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https://usepa-my.sharepoint.com/personal/swanson_robin_epa_gov/Documents/AA/documentformating/Holding folder/"/>
    </mc:Choice>
  </mc:AlternateContent>
  <xr:revisionPtr revIDLastSave="0" documentId="14_{2E67BB72-8600-493E-8CBF-396E6B55FA95}" xr6:coauthVersionLast="47" xr6:coauthVersionMax="47" xr10:uidLastSave="{00000000-0000-0000-0000-000000000000}"/>
  <bookViews>
    <workbookView xWindow="31965" yWindow="1800" windowWidth="21600" windowHeight="11295" tabRatio="819" xr2:uid="{3713721B-F7DB-4BBA-8046-A5814D5E5CB0}"/>
  </bookViews>
  <sheets>
    <sheet name="1. Instructions" sheetId="2" r:id="rId1"/>
    <sheet name="2. Recipient &amp; Project Details" sheetId="65" r:id="rId2"/>
    <sheet name="3. Project Partners" sheetId="68" r:id="rId3"/>
    <sheet name="4. Subawardees" sheetId="72" r:id="rId4"/>
    <sheet name="5. Port Facility Locations" sheetId="69" r:id="rId5"/>
    <sheet name="6. Additional Locations" sheetId="78" r:id="rId6"/>
    <sheet name="7. Amendments &amp; Other Modificat" sheetId="49" r:id="rId7"/>
    <sheet name="8. Financial Summary" sheetId="11" r:id="rId8"/>
    <sheet name="9. Year 1" sheetId="59" r:id="rId9"/>
    <sheet name="10. Year 2" sheetId="60" r:id="rId10"/>
    <sheet name="11. Year 3" sheetId="61" r:id="rId11"/>
    <sheet name="12. Year 4" sheetId="62" r:id="rId12"/>
    <sheet name="13. Workplan Commitments" sheetId="25" r:id="rId13"/>
    <sheet name="14. Additional External Funds" sheetId="79" r:id="rId14"/>
    <sheet name="15. New Fleet Description" sheetId="46" r:id="rId15"/>
    <sheet name="16. Scrappage Information" sheetId="56" r:id="rId16"/>
    <sheet name="17. Infrastructure - EVSE" sheetId="55" r:id="rId17"/>
    <sheet name="18. Infrastructure-Shore Power" sheetId="73" r:id="rId18"/>
    <sheet name="19. Infrastructure - Hydrogen" sheetId="74" r:id="rId19"/>
    <sheet name="20. Infrastructure - Power Gen" sheetId="75" r:id="rId20"/>
    <sheet name="21. Infrastructure - BESS" sheetId="76" r:id="rId21"/>
    <sheet name="22. Infrastructure - Other" sheetId="77" r:id="rId22"/>
    <sheet name="23. Final Report" sheetId="24" r:id="rId23"/>
    <sheet name="24. Data Dictionary" sheetId="63" r:id="rId24"/>
    <sheet name="Data Validation" sheetId="32" state="hidden" r:id="rId25"/>
    <sheet name="County Lookup" sheetId="50" state="hidden" r:id="rId26"/>
    <sheet name="FIPS Lookup" sheetId="47" state="hidden" r:id="rId27"/>
    <sheet name="DAC County Feature Lookup" sheetId="66" state="hidden" r:id="rId28"/>
    <sheet name="Project Summary_no input" sheetId="57" state="hidden" r:id="rId29"/>
  </sheets>
  <externalReferences>
    <externalReference r:id="rId30"/>
  </externalReferences>
  <definedNames>
    <definedName name="_xlnm._FilterDatabase" localSheetId="24" hidden="1">'Data Validation'!$AC$2:$AE$58</definedName>
    <definedName name="Fleet">[1]References!$D$4:$D$19</definedName>
    <definedName name="Fuel">[1]References!$G$16:$G$27</definedName>
    <definedName name="High_voltage_shore_power_connection__HVSC">'Data Validation'!#REF!,'Data Validation'!$AU$6,'Data Validation'!$AU$5</definedName>
    <definedName name="Low_voltage_shore_power_connection__LVSC">'Data Validation'!$AU$3,'Data Validation'!$AU$4,'Data Validation'!$AU$5</definedName>
    <definedName name="Marine">[1]References!$J$5:$J$13</definedName>
    <definedName name="MDIsp">[1]References!$L$5:$L$13</definedName>
    <definedName name="MNG">[1]References!$K$5:$K$6</definedName>
    <definedName name="modelyear">[1]References!$B$4:$B$46</definedName>
    <definedName name="N">'18. Infrastructure-Shore Power'!#REF!</definedName>
    <definedName name="_xlnm.Print_Area" localSheetId="0">'1. Instructions'!$A$3:$C$33</definedName>
    <definedName name="_xlnm.Print_Area" localSheetId="12">'13. Workplan Commitments'!$A$1:$J$74</definedName>
    <definedName name="_xlnm.Print_Titles" localSheetId="22">'23. Final Report'!$1:$4</definedName>
    <definedName name="public">[1]References!$G$10:$G$11</definedName>
    <definedName name="Region">[1]References!$A$4:$A$13</definedName>
    <definedName name="State">[1]References!$C$4:$C$55</definedName>
    <definedName name="T_11a_NewFleet">Table15_New_FleetDescription[#All]</definedName>
    <definedName name="Technology">[1]References!$I$5:$I$54</definedName>
    <definedName name="Tiers">[1]References!$D$29:$D$32</definedName>
    <definedName name="type">[1]References!$H$5:$H$71</definedName>
    <definedName name="vehicletype">[1]References!$G$5:$G$6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33" i="11" l="1"/>
  <c r="L32" i="11"/>
  <c r="L25" i="11"/>
  <c r="L26" i="11"/>
  <c r="L27" i="11"/>
  <c r="L28" i="11"/>
  <c r="L29" i="11"/>
  <c r="L30" i="11"/>
  <c r="L31" i="11"/>
  <c r="L24" i="11"/>
  <c r="K33" i="11"/>
  <c r="K32" i="11"/>
  <c r="K25" i="11"/>
  <c r="K26" i="11"/>
  <c r="K27" i="11"/>
  <c r="K28" i="11"/>
  <c r="K29" i="11"/>
  <c r="K30" i="11"/>
  <c r="K31" i="11"/>
  <c r="K24" i="11"/>
  <c r="I33" i="11"/>
  <c r="I32" i="11"/>
  <c r="I25" i="11"/>
  <c r="I26" i="11"/>
  <c r="I27" i="11"/>
  <c r="I28" i="11"/>
  <c r="I29" i="11"/>
  <c r="I30" i="11"/>
  <c r="I31" i="11"/>
  <c r="I24" i="11"/>
  <c r="H33" i="11"/>
  <c r="H32" i="11"/>
  <c r="H25" i="11"/>
  <c r="H26" i="11"/>
  <c r="H27" i="11"/>
  <c r="H28" i="11"/>
  <c r="H29" i="11"/>
  <c r="H30" i="11"/>
  <c r="H31" i="11"/>
  <c r="H24" i="11"/>
  <c r="F33" i="11"/>
  <c r="F32" i="11"/>
  <c r="F25" i="11"/>
  <c r="F26" i="11"/>
  <c r="F27" i="11"/>
  <c r="F28" i="11"/>
  <c r="F29" i="11"/>
  <c r="F30" i="11"/>
  <c r="F31" i="11"/>
  <c r="F24" i="11"/>
  <c r="E33" i="11"/>
  <c r="E32" i="11"/>
  <c r="E25" i="11"/>
  <c r="E26" i="11"/>
  <c r="E27" i="11"/>
  <c r="E28" i="11"/>
  <c r="E29" i="11"/>
  <c r="E30" i="11"/>
  <c r="E31" i="11"/>
  <c r="E24" i="11"/>
  <c r="C33" i="11"/>
  <c r="C32" i="11"/>
  <c r="C25" i="11"/>
  <c r="C26" i="11"/>
  <c r="C27" i="11"/>
  <c r="C28" i="11"/>
  <c r="C29" i="11"/>
  <c r="C30" i="11"/>
  <c r="C31" i="11"/>
  <c r="C24" i="11"/>
  <c r="B33" i="11"/>
  <c r="B32" i="11" l="1"/>
  <c r="B25" i="11"/>
  <c r="B26" i="11"/>
  <c r="B27" i="11"/>
  <c r="B28" i="11"/>
  <c r="B29" i="11"/>
  <c r="B30" i="11"/>
  <c r="B31" i="11"/>
  <c r="B24" i="11"/>
  <c r="E17" i="60"/>
  <c r="BU3" i="32" a="1"/>
  <c r="BU3" i="32" s="1"/>
  <c r="B38" i="57"/>
  <c r="C38" i="57"/>
  <c r="D38" i="57"/>
  <c r="C30" i="57"/>
  <c r="C31" i="57"/>
  <c r="C32" i="57"/>
  <c r="E38" i="57"/>
  <c r="F38" i="57"/>
  <c r="G38" i="57"/>
  <c r="H38" i="57"/>
  <c r="I38" i="57"/>
  <c r="J38" i="57"/>
  <c r="K38" i="57"/>
  <c r="D37" i="57"/>
  <c r="E37" i="57"/>
  <c r="F37" i="57"/>
  <c r="G37" i="57"/>
  <c r="H37" i="57"/>
  <c r="I37" i="57"/>
  <c r="J37" i="57"/>
  <c r="K37" i="57"/>
  <c r="F36" i="57"/>
  <c r="G36" i="57"/>
  <c r="H36" i="57"/>
  <c r="I36" i="57"/>
  <c r="J36" i="57"/>
  <c r="K36" i="57"/>
  <c r="D33" i="57"/>
  <c r="E33" i="57"/>
  <c r="F33" i="57"/>
  <c r="G33" i="57"/>
  <c r="H33" i="57"/>
  <c r="I33" i="57"/>
  <c r="J33" i="57"/>
  <c r="K33" i="57"/>
  <c r="D29" i="57"/>
  <c r="E29" i="57"/>
  <c r="F29" i="57"/>
  <c r="G29" i="57"/>
  <c r="H29" i="57"/>
  <c r="I29" i="57"/>
  <c r="J29" i="57"/>
  <c r="K35" i="57"/>
  <c r="BL15" i="74"/>
  <c r="K34" i="57"/>
  <c r="J35" i="57"/>
  <c r="J34" i="57"/>
  <c r="I35" i="57"/>
  <c r="I34" i="57"/>
  <c r="H35" i="57"/>
  <c r="H34" i="57"/>
  <c r="G35" i="57"/>
  <c r="G34" i="57"/>
  <c r="F35" i="57"/>
  <c r="F34" i="57"/>
  <c r="E35" i="57"/>
  <c r="E34" i="57"/>
  <c r="D35" i="57"/>
  <c r="D34" i="57"/>
  <c r="C35" i="57"/>
  <c r="C34" i="57"/>
  <c r="B35" i="57"/>
  <c r="B34" i="57"/>
  <c r="B33" i="57"/>
  <c r="B32" i="57"/>
  <c r="I24" i="57"/>
  <c r="I23" i="57"/>
  <c r="I22" i="57"/>
  <c r="I21" i="57"/>
  <c r="H24" i="57"/>
  <c r="H22" i="57"/>
  <c r="H23" i="57"/>
  <c r="H21" i="57"/>
  <c r="G24" i="57"/>
  <c r="G23" i="57"/>
  <c r="G22" i="57"/>
  <c r="G21" i="57"/>
  <c r="F24" i="57"/>
  <c r="F23" i="57"/>
  <c r="F22" i="57"/>
  <c r="F21" i="57"/>
  <c r="B22" i="57"/>
  <c r="B12" i="57"/>
  <c r="B6" i="57"/>
  <c r="B4" i="57"/>
  <c r="B2" i="57" l="1"/>
  <c r="L20" i="49" l="1"/>
  <c r="E13" i="49"/>
  <c r="E12" i="49"/>
  <c r="E11" i="49"/>
  <c r="E10" i="49"/>
  <c r="Q17" i="46"/>
  <c r="Q18" i="46"/>
  <c r="Q19" i="46"/>
  <c r="Q20" i="46"/>
  <c r="Q21" i="46"/>
  <c r="Q22" i="46"/>
  <c r="Q23" i="46"/>
  <c r="Q24" i="46"/>
  <c r="Q25" i="46"/>
  <c r="Q26" i="46"/>
  <c r="Q27" i="46"/>
  <c r="Q28" i="46"/>
  <c r="Q29" i="46"/>
  <c r="Q30" i="46"/>
  <c r="Q31" i="46"/>
  <c r="Q32" i="46"/>
  <c r="Q33" i="46"/>
  <c r="Q34" i="46"/>
  <c r="Q35" i="46"/>
  <c r="Q36" i="46"/>
  <c r="Q37" i="46"/>
  <c r="Q38" i="46"/>
  <c r="Q39" i="46"/>
  <c r="Q40" i="46"/>
  <c r="Q41" i="46"/>
  <c r="Q42" i="46"/>
  <c r="Q43" i="46"/>
  <c r="Q44" i="46"/>
  <c r="Q45" i="46"/>
  <c r="Q46" i="46"/>
  <c r="Q47" i="46"/>
  <c r="Q48" i="46"/>
  <c r="Q49" i="46"/>
  <c r="Q50" i="46"/>
  <c r="Q51" i="46"/>
  <c r="Q52" i="46"/>
  <c r="Q53" i="46"/>
  <c r="Q54" i="46"/>
  <c r="Q55" i="46"/>
  <c r="Q56" i="46"/>
  <c r="Q57" i="46"/>
  <c r="Q58" i="46"/>
  <c r="Q59" i="46"/>
  <c r="Q60" i="46"/>
  <c r="Q61" i="46"/>
  <c r="Q62" i="46"/>
  <c r="Q63" i="46"/>
  <c r="Q64" i="46"/>
  <c r="Q65" i="46"/>
  <c r="Q66" i="46"/>
  <c r="Q67" i="46"/>
  <c r="Q68" i="46"/>
  <c r="Q69" i="46"/>
  <c r="Q70" i="46"/>
  <c r="Q71" i="46"/>
  <c r="Q72" i="46"/>
  <c r="Q73" i="46"/>
  <c r="Q74" i="46"/>
  <c r="Q75" i="46"/>
  <c r="Q76" i="46"/>
  <c r="Q77" i="46"/>
  <c r="Q78" i="46"/>
  <c r="Q79" i="46"/>
  <c r="Q80" i="46"/>
  <c r="Q81" i="46"/>
  <c r="Q82" i="46"/>
  <c r="Q83" i="46"/>
  <c r="Q84" i="46"/>
  <c r="Q85" i="46"/>
  <c r="Q86" i="46"/>
  <c r="Q87" i="46"/>
  <c r="Q88" i="46"/>
  <c r="Q89" i="46"/>
  <c r="Q90" i="46"/>
  <c r="Q91" i="46"/>
  <c r="Q92" i="46"/>
  <c r="Q93" i="46"/>
  <c r="Q94" i="46"/>
  <c r="Q95" i="46"/>
  <c r="Q96" i="46"/>
  <c r="Q97" i="46"/>
  <c r="Q98" i="46"/>
  <c r="Q99" i="46"/>
  <c r="Q100" i="46"/>
  <c r="Q101" i="46"/>
  <c r="Q102" i="46"/>
  <c r="Q103" i="46"/>
  <c r="Q104" i="46"/>
  <c r="Q105" i="46"/>
  <c r="Q106" i="46"/>
  <c r="Q107" i="46"/>
  <c r="Q108" i="46"/>
  <c r="Q109" i="46"/>
  <c r="Q110" i="46"/>
  <c r="Q111" i="46"/>
  <c r="Q112" i="46"/>
  <c r="Q113" i="46"/>
  <c r="Q114" i="46"/>
  <c r="Q115" i="46"/>
  <c r="Q116" i="46"/>
  <c r="Q117" i="46"/>
  <c r="Q118" i="46"/>
  <c r="Q119" i="46"/>
  <c r="Q120" i="46"/>
  <c r="Q121" i="46"/>
  <c r="Q122" i="46"/>
  <c r="Q123" i="46"/>
  <c r="Q124" i="46"/>
  <c r="Q125" i="46"/>
  <c r="Q126" i="46"/>
  <c r="Q127" i="46"/>
  <c r="Q128" i="46"/>
  <c r="Q129" i="46"/>
  <c r="Q130" i="46"/>
  <c r="Q131" i="46"/>
  <c r="Q132" i="46"/>
  <c r="Q133" i="46"/>
  <c r="Q134" i="46"/>
  <c r="Q135" i="46"/>
  <c r="Q136" i="46"/>
  <c r="Q137" i="46"/>
  <c r="Q138" i="46"/>
  <c r="Q139" i="46"/>
  <c r="Q140" i="46"/>
  <c r="Q141" i="46"/>
  <c r="Q142" i="46"/>
  <c r="Q143" i="46"/>
  <c r="Q144" i="46"/>
  <c r="Q145" i="46"/>
  <c r="Q146" i="46"/>
  <c r="Q147" i="46"/>
  <c r="Q148" i="46"/>
  <c r="Q149" i="46"/>
  <c r="Q150" i="46"/>
  <c r="Q151" i="46"/>
  <c r="Q152" i="46"/>
  <c r="Q153" i="46"/>
  <c r="Q154" i="46"/>
  <c r="Q155" i="46"/>
  <c r="Q156" i="46"/>
  <c r="Q157" i="46"/>
  <c r="Q158" i="46"/>
  <c r="Q159" i="46"/>
  <c r="Q160" i="46"/>
  <c r="Q161" i="46"/>
  <c r="Q162" i="46"/>
  <c r="Q163" i="46"/>
  <c r="Q164" i="46"/>
  <c r="Q165" i="46"/>
  <c r="Q166" i="46"/>
  <c r="Q167" i="46"/>
  <c r="Q168" i="46"/>
  <c r="Q169" i="46"/>
  <c r="Q170" i="46"/>
  <c r="Q171" i="46"/>
  <c r="Q172" i="46"/>
  <c r="Q173" i="46"/>
  <c r="Q174" i="46"/>
  <c r="Q175" i="46"/>
  <c r="Q176" i="46"/>
  <c r="Q177" i="46"/>
  <c r="Q178" i="46"/>
  <c r="Q179" i="46"/>
  <c r="Q180" i="46"/>
  <c r="Q181" i="46"/>
  <c r="Q182" i="46"/>
  <c r="Q183" i="46"/>
  <c r="Q184" i="46"/>
  <c r="Q185" i="46"/>
  <c r="Q186" i="46"/>
  <c r="Q187" i="46"/>
  <c r="Q188" i="46"/>
  <c r="Q189" i="46"/>
  <c r="Q190" i="46"/>
  <c r="Q191" i="46"/>
  <c r="Q192" i="46"/>
  <c r="Q193" i="46"/>
  <c r="Q194" i="46"/>
  <c r="Q195" i="46"/>
  <c r="Q196" i="46"/>
  <c r="Q197" i="46"/>
  <c r="Q198" i="46"/>
  <c r="Q199" i="46"/>
  <c r="Q200" i="46"/>
  <c r="Q201" i="46"/>
  <c r="Q202" i="46"/>
  <c r="Q203" i="46"/>
  <c r="Q204" i="46"/>
  <c r="Q205" i="46"/>
  <c r="Q206" i="46"/>
  <c r="Q207" i="46"/>
  <c r="Q208" i="46"/>
  <c r="Q209" i="46"/>
  <c r="Q210" i="46"/>
  <c r="Q211" i="46"/>
  <c r="Q212" i="46"/>
  <c r="Q213" i="46"/>
  <c r="Q214" i="46"/>
  <c r="Q215" i="46"/>
  <c r="Q216" i="46"/>
  <c r="Q217" i="46"/>
  <c r="Q218" i="46"/>
  <c r="Q219" i="46"/>
  <c r="Q220" i="46"/>
  <c r="Q221" i="46"/>
  <c r="Q222" i="46"/>
  <c r="Q223" i="46"/>
  <c r="Q224" i="46"/>
  <c r="Q225" i="46"/>
  <c r="Q226" i="46"/>
  <c r="Q227" i="46"/>
  <c r="Q228" i="46"/>
  <c r="Q229" i="46"/>
  <c r="Q230" i="46"/>
  <c r="Q231" i="46"/>
  <c r="Q232" i="46"/>
  <c r="Q233" i="46"/>
  <c r="Q234" i="46"/>
  <c r="Q235" i="46"/>
  <c r="Q236" i="46"/>
  <c r="Q237" i="46"/>
  <c r="Q238" i="46"/>
  <c r="Q239" i="46"/>
  <c r="Q240" i="46"/>
  <c r="Q241" i="46"/>
  <c r="Q242" i="46"/>
  <c r="Q243" i="46"/>
  <c r="Q244" i="46"/>
  <c r="Q245" i="46"/>
  <c r="Q246" i="46"/>
  <c r="Q247" i="46"/>
  <c r="Q248" i="46"/>
  <c r="Q249" i="46"/>
  <c r="Q250" i="46"/>
  <c r="Q251" i="46"/>
  <c r="Q252" i="46"/>
  <c r="Q253" i="46"/>
  <c r="Q254" i="46"/>
  <c r="Q255" i="46"/>
  <c r="Q256" i="46"/>
  <c r="Q257" i="46"/>
  <c r="Q258" i="46"/>
  <c r="Q259" i="46"/>
  <c r="Q260" i="46"/>
  <c r="Q261" i="46"/>
  <c r="Q262" i="46"/>
  <c r="Q263" i="46"/>
  <c r="Q264" i="46"/>
  <c r="Q265" i="46"/>
  <c r="Q266" i="46"/>
  <c r="Q267" i="46"/>
  <c r="Q268" i="46"/>
  <c r="Q269" i="46"/>
  <c r="Q270" i="46"/>
  <c r="Q271" i="46"/>
  <c r="Q272" i="46"/>
  <c r="Q273" i="46"/>
  <c r="Q274" i="46"/>
  <c r="Q275" i="46"/>
  <c r="Q276" i="46"/>
  <c r="Q277" i="46"/>
  <c r="Q278" i="46"/>
  <c r="Q279" i="46"/>
  <c r="Q280" i="46"/>
  <c r="Q281" i="46"/>
  <c r="Q282" i="46"/>
  <c r="Q283" i="46"/>
  <c r="Q284" i="46"/>
  <c r="Q285" i="46"/>
  <c r="Q286" i="46"/>
  <c r="Q287" i="46"/>
  <c r="Q288" i="46"/>
  <c r="Q289" i="46"/>
  <c r="Q290" i="46"/>
  <c r="Q291" i="46"/>
  <c r="Q292" i="46"/>
  <c r="Q293" i="46"/>
  <c r="Q294" i="46"/>
  <c r="Q295" i="46"/>
  <c r="Q296" i="46"/>
  <c r="Q297" i="46"/>
  <c r="Q298" i="46"/>
  <c r="Q299" i="46"/>
  <c r="Q300" i="46"/>
  <c r="Q301" i="46"/>
  <c r="Q302" i="46"/>
  <c r="Q303" i="46"/>
  <c r="Q304" i="46"/>
  <c r="Q305" i="46"/>
  <c r="Q306" i="46"/>
  <c r="Q307" i="46"/>
  <c r="Q308" i="46"/>
  <c r="Q309" i="46"/>
  <c r="Q310" i="46"/>
  <c r="Q311" i="46"/>
  <c r="Q312" i="46"/>
  <c r="Q313" i="46"/>
  <c r="Q314" i="46"/>
  <c r="Q315" i="46"/>
  <c r="Q316" i="46"/>
  <c r="Q317" i="46"/>
  <c r="Q318" i="46"/>
  <c r="Q319" i="46"/>
  <c r="Q320" i="46"/>
  <c r="Q321" i="46"/>
  <c r="Q322" i="46"/>
  <c r="Q323" i="46"/>
  <c r="Q324" i="46"/>
  <c r="Q325" i="46"/>
  <c r="Q326" i="46"/>
  <c r="Q327" i="46"/>
  <c r="Q328" i="46"/>
  <c r="Q329" i="46"/>
  <c r="Q330" i="46"/>
  <c r="Q331" i="46"/>
  <c r="Q332" i="46"/>
  <c r="Q333" i="46"/>
  <c r="Q334" i="46"/>
  <c r="Q335" i="46"/>
  <c r="Q336" i="46"/>
  <c r="Q337" i="46"/>
  <c r="Q338" i="46"/>
  <c r="Q339" i="46"/>
  <c r="Q340" i="46"/>
  <c r="Q341" i="46"/>
  <c r="Q342" i="46"/>
  <c r="Q343" i="46"/>
  <c r="Q344" i="46"/>
  <c r="Q345" i="46"/>
  <c r="Q346" i="46"/>
  <c r="Q347" i="46"/>
  <c r="Q348" i="46"/>
  <c r="Q349" i="46"/>
  <c r="Q350" i="46"/>
  <c r="Q351" i="46"/>
  <c r="Q352" i="46"/>
  <c r="Q353" i="46"/>
  <c r="Q354" i="46"/>
  <c r="Q355" i="46"/>
  <c r="Q356" i="46"/>
  <c r="Q357" i="46"/>
  <c r="Q358" i="46"/>
  <c r="Q359" i="46"/>
  <c r="Q360" i="46"/>
  <c r="Q361" i="46"/>
  <c r="Q362" i="46"/>
  <c r="Q363" i="46"/>
  <c r="Q364" i="46"/>
  <c r="Q365" i="46"/>
  <c r="Q366" i="46"/>
  <c r="Q367" i="46"/>
  <c r="Q368" i="46"/>
  <c r="Q369" i="46"/>
  <c r="Q370" i="46"/>
  <c r="Q371" i="46"/>
  <c r="Q372" i="46"/>
  <c r="Q373" i="46"/>
  <c r="Q374" i="46"/>
  <c r="Q375" i="46"/>
  <c r="Q376" i="46"/>
  <c r="Q377" i="46"/>
  <c r="Q378" i="46"/>
  <c r="Q379" i="46"/>
  <c r="Q380" i="46"/>
  <c r="Q381" i="46"/>
  <c r="Q382" i="46"/>
  <c r="Q383" i="46"/>
  <c r="Q384" i="46"/>
  <c r="Q385" i="46"/>
  <c r="Q386" i="46"/>
  <c r="Q387" i="46"/>
  <c r="Q388" i="46"/>
  <c r="Q389" i="46"/>
  <c r="Q390" i="46"/>
  <c r="Q391" i="46"/>
  <c r="Q392" i="46"/>
  <c r="Q393" i="46"/>
  <c r="Q394" i="46"/>
  <c r="Q395" i="46"/>
  <c r="Q396" i="46"/>
  <c r="Q397" i="46"/>
  <c r="Q398" i="46"/>
  <c r="Q399" i="46"/>
  <c r="Q400" i="46"/>
  <c r="Q401" i="46"/>
  <c r="Q402" i="46"/>
  <c r="Q403" i="46"/>
  <c r="Q404" i="46"/>
  <c r="Q405" i="46"/>
  <c r="Q406" i="46"/>
  <c r="Q407" i="46"/>
  <c r="Q408" i="46"/>
  <c r="Q409" i="46"/>
  <c r="Q410" i="46"/>
  <c r="Q411" i="46"/>
  <c r="Q412" i="46"/>
  <c r="Q413" i="46"/>
  <c r="Q414" i="46"/>
  <c r="Q415" i="46"/>
  <c r="Q416" i="46"/>
  <c r="Q417" i="46"/>
  <c r="Q418" i="46"/>
  <c r="Q419" i="46"/>
  <c r="Q420" i="46"/>
  <c r="Q421" i="46"/>
  <c r="Q422" i="46"/>
  <c r="Q423" i="46"/>
  <c r="Q424" i="46"/>
  <c r="Q425" i="46"/>
  <c r="Q426" i="46"/>
  <c r="Q427" i="46"/>
  <c r="Q428" i="46"/>
  <c r="Q429" i="46"/>
  <c r="Q430" i="46"/>
  <c r="Q431" i="46"/>
  <c r="Q432" i="46"/>
  <c r="Q433" i="46"/>
  <c r="Q434" i="46"/>
  <c r="Q435" i="46"/>
  <c r="Q436" i="46"/>
  <c r="Q437" i="46"/>
  <c r="Q438" i="46"/>
  <c r="Q439" i="46"/>
  <c r="Q440" i="46"/>
  <c r="Q441" i="46"/>
  <c r="Q442" i="46"/>
  <c r="Q443" i="46"/>
  <c r="Q444" i="46"/>
  <c r="Q445" i="46"/>
  <c r="Q446" i="46"/>
  <c r="Q447" i="46"/>
  <c r="Q448" i="46"/>
  <c r="Q449" i="46"/>
  <c r="Q450" i="46"/>
  <c r="Q451" i="46"/>
  <c r="Q452" i="46"/>
  <c r="Q453" i="46"/>
  <c r="Q454" i="46"/>
  <c r="Q455" i="46"/>
  <c r="Q456" i="46"/>
  <c r="Q457" i="46"/>
  <c r="Q458" i="46"/>
  <c r="Q459" i="46"/>
  <c r="Q460" i="46"/>
  <c r="Q461" i="46"/>
  <c r="Q462" i="46"/>
  <c r="Q463" i="46"/>
  <c r="Q464" i="46"/>
  <c r="Q465" i="46"/>
  <c r="Q466" i="46"/>
  <c r="Q467" i="46"/>
  <c r="Q468" i="46"/>
  <c r="Q469" i="46"/>
  <c r="Q470" i="46"/>
  <c r="Q471" i="46"/>
  <c r="Q472" i="46"/>
  <c r="Q473" i="46"/>
  <c r="Q474" i="46"/>
  <c r="Q475" i="46"/>
  <c r="Q476" i="46"/>
  <c r="Q477" i="46"/>
  <c r="Q478" i="46"/>
  <c r="Q479" i="46"/>
  <c r="Q480" i="46"/>
  <c r="Q481" i="46"/>
  <c r="Q482" i="46"/>
  <c r="Q483" i="46"/>
  <c r="Q484" i="46"/>
  <c r="Q485" i="46"/>
  <c r="Q486" i="46"/>
  <c r="Q487" i="46"/>
  <c r="Q488" i="46"/>
  <c r="Q489" i="46"/>
  <c r="Q490" i="46"/>
  <c r="Q491" i="46"/>
  <c r="Q492" i="46"/>
  <c r="Q493" i="46"/>
  <c r="Q494" i="46"/>
  <c r="Q495" i="46"/>
  <c r="Q496" i="46"/>
  <c r="Q497" i="46"/>
  <c r="Q498" i="46"/>
  <c r="Q499" i="46"/>
  <c r="Q500" i="46"/>
  <c r="Q501" i="46"/>
  <c r="Q502" i="46"/>
  <c r="Q503" i="46"/>
  <c r="Q504" i="46"/>
  <c r="Q505" i="46"/>
  <c r="Q506" i="46"/>
  <c r="Q507" i="46"/>
  <c r="Q508" i="46"/>
  <c r="Q509" i="46"/>
  <c r="Q510" i="46"/>
  <c r="Q511" i="46"/>
  <c r="Q512" i="46"/>
  <c r="Q513" i="46"/>
  <c r="Q514" i="46"/>
  <c r="Q515" i="46"/>
  <c r="Q516" i="46"/>
  <c r="Q517" i="46"/>
  <c r="Q518" i="46"/>
  <c r="Q519" i="46"/>
  <c r="Q520" i="46"/>
  <c r="Q521" i="46"/>
  <c r="Q522" i="46"/>
  <c r="Q523" i="46"/>
  <c r="Q524" i="46"/>
  <c r="Q525" i="46"/>
  <c r="Q526" i="46"/>
  <c r="Q527" i="46"/>
  <c r="Q528" i="46"/>
  <c r="Q529" i="46"/>
  <c r="Q530" i="46"/>
  <c r="Q531" i="46"/>
  <c r="Q532" i="46"/>
  <c r="Q533" i="46"/>
  <c r="Q534" i="46"/>
  <c r="Q535" i="46"/>
  <c r="Q536" i="46"/>
  <c r="Q537" i="46"/>
  <c r="Q538" i="46"/>
  <c r="Q539" i="46"/>
  <c r="Q540" i="46"/>
  <c r="Q541" i="46"/>
  <c r="Q542" i="46"/>
  <c r="Q543" i="46"/>
  <c r="Q544" i="46"/>
  <c r="Q545" i="46"/>
  <c r="Q546" i="46"/>
  <c r="Q547" i="46"/>
  <c r="Q548" i="46"/>
  <c r="Q549" i="46"/>
  <c r="Q550" i="46"/>
  <c r="Q551" i="46"/>
  <c r="Q552" i="46"/>
  <c r="Q553" i="46"/>
  <c r="Q554" i="46"/>
  <c r="Q555" i="46"/>
  <c r="Q556" i="46"/>
  <c r="Q557" i="46"/>
  <c r="Q558" i="46"/>
  <c r="Q559" i="46"/>
  <c r="Q560" i="46"/>
  <c r="Q561" i="46"/>
  <c r="Q562" i="46"/>
  <c r="Q563" i="46"/>
  <c r="Q564" i="46"/>
  <c r="Q565" i="46"/>
  <c r="Q566" i="46"/>
  <c r="Q567" i="46"/>
  <c r="Q568" i="46"/>
  <c r="Q569" i="46"/>
  <c r="Q570" i="46"/>
  <c r="Q571" i="46"/>
  <c r="Q572" i="46"/>
  <c r="Q573" i="46"/>
  <c r="Q574" i="46"/>
  <c r="Q575" i="46"/>
  <c r="Q576" i="46"/>
  <c r="Q577" i="46"/>
  <c r="Q578" i="46"/>
  <c r="Q579" i="46"/>
  <c r="Q580" i="46"/>
  <c r="Q581" i="46"/>
  <c r="Q582" i="46"/>
  <c r="Q583" i="46"/>
  <c r="Q584" i="46"/>
  <c r="Q585" i="46"/>
  <c r="Q586" i="46"/>
  <c r="Q587" i="46"/>
  <c r="Q588" i="46"/>
  <c r="Q589" i="46"/>
  <c r="Q590" i="46"/>
  <c r="Q591" i="46"/>
  <c r="Q592" i="46"/>
  <c r="Q593" i="46"/>
  <c r="Q594" i="46"/>
  <c r="Q595" i="46"/>
  <c r="Q596" i="46"/>
  <c r="Q597" i="46"/>
  <c r="Q598" i="46"/>
  <c r="Q599" i="46"/>
  <c r="Q600" i="46"/>
  <c r="Q601" i="46"/>
  <c r="Q602" i="46"/>
  <c r="Q603" i="46"/>
  <c r="Q604" i="46"/>
  <c r="Q605" i="46"/>
  <c r="Q606" i="46"/>
  <c r="Q607" i="46"/>
  <c r="Q608" i="46"/>
  <c r="Q609" i="46"/>
  <c r="Q610" i="46"/>
  <c r="Q611" i="46"/>
  <c r="Q612" i="46"/>
  <c r="Q613" i="46"/>
  <c r="Q614" i="46"/>
  <c r="Q615" i="46"/>
  <c r="Q616" i="46"/>
  <c r="Q617" i="46"/>
  <c r="Q618" i="46"/>
  <c r="Q619" i="46"/>
  <c r="Q620" i="46"/>
  <c r="Q621" i="46"/>
  <c r="Q622" i="46"/>
  <c r="Q623" i="46"/>
  <c r="Q624" i="46"/>
  <c r="Q625" i="46"/>
  <c r="Q626" i="46"/>
  <c r="Q627" i="46"/>
  <c r="Q628" i="46"/>
  <c r="Q629" i="46"/>
  <c r="Q630" i="46"/>
  <c r="Q631" i="46"/>
  <c r="Q632" i="46"/>
  <c r="Q633" i="46"/>
  <c r="Q634" i="46"/>
  <c r="Q635" i="46"/>
  <c r="Q636" i="46"/>
  <c r="Q637" i="46"/>
  <c r="Q638" i="46"/>
  <c r="Q639" i="46"/>
  <c r="Q640" i="46"/>
  <c r="Q641" i="46"/>
  <c r="Q642" i="46"/>
  <c r="Q643" i="46"/>
  <c r="Q644" i="46"/>
  <c r="Q645" i="46"/>
  <c r="Q646" i="46"/>
  <c r="Q647" i="46"/>
  <c r="Q648" i="46"/>
  <c r="Q649" i="46"/>
  <c r="Q650" i="46"/>
  <c r="Q651" i="46"/>
  <c r="Q652" i="46"/>
  <c r="Q653" i="46"/>
  <c r="Q654" i="46"/>
  <c r="Q655" i="46"/>
  <c r="Q656" i="46"/>
  <c r="Q657" i="46"/>
  <c r="Q658" i="46"/>
  <c r="Q659" i="46"/>
  <c r="Q660" i="46"/>
  <c r="Q661" i="46"/>
  <c r="Q662" i="46"/>
  <c r="Q663" i="46"/>
  <c r="Q664" i="46"/>
  <c r="Q665" i="46"/>
  <c r="Q666" i="46"/>
  <c r="Q667" i="46"/>
  <c r="Q668" i="46"/>
  <c r="Q669" i="46"/>
  <c r="Q670" i="46"/>
  <c r="Q671" i="46"/>
  <c r="Q672" i="46"/>
  <c r="Q673" i="46"/>
  <c r="Q674" i="46"/>
  <c r="Q675" i="46"/>
  <c r="Q676" i="46"/>
  <c r="Q677" i="46"/>
  <c r="Q678" i="46"/>
  <c r="Q679" i="46"/>
  <c r="Q680" i="46"/>
  <c r="Q681" i="46"/>
  <c r="Q682" i="46"/>
  <c r="Q683" i="46"/>
  <c r="Q684" i="46"/>
  <c r="Q685" i="46"/>
  <c r="Q686" i="46"/>
  <c r="Q687" i="46"/>
  <c r="Q688" i="46"/>
  <c r="Q689" i="46"/>
  <c r="Q690" i="46"/>
  <c r="Q691" i="46"/>
  <c r="Q692" i="46"/>
  <c r="Q693" i="46"/>
  <c r="Q694" i="46"/>
  <c r="Q695" i="46"/>
  <c r="Q696" i="46"/>
  <c r="Q697" i="46"/>
  <c r="Q698" i="46"/>
  <c r="Q699" i="46"/>
  <c r="Q700" i="46"/>
  <c r="Q701" i="46"/>
  <c r="Q702" i="46"/>
  <c r="Q703" i="46"/>
  <c r="Q704" i="46"/>
  <c r="Q705" i="46"/>
  <c r="Q706" i="46"/>
  <c r="Q707" i="46"/>
  <c r="Q708" i="46"/>
  <c r="Q709" i="46"/>
  <c r="Q710" i="46"/>
  <c r="Q711" i="46"/>
  <c r="Q712" i="46"/>
  <c r="Q713" i="46"/>
  <c r="Q714" i="46"/>
  <c r="Q715" i="46"/>
  <c r="Q716" i="46"/>
  <c r="Q717" i="46"/>
  <c r="Q718" i="46"/>
  <c r="Q719" i="46"/>
  <c r="Q720" i="46"/>
  <c r="Q721" i="46"/>
  <c r="Q722" i="46"/>
  <c r="Q723" i="46"/>
  <c r="Q724" i="46"/>
  <c r="Q725" i="46"/>
  <c r="Q726" i="46"/>
  <c r="Q727" i="46"/>
  <c r="Q728" i="46"/>
  <c r="Q729" i="46"/>
  <c r="Q730" i="46"/>
  <c r="Q731" i="46"/>
  <c r="Q732" i="46"/>
  <c r="Q733" i="46"/>
  <c r="Q734" i="46"/>
  <c r="Q735" i="46"/>
  <c r="Q736" i="46"/>
  <c r="Q737" i="46"/>
  <c r="Q738" i="46"/>
  <c r="Q739" i="46"/>
  <c r="Q740" i="46"/>
  <c r="Q741" i="46"/>
  <c r="Q742" i="46"/>
  <c r="Q743" i="46"/>
  <c r="Q744" i="46"/>
  <c r="Q745" i="46"/>
  <c r="Q746" i="46"/>
  <c r="Q747" i="46"/>
  <c r="Q748" i="46"/>
  <c r="Q749" i="46"/>
  <c r="Q750" i="46"/>
  <c r="Q751" i="46"/>
  <c r="Q752" i="46"/>
  <c r="Q753" i="46"/>
  <c r="Q754" i="46"/>
  <c r="Q755" i="46"/>
  <c r="Q756" i="46"/>
  <c r="Q757" i="46"/>
  <c r="Q758" i="46"/>
  <c r="Q759" i="46"/>
  <c r="Q760" i="46"/>
  <c r="Q761" i="46"/>
  <c r="Q762" i="46"/>
  <c r="Q763" i="46"/>
  <c r="Q764" i="46"/>
  <c r="Q765" i="46"/>
  <c r="Q766" i="46"/>
  <c r="Q767" i="46"/>
  <c r="Q768" i="46"/>
  <c r="Q769" i="46"/>
  <c r="Q770" i="46"/>
  <c r="Q771" i="46"/>
  <c r="Q772" i="46"/>
  <c r="Q773" i="46"/>
  <c r="Q774" i="46"/>
  <c r="Q775" i="46"/>
  <c r="Q776" i="46"/>
  <c r="Q777" i="46"/>
  <c r="Q778" i="46"/>
  <c r="Q779" i="46"/>
  <c r="Q780" i="46"/>
  <c r="Q781" i="46"/>
  <c r="Q782" i="46"/>
  <c r="Q783" i="46"/>
  <c r="Q784" i="46"/>
  <c r="Q785" i="46"/>
  <c r="Q786" i="46"/>
  <c r="Q787" i="46"/>
  <c r="Q788" i="46"/>
  <c r="Q789" i="46"/>
  <c r="Q790" i="46"/>
  <c r="Q791" i="46"/>
  <c r="Q792" i="46"/>
  <c r="Q793" i="46"/>
  <c r="Q794" i="46"/>
  <c r="Q795" i="46"/>
  <c r="Q796" i="46"/>
  <c r="Q797" i="46"/>
  <c r="Q798" i="46"/>
  <c r="Q799" i="46"/>
  <c r="Q800" i="46"/>
  <c r="Q801" i="46"/>
  <c r="Q802" i="46"/>
  <c r="Q803" i="46"/>
  <c r="Q804" i="46"/>
  <c r="Q805" i="46"/>
  <c r="Q806" i="46"/>
  <c r="Q807" i="46"/>
  <c r="Q808" i="46"/>
  <c r="Q809" i="46"/>
  <c r="Q810" i="46"/>
  <c r="Q811" i="46"/>
  <c r="Q812" i="46"/>
  <c r="Q813" i="46"/>
  <c r="Q814" i="46"/>
  <c r="Q815" i="46"/>
  <c r="Q16" i="46"/>
  <c r="A53" i="72"/>
  <c r="A54" i="72"/>
  <c r="A55" i="72"/>
  <c r="A56" i="72"/>
  <c r="A57" i="72"/>
  <c r="A58" i="72"/>
  <c r="A59" i="72"/>
  <c r="A60" i="72"/>
  <c r="A61" i="72"/>
  <c r="A62" i="72"/>
  <c r="A63" i="72"/>
  <c r="A64" i="72"/>
  <c r="A65" i="72"/>
  <c r="A66" i="72"/>
  <c r="A67" i="72"/>
  <c r="A68" i="72"/>
  <c r="A69" i="72"/>
  <c r="A70" i="72"/>
  <c r="A71" i="72"/>
  <c r="A72" i="72"/>
  <c r="A73" i="72"/>
  <c r="A74" i="72"/>
  <c r="A75" i="72"/>
  <c r="A76" i="72"/>
  <c r="A77" i="72"/>
  <c r="A78" i="72"/>
  <c r="A79" i="72"/>
  <c r="A80" i="72"/>
  <c r="A81" i="72"/>
  <c r="A82" i="72"/>
  <c r="A83" i="72"/>
  <c r="A84" i="72"/>
  <c r="A85" i="72"/>
  <c r="A86" i="72"/>
  <c r="A87" i="72"/>
  <c r="A88" i="72"/>
  <c r="A89" i="72"/>
  <c r="A90" i="72"/>
  <c r="A91" i="72"/>
  <c r="A92" i="72"/>
  <c r="A93" i="72"/>
  <c r="A94" i="72"/>
  <c r="A95" i="72"/>
  <c r="A96" i="72"/>
  <c r="A97" i="72"/>
  <c r="A98" i="72"/>
  <c r="A99" i="72"/>
  <c r="A100" i="72"/>
  <c r="A101" i="72"/>
  <c r="A102" i="72"/>
  <c r="A103" i="72"/>
  <c r="A104" i="72"/>
  <c r="A105" i="72"/>
  <c r="A106" i="72"/>
  <c r="A107" i="72"/>
  <c r="A108" i="72"/>
  <c r="A109" i="72"/>
  <c r="A110" i="72"/>
  <c r="A111" i="72"/>
  <c r="A112" i="72"/>
  <c r="A113" i="72"/>
  <c r="A114" i="72"/>
  <c r="A115" i="72"/>
  <c r="A116" i="72"/>
  <c r="A117" i="72"/>
  <c r="A118" i="72"/>
  <c r="A119" i="72"/>
  <c r="A120" i="72"/>
  <c r="A121" i="72"/>
  <c r="A122" i="72"/>
  <c r="A123" i="72"/>
  <c r="A124" i="72"/>
  <c r="A125" i="72"/>
  <c r="A126" i="72"/>
  <c r="A127" i="72"/>
  <c r="A128" i="72"/>
  <c r="A129" i="72"/>
  <c r="A130" i="72"/>
  <c r="A131" i="72"/>
  <c r="A132" i="72"/>
  <c r="A133" i="72"/>
  <c r="A134" i="72"/>
  <c r="A135" i="72"/>
  <c r="A136" i="72"/>
  <c r="A137" i="72"/>
  <c r="A138" i="72"/>
  <c r="A139" i="72"/>
  <c r="A140" i="72"/>
  <c r="A141" i="72"/>
  <c r="A142" i="72"/>
  <c r="A143" i="72"/>
  <c r="A144" i="72"/>
  <c r="A145" i="72"/>
  <c r="A146" i="72"/>
  <c r="A147" i="72"/>
  <c r="A148" i="72"/>
  <c r="A149" i="72"/>
  <c r="A150" i="72"/>
  <c r="A151" i="72"/>
  <c r="A152" i="72"/>
  <c r="A153" i="72"/>
  <c r="A154" i="72"/>
  <c r="A155" i="72"/>
  <c r="A156" i="72"/>
  <c r="A157" i="72"/>
  <c r="A158" i="72"/>
  <c r="A159" i="72"/>
  <c r="A160" i="72"/>
  <c r="A161" i="72"/>
  <c r="A162" i="72"/>
  <c r="A163" i="72"/>
  <c r="A164" i="72"/>
  <c r="A165" i="72"/>
  <c r="A166" i="72"/>
  <c r="A167" i="72"/>
  <c r="A168" i="72"/>
  <c r="A169" i="72"/>
  <c r="A170" i="72"/>
  <c r="A171" i="72"/>
  <c r="A172" i="72"/>
  <c r="A173" i="72"/>
  <c r="A174" i="72"/>
  <c r="A175" i="72"/>
  <c r="A176" i="72"/>
  <c r="A177" i="72"/>
  <c r="A178" i="72"/>
  <c r="A179" i="72"/>
  <c r="A180" i="72"/>
  <c r="A181" i="72"/>
  <c r="A182" i="72"/>
  <c r="A183" i="72"/>
  <c r="A184" i="72"/>
  <c r="A185" i="72"/>
  <c r="A186" i="72"/>
  <c r="A187" i="72"/>
  <c r="A188" i="72"/>
  <c r="A189" i="72"/>
  <c r="A190" i="72"/>
  <c r="A191" i="72"/>
  <c r="A192" i="72"/>
  <c r="A193" i="72"/>
  <c r="A194" i="72"/>
  <c r="A195" i="72"/>
  <c r="A196" i="72"/>
  <c r="A197" i="72"/>
  <c r="A198" i="72"/>
  <c r="A199" i="72"/>
  <c r="A200" i="72"/>
  <c r="A201" i="72"/>
  <c r="A202" i="72"/>
  <c r="A203" i="72"/>
  <c r="A204" i="72"/>
  <c r="A205" i="72"/>
  <c r="A206" i="72"/>
  <c r="A207" i="72"/>
  <c r="A208" i="72"/>
  <c r="A209" i="72"/>
  <c r="A210" i="72"/>
  <c r="A211" i="72"/>
  <c r="A212" i="72"/>
  <c r="A213" i="72"/>
  <c r="A214" i="72"/>
  <c r="A215" i="72"/>
  <c r="A216" i="72"/>
  <c r="A217" i="72"/>
  <c r="A218" i="72"/>
  <c r="A219" i="72"/>
  <c r="A220" i="72"/>
  <c r="A221" i="72"/>
  <c r="A222" i="72"/>
  <c r="A223" i="72"/>
  <c r="A224" i="72"/>
  <c r="A225" i="72"/>
  <c r="A226" i="72"/>
  <c r="A227" i="72"/>
  <c r="A228" i="72"/>
  <c r="A229" i="72"/>
  <c r="A230" i="72"/>
  <c r="A231" i="72"/>
  <c r="A232" i="72"/>
  <c r="A233" i="72"/>
  <c r="A234" i="72"/>
  <c r="A235" i="72"/>
  <c r="A236" i="72"/>
  <c r="A237" i="72"/>
  <c r="A238" i="72"/>
  <c r="A239" i="72"/>
  <c r="A240" i="72"/>
  <c r="A241" i="72"/>
  <c r="A242" i="72"/>
  <c r="A243" i="72"/>
  <c r="A244" i="72"/>
  <c r="A245" i="72"/>
  <c r="A246" i="72"/>
  <c r="A247" i="72"/>
  <c r="A248" i="72"/>
  <c r="A249" i="72"/>
  <c r="A250" i="72"/>
  <c r="A251" i="72"/>
  <c r="A252" i="72"/>
  <c r="A253" i="72"/>
  <c r="A254" i="72"/>
  <c r="A255" i="72"/>
  <c r="A256" i="72"/>
  <c r="A257" i="72"/>
  <c r="A258" i="72"/>
  <c r="A259" i="72"/>
  <c r="A260" i="72"/>
  <c r="A261" i="72"/>
  <c r="A262" i="72"/>
  <c r="A263" i="72"/>
  <c r="A264" i="72"/>
  <c r="A265" i="72"/>
  <c r="A266" i="72"/>
  <c r="A267" i="72"/>
  <c r="A268" i="72"/>
  <c r="A269" i="72"/>
  <c r="A270" i="72"/>
  <c r="A271" i="72"/>
  <c r="A272" i="72"/>
  <c r="A273" i="72"/>
  <c r="A274" i="72"/>
  <c r="A275" i="72"/>
  <c r="A276" i="72"/>
  <c r="A277" i="72"/>
  <c r="A278" i="72"/>
  <c r="A279" i="72"/>
  <c r="A280" i="72"/>
  <c r="A281" i="72"/>
  <c r="A282" i="72"/>
  <c r="A283" i="72"/>
  <c r="A284" i="72"/>
  <c r="A285" i="72"/>
  <c r="A286" i="72"/>
  <c r="A287" i="72"/>
  <c r="A288" i="72"/>
  <c r="A289" i="72"/>
  <c r="A290" i="72"/>
  <c r="A291" i="72"/>
  <c r="A292" i="72"/>
  <c r="A293" i="72"/>
  <c r="A294" i="72"/>
  <c r="A295" i="72"/>
  <c r="A296" i="72"/>
  <c r="A297" i="72"/>
  <c r="A298" i="72"/>
  <c r="A299" i="72"/>
  <c r="A300" i="72"/>
  <c r="A301" i="72"/>
  <c r="A302" i="72"/>
  <c r="A303" i="72"/>
  <c r="A304" i="72"/>
  <c r="A305" i="72"/>
  <c r="A306" i="72"/>
  <c r="A307" i="72"/>
  <c r="A308" i="72"/>
  <c r="A309" i="72"/>
  <c r="A310" i="72"/>
  <c r="A311" i="72"/>
  <c r="A312" i="72"/>
  <c r="A313" i="72"/>
  <c r="A314" i="72"/>
  <c r="A315" i="72"/>
  <c r="A316" i="72"/>
  <c r="A317" i="72"/>
  <c r="A318" i="72"/>
  <c r="A319" i="72"/>
  <c r="A320" i="72"/>
  <c r="A321" i="72"/>
  <c r="A322" i="72"/>
  <c r="A323" i="72"/>
  <c r="A324" i="72"/>
  <c r="A325" i="72"/>
  <c r="A326" i="72"/>
  <c r="A327" i="72"/>
  <c r="A328" i="72"/>
  <c r="A329" i="72"/>
  <c r="A330" i="72"/>
  <c r="A331" i="72"/>
  <c r="A332" i="72"/>
  <c r="A333" i="72"/>
  <c r="A334" i="72"/>
  <c r="A335" i="72"/>
  <c r="A336" i="72"/>
  <c r="A337" i="72"/>
  <c r="A338" i="72"/>
  <c r="A339" i="72"/>
  <c r="A340" i="72"/>
  <c r="A341" i="72"/>
  <c r="A342" i="72"/>
  <c r="A343" i="72"/>
  <c r="A344" i="72"/>
  <c r="A345" i="72"/>
  <c r="A346" i="72"/>
  <c r="A347" i="72"/>
  <c r="A348" i="72"/>
  <c r="A349" i="72"/>
  <c r="A350" i="72"/>
  <c r="A351" i="72"/>
  <c r="A352" i="72"/>
  <c r="A353" i="72"/>
  <c r="A354" i="72"/>
  <c r="A355" i="72"/>
  <c r="A356" i="72"/>
  <c r="A357" i="72"/>
  <c r="A358" i="72"/>
  <c r="A359" i="72"/>
  <c r="A360" i="72"/>
  <c r="A361" i="72"/>
  <c r="A362" i="72"/>
  <c r="A363" i="72"/>
  <c r="A364" i="72"/>
  <c r="A365" i="72"/>
  <c r="A366" i="72"/>
  <c r="A367" i="72"/>
  <c r="A368" i="72"/>
  <c r="A369" i="72"/>
  <c r="A370" i="72"/>
  <c r="A371" i="72"/>
  <c r="A372" i="72"/>
  <c r="A373" i="72"/>
  <c r="A374" i="72"/>
  <c r="A375" i="72"/>
  <c r="A376" i="72"/>
  <c r="A377" i="72"/>
  <c r="A378" i="72"/>
  <c r="A379" i="72"/>
  <c r="A380" i="72"/>
  <c r="A381" i="72"/>
  <c r="A382" i="72"/>
  <c r="A383" i="72"/>
  <c r="A384" i="72"/>
  <c r="A385" i="72"/>
  <c r="A386" i="72"/>
  <c r="A387" i="72"/>
  <c r="A388" i="72"/>
  <c r="A389" i="72"/>
  <c r="A390" i="72"/>
  <c r="A391" i="72"/>
  <c r="A392" i="72"/>
  <c r="A393" i="72"/>
  <c r="A394" i="72"/>
  <c r="A395" i="72"/>
  <c r="A396" i="72"/>
  <c r="A397" i="72"/>
  <c r="A398" i="72"/>
  <c r="A399" i="72"/>
  <c r="A400" i="72"/>
  <c r="A401" i="72"/>
  <c r="A402" i="72"/>
  <c r="A403" i="72"/>
  <c r="A404" i="72"/>
  <c r="A405" i="72"/>
  <c r="A406" i="72"/>
  <c r="A407" i="72"/>
  <c r="A408" i="72"/>
  <c r="A409" i="72"/>
  <c r="A410" i="72"/>
  <c r="A411" i="72"/>
  <c r="A412" i="72"/>
  <c r="A413" i="72"/>
  <c r="A414" i="72"/>
  <c r="A415" i="72"/>
  <c r="A416" i="72"/>
  <c r="A417" i="72"/>
  <c r="A418" i="72"/>
  <c r="A419" i="72"/>
  <c r="A420" i="72"/>
  <c r="A421" i="72"/>
  <c r="A422" i="72"/>
  <c r="A423" i="72"/>
  <c r="A424" i="72"/>
  <c r="A425" i="72"/>
  <c r="A426" i="72"/>
  <c r="A427" i="72"/>
  <c r="A428" i="72"/>
  <c r="A429" i="72"/>
  <c r="A430" i="72"/>
  <c r="A431" i="72"/>
  <c r="A432" i="72"/>
  <c r="A433" i="72"/>
  <c r="A434" i="72"/>
  <c r="A435" i="72"/>
  <c r="A436" i="72"/>
  <c r="A437" i="72"/>
  <c r="A438" i="72"/>
  <c r="A439" i="72"/>
  <c r="A440" i="72"/>
  <c r="A441" i="72"/>
  <c r="A442" i="72"/>
  <c r="A443" i="72"/>
  <c r="A444" i="72"/>
  <c r="A445" i="72"/>
  <c r="A446" i="72"/>
  <c r="A447" i="72"/>
  <c r="A448" i="72"/>
  <c r="A449" i="72"/>
  <c r="A450" i="72"/>
  <c r="A451" i="72"/>
  <c r="A452" i="72"/>
  <c r="A453" i="72"/>
  <c r="A454" i="72"/>
  <c r="A455" i="72"/>
  <c r="A456" i="72"/>
  <c r="A457" i="72"/>
  <c r="A458" i="72"/>
  <c r="A459" i="72"/>
  <c r="A460" i="72"/>
  <c r="A461" i="72"/>
  <c r="A462" i="72"/>
  <c r="A463" i="72"/>
  <c r="A464" i="72"/>
  <c r="A465" i="72"/>
  <c r="A466" i="72"/>
  <c r="A467" i="72"/>
  <c r="A468" i="72"/>
  <c r="A469" i="72"/>
  <c r="A470" i="72"/>
  <c r="A471" i="72"/>
  <c r="A472" i="72"/>
  <c r="A473" i="72"/>
  <c r="A474" i="72"/>
  <c r="A475" i="72"/>
  <c r="A476" i="72"/>
  <c r="A477" i="72"/>
  <c r="A478" i="72"/>
  <c r="A479" i="72"/>
  <c r="A480" i="72"/>
  <c r="A481" i="72"/>
  <c r="A482" i="72"/>
  <c r="A483" i="72"/>
  <c r="A484" i="72"/>
  <c r="A485" i="72"/>
  <c r="A486" i="72"/>
  <c r="A487" i="72"/>
  <c r="A488" i="72"/>
  <c r="A489" i="72"/>
  <c r="A490" i="72"/>
  <c r="A491" i="72"/>
  <c r="A492" i="72"/>
  <c r="A493" i="72"/>
  <c r="A494" i="72"/>
  <c r="A495" i="72"/>
  <c r="A496" i="72"/>
  <c r="A497" i="72"/>
  <c r="A498" i="72"/>
  <c r="A499" i="72"/>
  <c r="A500" i="72"/>
  <c r="A501" i="72"/>
  <c r="A502" i="72"/>
  <c r="A503" i="72"/>
  <c r="A504" i="72"/>
  <c r="A505" i="72"/>
  <c r="A506" i="72"/>
  <c r="A507" i="72"/>
  <c r="A508" i="72"/>
  <c r="A509" i="72"/>
  <c r="A510" i="72"/>
  <c r="A511" i="72"/>
  <c r="A512" i="72"/>
  <c r="A513" i="72"/>
  <c r="A514" i="72"/>
  <c r="A515" i="72"/>
  <c r="A516" i="72"/>
  <c r="A517" i="72"/>
  <c r="A518" i="72"/>
  <c r="A519" i="72"/>
  <c r="A520" i="72"/>
  <c r="A521" i="72"/>
  <c r="A522" i="72"/>
  <c r="A523" i="72"/>
  <c r="A524" i="72"/>
  <c r="A525" i="72"/>
  <c r="A526" i="72"/>
  <c r="A527" i="72"/>
  <c r="A528" i="72"/>
  <c r="A529" i="72"/>
  <c r="A530" i="72"/>
  <c r="A531" i="72"/>
  <c r="A532" i="72"/>
  <c r="A533" i="72"/>
  <c r="A534" i="72"/>
  <c r="A535" i="72"/>
  <c r="A536" i="72"/>
  <c r="A537" i="72"/>
  <c r="A538" i="72"/>
  <c r="A539" i="72"/>
  <c r="A540" i="72"/>
  <c r="A541" i="72"/>
  <c r="A542" i="72"/>
  <c r="A543" i="72"/>
  <c r="A544" i="72"/>
  <c r="A545" i="72"/>
  <c r="A546" i="72"/>
  <c r="A547" i="72"/>
  <c r="A548" i="72"/>
  <c r="A549" i="72"/>
  <c r="A550" i="72"/>
  <c r="A551" i="72"/>
  <c r="A552" i="72"/>
  <c r="A553" i="72"/>
  <c r="A554" i="72"/>
  <c r="A555" i="72"/>
  <c r="A556" i="72"/>
  <c r="A557" i="72"/>
  <c r="A558" i="72"/>
  <c r="A559" i="72"/>
  <c r="A560" i="72"/>
  <c r="A561" i="72"/>
  <c r="A562" i="72"/>
  <c r="A563" i="72"/>
  <c r="A564" i="72"/>
  <c r="A565" i="72"/>
  <c r="A566" i="72"/>
  <c r="A567" i="72"/>
  <c r="A568" i="72"/>
  <c r="A569" i="72"/>
  <c r="A570" i="72"/>
  <c r="A571" i="72"/>
  <c r="A572" i="72"/>
  <c r="A573" i="72"/>
  <c r="A574" i="72"/>
  <c r="A575" i="72"/>
  <c r="A576" i="72"/>
  <c r="A577" i="72"/>
  <c r="A578" i="72"/>
  <c r="A579" i="72"/>
  <c r="A580" i="72"/>
  <c r="A581" i="72"/>
  <c r="A582" i="72"/>
  <c r="A583" i="72"/>
  <c r="A584" i="72"/>
  <c r="A585" i="72"/>
  <c r="A586" i="72"/>
  <c r="A587" i="72"/>
  <c r="A588" i="72"/>
  <c r="A589" i="72"/>
  <c r="A590" i="72"/>
  <c r="A591" i="72"/>
  <c r="A592" i="72"/>
  <c r="A593" i="72"/>
  <c r="A594" i="72"/>
  <c r="A595" i="72"/>
  <c r="A596" i="72"/>
  <c r="A597" i="72"/>
  <c r="A598" i="72"/>
  <c r="A599" i="72"/>
  <c r="A600" i="72"/>
  <c r="A601" i="72"/>
  <c r="A602" i="72"/>
  <c r="A603" i="72"/>
  <c r="A604" i="72"/>
  <c r="A605" i="72"/>
  <c r="A606" i="72"/>
  <c r="A607" i="72"/>
  <c r="A608" i="72"/>
  <c r="A609" i="72"/>
  <c r="A610" i="72"/>
  <c r="A611" i="72"/>
  <c r="A612" i="72"/>
  <c r="A613" i="72"/>
  <c r="A614" i="72"/>
  <c r="A615" i="72"/>
  <c r="A616" i="72"/>
  <c r="A617" i="72"/>
  <c r="A618" i="72"/>
  <c r="A619" i="72"/>
  <c r="A620" i="72"/>
  <c r="A621" i="72"/>
  <c r="A622" i="72"/>
  <c r="A623" i="72"/>
  <c r="A624" i="72"/>
  <c r="A625" i="72"/>
  <c r="A626" i="72"/>
  <c r="A627" i="72"/>
  <c r="A628" i="72"/>
  <c r="A629" i="72"/>
  <c r="A630" i="72"/>
  <c r="A631" i="72"/>
  <c r="A632" i="72"/>
  <c r="A633" i="72"/>
  <c r="A634" i="72"/>
  <c r="A635" i="72"/>
  <c r="A636" i="72"/>
  <c r="A637" i="72"/>
  <c r="A638" i="72"/>
  <c r="A639" i="72"/>
  <c r="A640" i="72"/>
  <c r="A641" i="72"/>
  <c r="A642" i="72"/>
  <c r="A643" i="72"/>
  <c r="A644" i="72"/>
  <c r="A645" i="72"/>
  <c r="A646" i="72"/>
  <c r="A647" i="72"/>
  <c r="A648" i="72"/>
  <c r="A649" i="72"/>
  <c r="A650" i="72"/>
  <c r="A651" i="72"/>
  <c r="A652" i="72"/>
  <c r="A653" i="72"/>
  <c r="A654" i="72"/>
  <c r="A655" i="72"/>
  <c r="A656" i="72"/>
  <c r="A657" i="72"/>
  <c r="A658" i="72"/>
  <c r="A659" i="72"/>
  <c r="A660" i="72"/>
  <c r="A661" i="72"/>
  <c r="A662" i="72"/>
  <c r="A663" i="72"/>
  <c r="A664" i="72"/>
  <c r="A665" i="72"/>
  <c r="A666" i="72"/>
  <c r="A667" i="72"/>
  <c r="A668" i="72"/>
  <c r="A669" i="72"/>
  <c r="A670" i="72"/>
  <c r="A671" i="72"/>
  <c r="A672" i="72"/>
  <c r="A673" i="72"/>
  <c r="A674" i="72"/>
  <c r="A675" i="72"/>
  <c r="A676" i="72"/>
  <c r="A677" i="72"/>
  <c r="A678" i="72"/>
  <c r="A679" i="72"/>
  <c r="A680" i="72"/>
  <c r="A681" i="72"/>
  <c r="A682" i="72"/>
  <c r="A683" i="72"/>
  <c r="A684" i="72"/>
  <c r="A685" i="72"/>
  <c r="A686" i="72"/>
  <c r="A687" i="72"/>
  <c r="A688" i="72"/>
  <c r="A689" i="72"/>
  <c r="A690" i="72"/>
  <c r="A691" i="72"/>
  <c r="A692" i="72"/>
  <c r="A693" i="72"/>
  <c r="A694" i="72"/>
  <c r="A695" i="72"/>
  <c r="A696" i="72"/>
  <c r="A697" i="72"/>
  <c r="A698" i="72"/>
  <c r="A699" i="72"/>
  <c r="A700" i="72"/>
  <c r="A28" i="72"/>
  <c r="A29" i="72"/>
  <c r="A30" i="72"/>
  <c r="A31" i="72"/>
  <c r="A32" i="72"/>
  <c r="A33" i="72"/>
  <c r="A34" i="72"/>
  <c r="A35" i="72"/>
  <c r="A36" i="72"/>
  <c r="A37" i="72"/>
  <c r="A38" i="72"/>
  <c r="A39" i="72"/>
  <c r="A40" i="72"/>
  <c r="A41" i="72"/>
  <c r="A42" i="72"/>
  <c r="A43" i="72"/>
  <c r="A44" i="72"/>
  <c r="A45" i="72"/>
  <c r="A46" i="72"/>
  <c r="A47" i="72"/>
  <c r="A48" i="72"/>
  <c r="A49" i="72"/>
  <c r="A50" i="72"/>
  <c r="A51" i="72"/>
  <c r="A52" i="72"/>
  <c r="A12" i="72" l="1"/>
  <c r="A16" i="72"/>
  <c r="A17" i="72"/>
  <c r="A18" i="72"/>
  <c r="A19" i="72"/>
  <c r="A20" i="72"/>
  <c r="A21" i="72"/>
  <c r="A22" i="72"/>
  <c r="A23" i="72"/>
  <c r="A24" i="72"/>
  <c r="A25" i="72"/>
  <c r="A26" i="72"/>
  <c r="A27" i="72"/>
  <c r="D312" i="56"/>
  <c r="E312" i="56"/>
  <c r="F312" i="56"/>
  <c r="G312" i="56"/>
  <c r="H312" i="56"/>
  <c r="I312" i="56"/>
  <c r="J312" i="56"/>
  <c r="K312" i="56"/>
  <c r="L312" i="56"/>
  <c r="M312" i="56"/>
  <c r="N312" i="56"/>
  <c r="O312" i="56"/>
  <c r="P312" i="56"/>
  <c r="Q312" i="56"/>
  <c r="R312" i="56"/>
  <c r="S312" i="56"/>
  <c r="T312" i="56"/>
  <c r="U312" i="56"/>
  <c r="V312" i="56"/>
  <c r="W312" i="56"/>
  <c r="X312" i="56"/>
  <c r="Y312" i="56"/>
  <c r="Z312" i="56"/>
  <c r="D301" i="56"/>
  <c r="E301" i="56"/>
  <c r="F301" i="56"/>
  <c r="G301" i="56"/>
  <c r="H301" i="56"/>
  <c r="I301" i="56"/>
  <c r="J301" i="56"/>
  <c r="K301" i="56"/>
  <c r="L301" i="56"/>
  <c r="M301" i="56"/>
  <c r="N301" i="56"/>
  <c r="O301" i="56"/>
  <c r="P301" i="56"/>
  <c r="Q301" i="56"/>
  <c r="R301" i="56"/>
  <c r="S301" i="56"/>
  <c r="T301" i="56"/>
  <c r="U301" i="56"/>
  <c r="V301" i="56"/>
  <c r="W301" i="56"/>
  <c r="X301" i="56"/>
  <c r="Y301" i="56"/>
  <c r="Z301" i="56"/>
  <c r="D302" i="56"/>
  <c r="E302" i="56"/>
  <c r="F302" i="56"/>
  <c r="G302" i="56"/>
  <c r="H302" i="56"/>
  <c r="I302" i="56"/>
  <c r="J302" i="56"/>
  <c r="K302" i="56"/>
  <c r="L302" i="56"/>
  <c r="M302" i="56"/>
  <c r="N302" i="56"/>
  <c r="O302" i="56"/>
  <c r="P302" i="56"/>
  <c r="Q302" i="56"/>
  <c r="R302" i="56"/>
  <c r="S302" i="56"/>
  <c r="T302" i="56"/>
  <c r="U302" i="56"/>
  <c r="V302" i="56"/>
  <c r="W302" i="56"/>
  <c r="X302" i="56"/>
  <c r="Y302" i="56"/>
  <c r="Z302" i="56"/>
  <c r="D303" i="56"/>
  <c r="E303" i="56"/>
  <c r="F303" i="56"/>
  <c r="G303" i="56"/>
  <c r="H303" i="56"/>
  <c r="I303" i="56"/>
  <c r="J303" i="56"/>
  <c r="K303" i="56"/>
  <c r="L303" i="56"/>
  <c r="M303" i="56"/>
  <c r="N303" i="56"/>
  <c r="O303" i="56"/>
  <c r="P303" i="56"/>
  <c r="Q303" i="56"/>
  <c r="R303" i="56"/>
  <c r="S303" i="56"/>
  <c r="T303" i="56"/>
  <c r="U303" i="56"/>
  <c r="V303" i="56"/>
  <c r="W303" i="56"/>
  <c r="X303" i="56"/>
  <c r="Y303" i="56"/>
  <c r="Z303" i="56"/>
  <c r="D304" i="56"/>
  <c r="E304" i="56"/>
  <c r="F304" i="56"/>
  <c r="G304" i="56"/>
  <c r="H304" i="56"/>
  <c r="I304" i="56"/>
  <c r="J304" i="56"/>
  <c r="K304" i="56"/>
  <c r="L304" i="56"/>
  <c r="M304" i="56"/>
  <c r="N304" i="56"/>
  <c r="O304" i="56"/>
  <c r="P304" i="56"/>
  <c r="Q304" i="56"/>
  <c r="R304" i="56"/>
  <c r="S304" i="56"/>
  <c r="T304" i="56"/>
  <c r="U304" i="56"/>
  <c r="V304" i="56"/>
  <c r="W304" i="56"/>
  <c r="X304" i="56"/>
  <c r="Y304" i="56"/>
  <c r="Z304" i="56"/>
  <c r="D305" i="56"/>
  <c r="E305" i="56"/>
  <c r="F305" i="56"/>
  <c r="G305" i="56"/>
  <c r="H305" i="56"/>
  <c r="I305" i="56"/>
  <c r="J305" i="56"/>
  <c r="K305" i="56"/>
  <c r="L305" i="56"/>
  <c r="M305" i="56"/>
  <c r="N305" i="56"/>
  <c r="O305" i="56"/>
  <c r="P305" i="56"/>
  <c r="Q305" i="56"/>
  <c r="R305" i="56"/>
  <c r="S305" i="56"/>
  <c r="T305" i="56"/>
  <c r="U305" i="56"/>
  <c r="V305" i="56"/>
  <c r="W305" i="56"/>
  <c r="X305" i="56"/>
  <c r="Y305" i="56"/>
  <c r="Z305" i="56"/>
  <c r="D306" i="56"/>
  <c r="E306" i="56"/>
  <c r="F306" i="56"/>
  <c r="G306" i="56"/>
  <c r="H306" i="56"/>
  <c r="I306" i="56"/>
  <c r="J306" i="56"/>
  <c r="K306" i="56"/>
  <c r="L306" i="56"/>
  <c r="M306" i="56"/>
  <c r="N306" i="56"/>
  <c r="O306" i="56"/>
  <c r="P306" i="56"/>
  <c r="Q306" i="56"/>
  <c r="R306" i="56"/>
  <c r="S306" i="56"/>
  <c r="T306" i="56"/>
  <c r="U306" i="56"/>
  <c r="V306" i="56"/>
  <c r="W306" i="56"/>
  <c r="X306" i="56"/>
  <c r="Y306" i="56"/>
  <c r="Z306" i="56"/>
  <c r="D307" i="56"/>
  <c r="E307" i="56"/>
  <c r="F307" i="56"/>
  <c r="G307" i="56"/>
  <c r="H307" i="56"/>
  <c r="I307" i="56"/>
  <c r="J307" i="56"/>
  <c r="K307" i="56"/>
  <c r="L307" i="56"/>
  <c r="M307" i="56"/>
  <c r="N307" i="56"/>
  <c r="O307" i="56"/>
  <c r="P307" i="56"/>
  <c r="Q307" i="56"/>
  <c r="R307" i="56"/>
  <c r="S307" i="56"/>
  <c r="T307" i="56"/>
  <c r="U307" i="56"/>
  <c r="V307" i="56"/>
  <c r="W307" i="56"/>
  <c r="X307" i="56"/>
  <c r="Y307" i="56"/>
  <c r="Z307" i="56"/>
  <c r="D308" i="56"/>
  <c r="E308" i="56"/>
  <c r="F308" i="56"/>
  <c r="G308" i="56"/>
  <c r="H308" i="56"/>
  <c r="I308" i="56"/>
  <c r="J308" i="56"/>
  <c r="K308" i="56"/>
  <c r="L308" i="56"/>
  <c r="M308" i="56"/>
  <c r="N308" i="56"/>
  <c r="O308" i="56"/>
  <c r="P308" i="56"/>
  <c r="Q308" i="56"/>
  <c r="R308" i="56"/>
  <c r="S308" i="56"/>
  <c r="T308" i="56"/>
  <c r="U308" i="56"/>
  <c r="V308" i="56"/>
  <c r="W308" i="56"/>
  <c r="X308" i="56"/>
  <c r="Y308" i="56"/>
  <c r="Z308" i="56"/>
  <c r="D309" i="56"/>
  <c r="E309" i="56"/>
  <c r="F309" i="56"/>
  <c r="G309" i="56"/>
  <c r="H309" i="56"/>
  <c r="I309" i="56"/>
  <c r="J309" i="56"/>
  <c r="K309" i="56"/>
  <c r="L309" i="56"/>
  <c r="M309" i="56"/>
  <c r="N309" i="56"/>
  <c r="O309" i="56"/>
  <c r="P309" i="56"/>
  <c r="Q309" i="56"/>
  <c r="R309" i="56"/>
  <c r="S309" i="56"/>
  <c r="T309" i="56"/>
  <c r="U309" i="56"/>
  <c r="V309" i="56"/>
  <c r="W309" i="56"/>
  <c r="X309" i="56"/>
  <c r="Y309" i="56"/>
  <c r="Z309" i="56"/>
  <c r="D310" i="56"/>
  <c r="E310" i="56"/>
  <c r="F310" i="56"/>
  <c r="G310" i="56"/>
  <c r="H310" i="56"/>
  <c r="I310" i="56"/>
  <c r="J310" i="56"/>
  <c r="K310" i="56"/>
  <c r="L310" i="56"/>
  <c r="M310" i="56"/>
  <c r="N310" i="56"/>
  <c r="O310" i="56"/>
  <c r="P310" i="56"/>
  <c r="Q310" i="56"/>
  <c r="R310" i="56"/>
  <c r="S310" i="56"/>
  <c r="T310" i="56"/>
  <c r="U310" i="56"/>
  <c r="V310" i="56"/>
  <c r="W310" i="56"/>
  <c r="X310" i="56"/>
  <c r="Y310" i="56"/>
  <c r="Z310" i="56"/>
  <c r="D311" i="56"/>
  <c r="E311" i="56"/>
  <c r="F311" i="56"/>
  <c r="G311" i="56"/>
  <c r="H311" i="56"/>
  <c r="I311" i="56"/>
  <c r="J311" i="56"/>
  <c r="K311" i="56"/>
  <c r="L311" i="56"/>
  <c r="M311" i="56"/>
  <c r="N311" i="56"/>
  <c r="O311" i="56"/>
  <c r="P311" i="56"/>
  <c r="Q311" i="56"/>
  <c r="R311" i="56"/>
  <c r="S311" i="56"/>
  <c r="T311" i="56"/>
  <c r="U311" i="56"/>
  <c r="V311" i="56"/>
  <c r="W311" i="56"/>
  <c r="X311" i="56"/>
  <c r="Y311" i="56"/>
  <c r="Z311" i="56"/>
  <c r="D112" i="56"/>
  <c r="E112" i="56"/>
  <c r="F112" i="56"/>
  <c r="G112" i="56"/>
  <c r="H112" i="56"/>
  <c r="I112" i="56"/>
  <c r="J112" i="56"/>
  <c r="K112" i="56"/>
  <c r="L112" i="56"/>
  <c r="M112" i="56"/>
  <c r="N112" i="56"/>
  <c r="O112" i="56"/>
  <c r="P112" i="56"/>
  <c r="Q112" i="56"/>
  <c r="R112" i="56"/>
  <c r="S112" i="56"/>
  <c r="T112" i="56"/>
  <c r="U112" i="56"/>
  <c r="V112" i="56"/>
  <c r="W112" i="56"/>
  <c r="X112" i="56"/>
  <c r="Y112" i="56"/>
  <c r="Z112" i="56"/>
  <c r="D113" i="56"/>
  <c r="E113" i="56"/>
  <c r="F113" i="56"/>
  <c r="G113" i="56"/>
  <c r="H113" i="56"/>
  <c r="I113" i="56"/>
  <c r="J113" i="56"/>
  <c r="K113" i="56"/>
  <c r="L113" i="56"/>
  <c r="M113" i="56"/>
  <c r="N113" i="56"/>
  <c r="O113" i="56"/>
  <c r="P113" i="56"/>
  <c r="Q113" i="56"/>
  <c r="R113" i="56"/>
  <c r="S113" i="56"/>
  <c r="T113" i="56"/>
  <c r="U113" i="56"/>
  <c r="V113" i="56"/>
  <c r="W113" i="56"/>
  <c r="X113" i="56"/>
  <c r="Y113" i="56"/>
  <c r="Z113" i="56"/>
  <c r="D114" i="56"/>
  <c r="E114" i="56"/>
  <c r="F114" i="56"/>
  <c r="G114" i="56"/>
  <c r="H114" i="56"/>
  <c r="I114" i="56"/>
  <c r="J114" i="56"/>
  <c r="K114" i="56"/>
  <c r="L114" i="56"/>
  <c r="M114" i="56"/>
  <c r="N114" i="56"/>
  <c r="O114" i="56"/>
  <c r="P114" i="56"/>
  <c r="Q114" i="56"/>
  <c r="R114" i="56"/>
  <c r="S114" i="56"/>
  <c r="T114" i="56"/>
  <c r="U114" i="56"/>
  <c r="V114" i="56"/>
  <c r="W114" i="56"/>
  <c r="X114" i="56"/>
  <c r="Y114" i="56"/>
  <c r="Z114" i="56"/>
  <c r="D115" i="56"/>
  <c r="E115" i="56"/>
  <c r="F115" i="56"/>
  <c r="G115" i="56"/>
  <c r="H115" i="56"/>
  <c r="I115" i="56"/>
  <c r="J115" i="56"/>
  <c r="K115" i="56"/>
  <c r="L115" i="56"/>
  <c r="M115" i="56"/>
  <c r="N115" i="56"/>
  <c r="O115" i="56"/>
  <c r="P115" i="56"/>
  <c r="Q115" i="56"/>
  <c r="R115" i="56"/>
  <c r="S115" i="56"/>
  <c r="T115" i="56"/>
  <c r="U115" i="56"/>
  <c r="V115" i="56"/>
  <c r="W115" i="56"/>
  <c r="X115" i="56"/>
  <c r="Y115" i="56"/>
  <c r="Z115" i="56"/>
  <c r="D116" i="56"/>
  <c r="E116" i="56"/>
  <c r="F116" i="56"/>
  <c r="G116" i="56"/>
  <c r="H116" i="56"/>
  <c r="I116" i="56"/>
  <c r="J116" i="56"/>
  <c r="K116" i="56"/>
  <c r="L116" i="56"/>
  <c r="M116" i="56"/>
  <c r="N116" i="56"/>
  <c r="O116" i="56"/>
  <c r="P116" i="56"/>
  <c r="Q116" i="56"/>
  <c r="R116" i="56"/>
  <c r="S116" i="56"/>
  <c r="T116" i="56"/>
  <c r="U116" i="56"/>
  <c r="V116" i="56"/>
  <c r="W116" i="56"/>
  <c r="X116" i="56"/>
  <c r="Y116" i="56"/>
  <c r="Z116" i="56"/>
  <c r="D117" i="56"/>
  <c r="E117" i="56"/>
  <c r="F117" i="56"/>
  <c r="G117" i="56"/>
  <c r="H117" i="56"/>
  <c r="I117" i="56"/>
  <c r="J117" i="56"/>
  <c r="K117" i="56"/>
  <c r="L117" i="56"/>
  <c r="M117" i="56"/>
  <c r="N117" i="56"/>
  <c r="O117" i="56"/>
  <c r="P117" i="56"/>
  <c r="Q117" i="56"/>
  <c r="R117" i="56"/>
  <c r="S117" i="56"/>
  <c r="T117" i="56"/>
  <c r="U117" i="56"/>
  <c r="V117" i="56"/>
  <c r="W117" i="56"/>
  <c r="X117" i="56"/>
  <c r="Y117" i="56"/>
  <c r="Z117" i="56"/>
  <c r="D118" i="56"/>
  <c r="E118" i="56"/>
  <c r="F118" i="56"/>
  <c r="G118" i="56"/>
  <c r="H118" i="56"/>
  <c r="I118" i="56"/>
  <c r="J118" i="56"/>
  <c r="K118" i="56"/>
  <c r="L118" i="56"/>
  <c r="M118" i="56"/>
  <c r="N118" i="56"/>
  <c r="O118" i="56"/>
  <c r="P118" i="56"/>
  <c r="Q118" i="56"/>
  <c r="R118" i="56"/>
  <c r="S118" i="56"/>
  <c r="T118" i="56"/>
  <c r="U118" i="56"/>
  <c r="V118" i="56"/>
  <c r="W118" i="56"/>
  <c r="X118" i="56"/>
  <c r="Y118" i="56"/>
  <c r="Z118" i="56"/>
  <c r="D119" i="56"/>
  <c r="E119" i="56"/>
  <c r="F119" i="56"/>
  <c r="G119" i="56"/>
  <c r="H119" i="56"/>
  <c r="I119" i="56"/>
  <c r="J119" i="56"/>
  <c r="K119" i="56"/>
  <c r="L119" i="56"/>
  <c r="M119" i="56"/>
  <c r="N119" i="56"/>
  <c r="O119" i="56"/>
  <c r="P119" i="56"/>
  <c r="Q119" i="56"/>
  <c r="R119" i="56"/>
  <c r="S119" i="56"/>
  <c r="T119" i="56"/>
  <c r="U119" i="56"/>
  <c r="V119" i="56"/>
  <c r="W119" i="56"/>
  <c r="X119" i="56"/>
  <c r="Y119" i="56"/>
  <c r="Z119" i="56"/>
  <c r="D120" i="56"/>
  <c r="E120" i="56"/>
  <c r="F120" i="56"/>
  <c r="G120" i="56"/>
  <c r="H120" i="56"/>
  <c r="I120" i="56"/>
  <c r="J120" i="56"/>
  <c r="K120" i="56"/>
  <c r="L120" i="56"/>
  <c r="M120" i="56"/>
  <c r="N120" i="56"/>
  <c r="O120" i="56"/>
  <c r="P120" i="56"/>
  <c r="Q120" i="56"/>
  <c r="R120" i="56"/>
  <c r="S120" i="56"/>
  <c r="T120" i="56"/>
  <c r="U120" i="56"/>
  <c r="V120" i="56"/>
  <c r="W120" i="56"/>
  <c r="X120" i="56"/>
  <c r="Y120" i="56"/>
  <c r="Z120" i="56"/>
  <c r="D121" i="56"/>
  <c r="E121" i="56"/>
  <c r="F121" i="56"/>
  <c r="G121" i="56"/>
  <c r="H121" i="56"/>
  <c r="I121" i="56"/>
  <c r="J121" i="56"/>
  <c r="K121" i="56"/>
  <c r="L121" i="56"/>
  <c r="M121" i="56"/>
  <c r="N121" i="56"/>
  <c r="O121" i="56"/>
  <c r="P121" i="56"/>
  <c r="Q121" i="56"/>
  <c r="R121" i="56"/>
  <c r="S121" i="56"/>
  <c r="T121" i="56"/>
  <c r="U121" i="56"/>
  <c r="V121" i="56"/>
  <c r="W121" i="56"/>
  <c r="X121" i="56"/>
  <c r="Y121" i="56"/>
  <c r="Z121" i="56"/>
  <c r="D122" i="56"/>
  <c r="E122" i="56"/>
  <c r="F122" i="56"/>
  <c r="G122" i="56"/>
  <c r="H122" i="56"/>
  <c r="I122" i="56"/>
  <c r="J122" i="56"/>
  <c r="K122" i="56"/>
  <c r="L122" i="56"/>
  <c r="M122" i="56"/>
  <c r="N122" i="56"/>
  <c r="O122" i="56"/>
  <c r="P122" i="56"/>
  <c r="Q122" i="56"/>
  <c r="R122" i="56"/>
  <c r="S122" i="56"/>
  <c r="T122" i="56"/>
  <c r="U122" i="56"/>
  <c r="V122" i="56"/>
  <c r="W122" i="56"/>
  <c r="X122" i="56"/>
  <c r="Y122" i="56"/>
  <c r="Z122" i="56"/>
  <c r="D123" i="56"/>
  <c r="E123" i="56"/>
  <c r="F123" i="56"/>
  <c r="G123" i="56"/>
  <c r="H123" i="56"/>
  <c r="I123" i="56"/>
  <c r="J123" i="56"/>
  <c r="K123" i="56"/>
  <c r="L123" i="56"/>
  <c r="M123" i="56"/>
  <c r="N123" i="56"/>
  <c r="O123" i="56"/>
  <c r="P123" i="56"/>
  <c r="Q123" i="56"/>
  <c r="R123" i="56"/>
  <c r="S123" i="56"/>
  <c r="T123" i="56"/>
  <c r="U123" i="56"/>
  <c r="V123" i="56"/>
  <c r="W123" i="56"/>
  <c r="X123" i="56"/>
  <c r="Y123" i="56"/>
  <c r="Z123" i="56"/>
  <c r="D124" i="56"/>
  <c r="E124" i="56"/>
  <c r="F124" i="56"/>
  <c r="G124" i="56"/>
  <c r="H124" i="56"/>
  <c r="I124" i="56"/>
  <c r="J124" i="56"/>
  <c r="K124" i="56"/>
  <c r="L124" i="56"/>
  <c r="M124" i="56"/>
  <c r="N124" i="56"/>
  <c r="O124" i="56"/>
  <c r="P124" i="56"/>
  <c r="Q124" i="56"/>
  <c r="R124" i="56"/>
  <c r="S124" i="56"/>
  <c r="T124" i="56"/>
  <c r="U124" i="56"/>
  <c r="V124" i="56"/>
  <c r="W124" i="56"/>
  <c r="X124" i="56"/>
  <c r="Y124" i="56"/>
  <c r="Z124" i="56"/>
  <c r="D125" i="56"/>
  <c r="E125" i="56"/>
  <c r="F125" i="56"/>
  <c r="G125" i="56"/>
  <c r="H125" i="56"/>
  <c r="I125" i="56"/>
  <c r="J125" i="56"/>
  <c r="K125" i="56"/>
  <c r="L125" i="56"/>
  <c r="M125" i="56"/>
  <c r="N125" i="56"/>
  <c r="O125" i="56"/>
  <c r="P125" i="56"/>
  <c r="Q125" i="56"/>
  <c r="R125" i="56"/>
  <c r="S125" i="56"/>
  <c r="T125" i="56"/>
  <c r="U125" i="56"/>
  <c r="V125" i="56"/>
  <c r="W125" i="56"/>
  <c r="X125" i="56"/>
  <c r="Y125" i="56"/>
  <c r="Z125" i="56"/>
  <c r="D126" i="56"/>
  <c r="E126" i="56"/>
  <c r="F126" i="56"/>
  <c r="G126" i="56"/>
  <c r="H126" i="56"/>
  <c r="I126" i="56"/>
  <c r="J126" i="56"/>
  <c r="K126" i="56"/>
  <c r="L126" i="56"/>
  <c r="M126" i="56"/>
  <c r="N126" i="56"/>
  <c r="O126" i="56"/>
  <c r="P126" i="56"/>
  <c r="Q126" i="56"/>
  <c r="R126" i="56"/>
  <c r="S126" i="56"/>
  <c r="T126" i="56"/>
  <c r="U126" i="56"/>
  <c r="V126" i="56"/>
  <c r="W126" i="56"/>
  <c r="X126" i="56"/>
  <c r="Y126" i="56"/>
  <c r="Z126" i="56"/>
  <c r="D127" i="56"/>
  <c r="E127" i="56"/>
  <c r="F127" i="56"/>
  <c r="G127" i="56"/>
  <c r="H127" i="56"/>
  <c r="I127" i="56"/>
  <c r="J127" i="56"/>
  <c r="K127" i="56"/>
  <c r="L127" i="56"/>
  <c r="M127" i="56"/>
  <c r="N127" i="56"/>
  <c r="O127" i="56"/>
  <c r="P127" i="56"/>
  <c r="Q127" i="56"/>
  <c r="R127" i="56"/>
  <c r="S127" i="56"/>
  <c r="T127" i="56"/>
  <c r="U127" i="56"/>
  <c r="V127" i="56"/>
  <c r="W127" i="56"/>
  <c r="X127" i="56"/>
  <c r="Y127" i="56"/>
  <c r="Z127" i="56"/>
  <c r="D128" i="56"/>
  <c r="E128" i="56"/>
  <c r="F128" i="56"/>
  <c r="G128" i="56"/>
  <c r="H128" i="56"/>
  <c r="I128" i="56"/>
  <c r="J128" i="56"/>
  <c r="K128" i="56"/>
  <c r="L128" i="56"/>
  <c r="M128" i="56"/>
  <c r="N128" i="56"/>
  <c r="O128" i="56"/>
  <c r="P128" i="56"/>
  <c r="Q128" i="56"/>
  <c r="R128" i="56"/>
  <c r="S128" i="56"/>
  <c r="T128" i="56"/>
  <c r="U128" i="56"/>
  <c r="V128" i="56"/>
  <c r="W128" i="56"/>
  <c r="X128" i="56"/>
  <c r="Y128" i="56"/>
  <c r="Z128" i="56"/>
  <c r="D129" i="56"/>
  <c r="E129" i="56"/>
  <c r="F129" i="56"/>
  <c r="G129" i="56"/>
  <c r="H129" i="56"/>
  <c r="I129" i="56"/>
  <c r="J129" i="56"/>
  <c r="K129" i="56"/>
  <c r="L129" i="56"/>
  <c r="M129" i="56"/>
  <c r="N129" i="56"/>
  <c r="O129" i="56"/>
  <c r="P129" i="56"/>
  <c r="Q129" i="56"/>
  <c r="R129" i="56"/>
  <c r="S129" i="56"/>
  <c r="T129" i="56"/>
  <c r="U129" i="56"/>
  <c r="V129" i="56"/>
  <c r="W129" i="56"/>
  <c r="X129" i="56"/>
  <c r="Y129" i="56"/>
  <c r="Z129" i="56"/>
  <c r="D130" i="56"/>
  <c r="E130" i="56"/>
  <c r="F130" i="56"/>
  <c r="G130" i="56"/>
  <c r="H130" i="56"/>
  <c r="I130" i="56"/>
  <c r="J130" i="56"/>
  <c r="K130" i="56"/>
  <c r="L130" i="56"/>
  <c r="M130" i="56"/>
  <c r="N130" i="56"/>
  <c r="O130" i="56"/>
  <c r="P130" i="56"/>
  <c r="Q130" i="56"/>
  <c r="R130" i="56"/>
  <c r="S130" i="56"/>
  <c r="T130" i="56"/>
  <c r="U130" i="56"/>
  <c r="V130" i="56"/>
  <c r="W130" i="56"/>
  <c r="X130" i="56"/>
  <c r="Y130" i="56"/>
  <c r="Z130" i="56"/>
  <c r="D131" i="56"/>
  <c r="E131" i="56"/>
  <c r="F131" i="56"/>
  <c r="G131" i="56"/>
  <c r="H131" i="56"/>
  <c r="I131" i="56"/>
  <c r="J131" i="56"/>
  <c r="K131" i="56"/>
  <c r="L131" i="56"/>
  <c r="M131" i="56"/>
  <c r="N131" i="56"/>
  <c r="O131" i="56"/>
  <c r="P131" i="56"/>
  <c r="Q131" i="56"/>
  <c r="R131" i="56"/>
  <c r="S131" i="56"/>
  <c r="T131" i="56"/>
  <c r="U131" i="56"/>
  <c r="V131" i="56"/>
  <c r="W131" i="56"/>
  <c r="X131" i="56"/>
  <c r="Y131" i="56"/>
  <c r="Z131" i="56"/>
  <c r="D132" i="56"/>
  <c r="E132" i="56"/>
  <c r="F132" i="56"/>
  <c r="G132" i="56"/>
  <c r="H132" i="56"/>
  <c r="I132" i="56"/>
  <c r="J132" i="56"/>
  <c r="K132" i="56"/>
  <c r="L132" i="56"/>
  <c r="M132" i="56"/>
  <c r="N132" i="56"/>
  <c r="O132" i="56"/>
  <c r="P132" i="56"/>
  <c r="Q132" i="56"/>
  <c r="R132" i="56"/>
  <c r="S132" i="56"/>
  <c r="T132" i="56"/>
  <c r="U132" i="56"/>
  <c r="V132" i="56"/>
  <c r="W132" i="56"/>
  <c r="X132" i="56"/>
  <c r="Y132" i="56"/>
  <c r="Z132" i="56"/>
  <c r="D133" i="56"/>
  <c r="E133" i="56"/>
  <c r="F133" i="56"/>
  <c r="G133" i="56"/>
  <c r="H133" i="56"/>
  <c r="I133" i="56"/>
  <c r="J133" i="56"/>
  <c r="K133" i="56"/>
  <c r="L133" i="56"/>
  <c r="M133" i="56"/>
  <c r="N133" i="56"/>
  <c r="O133" i="56"/>
  <c r="P133" i="56"/>
  <c r="Q133" i="56"/>
  <c r="R133" i="56"/>
  <c r="S133" i="56"/>
  <c r="T133" i="56"/>
  <c r="U133" i="56"/>
  <c r="V133" i="56"/>
  <c r="W133" i="56"/>
  <c r="X133" i="56"/>
  <c r="Y133" i="56"/>
  <c r="Z133" i="56"/>
  <c r="D134" i="56"/>
  <c r="E134" i="56"/>
  <c r="F134" i="56"/>
  <c r="G134" i="56"/>
  <c r="H134" i="56"/>
  <c r="I134" i="56"/>
  <c r="J134" i="56"/>
  <c r="K134" i="56"/>
  <c r="L134" i="56"/>
  <c r="M134" i="56"/>
  <c r="N134" i="56"/>
  <c r="O134" i="56"/>
  <c r="P134" i="56"/>
  <c r="Q134" i="56"/>
  <c r="R134" i="56"/>
  <c r="S134" i="56"/>
  <c r="T134" i="56"/>
  <c r="U134" i="56"/>
  <c r="V134" i="56"/>
  <c r="W134" i="56"/>
  <c r="X134" i="56"/>
  <c r="Y134" i="56"/>
  <c r="Z134" i="56"/>
  <c r="D135" i="56"/>
  <c r="E135" i="56"/>
  <c r="F135" i="56"/>
  <c r="G135" i="56"/>
  <c r="H135" i="56"/>
  <c r="I135" i="56"/>
  <c r="J135" i="56"/>
  <c r="K135" i="56"/>
  <c r="L135" i="56"/>
  <c r="M135" i="56"/>
  <c r="N135" i="56"/>
  <c r="O135" i="56"/>
  <c r="P135" i="56"/>
  <c r="Q135" i="56"/>
  <c r="R135" i="56"/>
  <c r="S135" i="56"/>
  <c r="T135" i="56"/>
  <c r="U135" i="56"/>
  <c r="V135" i="56"/>
  <c r="W135" i="56"/>
  <c r="X135" i="56"/>
  <c r="Y135" i="56"/>
  <c r="Z135" i="56"/>
  <c r="D136" i="56"/>
  <c r="E136" i="56"/>
  <c r="F136" i="56"/>
  <c r="G136" i="56"/>
  <c r="H136" i="56"/>
  <c r="I136" i="56"/>
  <c r="J136" i="56"/>
  <c r="K136" i="56"/>
  <c r="L136" i="56"/>
  <c r="M136" i="56"/>
  <c r="N136" i="56"/>
  <c r="O136" i="56"/>
  <c r="P136" i="56"/>
  <c r="Q136" i="56"/>
  <c r="R136" i="56"/>
  <c r="S136" i="56"/>
  <c r="T136" i="56"/>
  <c r="U136" i="56"/>
  <c r="V136" i="56"/>
  <c r="W136" i="56"/>
  <c r="X136" i="56"/>
  <c r="Y136" i="56"/>
  <c r="Z136" i="56"/>
  <c r="D137" i="56"/>
  <c r="E137" i="56"/>
  <c r="F137" i="56"/>
  <c r="G137" i="56"/>
  <c r="H137" i="56"/>
  <c r="I137" i="56"/>
  <c r="J137" i="56"/>
  <c r="K137" i="56"/>
  <c r="L137" i="56"/>
  <c r="M137" i="56"/>
  <c r="N137" i="56"/>
  <c r="O137" i="56"/>
  <c r="P137" i="56"/>
  <c r="Q137" i="56"/>
  <c r="R137" i="56"/>
  <c r="S137" i="56"/>
  <c r="T137" i="56"/>
  <c r="U137" i="56"/>
  <c r="V137" i="56"/>
  <c r="W137" i="56"/>
  <c r="X137" i="56"/>
  <c r="Y137" i="56"/>
  <c r="Z137" i="56"/>
  <c r="D138" i="56"/>
  <c r="E138" i="56"/>
  <c r="F138" i="56"/>
  <c r="G138" i="56"/>
  <c r="H138" i="56"/>
  <c r="I138" i="56"/>
  <c r="J138" i="56"/>
  <c r="K138" i="56"/>
  <c r="L138" i="56"/>
  <c r="M138" i="56"/>
  <c r="N138" i="56"/>
  <c r="O138" i="56"/>
  <c r="P138" i="56"/>
  <c r="Q138" i="56"/>
  <c r="R138" i="56"/>
  <c r="S138" i="56"/>
  <c r="T138" i="56"/>
  <c r="U138" i="56"/>
  <c r="V138" i="56"/>
  <c r="W138" i="56"/>
  <c r="X138" i="56"/>
  <c r="Y138" i="56"/>
  <c r="Z138" i="56"/>
  <c r="D139" i="56"/>
  <c r="E139" i="56"/>
  <c r="F139" i="56"/>
  <c r="G139" i="56"/>
  <c r="H139" i="56"/>
  <c r="I139" i="56"/>
  <c r="J139" i="56"/>
  <c r="K139" i="56"/>
  <c r="L139" i="56"/>
  <c r="M139" i="56"/>
  <c r="N139" i="56"/>
  <c r="O139" i="56"/>
  <c r="P139" i="56"/>
  <c r="Q139" i="56"/>
  <c r="R139" i="56"/>
  <c r="S139" i="56"/>
  <c r="T139" i="56"/>
  <c r="U139" i="56"/>
  <c r="V139" i="56"/>
  <c r="W139" i="56"/>
  <c r="X139" i="56"/>
  <c r="Y139" i="56"/>
  <c r="Z139" i="56"/>
  <c r="D140" i="56"/>
  <c r="E140" i="56"/>
  <c r="F140" i="56"/>
  <c r="G140" i="56"/>
  <c r="H140" i="56"/>
  <c r="I140" i="56"/>
  <c r="J140" i="56"/>
  <c r="K140" i="56"/>
  <c r="L140" i="56"/>
  <c r="M140" i="56"/>
  <c r="N140" i="56"/>
  <c r="O140" i="56"/>
  <c r="P140" i="56"/>
  <c r="Q140" i="56"/>
  <c r="R140" i="56"/>
  <c r="S140" i="56"/>
  <c r="T140" i="56"/>
  <c r="U140" i="56"/>
  <c r="V140" i="56"/>
  <c r="W140" i="56"/>
  <c r="X140" i="56"/>
  <c r="Y140" i="56"/>
  <c r="Z140" i="56"/>
  <c r="D141" i="56"/>
  <c r="E141" i="56"/>
  <c r="F141" i="56"/>
  <c r="G141" i="56"/>
  <c r="H141" i="56"/>
  <c r="I141" i="56"/>
  <c r="J141" i="56"/>
  <c r="K141" i="56"/>
  <c r="L141" i="56"/>
  <c r="M141" i="56"/>
  <c r="N141" i="56"/>
  <c r="O141" i="56"/>
  <c r="P141" i="56"/>
  <c r="Q141" i="56"/>
  <c r="R141" i="56"/>
  <c r="S141" i="56"/>
  <c r="T141" i="56"/>
  <c r="U141" i="56"/>
  <c r="V141" i="56"/>
  <c r="W141" i="56"/>
  <c r="X141" i="56"/>
  <c r="Y141" i="56"/>
  <c r="Z141" i="56"/>
  <c r="D142" i="56"/>
  <c r="E142" i="56"/>
  <c r="F142" i="56"/>
  <c r="G142" i="56"/>
  <c r="H142" i="56"/>
  <c r="I142" i="56"/>
  <c r="J142" i="56"/>
  <c r="K142" i="56"/>
  <c r="L142" i="56"/>
  <c r="M142" i="56"/>
  <c r="N142" i="56"/>
  <c r="O142" i="56"/>
  <c r="P142" i="56"/>
  <c r="Q142" i="56"/>
  <c r="R142" i="56"/>
  <c r="S142" i="56"/>
  <c r="T142" i="56"/>
  <c r="U142" i="56"/>
  <c r="V142" i="56"/>
  <c r="W142" i="56"/>
  <c r="X142" i="56"/>
  <c r="Y142" i="56"/>
  <c r="Z142" i="56"/>
  <c r="D143" i="56"/>
  <c r="E143" i="56"/>
  <c r="F143" i="56"/>
  <c r="G143" i="56"/>
  <c r="H143" i="56"/>
  <c r="I143" i="56"/>
  <c r="J143" i="56"/>
  <c r="K143" i="56"/>
  <c r="L143" i="56"/>
  <c r="M143" i="56"/>
  <c r="N143" i="56"/>
  <c r="O143" i="56"/>
  <c r="P143" i="56"/>
  <c r="Q143" i="56"/>
  <c r="R143" i="56"/>
  <c r="S143" i="56"/>
  <c r="T143" i="56"/>
  <c r="U143" i="56"/>
  <c r="V143" i="56"/>
  <c r="W143" i="56"/>
  <c r="X143" i="56"/>
  <c r="Y143" i="56"/>
  <c r="Z143" i="56"/>
  <c r="D144" i="56"/>
  <c r="E144" i="56"/>
  <c r="F144" i="56"/>
  <c r="G144" i="56"/>
  <c r="H144" i="56"/>
  <c r="I144" i="56"/>
  <c r="J144" i="56"/>
  <c r="K144" i="56"/>
  <c r="L144" i="56"/>
  <c r="M144" i="56"/>
  <c r="N144" i="56"/>
  <c r="O144" i="56"/>
  <c r="P144" i="56"/>
  <c r="Q144" i="56"/>
  <c r="R144" i="56"/>
  <c r="S144" i="56"/>
  <c r="T144" i="56"/>
  <c r="U144" i="56"/>
  <c r="V144" i="56"/>
  <c r="W144" i="56"/>
  <c r="X144" i="56"/>
  <c r="Y144" i="56"/>
  <c r="Z144" i="56"/>
  <c r="D145" i="56"/>
  <c r="E145" i="56"/>
  <c r="F145" i="56"/>
  <c r="G145" i="56"/>
  <c r="H145" i="56"/>
  <c r="I145" i="56"/>
  <c r="J145" i="56"/>
  <c r="K145" i="56"/>
  <c r="L145" i="56"/>
  <c r="M145" i="56"/>
  <c r="N145" i="56"/>
  <c r="O145" i="56"/>
  <c r="P145" i="56"/>
  <c r="Q145" i="56"/>
  <c r="R145" i="56"/>
  <c r="S145" i="56"/>
  <c r="T145" i="56"/>
  <c r="U145" i="56"/>
  <c r="V145" i="56"/>
  <c r="W145" i="56"/>
  <c r="X145" i="56"/>
  <c r="Y145" i="56"/>
  <c r="Z145" i="56"/>
  <c r="D146" i="56"/>
  <c r="E146" i="56"/>
  <c r="F146" i="56"/>
  <c r="G146" i="56"/>
  <c r="H146" i="56"/>
  <c r="I146" i="56"/>
  <c r="J146" i="56"/>
  <c r="K146" i="56"/>
  <c r="L146" i="56"/>
  <c r="M146" i="56"/>
  <c r="N146" i="56"/>
  <c r="O146" i="56"/>
  <c r="P146" i="56"/>
  <c r="Q146" i="56"/>
  <c r="R146" i="56"/>
  <c r="S146" i="56"/>
  <c r="T146" i="56"/>
  <c r="U146" i="56"/>
  <c r="V146" i="56"/>
  <c r="W146" i="56"/>
  <c r="X146" i="56"/>
  <c r="Y146" i="56"/>
  <c r="Z146" i="56"/>
  <c r="D147" i="56"/>
  <c r="E147" i="56"/>
  <c r="F147" i="56"/>
  <c r="G147" i="56"/>
  <c r="H147" i="56"/>
  <c r="I147" i="56"/>
  <c r="J147" i="56"/>
  <c r="K147" i="56"/>
  <c r="L147" i="56"/>
  <c r="M147" i="56"/>
  <c r="N147" i="56"/>
  <c r="O147" i="56"/>
  <c r="P147" i="56"/>
  <c r="Q147" i="56"/>
  <c r="R147" i="56"/>
  <c r="S147" i="56"/>
  <c r="T147" i="56"/>
  <c r="U147" i="56"/>
  <c r="V147" i="56"/>
  <c r="W147" i="56"/>
  <c r="X147" i="56"/>
  <c r="Y147" i="56"/>
  <c r="Z147" i="56"/>
  <c r="D148" i="56"/>
  <c r="E148" i="56"/>
  <c r="F148" i="56"/>
  <c r="G148" i="56"/>
  <c r="H148" i="56"/>
  <c r="I148" i="56"/>
  <c r="J148" i="56"/>
  <c r="K148" i="56"/>
  <c r="L148" i="56"/>
  <c r="M148" i="56"/>
  <c r="N148" i="56"/>
  <c r="O148" i="56"/>
  <c r="P148" i="56"/>
  <c r="Q148" i="56"/>
  <c r="R148" i="56"/>
  <c r="S148" i="56"/>
  <c r="T148" i="56"/>
  <c r="U148" i="56"/>
  <c r="V148" i="56"/>
  <c r="W148" i="56"/>
  <c r="X148" i="56"/>
  <c r="Y148" i="56"/>
  <c r="Z148" i="56"/>
  <c r="D149" i="56"/>
  <c r="E149" i="56"/>
  <c r="F149" i="56"/>
  <c r="G149" i="56"/>
  <c r="H149" i="56"/>
  <c r="I149" i="56"/>
  <c r="J149" i="56"/>
  <c r="K149" i="56"/>
  <c r="L149" i="56"/>
  <c r="M149" i="56"/>
  <c r="N149" i="56"/>
  <c r="O149" i="56"/>
  <c r="P149" i="56"/>
  <c r="Q149" i="56"/>
  <c r="R149" i="56"/>
  <c r="S149" i="56"/>
  <c r="T149" i="56"/>
  <c r="U149" i="56"/>
  <c r="V149" i="56"/>
  <c r="W149" i="56"/>
  <c r="X149" i="56"/>
  <c r="Y149" i="56"/>
  <c r="Z149" i="56"/>
  <c r="D150" i="56"/>
  <c r="E150" i="56"/>
  <c r="F150" i="56"/>
  <c r="G150" i="56"/>
  <c r="H150" i="56"/>
  <c r="I150" i="56"/>
  <c r="J150" i="56"/>
  <c r="K150" i="56"/>
  <c r="L150" i="56"/>
  <c r="M150" i="56"/>
  <c r="N150" i="56"/>
  <c r="O150" i="56"/>
  <c r="P150" i="56"/>
  <c r="Q150" i="56"/>
  <c r="R150" i="56"/>
  <c r="S150" i="56"/>
  <c r="T150" i="56"/>
  <c r="U150" i="56"/>
  <c r="V150" i="56"/>
  <c r="W150" i="56"/>
  <c r="X150" i="56"/>
  <c r="Y150" i="56"/>
  <c r="Z150" i="56"/>
  <c r="D151" i="56"/>
  <c r="E151" i="56"/>
  <c r="F151" i="56"/>
  <c r="G151" i="56"/>
  <c r="H151" i="56"/>
  <c r="I151" i="56"/>
  <c r="J151" i="56"/>
  <c r="K151" i="56"/>
  <c r="L151" i="56"/>
  <c r="M151" i="56"/>
  <c r="N151" i="56"/>
  <c r="O151" i="56"/>
  <c r="P151" i="56"/>
  <c r="Q151" i="56"/>
  <c r="R151" i="56"/>
  <c r="S151" i="56"/>
  <c r="T151" i="56"/>
  <c r="U151" i="56"/>
  <c r="V151" i="56"/>
  <c r="W151" i="56"/>
  <c r="X151" i="56"/>
  <c r="Y151" i="56"/>
  <c r="Z151" i="56"/>
  <c r="D152" i="56"/>
  <c r="E152" i="56"/>
  <c r="F152" i="56"/>
  <c r="G152" i="56"/>
  <c r="H152" i="56"/>
  <c r="I152" i="56"/>
  <c r="J152" i="56"/>
  <c r="K152" i="56"/>
  <c r="L152" i="56"/>
  <c r="M152" i="56"/>
  <c r="N152" i="56"/>
  <c r="O152" i="56"/>
  <c r="P152" i="56"/>
  <c r="Q152" i="56"/>
  <c r="R152" i="56"/>
  <c r="S152" i="56"/>
  <c r="T152" i="56"/>
  <c r="U152" i="56"/>
  <c r="V152" i="56"/>
  <c r="W152" i="56"/>
  <c r="X152" i="56"/>
  <c r="Y152" i="56"/>
  <c r="Z152" i="56"/>
  <c r="D153" i="56"/>
  <c r="E153" i="56"/>
  <c r="F153" i="56"/>
  <c r="G153" i="56"/>
  <c r="H153" i="56"/>
  <c r="I153" i="56"/>
  <c r="J153" i="56"/>
  <c r="K153" i="56"/>
  <c r="L153" i="56"/>
  <c r="M153" i="56"/>
  <c r="N153" i="56"/>
  <c r="O153" i="56"/>
  <c r="P153" i="56"/>
  <c r="Q153" i="56"/>
  <c r="R153" i="56"/>
  <c r="S153" i="56"/>
  <c r="T153" i="56"/>
  <c r="U153" i="56"/>
  <c r="V153" i="56"/>
  <c r="W153" i="56"/>
  <c r="X153" i="56"/>
  <c r="Y153" i="56"/>
  <c r="Z153" i="56"/>
  <c r="D154" i="56"/>
  <c r="E154" i="56"/>
  <c r="F154" i="56"/>
  <c r="G154" i="56"/>
  <c r="H154" i="56"/>
  <c r="I154" i="56"/>
  <c r="J154" i="56"/>
  <c r="K154" i="56"/>
  <c r="L154" i="56"/>
  <c r="M154" i="56"/>
  <c r="N154" i="56"/>
  <c r="O154" i="56"/>
  <c r="P154" i="56"/>
  <c r="Q154" i="56"/>
  <c r="R154" i="56"/>
  <c r="S154" i="56"/>
  <c r="T154" i="56"/>
  <c r="U154" i="56"/>
  <c r="V154" i="56"/>
  <c r="W154" i="56"/>
  <c r="X154" i="56"/>
  <c r="Y154" i="56"/>
  <c r="Z154" i="56"/>
  <c r="D155" i="56"/>
  <c r="E155" i="56"/>
  <c r="F155" i="56"/>
  <c r="G155" i="56"/>
  <c r="H155" i="56"/>
  <c r="I155" i="56"/>
  <c r="J155" i="56"/>
  <c r="K155" i="56"/>
  <c r="L155" i="56"/>
  <c r="M155" i="56"/>
  <c r="N155" i="56"/>
  <c r="O155" i="56"/>
  <c r="P155" i="56"/>
  <c r="Q155" i="56"/>
  <c r="R155" i="56"/>
  <c r="S155" i="56"/>
  <c r="T155" i="56"/>
  <c r="U155" i="56"/>
  <c r="V155" i="56"/>
  <c r="W155" i="56"/>
  <c r="X155" i="56"/>
  <c r="Y155" i="56"/>
  <c r="Z155" i="56"/>
  <c r="D156" i="56"/>
  <c r="E156" i="56"/>
  <c r="F156" i="56"/>
  <c r="G156" i="56"/>
  <c r="H156" i="56"/>
  <c r="I156" i="56"/>
  <c r="J156" i="56"/>
  <c r="K156" i="56"/>
  <c r="L156" i="56"/>
  <c r="M156" i="56"/>
  <c r="N156" i="56"/>
  <c r="O156" i="56"/>
  <c r="P156" i="56"/>
  <c r="Q156" i="56"/>
  <c r="R156" i="56"/>
  <c r="S156" i="56"/>
  <c r="T156" i="56"/>
  <c r="U156" i="56"/>
  <c r="V156" i="56"/>
  <c r="W156" i="56"/>
  <c r="X156" i="56"/>
  <c r="Y156" i="56"/>
  <c r="Z156" i="56"/>
  <c r="D157" i="56"/>
  <c r="E157" i="56"/>
  <c r="F157" i="56"/>
  <c r="G157" i="56"/>
  <c r="H157" i="56"/>
  <c r="I157" i="56"/>
  <c r="J157" i="56"/>
  <c r="K157" i="56"/>
  <c r="L157" i="56"/>
  <c r="M157" i="56"/>
  <c r="N157" i="56"/>
  <c r="O157" i="56"/>
  <c r="P157" i="56"/>
  <c r="Q157" i="56"/>
  <c r="R157" i="56"/>
  <c r="S157" i="56"/>
  <c r="T157" i="56"/>
  <c r="U157" i="56"/>
  <c r="V157" i="56"/>
  <c r="W157" i="56"/>
  <c r="X157" i="56"/>
  <c r="Y157" i="56"/>
  <c r="Z157" i="56"/>
  <c r="D158" i="56"/>
  <c r="E158" i="56"/>
  <c r="F158" i="56"/>
  <c r="G158" i="56"/>
  <c r="H158" i="56"/>
  <c r="I158" i="56"/>
  <c r="J158" i="56"/>
  <c r="K158" i="56"/>
  <c r="L158" i="56"/>
  <c r="M158" i="56"/>
  <c r="N158" i="56"/>
  <c r="O158" i="56"/>
  <c r="P158" i="56"/>
  <c r="Q158" i="56"/>
  <c r="R158" i="56"/>
  <c r="S158" i="56"/>
  <c r="T158" i="56"/>
  <c r="U158" i="56"/>
  <c r="V158" i="56"/>
  <c r="W158" i="56"/>
  <c r="X158" i="56"/>
  <c r="Y158" i="56"/>
  <c r="Z158" i="56"/>
  <c r="D159" i="56"/>
  <c r="E159" i="56"/>
  <c r="F159" i="56"/>
  <c r="G159" i="56"/>
  <c r="H159" i="56"/>
  <c r="I159" i="56"/>
  <c r="J159" i="56"/>
  <c r="K159" i="56"/>
  <c r="L159" i="56"/>
  <c r="M159" i="56"/>
  <c r="N159" i="56"/>
  <c r="O159" i="56"/>
  <c r="P159" i="56"/>
  <c r="Q159" i="56"/>
  <c r="R159" i="56"/>
  <c r="S159" i="56"/>
  <c r="T159" i="56"/>
  <c r="U159" i="56"/>
  <c r="V159" i="56"/>
  <c r="W159" i="56"/>
  <c r="X159" i="56"/>
  <c r="Y159" i="56"/>
  <c r="Z159" i="56"/>
  <c r="D160" i="56"/>
  <c r="E160" i="56"/>
  <c r="F160" i="56"/>
  <c r="G160" i="56"/>
  <c r="H160" i="56"/>
  <c r="I160" i="56"/>
  <c r="J160" i="56"/>
  <c r="K160" i="56"/>
  <c r="L160" i="56"/>
  <c r="M160" i="56"/>
  <c r="N160" i="56"/>
  <c r="O160" i="56"/>
  <c r="P160" i="56"/>
  <c r="Q160" i="56"/>
  <c r="R160" i="56"/>
  <c r="S160" i="56"/>
  <c r="T160" i="56"/>
  <c r="U160" i="56"/>
  <c r="V160" i="56"/>
  <c r="W160" i="56"/>
  <c r="X160" i="56"/>
  <c r="Y160" i="56"/>
  <c r="Z160" i="56"/>
  <c r="D161" i="56"/>
  <c r="E161" i="56"/>
  <c r="F161" i="56"/>
  <c r="G161" i="56"/>
  <c r="H161" i="56"/>
  <c r="I161" i="56"/>
  <c r="J161" i="56"/>
  <c r="K161" i="56"/>
  <c r="L161" i="56"/>
  <c r="M161" i="56"/>
  <c r="N161" i="56"/>
  <c r="O161" i="56"/>
  <c r="P161" i="56"/>
  <c r="Q161" i="56"/>
  <c r="R161" i="56"/>
  <c r="S161" i="56"/>
  <c r="T161" i="56"/>
  <c r="U161" i="56"/>
  <c r="V161" i="56"/>
  <c r="W161" i="56"/>
  <c r="X161" i="56"/>
  <c r="Y161" i="56"/>
  <c r="Z161" i="56"/>
  <c r="D162" i="56"/>
  <c r="E162" i="56"/>
  <c r="F162" i="56"/>
  <c r="G162" i="56"/>
  <c r="H162" i="56"/>
  <c r="I162" i="56"/>
  <c r="J162" i="56"/>
  <c r="K162" i="56"/>
  <c r="L162" i="56"/>
  <c r="M162" i="56"/>
  <c r="N162" i="56"/>
  <c r="O162" i="56"/>
  <c r="P162" i="56"/>
  <c r="Q162" i="56"/>
  <c r="R162" i="56"/>
  <c r="S162" i="56"/>
  <c r="T162" i="56"/>
  <c r="U162" i="56"/>
  <c r="V162" i="56"/>
  <c r="W162" i="56"/>
  <c r="X162" i="56"/>
  <c r="Y162" i="56"/>
  <c r="Z162" i="56"/>
  <c r="D163" i="56"/>
  <c r="E163" i="56"/>
  <c r="F163" i="56"/>
  <c r="G163" i="56"/>
  <c r="H163" i="56"/>
  <c r="I163" i="56"/>
  <c r="J163" i="56"/>
  <c r="K163" i="56"/>
  <c r="L163" i="56"/>
  <c r="M163" i="56"/>
  <c r="N163" i="56"/>
  <c r="O163" i="56"/>
  <c r="P163" i="56"/>
  <c r="Q163" i="56"/>
  <c r="R163" i="56"/>
  <c r="S163" i="56"/>
  <c r="T163" i="56"/>
  <c r="U163" i="56"/>
  <c r="V163" i="56"/>
  <c r="W163" i="56"/>
  <c r="X163" i="56"/>
  <c r="Y163" i="56"/>
  <c r="Z163" i="56"/>
  <c r="D164" i="56"/>
  <c r="E164" i="56"/>
  <c r="F164" i="56"/>
  <c r="G164" i="56"/>
  <c r="H164" i="56"/>
  <c r="I164" i="56"/>
  <c r="J164" i="56"/>
  <c r="K164" i="56"/>
  <c r="L164" i="56"/>
  <c r="M164" i="56"/>
  <c r="N164" i="56"/>
  <c r="O164" i="56"/>
  <c r="P164" i="56"/>
  <c r="Q164" i="56"/>
  <c r="R164" i="56"/>
  <c r="S164" i="56"/>
  <c r="T164" i="56"/>
  <c r="U164" i="56"/>
  <c r="V164" i="56"/>
  <c r="W164" i="56"/>
  <c r="X164" i="56"/>
  <c r="Y164" i="56"/>
  <c r="Z164" i="56"/>
  <c r="D165" i="56"/>
  <c r="E165" i="56"/>
  <c r="F165" i="56"/>
  <c r="G165" i="56"/>
  <c r="H165" i="56"/>
  <c r="I165" i="56"/>
  <c r="J165" i="56"/>
  <c r="K165" i="56"/>
  <c r="L165" i="56"/>
  <c r="M165" i="56"/>
  <c r="N165" i="56"/>
  <c r="O165" i="56"/>
  <c r="P165" i="56"/>
  <c r="Q165" i="56"/>
  <c r="R165" i="56"/>
  <c r="S165" i="56"/>
  <c r="T165" i="56"/>
  <c r="U165" i="56"/>
  <c r="V165" i="56"/>
  <c r="W165" i="56"/>
  <c r="X165" i="56"/>
  <c r="Y165" i="56"/>
  <c r="Z165" i="56"/>
  <c r="D166" i="56"/>
  <c r="E166" i="56"/>
  <c r="F166" i="56"/>
  <c r="G166" i="56"/>
  <c r="H166" i="56"/>
  <c r="I166" i="56"/>
  <c r="J166" i="56"/>
  <c r="K166" i="56"/>
  <c r="L166" i="56"/>
  <c r="M166" i="56"/>
  <c r="N166" i="56"/>
  <c r="O166" i="56"/>
  <c r="P166" i="56"/>
  <c r="Q166" i="56"/>
  <c r="R166" i="56"/>
  <c r="S166" i="56"/>
  <c r="T166" i="56"/>
  <c r="U166" i="56"/>
  <c r="V166" i="56"/>
  <c r="W166" i="56"/>
  <c r="X166" i="56"/>
  <c r="Y166" i="56"/>
  <c r="Z166" i="56"/>
  <c r="D167" i="56"/>
  <c r="E167" i="56"/>
  <c r="F167" i="56"/>
  <c r="G167" i="56"/>
  <c r="H167" i="56"/>
  <c r="I167" i="56"/>
  <c r="J167" i="56"/>
  <c r="K167" i="56"/>
  <c r="L167" i="56"/>
  <c r="M167" i="56"/>
  <c r="N167" i="56"/>
  <c r="O167" i="56"/>
  <c r="P167" i="56"/>
  <c r="Q167" i="56"/>
  <c r="R167" i="56"/>
  <c r="S167" i="56"/>
  <c r="T167" i="56"/>
  <c r="U167" i="56"/>
  <c r="V167" i="56"/>
  <c r="W167" i="56"/>
  <c r="X167" i="56"/>
  <c r="Y167" i="56"/>
  <c r="Z167" i="56"/>
  <c r="D168" i="56"/>
  <c r="E168" i="56"/>
  <c r="F168" i="56"/>
  <c r="G168" i="56"/>
  <c r="H168" i="56"/>
  <c r="I168" i="56"/>
  <c r="J168" i="56"/>
  <c r="K168" i="56"/>
  <c r="L168" i="56"/>
  <c r="M168" i="56"/>
  <c r="N168" i="56"/>
  <c r="O168" i="56"/>
  <c r="P168" i="56"/>
  <c r="Q168" i="56"/>
  <c r="R168" i="56"/>
  <c r="S168" i="56"/>
  <c r="T168" i="56"/>
  <c r="U168" i="56"/>
  <c r="V168" i="56"/>
  <c r="W168" i="56"/>
  <c r="X168" i="56"/>
  <c r="Y168" i="56"/>
  <c r="Z168" i="56"/>
  <c r="D169" i="56"/>
  <c r="E169" i="56"/>
  <c r="F169" i="56"/>
  <c r="G169" i="56"/>
  <c r="H169" i="56"/>
  <c r="I169" i="56"/>
  <c r="J169" i="56"/>
  <c r="K169" i="56"/>
  <c r="L169" i="56"/>
  <c r="M169" i="56"/>
  <c r="N169" i="56"/>
  <c r="O169" i="56"/>
  <c r="P169" i="56"/>
  <c r="Q169" i="56"/>
  <c r="R169" i="56"/>
  <c r="S169" i="56"/>
  <c r="T169" i="56"/>
  <c r="U169" i="56"/>
  <c r="V169" i="56"/>
  <c r="W169" i="56"/>
  <c r="X169" i="56"/>
  <c r="Y169" i="56"/>
  <c r="Z169" i="56"/>
  <c r="D170" i="56"/>
  <c r="E170" i="56"/>
  <c r="F170" i="56"/>
  <c r="G170" i="56"/>
  <c r="H170" i="56"/>
  <c r="I170" i="56"/>
  <c r="J170" i="56"/>
  <c r="K170" i="56"/>
  <c r="L170" i="56"/>
  <c r="M170" i="56"/>
  <c r="N170" i="56"/>
  <c r="O170" i="56"/>
  <c r="P170" i="56"/>
  <c r="Q170" i="56"/>
  <c r="R170" i="56"/>
  <c r="S170" i="56"/>
  <c r="T170" i="56"/>
  <c r="U170" i="56"/>
  <c r="V170" i="56"/>
  <c r="W170" i="56"/>
  <c r="X170" i="56"/>
  <c r="Y170" i="56"/>
  <c r="Z170" i="56"/>
  <c r="D171" i="56"/>
  <c r="E171" i="56"/>
  <c r="F171" i="56"/>
  <c r="G171" i="56"/>
  <c r="H171" i="56"/>
  <c r="I171" i="56"/>
  <c r="J171" i="56"/>
  <c r="K171" i="56"/>
  <c r="L171" i="56"/>
  <c r="M171" i="56"/>
  <c r="N171" i="56"/>
  <c r="O171" i="56"/>
  <c r="P171" i="56"/>
  <c r="Q171" i="56"/>
  <c r="R171" i="56"/>
  <c r="S171" i="56"/>
  <c r="T171" i="56"/>
  <c r="U171" i="56"/>
  <c r="V171" i="56"/>
  <c r="W171" i="56"/>
  <c r="X171" i="56"/>
  <c r="Y171" i="56"/>
  <c r="Z171" i="56"/>
  <c r="D172" i="56"/>
  <c r="E172" i="56"/>
  <c r="F172" i="56"/>
  <c r="G172" i="56"/>
  <c r="H172" i="56"/>
  <c r="I172" i="56"/>
  <c r="J172" i="56"/>
  <c r="K172" i="56"/>
  <c r="L172" i="56"/>
  <c r="M172" i="56"/>
  <c r="N172" i="56"/>
  <c r="O172" i="56"/>
  <c r="P172" i="56"/>
  <c r="Q172" i="56"/>
  <c r="R172" i="56"/>
  <c r="S172" i="56"/>
  <c r="T172" i="56"/>
  <c r="U172" i="56"/>
  <c r="V172" i="56"/>
  <c r="W172" i="56"/>
  <c r="X172" i="56"/>
  <c r="Y172" i="56"/>
  <c r="Z172" i="56"/>
  <c r="D173" i="56"/>
  <c r="E173" i="56"/>
  <c r="F173" i="56"/>
  <c r="G173" i="56"/>
  <c r="H173" i="56"/>
  <c r="I173" i="56"/>
  <c r="J173" i="56"/>
  <c r="K173" i="56"/>
  <c r="L173" i="56"/>
  <c r="M173" i="56"/>
  <c r="N173" i="56"/>
  <c r="O173" i="56"/>
  <c r="P173" i="56"/>
  <c r="Q173" i="56"/>
  <c r="R173" i="56"/>
  <c r="S173" i="56"/>
  <c r="T173" i="56"/>
  <c r="U173" i="56"/>
  <c r="V173" i="56"/>
  <c r="W173" i="56"/>
  <c r="X173" i="56"/>
  <c r="Y173" i="56"/>
  <c r="Z173" i="56"/>
  <c r="D174" i="56"/>
  <c r="E174" i="56"/>
  <c r="F174" i="56"/>
  <c r="G174" i="56"/>
  <c r="H174" i="56"/>
  <c r="I174" i="56"/>
  <c r="J174" i="56"/>
  <c r="K174" i="56"/>
  <c r="L174" i="56"/>
  <c r="M174" i="56"/>
  <c r="N174" i="56"/>
  <c r="O174" i="56"/>
  <c r="P174" i="56"/>
  <c r="Q174" i="56"/>
  <c r="R174" i="56"/>
  <c r="S174" i="56"/>
  <c r="T174" i="56"/>
  <c r="U174" i="56"/>
  <c r="V174" i="56"/>
  <c r="W174" i="56"/>
  <c r="X174" i="56"/>
  <c r="Y174" i="56"/>
  <c r="Z174" i="56"/>
  <c r="D175" i="56"/>
  <c r="E175" i="56"/>
  <c r="F175" i="56"/>
  <c r="G175" i="56"/>
  <c r="H175" i="56"/>
  <c r="I175" i="56"/>
  <c r="J175" i="56"/>
  <c r="K175" i="56"/>
  <c r="L175" i="56"/>
  <c r="M175" i="56"/>
  <c r="N175" i="56"/>
  <c r="O175" i="56"/>
  <c r="P175" i="56"/>
  <c r="Q175" i="56"/>
  <c r="R175" i="56"/>
  <c r="S175" i="56"/>
  <c r="T175" i="56"/>
  <c r="U175" i="56"/>
  <c r="V175" i="56"/>
  <c r="W175" i="56"/>
  <c r="X175" i="56"/>
  <c r="Y175" i="56"/>
  <c r="Z175" i="56"/>
  <c r="D176" i="56"/>
  <c r="E176" i="56"/>
  <c r="F176" i="56"/>
  <c r="G176" i="56"/>
  <c r="H176" i="56"/>
  <c r="I176" i="56"/>
  <c r="J176" i="56"/>
  <c r="K176" i="56"/>
  <c r="L176" i="56"/>
  <c r="M176" i="56"/>
  <c r="N176" i="56"/>
  <c r="O176" i="56"/>
  <c r="P176" i="56"/>
  <c r="Q176" i="56"/>
  <c r="R176" i="56"/>
  <c r="S176" i="56"/>
  <c r="T176" i="56"/>
  <c r="U176" i="56"/>
  <c r="V176" i="56"/>
  <c r="W176" i="56"/>
  <c r="X176" i="56"/>
  <c r="Y176" i="56"/>
  <c r="Z176" i="56"/>
  <c r="D177" i="56"/>
  <c r="E177" i="56"/>
  <c r="F177" i="56"/>
  <c r="G177" i="56"/>
  <c r="H177" i="56"/>
  <c r="I177" i="56"/>
  <c r="J177" i="56"/>
  <c r="K177" i="56"/>
  <c r="L177" i="56"/>
  <c r="M177" i="56"/>
  <c r="N177" i="56"/>
  <c r="O177" i="56"/>
  <c r="P177" i="56"/>
  <c r="Q177" i="56"/>
  <c r="R177" i="56"/>
  <c r="S177" i="56"/>
  <c r="T177" i="56"/>
  <c r="U177" i="56"/>
  <c r="V177" i="56"/>
  <c r="W177" i="56"/>
  <c r="X177" i="56"/>
  <c r="Y177" i="56"/>
  <c r="Z177" i="56"/>
  <c r="D178" i="56"/>
  <c r="E178" i="56"/>
  <c r="F178" i="56"/>
  <c r="G178" i="56"/>
  <c r="H178" i="56"/>
  <c r="I178" i="56"/>
  <c r="J178" i="56"/>
  <c r="K178" i="56"/>
  <c r="L178" i="56"/>
  <c r="M178" i="56"/>
  <c r="N178" i="56"/>
  <c r="O178" i="56"/>
  <c r="P178" i="56"/>
  <c r="Q178" i="56"/>
  <c r="R178" i="56"/>
  <c r="S178" i="56"/>
  <c r="T178" i="56"/>
  <c r="U178" i="56"/>
  <c r="V178" i="56"/>
  <c r="W178" i="56"/>
  <c r="X178" i="56"/>
  <c r="Y178" i="56"/>
  <c r="Z178" i="56"/>
  <c r="D179" i="56"/>
  <c r="E179" i="56"/>
  <c r="F179" i="56"/>
  <c r="G179" i="56"/>
  <c r="H179" i="56"/>
  <c r="I179" i="56"/>
  <c r="J179" i="56"/>
  <c r="K179" i="56"/>
  <c r="L179" i="56"/>
  <c r="M179" i="56"/>
  <c r="N179" i="56"/>
  <c r="O179" i="56"/>
  <c r="P179" i="56"/>
  <c r="Q179" i="56"/>
  <c r="R179" i="56"/>
  <c r="S179" i="56"/>
  <c r="T179" i="56"/>
  <c r="U179" i="56"/>
  <c r="V179" i="56"/>
  <c r="W179" i="56"/>
  <c r="X179" i="56"/>
  <c r="Y179" i="56"/>
  <c r="Z179" i="56"/>
  <c r="D180" i="56"/>
  <c r="E180" i="56"/>
  <c r="F180" i="56"/>
  <c r="G180" i="56"/>
  <c r="H180" i="56"/>
  <c r="I180" i="56"/>
  <c r="J180" i="56"/>
  <c r="K180" i="56"/>
  <c r="L180" i="56"/>
  <c r="M180" i="56"/>
  <c r="N180" i="56"/>
  <c r="O180" i="56"/>
  <c r="P180" i="56"/>
  <c r="Q180" i="56"/>
  <c r="R180" i="56"/>
  <c r="S180" i="56"/>
  <c r="T180" i="56"/>
  <c r="U180" i="56"/>
  <c r="V180" i="56"/>
  <c r="W180" i="56"/>
  <c r="X180" i="56"/>
  <c r="Y180" i="56"/>
  <c r="Z180" i="56"/>
  <c r="D181" i="56"/>
  <c r="E181" i="56"/>
  <c r="F181" i="56"/>
  <c r="G181" i="56"/>
  <c r="H181" i="56"/>
  <c r="I181" i="56"/>
  <c r="J181" i="56"/>
  <c r="K181" i="56"/>
  <c r="L181" i="56"/>
  <c r="M181" i="56"/>
  <c r="N181" i="56"/>
  <c r="O181" i="56"/>
  <c r="P181" i="56"/>
  <c r="Q181" i="56"/>
  <c r="R181" i="56"/>
  <c r="S181" i="56"/>
  <c r="T181" i="56"/>
  <c r="U181" i="56"/>
  <c r="V181" i="56"/>
  <c r="W181" i="56"/>
  <c r="X181" i="56"/>
  <c r="Y181" i="56"/>
  <c r="Z181" i="56"/>
  <c r="D182" i="56"/>
  <c r="E182" i="56"/>
  <c r="F182" i="56"/>
  <c r="G182" i="56"/>
  <c r="H182" i="56"/>
  <c r="I182" i="56"/>
  <c r="J182" i="56"/>
  <c r="K182" i="56"/>
  <c r="L182" i="56"/>
  <c r="M182" i="56"/>
  <c r="N182" i="56"/>
  <c r="O182" i="56"/>
  <c r="P182" i="56"/>
  <c r="Q182" i="56"/>
  <c r="R182" i="56"/>
  <c r="S182" i="56"/>
  <c r="T182" i="56"/>
  <c r="U182" i="56"/>
  <c r="V182" i="56"/>
  <c r="W182" i="56"/>
  <c r="X182" i="56"/>
  <c r="Y182" i="56"/>
  <c r="Z182" i="56"/>
  <c r="D183" i="56"/>
  <c r="E183" i="56"/>
  <c r="F183" i="56"/>
  <c r="G183" i="56"/>
  <c r="H183" i="56"/>
  <c r="I183" i="56"/>
  <c r="J183" i="56"/>
  <c r="K183" i="56"/>
  <c r="L183" i="56"/>
  <c r="M183" i="56"/>
  <c r="N183" i="56"/>
  <c r="O183" i="56"/>
  <c r="P183" i="56"/>
  <c r="Q183" i="56"/>
  <c r="R183" i="56"/>
  <c r="S183" i="56"/>
  <c r="T183" i="56"/>
  <c r="U183" i="56"/>
  <c r="V183" i="56"/>
  <c r="W183" i="56"/>
  <c r="X183" i="56"/>
  <c r="Y183" i="56"/>
  <c r="Z183" i="56"/>
  <c r="D184" i="56"/>
  <c r="E184" i="56"/>
  <c r="F184" i="56"/>
  <c r="G184" i="56"/>
  <c r="H184" i="56"/>
  <c r="I184" i="56"/>
  <c r="J184" i="56"/>
  <c r="K184" i="56"/>
  <c r="L184" i="56"/>
  <c r="M184" i="56"/>
  <c r="N184" i="56"/>
  <c r="O184" i="56"/>
  <c r="P184" i="56"/>
  <c r="Q184" i="56"/>
  <c r="R184" i="56"/>
  <c r="S184" i="56"/>
  <c r="T184" i="56"/>
  <c r="U184" i="56"/>
  <c r="V184" i="56"/>
  <c r="W184" i="56"/>
  <c r="X184" i="56"/>
  <c r="Y184" i="56"/>
  <c r="Z184" i="56"/>
  <c r="D185" i="56"/>
  <c r="E185" i="56"/>
  <c r="F185" i="56"/>
  <c r="G185" i="56"/>
  <c r="H185" i="56"/>
  <c r="I185" i="56"/>
  <c r="J185" i="56"/>
  <c r="K185" i="56"/>
  <c r="L185" i="56"/>
  <c r="M185" i="56"/>
  <c r="N185" i="56"/>
  <c r="O185" i="56"/>
  <c r="P185" i="56"/>
  <c r="Q185" i="56"/>
  <c r="R185" i="56"/>
  <c r="S185" i="56"/>
  <c r="T185" i="56"/>
  <c r="U185" i="56"/>
  <c r="V185" i="56"/>
  <c r="W185" i="56"/>
  <c r="X185" i="56"/>
  <c r="Y185" i="56"/>
  <c r="Z185" i="56"/>
  <c r="D186" i="56"/>
  <c r="E186" i="56"/>
  <c r="F186" i="56"/>
  <c r="G186" i="56"/>
  <c r="H186" i="56"/>
  <c r="I186" i="56"/>
  <c r="J186" i="56"/>
  <c r="K186" i="56"/>
  <c r="L186" i="56"/>
  <c r="M186" i="56"/>
  <c r="N186" i="56"/>
  <c r="O186" i="56"/>
  <c r="P186" i="56"/>
  <c r="Q186" i="56"/>
  <c r="R186" i="56"/>
  <c r="S186" i="56"/>
  <c r="T186" i="56"/>
  <c r="U186" i="56"/>
  <c r="V186" i="56"/>
  <c r="W186" i="56"/>
  <c r="X186" i="56"/>
  <c r="Y186" i="56"/>
  <c r="Z186" i="56"/>
  <c r="D187" i="56"/>
  <c r="E187" i="56"/>
  <c r="F187" i="56"/>
  <c r="G187" i="56"/>
  <c r="H187" i="56"/>
  <c r="I187" i="56"/>
  <c r="J187" i="56"/>
  <c r="K187" i="56"/>
  <c r="L187" i="56"/>
  <c r="M187" i="56"/>
  <c r="N187" i="56"/>
  <c r="O187" i="56"/>
  <c r="P187" i="56"/>
  <c r="Q187" i="56"/>
  <c r="R187" i="56"/>
  <c r="S187" i="56"/>
  <c r="T187" i="56"/>
  <c r="U187" i="56"/>
  <c r="V187" i="56"/>
  <c r="W187" i="56"/>
  <c r="X187" i="56"/>
  <c r="Y187" i="56"/>
  <c r="Z187" i="56"/>
  <c r="D188" i="56"/>
  <c r="E188" i="56"/>
  <c r="F188" i="56"/>
  <c r="G188" i="56"/>
  <c r="H188" i="56"/>
  <c r="I188" i="56"/>
  <c r="J188" i="56"/>
  <c r="K188" i="56"/>
  <c r="L188" i="56"/>
  <c r="M188" i="56"/>
  <c r="N188" i="56"/>
  <c r="O188" i="56"/>
  <c r="P188" i="56"/>
  <c r="Q188" i="56"/>
  <c r="R188" i="56"/>
  <c r="S188" i="56"/>
  <c r="T188" i="56"/>
  <c r="U188" i="56"/>
  <c r="V188" i="56"/>
  <c r="W188" i="56"/>
  <c r="X188" i="56"/>
  <c r="Y188" i="56"/>
  <c r="Z188" i="56"/>
  <c r="D189" i="56"/>
  <c r="E189" i="56"/>
  <c r="F189" i="56"/>
  <c r="G189" i="56"/>
  <c r="H189" i="56"/>
  <c r="I189" i="56"/>
  <c r="J189" i="56"/>
  <c r="K189" i="56"/>
  <c r="L189" i="56"/>
  <c r="M189" i="56"/>
  <c r="N189" i="56"/>
  <c r="O189" i="56"/>
  <c r="P189" i="56"/>
  <c r="Q189" i="56"/>
  <c r="R189" i="56"/>
  <c r="S189" i="56"/>
  <c r="T189" i="56"/>
  <c r="U189" i="56"/>
  <c r="V189" i="56"/>
  <c r="W189" i="56"/>
  <c r="X189" i="56"/>
  <c r="Y189" i="56"/>
  <c r="Z189" i="56"/>
  <c r="D190" i="56"/>
  <c r="E190" i="56"/>
  <c r="F190" i="56"/>
  <c r="G190" i="56"/>
  <c r="H190" i="56"/>
  <c r="I190" i="56"/>
  <c r="J190" i="56"/>
  <c r="K190" i="56"/>
  <c r="L190" i="56"/>
  <c r="M190" i="56"/>
  <c r="N190" i="56"/>
  <c r="O190" i="56"/>
  <c r="P190" i="56"/>
  <c r="Q190" i="56"/>
  <c r="R190" i="56"/>
  <c r="S190" i="56"/>
  <c r="T190" i="56"/>
  <c r="U190" i="56"/>
  <c r="V190" i="56"/>
  <c r="W190" i="56"/>
  <c r="X190" i="56"/>
  <c r="Y190" i="56"/>
  <c r="Z190" i="56"/>
  <c r="D191" i="56"/>
  <c r="E191" i="56"/>
  <c r="F191" i="56"/>
  <c r="G191" i="56"/>
  <c r="H191" i="56"/>
  <c r="I191" i="56"/>
  <c r="J191" i="56"/>
  <c r="K191" i="56"/>
  <c r="L191" i="56"/>
  <c r="M191" i="56"/>
  <c r="N191" i="56"/>
  <c r="O191" i="56"/>
  <c r="P191" i="56"/>
  <c r="Q191" i="56"/>
  <c r="R191" i="56"/>
  <c r="S191" i="56"/>
  <c r="T191" i="56"/>
  <c r="U191" i="56"/>
  <c r="V191" i="56"/>
  <c r="W191" i="56"/>
  <c r="X191" i="56"/>
  <c r="Y191" i="56"/>
  <c r="Z191" i="56"/>
  <c r="D192" i="56"/>
  <c r="E192" i="56"/>
  <c r="F192" i="56"/>
  <c r="G192" i="56"/>
  <c r="H192" i="56"/>
  <c r="I192" i="56"/>
  <c r="J192" i="56"/>
  <c r="K192" i="56"/>
  <c r="L192" i="56"/>
  <c r="M192" i="56"/>
  <c r="N192" i="56"/>
  <c r="O192" i="56"/>
  <c r="P192" i="56"/>
  <c r="Q192" i="56"/>
  <c r="R192" i="56"/>
  <c r="S192" i="56"/>
  <c r="T192" i="56"/>
  <c r="U192" i="56"/>
  <c r="V192" i="56"/>
  <c r="W192" i="56"/>
  <c r="X192" i="56"/>
  <c r="Y192" i="56"/>
  <c r="Z192" i="56"/>
  <c r="D193" i="56"/>
  <c r="E193" i="56"/>
  <c r="F193" i="56"/>
  <c r="G193" i="56"/>
  <c r="H193" i="56"/>
  <c r="I193" i="56"/>
  <c r="J193" i="56"/>
  <c r="K193" i="56"/>
  <c r="L193" i="56"/>
  <c r="M193" i="56"/>
  <c r="N193" i="56"/>
  <c r="O193" i="56"/>
  <c r="P193" i="56"/>
  <c r="Q193" i="56"/>
  <c r="R193" i="56"/>
  <c r="S193" i="56"/>
  <c r="T193" i="56"/>
  <c r="U193" i="56"/>
  <c r="V193" i="56"/>
  <c r="W193" i="56"/>
  <c r="X193" i="56"/>
  <c r="Y193" i="56"/>
  <c r="Z193" i="56"/>
  <c r="D194" i="56"/>
  <c r="E194" i="56"/>
  <c r="F194" i="56"/>
  <c r="G194" i="56"/>
  <c r="H194" i="56"/>
  <c r="I194" i="56"/>
  <c r="J194" i="56"/>
  <c r="K194" i="56"/>
  <c r="L194" i="56"/>
  <c r="M194" i="56"/>
  <c r="N194" i="56"/>
  <c r="O194" i="56"/>
  <c r="P194" i="56"/>
  <c r="Q194" i="56"/>
  <c r="R194" i="56"/>
  <c r="S194" i="56"/>
  <c r="T194" i="56"/>
  <c r="U194" i="56"/>
  <c r="V194" i="56"/>
  <c r="W194" i="56"/>
  <c r="X194" i="56"/>
  <c r="Y194" i="56"/>
  <c r="Z194" i="56"/>
  <c r="D195" i="56"/>
  <c r="E195" i="56"/>
  <c r="F195" i="56"/>
  <c r="G195" i="56"/>
  <c r="H195" i="56"/>
  <c r="I195" i="56"/>
  <c r="J195" i="56"/>
  <c r="K195" i="56"/>
  <c r="L195" i="56"/>
  <c r="M195" i="56"/>
  <c r="N195" i="56"/>
  <c r="O195" i="56"/>
  <c r="P195" i="56"/>
  <c r="Q195" i="56"/>
  <c r="R195" i="56"/>
  <c r="S195" i="56"/>
  <c r="T195" i="56"/>
  <c r="U195" i="56"/>
  <c r="V195" i="56"/>
  <c r="W195" i="56"/>
  <c r="X195" i="56"/>
  <c r="Y195" i="56"/>
  <c r="Z195" i="56"/>
  <c r="D196" i="56"/>
  <c r="E196" i="56"/>
  <c r="F196" i="56"/>
  <c r="G196" i="56"/>
  <c r="H196" i="56"/>
  <c r="I196" i="56"/>
  <c r="J196" i="56"/>
  <c r="K196" i="56"/>
  <c r="L196" i="56"/>
  <c r="M196" i="56"/>
  <c r="N196" i="56"/>
  <c r="O196" i="56"/>
  <c r="P196" i="56"/>
  <c r="Q196" i="56"/>
  <c r="R196" i="56"/>
  <c r="S196" i="56"/>
  <c r="T196" i="56"/>
  <c r="U196" i="56"/>
  <c r="V196" i="56"/>
  <c r="W196" i="56"/>
  <c r="X196" i="56"/>
  <c r="Y196" i="56"/>
  <c r="Z196" i="56"/>
  <c r="D197" i="56"/>
  <c r="E197" i="56"/>
  <c r="F197" i="56"/>
  <c r="G197" i="56"/>
  <c r="H197" i="56"/>
  <c r="I197" i="56"/>
  <c r="J197" i="56"/>
  <c r="K197" i="56"/>
  <c r="L197" i="56"/>
  <c r="M197" i="56"/>
  <c r="N197" i="56"/>
  <c r="O197" i="56"/>
  <c r="P197" i="56"/>
  <c r="Q197" i="56"/>
  <c r="R197" i="56"/>
  <c r="S197" i="56"/>
  <c r="T197" i="56"/>
  <c r="U197" i="56"/>
  <c r="V197" i="56"/>
  <c r="W197" i="56"/>
  <c r="X197" i="56"/>
  <c r="Y197" i="56"/>
  <c r="Z197" i="56"/>
  <c r="D198" i="56"/>
  <c r="E198" i="56"/>
  <c r="F198" i="56"/>
  <c r="G198" i="56"/>
  <c r="H198" i="56"/>
  <c r="I198" i="56"/>
  <c r="J198" i="56"/>
  <c r="K198" i="56"/>
  <c r="L198" i="56"/>
  <c r="M198" i="56"/>
  <c r="N198" i="56"/>
  <c r="O198" i="56"/>
  <c r="P198" i="56"/>
  <c r="Q198" i="56"/>
  <c r="R198" i="56"/>
  <c r="S198" i="56"/>
  <c r="T198" i="56"/>
  <c r="U198" i="56"/>
  <c r="V198" i="56"/>
  <c r="W198" i="56"/>
  <c r="X198" i="56"/>
  <c r="Y198" i="56"/>
  <c r="Z198" i="56"/>
  <c r="D199" i="56"/>
  <c r="E199" i="56"/>
  <c r="F199" i="56"/>
  <c r="G199" i="56"/>
  <c r="H199" i="56"/>
  <c r="I199" i="56"/>
  <c r="J199" i="56"/>
  <c r="K199" i="56"/>
  <c r="L199" i="56"/>
  <c r="M199" i="56"/>
  <c r="N199" i="56"/>
  <c r="O199" i="56"/>
  <c r="P199" i="56"/>
  <c r="Q199" i="56"/>
  <c r="R199" i="56"/>
  <c r="S199" i="56"/>
  <c r="T199" i="56"/>
  <c r="U199" i="56"/>
  <c r="V199" i="56"/>
  <c r="W199" i="56"/>
  <c r="X199" i="56"/>
  <c r="Y199" i="56"/>
  <c r="Z199" i="56"/>
  <c r="D200" i="56"/>
  <c r="E200" i="56"/>
  <c r="F200" i="56"/>
  <c r="G200" i="56"/>
  <c r="H200" i="56"/>
  <c r="I200" i="56"/>
  <c r="J200" i="56"/>
  <c r="K200" i="56"/>
  <c r="L200" i="56"/>
  <c r="M200" i="56"/>
  <c r="N200" i="56"/>
  <c r="O200" i="56"/>
  <c r="P200" i="56"/>
  <c r="Q200" i="56"/>
  <c r="R200" i="56"/>
  <c r="S200" i="56"/>
  <c r="T200" i="56"/>
  <c r="U200" i="56"/>
  <c r="V200" i="56"/>
  <c r="W200" i="56"/>
  <c r="X200" i="56"/>
  <c r="Y200" i="56"/>
  <c r="Z200" i="56"/>
  <c r="D201" i="56"/>
  <c r="E201" i="56"/>
  <c r="F201" i="56"/>
  <c r="G201" i="56"/>
  <c r="H201" i="56"/>
  <c r="I201" i="56"/>
  <c r="J201" i="56"/>
  <c r="K201" i="56"/>
  <c r="L201" i="56"/>
  <c r="M201" i="56"/>
  <c r="N201" i="56"/>
  <c r="O201" i="56"/>
  <c r="P201" i="56"/>
  <c r="Q201" i="56"/>
  <c r="R201" i="56"/>
  <c r="S201" i="56"/>
  <c r="T201" i="56"/>
  <c r="U201" i="56"/>
  <c r="V201" i="56"/>
  <c r="W201" i="56"/>
  <c r="X201" i="56"/>
  <c r="Y201" i="56"/>
  <c r="Z201" i="56"/>
  <c r="D202" i="56"/>
  <c r="E202" i="56"/>
  <c r="F202" i="56"/>
  <c r="G202" i="56"/>
  <c r="H202" i="56"/>
  <c r="I202" i="56"/>
  <c r="J202" i="56"/>
  <c r="K202" i="56"/>
  <c r="L202" i="56"/>
  <c r="M202" i="56"/>
  <c r="N202" i="56"/>
  <c r="O202" i="56"/>
  <c r="P202" i="56"/>
  <c r="Q202" i="56"/>
  <c r="R202" i="56"/>
  <c r="S202" i="56"/>
  <c r="T202" i="56"/>
  <c r="U202" i="56"/>
  <c r="V202" i="56"/>
  <c r="W202" i="56"/>
  <c r="X202" i="56"/>
  <c r="Y202" i="56"/>
  <c r="Z202" i="56"/>
  <c r="D203" i="56"/>
  <c r="E203" i="56"/>
  <c r="F203" i="56"/>
  <c r="G203" i="56"/>
  <c r="H203" i="56"/>
  <c r="I203" i="56"/>
  <c r="J203" i="56"/>
  <c r="K203" i="56"/>
  <c r="L203" i="56"/>
  <c r="M203" i="56"/>
  <c r="N203" i="56"/>
  <c r="O203" i="56"/>
  <c r="P203" i="56"/>
  <c r="Q203" i="56"/>
  <c r="R203" i="56"/>
  <c r="S203" i="56"/>
  <c r="T203" i="56"/>
  <c r="U203" i="56"/>
  <c r="V203" i="56"/>
  <c r="W203" i="56"/>
  <c r="X203" i="56"/>
  <c r="Y203" i="56"/>
  <c r="Z203" i="56"/>
  <c r="D204" i="56"/>
  <c r="E204" i="56"/>
  <c r="F204" i="56"/>
  <c r="G204" i="56"/>
  <c r="H204" i="56"/>
  <c r="I204" i="56"/>
  <c r="J204" i="56"/>
  <c r="K204" i="56"/>
  <c r="L204" i="56"/>
  <c r="M204" i="56"/>
  <c r="N204" i="56"/>
  <c r="O204" i="56"/>
  <c r="P204" i="56"/>
  <c r="Q204" i="56"/>
  <c r="R204" i="56"/>
  <c r="S204" i="56"/>
  <c r="T204" i="56"/>
  <c r="U204" i="56"/>
  <c r="V204" i="56"/>
  <c r="W204" i="56"/>
  <c r="X204" i="56"/>
  <c r="Y204" i="56"/>
  <c r="Z204" i="56"/>
  <c r="D205" i="56"/>
  <c r="E205" i="56"/>
  <c r="F205" i="56"/>
  <c r="G205" i="56"/>
  <c r="H205" i="56"/>
  <c r="I205" i="56"/>
  <c r="J205" i="56"/>
  <c r="K205" i="56"/>
  <c r="L205" i="56"/>
  <c r="M205" i="56"/>
  <c r="N205" i="56"/>
  <c r="O205" i="56"/>
  <c r="P205" i="56"/>
  <c r="Q205" i="56"/>
  <c r="R205" i="56"/>
  <c r="S205" i="56"/>
  <c r="T205" i="56"/>
  <c r="U205" i="56"/>
  <c r="V205" i="56"/>
  <c r="W205" i="56"/>
  <c r="X205" i="56"/>
  <c r="Y205" i="56"/>
  <c r="Z205" i="56"/>
  <c r="D206" i="56"/>
  <c r="E206" i="56"/>
  <c r="F206" i="56"/>
  <c r="G206" i="56"/>
  <c r="H206" i="56"/>
  <c r="I206" i="56"/>
  <c r="J206" i="56"/>
  <c r="K206" i="56"/>
  <c r="L206" i="56"/>
  <c r="M206" i="56"/>
  <c r="N206" i="56"/>
  <c r="O206" i="56"/>
  <c r="P206" i="56"/>
  <c r="Q206" i="56"/>
  <c r="R206" i="56"/>
  <c r="S206" i="56"/>
  <c r="T206" i="56"/>
  <c r="U206" i="56"/>
  <c r="V206" i="56"/>
  <c r="W206" i="56"/>
  <c r="X206" i="56"/>
  <c r="Y206" i="56"/>
  <c r="Z206" i="56"/>
  <c r="D207" i="56"/>
  <c r="E207" i="56"/>
  <c r="F207" i="56"/>
  <c r="G207" i="56"/>
  <c r="H207" i="56"/>
  <c r="I207" i="56"/>
  <c r="J207" i="56"/>
  <c r="K207" i="56"/>
  <c r="L207" i="56"/>
  <c r="M207" i="56"/>
  <c r="N207" i="56"/>
  <c r="O207" i="56"/>
  <c r="P207" i="56"/>
  <c r="Q207" i="56"/>
  <c r="R207" i="56"/>
  <c r="S207" i="56"/>
  <c r="T207" i="56"/>
  <c r="U207" i="56"/>
  <c r="V207" i="56"/>
  <c r="W207" i="56"/>
  <c r="X207" i="56"/>
  <c r="Y207" i="56"/>
  <c r="Z207" i="56"/>
  <c r="D208" i="56"/>
  <c r="E208" i="56"/>
  <c r="F208" i="56"/>
  <c r="G208" i="56"/>
  <c r="H208" i="56"/>
  <c r="I208" i="56"/>
  <c r="J208" i="56"/>
  <c r="K208" i="56"/>
  <c r="L208" i="56"/>
  <c r="M208" i="56"/>
  <c r="N208" i="56"/>
  <c r="O208" i="56"/>
  <c r="P208" i="56"/>
  <c r="Q208" i="56"/>
  <c r="R208" i="56"/>
  <c r="S208" i="56"/>
  <c r="T208" i="56"/>
  <c r="U208" i="56"/>
  <c r="V208" i="56"/>
  <c r="W208" i="56"/>
  <c r="X208" i="56"/>
  <c r="Y208" i="56"/>
  <c r="Z208" i="56"/>
  <c r="D209" i="56"/>
  <c r="E209" i="56"/>
  <c r="F209" i="56"/>
  <c r="G209" i="56"/>
  <c r="H209" i="56"/>
  <c r="I209" i="56"/>
  <c r="J209" i="56"/>
  <c r="K209" i="56"/>
  <c r="L209" i="56"/>
  <c r="M209" i="56"/>
  <c r="N209" i="56"/>
  <c r="O209" i="56"/>
  <c r="P209" i="56"/>
  <c r="Q209" i="56"/>
  <c r="R209" i="56"/>
  <c r="S209" i="56"/>
  <c r="T209" i="56"/>
  <c r="U209" i="56"/>
  <c r="V209" i="56"/>
  <c r="W209" i="56"/>
  <c r="X209" i="56"/>
  <c r="Y209" i="56"/>
  <c r="Z209" i="56"/>
  <c r="D210" i="56"/>
  <c r="E210" i="56"/>
  <c r="F210" i="56"/>
  <c r="G210" i="56"/>
  <c r="H210" i="56"/>
  <c r="I210" i="56"/>
  <c r="J210" i="56"/>
  <c r="K210" i="56"/>
  <c r="L210" i="56"/>
  <c r="M210" i="56"/>
  <c r="N210" i="56"/>
  <c r="O210" i="56"/>
  <c r="P210" i="56"/>
  <c r="Q210" i="56"/>
  <c r="R210" i="56"/>
  <c r="S210" i="56"/>
  <c r="T210" i="56"/>
  <c r="U210" i="56"/>
  <c r="V210" i="56"/>
  <c r="W210" i="56"/>
  <c r="X210" i="56"/>
  <c r="Y210" i="56"/>
  <c r="Z210" i="56"/>
  <c r="D211" i="56"/>
  <c r="E211" i="56"/>
  <c r="F211" i="56"/>
  <c r="G211" i="56"/>
  <c r="H211" i="56"/>
  <c r="I211" i="56"/>
  <c r="J211" i="56"/>
  <c r="K211" i="56"/>
  <c r="L211" i="56"/>
  <c r="M211" i="56"/>
  <c r="N211" i="56"/>
  <c r="O211" i="56"/>
  <c r="P211" i="56"/>
  <c r="Q211" i="56"/>
  <c r="R211" i="56"/>
  <c r="S211" i="56"/>
  <c r="T211" i="56"/>
  <c r="U211" i="56"/>
  <c r="V211" i="56"/>
  <c r="W211" i="56"/>
  <c r="X211" i="56"/>
  <c r="Y211" i="56"/>
  <c r="Z211" i="56"/>
  <c r="D212" i="56"/>
  <c r="E212" i="56"/>
  <c r="F212" i="56"/>
  <c r="G212" i="56"/>
  <c r="H212" i="56"/>
  <c r="I212" i="56"/>
  <c r="J212" i="56"/>
  <c r="K212" i="56"/>
  <c r="L212" i="56"/>
  <c r="M212" i="56"/>
  <c r="N212" i="56"/>
  <c r="O212" i="56"/>
  <c r="P212" i="56"/>
  <c r="Q212" i="56"/>
  <c r="R212" i="56"/>
  <c r="S212" i="56"/>
  <c r="T212" i="56"/>
  <c r="U212" i="56"/>
  <c r="V212" i="56"/>
  <c r="W212" i="56"/>
  <c r="X212" i="56"/>
  <c r="Y212" i="56"/>
  <c r="Z212" i="56"/>
  <c r="D213" i="56"/>
  <c r="E213" i="56"/>
  <c r="F213" i="56"/>
  <c r="G213" i="56"/>
  <c r="H213" i="56"/>
  <c r="I213" i="56"/>
  <c r="J213" i="56"/>
  <c r="K213" i="56"/>
  <c r="L213" i="56"/>
  <c r="M213" i="56"/>
  <c r="N213" i="56"/>
  <c r="O213" i="56"/>
  <c r="P213" i="56"/>
  <c r="Q213" i="56"/>
  <c r="R213" i="56"/>
  <c r="S213" i="56"/>
  <c r="T213" i="56"/>
  <c r="U213" i="56"/>
  <c r="V213" i="56"/>
  <c r="W213" i="56"/>
  <c r="X213" i="56"/>
  <c r="Y213" i="56"/>
  <c r="Z213" i="56"/>
  <c r="D214" i="56"/>
  <c r="E214" i="56"/>
  <c r="F214" i="56"/>
  <c r="G214" i="56"/>
  <c r="H214" i="56"/>
  <c r="I214" i="56"/>
  <c r="J214" i="56"/>
  <c r="K214" i="56"/>
  <c r="L214" i="56"/>
  <c r="M214" i="56"/>
  <c r="N214" i="56"/>
  <c r="O214" i="56"/>
  <c r="P214" i="56"/>
  <c r="Q214" i="56"/>
  <c r="R214" i="56"/>
  <c r="S214" i="56"/>
  <c r="T214" i="56"/>
  <c r="U214" i="56"/>
  <c r="V214" i="56"/>
  <c r="W214" i="56"/>
  <c r="X214" i="56"/>
  <c r="Y214" i="56"/>
  <c r="Z214" i="56"/>
  <c r="D215" i="56"/>
  <c r="E215" i="56"/>
  <c r="F215" i="56"/>
  <c r="G215" i="56"/>
  <c r="H215" i="56"/>
  <c r="I215" i="56"/>
  <c r="J215" i="56"/>
  <c r="K215" i="56"/>
  <c r="L215" i="56"/>
  <c r="M215" i="56"/>
  <c r="N215" i="56"/>
  <c r="O215" i="56"/>
  <c r="P215" i="56"/>
  <c r="Q215" i="56"/>
  <c r="R215" i="56"/>
  <c r="S215" i="56"/>
  <c r="T215" i="56"/>
  <c r="U215" i="56"/>
  <c r="V215" i="56"/>
  <c r="W215" i="56"/>
  <c r="X215" i="56"/>
  <c r="Y215" i="56"/>
  <c r="Z215" i="56"/>
  <c r="D216" i="56"/>
  <c r="E216" i="56"/>
  <c r="F216" i="56"/>
  <c r="G216" i="56"/>
  <c r="H216" i="56"/>
  <c r="I216" i="56"/>
  <c r="J216" i="56"/>
  <c r="K216" i="56"/>
  <c r="L216" i="56"/>
  <c r="M216" i="56"/>
  <c r="N216" i="56"/>
  <c r="O216" i="56"/>
  <c r="P216" i="56"/>
  <c r="Q216" i="56"/>
  <c r="R216" i="56"/>
  <c r="S216" i="56"/>
  <c r="T216" i="56"/>
  <c r="U216" i="56"/>
  <c r="V216" i="56"/>
  <c r="W216" i="56"/>
  <c r="X216" i="56"/>
  <c r="Y216" i="56"/>
  <c r="Z216" i="56"/>
  <c r="D217" i="56"/>
  <c r="E217" i="56"/>
  <c r="F217" i="56"/>
  <c r="G217" i="56"/>
  <c r="H217" i="56"/>
  <c r="I217" i="56"/>
  <c r="J217" i="56"/>
  <c r="K217" i="56"/>
  <c r="L217" i="56"/>
  <c r="M217" i="56"/>
  <c r="N217" i="56"/>
  <c r="O217" i="56"/>
  <c r="P217" i="56"/>
  <c r="Q217" i="56"/>
  <c r="R217" i="56"/>
  <c r="S217" i="56"/>
  <c r="T217" i="56"/>
  <c r="U217" i="56"/>
  <c r="V217" i="56"/>
  <c r="W217" i="56"/>
  <c r="X217" i="56"/>
  <c r="Y217" i="56"/>
  <c r="Z217" i="56"/>
  <c r="D218" i="56"/>
  <c r="E218" i="56"/>
  <c r="F218" i="56"/>
  <c r="G218" i="56"/>
  <c r="H218" i="56"/>
  <c r="I218" i="56"/>
  <c r="J218" i="56"/>
  <c r="K218" i="56"/>
  <c r="L218" i="56"/>
  <c r="M218" i="56"/>
  <c r="N218" i="56"/>
  <c r="O218" i="56"/>
  <c r="P218" i="56"/>
  <c r="Q218" i="56"/>
  <c r="R218" i="56"/>
  <c r="S218" i="56"/>
  <c r="T218" i="56"/>
  <c r="U218" i="56"/>
  <c r="V218" i="56"/>
  <c r="W218" i="56"/>
  <c r="X218" i="56"/>
  <c r="Y218" i="56"/>
  <c r="Z218" i="56"/>
  <c r="D219" i="56"/>
  <c r="E219" i="56"/>
  <c r="F219" i="56"/>
  <c r="G219" i="56"/>
  <c r="H219" i="56"/>
  <c r="I219" i="56"/>
  <c r="J219" i="56"/>
  <c r="K219" i="56"/>
  <c r="L219" i="56"/>
  <c r="M219" i="56"/>
  <c r="N219" i="56"/>
  <c r="O219" i="56"/>
  <c r="P219" i="56"/>
  <c r="Q219" i="56"/>
  <c r="R219" i="56"/>
  <c r="S219" i="56"/>
  <c r="T219" i="56"/>
  <c r="U219" i="56"/>
  <c r="V219" i="56"/>
  <c r="W219" i="56"/>
  <c r="X219" i="56"/>
  <c r="Y219" i="56"/>
  <c r="Z219" i="56"/>
  <c r="D220" i="56"/>
  <c r="E220" i="56"/>
  <c r="F220" i="56"/>
  <c r="G220" i="56"/>
  <c r="H220" i="56"/>
  <c r="I220" i="56"/>
  <c r="J220" i="56"/>
  <c r="K220" i="56"/>
  <c r="L220" i="56"/>
  <c r="M220" i="56"/>
  <c r="N220" i="56"/>
  <c r="O220" i="56"/>
  <c r="P220" i="56"/>
  <c r="Q220" i="56"/>
  <c r="R220" i="56"/>
  <c r="S220" i="56"/>
  <c r="T220" i="56"/>
  <c r="U220" i="56"/>
  <c r="V220" i="56"/>
  <c r="W220" i="56"/>
  <c r="X220" i="56"/>
  <c r="Y220" i="56"/>
  <c r="Z220" i="56"/>
  <c r="D221" i="56"/>
  <c r="E221" i="56"/>
  <c r="F221" i="56"/>
  <c r="G221" i="56"/>
  <c r="H221" i="56"/>
  <c r="I221" i="56"/>
  <c r="J221" i="56"/>
  <c r="K221" i="56"/>
  <c r="L221" i="56"/>
  <c r="M221" i="56"/>
  <c r="N221" i="56"/>
  <c r="O221" i="56"/>
  <c r="P221" i="56"/>
  <c r="Q221" i="56"/>
  <c r="R221" i="56"/>
  <c r="S221" i="56"/>
  <c r="T221" i="56"/>
  <c r="U221" i="56"/>
  <c r="V221" i="56"/>
  <c r="W221" i="56"/>
  <c r="X221" i="56"/>
  <c r="Y221" i="56"/>
  <c r="Z221" i="56"/>
  <c r="D222" i="56"/>
  <c r="E222" i="56"/>
  <c r="F222" i="56"/>
  <c r="G222" i="56"/>
  <c r="H222" i="56"/>
  <c r="I222" i="56"/>
  <c r="J222" i="56"/>
  <c r="K222" i="56"/>
  <c r="L222" i="56"/>
  <c r="M222" i="56"/>
  <c r="N222" i="56"/>
  <c r="O222" i="56"/>
  <c r="P222" i="56"/>
  <c r="Q222" i="56"/>
  <c r="R222" i="56"/>
  <c r="S222" i="56"/>
  <c r="T222" i="56"/>
  <c r="U222" i="56"/>
  <c r="V222" i="56"/>
  <c r="W222" i="56"/>
  <c r="X222" i="56"/>
  <c r="Y222" i="56"/>
  <c r="Z222" i="56"/>
  <c r="D223" i="56"/>
  <c r="E223" i="56"/>
  <c r="F223" i="56"/>
  <c r="G223" i="56"/>
  <c r="H223" i="56"/>
  <c r="I223" i="56"/>
  <c r="J223" i="56"/>
  <c r="K223" i="56"/>
  <c r="L223" i="56"/>
  <c r="M223" i="56"/>
  <c r="N223" i="56"/>
  <c r="O223" i="56"/>
  <c r="P223" i="56"/>
  <c r="Q223" i="56"/>
  <c r="R223" i="56"/>
  <c r="S223" i="56"/>
  <c r="T223" i="56"/>
  <c r="U223" i="56"/>
  <c r="V223" i="56"/>
  <c r="W223" i="56"/>
  <c r="X223" i="56"/>
  <c r="Y223" i="56"/>
  <c r="Z223" i="56"/>
  <c r="D224" i="56"/>
  <c r="E224" i="56"/>
  <c r="F224" i="56"/>
  <c r="G224" i="56"/>
  <c r="H224" i="56"/>
  <c r="I224" i="56"/>
  <c r="J224" i="56"/>
  <c r="K224" i="56"/>
  <c r="L224" i="56"/>
  <c r="M224" i="56"/>
  <c r="N224" i="56"/>
  <c r="O224" i="56"/>
  <c r="P224" i="56"/>
  <c r="Q224" i="56"/>
  <c r="R224" i="56"/>
  <c r="S224" i="56"/>
  <c r="T224" i="56"/>
  <c r="U224" i="56"/>
  <c r="V224" i="56"/>
  <c r="W224" i="56"/>
  <c r="X224" i="56"/>
  <c r="Y224" i="56"/>
  <c r="Z224" i="56"/>
  <c r="D225" i="56"/>
  <c r="E225" i="56"/>
  <c r="F225" i="56"/>
  <c r="G225" i="56"/>
  <c r="H225" i="56"/>
  <c r="I225" i="56"/>
  <c r="J225" i="56"/>
  <c r="K225" i="56"/>
  <c r="L225" i="56"/>
  <c r="M225" i="56"/>
  <c r="N225" i="56"/>
  <c r="O225" i="56"/>
  <c r="P225" i="56"/>
  <c r="Q225" i="56"/>
  <c r="R225" i="56"/>
  <c r="S225" i="56"/>
  <c r="T225" i="56"/>
  <c r="U225" i="56"/>
  <c r="V225" i="56"/>
  <c r="W225" i="56"/>
  <c r="X225" i="56"/>
  <c r="Y225" i="56"/>
  <c r="Z225" i="56"/>
  <c r="D226" i="56"/>
  <c r="E226" i="56"/>
  <c r="F226" i="56"/>
  <c r="G226" i="56"/>
  <c r="H226" i="56"/>
  <c r="I226" i="56"/>
  <c r="J226" i="56"/>
  <c r="K226" i="56"/>
  <c r="L226" i="56"/>
  <c r="M226" i="56"/>
  <c r="N226" i="56"/>
  <c r="O226" i="56"/>
  <c r="P226" i="56"/>
  <c r="Q226" i="56"/>
  <c r="R226" i="56"/>
  <c r="S226" i="56"/>
  <c r="T226" i="56"/>
  <c r="U226" i="56"/>
  <c r="V226" i="56"/>
  <c r="W226" i="56"/>
  <c r="X226" i="56"/>
  <c r="Y226" i="56"/>
  <c r="Z226" i="56"/>
  <c r="D227" i="56"/>
  <c r="E227" i="56"/>
  <c r="F227" i="56"/>
  <c r="G227" i="56"/>
  <c r="H227" i="56"/>
  <c r="I227" i="56"/>
  <c r="J227" i="56"/>
  <c r="K227" i="56"/>
  <c r="L227" i="56"/>
  <c r="M227" i="56"/>
  <c r="N227" i="56"/>
  <c r="O227" i="56"/>
  <c r="P227" i="56"/>
  <c r="Q227" i="56"/>
  <c r="R227" i="56"/>
  <c r="S227" i="56"/>
  <c r="T227" i="56"/>
  <c r="U227" i="56"/>
  <c r="V227" i="56"/>
  <c r="W227" i="56"/>
  <c r="X227" i="56"/>
  <c r="Y227" i="56"/>
  <c r="Z227" i="56"/>
  <c r="D228" i="56"/>
  <c r="E228" i="56"/>
  <c r="F228" i="56"/>
  <c r="G228" i="56"/>
  <c r="H228" i="56"/>
  <c r="I228" i="56"/>
  <c r="J228" i="56"/>
  <c r="K228" i="56"/>
  <c r="L228" i="56"/>
  <c r="M228" i="56"/>
  <c r="N228" i="56"/>
  <c r="O228" i="56"/>
  <c r="P228" i="56"/>
  <c r="Q228" i="56"/>
  <c r="R228" i="56"/>
  <c r="S228" i="56"/>
  <c r="T228" i="56"/>
  <c r="U228" i="56"/>
  <c r="V228" i="56"/>
  <c r="W228" i="56"/>
  <c r="X228" i="56"/>
  <c r="Y228" i="56"/>
  <c r="Z228" i="56"/>
  <c r="D229" i="56"/>
  <c r="E229" i="56"/>
  <c r="F229" i="56"/>
  <c r="G229" i="56"/>
  <c r="H229" i="56"/>
  <c r="I229" i="56"/>
  <c r="J229" i="56"/>
  <c r="K229" i="56"/>
  <c r="L229" i="56"/>
  <c r="M229" i="56"/>
  <c r="N229" i="56"/>
  <c r="O229" i="56"/>
  <c r="P229" i="56"/>
  <c r="Q229" i="56"/>
  <c r="R229" i="56"/>
  <c r="S229" i="56"/>
  <c r="T229" i="56"/>
  <c r="U229" i="56"/>
  <c r="V229" i="56"/>
  <c r="W229" i="56"/>
  <c r="X229" i="56"/>
  <c r="Y229" i="56"/>
  <c r="Z229" i="56"/>
  <c r="D230" i="56"/>
  <c r="E230" i="56"/>
  <c r="F230" i="56"/>
  <c r="G230" i="56"/>
  <c r="H230" i="56"/>
  <c r="I230" i="56"/>
  <c r="J230" i="56"/>
  <c r="K230" i="56"/>
  <c r="L230" i="56"/>
  <c r="M230" i="56"/>
  <c r="N230" i="56"/>
  <c r="O230" i="56"/>
  <c r="P230" i="56"/>
  <c r="Q230" i="56"/>
  <c r="R230" i="56"/>
  <c r="S230" i="56"/>
  <c r="T230" i="56"/>
  <c r="U230" i="56"/>
  <c r="V230" i="56"/>
  <c r="W230" i="56"/>
  <c r="X230" i="56"/>
  <c r="Y230" i="56"/>
  <c r="Z230" i="56"/>
  <c r="D231" i="56"/>
  <c r="E231" i="56"/>
  <c r="F231" i="56"/>
  <c r="G231" i="56"/>
  <c r="H231" i="56"/>
  <c r="I231" i="56"/>
  <c r="J231" i="56"/>
  <c r="K231" i="56"/>
  <c r="L231" i="56"/>
  <c r="M231" i="56"/>
  <c r="N231" i="56"/>
  <c r="O231" i="56"/>
  <c r="P231" i="56"/>
  <c r="Q231" i="56"/>
  <c r="R231" i="56"/>
  <c r="S231" i="56"/>
  <c r="T231" i="56"/>
  <c r="U231" i="56"/>
  <c r="V231" i="56"/>
  <c r="W231" i="56"/>
  <c r="X231" i="56"/>
  <c r="Y231" i="56"/>
  <c r="Z231" i="56"/>
  <c r="D232" i="56"/>
  <c r="E232" i="56"/>
  <c r="F232" i="56"/>
  <c r="G232" i="56"/>
  <c r="H232" i="56"/>
  <c r="I232" i="56"/>
  <c r="J232" i="56"/>
  <c r="K232" i="56"/>
  <c r="L232" i="56"/>
  <c r="M232" i="56"/>
  <c r="N232" i="56"/>
  <c r="O232" i="56"/>
  <c r="P232" i="56"/>
  <c r="Q232" i="56"/>
  <c r="R232" i="56"/>
  <c r="S232" i="56"/>
  <c r="T232" i="56"/>
  <c r="U232" i="56"/>
  <c r="V232" i="56"/>
  <c r="W232" i="56"/>
  <c r="X232" i="56"/>
  <c r="Y232" i="56"/>
  <c r="Z232" i="56"/>
  <c r="D233" i="56"/>
  <c r="E233" i="56"/>
  <c r="F233" i="56"/>
  <c r="G233" i="56"/>
  <c r="H233" i="56"/>
  <c r="I233" i="56"/>
  <c r="J233" i="56"/>
  <c r="K233" i="56"/>
  <c r="L233" i="56"/>
  <c r="M233" i="56"/>
  <c r="N233" i="56"/>
  <c r="O233" i="56"/>
  <c r="P233" i="56"/>
  <c r="Q233" i="56"/>
  <c r="R233" i="56"/>
  <c r="S233" i="56"/>
  <c r="T233" i="56"/>
  <c r="U233" i="56"/>
  <c r="V233" i="56"/>
  <c r="W233" i="56"/>
  <c r="X233" i="56"/>
  <c r="Y233" i="56"/>
  <c r="Z233" i="56"/>
  <c r="D234" i="56"/>
  <c r="E234" i="56"/>
  <c r="F234" i="56"/>
  <c r="G234" i="56"/>
  <c r="H234" i="56"/>
  <c r="I234" i="56"/>
  <c r="J234" i="56"/>
  <c r="K234" i="56"/>
  <c r="L234" i="56"/>
  <c r="M234" i="56"/>
  <c r="N234" i="56"/>
  <c r="O234" i="56"/>
  <c r="P234" i="56"/>
  <c r="Q234" i="56"/>
  <c r="R234" i="56"/>
  <c r="S234" i="56"/>
  <c r="T234" i="56"/>
  <c r="U234" i="56"/>
  <c r="V234" i="56"/>
  <c r="W234" i="56"/>
  <c r="X234" i="56"/>
  <c r="Y234" i="56"/>
  <c r="Z234" i="56"/>
  <c r="D235" i="56"/>
  <c r="E235" i="56"/>
  <c r="F235" i="56"/>
  <c r="G235" i="56"/>
  <c r="H235" i="56"/>
  <c r="I235" i="56"/>
  <c r="J235" i="56"/>
  <c r="K235" i="56"/>
  <c r="L235" i="56"/>
  <c r="M235" i="56"/>
  <c r="N235" i="56"/>
  <c r="O235" i="56"/>
  <c r="P235" i="56"/>
  <c r="Q235" i="56"/>
  <c r="R235" i="56"/>
  <c r="S235" i="56"/>
  <c r="T235" i="56"/>
  <c r="U235" i="56"/>
  <c r="V235" i="56"/>
  <c r="W235" i="56"/>
  <c r="X235" i="56"/>
  <c r="Y235" i="56"/>
  <c r="Z235" i="56"/>
  <c r="D236" i="56"/>
  <c r="E236" i="56"/>
  <c r="F236" i="56"/>
  <c r="G236" i="56"/>
  <c r="H236" i="56"/>
  <c r="I236" i="56"/>
  <c r="J236" i="56"/>
  <c r="K236" i="56"/>
  <c r="L236" i="56"/>
  <c r="M236" i="56"/>
  <c r="N236" i="56"/>
  <c r="O236" i="56"/>
  <c r="P236" i="56"/>
  <c r="Q236" i="56"/>
  <c r="R236" i="56"/>
  <c r="S236" i="56"/>
  <c r="T236" i="56"/>
  <c r="U236" i="56"/>
  <c r="V236" i="56"/>
  <c r="W236" i="56"/>
  <c r="X236" i="56"/>
  <c r="Y236" i="56"/>
  <c r="Z236" i="56"/>
  <c r="D237" i="56"/>
  <c r="E237" i="56"/>
  <c r="F237" i="56"/>
  <c r="G237" i="56"/>
  <c r="H237" i="56"/>
  <c r="I237" i="56"/>
  <c r="J237" i="56"/>
  <c r="K237" i="56"/>
  <c r="L237" i="56"/>
  <c r="M237" i="56"/>
  <c r="N237" i="56"/>
  <c r="O237" i="56"/>
  <c r="P237" i="56"/>
  <c r="Q237" i="56"/>
  <c r="R237" i="56"/>
  <c r="S237" i="56"/>
  <c r="T237" i="56"/>
  <c r="U237" i="56"/>
  <c r="V237" i="56"/>
  <c r="W237" i="56"/>
  <c r="X237" i="56"/>
  <c r="Y237" i="56"/>
  <c r="Z237" i="56"/>
  <c r="D238" i="56"/>
  <c r="E238" i="56"/>
  <c r="F238" i="56"/>
  <c r="G238" i="56"/>
  <c r="H238" i="56"/>
  <c r="I238" i="56"/>
  <c r="J238" i="56"/>
  <c r="K238" i="56"/>
  <c r="L238" i="56"/>
  <c r="M238" i="56"/>
  <c r="N238" i="56"/>
  <c r="O238" i="56"/>
  <c r="P238" i="56"/>
  <c r="Q238" i="56"/>
  <c r="R238" i="56"/>
  <c r="S238" i="56"/>
  <c r="T238" i="56"/>
  <c r="U238" i="56"/>
  <c r="V238" i="56"/>
  <c r="W238" i="56"/>
  <c r="X238" i="56"/>
  <c r="Y238" i="56"/>
  <c r="Z238" i="56"/>
  <c r="D239" i="56"/>
  <c r="E239" i="56"/>
  <c r="F239" i="56"/>
  <c r="G239" i="56"/>
  <c r="H239" i="56"/>
  <c r="I239" i="56"/>
  <c r="J239" i="56"/>
  <c r="K239" i="56"/>
  <c r="L239" i="56"/>
  <c r="M239" i="56"/>
  <c r="N239" i="56"/>
  <c r="O239" i="56"/>
  <c r="P239" i="56"/>
  <c r="Q239" i="56"/>
  <c r="R239" i="56"/>
  <c r="S239" i="56"/>
  <c r="T239" i="56"/>
  <c r="U239" i="56"/>
  <c r="V239" i="56"/>
  <c r="W239" i="56"/>
  <c r="X239" i="56"/>
  <c r="Y239" i="56"/>
  <c r="Z239" i="56"/>
  <c r="D240" i="56"/>
  <c r="E240" i="56"/>
  <c r="F240" i="56"/>
  <c r="G240" i="56"/>
  <c r="H240" i="56"/>
  <c r="I240" i="56"/>
  <c r="J240" i="56"/>
  <c r="K240" i="56"/>
  <c r="L240" i="56"/>
  <c r="M240" i="56"/>
  <c r="N240" i="56"/>
  <c r="O240" i="56"/>
  <c r="P240" i="56"/>
  <c r="Q240" i="56"/>
  <c r="R240" i="56"/>
  <c r="S240" i="56"/>
  <c r="T240" i="56"/>
  <c r="U240" i="56"/>
  <c r="V240" i="56"/>
  <c r="W240" i="56"/>
  <c r="X240" i="56"/>
  <c r="Y240" i="56"/>
  <c r="Z240" i="56"/>
  <c r="D241" i="56"/>
  <c r="E241" i="56"/>
  <c r="F241" i="56"/>
  <c r="G241" i="56"/>
  <c r="H241" i="56"/>
  <c r="I241" i="56"/>
  <c r="J241" i="56"/>
  <c r="K241" i="56"/>
  <c r="L241" i="56"/>
  <c r="M241" i="56"/>
  <c r="N241" i="56"/>
  <c r="O241" i="56"/>
  <c r="P241" i="56"/>
  <c r="Q241" i="56"/>
  <c r="R241" i="56"/>
  <c r="S241" i="56"/>
  <c r="T241" i="56"/>
  <c r="U241" i="56"/>
  <c r="V241" i="56"/>
  <c r="W241" i="56"/>
  <c r="X241" i="56"/>
  <c r="Y241" i="56"/>
  <c r="Z241" i="56"/>
  <c r="D242" i="56"/>
  <c r="E242" i="56"/>
  <c r="F242" i="56"/>
  <c r="G242" i="56"/>
  <c r="H242" i="56"/>
  <c r="I242" i="56"/>
  <c r="J242" i="56"/>
  <c r="K242" i="56"/>
  <c r="L242" i="56"/>
  <c r="M242" i="56"/>
  <c r="N242" i="56"/>
  <c r="O242" i="56"/>
  <c r="P242" i="56"/>
  <c r="Q242" i="56"/>
  <c r="R242" i="56"/>
  <c r="S242" i="56"/>
  <c r="T242" i="56"/>
  <c r="U242" i="56"/>
  <c r="V242" i="56"/>
  <c r="W242" i="56"/>
  <c r="X242" i="56"/>
  <c r="Y242" i="56"/>
  <c r="Z242" i="56"/>
  <c r="D243" i="56"/>
  <c r="E243" i="56"/>
  <c r="F243" i="56"/>
  <c r="G243" i="56"/>
  <c r="H243" i="56"/>
  <c r="I243" i="56"/>
  <c r="J243" i="56"/>
  <c r="K243" i="56"/>
  <c r="L243" i="56"/>
  <c r="M243" i="56"/>
  <c r="N243" i="56"/>
  <c r="O243" i="56"/>
  <c r="P243" i="56"/>
  <c r="Q243" i="56"/>
  <c r="R243" i="56"/>
  <c r="S243" i="56"/>
  <c r="T243" i="56"/>
  <c r="U243" i="56"/>
  <c r="V243" i="56"/>
  <c r="W243" i="56"/>
  <c r="X243" i="56"/>
  <c r="Y243" i="56"/>
  <c r="Z243" i="56"/>
  <c r="D244" i="56"/>
  <c r="E244" i="56"/>
  <c r="F244" i="56"/>
  <c r="G244" i="56"/>
  <c r="H244" i="56"/>
  <c r="I244" i="56"/>
  <c r="J244" i="56"/>
  <c r="K244" i="56"/>
  <c r="L244" i="56"/>
  <c r="M244" i="56"/>
  <c r="N244" i="56"/>
  <c r="O244" i="56"/>
  <c r="P244" i="56"/>
  <c r="Q244" i="56"/>
  <c r="R244" i="56"/>
  <c r="S244" i="56"/>
  <c r="T244" i="56"/>
  <c r="U244" i="56"/>
  <c r="V244" i="56"/>
  <c r="W244" i="56"/>
  <c r="X244" i="56"/>
  <c r="Y244" i="56"/>
  <c r="Z244" i="56"/>
  <c r="D245" i="56"/>
  <c r="E245" i="56"/>
  <c r="F245" i="56"/>
  <c r="G245" i="56"/>
  <c r="H245" i="56"/>
  <c r="I245" i="56"/>
  <c r="J245" i="56"/>
  <c r="K245" i="56"/>
  <c r="L245" i="56"/>
  <c r="M245" i="56"/>
  <c r="N245" i="56"/>
  <c r="O245" i="56"/>
  <c r="P245" i="56"/>
  <c r="Q245" i="56"/>
  <c r="R245" i="56"/>
  <c r="S245" i="56"/>
  <c r="T245" i="56"/>
  <c r="U245" i="56"/>
  <c r="V245" i="56"/>
  <c r="W245" i="56"/>
  <c r="X245" i="56"/>
  <c r="Y245" i="56"/>
  <c r="Z245" i="56"/>
  <c r="D246" i="56"/>
  <c r="E246" i="56"/>
  <c r="F246" i="56"/>
  <c r="G246" i="56"/>
  <c r="H246" i="56"/>
  <c r="I246" i="56"/>
  <c r="J246" i="56"/>
  <c r="K246" i="56"/>
  <c r="L246" i="56"/>
  <c r="M246" i="56"/>
  <c r="N246" i="56"/>
  <c r="O246" i="56"/>
  <c r="P246" i="56"/>
  <c r="Q246" i="56"/>
  <c r="R246" i="56"/>
  <c r="S246" i="56"/>
  <c r="T246" i="56"/>
  <c r="U246" i="56"/>
  <c r="V246" i="56"/>
  <c r="W246" i="56"/>
  <c r="X246" i="56"/>
  <c r="Y246" i="56"/>
  <c r="Z246" i="56"/>
  <c r="D247" i="56"/>
  <c r="E247" i="56"/>
  <c r="F247" i="56"/>
  <c r="G247" i="56"/>
  <c r="H247" i="56"/>
  <c r="I247" i="56"/>
  <c r="J247" i="56"/>
  <c r="K247" i="56"/>
  <c r="L247" i="56"/>
  <c r="M247" i="56"/>
  <c r="N247" i="56"/>
  <c r="O247" i="56"/>
  <c r="P247" i="56"/>
  <c r="Q247" i="56"/>
  <c r="R247" i="56"/>
  <c r="S247" i="56"/>
  <c r="T247" i="56"/>
  <c r="U247" i="56"/>
  <c r="V247" i="56"/>
  <c r="W247" i="56"/>
  <c r="X247" i="56"/>
  <c r="Y247" i="56"/>
  <c r="Z247" i="56"/>
  <c r="D248" i="56"/>
  <c r="E248" i="56"/>
  <c r="F248" i="56"/>
  <c r="G248" i="56"/>
  <c r="H248" i="56"/>
  <c r="I248" i="56"/>
  <c r="J248" i="56"/>
  <c r="K248" i="56"/>
  <c r="L248" i="56"/>
  <c r="M248" i="56"/>
  <c r="N248" i="56"/>
  <c r="O248" i="56"/>
  <c r="P248" i="56"/>
  <c r="Q248" i="56"/>
  <c r="R248" i="56"/>
  <c r="S248" i="56"/>
  <c r="T248" i="56"/>
  <c r="U248" i="56"/>
  <c r="V248" i="56"/>
  <c r="W248" i="56"/>
  <c r="X248" i="56"/>
  <c r="Y248" i="56"/>
  <c r="Z248" i="56"/>
  <c r="D249" i="56"/>
  <c r="E249" i="56"/>
  <c r="F249" i="56"/>
  <c r="G249" i="56"/>
  <c r="H249" i="56"/>
  <c r="I249" i="56"/>
  <c r="J249" i="56"/>
  <c r="K249" i="56"/>
  <c r="L249" i="56"/>
  <c r="M249" i="56"/>
  <c r="N249" i="56"/>
  <c r="O249" i="56"/>
  <c r="P249" i="56"/>
  <c r="Q249" i="56"/>
  <c r="R249" i="56"/>
  <c r="S249" i="56"/>
  <c r="T249" i="56"/>
  <c r="U249" i="56"/>
  <c r="V249" i="56"/>
  <c r="W249" i="56"/>
  <c r="X249" i="56"/>
  <c r="Y249" i="56"/>
  <c r="Z249" i="56"/>
  <c r="D250" i="56"/>
  <c r="E250" i="56"/>
  <c r="F250" i="56"/>
  <c r="G250" i="56"/>
  <c r="H250" i="56"/>
  <c r="I250" i="56"/>
  <c r="J250" i="56"/>
  <c r="K250" i="56"/>
  <c r="L250" i="56"/>
  <c r="M250" i="56"/>
  <c r="N250" i="56"/>
  <c r="O250" i="56"/>
  <c r="P250" i="56"/>
  <c r="Q250" i="56"/>
  <c r="R250" i="56"/>
  <c r="S250" i="56"/>
  <c r="T250" i="56"/>
  <c r="U250" i="56"/>
  <c r="V250" i="56"/>
  <c r="W250" i="56"/>
  <c r="X250" i="56"/>
  <c r="Y250" i="56"/>
  <c r="Z250" i="56"/>
  <c r="D251" i="56"/>
  <c r="E251" i="56"/>
  <c r="F251" i="56"/>
  <c r="G251" i="56"/>
  <c r="H251" i="56"/>
  <c r="I251" i="56"/>
  <c r="J251" i="56"/>
  <c r="K251" i="56"/>
  <c r="L251" i="56"/>
  <c r="M251" i="56"/>
  <c r="N251" i="56"/>
  <c r="O251" i="56"/>
  <c r="P251" i="56"/>
  <c r="Q251" i="56"/>
  <c r="R251" i="56"/>
  <c r="S251" i="56"/>
  <c r="T251" i="56"/>
  <c r="U251" i="56"/>
  <c r="V251" i="56"/>
  <c r="W251" i="56"/>
  <c r="X251" i="56"/>
  <c r="Y251" i="56"/>
  <c r="Z251" i="56"/>
  <c r="D252" i="56"/>
  <c r="E252" i="56"/>
  <c r="F252" i="56"/>
  <c r="G252" i="56"/>
  <c r="H252" i="56"/>
  <c r="I252" i="56"/>
  <c r="J252" i="56"/>
  <c r="K252" i="56"/>
  <c r="L252" i="56"/>
  <c r="M252" i="56"/>
  <c r="N252" i="56"/>
  <c r="O252" i="56"/>
  <c r="P252" i="56"/>
  <c r="Q252" i="56"/>
  <c r="R252" i="56"/>
  <c r="S252" i="56"/>
  <c r="T252" i="56"/>
  <c r="U252" i="56"/>
  <c r="V252" i="56"/>
  <c r="W252" i="56"/>
  <c r="X252" i="56"/>
  <c r="Y252" i="56"/>
  <c r="Z252" i="56"/>
  <c r="D253" i="56"/>
  <c r="E253" i="56"/>
  <c r="F253" i="56"/>
  <c r="G253" i="56"/>
  <c r="H253" i="56"/>
  <c r="I253" i="56"/>
  <c r="J253" i="56"/>
  <c r="K253" i="56"/>
  <c r="L253" i="56"/>
  <c r="M253" i="56"/>
  <c r="N253" i="56"/>
  <c r="O253" i="56"/>
  <c r="P253" i="56"/>
  <c r="Q253" i="56"/>
  <c r="R253" i="56"/>
  <c r="S253" i="56"/>
  <c r="T253" i="56"/>
  <c r="U253" i="56"/>
  <c r="V253" i="56"/>
  <c r="W253" i="56"/>
  <c r="X253" i="56"/>
  <c r="Y253" i="56"/>
  <c r="Z253" i="56"/>
  <c r="D254" i="56"/>
  <c r="E254" i="56"/>
  <c r="F254" i="56"/>
  <c r="G254" i="56"/>
  <c r="H254" i="56"/>
  <c r="I254" i="56"/>
  <c r="J254" i="56"/>
  <c r="K254" i="56"/>
  <c r="L254" i="56"/>
  <c r="M254" i="56"/>
  <c r="N254" i="56"/>
  <c r="O254" i="56"/>
  <c r="P254" i="56"/>
  <c r="Q254" i="56"/>
  <c r="R254" i="56"/>
  <c r="S254" i="56"/>
  <c r="T254" i="56"/>
  <c r="U254" i="56"/>
  <c r="V254" i="56"/>
  <c r="W254" i="56"/>
  <c r="X254" i="56"/>
  <c r="Y254" i="56"/>
  <c r="Z254" i="56"/>
  <c r="D255" i="56"/>
  <c r="E255" i="56"/>
  <c r="F255" i="56"/>
  <c r="G255" i="56"/>
  <c r="H255" i="56"/>
  <c r="I255" i="56"/>
  <c r="J255" i="56"/>
  <c r="K255" i="56"/>
  <c r="L255" i="56"/>
  <c r="M255" i="56"/>
  <c r="N255" i="56"/>
  <c r="O255" i="56"/>
  <c r="P255" i="56"/>
  <c r="Q255" i="56"/>
  <c r="R255" i="56"/>
  <c r="S255" i="56"/>
  <c r="T255" i="56"/>
  <c r="U255" i="56"/>
  <c r="V255" i="56"/>
  <c r="W255" i="56"/>
  <c r="X255" i="56"/>
  <c r="Y255" i="56"/>
  <c r="Z255" i="56"/>
  <c r="D256" i="56"/>
  <c r="E256" i="56"/>
  <c r="F256" i="56"/>
  <c r="G256" i="56"/>
  <c r="H256" i="56"/>
  <c r="I256" i="56"/>
  <c r="J256" i="56"/>
  <c r="K256" i="56"/>
  <c r="L256" i="56"/>
  <c r="M256" i="56"/>
  <c r="N256" i="56"/>
  <c r="O256" i="56"/>
  <c r="P256" i="56"/>
  <c r="Q256" i="56"/>
  <c r="R256" i="56"/>
  <c r="S256" i="56"/>
  <c r="T256" i="56"/>
  <c r="U256" i="56"/>
  <c r="V256" i="56"/>
  <c r="W256" i="56"/>
  <c r="X256" i="56"/>
  <c r="Y256" i="56"/>
  <c r="Z256" i="56"/>
  <c r="D257" i="56"/>
  <c r="E257" i="56"/>
  <c r="F257" i="56"/>
  <c r="G257" i="56"/>
  <c r="H257" i="56"/>
  <c r="I257" i="56"/>
  <c r="J257" i="56"/>
  <c r="K257" i="56"/>
  <c r="L257" i="56"/>
  <c r="M257" i="56"/>
  <c r="N257" i="56"/>
  <c r="O257" i="56"/>
  <c r="P257" i="56"/>
  <c r="Q257" i="56"/>
  <c r="R257" i="56"/>
  <c r="S257" i="56"/>
  <c r="T257" i="56"/>
  <c r="U257" i="56"/>
  <c r="V257" i="56"/>
  <c r="W257" i="56"/>
  <c r="X257" i="56"/>
  <c r="Y257" i="56"/>
  <c r="Z257" i="56"/>
  <c r="D258" i="56"/>
  <c r="E258" i="56"/>
  <c r="F258" i="56"/>
  <c r="G258" i="56"/>
  <c r="H258" i="56"/>
  <c r="I258" i="56"/>
  <c r="J258" i="56"/>
  <c r="K258" i="56"/>
  <c r="L258" i="56"/>
  <c r="M258" i="56"/>
  <c r="N258" i="56"/>
  <c r="O258" i="56"/>
  <c r="P258" i="56"/>
  <c r="Q258" i="56"/>
  <c r="R258" i="56"/>
  <c r="S258" i="56"/>
  <c r="T258" i="56"/>
  <c r="U258" i="56"/>
  <c r="V258" i="56"/>
  <c r="W258" i="56"/>
  <c r="X258" i="56"/>
  <c r="Y258" i="56"/>
  <c r="Z258" i="56"/>
  <c r="D259" i="56"/>
  <c r="E259" i="56"/>
  <c r="F259" i="56"/>
  <c r="G259" i="56"/>
  <c r="H259" i="56"/>
  <c r="I259" i="56"/>
  <c r="J259" i="56"/>
  <c r="K259" i="56"/>
  <c r="L259" i="56"/>
  <c r="M259" i="56"/>
  <c r="N259" i="56"/>
  <c r="O259" i="56"/>
  <c r="P259" i="56"/>
  <c r="Q259" i="56"/>
  <c r="R259" i="56"/>
  <c r="S259" i="56"/>
  <c r="T259" i="56"/>
  <c r="U259" i="56"/>
  <c r="V259" i="56"/>
  <c r="W259" i="56"/>
  <c r="X259" i="56"/>
  <c r="Y259" i="56"/>
  <c r="Z259" i="56"/>
  <c r="D260" i="56"/>
  <c r="E260" i="56"/>
  <c r="F260" i="56"/>
  <c r="G260" i="56"/>
  <c r="H260" i="56"/>
  <c r="I260" i="56"/>
  <c r="J260" i="56"/>
  <c r="K260" i="56"/>
  <c r="L260" i="56"/>
  <c r="M260" i="56"/>
  <c r="N260" i="56"/>
  <c r="O260" i="56"/>
  <c r="P260" i="56"/>
  <c r="Q260" i="56"/>
  <c r="R260" i="56"/>
  <c r="S260" i="56"/>
  <c r="T260" i="56"/>
  <c r="U260" i="56"/>
  <c r="V260" i="56"/>
  <c r="W260" i="56"/>
  <c r="X260" i="56"/>
  <c r="Y260" i="56"/>
  <c r="Z260" i="56"/>
  <c r="D261" i="56"/>
  <c r="E261" i="56"/>
  <c r="F261" i="56"/>
  <c r="G261" i="56"/>
  <c r="H261" i="56"/>
  <c r="I261" i="56"/>
  <c r="J261" i="56"/>
  <c r="K261" i="56"/>
  <c r="L261" i="56"/>
  <c r="M261" i="56"/>
  <c r="N261" i="56"/>
  <c r="O261" i="56"/>
  <c r="P261" i="56"/>
  <c r="Q261" i="56"/>
  <c r="R261" i="56"/>
  <c r="S261" i="56"/>
  <c r="T261" i="56"/>
  <c r="U261" i="56"/>
  <c r="V261" i="56"/>
  <c r="W261" i="56"/>
  <c r="X261" i="56"/>
  <c r="Y261" i="56"/>
  <c r="Z261" i="56"/>
  <c r="D262" i="56"/>
  <c r="E262" i="56"/>
  <c r="F262" i="56"/>
  <c r="G262" i="56"/>
  <c r="H262" i="56"/>
  <c r="I262" i="56"/>
  <c r="J262" i="56"/>
  <c r="K262" i="56"/>
  <c r="L262" i="56"/>
  <c r="M262" i="56"/>
  <c r="N262" i="56"/>
  <c r="O262" i="56"/>
  <c r="P262" i="56"/>
  <c r="Q262" i="56"/>
  <c r="R262" i="56"/>
  <c r="S262" i="56"/>
  <c r="T262" i="56"/>
  <c r="U262" i="56"/>
  <c r="V262" i="56"/>
  <c r="W262" i="56"/>
  <c r="X262" i="56"/>
  <c r="Y262" i="56"/>
  <c r="Z262" i="56"/>
  <c r="D263" i="56"/>
  <c r="E263" i="56"/>
  <c r="F263" i="56"/>
  <c r="G263" i="56"/>
  <c r="H263" i="56"/>
  <c r="I263" i="56"/>
  <c r="J263" i="56"/>
  <c r="K263" i="56"/>
  <c r="L263" i="56"/>
  <c r="M263" i="56"/>
  <c r="N263" i="56"/>
  <c r="O263" i="56"/>
  <c r="P263" i="56"/>
  <c r="Q263" i="56"/>
  <c r="R263" i="56"/>
  <c r="S263" i="56"/>
  <c r="T263" i="56"/>
  <c r="U263" i="56"/>
  <c r="V263" i="56"/>
  <c r="W263" i="56"/>
  <c r="X263" i="56"/>
  <c r="Y263" i="56"/>
  <c r="Z263" i="56"/>
  <c r="D264" i="56"/>
  <c r="E264" i="56"/>
  <c r="F264" i="56"/>
  <c r="G264" i="56"/>
  <c r="H264" i="56"/>
  <c r="I264" i="56"/>
  <c r="J264" i="56"/>
  <c r="K264" i="56"/>
  <c r="L264" i="56"/>
  <c r="M264" i="56"/>
  <c r="N264" i="56"/>
  <c r="O264" i="56"/>
  <c r="P264" i="56"/>
  <c r="Q264" i="56"/>
  <c r="R264" i="56"/>
  <c r="S264" i="56"/>
  <c r="T264" i="56"/>
  <c r="U264" i="56"/>
  <c r="V264" i="56"/>
  <c r="W264" i="56"/>
  <c r="X264" i="56"/>
  <c r="Y264" i="56"/>
  <c r="Z264" i="56"/>
  <c r="D265" i="56"/>
  <c r="E265" i="56"/>
  <c r="F265" i="56"/>
  <c r="G265" i="56"/>
  <c r="H265" i="56"/>
  <c r="I265" i="56"/>
  <c r="J265" i="56"/>
  <c r="K265" i="56"/>
  <c r="L265" i="56"/>
  <c r="M265" i="56"/>
  <c r="N265" i="56"/>
  <c r="O265" i="56"/>
  <c r="P265" i="56"/>
  <c r="Q265" i="56"/>
  <c r="R265" i="56"/>
  <c r="S265" i="56"/>
  <c r="T265" i="56"/>
  <c r="U265" i="56"/>
  <c r="V265" i="56"/>
  <c r="W265" i="56"/>
  <c r="X265" i="56"/>
  <c r="Y265" i="56"/>
  <c r="Z265" i="56"/>
  <c r="D266" i="56"/>
  <c r="E266" i="56"/>
  <c r="F266" i="56"/>
  <c r="G266" i="56"/>
  <c r="H266" i="56"/>
  <c r="I266" i="56"/>
  <c r="J266" i="56"/>
  <c r="K266" i="56"/>
  <c r="L266" i="56"/>
  <c r="M266" i="56"/>
  <c r="N266" i="56"/>
  <c r="O266" i="56"/>
  <c r="P266" i="56"/>
  <c r="Q266" i="56"/>
  <c r="R266" i="56"/>
  <c r="S266" i="56"/>
  <c r="T266" i="56"/>
  <c r="U266" i="56"/>
  <c r="V266" i="56"/>
  <c r="W266" i="56"/>
  <c r="X266" i="56"/>
  <c r="Y266" i="56"/>
  <c r="Z266" i="56"/>
  <c r="D267" i="56"/>
  <c r="E267" i="56"/>
  <c r="F267" i="56"/>
  <c r="G267" i="56"/>
  <c r="H267" i="56"/>
  <c r="I267" i="56"/>
  <c r="J267" i="56"/>
  <c r="K267" i="56"/>
  <c r="L267" i="56"/>
  <c r="M267" i="56"/>
  <c r="N267" i="56"/>
  <c r="O267" i="56"/>
  <c r="P267" i="56"/>
  <c r="Q267" i="56"/>
  <c r="R267" i="56"/>
  <c r="S267" i="56"/>
  <c r="T267" i="56"/>
  <c r="U267" i="56"/>
  <c r="V267" i="56"/>
  <c r="W267" i="56"/>
  <c r="X267" i="56"/>
  <c r="Y267" i="56"/>
  <c r="Z267" i="56"/>
  <c r="D268" i="56"/>
  <c r="E268" i="56"/>
  <c r="F268" i="56"/>
  <c r="G268" i="56"/>
  <c r="H268" i="56"/>
  <c r="I268" i="56"/>
  <c r="J268" i="56"/>
  <c r="K268" i="56"/>
  <c r="L268" i="56"/>
  <c r="M268" i="56"/>
  <c r="N268" i="56"/>
  <c r="O268" i="56"/>
  <c r="P268" i="56"/>
  <c r="Q268" i="56"/>
  <c r="R268" i="56"/>
  <c r="S268" i="56"/>
  <c r="T268" i="56"/>
  <c r="U268" i="56"/>
  <c r="V268" i="56"/>
  <c r="W268" i="56"/>
  <c r="X268" i="56"/>
  <c r="Y268" i="56"/>
  <c r="Z268" i="56"/>
  <c r="D269" i="56"/>
  <c r="E269" i="56"/>
  <c r="F269" i="56"/>
  <c r="G269" i="56"/>
  <c r="H269" i="56"/>
  <c r="I269" i="56"/>
  <c r="J269" i="56"/>
  <c r="K269" i="56"/>
  <c r="L269" i="56"/>
  <c r="M269" i="56"/>
  <c r="N269" i="56"/>
  <c r="O269" i="56"/>
  <c r="P269" i="56"/>
  <c r="Q269" i="56"/>
  <c r="R269" i="56"/>
  <c r="S269" i="56"/>
  <c r="T269" i="56"/>
  <c r="U269" i="56"/>
  <c r="V269" i="56"/>
  <c r="W269" i="56"/>
  <c r="X269" i="56"/>
  <c r="Y269" i="56"/>
  <c r="Z269" i="56"/>
  <c r="D270" i="56"/>
  <c r="E270" i="56"/>
  <c r="F270" i="56"/>
  <c r="G270" i="56"/>
  <c r="H270" i="56"/>
  <c r="I270" i="56"/>
  <c r="J270" i="56"/>
  <c r="K270" i="56"/>
  <c r="L270" i="56"/>
  <c r="M270" i="56"/>
  <c r="N270" i="56"/>
  <c r="O270" i="56"/>
  <c r="P270" i="56"/>
  <c r="Q270" i="56"/>
  <c r="R270" i="56"/>
  <c r="S270" i="56"/>
  <c r="T270" i="56"/>
  <c r="U270" i="56"/>
  <c r="V270" i="56"/>
  <c r="W270" i="56"/>
  <c r="X270" i="56"/>
  <c r="Y270" i="56"/>
  <c r="Z270" i="56"/>
  <c r="D271" i="56"/>
  <c r="E271" i="56"/>
  <c r="F271" i="56"/>
  <c r="G271" i="56"/>
  <c r="H271" i="56"/>
  <c r="I271" i="56"/>
  <c r="J271" i="56"/>
  <c r="K271" i="56"/>
  <c r="L271" i="56"/>
  <c r="M271" i="56"/>
  <c r="N271" i="56"/>
  <c r="O271" i="56"/>
  <c r="P271" i="56"/>
  <c r="Q271" i="56"/>
  <c r="R271" i="56"/>
  <c r="S271" i="56"/>
  <c r="T271" i="56"/>
  <c r="U271" i="56"/>
  <c r="V271" i="56"/>
  <c r="W271" i="56"/>
  <c r="X271" i="56"/>
  <c r="Y271" i="56"/>
  <c r="Z271" i="56"/>
  <c r="D272" i="56"/>
  <c r="E272" i="56"/>
  <c r="F272" i="56"/>
  <c r="G272" i="56"/>
  <c r="H272" i="56"/>
  <c r="I272" i="56"/>
  <c r="J272" i="56"/>
  <c r="K272" i="56"/>
  <c r="L272" i="56"/>
  <c r="M272" i="56"/>
  <c r="N272" i="56"/>
  <c r="O272" i="56"/>
  <c r="P272" i="56"/>
  <c r="Q272" i="56"/>
  <c r="R272" i="56"/>
  <c r="S272" i="56"/>
  <c r="T272" i="56"/>
  <c r="U272" i="56"/>
  <c r="V272" i="56"/>
  <c r="W272" i="56"/>
  <c r="X272" i="56"/>
  <c r="Y272" i="56"/>
  <c r="Z272" i="56"/>
  <c r="D273" i="56"/>
  <c r="E273" i="56"/>
  <c r="F273" i="56"/>
  <c r="G273" i="56"/>
  <c r="H273" i="56"/>
  <c r="I273" i="56"/>
  <c r="J273" i="56"/>
  <c r="K273" i="56"/>
  <c r="L273" i="56"/>
  <c r="M273" i="56"/>
  <c r="N273" i="56"/>
  <c r="O273" i="56"/>
  <c r="P273" i="56"/>
  <c r="Q273" i="56"/>
  <c r="R273" i="56"/>
  <c r="S273" i="56"/>
  <c r="T273" i="56"/>
  <c r="U273" i="56"/>
  <c r="V273" i="56"/>
  <c r="W273" i="56"/>
  <c r="X273" i="56"/>
  <c r="Y273" i="56"/>
  <c r="Z273" i="56"/>
  <c r="D274" i="56"/>
  <c r="E274" i="56"/>
  <c r="F274" i="56"/>
  <c r="G274" i="56"/>
  <c r="H274" i="56"/>
  <c r="I274" i="56"/>
  <c r="J274" i="56"/>
  <c r="K274" i="56"/>
  <c r="L274" i="56"/>
  <c r="M274" i="56"/>
  <c r="N274" i="56"/>
  <c r="O274" i="56"/>
  <c r="P274" i="56"/>
  <c r="Q274" i="56"/>
  <c r="R274" i="56"/>
  <c r="S274" i="56"/>
  <c r="T274" i="56"/>
  <c r="U274" i="56"/>
  <c r="V274" i="56"/>
  <c r="W274" i="56"/>
  <c r="X274" i="56"/>
  <c r="Y274" i="56"/>
  <c r="Z274" i="56"/>
  <c r="D275" i="56"/>
  <c r="E275" i="56"/>
  <c r="F275" i="56"/>
  <c r="G275" i="56"/>
  <c r="H275" i="56"/>
  <c r="I275" i="56"/>
  <c r="J275" i="56"/>
  <c r="K275" i="56"/>
  <c r="L275" i="56"/>
  <c r="M275" i="56"/>
  <c r="N275" i="56"/>
  <c r="O275" i="56"/>
  <c r="P275" i="56"/>
  <c r="Q275" i="56"/>
  <c r="R275" i="56"/>
  <c r="S275" i="56"/>
  <c r="T275" i="56"/>
  <c r="U275" i="56"/>
  <c r="V275" i="56"/>
  <c r="W275" i="56"/>
  <c r="X275" i="56"/>
  <c r="Y275" i="56"/>
  <c r="Z275" i="56"/>
  <c r="D276" i="56"/>
  <c r="E276" i="56"/>
  <c r="F276" i="56"/>
  <c r="G276" i="56"/>
  <c r="H276" i="56"/>
  <c r="I276" i="56"/>
  <c r="J276" i="56"/>
  <c r="K276" i="56"/>
  <c r="L276" i="56"/>
  <c r="M276" i="56"/>
  <c r="N276" i="56"/>
  <c r="O276" i="56"/>
  <c r="P276" i="56"/>
  <c r="Q276" i="56"/>
  <c r="R276" i="56"/>
  <c r="S276" i="56"/>
  <c r="T276" i="56"/>
  <c r="U276" i="56"/>
  <c r="V276" i="56"/>
  <c r="W276" i="56"/>
  <c r="X276" i="56"/>
  <c r="Y276" i="56"/>
  <c r="Z276" i="56"/>
  <c r="D277" i="56"/>
  <c r="E277" i="56"/>
  <c r="F277" i="56"/>
  <c r="G277" i="56"/>
  <c r="H277" i="56"/>
  <c r="I277" i="56"/>
  <c r="J277" i="56"/>
  <c r="K277" i="56"/>
  <c r="L277" i="56"/>
  <c r="M277" i="56"/>
  <c r="N277" i="56"/>
  <c r="O277" i="56"/>
  <c r="P277" i="56"/>
  <c r="Q277" i="56"/>
  <c r="R277" i="56"/>
  <c r="S277" i="56"/>
  <c r="T277" i="56"/>
  <c r="U277" i="56"/>
  <c r="V277" i="56"/>
  <c r="W277" i="56"/>
  <c r="X277" i="56"/>
  <c r="Y277" i="56"/>
  <c r="Z277" i="56"/>
  <c r="D278" i="56"/>
  <c r="E278" i="56"/>
  <c r="F278" i="56"/>
  <c r="G278" i="56"/>
  <c r="H278" i="56"/>
  <c r="I278" i="56"/>
  <c r="J278" i="56"/>
  <c r="K278" i="56"/>
  <c r="L278" i="56"/>
  <c r="M278" i="56"/>
  <c r="N278" i="56"/>
  <c r="O278" i="56"/>
  <c r="P278" i="56"/>
  <c r="Q278" i="56"/>
  <c r="R278" i="56"/>
  <c r="S278" i="56"/>
  <c r="T278" i="56"/>
  <c r="U278" i="56"/>
  <c r="V278" i="56"/>
  <c r="W278" i="56"/>
  <c r="X278" i="56"/>
  <c r="Y278" i="56"/>
  <c r="Z278" i="56"/>
  <c r="D279" i="56"/>
  <c r="E279" i="56"/>
  <c r="F279" i="56"/>
  <c r="G279" i="56"/>
  <c r="H279" i="56"/>
  <c r="I279" i="56"/>
  <c r="J279" i="56"/>
  <c r="K279" i="56"/>
  <c r="L279" i="56"/>
  <c r="M279" i="56"/>
  <c r="N279" i="56"/>
  <c r="O279" i="56"/>
  <c r="P279" i="56"/>
  <c r="Q279" i="56"/>
  <c r="R279" i="56"/>
  <c r="S279" i="56"/>
  <c r="T279" i="56"/>
  <c r="U279" i="56"/>
  <c r="V279" i="56"/>
  <c r="W279" i="56"/>
  <c r="X279" i="56"/>
  <c r="Y279" i="56"/>
  <c r="Z279" i="56"/>
  <c r="D280" i="56"/>
  <c r="E280" i="56"/>
  <c r="F280" i="56"/>
  <c r="G280" i="56"/>
  <c r="H280" i="56"/>
  <c r="I280" i="56"/>
  <c r="J280" i="56"/>
  <c r="K280" i="56"/>
  <c r="L280" i="56"/>
  <c r="M280" i="56"/>
  <c r="N280" i="56"/>
  <c r="O280" i="56"/>
  <c r="P280" i="56"/>
  <c r="Q280" i="56"/>
  <c r="R280" i="56"/>
  <c r="S280" i="56"/>
  <c r="T280" i="56"/>
  <c r="U280" i="56"/>
  <c r="V280" i="56"/>
  <c r="W280" i="56"/>
  <c r="X280" i="56"/>
  <c r="Y280" i="56"/>
  <c r="Z280" i="56"/>
  <c r="D281" i="56"/>
  <c r="E281" i="56"/>
  <c r="F281" i="56"/>
  <c r="G281" i="56"/>
  <c r="H281" i="56"/>
  <c r="I281" i="56"/>
  <c r="J281" i="56"/>
  <c r="K281" i="56"/>
  <c r="L281" i="56"/>
  <c r="M281" i="56"/>
  <c r="N281" i="56"/>
  <c r="O281" i="56"/>
  <c r="P281" i="56"/>
  <c r="Q281" i="56"/>
  <c r="R281" i="56"/>
  <c r="S281" i="56"/>
  <c r="T281" i="56"/>
  <c r="U281" i="56"/>
  <c r="V281" i="56"/>
  <c r="W281" i="56"/>
  <c r="X281" i="56"/>
  <c r="Y281" i="56"/>
  <c r="Z281" i="56"/>
  <c r="D282" i="56"/>
  <c r="E282" i="56"/>
  <c r="F282" i="56"/>
  <c r="G282" i="56"/>
  <c r="H282" i="56"/>
  <c r="I282" i="56"/>
  <c r="J282" i="56"/>
  <c r="K282" i="56"/>
  <c r="L282" i="56"/>
  <c r="M282" i="56"/>
  <c r="N282" i="56"/>
  <c r="O282" i="56"/>
  <c r="P282" i="56"/>
  <c r="Q282" i="56"/>
  <c r="R282" i="56"/>
  <c r="S282" i="56"/>
  <c r="T282" i="56"/>
  <c r="U282" i="56"/>
  <c r="V282" i="56"/>
  <c r="W282" i="56"/>
  <c r="X282" i="56"/>
  <c r="Y282" i="56"/>
  <c r="Z282" i="56"/>
  <c r="D283" i="56"/>
  <c r="E283" i="56"/>
  <c r="F283" i="56"/>
  <c r="G283" i="56"/>
  <c r="H283" i="56"/>
  <c r="I283" i="56"/>
  <c r="J283" i="56"/>
  <c r="K283" i="56"/>
  <c r="L283" i="56"/>
  <c r="M283" i="56"/>
  <c r="N283" i="56"/>
  <c r="O283" i="56"/>
  <c r="P283" i="56"/>
  <c r="Q283" i="56"/>
  <c r="R283" i="56"/>
  <c r="S283" i="56"/>
  <c r="T283" i="56"/>
  <c r="U283" i="56"/>
  <c r="V283" i="56"/>
  <c r="W283" i="56"/>
  <c r="X283" i="56"/>
  <c r="Y283" i="56"/>
  <c r="Z283" i="56"/>
  <c r="D284" i="56"/>
  <c r="E284" i="56"/>
  <c r="F284" i="56"/>
  <c r="G284" i="56"/>
  <c r="H284" i="56"/>
  <c r="I284" i="56"/>
  <c r="J284" i="56"/>
  <c r="K284" i="56"/>
  <c r="L284" i="56"/>
  <c r="M284" i="56"/>
  <c r="N284" i="56"/>
  <c r="O284" i="56"/>
  <c r="P284" i="56"/>
  <c r="Q284" i="56"/>
  <c r="R284" i="56"/>
  <c r="S284" i="56"/>
  <c r="T284" i="56"/>
  <c r="U284" i="56"/>
  <c r="V284" i="56"/>
  <c r="W284" i="56"/>
  <c r="X284" i="56"/>
  <c r="Y284" i="56"/>
  <c r="Z284" i="56"/>
  <c r="D285" i="56"/>
  <c r="E285" i="56"/>
  <c r="F285" i="56"/>
  <c r="G285" i="56"/>
  <c r="H285" i="56"/>
  <c r="I285" i="56"/>
  <c r="J285" i="56"/>
  <c r="K285" i="56"/>
  <c r="L285" i="56"/>
  <c r="M285" i="56"/>
  <c r="N285" i="56"/>
  <c r="O285" i="56"/>
  <c r="P285" i="56"/>
  <c r="Q285" i="56"/>
  <c r="R285" i="56"/>
  <c r="S285" i="56"/>
  <c r="T285" i="56"/>
  <c r="U285" i="56"/>
  <c r="V285" i="56"/>
  <c r="W285" i="56"/>
  <c r="X285" i="56"/>
  <c r="Y285" i="56"/>
  <c r="Z285" i="56"/>
  <c r="D286" i="56"/>
  <c r="E286" i="56"/>
  <c r="F286" i="56"/>
  <c r="G286" i="56"/>
  <c r="H286" i="56"/>
  <c r="I286" i="56"/>
  <c r="J286" i="56"/>
  <c r="K286" i="56"/>
  <c r="L286" i="56"/>
  <c r="M286" i="56"/>
  <c r="N286" i="56"/>
  <c r="O286" i="56"/>
  <c r="P286" i="56"/>
  <c r="Q286" i="56"/>
  <c r="R286" i="56"/>
  <c r="S286" i="56"/>
  <c r="T286" i="56"/>
  <c r="U286" i="56"/>
  <c r="V286" i="56"/>
  <c r="W286" i="56"/>
  <c r="X286" i="56"/>
  <c r="Y286" i="56"/>
  <c r="Z286" i="56"/>
  <c r="D287" i="56"/>
  <c r="E287" i="56"/>
  <c r="F287" i="56"/>
  <c r="G287" i="56"/>
  <c r="H287" i="56"/>
  <c r="I287" i="56"/>
  <c r="J287" i="56"/>
  <c r="K287" i="56"/>
  <c r="L287" i="56"/>
  <c r="M287" i="56"/>
  <c r="N287" i="56"/>
  <c r="O287" i="56"/>
  <c r="P287" i="56"/>
  <c r="Q287" i="56"/>
  <c r="R287" i="56"/>
  <c r="S287" i="56"/>
  <c r="T287" i="56"/>
  <c r="U287" i="56"/>
  <c r="V287" i="56"/>
  <c r="W287" i="56"/>
  <c r="X287" i="56"/>
  <c r="Y287" i="56"/>
  <c r="Z287" i="56"/>
  <c r="D288" i="56"/>
  <c r="E288" i="56"/>
  <c r="F288" i="56"/>
  <c r="G288" i="56"/>
  <c r="H288" i="56"/>
  <c r="I288" i="56"/>
  <c r="J288" i="56"/>
  <c r="K288" i="56"/>
  <c r="L288" i="56"/>
  <c r="M288" i="56"/>
  <c r="N288" i="56"/>
  <c r="O288" i="56"/>
  <c r="P288" i="56"/>
  <c r="Q288" i="56"/>
  <c r="R288" i="56"/>
  <c r="S288" i="56"/>
  <c r="T288" i="56"/>
  <c r="U288" i="56"/>
  <c r="V288" i="56"/>
  <c r="W288" i="56"/>
  <c r="X288" i="56"/>
  <c r="Y288" i="56"/>
  <c r="Z288" i="56"/>
  <c r="D289" i="56"/>
  <c r="E289" i="56"/>
  <c r="F289" i="56"/>
  <c r="G289" i="56"/>
  <c r="H289" i="56"/>
  <c r="I289" i="56"/>
  <c r="J289" i="56"/>
  <c r="K289" i="56"/>
  <c r="L289" i="56"/>
  <c r="M289" i="56"/>
  <c r="N289" i="56"/>
  <c r="O289" i="56"/>
  <c r="P289" i="56"/>
  <c r="Q289" i="56"/>
  <c r="R289" i="56"/>
  <c r="S289" i="56"/>
  <c r="T289" i="56"/>
  <c r="U289" i="56"/>
  <c r="V289" i="56"/>
  <c r="W289" i="56"/>
  <c r="X289" i="56"/>
  <c r="Y289" i="56"/>
  <c r="Z289" i="56"/>
  <c r="D290" i="56"/>
  <c r="E290" i="56"/>
  <c r="F290" i="56"/>
  <c r="G290" i="56"/>
  <c r="H290" i="56"/>
  <c r="I290" i="56"/>
  <c r="J290" i="56"/>
  <c r="K290" i="56"/>
  <c r="L290" i="56"/>
  <c r="M290" i="56"/>
  <c r="N290" i="56"/>
  <c r="O290" i="56"/>
  <c r="P290" i="56"/>
  <c r="Q290" i="56"/>
  <c r="R290" i="56"/>
  <c r="S290" i="56"/>
  <c r="T290" i="56"/>
  <c r="U290" i="56"/>
  <c r="V290" i="56"/>
  <c r="W290" i="56"/>
  <c r="X290" i="56"/>
  <c r="Y290" i="56"/>
  <c r="Z290" i="56"/>
  <c r="D291" i="56"/>
  <c r="E291" i="56"/>
  <c r="F291" i="56"/>
  <c r="G291" i="56"/>
  <c r="H291" i="56"/>
  <c r="I291" i="56"/>
  <c r="J291" i="56"/>
  <c r="K291" i="56"/>
  <c r="L291" i="56"/>
  <c r="M291" i="56"/>
  <c r="N291" i="56"/>
  <c r="O291" i="56"/>
  <c r="P291" i="56"/>
  <c r="Q291" i="56"/>
  <c r="R291" i="56"/>
  <c r="S291" i="56"/>
  <c r="T291" i="56"/>
  <c r="U291" i="56"/>
  <c r="V291" i="56"/>
  <c r="W291" i="56"/>
  <c r="X291" i="56"/>
  <c r="Y291" i="56"/>
  <c r="Z291" i="56"/>
  <c r="D292" i="56"/>
  <c r="E292" i="56"/>
  <c r="F292" i="56"/>
  <c r="G292" i="56"/>
  <c r="H292" i="56"/>
  <c r="I292" i="56"/>
  <c r="J292" i="56"/>
  <c r="K292" i="56"/>
  <c r="L292" i="56"/>
  <c r="M292" i="56"/>
  <c r="N292" i="56"/>
  <c r="O292" i="56"/>
  <c r="P292" i="56"/>
  <c r="Q292" i="56"/>
  <c r="R292" i="56"/>
  <c r="S292" i="56"/>
  <c r="T292" i="56"/>
  <c r="U292" i="56"/>
  <c r="V292" i="56"/>
  <c r="W292" i="56"/>
  <c r="X292" i="56"/>
  <c r="Y292" i="56"/>
  <c r="Z292" i="56"/>
  <c r="D293" i="56"/>
  <c r="E293" i="56"/>
  <c r="F293" i="56"/>
  <c r="G293" i="56"/>
  <c r="H293" i="56"/>
  <c r="I293" i="56"/>
  <c r="J293" i="56"/>
  <c r="K293" i="56"/>
  <c r="L293" i="56"/>
  <c r="M293" i="56"/>
  <c r="N293" i="56"/>
  <c r="O293" i="56"/>
  <c r="P293" i="56"/>
  <c r="Q293" i="56"/>
  <c r="R293" i="56"/>
  <c r="S293" i="56"/>
  <c r="T293" i="56"/>
  <c r="U293" i="56"/>
  <c r="V293" i="56"/>
  <c r="W293" i="56"/>
  <c r="X293" i="56"/>
  <c r="Y293" i="56"/>
  <c r="Z293" i="56"/>
  <c r="D294" i="56"/>
  <c r="E294" i="56"/>
  <c r="F294" i="56"/>
  <c r="G294" i="56"/>
  <c r="H294" i="56"/>
  <c r="I294" i="56"/>
  <c r="J294" i="56"/>
  <c r="K294" i="56"/>
  <c r="L294" i="56"/>
  <c r="M294" i="56"/>
  <c r="N294" i="56"/>
  <c r="O294" i="56"/>
  <c r="P294" i="56"/>
  <c r="Q294" i="56"/>
  <c r="R294" i="56"/>
  <c r="S294" i="56"/>
  <c r="T294" i="56"/>
  <c r="U294" i="56"/>
  <c r="V294" i="56"/>
  <c r="W294" i="56"/>
  <c r="X294" i="56"/>
  <c r="Y294" i="56"/>
  <c r="Z294" i="56"/>
  <c r="D295" i="56"/>
  <c r="E295" i="56"/>
  <c r="F295" i="56"/>
  <c r="G295" i="56"/>
  <c r="H295" i="56"/>
  <c r="I295" i="56"/>
  <c r="J295" i="56"/>
  <c r="K295" i="56"/>
  <c r="L295" i="56"/>
  <c r="M295" i="56"/>
  <c r="N295" i="56"/>
  <c r="O295" i="56"/>
  <c r="P295" i="56"/>
  <c r="Q295" i="56"/>
  <c r="R295" i="56"/>
  <c r="S295" i="56"/>
  <c r="T295" i="56"/>
  <c r="U295" i="56"/>
  <c r="V295" i="56"/>
  <c r="W295" i="56"/>
  <c r="X295" i="56"/>
  <c r="Y295" i="56"/>
  <c r="Z295" i="56"/>
  <c r="D296" i="56"/>
  <c r="E296" i="56"/>
  <c r="F296" i="56"/>
  <c r="G296" i="56"/>
  <c r="H296" i="56"/>
  <c r="I296" i="56"/>
  <c r="J296" i="56"/>
  <c r="K296" i="56"/>
  <c r="L296" i="56"/>
  <c r="M296" i="56"/>
  <c r="N296" i="56"/>
  <c r="O296" i="56"/>
  <c r="P296" i="56"/>
  <c r="Q296" i="56"/>
  <c r="R296" i="56"/>
  <c r="S296" i="56"/>
  <c r="T296" i="56"/>
  <c r="U296" i="56"/>
  <c r="V296" i="56"/>
  <c r="W296" i="56"/>
  <c r="X296" i="56"/>
  <c r="Y296" i="56"/>
  <c r="Z296" i="56"/>
  <c r="D297" i="56"/>
  <c r="E297" i="56"/>
  <c r="F297" i="56"/>
  <c r="G297" i="56"/>
  <c r="H297" i="56"/>
  <c r="I297" i="56"/>
  <c r="J297" i="56"/>
  <c r="K297" i="56"/>
  <c r="L297" i="56"/>
  <c r="M297" i="56"/>
  <c r="N297" i="56"/>
  <c r="O297" i="56"/>
  <c r="P297" i="56"/>
  <c r="Q297" i="56"/>
  <c r="R297" i="56"/>
  <c r="S297" i="56"/>
  <c r="T297" i="56"/>
  <c r="U297" i="56"/>
  <c r="V297" i="56"/>
  <c r="W297" i="56"/>
  <c r="X297" i="56"/>
  <c r="Y297" i="56"/>
  <c r="Z297" i="56"/>
  <c r="D298" i="56"/>
  <c r="E298" i="56"/>
  <c r="F298" i="56"/>
  <c r="G298" i="56"/>
  <c r="H298" i="56"/>
  <c r="I298" i="56"/>
  <c r="J298" i="56"/>
  <c r="K298" i="56"/>
  <c r="L298" i="56"/>
  <c r="M298" i="56"/>
  <c r="N298" i="56"/>
  <c r="O298" i="56"/>
  <c r="P298" i="56"/>
  <c r="Q298" i="56"/>
  <c r="R298" i="56"/>
  <c r="S298" i="56"/>
  <c r="T298" i="56"/>
  <c r="U298" i="56"/>
  <c r="V298" i="56"/>
  <c r="W298" i="56"/>
  <c r="X298" i="56"/>
  <c r="Y298" i="56"/>
  <c r="Z298" i="56"/>
  <c r="D299" i="56"/>
  <c r="E299" i="56"/>
  <c r="F299" i="56"/>
  <c r="G299" i="56"/>
  <c r="H299" i="56"/>
  <c r="I299" i="56"/>
  <c r="J299" i="56"/>
  <c r="K299" i="56"/>
  <c r="L299" i="56"/>
  <c r="M299" i="56"/>
  <c r="N299" i="56"/>
  <c r="O299" i="56"/>
  <c r="P299" i="56"/>
  <c r="Q299" i="56"/>
  <c r="R299" i="56"/>
  <c r="S299" i="56"/>
  <c r="T299" i="56"/>
  <c r="U299" i="56"/>
  <c r="V299" i="56"/>
  <c r="W299" i="56"/>
  <c r="X299" i="56"/>
  <c r="Y299" i="56"/>
  <c r="Z299" i="56"/>
  <c r="D300" i="56"/>
  <c r="E300" i="56"/>
  <c r="F300" i="56"/>
  <c r="G300" i="56"/>
  <c r="H300" i="56"/>
  <c r="I300" i="56"/>
  <c r="J300" i="56"/>
  <c r="K300" i="56"/>
  <c r="L300" i="56"/>
  <c r="M300" i="56"/>
  <c r="N300" i="56"/>
  <c r="O300" i="56"/>
  <c r="P300" i="56"/>
  <c r="Q300" i="56"/>
  <c r="R300" i="56"/>
  <c r="S300" i="56"/>
  <c r="T300" i="56"/>
  <c r="U300" i="56"/>
  <c r="V300" i="56"/>
  <c r="W300" i="56"/>
  <c r="X300" i="56"/>
  <c r="Y300" i="56"/>
  <c r="Z300" i="56"/>
  <c r="N808" i="46"/>
  <c r="O808" i="46"/>
  <c r="P808" i="46"/>
  <c r="R808" i="46"/>
  <c r="S808" i="46"/>
  <c r="V808" i="46"/>
  <c r="W808" i="46"/>
  <c r="X808" i="46"/>
  <c r="Y808" i="46"/>
  <c r="Z808" i="46"/>
  <c r="AA808" i="46"/>
  <c r="AY808" i="46"/>
  <c r="AZ808" i="46"/>
  <c r="BD808" i="46"/>
  <c r="N809" i="46"/>
  <c r="O809" i="46"/>
  <c r="P809" i="46"/>
  <c r="R809" i="46"/>
  <c r="S809" i="46"/>
  <c r="V809" i="46"/>
  <c r="W809" i="46"/>
  <c r="X809" i="46"/>
  <c r="Y809" i="46"/>
  <c r="Z809" i="46"/>
  <c r="AA809" i="46"/>
  <c r="AY809" i="46"/>
  <c r="AZ809" i="46"/>
  <c r="BD809" i="46"/>
  <c r="N810" i="46"/>
  <c r="O810" i="46"/>
  <c r="P810" i="46"/>
  <c r="R810" i="46"/>
  <c r="S810" i="46"/>
  <c r="V810" i="46"/>
  <c r="W810" i="46"/>
  <c r="X810" i="46"/>
  <c r="Y810" i="46"/>
  <c r="Z810" i="46"/>
  <c r="AA810" i="46"/>
  <c r="AY810" i="46"/>
  <c r="AZ810" i="46"/>
  <c r="BD810" i="46"/>
  <c r="N811" i="46"/>
  <c r="O811" i="46"/>
  <c r="P811" i="46"/>
  <c r="R811" i="46"/>
  <c r="S811" i="46"/>
  <c r="V811" i="46"/>
  <c r="W811" i="46"/>
  <c r="X811" i="46"/>
  <c r="Y811" i="46"/>
  <c r="Z811" i="46"/>
  <c r="AA811" i="46"/>
  <c r="AY811" i="46"/>
  <c r="AZ811" i="46"/>
  <c r="BD811" i="46"/>
  <c r="N812" i="46"/>
  <c r="O812" i="46"/>
  <c r="P812" i="46"/>
  <c r="R812" i="46"/>
  <c r="S812" i="46"/>
  <c r="V812" i="46"/>
  <c r="W812" i="46"/>
  <c r="X812" i="46"/>
  <c r="Y812" i="46"/>
  <c r="Z812" i="46"/>
  <c r="AA812" i="46"/>
  <c r="AY812" i="46"/>
  <c r="AZ812" i="46"/>
  <c r="BD812" i="46"/>
  <c r="N813" i="46"/>
  <c r="O813" i="46"/>
  <c r="P813" i="46"/>
  <c r="R813" i="46"/>
  <c r="S813" i="46"/>
  <c r="V813" i="46"/>
  <c r="W813" i="46"/>
  <c r="X813" i="46"/>
  <c r="Y813" i="46"/>
  <c r="Z813" i="46"/>
  <c r="AA813" i="46"/>
  <c r="AY813" i="46"/>
  <c r="AZ813" i="46"/>
  <c r="BD813" i="46"/>
  <c r="N814" i="46"/>
  <c r="O814" i="46"/>
  <c r="P814" i="46"/>
  <c r="R814" i="46"/>
  <c r="S814" i="46"/>
  <c r="V814" i="46"/>
  <c r="W814" i="46"/>
  <c r="X814" i="46"/>
  <c r="Y814" i="46"/>
  <c r="Z814" i="46"/>
  <c r="AA814" i="46"/>
  <c r="AY814" i="46"/>
  <c r="AZ814" i="46"/>
  <c r="BD814" i="46"/>
  <c r="N815" i="46"/>
  <c r="O815" i="46"/>
  <c r="P815" i="46"/>
  <c r="R815" i="46"/>
  <c r="S815" i="46"/>
  <c r="V815" i="46"/>
  <c r="W815" i="46"/>
  <c r="X815" i="46"/>
  <c r="Y815" i="46"/>
  <c r="Z815" i="46"/>
  <c r="AA815" i="46"/>
  <c r="AY815" i="46"/>
  <c r="AZ815" i="46"/>
  <c r="BD815" i="46"/>
  <c r="N801" i="46"/>
  <c r="O801" i="46"/>
  <c r="P801" i="46"/>
  <c r="R801" i="46"/>
  <c r="S801" i="46"/>
  <c r="V801" i="46"/>
  <c r="W801" i="46"/>
  <c r="X801" i="46"/>
  <c r="Y801" i="46"/>
  <c r="Z801" i="46"/>
  <c r="AA801" i="46"/>
  <c r="AY801" i="46"/>
  <c r="AZ801" i="46"/>
  <c r="BD801" i="46"/>
  <c r="N802" i="46"/>
  <c r="O802" i="46"/>
  <c r="P802" i="46"/>
  <c r="R802" i="46"/>
  <c r="S802" i="46"/>
  <c r="V802" i="46"/>
  <c r="W802" i="46"/>
  <c r="X802" i="46"/>
  <c r="Y802" i="46"/>
  <c r="Z802" i="46"/>
  <c r="AA802" i="46"/>
  <c r="AY802" i="46"/>
  <c r="AZ802" i="46"/>
  <c r="BD802" i="46"/>
  <c r="N803" i="46"/>
  <c r="O803" i="46"/>
  <c r="P803" i="46"/>
  <c r="R803" i="46"/>
  <c r="S803" i="46"/>
  <c r="V803" i="46"/>
  <c r="W803" i="46"/>
  <c r="X803" i="46"/>
  <c r="Y803" i="46"/>
  <c r="Z803" i="46"/>
  <c r="AA803" i="46"/>
  <c r="AY803" i="46"/>
  <c r="AZ803" i="46"/>
  <c r="BD803" i="46"/>
  <c r="N804" i="46"/>
  <c r="O804" i="46"/>
  <c r="P804" i="46"/>
  <c r="R804" i="46"/>
  <c r="S804" i="46"/>
  <c r="V804" i="46"/>
  <c r="W804" i="46"/>
  <c r="X804" i="46"/>
  <c r="Y804" i="46"/>
  <c r="Z804" i="46"/>
  <c r="AA804" i="46"/>
  <c r="AY804" i="46"/>
  <c r="AZ804" i="46"/>
  <c r="BD804" i="46"/>
  <c r="N805" i="46"/>
  <c r="O805" i="46"/>
  <c r="P805" i="46"/>
  <c r="R805" i="46"/>
  <c r="S805" i="46"/>
  <c r="V805" i="46"/>
  <c r="W805" i="46"/>
  <c r="X805" i="46"/>
  <c r="Y805" i="46"/>
  <c r="Z805" i="46"/>
  <c r="AA805" i="46"/>
  <c r="AY805" i="46"/>
  <c r="AZ805" i="46"/>
  <c r="BD805" i="46"/>
  <c r="N806" i="46"/>
  <c r="O806" i="46"/>
  <c r="P806" i="46"/>
  <c r="R806" i="46"/>
  <c r="S806" i="46"/>
  <c r="V806" i="46"/>
  <c r="W806" i="46"/>
  <c r="X806" i="46"/>
  <c r="Y806" i="46"/>
  <c r="Z806" i="46"/>
  <c r="AA806" i="46"/>
  <c r="AY806" i="46"/>
  <c r="AZ806" i="46"/>
  <c r="BD806" i="46"/>
  <c r="N807" i="46"/>
  <c r="O807" i="46"/>
  <c r="P807" i="46"/>
  <c r="R807" i="46"/>
  <c r="S807" i="46"/>
  <c r="V807" i="46"/>
  <c r="W807" i="46"/>
  <c r="X807" i="46"/>
  <c r="Y807" i="46"/>
  <c r="Z807" i="46"/>
  <c r="AA807" i="46"/>
  <c r="AY807" i="46"/>
  <c r="AZ807" i="46"/>
  <c r="BD807" i="46"/>
  <c r="N717" i="46"/>
  <c r="O717" i="46"/>
  <c r="P717" i="46"/>
  <c r="R717" i="46"/>
  <c r="S717" i="46"/>
  <c r="V717" i="46"/>
  <c r="W717" i="46"/>
  <c r="X717" i="46"/>
  <c r="Y717" i="46"/>
  <c r="Z717" i="46"/>
  <c r="AA717" i="46"/>
  <c r="AY717" i="46"/>
  <c r="AZ717" i="46"/>
  <c r="BD717" i="46"/>
  <c r="N718" i="46"/>
  <c r="O718" i="46"/>
  <c r="P718" i="46"/>
  <c r="R718" i="46"/>
  <c r="S718" i="46"/>
  <c r="V718" i="46"/>
  <c r="W718" i="46"/>
  <c r="X718" i="46"/>
  <c r="Y718" i="46"/>
  <c r="Z718" i="46"/>
  <c r="AA718" i="46"/>
  <c r="AY718" i="46"/>
  <c r="AZ718" i="46"/>
  <c r="BD718" i="46"/>
  <c r="N719" i="46"/>
  <c r="O719" i="46"/>
  <c r="P719" i="46"/>
  <c r="R719" i="46"/>
  <c r="S719" i="46"/>
  <c r="V719" i="46"/>
  <c r="W719" i="46"/>
  <c r="X719" i="46"/>
  <c r="Y719" i="46"/>
  <c r="Z719" i="46"/>
  <c r="AA719" i="46"/>
  <c r="AY719" i="46"/>
  <c r="AZ719" i="46"/>
  <c r="BD719" i="46"/>
  <c r="N720" i="46"/>
  <c r="O720" i="46"/>
  <c r="P720" i="46"/>
  <c r="R720" i="46"/>
  <c r="S720" i="46"/>
  <c r="V720" i="46"/>
  <c r="W720" i="46"/>
  <c r="X720" i="46"/>
  <c r="Y720" i="46"/>
  <c r="Z720" i="46"/>
  <c r="AA720" i="46"/>
  <c r="AY720" i="46"/>
  <c r="AZ720" i="46"/>
  <c r="BD720" i="46"/>
  <c r="N721" i="46"/>
  <c r="O721" i="46"/>
  <c r="P721" i="46"/>
  <c r="R721" i="46"/>
  <c r="S721" i="46"/>
  <c r="V721" i="46"/>
  <c r="W721" i="46"/>
  <c r="X721" i="46"/>
  <c r="Y721" i="46"/>
  <c r="Z721" i="46"/>
  <c r="AA721" i="46"/>
  <c r="AY721" i="46"/>
  <c r="AZ721" i="46"/>
  <c r="BD721" i="46"/>
  <c r="N722" i="46"/>
  <c r="O722" i="46"/>
  <c r="P722" i="46"/>
  <c r="R722" i="46"/>
  <c r="S722" i="46"/>
  <c r="V722" i="46"/>
  <c r="W722" i="46"/>
  <c r="X722" i="46"/>
  <c r="Y722" i="46"/>
  <c r="Z722" i="46"/>
  <c r="AA722" i="46"/>
  <c r="AY722" i="46"/>
  <c r="AZ722" i="46"/>
  <c r="BD722" i="46"/>
  <c r="N723" i="46"/>
  <c r="O723" i="46"/>
  <c r="P723" i="46"/>
  <c r="R723" i="46"/>
  <c r="S723" i="46"/>
  <c r="V723" i="46"/>
  <c r="W723" i="46"/>
  <c r="X723" i="46"/>
  <c r="Y723" i="46"/>
  <c r="Z723" i="46"/>
  <c r="AA723" i="46"/>
  <c r="AY723" i="46"/>
  <c r="AZ723" i="46"/>
  <c r="BD723" i="46"/>
  <c r="N724" i="46"/>
  <c r="O724" i="46"/>
  <c r="P724" i="46"/>
  <c r="R724" i="46"/>
  <c r="S724" i="46"/>
  <c r="V724" i="46"/>
  <c r="W724" i="46"/>
  <c r="X724" i="46"/>
  <c r="Y724" i="46"/>
  <c r="Z724" i="46"/>
  <c r="AA724" i="46"/>
  <c r="AY724" i="46"/>
  <c r="AZ724" i="46"/>
  <c r="BD724" i="46"/>
  <c r="N725" i="46"/>
  <c r="O725" i="46"/>
  <c r="P725" i="46"/>
  <c r="R725" i="46"/>
  <c r="S725" i="46"/>
  <c r="V725" i="46"/>
  <c r="W725" i="46"/>
  <c r="X725" i="46"/>
  <c r="Y725" i="46"/>
  <c r="Z725" i="46"/>
  <c r="AA725" i="46"/>
  <c r="AY725" i="46"/>
  <c r="AZ725" i="46"/>
  <c r="BD725" i="46"/>
  <c r="N726" i="46"/>
  <c r="O726" i="46"/>
  <c r="P726" i="46"/>
  <c r="R726" i="46"/>
  <c r="S726" i="46"/>
  <c r="V726" i="46"/>
  <c r="W726" i="46"/>
  <c r="X726" i="46"/>
  <c r="Y726" i="46"/>
  <c r="Z726" i="46"/>
  <c r="AA726" i="46"/>
  <c r="AY726" i="46"/>
  <c r="AZ726" i="46"/>
  <c r="BD726" i="46"/>
  <c r="N727" i="46"/>
  <c r="O727" i="46"/>
  <c r="P727" i="46"/>
  <c r="R727" i="46"/>
  <c r="S727" i="46"/>
  <c r="V727" i="46"/>
  <c r="W727" i="46"/>
  <c r="X727" i="46"/>
  <c r="Y727" i="46"/>
  <c r="Z727" i="46"/>
  <c r="AA727" i="46"/>
  <c r="AY727" i="46"/>
  <c r="AZ727" i="46"/>
  <c r="BD727" i="46"/>
  <c r="N728" i="46"/>
  <c r="O728" i="46"/>
  <c r="P728" i="46"/>
  <c r="R728" i="46"/>
  <c r="S728" i="46"/>
  <c r="V728" i="46"/>
  <c r="W728" i="46"/>
  <c r="X728" i="46"/>
  <c r="Y728" i="46"/>
  <c r="Z728" i="46"/>
  <c r="AA728" i="46"/>
  <c r="AY728" i="46"/>
  <c r="AZ728" i="46"/>
  <c r="BD728" i="46"/>
  <c r="N729" i="46"/>
  <c r="O729" i="46"/>
  <c r="P729" i="46"/>
  <c r="R729" i="46"/>
  <c r="S729" i="46"/>
  <c r="V729" i="46"/>
  <c r="W729" i="46"/>
  <c r="X729" i="46"/>
  <c r="Y729" i="46"/>
  <c r="Z729" i="46"/>
  <c r="AA729" i="46"/>
  <c r="AY729" i="46"/>
  <c r="AZ729" i="46"/>
  <c r="BD729" i="46"/>
  <c r="N730" i="46"/>
  <c r="O730" i="46"/>
  <c r="P730" i="46"/>
  <c r="R730" i="46"/>
  <c r="S730" i="46"/>
  <c r="V730" i="46"/>
  <c r="W730" i="46"/>
  <c r="X730" i="46"/>
  <c r="Y730" i="46"/>
  <c r="Z730" i="46"/>
  <c r="AA730" i="46"/>
  <c r="AY730" i="46"/>
  <c r="AZ730" i="46"/>
  <c r="BD730" i="46"/>
  <c r="N731" i="46"/>
  <c r="O731" i="46"/>
  <c r="P731" i="46"/>
  <c r="R731" i="46"/>
  <c r="S731" i="46"/>
  <c r="V731" i="46"/>
  <c r="W731" i="46"/>
  <c r="X731" i="46"/>
  <c r="Y731" i="46"/>
  <c r="Z731" i="46"/>
  <c r="AA731" i="46"/>
  <c r="AY731" i="46"/>
  <c r="AZ731" i="46"/>
  <c r="BD731" i="46"/>
  <c r="N732" i="46"/>
  <c r="O732" i="46"/>
  <c r="P732" i="46"/>
  <c r="R732" i="46"/>
  <c r="S732" i="46"/>
  <c r="V732" i="46"/>
  <c r="W732" i="46"/>
  <c r="X732" i="46"/>
  <c r="Y732" i="46"/>
  <c r="Z732" i="46"/>
  <c r="AA732" i="46"/>
  <c r="AY732" i="46"/>
  <c r="AZ732" i="46"/>
  <c r="BD732" i="46"/>
  <c r="N733" i="46"/>
  <c r="O733" i="46"/>
  <c r="P733" i="46"/>
  <c r="R733" i="46"/>
  <c r="S733" i="46"/>
  <c r="V733" i="46"/>
  <c r="W733" i="46"/>
  <c r="X733" i="46"/>
  <c r="Y733" i="46"/>
  <c r="Z733" i="46"/>
  <c r="AA733" i="46"/>
  <c r="AY733" i="46"/>
  <c r="AZ733" i="46"/>
  <c r="BD733" i="46"/>
  <c r="N734" i="46"/>
  <c r="O734" i="46"/>
  <c r="P734" i="46"/>
  <c r="R734" i="46"/>
  <c r="S734" i="46"/>
  <c r="V734" i="46"/>
  <c r="W734" i="46"/>
  <c r="X734" i="46"/>
  <c r="Y734" i="46"/>
  <c r="Z734" i="46"/>
  <c r="AA734" i="46"/>
  <c r="AY734" i="46"/>
  <c r="AZ734" i="46"/>
  <c r="BD734" i="46"/>
  <c r="N735" i="46"/>
  <c r="O735" i="46"/>
  <c r="P735" i="46"/>
  <c r="R735" i="46"/>
  <c r="S735" i="46"/>
  <c r="V735" i="46"/>
  <c r="W735" i="46"/>
  <c r="X735" i="46"/>
  <c r="Y735" i="46"/>
  <c r="Z735" i="46"/>
  <c r="AA735" i="46"/>
  <c r="AY735" i="46"/>
  <c r="AZ735" i="46"/>
  <c r="BD735" i="46"/>
  <c r="N736" i="46"/>
  <c r="O736" i="46"/>
  <c r="P736" i="46"/>
  <c r="R736" i="46"/>
  <c r="S736" i="46"/>
  <c r="V736" i="46"/>
  <c r="W736" i="46"/>
  <c r="X736" i="46"/>
  <c r="Y736" i="46"/>
  <c r="Z736" i="46"/>
  <c r="AA736" i="46"/>
  <c r="AY736" i="46"/>
  <c r="AZ736" i="46"/>
  <c r="BD736" i="46"/>
  <c r="N737" i="46"/>
  <c r="O737" i="46"/>
  <c r="P737" i="46"/>
  <c r="R737" i="46"/>
  <c r="S737" i="46"/>
  <c r="V737" i="46"/>
  <c r="W737" i="46"/>
  <c r="X737" i="46"/>
  <c r="Y737" i="46"/>
  <c r="Z737" i="46"/>
  <c r="AA737" i="46"/>
  <c r="AY737" i="46"/>
  <c r="AZ737" i="46"/>
  <c r="BD737" i="46"/>
  <c r="N738" i="46"/>
  <c r="O738" i="46"/>
  <c r="P738" i="46"/>
  <c r="R738" i="46"/>
  <c r="S738" i="46"/>
  <c r="V738" i="46"/>
  <c r="W738" i="46"/>
  <c r="X738" i="46"/>
  <c r="Y738" i="46"/>
  <c r="Z738" i="46"/>
  <c r="AA738" i="46"/>
  <c r="AY738" i="46"/>
  <c r="AZ738" i="46"/>
  <c r="BD738" i="46"/>
  <c r="N739" i="46"/>
  <c r="O739" i="46"/>
  <c r="P739" i="46"/>
  <c r="R739" i="46"/>
  <c r="S739" i="46"/>
  <c r="V739" i="46"/>
  <c r="W739" i="46"/>
  <c r="X739" i="46"/>
  <c r="Y739" i="46"/>
  <c r="Z739" i="46"/>
  <c r="AA739" i="46"/>
  <c r="AY739" i="46"/>
  <c r="AZ739" i="46"/>
  <c r="BD739" i="46"/>
  <c r="N740" i="46"/>
  <c r="O740" i="46"/>
  <c r="P740" i="46"/>
  <c r="R740" i="46"/>
  <c r="S740" i="46"/>
  <c r="V740" i="46"/>
  <c r="W740" i="46"/>
  <c r="X740" i="46"/>
  <c r="Y740" i="46"/>
  <c r="Z740" i="46"/>
  <c r="AA740" i="46"/>
  <c r="AY740" i="46"/>
  <c r="AZ740" i="46"/>
  <c r="BD740" i="46"/>
  <c r="N741" i="46"/>
  <c r="O741" i="46"/>
  <c r="P741" i="46"/>
  <c r="R741" i="46"/>
  <c r="S741" i="46"/>
  <c r="V741" i="46"/>
  <c r="W741" i="46"/>
  <c r="X741" i="46"/>
  <c r="Y741" i="46"/>
  <c r="Z741" i="46"/>
  <c r="AA741" i="46"/>
  <c r="AY741" i="46"/>
  <c r="AZ741" i="46"/>
  <c r="BD741" i="46"/>
  <c r="N742" i="46"/>
  <c r="O742" i="46"/>
  <c r="P742" i="46"/>
  <c r="R742" i="46"/>
  <c r="S742" i="46"/>
  <c r="V742" i="46"/>
  <c r="W742" i="46"/>
  <c r="X742" i="46"/>
  <c r="Y742" i="46"/>
  <c r="Z742" i="46"/>
  <c r="AA742" i="46"/>
  <c r="AY742" i="46"/>
  <c r="AZ742" i="46"/>
  <c r="BD742" i="46"/>
  <c r="N743" i="46"/>
  <c r="O743" i="46"/>
  <c r="P743" i="46"/>
  <c r="R743" i="46"/>
  <c r="S743" i="46"/>
  <c r="V743" i="46"/>
  <c r="W743" i="46"/>
  <c r="X743" i="46"/>
  <c r="Y743" i="46"/>
  <c r="Z743" i="46"/>
  <c r="AA743" i="46"/>
  <c r="AY743" i="46"/>
  <c r="AZ743" i="46"/>
  <c r="BD743" i="46"/>
  <c r="N744" i="46"/>
  <c r="O744" i="46"/>
  <c r="P744" i="46"/>
  <c r="R744" i="46"/>
  <c r="S744" i="46"/>
  <c r="V744" i="46"/>
  <c r="W744" i="46"/>
  <c r="X744" i="46"/>
  <c r="Y744" i="46"/>
  <c r="Z744" i="46"/>
  <c r="AA744" i="46"/>
  <c r="AY744" i="46"/>
  <c r="AZ744" i="46"/>
  <c r="BD744" i="46"/>
  <c r="N745" i="46"/>
  <c r="O745" i="46"/>
  <c r="P745" i="46"/>
  <c r="R745" i="46"/>
  <c r="S745" i="46"/>
  <c r="V745" i="46"/>
  <c r="W745" i="46"/>
  <c r="X745" i="46"/>
  <c r="Y745" i="46"/>
  <c r="Z745" i="46"/>
  <c r="AA745" i="46"/>
  <c r="AY745" i="46"/>
  <c r="AZ745" i="46"/>
  <c r="BD745" i="46"/>
  <c r="N746" i="46"/>
  <c r="O746" i="46"/>
  <c r="P746" i="46"/>
  <c r="R746" i="46"/>
  <c r="S746" i="46"/>
  <c r="V746" i="46"/>
  <c r="W746" i="46"/>
  <c r="X746" i="46"/>
  <c r="Y746" i="46"/>
  <c r="Z746" i="46"/>
  <c r="AA746" i="46"/>
  <c r="AY746" i="46"/>
  <c r="AZ746" i="46"/>
  <c r="BD746" i="46"/>
  <c r="N747" i="46"/>
  <c r="O747" i="46"/>
  <c r="P747" i="46"/>
  <c r="R747" i="46"/>
  <c r="S747" i="46"/>
  <c r="V747" i="46"/>
  <c r="W747" i="46"/>
  <c r="X747" i="46"/>
  <c r="Y747" i="46"/>
  <c r="Z747" i="46"/>
  <c r="AA747" i="46"/>
  <c r="AY747" i="46"/>
  <c r="AZ747" i="46"/>
  <c r="BD747" i="46"/>
  <c r="N748" i="46"/>
  <c r="O748" i="46"/>
  <c r="P748" i="46"/>
  <c r="R748" i="46"/>
  <c r="S748" i="46"/>
  <c r="V748" i="46"/>
  <c r="W748" i="46"/>
  <c r="X748" i="46"/>
  <c r="Y748" i="46"/>
  <c r="Z748" i="46"/>
  <c r="AA748" i="46"/>
  <c r="AY748" i="46"/>
  <c r="AZ748" i="46"/>
  <c r="BD748" i="46"/>
  <c r="N749" i="46"/>
  <c r="O749" i="46"/>
  <c r="P749" i="46"/>
  <c r="R749" i="46"/>
  <c r="S749" i="46"/>
  <c r="V749" i="46"/>
  <c r="W749" i="46"/>
  <c r="X749" i="46"/>
  <c r="Y749" i="46"/>
  <c r="Z749" i="46"/>
  <c r="AA749" i="46"/>
  <c r="AY749" i="46"/>
  <c r="AZ749" i="46"/>
  <c r="BD749" i="46"/>
  <c r="N750" i="46"/>
  <c r="O750" i="46"/>
  <c r="P750" i="46"/>
  <c r="R750" i="46"/>
  <c r="S750" i="46"/>
  <c r="V750" i="46"/>
  <c r="W750" i="46"/>
  <c r="X750" i="46"/>
  <c r="Y750" i="46"/>
  <c r="Z750" i="46"/>
  <c r="AA750" i="46"/>
  <c r="AY750" i="46"/>
  <c r="AZ750" i="46"/>
  <c r="BD750" i="46"/>
  <c r="N751" i="46"/>
  <c r="O751" i="46"/>
  <c r="P751" i="46"/>
  <c r="R751" i="46"/>
  <c r="S751" i="46"/>
  <c r="V751" i="46"/>
  <c r="W751" i="46"/>
  <c r="X751" i="46"/>
  <c r="Y751" i="46"/>
  <c r="Z751" i="46"/>
  <c r="AA751" i="46"/>
  <c r="AY751" i="46"/>
  <c r="AZ751" i="46"/>
  <c r="BD751" i="46"/>
  <c r="N752" i="46"/>
  <c r="O752" i="46"/>
  <c r="P752" i="46"/>
  <c r="R752" i="46"/>
  <c r="S752" i="46"/>
  <c r="V752" i="46"/>
  <c r="W752" i="46"/>
  <c r="X752" i="46"/>
  <c r="Y752" i="46"/>
  <c r="Z752" i="46"/>
  <c r="AA752" i="46"/>
  <c r="AY752" i="46"/>
  <c r="AZ752" i="46"/>
  <c r="BD752" i="46"/>
  <c r="N753" i="46"/>
  <c r="O753" i="46"/>
  <c r="P753" i="46"/>
  <c r="R753" i="46"/>
  <c r="S753" i="46"/>
  <c r="V753" i="46"/>
  <c r="W753" i="46"/>
  <c r="X753" i="46"/>
  <c r="Y753" i="46"/>
  <c r="Z753" i="46"/>
  <c r="AA753" i="46"/>
  <c r="AY753" i="46"/>
  <c r="AZ753" i="46"/>
  <c r="BD753" i="46"/>
  <c r="N754" i="46"/>
  <c r="O754" i="46"/>
  <c r="P754" i="46"/>
  <c r="R754" i="46"/>
  <c r="S754" i="46"/>
  <c r="V754" i="46"/>
  <c r="W754" i="46"/>
  <c r="X754" i="46"/>
  <c r="Y754" i="46"/>
  <c r="Z754" i="46"/>
  <c r="AA754" i="46"/>
  <c r="AY754" i="46"/>
  <c r="AZ754" i="46"/>
  <c r="BD754" i="46"/>
  <c r="N755" i="46"/>
  <c r="O755" i="46"/>
  <c r="P755" i="46"/>
  <c r="R755" i="46"/>
  <c r="S755" i="46"/>
  <c r="V755" i="46"/>
  <c r="W755" i="46"/>
  <c r="X755" i="46"/>
  <c r="Y755" i="46"/>
  <c r="Z755" i="46"/>
  <c r="AA755" i="46"/>
  <c r="AY755" i="46"/>
  <c r="AZ755" i="46"/>
  <c r="BD755" i="46"/>
  <c r="N756" i="46"/>
  <c r="O756" i="46"/>
  <c r="P756" i="46"/>
  <c r="R756" i="46"/>
  <c r="S756" i="46"/>
  <c r="V756" i="46"/>
  <c r="W756" i="46"/>
  <c r="X756" i="46"/>
  <c r="Y756" i="46"/>
  <c r="Z756" i="46"/>
  <c r="AA756" i="46"/>
  <c r="AY756" i="46"/>
  <c r="AZ756" i="46"/>
  <c r="BD756" i="46"/>
  <c r="N757" i="46"/>
  <c r="O757" i="46"/>
  <c r="P757" i="46"/>
  <c r="R757" i="46"/>
  <c r="S757" i="46"/>
  <c r="V757" i="46"/>
  <c r="W757" i="46"/>
  <c r="X757" i="46"/>
  <c r="Y757" i="46"/>
  <c r="Z757" i="46"/>
  <c r="AA757" i="46"/>
  <c r="AY757" i="46"/>
  <c r="AZ757" i="46"/>
  <c r="BD757" i="46"/>
  <c r="N758" i="46"/>
  <c r="O758" i="46"/>
  <c r="P758" i="46"/>
  <c r="R758" i="46"/>
  <c r="S758" i="46"/>
  <c r="V758" i="46"/>
  <c r="W758" i="46"/>
  <c r="X758" i="46"/>
  <c r="Y758" i="46"/>
  <c r="Z758" i="46"/>
  <c r="AA758" i="46"/>
  <c r="AY758" i="46"/>
  <c r="AZ758" i="46"/>
  <c r="BD758" i="46"/>
  <c r="N759" i="46"/>
  <c r="O759" i="46"/>
  <c r="P759" i="46"/>
  <c r="R759" i="46"/>
  <c r="S759" i="46"/>
  <c r="V759" i="46"/>
  <c r="W759" i="46"/>
  <c r="X759" i="46"/>
  <c r="Y759" i="46"/>
  <c r="Z759" i="46"/>
  <c r="AA759" i="46"/>
  <c r="AY759" i="46"/>
  <c r="AZ759" i="46"/>
  <c r="BD759" i="46"/>
  <c r="N760" i="46"/>
  <c r="O760" i="46"/>
  <c r="P760" i="46"/>
  <c r="R760" i="46"/>
  <c r="S760" i="46"/>
  <c r="V760" i="46"/>
  <c r="W760" i="46"/>
  <c r="X760" i="46"/>
  <c r="Y760" i="46"/>
  <c r="Z760" i="46"/>
  <c r="AA760" i="46"/>
  <c r="AY760" i="46"/>
  <c r="AZ760" i="46"/>
  <c r="BD760" i="46"/>
  <c r="N761" i="46"/>
  <c r="O761" i="46"/>
  <c r="P761" i="46"/>
  <c r="R761" i="46"/>
  <c r="S761" i="46"/>
  <c r="V761" i="46"/>
  <c r="W761" i="46"/>
  <c r="X761" i="46"/>
  <c r="Y761" i="46"/>
  <c r="Z761" i="46"/>
  <c r="AA761" i="46"/>
  <c r="AY761" i="46"/>
  <c r="AZ761" i="46"/>
  <c r="BD761" i="46"/>
  <c r="N762" i="46"/>
  <c r="O762" i="46"/>
  <c r="P762" i="46"/>
  <c r="R762" i="46"/>
  <c r="S762" i="46"/>
  <c r="V762" i="46"/>
  <c r="W762" i="46"/>
  <c r="X762" i="46"/>
  <c r="Y762" i="46"/>
  <c r="Z762" i="46"/>
  <c r="AA762" i="46"/>
  <c r="AY762" i="46"/>
  <c r="AZ762" i="46"/>
  <c r="BD762" i="46"/>
  <c r="N763" i="46"/>
  <c r="O763" i="46"/>
  <c r="P763" i="46"/>
  <c r="R763" i="46"/>
  <c r="S763" i="46"/>
  <c r="V763" i="46"/>
  <c r="W763" i="46"/>
  <c r="X763" i="46"/>
  <c r="Y763" i="46"/>
  <c r="Z763" i="46"/>
  <c r="AA763" i="46"/>
  <c r="AY763" i="46"/>
  <c r="AZ763" i="46"/>
  <c r="BD763" i="46"/>
  <c r="N764" i="46"/>
  <c r="O764" i="46"/>
  <c r="P764" i="46"/>
  <c r="R764" i="46"/>
  <c r="S764" i="46"/>
  <c r="V764" i="46"/>
  <c r="W764" i="46"/>
  <c r="X764" i="46"/>
  <c r="Y764" i="46"/>
  <c r="Z764" i="46"/>
  <c r="AA764" i="46"/>
  <c r="AY764" i="46"/>
  <c r="AZ764" i="46"/>
  <c r="BD764" i="46"/>
  <c r="N765" i="46"/>
  <c r="O765" i="46"/>
  <c r="P765" i="46"/>
  <c r="R765" i="46"/>
  <c r="S765" i="46"/>
  <c r="V765" i="46"/>
  <c r="W765" i="46"/>
  <c r="X765" i="46"/>
  <c r="Y765" i="46"/>
  <c r="Z765" i="46"/>
  <c r="AA765" i="46"/>
  <c r="AY765" i="46"/>
  <c r="AZ765" i="46"/>
  <c r="BD765" i="46"/>
  <c r="N766" i="46"/>
  <c r="O766" i="46"/>
  <c r="P766" i="46"/>
  <c r="R766" i="46"/>
  <c r="S766" i="46"/>
  <c r="V766" i="46"/>
  <c r="W766" i="46"/>
  <c r="X766" i="46"/>
  <c r="Y766" i="46"/>
  <c r="Z766" i="46"/>
  <c r="AA766" i="46"/>
  <c r="AY766" i="46"/>
  <c r="AZ766" i="46"/>
  <c r="BD766" i="46"/>
  <c r="N767" i="46"/>
  <c r="O767" i="46"/>
  <c r="P767" i="46"/>
  <c r="R767" i="46"/>
  <c r="S767" i="46"/>
  <c r="V767" i="46"/>
  <c r="W767" i="46"/>
  <c r="X767" i="46"/>
  <c r="Y767" i="46"/>
  <c r="Z767" i="46"/>
  <c r="AA767" i="46"/>
  <c r="AY767" i="46"/>
  <c r="AZ767" i="46"/>
  <c r="BD767" i="46"/>
  <c r="N768" i="46"/>
  <c r="O768" i="46"/>
  <c r="P768" i="46"/>
  <c r="R768" i="46"/>
  <c r="S768" i="46"/>
  <c r="V768" i="46"/>
  <c r="W768" i="46"/>
  <c r="X768" i="46"/>
  <c r="Y768" i="46"/>
  <c r="Z768" i="46"/>
  <c r="AA768" i="46"/>
  <c r="AY768" i="46"/>
  <c r="AZ768" i="46"/>
  <c r="BD768" i="46"/>
  <c r="N769" i="46"/>
  <c r="O769" i="46"/>
  <c r="P769" i="46"/>
  <c r="R769" i="46"/>
  <c r="S769" i="46"/>
  <c r="V769" i="46"/>
  <c r="W769" i="46"/>
  <c r="X769" i="46"/>
  <c r="Y769" i="46"/>
  <c r="Z769" i="46"/>
  <c r="AA769" i="46"/>
  <c r="AY769" i="46"/>
  <c r="AZ769" i="46"/>
  <c r="BD769" i="46"/>
  <c r="N770" i="46"/>
  <c r="O770" i="46"/>
  <c r="P770" i="46"/>
  <c r="R770" i="46"/>
  <c r="S770" i="46"/>
  <c r="V770" i="46"/>
  <c r="W770" i="46"/>
  <c r="X770" i="46"/>
  <c r="Y770" i="46"/>
  <c r="Z770" i="46"/>
  <c r="AA770" i="46"/>
  <c r="AY770" i="46"/>
  <c r="AZ770" i="46"/>
  <c r="BD770" i="46"/>
  <c r="N771" i="46"/>
  <c r="O771" i="46"/>
  <c r="P771" i="46"/>
  <c r="R771" i="46"/>
  <c r="S771" i="46"/>
  <c r="V771" i="46"/>
  <c r="W771" i="46"/>
  <c r="X771" i="46"/>
  <c r="Y771" i="46"/>
  <c r="Z771" i="46"/>
  <c r="AA771" i="46"/>
  <c r="AY771" i="46"/>
  <c r="AZ771" i="46"/>
  <c r="BD771" i="46"/>
  <c r="N772" i="46"/>
  <c r="O772" i="46"/>
  <c r="P772" i="46"/>
  <c r="R772" i="46"/>
  <c r="S772" i="46"/>
  <c r="V772" i="46"/>
  <c r="W772" i="46"/>
  <c r="X772" i="46"/>
  <c r="Y772" i="46"/>
  <c r="Z772" i="46"/>
  <c r="AA772" i="46"/>
  <c r="AY772" i="46"/>
  <c r="AZ772" i="46"/>
  <c r="BD772" i="46"/>
  <c r="N773" i="46"/>
  <c r="O773" i="46"/>
  <c r="P773" i="46"/>
  <c r="R773" i="46"/>
  <c r="S773" i="46"/>
  <c r="V773" i="46"/>
  <c r="W773" i="46"/>
  <c r="X773" i="46"/>
  <c r="Y773" i="46"/>
  <c r="Z773" i="46"/>
  <c r="AA773" i="46"/>
  <c r="AY773" i="46"/>
  <c r="AZ773" i="46"/>
  <c r="BD773" i="46"/>
  <c r="N774" i="46"/>
  <c r="O774" i="46"/>
  <c r="P774" i="46"/>
  <c r="R774" i="46"/>
  <c r="S774" i="46"/>
  <c r="V774" i="46"/>
  <c r="W774" i="46"/>
  <c r="X774" i="46"/>
  <c r="Y774" i="46"/>
  <c r="Z774" i="46"/>
  <c r="AA774" i="46"/>
  <c r="AY774" i="46"/>
  <c r="AZ774" i="46"/>
  <c r="BD774" i="46"/>
  <c r="N775" i="46"/>
  <c r="O775" i="46"/>
  <c r="P775" i="46"/>
  <c r="R775" i="46"/>
  <c r="S775" i="46"/>
  <c r="V775" i="46"/>
  <c r="W775" i="46"/>
  <c r="X775" i="46"/>
  <c r="Y775" i="46"/>
  <c r="Z775" i="46"/>
  <c r="AA775" i="46"/>
  <c r="AY775" i="46"/>
  <c r="AZ775" i="46"/>
  <c r="BD775" i="46"/>
  <c r="N776" i="46"/>
  <c r="O776" i="46"/>
  <c r="P776" i="46"/>
  <c r="R776" i="46"/>
  <c r="S776" i="46"/>
  <c r="V776" i="46"/>
  <c r="W776" i="46"/>
  <c r="X776" i="46"/>
  <c r="Y776" i="46"/>
  <c r="Z776" i="46"/>
  <c r="AA776" i="46"/>
  <c r="AY776" i="46"/>
  <c r="AZ776" i="46"/>
  <c r="BD776" i="46"/>
  <c r="N777" i="46"/>
  <c r="O777" i="46"/>
  <c r="P777" i="46"/>
  <c r="R777" i="46"/>
  <c r="S777" i="46"/>
  <c r="V777" i="46"/>
  <c r="W777" i="46"/>
  <c r="X777" i="46"/>
  <c r="Y777" i="46"/>
  <c r="Z777" i="46"/>
  <c r="AA777" i="46"/>
  <c r="AY777" i="46"/>
  <c r="AZ777" i="46"/>
  <c r="BD777" i="46"/>
  <c r="N778" i="46"/>
  <c r="O778" i="46"/>
  <c r="P778" i="46"/>
  <c r="R778" i="46"/>
  <c r="S778" i="46"/>
  <c r="V778" i="46"/>
  <c r="W778" i="46"/>
  <c r="X778" i="46"/>
  <c r="Y778" i="46"/>
  <c r="Z778" i="46"/>
  <c r="AA778" i="46"/>
  <c r="AY778" i="46"/>
  <c r="AZ778" i="46"/>
  <c r="BD778" i="46"/>
  <c r="N779" i="46"/>
  <c r="O779" i="46"/>
  <c r="P779" i="46"/>
  <c r="R779" i="46"/>
  <c r="S779" i="46"/>
  <c r="V779" i="46"/>
  <c r="W779" i="46"/>
  <c r="X779" i="46"/>
  <c r="Y779" i="46"/>
  <c r="Z779" i="46"/>
  <c r="AA779" i="46"/>
  <c r="AY779" i="46"/>
  <c r="AZ779" i="46"/>
  <c r="BD779" i="46"/>
  <c r="N780" i="46"/>
  <c r="O780" i="46"/>
  <c r="P780" i="46"/>
  <c r="R780" i="46"/>
  <c r="S780" i="46"/>
  <c r="V780" i="46"/>
  <c r="W780" i="46"/>
  <c r="X780" i="46"/>
  <c r="Y780" i="46"/>
  <c r="Z780" i="46"/>
  <c r="AA780" i="46"/>
  <c r="AY780" i="46"/>
  <c r="AZ780" i="46"/>
  <c r="BD780" i="46"/>
  <c r="N781" i="46"/>
  <c r="O781" i="46"/>
  <c r="P781" i="46"/>
  <c r="R781" i="46"/>
  <c r="S781" i="46"/>
  <c r="V781" i="46"/>
  <c r="W781" i="46"/>
  <c r="X781" i="46"/>
  <c r="Y781" i="46"/>
  <c r="Z781" i="46"/>
  <c r="AA781" i="46"/>
  <c r="AY781" i="46"/>
  <c r="AZ781" i="46"/>
  <c r="BD781" i="46"/>
  <c r="N782" i="46"/>
  <c r="O782" i="46"/>
  <c r="P782" i="46"/>
  <c r="R782" i="46"/>
  <c r="S782" i="46"/>
  <c r="V782" i="46"/>
  <c r="W782" i="46"/>
  <c r="X782" i="46"/>
  <c r="Y782" i="46"/>
  <c r="Z782" i="46"/>
  <c r="AA782" i="46"/>
  <c r="AY782" i="46"/>
  <c r="AZ782" i="46"/>
  <c r="BD782" i="46"/>
  <c r="N783" i="46"/>
  <c r="O783" i="46"/>
  <c r="P783" i="46"/>
  <c r="R783" i="46"/>
  <c r="S783" i="46"/>
  <c r="V783" i="46"/>
  <c r="W783" i="46"/>
  <c r="X783" i="46"/>
  <c r="Y783" i="46"/>
  <c r="Z783" i="46"/>
  <c r="AA783" i="46"/>
  <c r="AY783" i="46"/>
  <c r="AZ783" i="46"/>
  <c r="BD783" i="46"/>
  <c r="N784" i="46"/>
  <c r="O784" i="46"/>
  <c r="P784" i="46"/>
  <c r="R784" i="46"/>
  <c r="S784" i="46"/>
  <c r="V784" i="46"/>
  <c r="W784" i="46"/>
  <c r="X784" i="46"/>
  <c r="Y784" i="46"/>
  <c r="Z784" i="46"/>
  <c r="AA784" i="46"/>
  <c r="AY784" i="46"/>
  <c r="AZ784" i="46"/>
  <c r="BD784" i="46"/>
  <c r="N785" i="46"/>
  <c r="O785" i="46"/>
  <c r="P785" i="46"/>
  <c r="R785" i="46"/>
  <c r="S785" i="46"/>
  <c r="V785" i="46"/>
  <c r="W785" i="46"/>
  <c r="X785" i="46"/>
  <c r="Y785" i="46"/>
  <c r="Z785" i="46"/>
  <c r="AA785" i="46"/>
  <c r="AY785" i="46"/>
  <c r="AZ785" i="46"/>
  <c r="BD785" i="46"/>
  <c r="N786" i="46"/>
  <c r="O786" i="46"/>
  <c r="P786" i="46"/>
  <c r="R786" i="46"/>
  <c r="S786" i="46"/>
  <c r="V786" i="46"/>
  <c r="W786" i="46"/>
  <c r="X786" i="46"/>
  <c r="Y786" i="46"/>
  <c r="Z786" i="46"/>
  <c r="AA786" i="46"/>
  <c r="AY786" i="46"/>
  <c r="AZ786" i="46"/>
  <c r="BD786" i="46"/>
  <c r="N787" i="46"/>
  <c r="O787" i="46"/>
  <c r="P787" i="46"/>
  <c r="R787" i="46"/>
  <c r="S787" i="46"/>
  <c r="V787" i="46"/>
  <c r="W787" i="46"/>
  <c r="X787" i="46"/>
  <c r="Y787" i="46"/>
  <c r="Z787" i="46"/>
  <c r="AA787" i="46"/>
  <c r="AY787" i="46"/>
  <c r="AZ787" i="46"/>
  <c r="BD787" i="46"/>
  <c r="N788" i="46"/>
  <c r="O788" i="46"/>
  <c r="P788" i="46"/>
  <c r="R788" i="46"/>
  <c r="S788" i="46"/>
  <c r="V788" i="46"/>
  <c r="W788" i="46"/>
  <c r="X788" i="46"/>
  <c r="Y788" i="46"/>
  <c r="Z788" i="46"/>
  <c r="AA788" i="46"/>
  <c r="AY788" i="46"/>
  <c r="AZ788" i="46"/>
  <c r="BD788" i="46"/>
  <c r="N789" i="46"/>
  <c r="O789" i="46"/>
  <c r="P789" i="46"/>
  <c r="R789" i="46"/>
  <c r="S789" i="46"/>
  <c r="V789" i="46"/>
  <c r="W789" i="46"/>
  <c r="X789" i="46"/>
  <c r="Y789" i="46"/>
  <c r="Z789" i="46"/>
  <c r="AA789" i="46"/>
  <c r="AY789" i="46"/>
  <c r="AZ789" i="46"/>
  <c r="BD789" i="46"/>
  <c r="N790" i="46"/>
  <c r="O790" i="46"/>
  <c r="P790" i="46"/>
  <c r="R790" i="46"/>
  <c r="S790" i="46"/>
  <c r="V790" i="46"/>
  <c r="W790" i="46"/>
  <c r="X790" i="46"/>
  <c r="Y790" i="46"/>
  <c r="Z790" i="46"/>
  <c r="AA790" i="46"/>
  <c r="AY790" i="46"/>
  <c r="AZ790" i="46"/>
  <c r="BD790" i="46"/>
  <c r="N791" i="46"/>
  <c r="O791" i="46"/>
  <c r="P791" i="46"/>
  <c r="R791" i="46"/>
  <c r="S791" i="46"/>
  <c r="V791" i="46"/>
  <c r="W791" i="46"/>
  <c r="X791" i="46"/>
  <c r="Y791" i="46"/>
  <c r="Z791" i="46"/>
  <c r="AA791" i="46"/>
  <c r="AY791" i="46"/>
  <c r="AZ791" i="46"/>
  <c r="BD791" i="46"/>
  <c r="N792" i="46"/>
  <c r="O792" i="46"/>
  <c r="P792" i="46"/>
  <c r="R792" i="46"/>
  <c r="S792" i="46"/>
  <c r="V792" i="46"/>
  <c r="W792" i="46"/>
  <c r="X792" i="46"/>
  <c r="Y792" i="46"/>
  <c r="Z792" i="46"/>
  <c r="AA792" i="46"/>
  <c r="AY792" i="46"/>
  <c r="AZ792" i="46"/>
  <c r="BD792" i="46"/>
  <c r="N793" i="46"/>
  <c r="O793" i="46"/>
  <c r="P793" i="46"/>
  <c r="R793" i="46"/>
  <c r="S793" i="46"/>
  <c r="V793" i="46"/>
  <c r="W793" i="46"/>
  <c r="X793" i="46"/>
  <c r="Y793" i="46"/>
  <c r="Z793" i="46"/>
  <c r="AA793" i="46"/>
  <c r="AY793" i="46"/>
  <c r="AZ793" i="46"/>
  <c r="BD793" i="46"/>
  <c r="N794" i="46"/>
  <c r="O794" i="46"/>
  <c r="P794" i="46"/>
  <c r="R794" i="46"/>
  <c r="S794" i="46"/>
  <c r="V794" i="46"/>
  <c r="W794" i="46"/>
  <c r="X794" i="46"/>
  <c r="Y794" i="46"/>
  <c r="Z794" i="46"/>
  <c r="AA794" i="46"/>
  <c r="AY794" i="46"/>
  <c r="AZ794" i="46"/>
  <c r="BD794" i="46"/>
  <c r="N795" i="46"/>
  <c r="O795" i="46"/>
  <c r="P795" i="46"/>
  <c r="R795" i="46"/>
  <c r="S795" i="46"/>
  <c r="V795" i="46"/>
  <c r="W795" i="46"/>
  <c r="X795" i="46"/>
  <c r="Y795" i="46"/>
  <c r="Z795" i="46"/>
  <c r="AA795" i="46"/>
  <c r="AY795" i="46"/>
  <c r="AZ795" i="46"/>
  <c r="BD795" i="46"/>
  <c r="N796" i="46"/>
  <c r="O796" i="46"/>
  <c r="P796" i="46"/>
  <c r="R796" i="46"/>
  <c r="S796" i="46"/>
  <c r="V796" i="46"/>
  <c r="W796" i="46"/>
  <c r="X796" i="46"/>
  <c r="Y796" i="46"/>
  <c r="Z796" i="46"/>
  <c r="AA796" i="46"/>
  <c r="AY796" i="46"/>
  <c r="AZ796" i="46"/>
  <c r="BD796" i="46"/>
  <c r="N797" i="46"/>
  <c r="O797" i="46"/>
  <c r="P797" i="46"/>
  <c r="R797" i="46"/>
  <c r="S797" i="46"/>
  <c r="V797" i="46"/>
  <c r="W797" i="46"/>
  <c r="X797" i="46"/>
  <c r="Y797" i="46"/>
  <c r="Z797" i="46"/>
  <c r="AA797" i="46"/>
  <c r="AY797" i="46"/>
  <c r="AZ797" i="46"/>
  <c r="BD797" i="46"/>
  <c r="N798" i="46"/>
  <c r="O798" i="46"/>
  <c r="P798" i="46"/>
  <c r="R798" i="46"/>
  <c r="S798" i="46"/>
  <c r="V798" i="46"/>
  <c r="W798" i="46"/>
  <c r="X798" i="46"/>
  <c r="Y798" i="46"/>
  <c r="Z798" i="46"/>
  <c r="AA798" i="46"/>
  <c r="AY798" i="46"/>
  <c r="AZ798" i="46"/>
  <c r="BD798" i="46"/>
  <c r="N799" i="46"/>
  <c r="O799" i="46"/>
  <c r="P799" i="46"/>
  <c r="R799" i="46"/>
  <c r="S799" i="46"/>
  <c r="V799" i="46"/>
  <c r="W799" i="46"/>
  <c r="X799" i="46"/>
  <c r="Y799" i="46"/>
  <c r="Z799" i="46"/>
  <c r="AA799" i="46"/>
  <c r="AY799" i="46"/>
  <c r="AZ799" i="46"/>
  <c r="BD799" i="46"/>
  <c r="N800" i="46"/>
  <c r="O800" i="46"/>
  <c r="P800" i="46"/>
  <c r="R800" i="46"/>
  <c r="S800" i="46"/>
  <c r="V800" i="46"/>
  <c r="W800" i="46"/>
  <c r="X800" i="46"/>
  <c r="Y800" i="46"/>
  <c r="Z800" i="46"/>
  <c r="AA800" i="46"/>
  <c r="AY800" i="46"/>
  <c r="AZ800" i="46"/>
  <c r="BD800" i="46"/>
  <c r="N618" i="46"/>
  <c r="O618" i="46"/>
  <c r="P618" i="46"/>
  <c r="R618" i="46"/>
  <c r="S618" i="46"/>
  <c r="V618" i="46"/>
  <c r="W618" i="46"/>
  <c r="X618" i="46"/>
  <c r="Y618" i="46"/>
  <c r="Z618" i="46"/>
  <c r="AA618" i="46"/>
  <c r="AY618" i="46"/>
  <c r="AZ618" i="46"/>
  <c r="BD618" i="46"/>
  <c r="N619" i="46"/>
  <c r="O619" i="46"/>
  <c r="P619" i="46"/>
  <c r="R619" i="46"/>
  <c r="S619" i="46"/>
  <c r="V619" i="46"/>
  <c r="W619" i="46"/>
  <c r="X619" i="46"/>
  <c r="Y619" i="46"/>
  <c r="Z619" i="46"/>
  <c r="AA619" i="46"/>
  <c r="AY619" i="46"/>
  <c r="AZ619" i="46"/>
  <c r="BD619" i="46"/>
  <c r="N620" i="46"/>
  <c r="O620" i="46"/>
  <c r="P620" i="46"/>
  <c r="R620" i="46"/>
  <c r="S620" i="46"/>
  <c r="V620" i="46"/>
  <c r="W620" i="46"/>
  <c r="X620" i="46"/>
  <c r="Y620" i="46"/>
  <c r="Z620" i="46"/>
  <c r="AA620" i="46"/>
  <c r="AY620" i="46"/>
  <c r="AZ620" i="46"/>
  <c r="BD620" i="46"/>
  <c r="N621" i="46"/>
  <c r="O621" i="46"/>
  <c r="P621" i="46"/>
  <c r="R621" i="46"/>
  <c r="S621" i="46"/>
  <c r="V621" i="46"/>
  <c r="W621" i="46"/>
  <c r="X621" i="46"/>
  <c r="Y621" i="46"/>
  <c r="Z621" i="46"/>
  <c r="AA621" i="46"/>
  <c r="AY621" i="46"/>
  <c r="AZ621" i="46"/>
  <c r="BD621" i="46"/>
  <c r="N622" i="46"/>
  <c r="O622" i="46"/>
  <c r="P622" i="46"/>
  <c r="R622" i="46"/>
  <c r="S622" i="46"/>
  <c r="V622" i="46"/>
  <c r="W622" i="46"/>
  <c r="X622" i="46"/>
  <c r="Y622" i="46"/>
  <c r="Z622" i="46"/>
  <c r="AA622" i="46"/>
  <c r="AY622" i="46"/>
  <c r="AZ622" i="46"/>
  <c r="BD622" i="46"/>
  <c r="N623" i="46"/>
  <c r="O623" i="46"/>
  <c r="P623" i="46"/>
  <c r="R623" i="46"/>
  <c r="S623" i="46"/>
  <c r="V623" i="46"/>
  <c r="W623" i="46"/>
  <c r="X623" i="46"/>
  <c r="Y623" i="46"/>
  <c r="Z623" i="46"/>
  <c r="AA623" i="46"/>
  <c r="AY623" i="46"/>
  <c r="AZ623" i="46"/>
  <c r="BD623" i="46"/>
  <c r="N624" i="46"/>
  <c r="O624" i="46"/>
  <c r="P624" i="46"/>
  <c r="R624" i="46"/>
  <c r="S624" i="46"/>
  <c r="V624" i="46"/>
  <c r="W624" i="46"/>
  <c r="X624" i="46"/>
  <c r="Y624" i="46"/>
  <c r="Z624" i="46"/>
  <c r="AA624" i="46"/>
  <c r="AY624" i="46"/>
  <c r="AZ624" i="46"/>
  <c r="BD624" i="46"/>
  <c r="N625" i="46"/>
  <c r="O625" i="46"/>
  <c r="P625" i="46"/>
  <c r="R625" i="46"/>
  <c r="S625" i="46"/>
  <c r="V625" i="46"/>
  <c r="W625" i="46"/>
  <c r="X625" i="46"/>
  <c r="Y625" i="46"/>
  <c r="Z625" i="46"/>
  <c r="AA625" i="46"/>
  <c r="AY625" i="46"/>
  <c r="AZ625" i="46"/>
  <c r="BD625" i="46"/>
  <c r="N626" i="46"/>
  <c r="O626" i="46"/>
  <c r="P626" i="46"/>
  <c r="R626" i="46"/>
  <c r="S626" i="46"/>
  <c r="V626" i="46"/>
  <c r="W626" i="46"/>
  <c r="X626" i="46"/>
  <c r="Y626" i="46"/>
  <c r="Z626" i="46"/>
  <c r="AA626" i="46"/>
  <c r="AY626" i="46"/>
  <c r="AZ626" i="46"/>
  <c r="BD626" i="46"/>
  <c r="N627" i="46"/>
  <c r="O627" i="46"/>
  <c r="P627" i="46"/>
  <c r="R627" i="46"/>
  <c r="S627" i="46"/>
  <c r="V627" i="46"/>
  <c r="W627" i="46"/>
  <c r="X627" i="46"/>
  <c r="Y627" i="46"/>
  <c r="Z627" i="46"/>
  <c r="AA627" i="46"/>
  <c r="AY627" i="46"/>
  <c r="AZ627" i="46"/>
  <c r="BD627" i="46"/>
  <c r="N628" i="46"/>
  <c r="O628" i="46"/>
  <c r="P628" i="46"/>
  <c r="R628" i="46"/>
  <c r="S628" i="46"/>
  <c r="V628" i="46"/>
  <c r="W628" i="46"/>
  <c r="X628" i="46"/>
  <c r="Y628" i="46"/>
  <c r="Z628" i="46"/>
  <c r="AA628" i="46"/>
  <c r="AY628" i="46"/>
  <c r="AZ628" i="46"/>
  <c r="BD628" i="46"/>
  <c r="N629" i="46"/>
  <c r="O629" i="46"/>
  <c r="P629" i="46"/>
  <c r="R629" i="46"/>
  <c r="S629" i="46"/>
  <c r="V629" i="46"/>
  <c r="W629" i="46"/>
  <c r="X629" i="46"/>
  <c r="Y629" i="46"/>
  <c r="Z629" i="46"/>
  <c r="AA629" i="46"/>
  <c r="AY629" i="46"/>
  <c r="AZ629" i="46"/>
  <c r="BD629" i="46"/>
  <c r="N630" i="46"/>
  <c r="O630" i="46"/>
  <c r="P630" i="46"/>
  <c r="R630" i="46"/>
  <c r="S630" i="46"/>
  <c r="V630" i="46"/>
  <c r="W630" i="46"/>
  <c r="X630" i="46"/>
  <c r="Y630" i="46"/>
  <c r="Z630" i="46"/>
  <c r="AA630" i="46"/>
  <c r="AY630" i="46"/>
  <c r="AZ630" i="46"/>
  <c r="BD630" i="46"/>
  <c r="N631" i="46"/>
  <c r="O631" i="46"/>
  <c r="P631" i="46"/>
  <c r="R631" i="46"/>
  <c r="S631" i="46"/>
  <c r="V631" i="46"/>
  <c r="W631" i="46"/>
  <c r="X631" i="46"/>
  <c r="Y631" i="46"/>
  <c r="Z631" i="46"/>
  <c r="AA631" i="46"/>
  <c r="AY631" i="46"/>
  <c r="AZ631" i="46"/>
  <c r="BD631" i="46"/>
  <c r="N632" i="46"/>
  <c r="O632" i="46"/>
  <c r="P632" i="46"/>
  <c r="R632" i="46"/>
  <c r="S632" i="46"/>
  <c r="V632" i="46"/>
  <c r="W632" i="46"/>
  <c r="X632" i="46"/>
  <c r="Y632" i="46"/>
  <c r="Z632" i="46"/>
  <c r="AA632" i="46"/>
  <c r="AY632" i="46"/>
  <c r="AZ632" i="46"/>
  <c r="BD632" i="46"/>
  <c r="N633" i="46"/>
  <c r="O633" i="46"/>
  <c r="P633" i="46"/>
  <c r="R633" i="46"/>
  <c r="S633" i="46"/>
  <c r="V633" i="46"/>
  <c r="W633" i="46"/>
  <c r="X633" i="46"/>
  <c r="Y633" i="46"/>
  <c r="Z633" i="46"/>
  <c r="AA633" i="46"/>
  <c r="AY633" i="46"/>
  <c r="AZ633" i="46"/>
  <c r="BD633" i="46"/>
  <c r="N634" i="46"/>
  <c r="O634" i="46"/>
  <c r="P634" i="46"/>
  <c r="R634" i="46"/>
  <c r="S634" i="46"/>
  <c r="V634" i="46"/>
  <c r="W634" i="46"/>
  <c r="X634" i="46"/>
  <c r="Y634" i="46"/>
  <c r="Z634" i="46"/>
  <c r="AA634" i="46"/>
  <c r="AY634" i="46"/>
  <c r="AZ634" i="46"/>
  <c r="BD634" i="46"/>
  <c r="N635" i="46"/>
  <c r="O635" i="46"/>
  <c r="P635" i="46"/>
  <c r="R635" i="46"/>
  <c r="S635" i="46"/>
  <c r="V635" i="46"/>
  <c r="W635" i="46"/>
  <c r="X635" i="46"/>
  <c r="Y635" i="46"/>
  <c r="Z635" i="46"/>
  <c r="AA635" i="46"/>
  <c r="AY635" i="46"/>
  <c r="AZ635" i="46"/>
  <c r="BD635" i="46"/>
  <c r="N636" i="46"/>
  <c r="O636" i="46"/>
  <c r="P636" i="46"/>
  <c r="R636" i="46"/>
  <c r="S636" i="46"/>
  <c r="V636" i="46"/>
  <c r="W636" i="46"/>
  <c r="X636" i="46"/>
  <c r="Y636" i="46"/>
  <c r="Z636" i="46"/>
  <c r="AA636" i="46"/>
  <c r="AY636" i="46"/>
  <c r="AZ636" i="46"/>
  <c r="BD636" i="46"/>
  <c r="N637" i="46"/>
  <c r="O637" i="46"/>
  <c r="P637" i="46"/>
  <c r="R637" i="46"/>
  <c r="S637" i="46"/>
  <c r="V637" i="46"/>
  <c r="W637" i="46"/>
  <c r="X637" i="46"/>
  <c r="Y637" i="46"/>
  <c r="Z637" i="46"/>
  <c r="AA637" i="46"/>
  <c r="AY637" i="46"/>
  <c r="AZ637" i="46"/>
  <c r="BD637" i="46"/>
  <c r="N638" i="46"/>
  <c r="O638" i="46"/>
  <c r="P638" i="46"/>
  <c r="R638" i="46"/>
  <c r="S638" i="46"/>
  <c r="V638" i="46"/>
  <c r="W638" i="46"/>
  <c r="X638" i="46"/>
  <c r="Y638" i="46"/>
  <c r="Z638" i="46"/>
  <c r="AA638" i="46"/>
  <c r="AY638" i="46"/>
  <c r="AZ638" i="46"/>
  <c r="BD638" i="46"/>
  <c r="N639" i="46"/>
  <c r="O639" i="46"/>
  <c r="P639" i="46"/>
  <c r="R639" i="46"/>
  <c r="S639" i="46"/>
  <c r="V639" i="46"/>
  <c r="W639" i="46"/>
  <c r="X639" i="46"/>
  <c r="Y639" i="46"/>
  <c r="Z639" i="46"/>
  <c r="AA639" i="46"/>
  <c r="AY639" i="46"/>
  <c r="AZ639" i="46"/>
  <c r="BD639" i="46"/>
  <c r="N640" i="46"/>
  <c r="O640" i="46"/>
  <c r="P640" i="46"/>
  <c r="R640" i="46"/>
  <c r="S640" i="46"/>
  <c r="V640" i="46"/>
  <c r="W640" i="46"/>
  <c r="X640" i="46"/>
  <c r="Y640" i="46"/>
  <c r="Z640" i="46"/>
  <c r="AA640" i="46"/>
  <c r="AY640" i="46"/>
  <c r="AZ640" i="46"/>
  <c r="BD640" i="46"/>
  <c r="N641" i="46"/>
  <c r="O641" i="46"/>
  <c r="P641" i="46"/>
  <c r="R641" i="46"/>
  <c r="S641" i="46"/>
  <c r="V641" i="46"/>
  <c r="W641" i="46"/>
  <c r="X641" i="46"/>
  <c r="Y641" i="46"/>
  <c r="Z641" i="46"/>
  <c r="AA641" i="46"/>
  <c r="AY641" i="46"/>
  <c r="AZ641" i="46"/>
  <c r="BD641" i="46"/>
  <c r="N642" i="46"/>
  <c r="O642" i="46"/>
  <c r="P642" i="46"/>
  <c r="R642" i="46"/>
  <c r="S642" i="46"/>
  <c r="V642" i="46"/>
  <c r="W642" i="46"/>
  <c r="X642" i="46"/>
  <c r="Y642" i="46"/>
  <c r="Z642" i="46"/>
  <c r="AA642" i="46"/>
  <c r="AY642" i="46"/>
  <c r="AZ642" i="46"/>
  <c r="BD642" i="46"/>
  <c r="N643" i="46"/>
  <c r="O643" i="46"/>
  <c r="P643" i="46"/>
  <c r="R643" i="46"/>
  <c r="S643" i="46"/>
  <c r="V643" i="46"/>
  <c r="W643" i="46"/>
  <c r="X643" i="46"/>
  <c r="Y643" i="46"/>
  <c r="Z643" i="46"/>
  <c r="AA643" i="46"/>
  <c r="AY643" i="46"/>
  <c r="AZ643" i="46"/>
  <c r="BD643" i="46"/>
  <c r="N644" i="46"/>
  <c r="O644" i="46"/>
  <c r="P644" i="46"/>
  <c r="R644" i="46"/>
  <c r="S644" i="46"/>
  <c r="V644" i="46"/>
  <c r="W644" i="46"/>
  <c r="X644" i="46"/>
  <c r="Y644" i="46"/>
  <c r="Z644" i="46"/>
  <c r="AA644" i="46"/>
  <c r="AY644" i="46"/>
  <c r="AZ644" i="46"/>
  <c r="BD644" i="46"/>
  <c r="N645" i="46"/>
  <c r="O645" i="46"/>
  <c r="P645" i="46"/>
  <c r="R645" i="46"/>
  <c r="S645" i="46"/>
  <c r="V645" i="46"/>
  <c r="W645" i="46"/>
  <c r="X645" i="46"/>
  <c r="Y645" i="46"/>
  <c r="Z645" i="46"/>
  <c r="AA645" i="46"/>
  <c r="AY645" i="46"/>
  <c r="AZ645" i="46"/>
  <c r="BD645" i="46"/>
  <c r="N646" i="46"/>
  <c r="O646" i="46"/>
  <c r="P646" i="46"/>
  <c r="R646" i="46"/>
  <c r="S646" i="46"/>
  <c r="V646" i="46"/>
  <c r="W646" i="46"/>
  <c r="X646" i="46"/>
  <c r="Y646" i="46"/>
  <c r="Z646" i="46"/>
  <c r="AA646" i="46"/>
  <c r="AY646" i="46"/>
  <c r="AZ646" i="46"/>
  <c r="BD646" i="46"/>
  <c r="N647" i="46"/>
  <c r="O647" i="46"/>
  <c r="P647" i="46"/>
  <c r="R647" i="46"/>
  <c r="S647" i="46"/>
  <c r="V647" i="46"/>
  <c r="W647" i="46"/>
  <c r="X647" i="46"/>
  <c r="Y647" i="46"/>
  <c r="Z647" i="46"/>
  <c r="AA647" i="46"/>
  <c r="AY647" i="46"/>
  <c r="AZ647" i="46"/>
  <c r="BD647" i="46"/>
  <c r="N648" i="46"/>
  <c r="O648" i="46"/>
  <c r="P648" i="46"/>
  <c r="R648" i="46"/>
  <c r="S648" i="46"/>
  <c r="V648" i="46"/>
  <c r="W648" i="46"/>
  <c r="X648" i="46"/>
  <c r="Y648" i="46"/>
  <c r="Z648" i="46"/>
  <c r="AA648" i="46"/>
  <c r="AY648" i="46"/>
  <c r="AZ648" i="46"/>
  <c r="BD648" i="46"/>
  <c r="N649" i="46"/>
  <c r="O649" i="46"/>
  <c r="P649" i="46"/>
  <c r="R649" i="46"/>
  <c r="S649" i="46"/>
  <c r="V649" i="46"/>
  <c r="W649" i="46"/>
  <c r="X649" i="46"/>
  <c r="Y649" i="46"/>
  <c r="Z649" i="46"/>
  <c r="AA649" i="46"/>
  <c r="AY649" i="46"/>
  <c r="AZ649" i="46"/>
  <c r="BD649" i="46"/>
  <c r="N650" i="46"/>
  <c r="O650" i="46"/>
  <c r="P650" i="46"/>
  <c r="R650" i="46"/>
  <c r="S650" i="46"/>
  <c r="V650" i="46"/>
  <c r="W650" i="46"/>
  <c r="X650" i="46"/>
  <c r="Y650" i="46"/>
  <c r="Z650" i="46"/>
  <c r="AA650" i="46"/>
  <c r="AY650" i="46"/>
  <c r="AZ650" i="46"/>
  <c r="BD650" i="46"/>
  <c r="N651" i="46"/>
  <c r="O651" i="46"/>
  <c r="P651" i="46"/>
  <c r="R651" i="46"/>
  <c r="S651" i="46"/>
  <c r="V651" i="46"/>
  <c r="W651" i="46"/>
  <c r="X651" i="46"/>
  <c r="Y651" i="46"/>
  <c r="Z651" i="46"/>
  <c r="AA651" i="46"/>
  <c r="AY651" i="46"/>
  <c r="AZ651" i="46"/>
  <c r="BD651" i="46"/>
  <c r="N652" i="46"/>
  <c r="O652" i="46"/>
  <c r="P652" i="46"/>
  <c r="R652" i="46"/>
  <c r="S652" i="46"/>
  <c r="V652" i="46"/>
  <c r="W652" i="46"/>
  <c r="X652" i="46"/>
  <c r="Y652" i="46"/>
  <c r="Z652" i="46"/>
  <c r="AA652" i="46"/>
  <c r="AY652" i="46"/>
  <c r="AZ652" i="46"/>
  <c r="BD652" i="46"/>
  <c r="N653" i="46"/>
  <c r="O653" i="46"/>
  <c r="P653" i="46"/>
  <c r="R653" i="46"/>
  <c r="S653" i="46"/>
  <c r="V653" i="46"/>
  <c r="W653" i="46"/>
  <c r="X653" i="46"/>
  <c r="Y653" i="46"/>
  <c r="Z653" i="46"/>
  <c r="AA653" i="46"/>
  <c r="AY653" i="46"/>
  <c r="AZ653" i="46"/>
  <c r="BD653" i="46"/>
  <c r="N654" i="46"/>
  <c r="O654" i="46"/>
  <c r="P654" i="46"/>
  <c r="R654" i="46"/>
  <c r="S654" i="46"/>
  <c r="V654" i="46"/>
  <c r="W654" i="46"/>
  <c r="X654" i="46"/>
  <c r="Y654" i="46"/>
  <c r="Z654" i="46"/>
  <c r="AA654" i="46"/>
  <c r="AY654" i="46"/>
  <c r="AZ654" i="46"/>
  <c r="BD654" i="46"/>
  <c r="N655" i="46"/>
  <c r="O655" i="46"/>
  <c r="P655" i="46"/>
  <c r="R655" i="46"/>
  <c r="S655" i="46"/>
  <c r="V655" i="46"/>
  <c r="W655" i="46"/>
  <c r="X655" i="46"/>
  <c r="Y655" i="46"/>
  <c r="Z655" i="46"/>
  <c r="AA655" i="46"/>
  <c r="AY655" i="46"/>
  <c r="AZ655" i="46"/>
  <c r="BD655" i="46"/>
  <c r="N656" i="46"/>
  <c r="O656" i="46"/>
  <c r="P656" i="46"/>
  <c r="R656" i="46"/>
  <c r="S656" i="46"/>
  <c r="V656" i="46"/>
  <c r="W656" i="46"/>
  <c r="X656" i="46"/>
  <c r="Y656" i="46"/>
  <c r="Z656" i="46"/>
  <c r="AA656" i="46"/>
  <c r="AY656" i="46"/>
  <c r="AZ656" i="46"/>
  <c r="BD656" i="46"/>
  <c r="N657" i="46"/>
  <c r="O657" i="46"/>
  <c r="P657" i="46"/>
  <c r="R657" i="46"/>
  <c r="S657" i="46"/>
  <c r="V657" i="46"/>
  <c r="W657" i="46"/>
  <c r="X657" i="46"/>
  <c r="Y657" i="46"/>
  <c r="Z657" i="46"/>
  <c r="AA657" i="46"/>
  <c r="AY657" i="46"/>
  <c r="AZ657" i="46"/>
  <c r="BD657" i="46"/>
  <c r="N658" i="46"/>
  <c r="O658" i="46"/>
  <c r="P658" i="46"/>
  <c r="R658" i="46"/>
  <c r="S658" i="46"/>
  <c r="V658" i="46"/>
  <c r="W658" i="46"/>
  <c r="X658" i="46"/>
  <c r="Y658" i="46"/>
  <c r="Z658" i="46"/>
  <c r="AA658" i="46"/>
  <c r="AY658" i="46"/>
  <c r="AZ658" i="46"/>
  <c r="BD658" i="46"/>
  <c r="N659" i="46"/>
  <c r="O659" i="46"/>
  <c r="P659" i="46"/>
  <c r="R659" i="46"/>
  <c r="S659" i="46"/>
  <c r="V659" i="46"/>
  <c r="W659" i="46"/>
  <c r="X659" i="46"/>
  <c r="Y659" i="46"/>
  <c r="Z659" i="46"/>
  <c r="AA659" i="46"/>
  <c r="AY659" i="46"/>
  <c r="AZ659" i="46"/>
  <c r="BD659" i="46"/>
  <c r="N660" i="46"/>
  <c r="O660" i="46"/>
  <c r="P660" i="46"/>
  <c r="R660" i="46"/>
  <c r="S660" i="46"/>
  <c r="V660" i="46"/>
  <c r="W660" i="46"/>
  <c r="X660" i="46"/>
  <c r="Y660" i="46"/>
  <c r="Z660" i="46"/>
  <c r="AA660" i="46"/>
  <c r="AY660" i="46"/>
  <c r="AZ660" i="46"/>
  <c r="BD660" i="46"/>
  <c r="N661" i="46"/>
  <c r="O661" i="46"/>
  <c r="P661" i="46"/>
  <c r="R661" i="46"/>
  <c r="S661" i="46"/>
  <c r="V661" i="46"/>
  <c r="W661" i="46"/>
  <c r="X661" i="46"/>
  <c r="Y661" i="46"/>
  <c r="Z661" i="46"/>
  <c r="AA661" i="46"/>
  <c r="AY661" i="46"/>
  <c r="AZ661" i="46"/>
  <c r="BD661" i="46"/>
  <c r="N662" i="46"/>
  <c r="O662" i="46"/>
  <c r="P662" i="46"/>
  <c r="R662" i="46"/>
  <c r="S662" i="46"/>
  <c r="V662" i="46"/>
  <c r="W662" i="46"/>
  <c r="X662" i="46"/>
  <c r="Y662" i="46"/>
  <c r="Z662" i="46"/>
  <c r="AA662" i="46"/>
  <c r="AY662" i="46"/>
  <c r="AZ662" i="46"/>
  <c r="BD662" i="46"/>
  <c r="N663" i="46"/>
  <c r="O663" i="46"/>
  <c r="P663" i="46"/>
  <c r="R663" i="46"/>
  <c r="S663" i="46"/>
  <c r="V663" i="46"/>
  <c r="W663" i="46"/>
  <c r="X663" i="46"/>
  <c r="Y663" i="46"/>
  <c r="Z663" i="46"/>
  <c r="AA663" i="46"/>
  <c r="AY663" i="46"/>
  <c r="AZ663" i="46"/>
  <c r="BD663" i="46"/>
  <c r="N664" i="46"/>
  <c r="O664" i="46"/>
  <c r="P664" i="46"/>
  <c r="R664" i="46"/>
  <c r="S664" i="46"/>
  <c r="V664" i="46"/>
  <c r="W664" i="46"/>
  <c r="X664" i="46"/>
  <c r="Y664" i="46"/>
  <c r="Z664" i="46"/>
  <c r="AA664" i="46"/>
  <c r="AY664" i="46"/>
  <c r="AZ664" i="46"/>
  <c r="BD664" i="46"/>
  <c r="N665" i="46"/>
  <c r="O665" i="46"/>
  <c r="P665" i="46"/>
  <c r="R665" i="46"/>
  <c r="S665" i="46"/>
  <c r="V665" i="46"/>
  <c r="W665" i="46"/>
  <c r="X665" i="46"/>
  <c r="Y665" i="46"/>
  <c r="Z665" i="46"/>
  <c r="AA665" i="46"/>
  <c r="AY665" i="46"/>
  <c r="AZ665" i="46"/>
  <c r="BD665" i="46"/>
  <c r="N666" i="46"/>
  <c r="O666" i="46"/>
  <c r="P666" i="46"/>
  <c r="R666" i="46"/>
  <c r="S666" i="46"/>
  <c r="V666" i="46"/>
  <c r="W666" i="46"/>
  <c r="X666" i="46"/>
  <c r="Y666" i="46"/>
  <c r="Z666" i="46"/>
  <c r="AA666" i="46"/>
  <c r="AY666" i="46"/>
  <c r="AZ666" i="46"/>
  <c r="BD666" i="46"/>
  <c r="N667" i="46"/>
  <c r="O667" i="46"/>
  <c r="P667" i="46"/>
  <c r="R667" i="46"/>
  <c r="S667" i="46"/>
  <c r="V667" i="46"/>
  <c r="W667" i="46"/>
  <c r="X667" i="46"/>
  <c r="Y667" i="46"/>
  <c r="Z667" i="46"/>
  <c r="AA667" i="46"/>
  <c r="AY667" i="46"/>
  <c r="AZ667" i="46"/>
  <c r="BD667" i="46"/>
  <c r="N668" i="46"/>
  <c r="O668" i="46"/>
  <c r="P668" i="46"/>
  <c r="R668" i="46"/>
  <c r="S668" i="46"/>
  <c r="V668" i="46"/>
  <c r="W668" i="46"/>
  <c r="X668" i="46"/>
  <c r="Y668" i="46"/>
  <c r="Z668" i="46"/>
  <c r="AA668" i="46"/>
  <c r="AY668" i="46"/>
  <c r="AZ668" i="46"/>
  <c r="BD668" i="46"/>
  <c r="N669" i="46"/>
  <c r="O669" i="46"/>
  <c r="P669" i="46"/>
  <c r="R669" i="46"/>
  <c r="S669" i="46"/>
  <c r="V669" i="46"/>
  <c r="W669" i="46"/>
  <c r="X669" i="46"/>
  <c r="Y669" i="46"/>
  <c r="Z669" i="46"/>
  <c r="AA669" i="46"/>
  <c r="AY669" i="46"/>
  <c r="AZ669" i="46"/>
  <c r="BD669" i="46"/>
  <c r="N670" i="46"/>
  <c r="O670" i="46"/>
  <c r="P670" i="46"/>
  <c r="R670" i="46"/>
  <c r="S670" i="46"/>
  <c r="V670" i="46"/>
  <c r="W670" i="46"/>
  <c r="X670" i="46"/>
  <c r="Y670" i="46"/>
  <c r="Z670" i="46"/>
  <c r="AA670" i="46"/>
  <c r="AY670" i="46"/>
  <c r="AZ670" i="46"/>
  <c r="BD670" i="46"/>
  <c r="N671" i="46"/>
  <c r="O671" i="46"/>
  <c r="P671" i="46"/>
  <c r="R671" i="46"/>
  <c r="S671" i="46"/>
  <c r="V671" i="46"/>
  <c r="W671" i="46"/>
  <c r="X671" i="46"/>
  <c r="Y671" i="46"/>
  <c r="Z671" i="46"/>
  <c r="AA671" i="46"/>
  <c r="AY671" i="46"/>
  <c r="AZ671" i="46"/>
  <c r="BD671" i="46"/>
  <c r="N672" i="46"/>
  <c r="O672" i="46"/>
  <c r="P672" i="46"/>
  <c r="R672" i="46"/>
  <c r="S672" i="46"/>
  <c r="V672" i="46"/>
  <c r="W672" i="46"/>
  <c r="X672" i="46"/>
  <c r="Y672" i="46"/>
  <c r="Z672" i="46"/>
  <c r="AA672" i="46"/>
  <c r="AY672" i="46"/>
  <c r="AZ672" i="46"/>
  <c r="BD672" i="46"/>
  <c r="N673" i="46"/>
  <c r="O673" i="46"/>
  <c r="P673" i="46"/>
  <c r="R673" i="46"/>
  <c r="S673" i="46"/>
  <c r="V673" i="46"/>
  <c r="W673" i="46"/>
  <c r="X673" i="46"/>
  <c r="Y673" i="46"/>
  <c r="Z673" i="46"/>
  <c r="AA673" i="46"/>
  <c r="AY673" i="46"/>
  <c r="AZ673" i="46"/>
  <c r="BD673" i="46"/>
  <c r="N674" i="46"/>
  <c r="O674" i="46"/>
  <c r="P674" i="46"/>
  <c r="R674" i="46"/>
  <c r="S674" i="46"/>
  <c r="V674" i="46"/>
  <c r="W674" i="46"/>
  <c r="X674" i="46"/>
  <c r="Y674" i="46"/>
  <c r="Z674" i="46"/>
  <c r="AA674" i="46"/>
  <c r="AY674" i="46"/>
  <c r="AZ674" i="46"/>
  <c r="BD674" i="46"/>
  <c r="N675" i="46"/>
  <c r="O675" i="46"/>
  <c r="P675" i="46"/>
  <c r="R675" i="46"/>
  <c r="S675" i="46"/>
  <c r="V675" i="46"/>
  <c r="W675" i="46"/>
  <c r="X675" i="46"/>
  <c r="Y675" i="46"/>
  <c r="Z675" i="46"/>
  <c r="AA675" i="46"/>
  <c r="AY675" i="46"/>
  <c r="AZ675" i="46"/>
  <c r="BD675" i="46"/>
  <c r="N676" i="46"/>
  <c r="O676" i="46"/>
  <c r="P676" i="46"/>
  <c r="R676" i="46"/>
  <c r="S676" i="46"/>
  <c r="V676" i="46"/>
  <c r="W676" i="46"/>
  <c r="X676" i="46"/>
  <c r="Y676" i="46"/>
  <c r="Z676" i="46"/>
  <c r="AA676" i="46"/>
  <c r="AY676" i="46"/>
  <c r="AZ676" i="46"/>
  <c r="BD676" i="46"/>
  <c r="N677" i="46"/>
  <c r="O677" i="46"/>
  <c r="P677" i="46"/>
  <c r="R677" i="46"/>
  <c r="S677" i="46"/>
  <c r="V677" i="46"/>
  <c r="W677" i="46"/>
  <c r="X677" i="46"/>
  <c r="Y677" i="46"/>
  <c r="Z677" i="46"/>
  <c r="AA677" i="46"/>
  <c r="AY677" i="46"/>
  <c r="AZ677" i="46"/>
  <c r="BD677" i="46"/>
  <c r="N678" i="46"/>
  <c r="O678" i="46"/>
  <c r="P678" i="46"/>
  <c r="R678" i="46"/>
  <c r="S678" i="46"/>
  <c r="V678" i="46"/>
  <c r="W678" i="46"/>
  <c r="X678" i="46"/>
  <c r="Y678" i="46"/>
  <c r="Z678" i="46"/>
  <c r="AA678" i="46"/>
  <c r="AY678" i="46"/>
  <c r="AZ678" i="46"/>
  <c r="BD678" i="46"/>
  <c r="N679" i="46"/>
  <c r="O679" i="46"/>
  <c r="P679" i="46"/>
  <c r="R679" i="46"/>
  <c r="S679" i="46"/>
  <c r="V679" i="46"/>
  <c r="W679" i="46"/>
  <c r="X679" i="46"/>
  <c r="Y679" i="46"/>
  <c r="Z679" i="46"/>
  <c r="AA679" i="46"/>
  <c r="AY679" i="46"/>
  <c r="AZ679" i="46"/>
  <c r="BD679" i="46"/>
  <c r="N680" i="46"/>
  <c r="O680" i="46"/>
  <c r="P680" i="46"/>
  <c r="R680" i="46"/>
  <c r="S680" i="46"/>
  <c r="V680" i="46"/>
  <c r="W680" i="46"/>
  <c r="X680" i="46"/>
  <c r="Y680" i="46"/>
  <c r="Z680" i="46"/>
  <c r="AA680" i="46"/>
  <c r="AY680" i="46"/>
  <c r="AZ680" i="46"/>
  <c r="BD680" i="46"/>
  <c r="N681" i="46"/>
  <c r="O681" i="46"/>
  <c r="P681" i="46"/>
  <c r="R681" i="46"/>
  <c r="S681" i="46"/>
  <c r="V681" i="46"/>
  <c r="W681" i="46"/>
  <c r="X681" i="46"/>
  <c r="Y681" i="46"/>
  <c r="Z681" i="46"/>
  <c r="AA681" i="46"/>
  <c r="AY681" i="46"/>
  <c r="AZ681" i="46"/>
  <c r="BD681" i="46"/>
  <c r="N682" i="46"/>
  <c r="O682" i="46"/>
  <c r="P682" i="46"/>
  <c r="R682" i="46"/>
  <c r="S682" i="46"/>
  <c r="V682" i="46"/>
  <c r="W682" i="46"/>
  <c r="X682" i="46"/>
  <c r="Y682" i="46"/>
  <c r="Z682" i="46"/>
  <c r="AA682" i="46"/>
  <c r="AY682" i="46"/>
  <c r="AZ682" i="46"/>
  <c r="BD682" i="46"/>
  <c r="N683" i="46"/>
  <c r="O683" i="46"/>
  <c r="P683" i="46"/>
  <c r="R683" i="46"/>
  <c r="S683" i="46"/>
  <c r="V683" i="46"/>
  <c r="W683" i="46"/>
  <c r="X683" i="46"/>
  <c r="Y683" i="46"/>
  <c r="Z683" i="46"/>
  <c r="AA683" i="46"/>
  <c r="AY683" i="46"/>
  <c r="AZ683" i="46"/>
  <c r="BD683" i="46"/>
  <c r="N684" i="46"/>
  <c r="O684" i="46"/>
  <c r="P684" i="46"/>
  <c r="R684" i="46"/>
  <c r="S684" i="46"/>
  <c r="V684" i="46"/>
  <c r="W684" i="46"/>
  <c r="X684" i="46"/>
  <c r="Y684" i="46"/>
  <c r="Z684" i="46"/>
  <c r="AA684" i="46"/>
  <c r="AY684" i="46"/>
  <c r="AZ684" i="46"/>
  <c r="BD684" i="46"/>
  <c r="N685" i="46"/>
  <c r="O685" i="46"/>
  <c r="P685" i="46"/>
  <c r="R685" i="46"/>
  <c r="S685" i="46"/>
  <c r="V685" i="46"/>
  <c r="W685" i="46"/>
  <c r="X685" i="46"/>
  <c r="Y685" i="46"/>
  <c r="Z685" i="46"/>
  <c r="AA685" i="46"/>
  <c r="AY685" i="46"/>
  <c r="AZ685" i="46"/>
  <c r="BD685" i="46"/>
  <c r="N686" i="46"/>
  <c r="O686" i="46"/>
  <c r="P686" i="46"/>
  <c r="R686" i="46"/>
  <c r="S686" i="46"/>
  <c r="V686" i="46"/>
  <c r="W686" i="46"/>
  <c r="X686" i="46"/>
  <c r="Y686" i="46"/>
  <c r="Z686" i="46"/>
  <c r="AA686" i="46"/>
  <c r="AY686" i="46"/>
  <c r="AZ686" i="46"/>
  <c r="BD686" i="46"/>
  <c r="N687" i="46"/>
  <c r="O687" i="46"/>
  <c r="P687" i="46"/>
  <c r="R687" i="46"/>
  <c r="S687" i="46"/>
  <c r="V687" i="46"/>
  <c r="W687" i="46"/>
  <c r="X687" i="46"/>
  <c r="Y687" i="46"/>
  <c r="Z687" i="46"/>
  <c r="AA687" i="46"/>
  <c r="AY687" i="46"/>
  <c r="AZ687" i="46"/>
  <c r="BD687" i="46"/>
  <c r="N688" i="46"/>
  <c r="O688" i="46"/>
  <c r="P688" i="46"/>
  <c r="R688" i="46"/>
  <c r="S688" i="46"/>
  <c r="V688" i="46"/>
  <c r="W688" i="46"/>
  <c r="X688" i="46"/>
  <c r="Y688" i="46"/>
  <c r="Z688" i="46"/>
  <c r="AA688" i="46"/>
  <c r="AY688" i="46"/>
  <c r="AZ688" i="46"/>
  <c r="BD688" i="46"/>
  <c r="N689" i="46"/>
  <c r="O689" i="46"/>
  <c r="P689" i="46"/>
  <c r="R689" i="46"/>
  <c r="S689" i="46"/>
  <c r="V689" i="46"/>
  <c r="W689" i="46"/>
  <c r="X689" i="46"/>
  <c r="Y689" i="46"/>
  <c r="Z689" i="46"/>
  <c r="AA689" i="46"/>
  <c r="AY689" i="46"/>
  <c r="AZ689" i="46"/>
  <c r="BD689" i="46"/>
  <c r="N690" i="46"/>
  <c r="O690" i="46"/>
  <c r="P690" i="46"/>
  <c r="R690" i="46"/>
  <c r="S690" i="46"/>
  <c r="V690" i="46"/>
  <c r="W690" i="46"/>
  <c r="X690" i="46"/>
  <c r="Y690" i="46"/>
  <c r="Z690" i="46"/>
  <c r="AA690" i="46"/>
  <c r="AY690" i="46"/>
  <c r="AZ690" i="46"/>
  <c r="BD690" i="46"/>
  <c r="N691" i="46"/>
  <c r="O691" i="46"/>
  <c r="P691" i="46"/>
  <c r="R691" i="46"/>
  <c r="S691" i="46"/>
  <c r="V691" i="46"/>
  <c r="W691" i="46"/>
  <c r="X691" i="46"/>
  <c r="Y691" i="46"/>
  <c r="Z691" i="46"/>
  <c r="AA691" i="46"/>
  <c r="AY691" i="46"/>
  <c r="AZ691" i="46"/>
  <c r="BD691" i="46"/>
  <c r="N692" i="46"/>
  <c r="O692" i="46"/>
  <c r="P692" i="46"/>
  <c r="R692" i="46"/>
  <c r="S692" i="46"/>
  <c r="V692" i="46"/>
  <c r="W692" i="46"/>
  <c r="X692" i="46"/>
  <c r="Y692" i="46"/>
  <c r="Z692" i="46"/>
  <c r="AA692" i="46"/>
  <c r="AY692" i="46"/>
  <c r="AZ692" i="46"/>
  <c r="BD692" i="46"/>
  <c r="N693" i="46"/>
  <c r="O693" i="46"/>
  <c r="P693" i="46"/>
  <c r="R693" i="46"/>
  <c r="S693" i="46"/>
  <c r="V693" i="46"/>
  <c r="W693" i="46"/>
  <c r="X693" i="46"/>
  <c r="Y693" i="46"/>
  <c r="Z693" i="46"/>
  <c r="AA693" i="46"/>
  <c r="AY693" i="46"/>
  <c r="AZ693" i="46"/>
  <c r="BD693" i="46"/>
  <c r="N694" i="46"/>
  <c r="O694" i="46"/>
  <c r="P694" i="46"/>
  <c r="R694" i="46"/>
  <c r="S694" i="46"/>
  <c r="V694" i="46"/>
  <c r="W694" i="46"/>
  <c r="X694" i="46"/>
  <c r="Y694" i="46"/>
  <c r="Z694" i="46"/>
  <c r="AA694" i="46"/>
  <c r="AY694" i="46"/>
  <c r="AZ694" i="46"/>
  <c r="BD694" i="46"/>
  <c r="N695" i="46"/>
  <c r="O695" i="46"/>
  <c r="P695" i="46"/>
  <c r="R695" i="46"/>
  <c r="S695" i="46"/>
  <c r="V695" i="46"/>
  <c r="W695" i="46"/>
  <c r="X695" i="46"/>
  <c r="Y695" i="46"/>
  <c r="Z695" i="46"/>
  <c r="AA695" i="46"/>
  <c r="AY695" i="46"/>
  <c r="AZ695" i="46"/>
  <c r="BD695" i="46"/>
  <c r="N696" i="46"/>
  <c r="O696" i="46"/>
  <c r="P696" i="46"/>
  <c r="R696" i="46"/>
  <c r="S696" i="46"/>
  <c r="V696" i="46"/>
  <c r="W696" i="46"/>
  <c r="X696" i="46"/>
  <c r="Y696" i="46"/>
  <c r="Z696" i="46"/>
  <c r="AA696" i="46"/>
  <c r="AY696" i="46"/>
  <c r="AZ696" i="46"/>
  <c r="BD696" i="46"/>
  <c r="N697" i="46"/>
  <c r="O697" i="46"/>
  <c r="P697" i="46"/>
  <c r="R697" i="46"/>
  <c r="S697" i="46"/>
  <c r="V697" i="46"/>
  <c r="W697" i="46"/>
  <c r="X697" i="46"/>
  <c r="Y697" i="46"/>
  <c r="Z697" i="46"/>
  <c r="AA697" i="46"/>
  <c r="AY697" i="46"/>
  <c r="AZ697" i="46"/>
  <c r="BD697" i="46"/>
  <c r="N698" i="46"/>
  <c r="O698" i="46"/>
  <c r="P698" i="46"/>
  <c r="R698" i="46"/>
  <c r="S698" i="46"/>
  <c r="V698" i="46"/>
  <c r="W698" i="46"/>
  <c r="X698" i="46"/>
  <c r="Y698" i="46"/>
  <c r="Z698" i="46"/>
  <c r="AA698" i="46"/>
  <c r="AY698" i="46"/>
  <c r="AZ698" i="46"/>
  <c r="BD698" i="46"/>
  <c r="N699" i="46"/>
  <c r="O699" i="46"/>
  <c r="P699" i="46"/>
  <c r="R699" i="46"/>
  <c r="S699" i="46"/>
  <c r="V699" i="46"/>
  <c r="W699" i="46"/>
  <c r="X699" i="46"/>
  <c r="Y699" i="46"/>
  <c r="Z699" i="46"/>
  <c r="AA699" i="46"/>
  <c r="AY699" i="46"/>
  <c r="AZ699" i="46"/>
  <c r="BD699" i="46"/>
  <c r="N700" i="46"/>
  <c r="O700" i="46"/>
  <c r="P700" i="46"/>
  <c r="R700" i="46"/>
  <c r="S700" i="46"/>
  <c r="V700" i="46"/>
  <c r="W700" i="46"/>
  <c r="X700" i="46"/>
  <c r="Y700" i="46"/>
  <c r="Z700" i="46"/>
  <c r="AA700" i="46"/>
  <c r="AY700" i="46"/>
  <c r="AZ700" i="46"/>
  <c r="BD700" i="46"/>
  <c r="N701" i="46"/>
  <c r="O701" i="46"/>
  <c r="P701" i="46"/>
  <c r="R701" i="46"/>
  <c r="S701" i="46"/>
  <c r="V701" i="46"/>
  <c r="W701" i="46"/>
  <c r="X701" i="46"/>
  <c r="Y701" i="46"/>
  <c r="Z701" i="46"/>
  <c r="AA701" i="46"/>
  <c r="AY701" i="46"/>
  <c r="AZ701" i="46"/>
  <c r="BD701" i="46"/>
  <c r="N702" i="46"/>
  <c r="O702" i="46"/>
  <c r="P702" i="46"/>
  <c r="R702" i="46"/>
  <c r="S702" i="46"/>
  <c r="V702" i="46"/>
  <c r="W702" i="46"/>
  <c r="X702" i="46"/>
  <c r="Y702" i="46"/>
  <c r="Z702" i="46"/>
  <c r="AA702" i="46"/>
  <c r="AY702" i="46"/>
  <c r="AZ702" i="46"/>
  <c r="BD702" i="46"/>
  <c r="N703" i="46"/>
  <c r="O703" i="46"/>
  <c r="P703" i="46"/>
  <c r="R703" i="46"/>
  <c r="S703" i="46"/>
  <c r="V703" i="46"/>
  <c r="W703" i="46"/>
  <c r="X703" i="46"/>
  <c r="Y703" i="46"/>
  <c r="Z703" i="46"/>
  <c r="AA703" i="46"/>
  <c r="AY703" i="46"/>
  <c r="AZ703" i="46"/>
  <c r="BD703" i="46"/>
  <c r="N704" i="46"/>
  <c r="O704" i="46"/>
  <c r="P704" i="46"/>
  <c r="R704" i="46"/>
  <c r="S704" i="46"/>
  <c r="V704" i="46"/>
  <c r="W704" i="46"/>
  <c r="X704" i="46"/>
  <c r="Y704" i="46"/>
  <c r="Z704" i="46"/>
  <c r="AA704" i="46"/>
  <c r="AY704" i="46"/>
  <c r="AZ704" i="46"/>
  <c r="BD704" i="46"/>
  <c r="N705" i="46"/>
  <c r="O705" i="46"/>
  <c r="P705" i="46"/>
  <c r="R705" i="46"/>
  <c r="S705" i="46"/>
  <c r="V705" i="46"/>
  <c r="W705" i="46"/>
  <c r="X705" i="46"/>
  <c r="Y705" i="46"/>
  <c r="Z705" i="46"/>
  <c r="AA705" i="46"/>
  <c r="AY705" i="46"/>
  <c r="AZ705" i="46"/>
  <c r="BD705" i="46"/>
  <c r="N706" i="46"/>
  <c r="O706" i="46"/>
  <c r="P706" i="46"/>
  <c r="R706" i="46"/>
  <c r="S706" i="46"/>
  <c r="V706" i="46"/>
  <c r="W706" i="46"/>
  <c r="X706" i="46"/>
  <c r="Y706" i="46"/>
  <c r="Z706" i="46"/>
  <c r="AA706" i="46"/>
  <c r="AY706" i="46"/>
  <c r="AZ706" i="46"/>
  <c r="BD706" i="46"/>
  <c r="N707" i="46"/>
  <c r="O707" i="46"/>
  <c r="P707" i="46"/>
  <c r="R707" i="46"/>
  <c r="S707" i="46"/>
  <c r="V707" i="46"/>
  <c r="W707" i="46"/>
  <c r="X707" i="46"/>
  <c r="Y707" i="46"/>
  <c r="Z707" i="46"/>
  <c r="AA707" i="46"/>
  <c r="AY707" i="46"/>
  <c r="AZ707" i="46"/>
  <c r="BD707" i="46"/>
  <c r="N708" i="46"/>
  <c r="O708" i="46"/>
  <c r="P708" i="46"/>
  <c r="R708" i="46"/>
  <c r="S708" i="46"/>
  <c r="V708" i="46"/>
  <c r="W708" i="46"/>
  <c r="X708" i="46"/>
  <c r="Y708" i="46"/>
  <c r="Z708" i="46"/>
  <c r="AA708" i="46"/>
  <c r="AY708" i="46"/>
  <c r="AZ708" i="46"/>
  <c r="BD708" i="46"/>
  <c r="N709" i="46"/>
  <c r="O709" i="46"/>
  <c r="P709" i="46"/>
  <c r="R709" i="46"/>
  <c r="S709" i="46"/>
  <c r="V709" i="46"/>
  <c r="W709" i="46"/>
  <c r="X709" i="46"/>
  <c r="Y709" i="46"/>
  <c r="Z709" i="46"/>
  <c r="AA709" i="46"/>
  <c r="AY709" i="46"/>
  <c r="AZ709" i="46"/>
  <c r="BD709" i="46"/>
  <c r="N710" i="46"/>
  <c r="O710" i="46"/>
  <c r="P710" i="46"/>
  <c r="R710" i="46"/>
  <c r="S710" i="46"/>
  <c r="V710" i="46"/>
  <c r="W710" i="46"/>
  <c r="X710" i="46"/>
  <c r="Y710" i="46"/>
  <c r="Z710" i="46"/>
  <c r="AA710" i="46"/>
  <c r="AY710" i="46"/>
  <c r="AZ710" i="46"/>
  <c r="BD710" i="46"/>
  <c r="N711" i="46"/>
  <c r="O711" i="46"/>
  <c r="P711" i="46"/>
  <c r="R711" i="46"/>
  <c r="S711" i="46"/>
  <c r="V711" i="46"/>
  <c r="W711" i="46"/>
  <c r="X711" i="46"/>
  <c r="Y711" i="46"/>
  <c r="Z711" i="46"/>
  <c r="AA711" i="46"/>
  <c r="AY711" i="46"/>
  <c r="AZ711" i="46"/>
  <c r="BD711" i="46"/>
  <c r="N712" i="46"/>
  <c r="O712" i="46"/>
  <c r="P712" i="46"/>
  <c r="R712" i="46"/>
  <c r="S712" i="46"/>
  <c r="V712" i="46"/>
  <c r="W712" i="46"/>
  <c r="X712" i="46"/>
  <c r="Y712" i="46"/>
  <c r="Z712" i="46"/>
  <c r="AA712" i="46"/>
  <c r="AY712" i="46"/>
  <c r="AZ712" i="46"/>
  <c r="BD712" i="46"/>
  <c r="N713" i="46"/>
  <c r="O713" i="46"/>
  <c r="P713" i="46"/>
  <c r="R713" i="46"/>
  <c r="S713" i="46"/>
  <c r="V713" i="46"/>
  <c r="W713" i="46"/>
  <c r="X713" i="46"/>
  <c r="Y713" i="46"/>
  <c r="Z713" i="46"/>
  <c r="AA713" i="46"/>
  <c r="AY713" i="46"/>
  <c r="AZ713" i="46"/>
  <c r="BD713" i="46"/>
  <c r="N714" i="46"/>
  <c r="O714" i="46"/>
  <c r="P714" i="46"/>
  <c r="R714" i="46"/>
  <c r="S714" i="46"/>
  <c r="V714" i="46"/>
  <c r="W714" i="46"/>
  <c r="X714" i="46"/>
  <c r="Y714" i="46"/>
  <c r="Z714" i="46"/>
  <c r="AA714" i="46"/>
  <c r="AY714" i="46"/>
  <c r="AZ714" i="46"/>
  <c r="BD714" i="46"/>
  <c r="N715" i="46"/>
  <c r="O715" i="46"/>
  <c r="P715" i="46"/>
  <c r="R715" i="46"/>
  <c r="S715" i="46"/>
  <c r="V715" i="46"/>
  <c r="W715" i="46"/>
  <c r="X715" i="46"/>
  <c r="Y715" i="46"/>
  <c r="Z715" i="46"/>
  <c r="AA715" i="46"/>
  <c r="AY715" i="46"/>
  <c r="AZ715" i="46"/>
  <c r="BD715" i="46"/>
  <c r="N716" i="46"/>
  <c r="O716" i="46"/>
  <c r="P716" i="46"/>
  <c r="R716" i="46"/>
  <c r="S716" i="46"/>
  <c r="V716" i="46"/>
  <c r="W716" i="46"/>
  <c r="X716" i="46"/>
  <c r="Y716" i="46"/>
  <c r="Z716" i="46"/>
  <c r="AA716" i="46"/>
  <c r="AY716" i="46"/>
  <c r="AZ716" i="46"/>
  <c r="BD716" i="46"/>
  <c r="N616" i="46"/>
  <c r="O616" i="46"/>
  <c r="P616" i="46"/>
  <c r="R616" i="46"/>
  <c r="S616" i="46"/>
  <c r="V616" i="46"/>
  <c r="W616" i="46"/>
  <c r="X616" i="46"/>
  <c r="Y616" i="46"/>
  <c r="Z616" i="46"/>
  <c r="AA616" i="46"/>
  <c r="AY616" i="46"/>
  <c r="AZ616" i="46"/>
  <c r="BD616" i="46"/>
  <c r="N617" i="46"/>
  <c r="O617" i="46"/>
  <c r="P617" i="46"/>
  <c r="R617" i="46"/>
  <c r="S617" i="46"/>
  <c r="V617" i="46"/>
  <c r="W617" i="46"/>
  <c r="X617" i="46"/>
  <c r="Y617" i="46"/>
  <c r="Z617" i="46"/>
  <c r="AA617" i="46"/>
  <c r="AY617" i="46"/>
  <c r="AZ617" i="46"/>
  <c r="BD617" i="46"/>
  <c r="BO3" i="32" a="1"/>
  <c r="BO3" i="32" s="1"/>
  <c r="A14" i="72" l="1"/>
  <c r="A15" i="72"/>
  <c r="A13" i="72"/>
  <c r="T11" i="65"/>
  <c r="H10" i="62"/>
  <c r="H11" i="62"/>
  <c r="H12" i="62"/>
  <c r="H13" i="62"/>
  <c r="H14" i="62"/>
  <c r="H15" i="62"/>
  <c r="H16" i="62"/>
  <c r="H17" i="62"/>
  <c r="H18" i="62"/>
  <c r="H19" i="62"/>
  <c r="H20" i="62"/>
  <c r="H21" i="62"/>
  <c r="H22" i="62"/>
  <c r="H23" i="62"/>
  <c r="H24" i="62"/>
  <c r="H25" i="62"/>
  <c r="H26" i="62"/>
  <c r="H27" i="62"/>
  <c r="H28" i="62"/>
  <c r="H29" i="62"/>
  <c r="H30" i="62"/>
  <c r="H31" i="62"/>
  <c r="H32" i="62"/>
  <c r="H33" i="62"/>
  <c r="H34" i="62"/>
  <c r="H35" i="62"/>
  <c r="H36" i="62"/>
  <c r="H37" i="62"/>
  <c r="H38" i="62"/>
  <c r="H39" i="62"/>
  <c r="H40" i="62"/>
  <c r="H41" i="62"/>
  <c r="H42" i="62"/>
  <c r="H43" i="62"/>
  <c r="H44" i="62"/>
  <c r="H45" i="62"/>
  <c r="H46" i="62"/>
  <c r="H47" i="62"/>
  <c r="H48" i="62"/>
  <c r="H49" i="62"/>
  <c r="H50" i="62"/>
  <c r="H51" i="62"/>
  <c r="H52" i="62"/>
  <c r="H53" i="62"/>
  <c r="H54" i="62"/>
  <c r="H55" i="62"/>
  <c r="H56" i="62"/>
  <c r="H57" i="62"/>
  <c r="E10" i="62"/>
  <c r="E11" i="62"/>
  <c r="E12" i="62"/>
  <c r="E13" i="62"/>
  <c r="E14" i="62"/>
  <c r="E15" i="62"/>
  <c r="E16" i="62"/>
  <c r="E17" i="62"/>
  <c r="E18" i="62"/>
  <c r="E19" i="62"/>
  <c r="E20" i="62"/>
  <c r="E21" i="62"/>
  <c r="E22" i="62"/>
  <c r="E23" i="62"/>
  <c r="E24" i="62"/>
  <c r="E25" i="62"/>
  <c r="E26" i="62"/>
  <c r="E27" i="62"/>
  <c r="E28" i="62"/>
  <c r="E29" i="62"/>
  <c r="E30" i="62"/>
  <c r="E31" i="62"/>
  <c r="E32" i="62"/>
  <c r="E33" i="62"/>
  <c r="E34" i="62"/>
  <c r="E35" i="62"/>
  <c r="E36" i="62"/>
  <c r="E37" i="62"/>
  <c r="E38" i="62"/>
  <c r="E39" i="62"/>
  <c r="E40" i="62"/>
  <c r="E41" i="62"/>
  <c r="E42" i="62"/>
  <c r="E43" i="62"/>
  <c r="E44" i="62"/>
  <c r="E45" i="62"/>
  <c r="E46" i="62"/>
  <c r="E47" i="62"/>
  <c r="E48" i="62"/>
  <c r="E49" i="62"/>
  <c r="E50" i="62"/>
  <c r="E51" i="62"/>
  <c r="E52" i="62"/>
  <c r="E53" i="62"/>
  <c r="E54" i="62"/>
  <c r="E55" i="62"/>
  <c r="E56" i="62"/>
  <c r="E57" i="62"/>
  <c r="H10" i="61"/>
  <c r="H11" i="61"/>
  <c r="H12" i="61"/>
  <c r="H13" i="61"/>
  <c r="H14" i="61"/>
  <c r="H15" i="61"/>
  <c r="H16" i="61"/>
  <c r="H17" i="61"/>
  <c r="H18" i="61"/>
  <c r="H19" i="61"/>
  <c r="H20" i="61"/>
  <c r="H21" i="61"/>
  <c r="H22" i="61"/>
  <c r="H23" i="61"/>
  <c r="H24" i="61"/>
  <c r="H25" i="61"/>
  <c r="H26" i="61"/>
  <c r="H27" i="61"/>
  <c r="H28" i="61"/>
  <c r="H29" i="61"/>
  <c r="H30" i="61"/>
  <c r="H31" i="61"/>
  <c r="H32" i="61"/>
  <c r="H33" i="61"/>
  <c r="H34" i="61"/>
  <c r="H35" i="61"/>
  <c r="H36" i="61"/>
  <c r="H37" i="61"/>
  <c r="H38" i="61"/>
  <c r="H39" i="61"/>
  <c r="H40" i="61"/>
  <c r="H41" i="61"/>
  <c r="H42" i="61"/>
  <c r="H43" i="61"/>
  <c r="H44" i="61"/>
  <c r="H45" i="61"/>
  <c r="H46" i="61"/>
  <c r="H47" i="61"/>
  <c r="H48" i="61"/>
  <c r="H49" i="61"/>
  <c r="H50" i="61"/>
  <c r="H51" i="61"/>
  <c r="H52" i="61"/>
  <c r="H53" i="61"/>
  <c r="H54" i="61"/>
  <c r="H55" i="61"/>
  <c r="E10" i="61"/>
  <c r="E11" i="61"/>
  <c r="E12" i="61"/>
  <c r="E13" i="61"/>
  <c r="E14" i="61"/>
  <c r="E15" i="61"/>
  <c r="E16" i="61"/>
  <c r="E17" i="61"/>
  <c r="E18" i="61"/>
  <c r="E19" i="61"/>
  <c r="E20" i="61"/>
  <c r="E21" i="61"/>
  <c r="E22" i="61"/>
  <c r="E23" i="61"/>
  <c r="E24" i="61"/>
  <c r="E25" i="61"/>
  <c r="E26" i="61"/>
  <c r="E27" i="61"/>
  <c r="E28" i="61"/>
  <c r="E29" i="61"/>
  <c r="E30" i="61"/>
  <c r="E31" i="61"/>
  <c r="E32" i="61"/>
  <c r="E33" i="61"/>
  <c r="E34" i="61"/>
  <c r="E35" i="61"/>
  <c r="E36" i="61"/>
  <c r="E37" i="61"/>
  <c r="E38" i="61"/>
  <c r="E39" i="61"/>
  <c r="E40" i="61"/>
  <c r="E41" i="61"/>
  <c r="E42" i="61"/>
  <c r="E43" i="61"/>
  <c r="E44" i="61"/>
  <c r="E45" i="61"/>
  <c r="E46" i="61"/>
  <c r="E47" i="61"/>
  <c r="E48" i="61"/>
  <c r="E49" i="61"/>
  <c r="E50" i="61"/>
  <c r="E51" i="61"/>
  <c r="E52" i="61"/>
  <c r="E53" i="61"/>
  <c r="E54" i="61"/>
  <c r="E55" i="61"/>
  <c r="H10" i="60"/>
  <c r="H11" i="60"/>
  <c r="H12" i="60"/>
  <c r="H13" i="60"/>
  <c r="H14" i="60"/>
  <c r="H15" i="60"/>
  <c r="H16" i="60"/>
  <c r="H18" i="60"/>
  <c r="H19" i="60"/>
  <c r="H20" i="60"/>
  <c r="H21" i="60"/>
  <c r="H22" i="60"/>
  <c r="H23" i="60"/>
  <c r="H24" i="60"/>
  <c r="H25" i="60"/>
  <c r="H26" i="60"/>
  <c r="H27" i="60"/>
  <c r="H28" i="60"/>
  <c r="H29" i="60"/>
  <c r="H30" i="60"/>
  <c r="H31" i="60"/>
  <c r="H32" i="60"/>
  <c r="H33" i="60"/>
  <c r="H34" i="60"/>
  <c r="H35" i="60"/>
  <c r="H36" i="60"/>
  <c r="H37" i="60"/>
  <c r="H38" i="60"/>
  <c r="H39" i="60"/>
  <c r="H40" i="60"/>
  <c r="H41" i="60"/>
  <c r="H42" i="60"/>
  <c r="H43" i="60"/>
  <c r="H44" i="60"/>
  <c r="H45" i="60"/>
  <c r="H46" i="60"/>
  <c r="H47" i="60"/>
  <c r="H48" i="60"/>
  <c r="H49" i="60"/>
  <c r="H50" i="60"/>
  <c r="H51" i="60"/>
  <c r="H52" i="60"/>
  <c r="H53" i="60"/>
  <c r="H54" i="60"/>
  <c r="H55" i="60"/>
  <c r="H56" i="60"/>
  <c r="H57" i="60"/>
  <c r="H58" i="60"/>
  <c r="E10" i="60"/>
  <c r="E11" i="60"/>
  <c r="E12" i="60"/>
  <c r="E13" i="60"/>
  <c r="E14" i="60"/>
  <c r="E15" i="60"/>
  <c r="E16" i="60"/>
  <c r="E18" i="60"/>
  <c r="E19" i="60"/>
  <c r="E20" i="60"/>
  <c r="E21" i="60"/>
  <c r="E22" i="60"/>
  <c r="E23" i="60"/>
  <c r="E24" i="60"/>
  <c r="E25" i="60"/>
  <c r="E26" i="60"/>
  <c r="E27" i="60"/>
  <c r="E28" i="60"/>
  <c r="E29" i="60"/>
  <c r="E30" i="60"/>
  <c r="E31" i="60"/>
  <c r="E32" i="60"/>
  <c r="E33" i="60"/>
  <c r="E34" i="60"/>
  <c r="E35" i="60"/>
  <c r="E36" i="60"/>
  <c r="E37" i="60"/>
  <c r="E38" i="60"/>
  <c r="E39" i="60"/>
  <c r="E40" i="60"/>
  <c r="E41" i="60"/>
  <c r="E42" i="60"/>
  <c r="E43" i="60"/>
  <c r="E44" i="60"/>
  <c r="E45" i="60"/>
  <c r="E46" i="60"/>
  <c r="E47" i="60"/>
  <c r="E48" i="60"/>
  <c r="E49" i="60"/>
  <c r="E50" i="60"/>
  <c r="E51" i="60"/>
  <c r="E52" i="60"/>
  <c r="E53" i="60"/>
  <c r="E54" i="60"/>
  <c r="E55" i="60"/>
  <c r="E56" i="60"/>
  <c r="E57" i="60"/>
  <c r="E58" i="60"/>
  <c r="E10" i="59"/>
  <c r="E11" i="59"/>
  <c r="E12" i="59"/>
  <c r="E13" i="59"/>
  <c r="E14" i="59"/>
  <c r="E15" i="59"/>
  <c r="E16" i="59"/>
  <c r="H10" i="59"/>
  <c r="H11" i="59"/>
  <c r="H12" i="59"/>
  <c r="H13" i="59"/>
  <c r="H14" i="59"/>
  <c r="H15" i="59"/>
  <c r="H16" i="59"/>
  <c r="E17" i="59"/>
  <c r="E18" i="59"/>
  <c r="E19" i="59"/>
  <c r="E20" i="59"/>
  <c r="E21" i="59"/>
  <c r="E22" i="59"/>
  <c r="E23" i="59"/>
  <c r="H17" i="59"/>
  <c r="H18" i="59"/>
  <c r="H19" i="59"/>
  <c r="H20" i="59"/>
  <c r="H21" i="59"/>
  <c r="H22" i="59"/>
  <c r="H23" i="59"/>
  <c r="E24" i="59"/>
  <c r="E25" i="59"/>
  <c r="E26" i="59"/>
  <c r="E27" i="59"/>
  <c r="E28" i="59"/>
  <c r="E29" i="59"/>
  <c r="E30" i="59"/>
  <c r="H24" i="59"/>
  <c r="H25" i="59"/>
  <c r="H26" i="59"/>
  <c r="H27" i="59"/>
  <c r="H28" i="59"/>
  <c r="H29" i="59"/>
  <c r="H30" i="59"/>
  <c r="E31" i="59"/>
  <c r="E32" i="59"/>
  <c r="E33" i="59"/>
  <c r="E34" i="59"/>
  <c r="E35" i="59"/>
  <c r="E36" i="59"/>
  <c r="E37" i="59"/>
  <c r="H31" i="59"/>
  <c r="H32" i="59"/>
  <c r="H33" i="59"/>
  <c r="H34" i="59"/>
  <c r="H35" i="59"/>
  <c r="H36" i="59"/>
  <c r="H37" i="59"/>
  <c r="E38" i="59"/>
  <c r="E39" i="59"/>
  <c r="E40" i="59"/>
  <c r="E41" i="59"/>
  <c r="E42" i="59"/>
  <c r="E43" i="59"/>
  <c r="E44" i="59"/>
  <c r="H38" i="59"/>
  <c r="H39" i="59"/>
  <c r="H40" i="59"/>
  <c r="H41" i="59"/>
  <c r="H42" i="59"/>
  <c r="H43" i="59"/>
  <c r="H44" i="59"/>
  <c r="E45" i="59"/>
  <c r="E46" i="59"/>
  <c r="E47" i="59"/>
  <c r="E48" i="59"/>
  <c r="E49" i="59"/>
  <c r="E50" i="59"/>
  <c r="E51" i="59"/>
  <c r="H45" i="59"/>
  <c r="H46" i="59"/>
  <c r="H47" i="59"/>
  <c r="H48" i="59"/>
  <c r="H49" i="59"/>
  <c r="H50" i="59"/>
  <c r="H51" i="59"/>
  <c r="E52" i="59"/>
  <c r="E53" i="59"/>
  <c r="E54" i="59"/>
  <c r="E55" i="59"/>
  <c r="E56" i="59"/>
  <c r="E57" i="59"/>
  <c r="E58" i="59"/>
  <c r="H52" i="59"/>
  <c r="H53" i="59"/>
  <c r="H54" i="59"/>
  <c r="H55" i="59"/>
  <c r="H56" i="59"/>
  <c r="H57" i="59"/>
  <c r="H58" i="59"/>
  <c r="AA615" i="46" l="1"/>
  <c r="Z615" i="46"/>
  <c r="AA614" i="46"/>
  <c r="Z614" i="46"/>
  <c r="AA613" i="46"/>
  <c r="Z613" i="46"/>
  <c r="AA612" i="46"/>
  <c r="Z612" i="46"/>
  <c r="AA611" i="46"/>
  <c r="Z611" i="46"/>
  <c r="AA610" i="46"/>
  <c r="Z610" i="46"/>
  <c r="AA609" i="46"/>
  <c r="Z609" i="46"/>
  <c r="AA608" i="46"/>
  <c r="Z608" i="46"/>
  <c r="AA607" i="46"/>
  <c r="Z607" i="46"/>
  <c r="AA606" i="46"/>
  <c r="Z606" i="46"/>
  <c r="AA605" i="46"/>
  <c r="Z605" i="46"/>
  <c r="AA604" i="46"/>
  <c r="Z604" i="46"/>
  <c r="AA603" i="46"/>
  <c r="Z603" i="46"/>
  <c r="AA602" i="46"/>
  <c r="Z602" i="46"/>
  <c r="AA601" i="46"/>
  <c r="Z601" i="46"/>
  <c r="AA600" i="46"/>
  <c r="Z600" i="46"/>
  <c r="AA599" i="46"/>
  <c r="Z599" i="46"/>
  <c r="AA598" i="46"/>
  <c r="Z598" i="46"/>
  <c r="AA597" i="46"/>
  <c r="Z597" i="46"/>
  <c r="AA596" i="46"/>
  <c r="Z596" i="46"/>
  <c r="AA595" i="46"/>
  <c r="Z595" i="46"/>
  <c r="AA594" i="46"/>
  <c r="Z594" i="46"/>
  <c r="AA593" i="46"/>
  <c r="Z593" i="46"/>
  <c r="AA592" i="46"/>
  <c r="Z592" i="46"/>
  <c r="AA591" i="46"/>
  <c r="Z591" i="46"/>
  <c r="AA590" i="46"/>
  <c r="Z590" i="46"/>
  <c r="AA589" i="46"/>
  <c r="Z589" i="46"/>
  <c r="AA588" i="46"/>
  <c r="Z588" i="46"/>
  <c r="AA587" i="46"/>
  <c r="Z587" i="46"/>
  <c r="AA586" i="46"/>
  <c r="Z586" i="46"/>
  <c r="AA585" i="46"/>
  <c r="Z585" i="46"/>
  <c r="AA584" i="46"/>
  <c r="Z584" i="46"/>
  <c r="AA583" i="46"/>
  <c r="Z583" i="46"/>
  <c r="AA582" i="46"/>
  <c r="Z582" i="46"/>
  <c r="AA581" i="46"/>
  <c r="Z581" i="46"/>
  <c r="AA580" i="46"/>
  <c r="Z580" i="46"/>
  <c r="AA579" i="46"/>
  <c r="Z579" i="46"/>
  <c r="AA578" i="46"/>
  <c r="Z578" i="46"/>
  <c r="AA577" i="46"/>
  <c r="Z577" i="46"/>
  <c r="AA576" i="46"/>
  <c r="Z576" i="46"/>
  <c r="AA575" i="46"/>
  <c r="Z575" i="46"/>
  <c r="AA574" i="46"/>
  <c r="Z574" i="46"/>
  <c r="AA573" i="46"/>
  <c r="Z573" i="46"/>
  <c r="AA572" i="46"/>
  <c r="Z572" i="46"/>
  <c r="AA571" i="46"/>
  <c r="Z571" i="46"/>
  <c r="AA570" i="46"/>
  <c r="Z570" i="46"/>
  <c r="AA569" i="46"/>
  <c r="Z569" i="46"/>
  <c r="AA568" i="46"/>
  <c r="Z568" i="46"/>
  <c r="AA567" i="46"/>
  <c r="Z567" i="46"/>
  <c r="AA566" i="46"/>
  <c r="Z566" i="46"/>
  <c r="AA565" i="46"/>
  <c r="Z565" i="46"/>
  <c r="AA564" i="46"/>
  <c r="Z564" i="46"/>
  <c r="AA563" i="46"/>
  <c r="Z563" i="46"/>
  <c r="AA562" i="46"/>
  <c r="Z562" i="46"/>
  <c r="AA561" i="46"/>
  <c r="Z561" i="46"/>
  <c r="AA560" i="46"/>
  <c r="Z560" i="46"/>
  <c r="AA559" i="46"/>
  <c r="Z559" i="46"/>
  <c r="AA558" i="46"/>
  <c r="Z558" i="46"/>
  <c r="AA557" i="46"/>
  <c r="Z557" i="46"/>
  <c r="AA556" i="46"/>
  <c r="Z556" i="46"/>
  <c r="AA555" i="46"/>
  <c r="Z555" i="46"/>
  <c r="AA554" i="46"/>
  <c r="Z554" i="46"/>
  <c r="AA553" i="46"/>
  <c r="Z553" i="46"/>
  <c r="AA552" i="46"/>
  <c r="Z552" i="46"/>
  <c r="AA551" i="46"/>
  <c r="Z551" i="46"/>
  <c r="AA550" i="46"/>
  <c r="Z550" i="46"/>
  <c r="AA549" i="46"/>
  <c r="Z549" i="46"/>
  <c r="AA548" i="46"/>
  <c r="Z548" i="46"/>
  <c r="AA547" i="46"/>
  <c r="Z547" i="46"/>
  <c r="AA546" i="46"/>
  <c r="Z546" i="46"/>
  <c r="AA545" i="46"/>
  <c r="Z545" i="46"/>
  <c r="AA544" i="46"/>
  <c r="Z544" i="46"/>
  <c r="AA543" i="46"/>
  <c r="Z543" i="46"/>
  <c r="AA542" i="46"/>
  <c r="Z542" i="46"/>
  <c r="AA541" i="46"/>
  <c r="Z541" i="46"/>
  <c r="AA540" i="46"/>
  <c r="Z540" i="46"/>
  <c r="AA539" i="46"/>
  <c r="Z539" i="46"/>
  <c r="AA538" i="46"/>
  <c r="Z538" i="46"/>
  <c r="AA537" i="46"/>
  <c r="Z537" i="46"/>
  <c r="AA536" i="46"/>
  <c r="Z536" i="46"/>
  <c r="AA535" i="46"/>
  <c r="Z535" i="46"/>
  <c r="AA534" i="46"/>
  <c r="Z534" i="46"/>
  <c r="AA533" i="46"/>
  <c r="Z533" i="46"/>
  <c r="AA532" i="46"/>
  <c r="Z532" i="46"/>
  <c r="AA531" i="46"/>
  <c r="Z531" i="46"/>
  <c r="AA530" i="46"/>
  <c r="Z530" i="46"/>
  <c r="AA529" i="46"/>
  <c r="Z529" i="46"/>
  <c r="AA528" i="46"/>
  <c r="Z528" i="46"/>
  <c r="AA527" i="46"/>
  <c r="Z527" i="46"/>
  <c r="AA526" i="46"/>
  <c r="Z526" i="46"/>
  <c r="AA525" i="46"/>
  <c r="Z525" i="46"/>
  <c r="AA524" i="46"/>
  <c r="Z524" i="46"/>
  <c r="AA523" i="46"/>
  <c r="Z523" i="46"/>
  <c r="AA522" i="46"/>
  <c r="Z522" i="46"/>
  <c r="AA521" i="46"/>
  <c r="Z521" i="46"/>
  <c r="AA520" i="46"/>
  <c r="Z520" i="46"/>
  <c r="AA519" i="46"/>
  <c r="Z519" i="46"/>
  <c r="AA518" i="46"/>
  <c r="Z518" i="46"/>
  <c r="AA517" i="46"/>
  <c r="Z517" i="46"/>
  <c r="AA516" i="46"/>
  <c r="Z516" i="46"/>
  <c r="AA515" i="46"/>
  <c r="Z515" i="46"/>
  <c r="AA514" i="46"/>
  <c r="Z514" i="46"/>
  <c r="AA513" i="46"/>
  <c r="Z513" i="46"/>
  <c r="AA512" i="46"/>
  <c r="Z512" i="46"/>
  <c r="AA511" i="46"/>
  <c r="Z511" i="46"/>
  <c r="AA510" i="46"/>
  <c r="Z510" i="46"/>
  <c r="AA509" i="46"/>
  <c r="Z509" i="46"/>
  <c r="AA508" i="46"/>
  <c r="Z508" i="46"/>
  <c r="AA507" i="46"/>
  <c r="Z507" i="46"/>
  <c r="AA506" i="46"/>
  <c r="Z506" i="46"/>
  <c r="AA505" i="46"/>
  <c r="Z505" i="46"/>
  <c r="AA504" i="46"/>
  <c r="Z504" i="46"/>
  <c r="AA503" i="46"/>
  <c r="Z503" i="46"/>
  <c r="AA502" i="46"/>
  <c r="Z502" i="46"/>
  <c r="AA501" i="46"/>
  <c r="Z501" i="46"/>
  <c r="AA500" i="46"/>
  <c r="Z500" i="46"/>
  <c r="AA499" i="46"/>
  <c r="Z499" i="46"/>
  <c r="AA498" i="46"/>
  <c r="Z498" i="46"/>
  <c r="AA497" i="46"/>
  <c r="Z497" i="46"/>
  <c r="AA496" i="46"/>
  <c r="Z496" i="46"/>
  <c r="AA495" i="46"/>
  <c r="Z495" i="46"/>
  <c r="AA494" i="46"/>
  <c r="Z494" i="46"/>
  <c r="AA493" i="46"/>
  <c r="Z493" i="46"/>
  <c r="AA492" i="46"/>
  <c r="Z492" i="46"/>
  <c r="AA491" i="46"/>
  <c r="Z491" i="46"/>
  <c r="AA490" i="46"/>
  <c r="Z490" i="46"/>
  <c r="AA489" i="46"/>
  <c r="Z489" i="46"/>
  <c r="AA488" i="46"/>
  <c r="Z488" i="46"/>
  <c r="AA487" i="46"/>
  <c r="Z487" i="46"/>
  <c r="AA486" i="46"/>
  <c r="Z486" i="46"/>
  <c r="AA485" i="46"/>
  <c r="Z485" i="46"/>
  <c r="AA484" i="46"/>
  <c r="Z484" i="46"/>
  <c r="AA483" i="46"/>
  <c r="Z483" i="46"/>
  <c r="AA482" i="46"/>
  <c r="Z482" i="46"/>
  <c r="AA481" i="46"/>
  <c r="Z481" i="46"/>
  <c r="AA480" i="46"/>
  <c r="Z480" i="46"/>
  <c r="AA479" i="46"/>
  <c r="Z479" i="46"/>
  <c r="AA478" i="46"/>
  <c r="Z478" i="46"/>
  <c r="AA477" i="46"/>
  <c r="Z477" i="46"/>
  <c r="AA476" i="46"/>
  <c r="Z476" i="46"/>
  <c r="AA475" i="46"/>
  <c r="Z475" i="46"/>
  <c r="AA474" i="46"/>
  <c r="Z474" i="46"/>
  <c r="AA473" i="46"/>
  <c r="Z473" i="46"/>
  <c r="AA472" i="46"/>
  <c r="Z472" i="46"/>
  <c r="AA471" i="46"/>
  <c r="Z471" i="46"/>
  <c r="AA470" i="46"/>
  <c r="Z470" i="46"/>
  <c r="AA469" i="46"/>
  <c r="Z469" i="46"/>
  <c r="AA468" i="46"/>
  <c r="Z468" i="46"/>
  <c r="AA467" i="46"/>
  <c r="Z467" i="46"/>
  <c r="AA466" i="46"/>
  <c r="Z466" i="46"/>
  <c r="AA465" i="46"/>
  <c r="Z465" i="46"/>
  <c r="AA464" i="46"/>
  <c r="Z464" i="46"/>
  <c r="AA463" i="46"/>
  <c r="Z463" i="46"/>
  <c r="AA462" i="46"/>
  <c r="Z462" i="46"/>
  <c r="AA461" i="46"/>
  <c r="Z461" i="46"/>
  <c r="AA460" i="46"/>
  <c r="Z460" i="46"/>
  <c r="AA459" i="46"/>
  <c r="Z459" i="46"/>
  <c r="AA458" i="46"/>
  <c r="Z458" i="46"/>
  <c r="AA457" i="46"/>
  <c r="Z457" i="46"/>
  <c r="AA456" i="46"/>
  <c r="Z456" i="46"/>
  <c r="AA455" i="46"/>
  <c r="Z455" i="46"/>
  <c r="AA454" i="46"/>
  <c r="Z454" i="46"/>
  <c r="AA453" i="46"/>
  <c r="Z453" i="46"/>
  <c r="AA452" i="46"/>
  <c r="Z452" i="46"/>
  <c r="AA451" i="46"/>
  <c r="Z451" i="46"/>
  <c r="AA450" i="46"/>
  <c r="Z450" i="46"/>
  <c r="AA449" i="46"/>
  <c r="Z449" i="46"/>
  <c r="AA448" i="46"/>
  <c r="Z448" i="46"/>
  <c r="AA447" i="46"/>
  <c r="Z447" i="46"/>
  <c r="AA446" i="46"/>
  <c r="Z446" i="46"/>
  <c r="AA445" i="46"/>
  <c r="Z445" i="46"/>
  <c r="AA444" i="46"/>
  <c r="Z444" i="46"/>
  <c r="AA443" i="46"/>
  <c r="Z443" i="46"/>
  <c r="AA442" i="46"/>
  <c r="Z442" i="46"/>
  <c r="AA441" i="46"/>
  <c r="Z441" i="46"/>
  <c r="AA440" i="46"/>
  <c r="Z440" i="46"/>
  <c r="AA439" i="46"/>
  <c r="Z439" i="46"/>
  <c r="AA438" i="46"/>
  <c r="Z438" i="46"/>
  <c r="AA437" i="46"/>
  <c r="Z437" i="46"/>
  <c r="AA436" i="46"/>
  <c r="Z436" i="46"/>
  <c r="AA435" i="46"/>
  <c r="Z435" i="46"/>
  <c r="AA434" i="46"/>
  <c r="Z434" i="46"/>
  <c r="AA433" i="46"/>
  <c r="Z433" i="46"/>
  <c r="AA432" i="46"/>
  <c r="Z432" i="46"/>
  <c r="AA431" i="46"/>
  <c r="Z431" i="46"/>
  <c r="AA430" i="46"/>
  <c r="Z430" i="46"/>
  <c r="AA429" i="46"/>
  <c r="Z429" i="46"/>
  <c r="AA428" i="46"/>
  <c r="Z428" i="46"/>
  <c r="AA427" i="46"/>
  <c r="Z427" i="46"/>
  <c r="AA426" i="46"/>
  <c r="Z426" i="46"/>
  <c r="AA425" i="46"/>
  <c r="Z425" i="46"/>
  <c r="AA424" i="46"/>
  <c r="Z424" i="46"/>
  <c r="AA423" i="46"/>
  <c r="Z423" i="46"/>
  <c r="AA422" i="46"/>
  <c r="Z422" i="46"/>
  <c r="AA421" i="46"/>
  <c r="Z421" i="46"/>
  <c r="AA420" i="46"/>
  <c r="Z420" i="46"/>
  <c r="AA419" i="46"/>
  <c r="Z419" i="46"/>
  <c r="AA418" i="46"/>
  <c r="Z418" i="46"/>
  <c r="AA417" i="46"/>
  <c r="Z417" i="46"/>
  <c r="AA416" i="46"/>
  <c r="Z416" i="46"/>
  <c r="AA415" i="46"/>
  <c r="Z415" i="46"/>
  <c r="AA414" i="46"/>
  <c r="Z414" i="46"/>
  <c r="AA413" i="46"/>
  <c r="Z413" i="46"/>
  <c r="AA412" i="46"/>
  <c r="Z412" i="46"/>
  <c r="AA411" i="46"/>
  <c r="Z411" i="46"/>
  <c r="AA410" i="46"/>
  <c r="Z410" i="46"/>
  <c r="AA409" i="46"/>
  <c r="Z409" i="46"/>
  <c r="AA408" i="46"/>
  <c r="Z408" i="46"/>
  <c r="AA407" i="46"/>
  <c r="Z407" i="46"/>
  <c r="AA406" i="46"/>
  <c r="Z406" i="46"/>
  <c r="AA405" i="46"/>
  <c r="Z405" i="46"/>
  <c r="AA404" i="46"/>
  <c r="Z404" i="46"/>
  <c r="AA403" i="46"/>
  <c r="Z403" i="46"/>
  <c r="AA402" i="46"/>
  <c r="Z402" i="46"/>
  <c r="AA401" i="46"/>
  <c r="Z401" i="46"/>
  <c r="AA400" i="46"/>
  <c r="Z400" i="46"/>
  <c r="AA399" i="46"/>
  <c r="Z399" i="46"/>
  <c r="AA398" i="46"/>
  <c r="Z398" i="46"/>
  <c r="AA397" i="46"/>
  <c r="Z397" i="46"/>
  <c r="AA396" i="46"/>
  <c r="Z396" i="46"/>
  <c r="AA395" i="46"/>
  <c r="Z395" i="46"/>
  <c r="AA394" i="46"/>
  <c r="Z394" i="46"/>
  <c r="AA393" i="46"/>
  <c r="Z393" i="46"/>
  <c r="AA392" i="46"/>
  <c r="Z392" i="46"/>
  <c r="AA391" i="46"/>
  <c r="Z391" i="46"/>
  <c r="AA390" i="46"/>
  <c r="Z390" i="46"/>
  <c r="AA389" i="46"/>
  <c r="Z389" i="46"/>
  <c r="AA388" i="46"/>
  <c r="Z388" i="46"/>
  <c r="AA387" i="46"/>
  <c r="Z387" i="46"/>
  <c r="AA386" i="46"/>
  <c r="Z386" i="46"/>
  <c r="AA385" i="46"/>
  <c r="Z385" i="46"/>
  <c r="AA384" i="46"/>
  <c r="Z384" i="46"/>
  <c r="AA383" i="46"/>
  <c r="Z383" i="46"/>
  <c r="AA382" i="46"/>
  <c r="Z382" i="46"/>
  <c r="AA381" i="46"/>
  <c r="Z381" i="46"/>
  <c r="AA380" i="46"/>
  <c r="Z380" i="46"/>
  <c r="AA379" i="46"/>
  <c r="Z379" i="46"/>
  <c r="AA378" i="46"/>
  <c r="Z378" i="46"/>
  <c r="AA377" i="46"/>
  <c r="Z377" i="46"/>
  <c r="AA376" i="46"/>
  <c r="Z376" i="46"/>
  <c r="AA375" i="46"/>
  <c r="Z375" i="46"/>
  <c r="AA374" i="46"/>
  <c r="Z374" i="46"/>
  <c r="AA373" i="46"/>
  <c r="Z373" i="46"/>
  <c r="AA372" i="46"/>
  <c r="Z372" i="46"/>
  <c r="AA371" i="46"/>
  <c r="Z371" i="46"/>
  <c r="AA370" i="46"/>
  <c r="Z370" i="46"/>
  <c r="AA369" i="46"/>
  <c r="Z369" i="46"/>
  <c r="AA368" i="46"/>
  <c r="Z368" i="46"/>
  <c r="AA367" i="46"/>
  <c r="Z367" i="46"/>
  <c r="AA366" i="46"/>
  <c r="Z366" i="46"/>
  <c r="AA365" i="46"/>
  <c r="Z365" i="46"/>
  <c r="AA364" i="46"/>
  <c r="Z364" i="46"/>
  <c r="AA363" i="46"/>
  <c r="Z363" i="46"/>
  <c r="AA362" i="46"/>
  <c r="Z362" i="46"/>
  <c r="AA361" i="46"/>
  <c r="Z361" i="46"/>
  <c r="AA360" i="46"/>
  <c r="Z360" i="46"/>
  <c r="AA359" i="46"/>
  <c r="Z359" i="46"/>
  <c r="AA358" i="46"/>
  <c r="Z358" i="46"/>
  <c r="AA357" i="46"/>
  <c r="Z357" i="46"/>
  <c r="AA356" i="46"/>
  <c r="Z356" i="46"/>
  <c r="AA355" i="46"/>
  <c r="Z355" i="46"/>
  <c r="AA354" i="46"/>
  <c r="Z354" i="46"/>
  <c r="AA353" i="46"/>
  <c r="Z353" i="46"/>
  <c r="AA352" i="46"/>
  <c r="Z352" i="46"/>
  <c r="AA351" i="46"/>
  <c r="Z351" i="46"/>
  <c r="AA350" i="46"/>
  <c r="Z350" i="46"/>
  <c r="AA349" i="46"/>
  <c r="Z349" i="46"/>
  <c r="AA348" i="46"/>
  <c r="Z348" i="46"/>
  <c r="AA347" i="46"/>
  <c r="Z347" i="46"/>
  <c r="AA346" i="46"/>
  <c r="Z346" i="46"/>
  <c r="AA345" i="46"/>
  <c r="Z345" i="46"/>
  <c r="AA344" i="46"/>
  <c r="Z344" i="46"/>
  <c r="AA343" i="46"/>
  <c r="Z343" i="46"/>
  <c r="AA342" i="46"/>
  <c r="Z342" i="46"/>
  <c r="AA341" i="46"/>
  <c r="Z341" i="46"/>
  <c r="AA340" i="46"/>
  <c r="Z340" i="46"/>
  <c r="AA339" i="46"/>
  <c r="Z339" i="46"/>
  <c r="AA338" i="46"/>
  <c r="Z338" i="46"/>
  <c r="AA337" i="46"/>
  <c r="Z337" i="46"/>
  <c r="AA336" i="46"/>
  <c r="Z336" i="46"/>
  <c r="AA335" i="46"/>
  <c r="Z335" i="46"/>
  <c r="AA334" i="46"/>
  <c r="Z334" i="46"/>
  <c r="AA333" i="46"/>
  <c r="Z333" i="46"/>
  <c r="AA332" i="46"/>
  <c r="Z332" i="46"/>
  <c r="AA331" i="46"/>
  <c r="Z331" i="46"/>
  <c r="AA330" i="46"/>
  <c r="Z330" i="46"/>
  <c r="AA329" i="46"/>
  <c r="Z329" i="46"/>
  <c r="AA328" i="46"/>
  <c r="Z328" i="46"/>
  <c r="AA327" i="46"/>
  <c r="Z327" i="46"/>
  <c r="AA326" i="46"/>
  <c r="Z326" i="46"/>
  <c r="AA325" i="46"/>
  <c r="Z325" i="46"/>
  <c r="AA324" i="46"/>
  <c r="Z324" i="46"/>
  <c r="AA323" i="46"/>
  <c r="Z323" i="46"/>
  <c r="AA322" i="46"/>
  <c r="Z322" i="46"/>
  <c r="AA321" i="46"/>
  <c r="Z321" i="46"/>
  <c r="AA320" i="46"/>
  <c r="Z320" i="46"/>
  <c r="AA319" i="46"/>
  <c r="Z319" i="46"/>
  <c r="AA318" i="46"/>
  <c r="Z318" i="46"/>
  <c r="AA317" i="46"/>
  <c r="Z317" i="46"/>
  <c r="AA316" i="46"/>
  <c r="Z316" i="46"/>
  <c r="AA315" i="46"/>
  <c r="Z315" i="46"/>
  <c r="AA314" i="46"/>
  <c r="Z314" i="46"/>
  <c r="AA313" i="46"/>
  <c r="Z313" i="46"/>
  <c r="AA312" i="46"/>
  <c r="Z312" i="46"/>
  <c r="AA311" i="46"/>
  <c r="Z311" i="46"/>
  <c r="AA310" i="46"/>
  <c r="Z310" i="46"/>
  <c r="AA309" i="46"/>
  <c r="Z309" i="46"/>
  <c r="AA308" i="46"/>
  <c r="Z308" i="46"/>
  <c r="AA307" i="46"/>
  <c r="Z307" i="46"/>
  <c r="AA306" i="46"/>
  <c r="Z306" i="46"/>
  <c r="AA305" i="46"/>
  <c r="Z305" i="46"/>
  <c r="AA304" i="46"/>
  <c r="Z304" i="46"/>
  <c r="AA303" i="46"/>
  <c r="Z303" i="46"/>
  <c r="AA302" i="46"/>
  <c r="Z302" i="46"/>
  <c r="AA301" i="46"/>
  <c r="Z301" i="46"/>
  <c r="AA300" i="46"/>
  <c r="Z300" i="46"/>
  <c r="AA299" i="46"/>
  <c r="Z299" i="46"/>
  <c r="AA298" i="46"/>
  <c r="Z298" i="46"/>
  <c r="AA297" i="46"/>
  <c r="Z297" i="46"/>
  <c r="AA296" i="46"/>
  <c r="Z296" i="46"/>
  <c r="AA295" i="46"/>
  <c r="Z295" i="46"/>
  <c r="AA294" i="46"/>
  <c r="Z294" i="46"/>
  <c r="AA293" i="46"/>
  <c r="Z293" i="46"/>
  <c r="AA292" i="46"/>
  <c r="Z292" i="46"/>
  <c r="AA291" i="46"/>
  <c r="Z291" i="46"/>
  <c r="AA290" i="46"/>
  <c r="Z290" i="46"/>
  <c r="AA289" i="46"/>
  <c r="Z289" i="46"/>
  <c r="AA288" i="46"/>
  <c r="Z288" i="46"/>
  <c r="AA287" i="46"/>
  <c r="Z287" i="46"/>
  <c r="AA286" i="46"/>
  <c r="Z286" i="46"/>
  <c r="AA285" i="46"/>
  <c r="Z285" i="46"/>
  <c r="AA284" i="46"/>
  <c r="Z284" i="46"/>
  <c r="AA283" i="46"/>
  <c r="Z283" i="46"/>
  <c r="AA282" i="46"/>
  <c r="Z282" i="46"/>
  <c r="AA281" i="46"/>
  <c r="Z281" i="46"/>
  <c r="AA280" i="46"/>
  <c r="Z280" i="46"/>
  <c r="AA279" i="46"/>
  <c r="Z279" i="46"/>
  <c r="AA278" i="46"/>
  <c r="Z278" i="46"/>
  <c r="AA277" i="46"/>
  <c r="Z277" i="46"/>
  <c r="AA276" i="46"/>
  <c r="Z276" i="46"/>
  <c r="AA275" i="46"/>
  <c r="Z275" i="46"/>
  <c r="AA274" i="46"/>
  <c r="Z274" i="46"/>
  <c r="AA273" i="46"/>
  <c r="Z273" i="46"/>
  <c r="AA272" i="46"/>
  <c r="Z272" i="46"/>
  <c r="AA271" i="46"/>
  <c r="Z271" i="46"/>
  <c r="AA270" i="46"/>
  <c r="Z270" i="46"/>
  <c r="AA269" i="46"/>
  <c r="Z269" i="46"/>
  <c r="AA268" i="46"/>
  <c r="Z268" i="46"/>
  <c r="AA267" i="46"/>
  <c r="Z267" i="46"/>
  <c r="AA266" i="46"/>
  <c r="Z266" i="46"/>
  <c r="AA265" i="46"/>
  <c r="Z265" i="46"/>
  <c r="AA264" i="46"/>
  <c r="Z264" i="46"/>
  <c r="AA263" i="46"/>
  <c r="Z263" i="46"/>
  <c r="AA262" i="46"/>
  <c r="Z262" i="46"/>
  <c r="AA261" i="46"/>
  <c r="Z261" i="46"/>
  <c r="AA260" i="46"/>
  <c r="Z260" i="46"/>
  <c r="AA259" i="46"/>
  <c r="Z259" i="46"/>
  <c r="AA258" i="46"/>
  <c r="Z258" i="46"/>
  <c r="AA257" i="46"/>
  <c r="Z257" i="46"/>
  <c r="AA256" i="46"/>
  <c r="Z256" i="46"/>
  <c r="AA255" i="46"/>
  <c r="Z255" i="46"/>
  <c r="AA254" i="46"/>
  <c r="Z254" i="46"/>
  <c r="AA253" i="46"/>
  <c r="Z253" i="46"/>
  <c r="AA252" i="46"/>
  <c r="Z252" i="46"/>
  <c r="AA251" i="46"/>
  <c r="Z251" i="46"/>
  <c r="AA250" i="46"/>
  <c r="Z250" i="46"/>
  <c r="AA249" i="46"/>
  <c r="Z249" i="46"/>
  <c r="AA248" i="46"/>
  <c r="Z248" i="46"/>
  <c r="AA247" i="46"/>
  <c r="Z247" i="46"/>
  <c r="AA246" i="46"/>
  <c r="Z246" i="46"/>
  <c r="AA245" i="46"/>
  <c r="Z245" i="46"/>
  <c r="AA244" i="46"/>
  <c r="Z244" i="46"/>
  <c r="AA243" i="46"/>
  <c r="Z243" i="46"/>
  <c r="AA242" i="46"/>
  <c r="Z242" i="46"/>
  <c r="AA241" i="46"/>
  <c r="Z241" i="46"/>
  <c r="AA240" i="46"/>
  <c r="Z240" i="46"/>
  <c r="AA239" i="46"/>
  <c r="Z239" i="46"/>
  <c r="AA238" i="46"/>
  <c r="Z238" i="46"/>
  <c r="AA237" i="46"/>
  <c r="Z237" i="46"/>
  <c r="AA236" i="46"/>
  <c r="Z236" i="46"/>
  <c r="AA235" i="46"/>
  <c r="Z235" i="46"/>
  <c r="AA234" i="46"/>
  <c r="Z234" i="46"/>
  <c r="AA233" i="46"/>
  <c r="Z233" i="46"/>
  <c r="AA232" i="46"/>
  <c r="Z232" i="46"/>
  <c r="AA231" i="46"/>
  <c r="Z231" i="46"/>
  <c r="AA230" i="46"/>
  <c r="Z230" i="46"/>
  <c r="AA229" i="46"/>
  <c r="Z229" i="46"/>
  <c r="AA228" i="46"/>
  <c r="Z228" i="46"/>
  <c r="AA227" i="46"/>
  <c r="Z227" i="46"/>
  <c r="AA226" i="46"/>
  <c r="Z226" i="46"/>
  <c r="AA225" i="46"/>
  <c r="Z225" i="46"/>
  <c r="AA224" i="46"/>
  <c r="Z224" i="46"/>
  <c r="AA223" i="46"/>
  <c r="Z223" i="46"/>
  <c r="AA222" i="46"/>
  <c r="Z222" i="46"/>
  <c r="AA221" i="46"/>
  <c r="Z221" i="46"/>
  <c r="AA220" i="46"/>
  <c r="Z220" i="46"/>
  <c r="AA219" i="46"/>
  <c r="Z219" i="46"/>
  <c r="AA218" i="46"/>
  <c r="Z218" i="46"/>
  <c r="AA217" i="46"/>
  <c r="Z217" i="46"/>
  <c r="AA216" i="46"/>
  <c r="Z216" i="46"/>
  <c r="AA215" i="46"/>
  <c r="Z215" i="46"/>
  <c r="AA214" i="46"/>
  <c r="Z214" i="46"/>
  <c r="AA213" i="46"/>
  <c r="Z213" i="46"/>
  <c r="AA212" i="46"/>
  <c r="Z212" i="46"/>
  <c r="AA211" i="46"/>
  <c r="Z211" i="46"/>
  <c r="AA210" i="46"/>
  <c r="Z210" i="46"/>
  <c r="AA209" i="46"/>
  <c r="Z209" i="46"/>
  <c r="AA208" i="46"/>
  <c r="Z208" i="46"/>
  <c r="AA207" i="46"/>
  <c r="Z207" i="46"/>
  <c r="AA206" i="46"/>
  <c r="Z206" i="46"/>
  <c r="AA205" i="46"/>
  <c r="Z205" i="46"/>
  <c r="AA204" i="46"/>
  <c r="Z204" i="46"/>
  <c r="AA203" i="46"/>
  <c r="Z203" i="46"/>
  <c r="AA202" i="46"/>
  <c r="Z202" i="46"/>
  <c r="AA201" i="46"/>
  <c r="Z201" i="46"/>
  <c r="AA200" i="46"/>
  <c r="Z200" i="46"/>
  <c r="AA199" i="46"/>
  <c r="Z199" i="46"/>
  <c r="AA198" i="46"/>
  <c r="Z198" i="46"/>
  <c r="AA197" i="46"/>
  <c r="Z197" i="46"/>
  <c r="AA196" i="46"/>
  <c r="Z196" i="46"/>
  <c r="AA195" i="46"/>
  <c r="Z195" i="46"/>
  <c r="AA194" i="46"/>
  <c r="Z194" i="46"/>
  <c r="AA193" i="46"/>
  <c r="Z193" i="46"/>
  <c r="AA192" i="46"/>
  <c r="Z192" i="46"/>
  <c r="AA191" i="46"/>
  <c r="Z191" i="46"/>
  <c r="AA190" i="46"/>
  <c r="Z190" i="46"/>
  <c r="AA189" i="46"/>
  <c r="Z189" i="46"/>
  <c r="AA188" i="46"/>
  <c r="Z188" i="46"/>
  <c r="AA187" i="46"/>
  <c r="Z187" i="46"/>
  <c r="AA186" i="46"/>
  <c r="Z186" i="46"/>
  <c r="AA185" i="46"/>
  <c r="Z185" i="46"/>
  <c r="AA184" i="46"/>
  <c r="Z184" i="46"/>
  <c r="AA183" i="46"/>
  <c r="Z183" i="46"/>
  <c r="AA182" i="46"/>
  <c r="Z182" i="46"/>
  <c r="AA181" i="46"/>
  <c r="Z181" i="46"/>
  <c r="AA180" i="46"/>
  <c r="Z180" i="46"/>
  <c r="AA179" i="46"/>
  <c r="Z179" i="46"/>
  <c r="AA178" i="46"/>
  <c r="Z178" i="46"/>
  <c r="AA177" i="46"/>
  <c r="Z177" i="46"/>
  <c r="AA176" i="46"/>
  <c r="Z176" i="46"/>
  <c r="AA175" i="46"/>
  <c r="Z175" i="46"/>
  <c r="AA174" i="46"/>
  <c r="Z174" i="46"/>
  <c r="AA173" i="46"/>
  <c r="Z173" i="46"/>
  <c r="AA172" i="46"/>
  <c r="Z172" i="46"/>
  <c r="AA171" i="46"/>
  <c r="Z171" i="46"/>
  <c r="AA170" i="46"/>
  <c r="Z170" i="46"/>
  <c r="AA169" i="46"/>
  <c r="Z169" i="46"/>
  <c r="AA168" i="46"/>
  <c r="Z168" i="46"/>
  <c r="AA167" i="46"/>
  <c r="Z167" i="46"/>
  <c r="AA166" i="46"/>
  <c r="Z166" i="46"/>
  <c r="AA165" i="46"/>
  <c r="Z165" i="46"/>
  <c r="AA164" i="46"/>
  <c r="Z164" i="46"/>
  <c r="AA163" i="46"/>
  <c r="Z163" i="46"/>
  <c r="AA162" i="46"/>
  <c r="Z162" i="46"/>
  <c r="AA161" i="46"/>
  <c r="Z161" i="46"/>
  <c r="AA160" i="46"/>
  <c r="Z160" i="46"/>
  <c r="AA159" i="46"/>
  <c r="Z159" i="46"/>
  <c r="AA158" i="46"/>
  <c r="Z158" i="46"/>
  <c r="AA157" i="46"/>
  <c r="Z157" i="46"/>
  <c r="AA156" i="46"/>
  <c r="Z156" i="46"/>
  <c r="AA155" i="46"/>
  <c r="Z155" i="46"/>
  <c r="AA154" i="46"/>
  <c r="Z154" i="46"/>
  <c r="AA153" i="46"/>
  <c r="Z153" i="46"/>
  <c r="AA152" i="46"/>
  <c r="Z152" i="46"/>
  <c r="AA151" i="46"/>
  <c r="Z151" i="46"/>
  <c r="AA150" i="46"/>
  <c r="Z150" i="46"/>
  <c r="AA149" i="46"/>
  <c r="Z149" i="46"/>
  <c r="AA148" i="46"/>
  <c r="Z148" i="46"/>
  <c r="AA147" i="46"/>
  <c r="Z147" i="46"/>
  <c r="AA146" i="46"/>
  <c r="Z146" i="46"/>
  <c r="AA145" i="46"/>
  <c r="Z145" i="46"/>
  <c r="AA144" i="46"/>
  <c r="Z144" i="46"/>
  <c r="AA143" i="46"/>
  <c r="Z143" i="46"/>
  <c r="AA142" i="46"/>
  <c r="Z142" i="46"/>
  <c r="AA141" i="46"/>
  <c r="Z141" i="46"/>
  <c r="AA140" i="46"/>
  <c r="Z140" i="46"/>
  <c r="AA139" i="46"/>
  <c r="Z139" i="46"/>
  <c r="AA138" i="46"/>
  <c r="Z138" i="46"/>
  <c r="AA137" i="46"/>
  <c r="Z137" i="46"/>
  <c r="AA136" i="46"/>
  <c r="Z136" i="46"/>
  <c r="AA135" i="46"/>
  <c r="Z135" i="46"/>
  <c r="AA134" i="46"/>
  <c r="Z134" i="46"/>
  <c r="AA133" i="46"/>
  <c r="Z133" i="46"/>
  <c r="AA132" i="46"/>
  <c r="Z132" i="46"/>
  <c r="AA131" i="46"/>
  <c r="Z131" i="46"/>
  <c r="AA130" i="46"/>
  <c r="Z130" i="46"/>
  <c r="AA129" i="46"/>
  <c r="Z129" i="46"/>
  <c r="AA128" i="46"/>
  <c r="Z128" i="46"/>
  <c r="AA127" i="46"/>
  <c r="Z127" i="46"/>
  <c r="AA126" i="46"/>
  <c r="Z126" i="46"/>
  <c r="AA125" i="46"/>
  <c r="Z125" i="46"/>
  <c r="AA124" i="46"/>
  <c r="Z124" i="46"/>
  <c r="AA123" i="46"/>
  <c r="Z123" i="46"/>
  <c r="AA122" i="46"/>
  <c r="Z122" i="46"/>
  <c r="AA121" i="46"/>
  <c r="Z121" i="46"/>
  <c r="AA120" i="46"/>
  <c r="Z120" i="46"/>
  <c r="AA119" i="46"/>
  <c r="Z119" i="46"/>
  <c r="AA118" i="46"/>
  <c r="Z118" i="46"/>
  <c r="AA117" i="46"/>
  <c r="Z117" i="46"/>
  <c r="AA116" i="46"/>
  <c r="Z116" i="46"/>
  <c r="AA115" i="46"/>
  <c r="Z115" i="46"/>
  <c r="AA114" i="46"/>
  <c r="Z114" i="46"/>
  <c r="AA113" i="46"/>
  <c r="Z113" i="46"/>
  <c r="AA112" i="46"/>
  <c r="Z112" i="46"/>
  <c r="AA111" i="46"/>
  <c r="Z111" i="46"/>
  <c r="AA110" i="46"/>
  <c r="Z110" i="46"/>
  <c r="AA109" i="46"/>
  <c r="Z109" i="46"/>
  <c r="AA108" i="46"/>
  <c r="Z108" i="46"/>
  <c r="AA107" i="46"/>
  <c r="Z107" i="46"/>
  <c r="AA106" i="46"/>
  <c r="Z106" i="46"/>
  <c r="AA105" i="46"/>
  <c r="Z105" i="46"/>
  <c r="AA104" i="46"/>
  <c r="Z104" i="46"/>
  <c r="AA103" i="46"/>
  <c r="Z103" i="46"/>
  <c r="AA102" i="46"/>
  <c r="Z102" i="46"/>
  <c r="AA101" i="46"/>
  <c r="Z101" i="46"/>
  <c r="AA100" i="46"/>
  <c r="Z100" i="46"/>
  <c r="AA99" i="46"/>
  <c r="Z99" i="46"/>
  <c r="AA98" i="46"/>
  <c r="Z98" i="46"/>
  <c r="AA97" i="46"/>
  <c r="Z97" i="46"/>
  <c r="AA96" i="46"/>
  <c r="Z96" i="46"/>
  <c r="AA95" i="46"/>
  <c r="Z95" i="46"/>
  <c r="AA94" i="46"/>
  <c r="Z94" i="46"/>
  <c r="AA93" i="46"/>
  <c r="Z93" i="46"/>
  <c r="AA92" i="46"/>
  <c r="Z92" i="46"/>
  <c r="AA91" i="46"/>
  <c r="Z91" i="46"/>
  <c r="AA90" i="46"/>
  <c r="Z90" i="46"/>
  <c r="AA89" i="46"/>
  <c r="Z89" i="46"/>
  <c r="AA88" i="46"/>
  <c r="Z88" i="46"/>
  <c r="AA87" i="46"/>
  <c r="Z87" i="46"/>
  <c r="AA86" i="46"/>
  <c r="Z86" i="46"/>
  <c r="AA85" i="46"/>
  <c r="Z85" i="46"/>
  <c r="AA84" i="46"/>
  <c r="Z84" i="46"/>
  <c r="AA83" i="46"/>
  <c r="Z83" i="46"/>
  <c r="AA82" i="46"/>
  <c r="Z82" i="46"/>
  <c r="AA81" i="46"/>
  <c r="Z81" i="46"/>
  <c r="AA80" i="46"/>
  <c r="Z80" i="46"/>
  <c r="AA79" i="46"/>
  <c r="Z79" i="46"/>
  <c r="AA78" i="46"/>
  <c r="Z78" i="46"/>
  <c r="AA77" i="46"/>
  <c r="Z77" i="46"/>
  <c r="AA76" i="46"/>
  <c r="Z76" i="46"/>
  <c r="AA75" i="46"/>
  <c r="Z75" i="46"/>
  <c r="AA74" i="46"/>
  <c r="Z74" i="46"/>
  <c r="AA73" i="46"/>
  <c r="Z73" i="46"/>
  <c r="AA72" i="46"/>
  <c r="Z72" i="46"/>
  <c r="AA71" i="46"/>
  <c r="Z71" i="46"/>
  <c r="AA70" i="46"/>
  <c r="Z70" i="46"/>
  <c r="AA69" i="46"/>
  <c r="Z69" i="46"/>
  <c r="AA68" i="46"/>
  <c r="Z68" i="46"/>
  <c r="AA67" i="46"/>
  <c r="Z67" i="46"/>
  <c r="AA66" i="46"/>
  <c r="Z66" i="46"/>
  <c r="AA65" i="46"/>
  <c r="Z65" i="46"/>
  <c r="AA64" i="46"/>
  <c r="Z64" i="46"/>
  <c r="AA63" i="46"/>
  <c r="Z63" i="46"/>
  <c r="AA62" i="46"/>
  <c r="Z62" i="46"/>
  <c r="AA61" i="46"/>
  <c r="Z61" i="46"/>
  <c r="AA60" i="46"/>
  <c r="Z60" i="46"/>
  <c r="AA59" i="46"/>
  <c r="Z59" i="46"/>
  <c r="AA58" i="46"/>
  <c r="Z58" i="46"/>
  <c r="AA57" i="46"/>
  <c r="Z57" i="46"/>
  <c r="AA56" i="46"/>
  <c r="Z56" i="46"/>
  <c r="AA55" i="46"/>
  <c r="Z55" i="46"/>
  <c r="AA54" i="46"/>
  <c r="Z54" i="46"/>
  <c r="AA53" i="46"/>
  <c r="Z53" i="46"/>
  <c r="AA52" i="46"/>
  <c r="Z52" i="46"/>
  <c r="AA51" i="46"/>
  <c r="Z51" i="46"/>
  <c r="AA50" i="46"/>
  <c r="Z50" i="46"/>
  <c r="AA49" i="46"/>
  <c r="Z49" i="46"/>
  <c r="AA48" i="46"/>
  <c r="Z48" i="46"/>
  <c r="AA47" i="46"/>
  <c r="Z47" i="46"/>
  <c r="AA46" i="46"/>
  <c r="Z46" i="46"/>
  <c r="AA45" i="46"/>
  <c r="Z45" i="46"/>
  <c r="AA44" i="46"/>
  <c r="Z44" i="46"/>
  <c r="AA43" i="46"/>
  <c r="Z43" i="46"/>
  <c r="AA42" i="46"/>
  <c r="Z42" i="46"/>
  <c r="AA41" i="46"/>
  <c r="Z41" i="46"/>
  <c r="AA40" i="46"/>
  <c r="Z40" i="46"/>
  <c r="AA39" i="46"/>
  <c r="Z39" i="46"/>
  <c r="AA38" i="46"/>
  <c r="Z38" i="46"/>
  <c r="AA37" i="46"/>
  <c r="Z37" i="46"/>
  <c r="AA36" i="46"/>
  <c r="Z36" i="46"/>
  <c r="AA35" i="46"/>
  <c r="Z35" i="46"/>
  <c r="AA34" i="46"/>
  <c r="Z34" i="46"/>
  <c r="AA33" i="46"/>
  <c r="Z33" i="46"/>
  <c r="AA32" i="46"/>
  <c r="Z32" i="46"/>
  <c r="AA31" i="46"/>
  <c r="Z31" i="46"/>
  <c r="AA30" i="46"/>
  <c r="Z30" i="46"/>
  <c r="AA29" i="46"/>
  <c r="Z29" i="46"/>
  <c r="AA28" i="46"/>
  <c r="Z28" i="46"/>
  <c r="AA27" i="46"/>
  <c r="Z27" i="46"/>
  <c r="AA26" i="46"/>
  <c r="Z26" i="46"/>
  <c r="AA25" i="46"/>
  <c r="Z25" i="46"/>
  <c r="AA24" i="46"/>
  <c r="Z24" i="46"/>
  <c r="AA23" i="46"/>
  <c r="Z23" i="46"/>
  <c r="AA22" i="46"/>
  <c r="Z22" i="46"/>
  <c r="AA21" i="46"/>
  <c r="Z21" i="46"/>
  <c r="AA20" i="46"/>
  <c r="Z20" i="46"/>
  <c r="AA19" i="46"/>
  <c r="Z19" i="46"/>
  <c r="AA18" i="46"/>
  <c r="Z18" i="46"/>
  <c r="AA17" i="46"/>
  <c r="Z17" i="46"/>
  <c r="AA16" i="46"/>
  <c r="Z16" i="46"/>
  <c r="X16" i="46"/>
  <c r="X615" i="46"/>
  <c r="X614" i="46"/>
  <c r="X613" i="46"/>
  <c r="X612" i="46"/>
  <c r="X611" i="46"/>
  <c r="X610" i="46"/>
  <c r="X609" i="46"/>
  <c r="X608" i="46"/>
  <c r="X607" i="46"/>
  <c r="X606" i="46"/>
  <c r="X605" i="46"/>
  <c r="X604" i="46"/>
  <c r="X603" i="46"/>
  <c r="X602" i="46"/>
  <c r="X601" i="46"/>
  <c r="X600" i="46"/>
  <c r="X599" i="46"/>
  <c r="X598" i="46"/>
  <c r="X597" i="46"/>
  <c r="X596" i="46"/>
  <c r="X595" i="46"/>
  <c r="X594" i="46"/>
  <c r="X593" i="46"/>
  <c r="X592" i="46"/>
  <c r="X591" i="46"/>
  <c r="X590" i="46"/>
  <c r="X589" i="46"/>
  <c r="X588" i="46"/>
  <c r="X587" i="46"/>
  <c r="X586" i="46"/>
  <c r="X585" i="46"/>
  <c r="X584" i="46"/>
  <c r="X583" i="46"/>
  <c r="X582" i="46"/>
  <c r="X581" i="46"/>
  <c r="X580" i="46"/>
  <c r="X579" i="46"/>
  <c r="X578" i="46"/>
  <c r="X577" i="46"/>
  <c r="X576" i="46"/>
  <c r="X575" i="46"/>
  <c r="X574" i="46"/>
  <c r="X573" i="46"/>
  <c r="X572" i="46"/>
  <c r="X571" i="46"/>
  <c r="X570" i="46"/>
  <c r="X569" i="46"/>
  <c r="X568" i="46"/>
  <c r="X567" i="46"/>
  <c r="X566" i="46"/>
  <c r="X565" i="46"/>
  <c r="X564" i="46"/>
  <c r="X563" i="46"/>
  <c r="X562" i="46"/>
  <c r="X561" i="46"/>
  <c r="X560" i="46"/>
  <c r="X559" i="46"/>
  <c r="X558" i="46"/>
  <c r="X557" i="46"/>
  <c r="X556" i="46"/>
  <c r="X555" i="46"/>
  <c r="X554" i="46"/>
  <c r="X553" i="46"/>
  <c r="X552" i="46"/>
  <c r="X551" i="46"/>
  <c r="X550" i="46"/>
  <c r="X549" i="46"/>
  <c r="X548" i="46"/>
  <c r="X547" i="46"/>
  <c r="X546" i="46"/>
  <c r="X545" i="46"/>
  <c r="X544" i="46"/>
  <c r="X543" i="46"/>
  <c r="X542" i="46"/>
  <c r="X541" i="46"/>
  <c r="X540" i="46"/>
  <c r="X539" i="46"/>
  <c r="X538" i="46"/>
  <c r="X537" i="46"/>
  <c r="X536" i="46"/>
  <c r="X535" i="46"/>
  <c r="X534" i="46"/>
  <c r="X533" i="46"/>
  <c r="X532" i="46"/>
  <c r="X531" i="46"/>
  <c r="X530" i="46"/>
  <c r="X529" i="46"/>
  <c r="X528" i="46"/>
  <c r="X527" i="46"/>
  <c r="X526" i="46"/>
  <c r="X525" i="46"/>
  <c r="X524" i="46"/>
  <c r="X523" i="46"/>
  <c r="X522" i="46"/>
  <c r="X521" i="46"/>
  <c r="X520" i="46"/>
  <c r="X519" i="46"/>
  <c r="X518" i="46"/>
  <c r="X517" i="46"/>
  <c r="X516" i="46"/>
  <c r="X515" i="46"/>
  <c r="X514" i="46"/>
  <c r="X513" i="46"/>
  <c r="X512" i="46"/>
  <c r="X511" i="46"/>
  <c r="X510" i="46"/>
  <c r="X509" i="46"/>
  <c r="X508" i="46"/>
  <c r="X507" i="46"/>
  <c r="X506" i="46"/>
  <c r="X505" i="46"/>
  <c r="X504" i="46"/>
  <c r="X503" i="46"/>
  <c r="X502" i="46"/>
  <c r="X501" i="46"/>
  <c r="X500" i="46"/>
  <c r="X499" i="46"/>
  <c r="X498" i="46"/>
  <c r="X497" i="46"/>
  <c r="X496" i="46"/>
  <c r="X495" i="46"/>
  <c r="X494" i="46"/>
  <c r="X493" i="46"/>
  <c r="X492" i="46"/>
  <c r="X491" i="46"/>
  <c r="X490" i="46"/>
  <c r="X489" i="46"/>
  <c r="X488" i="46"/>
  <c r="X487" i="46"/>
  <c r="X486" i="46"/>
  <c r="X485" i="46"/>
  <c r="X484" i="46"/>
  <c r="X483" i="46"/>
  <c r="X482" i="46"/>
  <c r="X481" i="46"/>
  <c r="X480" i="46"/>
  <c r="X479" i="46"/>
  <c r="X478" i="46"/>
  <c r="X477" i="46"/>
  <c r="X476" i="46"/>
  <c r="X475" i="46"/>
  <c r="X474" i="46"/>
  <c r="X473" i="46"/>
  <c r="X472" i="46"/>
  <c r="X471" i="46"/>
  <c r="X470" i="46"/>
  <c r="X469" i="46"/>
  <c r="X468" i="46"/>
  <c r="X467" i="46"/>
  <c r="X466" i="46"/>
  <c r="X465" i="46"/>
  <c r="X464" i="46"/>
  <c r="X463" i="46"/>
  <c r="X462" i="46"/>
  <c r="X461" i="46"/>
  <c r="X460" i="46"/>
  <c r="X459" i="46"/>
  <c r="X458" i="46"/>
  <c r="X457" i="46"/>
  <c r="X456" i="46"/>
  <c r="X455" i="46"/>
  <c r="X454" i="46"/>
  <c r="X453" i="46"/>
  <c r="X452" i="46"/>
  <c r="X451" i="46"/>
  <c r="X450" i="46"/>
  <c r="X449" i="46"/>
  <c r="X448" i="46"/>
  <c r="X447" i="46"/>
  <c r="X446" i="46"/>
  <c r="X445" i="46"/>
  <c r="X444" i="46"/>
  <c r="X443" i="46"/>
  <c r="X442" i="46"/>
  <c r="X441" i="46"/>
  <c r="X440" i="46"/>
  <c r="X439" i="46"/>
  <c r="X438" i="46"/>
  <c r="X437" i="46"/>
  <c r="X436" i="46"/>
  <c r="X435" i="46"/>
  <c r="X434" i="46"/>
  <c r="X433" i="46"/>
  <c r="X432" i="46"/>
  <c r="X431" i="46"/>
  <c r="X430" i="46"/>
  <c r="X429" i="46"/>
  <c r="X428" i="46"/>
  <c r="X427" i="46"/>
  <c r="X426" i="46"/>
  <c r="X425" i="46"/>
  <c r="X424" i="46"/>
  <c r="X423" i="46"/>
  <c r="X422" i="46"/>
  <c r="X421" i="46"/>
  <c r="X420" i="46"/>
  <c r="X419" i="46"/>
  <c r="X418" i="46"/>
  <c r="X417" i="46"/>
  <c r="X416" i="46"/>
  <c r="X415" i="46"/>
  <c r="X414" i="46"/>
  <c r="X413" i="46"/>
  <c r="X412" i="46"/>
  <c r="X411" i="46"/>
  <c r="X410" i="46"/>
  <c r="X409" i="46"/>
  <c r="X408" i="46"/>
  <c r="X407" i="46"/>
  <c r="X406" i="46"/>
  <c r="X405" i="46"/>
  <c r="X404" i="46"/>
  <c r="X403" i="46"/>
  <c r="X402" i="46"/>
  <c r="X401" i="46"/>
  <c r="X400" i="46"/>
  <c r="X399" i="46"/>
  <c r="X398" i="46"/>
  <c r="X397" i="46"/>
  <c r="X396" i="46"/>
  <c r="X395" i="46"/>
  <c r="X394" i="46"/>
  <c r="X393" i="46"/>
  <c r="X392" i="46"/>
  <c r="X391" i="46"/>
  <c r="X390" i="46"/>
  <c r="X389" i="46"/>
  <c r="X388" i="46"/>
  <c r="X387" i="46"/>
  <c r="X386" i="46"/>
  <c r="X385" i="46"/>
  <c r="X384" i="46"/>
  <c r="X383" i="46"/>
  <c r="X382" i="46"/>
  <c r="X381" i="46"/>
  <c r="X380" i="46"/>
  <c r="X379" i="46"/>
  <c r="X378" i="46"/>
  <c r="X377" i="46"/>
  <c r="X376" i="46"/>
  <c r="X375" i="46"/>
  <c r="X374" i="46"/>
  <c r="X373" i="46"/>
  <c r="X372" i="46"/>
  <c r="X371" i="46"/>
  <c r="X370" i="46"/>
  <c r="X369" i="46"/>
  <c r="X368" i="46"/>
  <c r="X367" i="46"/>
  <c r="X366" i="46"/>
  <c r="X365" i="46"/>
  <c r="X364" i="46"/>
  <c r="X363" i="46"/>
  <c r="X362" i="46"/>
  <c r="X361" i="46"/>
  <c r="X360" i="46"/>
  <c r="X359" i="46"/>
  <c r="X358" i="46"/>
  <c r="X357" i="46"/>
  <c r="X356" i="46"/>
  <c r="X355" i="46"/>
  <c r="X354" i="46"/>
  <c r="X353" i="46"/>
  <c r="X352" i="46"/>
  <c r="X351" i="46"/>
  <c r="X350" i="46"/>
  <c r="X349" i="46"/>
  <c r="X348" i="46"/>
  <c r="X347" i="46"/>
  <c r="X346" i="46"/>
  <c r="X345" i="46"/>
  <c r="X344" i="46"/>
  <c r="X343" i="46"/>
  <c r="X342" i="46"/>
  <c r="X341" i="46"/>
  <c r="X340" i="46"/>
  <c r="X339" i="46"/>
  <c r="X338" i="46"/>
  <c r="X337" i="46"/>
  <c r="X336" i="46"/>
  <c r="X335" i="46"/>
  <c r="X334" i="46"/>
  <c r="X333" i="46"/>
  <c r="X332" i="46"/>
  <c r="X331" i="46"/>
  <c r="X330" i="46"/>
  <c r="X329" i="46"/>
  <c r="X328" i="46"/>
  <c r="X327" i="46"/>
  <c r="X326" i="46"/>
  <c r="X325" i="46"/>
  <c r="X324" i="46"/>
  <c r="X323" i="46"/>
  <c r="X322" i="46"/>
  <c r="X321" i="46"/>
  <c r="X320" i="46"/>
  <c r="X319" i="46"/>
  <c r="X318" i="46"/>
  <c r="X317" i="46"/>
  <c r="X316" i="46"/>
  <c r="X315" i="46"/>
  <c r="X314" i="46"/>
  <c r="X313" i="46"/>
  <c r="X312" i="46"/>
  <c r="X311" i="46"/>
  <c r="X310" i="46"/>
  <c r="X309" i="46"/>
  <c r="X308" i="46"/>
  <c r="X307" i="46"/>
  <c r="X306" i="46"/>
  <c r="X305" i="46"/>
  <c r="X304" i="46"/>
  <c r="X303" i="46"/>
  <c r="X302" i="46"/>
  <c r="X301" i="46"/>
  <c r="X300" i="46"/>
  <c r="X299" i="46"/>
  <c r="X298" i="46"/>
  <c r="X297" i="46"/>
  <c r="X296" i="46"/>
  <c r="X295" i="46"/>
  <c r="X294" i="46"/>
  <c r="X293" i="46"/>
  <c r="X292" i="46"/>
  <c r="X291" i="46"/>
  <c r="X290" i="46"/>
  <c r="X289" i="46"/>
  <c r="X288" i="46"/>
  <c r="X287" i="46"/>
  <c r="X286" i="46"/>
  <c r="X285" i="46"/>
  <c r="X284" i="46"/>
  <c r="X283" i="46"/>
  <c r="X282" i="46"/>
  <c r="X281" i="46"/>
  <c r="X280" i="46"/>
  <c r="X279" i="46"/>
  <c r="X278" i="46"/>
  <c r="X277" i="46"/>
  <c r="X276" i="46"/>
  <c r="X275" i="46"/>
  <c r="X274" i="46"/>
  <c r="X273" i="46"/>
  <c r="X272" i="46"/>
  <c r="X271" i="46"/>
  <c r="X270" i="46"/>
  <c r="X269" i="46"/>
  <c r="X268" i="46"/>
  <c r="X267" i="46"/>
  <c r="X266" i="46"/>
  <c r="X265" i="46"/>
  <c r="X264" i="46"/>
  <c r="X263" i="46"/>
  <c r="X262" i="46"/>
  <c r="X261" i="46"/>
  <c r="X260" i="46"/>
  <c r="X259" i="46"/>
  <c r="X258" i="46"/>
  <c r="X257" i="46"/>
  <c r="X256" i="46"/>
  <c r="X255" i="46"/>
  <c r="X254" i="46"/>
  <c r="X253" i="46"/>
  <c r="X252" i="46"/>
  <c r="X251" i="46"/>
  <c r="X250" i="46"/>
  <c r="X249" i="46"/>
  <c r="X248" i="46"/>
  <c r="X247" i="46"/>
  <c r="X246" i="46"/>
  <c r="X245" i="46"/>
  <c r="X244" i="46"/>
  <c r="X243" i="46"/>
  <c r="X242" i="46"/>
  <c r="X241" i="46"/>
  <c r="X240" i="46"/>
  <c r="X239" i="46"/>
  <c r="X238" i="46"/>
  <c r="X237" i="46"/>
  <c r="X236" i="46"/>
  <c r="X235" i="46"/>
  <c r="X234" i="46"/>
  <c r="X233" i="46"/>
  <c r="X232" i="46"/>
  <c r="X231" i="46"/>
  <c r="X230" i="46"/>
  <c r="X229" i="46"/>
  <c r="X228" i="46"/>
  <c r="X227" i="46"/>
  <c r="X226" i="46"/>
  <c r="X225" i="46"/>
  <c r="X224" i="46"/>
  <c r="X223" i="46"/>
  <c r="X222" i="46"/>
  <c r="X221" i="46"/>
  <c r="X220" i="46"/>
  <c r="X219" i="46"/>
  <c r="X218" i="46"/>
  <c r="X217" i="46"/>
  <c r="X216" i="46"/>
  <c r="X215" i="46"/>
  <c r="X214" i="46"/>
  <c r="X213" i="46"/>
  <c r="X212" i="46"/>
  <c r="X211" i="46"/>
  <c r="X210" i="46"/>
  <c r="X209" i="46"/>
  <c r="X208" i="46"/>
  <c r="X207" i="46"/>
  <c r="X206" i="46"/>
  <c r="X205" i="46"/>
  <c r="X204" i="46"/>
  <c r="X203" i="46"/>
  <c r="X202" i="46"/>
  <c r="X201" i="46"/>
  <c r="X200" i="46"/>
  <c r="X199" i="46"/>
  <c r="X198" i="46"/>
  <c r="X197" i="46"/>
  <c r="X196" i="46"/>
  <c r="X195" i="46"/>
  <c r="X194" i="46"/>
  <c r="X193" i="46"/>
  <c r="X192" i="46"/>
  <c r="X191" i="46"/>
  <c r="X190" i="46"/>
  <c r="X189" i="46"/>
  <c r="X188" i="46"/>
  <c r="X187" i="46"/>
  <c r="X186" i="46"/>
  <c r="X185" i="46"/>
  <c r="X184" i="46"/>
  <c r="X183" i="46"/>
  <c r="X182" i="46"/>
  <c r="X181" i="46"/>
  <c r="X180" i="46"/>
  <c r="X179" i="46"/>
  <c r="X178" i="46"/>
  <c r="X177" i="46"/>
  <c r="X176" i="46"/>
  <c r="X175" i="46"/>
  <c r="X174" i="46"/>
  <c r="X173" i="46"/>
  <c r="X172" i="46"/>
  <c r="X171" i="46"/>
  <c r="X170" i="46"/>
  <c r="X169" i="46"/>
  <c r="X168" i="46"/>
  <c r="X167" i="46"/>
  <c r="X166" i="46"/>
  <c r="X165" i="46"/>
  <c r="X164" i="46"/>
  <c r="X163" i="46"/>
  <c r="X162" i="46"/>
  <c r="X161" i="46"/>
  <c r="X160" i="46"/>
  <c r="X159" i="46"/>
  <c r="X158" i="46"/>
  <c r="X157" i="46"/>
  <c r="X156" i="46"/>
  <c r="X155" i="46"/>
  <c r="X154" i="46"/>
  <c r="X153" i="46"/>
  <c r="X152" i="46"/>
  <c r="X151" i="46"/>
  <c r="X150" i="46"/>
  <c r="X149" i="46"/>
  <c r="X148" i="46"/>
  <c r="X147" i="46"/>
  <c r="X146" i="46"/>
  <c r="X145" i="46"/>
  <c r="X144" i="46"/>
  <c r="X143" i="46"/>
  <c r="X142" i="46"/>
  <c r="X141" i="46"/>
  <c r="X140" i="46"/>
  <c r="X139" i="46"/>
  <c r="X138" i="46"/>
  <c r="X137" i="46"/>
  <c r="X136" i="46"/>
  <c r="X135" i="46"/>
  <c r="X134" i="46"/>
  <c r="X133" i="46"/>
  <c r="X132" i="46"/>
  <c r="X131" i="46"/>
  <c r="X130" i="46"/>
  <c r="X129" i="46"/>
  <c r="X128" i="46"/>
  <c r="X127" i="46"/>
  <c r="X126" i="46"/>
  <c r="X125" i="46"/>
  <c r="X124" i="46"/>
  <c r="X123" i="46"/>
  <c r="X122" i="46"/>
  <c r="X121" i="46"/>
  <c r="X120" i="46"/>
  <c r="X119" i="46"/>
  <c r="X118" i="46"/>
  <c r="X117" i="46"/>
  <c r="X116" i="46"/>
  <c r="X115" i="46"/>
  <c r="X114" i="46"/>
  <c r="X113" i="46"/>
  <c r="X112" i="46"/>
  <c r="X111" i="46"/>
  <c r="X110" i="46"/>
  <c r="X109" i="46"/>
  <c r="X108" i="46"/>
  <c r="X107" i="46"/>
  <c r="X106" i="46"/>
  <c r="X105" i="46"/>
  <c r="X104" i="46"/>
  <c r="X103" i="46"/>
  <c r="X102" i="46"/>
  <c r="X101" i="46"/>
  <c r="X100" i="46"/>
  <c r="X99" i="46"/>
  <c r="X98" i="46"/>
  <c r="X97" i="46"/>
  <c r="X96" i="46"/>
  <c r="X95" i="46"/>
  <c r="X94" i="46"/>
  <c r="X93" i="46"/>
  <c r="X92" i="46"/>
  <c r="X91" i="46"/>
  <c r="X90" i="46"/>
  <c r="X89" i="46"/>
  <c r="X88" i="46"/>
  <c r="X87" i="46"/>
  <c r="X86" i="46"/>
  <c r="X85" i="46"/>
  <c r="X84" i="46"/>
  <c r="X83" i="46"/>
  <c r="X82" i="46"/>
  <c r="X81" i="46"/>
  <c r="X80" i="46"/>
  <c r="X79" i="46"/>
  <c r="X78" i="46"/>
  <c r="X77" i="46"/>
  <c r="X76" i="46"/>
  <c r="X75" i="46"/>
  <c r="X74" i="46"/>
  <c r="X73" i="46"/>
  <c r="X72" i="46"/>
  <c r="X71" i="46"/>
  <c r="X70" i="46"/>
  <c r="X69" i="46"/>
  <c r="X68" i="46"/>
  <c r="X67" i="46"/>
  <c r="X66" i="46"/>
  <c r="X65" i="46"/>
  <c r="X64" i="46"/>
  <c r="X63" i="46"/>
  <c r="X62" i="46"/>
  <c r="X61" i="46"/>
  <c r="X60" i="46"/>
  <c r="X59" i="46"/>
  <c r="X58" i="46"/>
  <c r="X57" i="46"/>
  <c r="X56" i="46"/>
  <c r="X55" i="46"/>
  <c r="X54" i="46"/>
  <c r="X53" i="46"/>
  <c r="X52" i="46"/>
  <c r="X51" i="46"/>
  <c r="X50" i="46"/>
  <c r="X49" i="46"/>
  <c r="X48" i="46"/>
  <c r="X47" i="46"/>
  <c r="X46" i="46"/>
  <c r="X45" i="46"/>
  <c r="X44" i="46"/>
  <c r="X43" i="46"/>
  <c r="X42" i="46"/>
  <c r="X41" i="46"/>
  <c r="X40" i="46"/>
  <c r="X39" i="46"/>
  <c r="X38" i="46"/>
  <c r="X37" i="46"/>
  <c r="X36" i="46"/>
  <c r="X35" i="46"/>
  <c r="X34" i="46"/>
  <c r="X33" i="46"/>
  <c r="X32" i="46"/>
  <c r="X31" i="46"/>
  <c r="X30" i="46"/>
  <c r="X29" i="46"/>
  <c r="X28" i="46"/>
  <c r="X27" i="46"/>
  <c r="X26" i="46"/>
  <c r="X25" i="46"/>
  <c r="X24" i="46"/>
  <c r="X23" i="46"/>
  <c r="X22" i="46"/>
  <c r="X21" i="46"/>
  <c r="X20" i="46"/>
  <c r="X19" i="46"/>
  <c r="X18" i="46"/>
  <c r="X17" i="46"/>
  <c r="W615" i="46"/>
  <c r="W614" i="46"/>
  <c r="W613" i="46"/>
  <c r="W612" i="46"/>
  <c r="W611" i="46"/>
  <c r="W610" i="46"/>
  <c r="W609" i="46"/>
  <c r="W608" i="46"/>
  <c r="W607" i="46"/>
  <c r="W606" i="46"/>
  <c r="W605" i="46"/>
  <c r="W604" i="46"/>
  <c r="W603" i="46"/>
  <c r="W602" i="46"/>
  <c r="W601" i="46"/>
  <c r="W600" i="46"/>
  <c r="W599" i="46"/>
  <c r="W598" i="46"/>
  <c r="W597" i="46"/>
  <c r="W596" i="46"/>
  <c r="W595" i="46"/>
  <c r="W594" i="46"/>
  <c r="W593" i="46"/>
  <c r="W592" i="46"/>
  <c r="W591" i="46"/>
  <c r="W590" i="46"/>
  <c r="W589" i="46"/>
  <c r="W588" i="46"/>
  <c r="W587" i="46"/>
  <c r="W586" i="46"/>
  <c r="W585" i="46"/>
  <c r="W584" i="46"/>
  <c r="W583" i="46"/>
  <c r="W582" i="46"/>
  <c r="W581" i="46"/>
  <c r="W580" i="46"/>
  <c r="W579" i="46"/>
  <c r="W578" i="46"/>
  <c r="W577" i="46"/>
  <c r="W576" i="46"/>
  <c r="W575" i="46"/>
  <c r="W574" i="46"/>
  <c r="W573" i="46"/>
  <c r="W572" i="46"/>
  <c r="W571" i="46"/>
  <c r="W570" i="46"/>
  <c r="W569" i="46"/>
  <c r="W568" i="46"/>
  <c r="W567" i="46"/>
  <c r="W566" i="46"/>
  <c r="W565" i="46"/>
  <c r="W564" i="46"/>
  <c r="W563" i="46"/>
  <c r="W562" i="46"/>
  <c r="W561" i="46"/>
  <c r="W560" i="46"/>
  <c r="W559" i="46"/>
  <c r="W558" i="46"/>
  <c r="W557" i="46"/>
  <c r="W556" i="46"/>
  <c r="W555" i="46"/>
  <c r="W554" i="46"/>
  <c r="W553" i="46"/>
  <c r="W552" i="46"/>
  <c r="W551" i="46"/>
  <c r="W550" i="46"/>
  <c r="W549" i="46"/>
  <c r="W548" i="46"/>
  <c r="W547" i="46"/>
  <c r="W546" i="46"/>
  <c r="W545" i="46"/>
  <c r="W544" i="46"/>
  <c r="W543" i="46"/>
  <c r="W542" i="46"/>
  <c r="W541" i="46"/>
  <c r="W540" i="46"/>
  <c r="W539" i="46"/>
  <c r="W538" i="46"/>
  <c r="W537" i="46"/>
  <c r="W536" i="46"/>
  <c r="W535" i="46"/>
  <c r="W534" i="46"/>
  <c r="W533" i="46"/>
  <c r="W532" i="46"/>
  <c r="W531" i="46"/>
  <c r="W530" i="46"/>
  <c r="W529" i="46"/>
  <c r="W528" i="46"/>
  <c r="W527" i="46"/>
  <c r="W526" i="46"/>
  <c r="W525" i="46"/>
  <c r="W524" i="46"/>
  <c r="W523" i="46"/>
  <c r="W522" i="46"/>
  <c r="W521" i="46"/>
  <c r="W520" i="46"/>
  <c r="W519" i="46"/>
  <c r="W518" i="46"/>
  <c r="W517" i="46"/>
  <c r="W516" i="46"/>
  <c r="W515" i="46"/>
  <c r="W514" i="46"/>
  <c r="W513" i="46"/>
  <c r="W512" i="46"/>
  <c r="W511" i="46"/>
  <c r="W510" i="46"/>
  <c r="W509" i="46"/>
  <c r="W508" i="46"/>
  <c r="W507" i="46"/>
  <c r="W506" i="46"/>
  <c r="W505" i="46"/>
  <c r="W504" i="46"/>
  <c r="W503" i="46"/>
  <c r="W502" i="46"/>
  <c r="W501" i="46"/>
  <c r="W500" i="46"/>
  <c r="W499" i="46"/>
  <c r="W498" i="46"/>
  <c r="W497" i="46"/>
  <c r="W496" i="46"/>
  <c r="W495" i="46"/>
  <c r="W494" i="46"/>
  <c r="W493" i="46"/>
  <c r="W492" i="46"/>
  <c r="W491" i="46"/>
  <c r="W490" i="46"/>
  <c r="W489" i="46"/>
  <c r="W488" i="46"/>
  <c r="W487" i="46"/>
  <c r="W486" i="46"/>
  <c r="W485" i="46"/>
  <c r="W484" i="46"/>
  <c r="W483" i="46"/>
  <c r="W482" i="46"/>
  <c r="W481" i="46"/>
  <c r="W480" i="46"/>
  <c r="W479" i="46"/>
  <c r="W478" i="46"/>
  <c r="W477" i="46"/>
  <c r="W476" i="46"/>
  <c r="W475" i="46"/>
  <c r="W474" i="46"/>
  <c r="W473" i="46"/>
  <c r="W472" i="46"/>
  <c r="W471" i="46"/>
  <c r="W470" i="46"/>
  <c r="W469" i="46"/>
  <c r="W468" i="46"/>
  <c r="W467" i="46"/>
  <c r="W466" i="46"/>
  <c r="W465" i="46"/>
  <c r="W464" i="46"/>
  <c r="W463" i="46"/>
  <c r="W462" i="46"/>
  <c r="W461" i="46"/>
  <c r="W460" i="46"/>
  <c r="W459" i="46"/>
  <c r="W458" i="46"/>
  <c r="W457" i="46"/>
  <c r="W456" i="46"/>
  <c r="W455" i="46"/>
  <c r="W454" i="46"/>
  <c r="W453" i="46"/>
  <c r="W452" i="46"/>
  <c r="W451" i="46"/>
  <c r="W450" i="46"/>
  <c r="W449" i="46"/>
  <c r="W448" i="46"/>
  <c r="W447" i="46"/>
  <c r="W446" i="46"/>
  <c r="W445" i="46"/>
  <c r="W444" i="46"/>
  <c r="W443" i="46"/>
  <c r="W442" i="46"/>
  <c r="W441" i="46"/>
  <c r="W440" i="46"/>
  <c r="W439" i="46"/>
  <c r="W438" i="46"/>
  <c r="W437" i="46"/>
  <c r="W436" i="46"/>
  <c r="W435" i="46"/>
  <c r="W434" i="46"/>
  <c r="W433" i="46"/>
  <c r="W432" i="46"/>
  <c r="W431" i="46"/>
  <c r="W430" i="46"/>
  <c r="W429" i="46"/>
  <c r="W428" i="46"/>
  <c r="W427" i="46"/>
  <c r="W426" i="46"/>
  <c r="W425" i="46"/>
  <c r="W424" i="46"/>
  <c r="W423" i="46"/>
  <c r="W422" i="46"/>
  <c r="W421" i="46"/>
  <c r="W420" i="46"/>
  <c r="W419" i="46"/>
  <c r="W418" i="46"/>
  <c r="W417" i="46"/>
  <c r="W416" i="46"/>
  <c r="W415" i="46"/>
  <c r="W414" i="46"/>
  <c r="W413" i="46"/>
  <c r="W412" i="46"/>
  <c r="W411" i="46"/>
  <c r="W410" i="46"/>
  <c r="W409" i="46"/>
  <c r="W408" i="46"/>
  <c r="W407" i="46"/>
  <c r="W406" i="46"/>
  <c r="W405" i="46"/>
  <c r="W404" i="46"/>
  <c r="W403" i="46"/>
  <c r="W402" i="46"/>
  <c r="W401" i="46"/>
  <c r="W400" i="46"/>
  <c r="W399" i="46"/>
  <c r="W398" i="46"/>
  <c r="W397" i="46"/>
  <c r="W396" i="46"/>
  <c r="W395" i="46"/>
  <c r="W394" i="46"/>
  <c r="W393" i="46"/>
  <c r="W392" i="46"/>
  <c r="W391" i="46"/>
  <c r="W390" i="46"/>
  <c r="W389" i="46"/>
  <c r="W388" i="46"/>
  <c r="W387" i="46"/>
  <c r="W386" i="46"/>
  <c r="W385" i="46"/>
  <c r="W384" i="46"/>
  <c r="W383" i="46"/>
  <c r="W382" i="46"/>
  <c r="W381" i="46"/>
  <c r="W380" i="46"/>
  <c r="W379" i="46"/>
  <c r="W378" i="46"/>
  <c r="W377" i="46"/>
  <c r="W376" i="46"/>
  <c r="W375" i="46"/>
  <c r="W374" i="46"/>
  <c r="W373" i="46"/>
  <c r="W372" i="46"/>
  <c r="W371" i="46"/>
  <c r="W370" i="46"/>
  <c r="W369" i="46"/>
  <c r="W368" i="46"/>
  <c r="W367" i="46"/>
  <c r="W366" i="46"/>
  <c r="W365" i="46"/>
  <c r="W364" i="46"/>
  <c r="W363" i="46"/>
  <c r="W362" i="46"/>
  <c r="W361" i="46"/>
  <c r="W360" i="46"/>
  <c r="W359" i="46"/>
  <c r="W358" i="46"/>
  <c r="W357" i="46"/>
  <c r="W356" i="46"/>
  <c r="W355" i="46"/>
  <c r="W354" i="46"/>
  <c r="W353" i="46"/>
  <c r="W352" i="46"/>
  <c r="W351" i="46"/>
  <c r="W350" i="46"/>
  <c r="W349" i="46"/>
  <c r="W348" i="46"/>
  <c r="W347" i="46"/>
  <c r="W346" i="46"/>
  <c r="W345" i="46"/>
  <c r="W344" i="46"/>
  <c r="W343" i="46"/>
  <c r="W342" i="46"/>
  <c r="W341" i="46"/>
  <c r="W340" i="46"/>
  <c r="W339" i="46"/>
  <c r="W338" i="46"/>
  <c r="W337" i="46"/>
  <c r="W336" i="46"/>
  <c r="W335" i="46"/>
  <c r="W334" i="46"/>
  <c r="W333" i="46"/>
  <c r="W332" i="46"/>
  <c r="W331" i="46"/>
  <c r="W330" i="46"/>
  <c r="W329" i="46"/>
  <c r="W328" i="46"/>
  <c r="W327" i="46"/>
  <c r="W326" i="46"/>
  <c r="W325" i="46"/>
  <c r="W324" i="46"/>
  <c r="W323" i="46"/>
  <c r="W322" i="46"/>
  <c r="W321" i="46"/>
  <c r="W320" i="46"/>
  <c r="W319" i="46"/>
  <c r="W318" i="46"/>
  <c r="W317" i="46"/>
  <c r="W316" i="46"/>
  <c r="W315" i="46"/>
  <c r="W314" i="46"/>
  <c r="W313" i="46"/>
  <c r="W312" i="46"/>
  <c r="W311" i="46"/>
  <c r="W310" i="46"/>
  <c r="W309" i="46"/>
  <c r="W308" i="46"/>
  <c r="W307" i="46"/>
  <c r="W306" i="46"/>
  <c r="W305" i="46"/>
  <c r="W304" i="46"/>
  <c r="W303" i="46"/>
  <c r="W302" i="46"/>
  <c r="W301" i="46"/>
  <c r="W300" i="46"/>
  <c r="W299" i="46"/>
  <c r="W298" i="46"/>
  <c r="W297" i="46"/>
  <c r="W296" i="46"/>
  <c r="W295" i="46"/>
  <c r="W294" i="46"/>
  <c r="W293" i="46"/>
  <c r="W292" i="46"/>
  <c r="W291" i="46"/>
  <c r="W290" i="46"/>
  <c r="W289" i="46"/>
  <c r="W288" i="46"/>
  <c r="W287" i="46"/>
  <c r="W286" i="46"/>
  <c r="W285" i="46"/>
  <c r="W284" i="46"/>
  <c r="W283" i="46"/>
  <c r="W282" i="46"/>
  <c r="W281" i="46"/>
  <c r="W280" i="46"/>
  <c r="W279" i="46"/>
  <c r="W278" i="46"/>
  <c r="W277" i="46"/>
  <c r="W276" i="46"/>
  <c r="W275" i="46"/>
  <c r="W274" i="46"/>
  <c r="W273" i="46"/>
  <c r="W272" i="46"/>
  <c r="W271" i="46"/>
  <c r="W270" i="46"/>
  <c r="W269" i="46"/>
  <c r="W268" i="46"/>
  <c r="W267" i="46"/>
  <c r="W266" i="46"/>
  <c r="W265" i="46"/>
  <c r="W264" i="46"/>
  <c r="W263" i="46"/>
  <c r="W262" i="46"/>
  <c r="W261" i="46"/>
  <c r="W260" i="46"/>
  <c r="W259" i="46"/>
  <c r="W258" i="46"/>
  <c r="W257" i="46"/>
  <c r="W256" i="46"/>
  <c r="W255" i="46"/>
  <c r="W254" i="46"/>
  <c r="W253" i="46"/>
  <c r="W252" i="46"/>
  <c r="W251" i="46"/>
  <c r="W250" i="46"/>
  <c r="W249" i="46"/>
  <c r="W248" i="46"/>
  <c r="W247" i="46"/>
  <c r="W246" i="46"/>
  <c r="W245" i="46"/>
  <c r="W244" i="46"/>
  <c r="W243" i="46"/>
  <c r="W242" i="46"/>
  <c r="W241" i="46"/>
  <c r="W240" i="46"/>
  <c r="W239" i="46"/>
  <c r="W238" i="46"/>
  <c r="W237" i="46"/>
  <c r="W236" i="46"/>
  <c r="W235" i="46"/>
  <c r="W234" i="46"/>
  <c r="W233" i="46"/>
  <c r="W232" i="46"/>
  <c r="W231" i="46"/>
  <c r="W230" i="46"/>
  <c r="W229" i="46"/>
  <c r="W228" i="46"/>
  <c r="W227" i="46"/>
  <c r="W226" i="46"/>
  <c r="W225" i="46"/>
  <c r="W224" i="46"/>
  <c r="W223" i="46"/>
  <c r="W222" i="46"/>
  <c r="W221" i="46"/>
  <c r="W220" i="46"/>
  <c r="W219" i="46"/>
  <c r="W218" i="46"/>
  <c r="W217" i="46"/>
  <c r="W216" i="46"/>
  <c r="W215" i="46"/>
  <c r="W214" i="46"/>
  <c r="W213" i="46"/>
  <c r="W212" i="46"/>
  <c r="W211" i="46"/>
  <c r="W210" i="46"/>
  <c r="W209" i="46"/>
  <c r="W208" i="46"/>
  <c r="W207" i="46"/>
  <c r="W206" i="46"/>
  <c r="W205" i="46"/>
  <c r="W204" i="46"/>
  <c r="W203" i="46"/>
  <c r="W202" i="46"/>
  <c r="W201" i="46"/>
  <c r="W200" i="46"/>
  <c r="W199" i="46"/>
  <c r="W198" i="46"/>
  <c r="W197" i="46"/>
  <c r="W196" i="46"/>
  <c r="W195" i="46"/>
  <c r="W194" i="46"/>
  <c r="W193" i="46"/>
  <c r="W192" i="46"/>
  <c r="W191" i="46"/>
  <c r="W190" i="46"/>
  <c r="W189" i="46"/>
  <c r="W188" i="46"/>
  <c r="W187" i="46"/>
  <c r="W186" i="46"/>
  <c r="W185" i="46"/>
  <c r="W184" i="46"/>
  <c r="W183" i="46"/>
  <c r="W182" i="46"/>
  <c r="W181" i="46"/>
  <c r="W180" i="46"/>
  <c r="W179" i="46"/>
  <c r="W178" i="46"/>
  <c r="W177" i="46"/>
  <c r="W176" i="46"/>
  <c r="W175" i="46"/>
  <c r="W174" i="46"/>
  <c r="W173" i="46"/>
  <c r="W172" i="46"/>
  <c r="W171" i="46"/>
  <c r="W170" i="46"/>
  <c r="W169" i="46"/>
  <c r="W168" i="46"/>
  <c r="W167" i="46"/>
  <c r="W166" i="46"/>
  <c r="W165" i="46"/>
  <c r="W164" i="46"/>
  <c r="W163" i="46"/>
  <c r="W162" i="46"/>
  <c r="W161" i="46"/>
  <c r="W160" i="46"/>
  <c r="W159" i="46"/>
  <c r="W158" i="46"/>
  <c r="W157" i="46"/>
  <c r="W156" i="46"/>
  <c r="W155" i="46"/>
  <c r="W154" i="46"/>
  <c r="W153" i="46"/>
  <c r="W152" i="46"/>
  <c r="W151" i="46"/>
  <c r="W150" i="46"/>
  <c r="W149" i="46"/>
  <c r="W148" i="46"/>
  <c r="W147" i="46"/>
  <c r="W146" i="46"/>
  <c r="W145" i="46"/>
  <c r="W144" i="46"/>
  <c r="W143" i="46"/>
  <c r="W142" i="46"/>
  <c r="W141" i="46"/>
  <c r="W140" i="46"/>
  <c r="W139" i="46"/>
  <c r="W138" i="46"/>
  <c r="W137" i="46"/>
  <c r="W136" i="46"/>
  <c r="W135" i="46"/>
  <c r="W134" i="46"/>
  <c r="W133" i="46"/>
  <c r="W132" i="46"/>
  <c r="W131" i="46"/>
  <c r="W130" i="46"/>
  <c r="W129" i="46"/>
  <c r="W128" i="46"/>
  <c r="W127" i="46"/>
  <c r="W126" i="46"/>
  <c r="W125" i="46"/>
  <c r="W124" i="46"/>
  <c r="W123" i="46"/>
  <c r="W122" i="46"/>
  <c r="W121" i="46"/>
  <c r="W120" i="46"/>
  <c r="W119" i="46"/>
  <c r="W118" i="46"/>
  <c r="W117" i="46"/>
  <c r="W116" i="46"/>
  <c r="W115" i="46"/>
  <c r="W114" i="46"/>
  <c r="W113" i="46"/>
  <c r="W112" i="46"/>
  <c r="W111" i="46"/>
  <c r="W110" i="46"/>
  <c r="W109" i="46"/>
  <c r="W108" i="46"/>
  <c r="W107" i="46"/>
  <c r="W106" i="46"/>
  <c r="W105" i="46"/>
  <c r="W104" i="46"/>
  <c r="W103" i="46"/>
  <c r="W102" i="46"/>
  <c r="W101" i="46"/>
  <c r="W100" i="46"/>
  <c r="W99" i="46"/>
  <c r="W98" i="46"/>
  <c r="W97" i="46"/>
  <c r="W96" i="46"/>
  <c r="W95" i="46"/>
  <c r="W94" i="46"/>
  <c r="W93" i="46"/>
  <c r="W92" i="46"/>
  <c r="W91" i="46"/>
  <c r="W90" i="46"/>
  <c r="W89" i="46"/>
  <c r="W88" i="46"/>
  <c r="W87" i="46"/>
  <c r="W86" i="46"/>
  <c r="W85" i="46"/>
  <c r="W84" i="46"/>
  <c r="W83" i="46"/>
  <c r="W82" i="46"/>
  <c r="W81" i="46"/>
  <c r="W80" i="46"/>
  <c r="W79" i="46"/>
  <c r="W78" i="46"/>
  <c r="W77" i="46"/>
  <c r="W76" i="46"/>
  <c r="W75" i="46"/>
  <c r="W74" i="46"/>
  <c r="W73" i="46"/>
  <c r="W72" i="46"/>
  <c r="W71" i="46"/>
  <c r="W70" i="46"/>
  <c r="W69" i="46"/>
  <c r="W68" i="46"/>
  <c r="W67" i="46"/>
  <c r="W66" i="46"/>
  <c r="W65" i="46"/>
  <c r="W64" i="46"/>
  <c r="W63" i="46"/>
  <c r="W62" i="46"/>
  <c r="W61" i="46"/>
  <c r="W60" i="46"/>
  <c r="W59" i="46"/>
  <c r="W58" i="46"/>
  <c r="W57" i="46"/>
  <c r="W56" i="46"/>
  <c r="W55" i="46"/>
  <c r="W54" i="46"/>
  <c r="W53" i="46"/>
  <c r="W52" i="46"/>
  <c r="W51" i="46"/>
  <c r="W50" i="46"/>
  <c r="W49" i="46"/>
  <c r="W48" i="46"/>
  <c r="W47" i="46"/>
  <c r="W46" i="46"/>
  <c r="W45" i="46"/>
  <c r="W44" i="46"/>
  <c r="W43" i="46"/>
  <c r="W42" i="46"/>
  <c r="W41" i="46"/>
  <c r="W40" i="46"/>
  <c r="W39" i="46"/>
  <c r="W38" i="46"/>
  <c r="W37" i="46"/>
  <c r="W36" i="46"/>
  <c r="W35" i="46"/>
  <c r="W34" i="46"/>
  <c r="W33" i="46"/>
  <c r="W32" i="46"/>
  <c r="W31" i="46"/>
  <c r="W30" i="46"/>
  <c r="W29" i="46"/>
  <c r="W28" i="46"/>
  <c r="W27" i="46"/>
  <c r="W26" i="46"/>
  <c r="W25" i="46"/>
  <c r="W24" i="46"/>
  <c r="W23" i="46"/>
  <c r="W22" i="46"/>
  <c r="W21" i="46"/>
  <c r="W20" i="46"/>
  <c r="W19" i="46"/>
  <c r="W18" i="46"/>
  <c r="W17" i="46"/>
  <c r="W16" i="46"/>
  <c r="V615" i="46"/>
  <c r="V614" i="46"/>
  <c r="V613" i="46"/>
  <c r="V612" i="46"/>
  <c r="V611" i="46"/>
  <c r="V610" i="46"/>
  <c r="V609" i="46"/>
  <c r="V608" i="46"/>
  <c r="V607" i="46"/>
  <c r="V606" i="46"/>
  <c r="V605" i="46"/>
  <c r="V604" i="46"/>
  <c r="V603" i="46"/>
  <c r="V602" i="46"/>
  <c r="V601" i="46"/>
  <c r="V600" i="46"/>
  <c r="V599" i="46"/>
  <c r="V598" i="46"/>
  <c r="V597" i="46"/>
  <c r="V596" i="46"/>
  <c r="V595" i="46"/>
  <c r="V594" i="46"/>
  <c r="V593" i="46"/>
  <c r="V592" i="46"/>
  <c r="V591" i="46"/>
  <c r="V590" i="46"/>
  <c r="V589" i="46"/>
  <c r="V588" i="46"/>
  <c r="V587" i="46"/>
  <c r="V586" i="46"/>
  <c r="V585" i="46"/>
  <c r="V584" i="46"/>
  <c r="V583" i="46"/>
  <c r="V582" i="46"/>
  <c r="V581" i="46"/>
  <c r="V580" i="46"/>
  <c r="V579" i="46"/>
  <c r="V578" i="46"/>
  <c r="V577" i="46"/>
  <c r="V576" i="46"/>
  <c r="V575" i="46"/>
  <c r="V574" i="46"/>
  <c r="V573" i="46"/>
  <c r="V572" i="46"/>
  <c r="V571" i="46"/>
  <c r="V570" i="46"/>
  <c r="V569" i="46"/>
  <c r="V568" i="46"/>
  <c r="V567" i="46"/>
  <c r="V566" i="46"/>
  <c r="V565" i="46"/>
  <c r="V564" i="46"/>
  <c r="V563" i="46"/>
  <c r="V562" i="46"/>
  <c r="V561" i="46"/>
  <c r="V560" i="46"/>
  <c r="V559" i="46"/>
  <c r="V558" i="46"/>
  <c r="V557" i="46"/>
  <c r="V556" i="46"/>
  <c r="V555" i="46"/>
  <c r="V554" i="46"/>
  <c r="V553" i="46"/>
  <c r="V552" i="46"/>
  <c r="V551" i="46"/>
  <c r="V550" i="46"/>
  <c r="V549" i="46"/>
  <c r="V548" i="46"/>
  <c r="V547" i="46"/>
  <c r="V546" i="46"/>
  <c r="V545" i="46"/>
  <c r="V544" i="46"/>
  <c r="V543" i="46"/>
  <c r="V542" i="46"/>
  <c r="V541" i="46"/>
  <c r="V540" i="46"/>
  <c r="V539" i="46"/>
  <c r="V538" i="46"/>
  <c r="V537" i="46"/>
  <c r="V536" i="46"/>
  <c r="V535" i="46"/>
  <c r="V534" i="46"/>
  <c r="V533" i="46"/>
  <c r="V532" i="46"/>
  <c r="V531" i="46"/>
  <c r="V530" i="46"/>
  <c r="V529" i="46"/>
  <c r="V528" i="46"/>
  <c r="V527" i="46"/>
  <c r="V526" i="46"/>
  <c r="V525" i="46"/>
  <c r="V524" i="46"/>
  <c r="V523" i="46"/>
  <c r="V522" i="46"/>
  <c r="V521" i="46"/>
  <c r="V520" i="46"/>
  <c r="V519" i="46"/>
  <c r="V518" i="46"/>
  <c r="V517" i="46"/>
  <c r="V516" i="46"/>
  <c r="V515" i="46"/>
  <c r="V514" i="46"/>
  <c r="V513" i="46"/>
  <c r="V512" i="46"/>
  <c r="V511" i="46"/>
  <c r="V510" i="46"/>
  <c r="V509" i="46"/>
  <c r="V508" i="46"/>
  <c r="V507" i="46"/>
  <c r="V506" i="46"/>
  <c r="V505" i="46"/>
  <c r="V504" i="46"/>
  <c r="V503" i="46"/>
  <c r="V502" i="46"/>
  <c r="V501" i="46"/>
  <c r="V500" i="46"/>
  <c r="V499" i="46"/>
  <c r="V498" i="46"/>
  <c r="V497" i="46"/>
  <c r="V496" i="46"/>
  <c r="V495" i="46"/>
  <c r="V494" i="46"/>
  <c r="V493" i="46"/>
  <c r="V492" i="46"/>
  <c r="V491" i="46"/>
  <c r="V490" i="46"/>
  <c r="V489" i="46"/>
  <c r="V488" i="46"/>
  <c r="V487" i="46"/>
  <c r="V486" i="46"/>
  <c r="V485" i="46"/>
  <c r="V484" i="46"/>
  <c r="V483" i="46"/>
  <c r="V482" i="46"/>
  <c r="V481" i="46"/>
  <c r="V480" i="46"/>
  <c r="V479" i="46"/>
  <c r="V478" i="46"/>
  <c r="V477" i="46"/>
  <c r="V476" i="46"/>
  <c r="V475" i="46"/>
  <c r="V474" i="46"/>
  <c r="V473" i="46"/>
  <c r="V472" i="46"/>
  <c r="V471" i="46"/>
  <c r="V470" i="46"/>
  <c r="V469" i="46"/>
  <c r="V468" i="46"/>
  <c r="V467" i="46"/>
  <c r="V466" i="46"/>
  <c r="V465" i="46"/>
  <c r="V464" i="46"/>
  <c r="V463" i="46"/>
  <c r="V462" i="46"/>
  <c r="V461" i="46"/>
  <c r="V460" i="46"/>
  <c r="V459" i="46"/>
  <c r="V458" i="46"/>
  <c r="V457" i="46"/>
  <c r="V456" i="46"/>
  <c r="V455" i="46"/>
  <c r="V454" i="46"/>
  <c r="V453" i="46"/>
  <c r="V452" i="46"/>
  <c r="V451" i="46"/>
  <c r="V450" i="46"/>
  <c r="V449" i="46"/>
  <c r="V448" i="46"/>
  <c r="V447" i="46"/>
  <c r="V446" i="46"/>
  <c r="V445" i="46"/>
  <c r="V444" i="46"/>
  <c r="V443" i="46"/>
  <c r="V442" i="46"/>
  <c r="V441" i="46"/>
  <c r="V440" i="46"/>
  <c r="V439" i="46"/>
  <c r="V438" i="46"/>
  <c r="V437" i="46"/>
  <c r="V436" i="46"/>
  <c r="V435" i="46"/>
  <c r="V434" i="46"/>
  <c r="V433" i="46"/>
  <c r="V432" i="46"/>
  <c r="V431" i="46"/>
  <c r="V430" i="46"/>
  <c r="V429" i="46"/>
  <c r="V428" i="46"/>
  <c r="V427" i="46"/>
  <c r="V426" i="46"/>
  <c r="V425" i="46"/>
  <c r="V424" i="46"/>
  <c r="V423" i="46"/>
  <c r="V422" i="46"/>
  <c r="V421" i="46"/>
  <c r="V420" i="46"/>
  <c r="V419" i="46"/>
  <c r="V418" i="46"/>
  <c r="V417" i="46"/>
  <c r="V416" i="46"/>
  <c r="V415" i="46"/>
  <c r="V414" i="46"/>
  <c r="V413" i="46"/>
  <c r="V412" i="46"/>
  <c r="V411" i="46"/>
  <c r="V410" i="46"/>
  <c r="V409" i="46"/>
  <c r="V408" i="46"/>
  <c r="V407" i="46"/>
  <c r="V406" i="46"/>
  <c r="V405" i="46"/>
  <c r="V404" i="46"/>
  <c r="V403" i="46"/>
  <c r="V402" i="46"/>
  <c r="V401" i="46"/>
  <c r="V400" i="46"/>
  <c r="V399" i="46"/>
  <c r="V398" i="46"/>
  <c r="V397" i="46"/>
  <c r="V396" i="46"/>
  <c r="V395" i="46"/>
  <c r="V394" i="46"/>
  <c r="V393" i="46"/>
  <c r="V392" i="46"/>
  <c r="V391" i="46"/>
  <c r="V390" i="46"/>
  <c r="V389" i="46"/>
  <c r="V388" i="46"/>
  <c r="V387" i="46"/>
  <c r="V386" i="46"/>
  <c r="V385" i="46"/>
  <c r="V384" i="46"/>
  <c r="V383" i="46"/>
  <c r="V382" i="46"/>
  <c r="V381" i="46"/>
  <c r="V380" i="46"/>
  <c r="V379" i="46"/>
  <c r="V378" i="46"/>
  <c r="V377" i="46"/>
  <c r="V376" i="46"/>
  <c r="V375" i="46"/>
  <c r="V374" i="46"/>
  <c r="V373" i="46"/>
  <c r="V372" i="46"/>
  <c r="V371" i="46"/>
  <c r="V370" i="46"/>
  <c r="V369" i="46"/>
  <c r="V368" i="46"/>
  <c r="V367" i="46"/>
  <c r="V366" i="46"/>
  <c r="V365" i="46"/>
  <c r="V364" i="46"/>
  <c r="V363" i="46"/>
  <c r="V362" i="46"/>
  <c r="V361" i="46"/>
  <c r="V360" i="46"/>
  <c r="V359" i="46"/>
  <c r="V358" i="46"/>
  <c r="V357" i="46"/>
  <c r="V356" i="46"/>
  <c r="V355" i="46"/>
  <c r="V354" i="46"/>
  <c r="V353" i="46"/>
  <c r="V352" i="46"/>
  <c r="V351" i="46"/>
  <c r="V350" i="46"/>
  <c r="V349" i="46"/>
  <c r="V348" i="46"/>
  <c r="V347" i="46"/>
  <c r="V346" i="46"/>
  <c r="V345" i="46"/>
  <c r="V344" i="46"/>
  <c r="V343" i="46"/>
  <c r="V342" i="46"/>
  <c r="V341" i="46"/>
  <c r="V340" i="46"/>
  <c r="V339" i="46"/>
  <c r="V338" i="46"/>
  <c r="V337" i="46"/>
  <c r="V336" i="46"/>
  <c r="V335" i="46"/>
  <c r="V334" i="46"/>
  <c r="V333" i="46"/>
  <c r="V332" i="46"/>
  <c r="V331" i="46"/>
  <c r="V330" i="46"/>
  <c r="V329" i="46"/>
  <c r="V328" i="46"/>
  <c r="V327" i="46"/>
  <c r="V326" i="46"/>
  <c r="V325" i="46"/>
  <c r="V324" i="46"/>
  <c r="V323" i="46"/>
  <c r="V322" i="46"/>
  <c r="V321" i="46"/>
  <c r="V320" i="46"/>
  <c r="V319" i="46"/>
  <c r="V318" i="46"/>
  <c r="V317" i="46"/>
  <c r="V316" i="46"/>
  <c r="V315" i="46"/>
  <c r="V314" i="46"/>
  <c r="V313" i="46"/>
  <c r="V312" i="46"/>
  <c r="V311" i="46"/>
  <c r="V310" i="46"/>
  <c r="V309" i="46"/>
  <c r="V308" i="46"/>
  <c r="V307" i="46"/>
  <c r="V306" i="46"/>
  <c r="V305" i="46"/>
  <c r="V304" i="46"/>
  <c r="V303" i="46"/>
  <c r="V302" i="46"/>
  <c r="V301" i="46"/>
  <c r="V300" i="46"/>
  <c r="V299" i="46"/>
  <c r="V298" i="46"/>
  <c r="V297" i="46"/>
  <c r="V296" i="46"/>
  <c r="V295" i="46"/>
  <c r="V294" i="46"/>
  <c r="V293" i="46"/>
  <c r="V292" i="46"/>
  <c r="V291" i="46"/>
  <c r="V290" i="46"/>
  <c r="V289" i="46"/>
  <c r="V288" i="46"/>
  <c r="V287" i="46"/>
  <c r="V286" i="46"/>
  <c r="V285" i="46"/>
  <c r="V284" i="46"/>
  <c r="V283" i="46"/>
  <c r="V282" i="46"/>
  <c r="V281" i="46"/>
  <c r="V280" i="46"/>
  <c r="V279" i="46"/>
  <c r="V278" i="46"/>
  <c r="V277" i="46"/>
  <c r="V276" i="46"/>
  <c r="V275" i="46"/>
  <c r="V274" i="46"/>
  <c r="V273" i="46"/>
  <c r="V272" i="46"/>
  <c r="V271" i="46"/>
  <c r="V270" i="46"/>
  <c r="V269" i="46"/>
  <c r="V268" i="46"/>
  <c r="V267" i="46"/>
  <c r="V266" i="46"/>
  <c r="V265" i="46"/>
  <c r="V264" i="46"/>
  <c r="V263" i="46"/>
  <c r="V262" i="46"/>
  <c r="V261" i="46"/>
  <c r="V260" i="46"/>
  <c r="V259" i="46"/>
  <c r="V258" i="46"/>
  <c r="V257" i="46"/>
  <c r="V256" i="46"/>
  <c r="V255" i="46"/>
  <c r="V254" i="46"/>
  <c r="V253" i="46"/>
  <c r="V252" i="46"/>
  <c r="V251" i="46"/>
  <c r="V250" i="46"/>
  <c r="V249" i="46"/>
  <c r="V248" i="46"/>
  <c r="V247" i="46"/>
  <c r="V246" i="46"/>
  <c r="V245" i="46"/>
  <c r="V244" i="46"/>
  <c r="V243" i="46"/>
  <c r="V242" i="46"/>
  <c r="V241" i="46"/>
  <c r="V240" i="46"/>
  <c r="V239" i="46"/>
  <c r="V238" i="46"/>
  <c r="V237" i="46"/>
  <c r="V236" i="46"/>
  <c r="V235" i="46"/>
  <c r="V234" i="46"/>
  <c r="V233" i="46"/>
  <c r="V232" i="46"/>
  <c r="V231" i="46"/>
  <c r="V230" i="46"/>
  <c r="V229" i="46"/>
  <c r="V228" i="46"/>
  <c r="V227" i="46"/>
  <c r="V226" i="46"/>
  <c r="V225" i="46"/>
  <c r="V224" i="46"/>
  <c r="V223" i="46"/>
  <c r="V222" i="46"/>
  <c r="V221" i="46"/>
  <c r="V220" i="46"/>
  <c r="V219" i="46"/>
  <c r="V218" i="46"/>
  <c r="V217" i="46"/>
  <c r="V216" i="46"/>
  <c r="V215" i="46"/>
  <c r="V214" i="46"/>
  <c r="V213" i="46"/>
  <c r="V212" i="46"/>
  <c r="V211" i="46"/>
  <c r="V210" i="46"/>
  <c r="V209" i="46"/>
  <c r="V208" i="46"/>
  <c r="V207" i="46"/>
  <c r="V206" i="46"/>
  <c r="V205" i="46"/>
  <c r="V204" i="46"/>
  <c r="V203" i="46"/>
  <c r="V202" i="46"/>
  <c r="V201" i="46"/>
  <c r="V200" i="46"/>
  <c r="V199" i="46"/>
  <c r="V198" i="46"/>
  <c r="V197" i="46"/>
  <c r="V196" i="46"/>
  <c r="V195" i="46"/>
  <c r="V194" i="46"/>
  <c r="V193" i="46"/>
  <c r="V192" i="46"/>
  <c r="V191" i="46"/>
  <c r="V190" i="46"/>
  <c r="V189" i="46"/>
  <c r="V188" i="46"/>
  <c r="V187" i="46"/>
  <c r="V186" i="46"/>
  <c r="V185" i="46"/>
  <c r="V184" i="46"/>
  <c r="V183" i="46"/>
  <c r="V182" i="46"/>
  <c r="V181" i="46"/>
  <c r="V180" i="46"/>
  <c r="V179" i="46"/>
  <c r="V178" i="46"/>
  <c r="V177" i="46"/>
  <c r="V176" i="46"/>
  <c r="V175" i="46"/>
  <c r="V174" i="46"/>
  <c r="V173" i="46"/>
  <c r="V172" i="46"/>
  <c r="V171" i="46"/>
  <c r="V170" i="46"/>
  <c r="V169" i="46"/>
  <c r="V168" i="46"/>
  <c r="V167" i="46"/>
  <c r="V166" i="46"/>
  <c r="V165" i="46"/>
  <c r="V164" i="46"/>
  <c r="V163" i="46"/>
  <c r="V162" i="46"/>
  <c r="V161" i="46"/>
  <c r="V160" i="46"/>
  <c r="V159" i="46"/>
  <c r="V158" i="46"/>
  <c r="V157" i="46"/>
  <c r="V156" i="46"/>
  <c r="V155" i="46"/>
  <c r="V154" i="46"/>
  <c r="V153" i="46"/>
  <c r="V152" i="46"/>
  <c r="V151" i="46"/>
  <c r="V150" i="46"/>
  <c r="V149" i="46"/>
  <c r="V148" i="46"/>
  <c r="V147" i="46"/>
  <c r="V146" i="46"/>
  <c r="V145" i="46"/>
  <c r="V144" i="46"/>
  <c r="V143" i="46"/>
  <c r="V142" i="46"/>
  <c r="V141" i="46"/>
  <c r="V140" i="46"/>
  <c r="V139" i="46"/>
  <c r="V138" i="46"/>
  <c r="V137" i="46"/>
  <c r="V136" i="46"/>
  <c r="V135" i="46"/>
  <c r="V134" i="46"/>
  <c r="V133" i="46"/>
  <c r="V132" i="46"/>
  <c r="V131" i="46"/>
  <c r="V130" i="46"/>
  <c r="V129" i="46"/>
  <c r="V128" i="46"/>
  <c r="V127" i="46"/>
  <c r="V126" i="46"/>
  <c r="V125" i="46"/>
  <c r="V124" i="46"/>
  <c r="V123" i="46"/>
  <c r="V122" i="46"/>
  <c r="V121" i="46"/>
  <c r="V120" i="46"/>
  <c r="V119" i="46"/>
  <c r="V118" i="46"/>
  <c r="V117" i="46"/>
  <c r="V116" i="46"/>
  <c r="V115" i="46"/>
  <c r="V114" i="46"/>
  <c r="V113" i="46"/>
  <c r="V112" i="46"/>
  <c r="V111" i="46"/>
  <c r="V110" i="46"/>
  <c r="V109" i="46"/>
  <c r="V108" i="46"/>
  <c r="V107" i="46"/>
  <c r="V106" i="46"/>
  <c r="V105" i="46"/>
  <c r="V104" i="46"/>
  <c r="V103" i="46"/>
  <c r="V102" i="46"/>
  <c r="V101" i="46"/>
  <c r="V100" i="46"/>
  <c r="V99" i="46"/>
  <c r="V98" i="46"/>
  <c r="V97" i="46"/>
  <c r="V96" i="46"/>
  <c r="V95" i="46"/>
  <c r="V94" i="46"/>
  <c r="V93" i="46"/>
  <c r="V92" i="46"/>
  <c r="V91" i="46"/>
  <c r="V90" i="46"/>
  <c r="V89" i="46"/>
  <c r="V88" i="46"/>
  <c r="V87" i="46"/>
  <c r="V86" i="46"/>
  <c r="V85" i="46"/>
  <c r="V84" i="46"/>
  <c r="V83" i="46"/>
  <c r="V82" i="46"/>
  <c r="V81" i="46"/>
  <c r="V80" i="46"/>
  <c r="V79" i="46"/>
  <c r="V78" i="46"/>
  <c r="V77" i="46"/>
  <c r="V76" i="46"/>
  <c r="V75" i="46"/>
  <c r="V74" i="46"/>
  <c r="V73" i="46"/>
  <c r="V72" i="46"/>
  <c r="V71" i="46"/>
  <c r="V70" i="46"/>
  <c r="V69" i="46"/>
  <c r="V68" i="46"/>
  <c r="V67" i="46"/>
  <c r="V66" i="46"/>
  <c r="V65" i="46"/>
  <c r="V64" i="46"/>
  <c r="V63" i="46"/>
  <c r="V62" i="46"/>
  <c r="V61" i="46"/>
  <c r="V60" i="46"/>
  <c r="V59" i="46"/>
  <c r="V58" i="46"/>
  <c r="V57" i="46"/>
  <c r="V56" i="46"/>
  <c r="V55" i="46"/>
  <c r="V54" i="46"/>
  <c r="V53" i="46"/>
  <c r="V52" i="46"/>
  <c r="V51" i="46"/>
  <c r="V50" i="46"/>
  <c r="V49" i="46"/>
  <c r="V48" i="46"/>
  <c r="V47" i="46"/>
  <c r="V46" i="46"/>
  <c r="V45" i="46"/>
  <c r="V44" i="46"/>
  <c r="V43" i="46"/>
  <c r="V42" i="46"/>
  <c r="V41" i="46"/>
  <c r="V40" i="46"/>
  <c r="V39" i="46"/>
  <c r="V38" i="46"/>
  <c r="V37" i="46"/>
  <c r="V36" i="46"/>
  <c r="V35" i="46"/>
  <c r="V34" i="46"/>
  <c r="V33" i="46"/>
  <c r="V32" i="46"/>
  <c r="V31" i="46"/>
  <c r="V30" i="46"/>
  <c r="V29" i="46"/>
  <c r="V28" i="46"/>
  <c r="V27" i="46"/>
  <c r="V26" i="46"/>
  <c r="V25" i="46"/>
  <c r="V24" i="46"/>
  <c r="V23" i="46"/>
  <c r="V22" i="46"/>
  <c r="V21" i="46"/>
  <c r="V20" i="46"/>
  <c r="V19" i="46"/>
  <c r="V18" i="46"/>
  <c r="V17" i="46"/>
  <c r="V16" i="46"/>
  <c r="P615" i="46"/>
  <c r="P614" i="46"/>
  <c r="P613" i="46"/>
  <c r="P612" i="46"/>
  <c r="P611" i="46"/>
  <c r="P610" i="46"/>
  <c r="P609" i="46"/>
  <c r="P608" i="46"/>
  <c r="P607" i="46"/>
  <c r="P606" i="46"/>
  <c r="P605" i="46"/>
  <c r="P604" i="46"/>
  <c r="P603" i="46"/>
  <c r="P602" i="46"/>
  <c r="P601" i="46"/>
  <c r="P600" i="46"/>
  <c r="P599" i="46"/>
  <c r="P598" i="46"/>
  <c r="P597" i="46"/>
  <c r="P596" i="46"/>
  <c r="P595" i="46"/>
  <c r="P594" i="46"/>
  <c r="P593" i="46"/>
  <c r="P592" i="46"/>
  <c r="P591" i="46"/>
  <c r="P590" i="46"/>
  <c r="P589" i="46"/>
  <c r="P588" i="46"/>
  <c r="P587" i="46"/>
  <c r="P586" i="46"/>
  <c r="P585" i="46"/>
  <c r="P584" i="46"/>
  <c r="P583" i="46"/>
  <c r="P582" i="46"/>
  <c r="P581" i="46"/>
  <c r="P580" i="46"/>
  <c r="P579" i="46"/>
  <c r="P578" i="46"/>
  <c r="P577" i="46"/>
  <c r="P576" i="46"/>
  <c r="P575" i="46"/>
  <c r="P574" i="46"/>
  <c r="P573" i="46"/>
  <c r="P572" i="46"/>
  <c r="P571" i="46"/>
  <c r="P570" i="46"/>
  <c r="P569" i="46"/>
  <c r="P568" i="46"/>
  <c r="P567" i="46"/>
  <c r="P566" i="46"/>
  <c r="P565" i="46"/>
  <c r="P564" i="46"/>
  <c r="P563" i="46"/>
  <c r="P562" i="46"/>
  <c r="P561" i="46"/>
  <c r="P560" i="46"/>
  <c r="P559" i="46"/>
  <c r="P558" i="46"/>
  <c r="P557" i="46"/>
  <c r="P556" i="46"/>
  <c r="P555" i="46"/>
  <c r="P554" i="46"/>
  <c r="P553" i="46"/>
  <c r="P552" i="46"/>
  <c r="P551" i="46"/>
  <c r="P550" i="46"/>
  <c r="P549" i="46"/>
  <c r="P548" i="46"/>
  <c r="P547" i="46"/>
  <c r="P546" i="46"/>
  <c r="P545" i="46"/>
  <c r="P544" i="46"/>
  <c r="P543" i="46"/>
  <c r="P542" i="46"/>
  <c r="P541" i="46"/>
  <c r="P540" i="46"/>
  <c r="P539" i="46"/>
  <c r="P538" i="46"/>
  <c r="P537" i="46"/>
  <c r="P536" i="46"/>
  <c r="P535" i="46"/>
  <c r="P534" i="46"/>
  <c r="P533" i="46"/>
  <c r="P532" i="46"/>
  <c r="P531" i="46"/>
  <c r="P530" i="46"/>
  <c r="P529" i="46"/>
  <c r="P528" i="46"/>
  <c r="P527" i="46"/>
  <c r="P526" i="46"/>
  <c r="P525" i="46"/>
  <c r="P524" i="46"/>
  <c r="P523" i="46"/>
  <c r="P522" i="46"/>
  <c r="P521" i="46"/>
  <c r="P520" i="46"/>
  <c r="P519" i="46"/>
  <c r="P518" i="46"/>
  <c r="P517" i="46"/>
  <c r="P516" i="46"/>
  <c r="P515" i="46"/>
  <c r="P514" i="46"/>
  <c r="P513" i="46"/>
  <c r="P512" i="46"/>
  <c r="P511" i="46"/>
  <c r="P510" i="46"/>
  <c r="P509" i="46"/>
  <c r="P508" i="46"/>
  <c r="P507" i="46"/>
  <c r="P506" i="46"/>
  <c r="P505" i="46"/>
  <c r="P504" i="46"/>
  <c r="P503" i="46"/>
  <c r="P502" i="46"/>
  <c r="P501" i="46"/>
  <c r="P500" i="46"/>
  <c r="P499" i="46"/>
  <c r="P498" i="46"/>
  <c r="P497" i="46"/>
  <c r="P496" i="46"/>
  <c r="P495" i="46"/>
  <c r="P494" i="46"/>
  <c r="P493" i="46"/>
  <c r="P492" i="46"/>
  <c r="P491" i="46"/>
  <c r="P490" i="46"/>
  <c r="P489" i="46"/>
  <c r="P488" i="46"/>
  <c r="P487" i="46"/>
  <c r="P486" i="46"/>
  <c r="P485" i="46"/>
  <c r="P484" i="46"/>
  <c r="P483" i="46"/>
  <c r="P482" i="46"/>
  <c r="P481" i="46"/>
  <c r="P480" i="46"/>
  <c r="P479" i="46"/>
  <c r="P478" i="46"/>
  <c r="P477" i="46"/>
  <c r="P476" i="46"/>
  <c r="P475" i="46"/>
  <c r="P474" i="46"/>
  <c r="P473" i="46"/>
  <c r="P472" i="46"/>
  <c r="P471" i="46"/>
  <c r="P470" i="46"/>
  <c r="P469" i="46"/>
  <c r="P468" i="46"/>
  <c r="P467" i="46"/>
  <c r="P466" i="46"/>
  <c r="P465" i="46"/>
  <c r="P464" i="46"/>
  <c r="P463" i="46"/>
  <c r="P462" i="46"/>
  <c r="P461" i="46"/>
  <c r="P460" i="46"/>
  <c r="P459" i="46"/>
  <c r="P458" i="46"/>
  <c r="P457" i="46"/>
  <c r="P456" i="46"/>
  <c r="P455" i="46"/>
  <c r="P454" i="46"/>
  <c r="P453" i="46"/>
  <c r="P452" i="46"/>
  <c r="P451" i="46"/>
  <c r="P450" i="46"/>
  <c r="P449" i="46"/>
  <c r="P448" i="46"/>
  <c r="P447" i="46"/>
  <c r="P446" i="46"/>
  <c r="P445" i="46"/>
  <c r="P444" i="46"/>
  <c r="P443" i="46"/>
  <c r="P442" i="46"/>
  <c r="P441" i="46"/>
  <c r="P440" i="46"/>
  <c r="P439" i="46"/>
  <c r="P438" i="46"/>
  <c r="P437" i="46"/>
  <c r="P436" i="46"/>
  <c r="P435" i="46"/>
  <c r="P434" i="46"/>
  <c r="P433" i="46"/>
  <c r="P432" i="46"/>
  <c r="P431" i="46"/>
  <c r="P430" i="46"/>
  <c r="P429" i="46"/>
  <c r="P428" i="46"/>
  <c r="P427" i="46"/>
  <c r="P426" i="46"/>
  <c r="P425" i="46"/>
  <c r="P424" i="46"/>
  <c r="P423" i="46"/>
  <c r="P422" i="46"/>
  <c r="P421" i="46"/>
  <c r="P420" i="46"/>
  <c r="P419" i="46"/>
  <c r="P418" i="46"/>
  <c r="P417" i="46"/>
  <c r="P416" i="46"/>
  <c r="P415" i="46"/>
  <c r="P414" i="46"/>
  <c r="P413" i="46"/>
  <c r="P412" i="46"/>
  <c r="P411" i="46"/>
  <c r="P410" i="46"/>
  <c r="P409" i="46"/>
  <c r="P408" i="46"/>
  <c r="P407" i="46"/>
  <c r="P406" i="46"/>
  <c r="P405" i="46"/>
  <c r="P404" i="46"/>
  <c r="P403" i="46"/>
  <c r="P402" i="46"/>
  <c r="P401" i="46"/>
  <c r="P400" i="46"/>
  <c r="P399" i="46"/>
  <c r="P398" i="46"/>
  <c r="P397" i="46"/>
  <c r="P396" i="46"/>
  <c r="P395" i="46"/>
  <c r="P394" i="46"/>
  <c r="P393" i="46"/>
  <c r="P392" i="46"/>
  <c r="P391" i="46"/>
  <c r="P390" i="46"/>
  <c r="P389" i="46"/>
  <c r="P388" i="46"/>
  <c r="P387" i="46"/>
  <c r="P386" i="46"/>
  <c r="P385" i="46"/>
  <c r="P384" i="46"/>
  <c r="P383" i="46"/>
  <c r="P382" i="46"/>
  <c r="P381" i="46"/>
  <c r="P380" i="46"/>
  <c r="P379" i="46"/>
  <c r="P378" i="46"/>
  <c r="P377" i="46"/>
  <c r="P376" i="46"/>
  <c r="P375" i="46"/>
  <c r="P374" i="46"/>
  <c r="P373" i="46"/>
  <c r="P372" i="46"/>
  <c r="P371" i="46"/>
  <c r="P370" i="46"/>
  <c r="P369" i="46"/>
  <c r="P368" i="46"/>
  <c r="P367" i="46"/>
  <c r="P366" i="46"/>
  <c r="P365" i="46"/>
  <c r="P364" i="46"/>
  <c r="P363" i="46"/>
  <c r="P362" i="46"/>
  <c r="P361" i="46"/>
  <c r="P360" i="46"/>
  <c r="P359" i="46"/>
  <c r="P358" i="46"/>
  <c r="P357" i="46"/>
  <c r="P356" i="46"/>
  <c r="P355" i="46"/>
  <c r="P354" i="46"/>
  <c r="P353" i="46"/>
  <c r="P352" i="46"/>
  <c r="P351" i="46"/>
  <c r="P350" i="46"/>
  <c r="P349" i="46"/>
  <c r="P348" i="46"/>
  <c r="P347" i="46"/>
  <c r="P346" i="46"/>
  <c r="P345" i="46"/>
  <c r="P344" i="46"/>
  <c r="P343" i="46"/>
  <c r="P342" i="46"/>
  <c r="P341" i="46"/>
  <c r="P340" i="46"/>
  <c r="P339" i="46"/>
  <c r="P338" i="46"/>
  <c r="P337" i="46"/>
  <c r="P336" i="46"/>
  <c r="P335" i="46"/>
  <c r="P334" i="46"/>
  <c r="P333" i="46"/>
  <c r="P332" i="46"/>
  <c r="P331" i="46"/>
  <c r="P330" i="46"/>
  <c r="P329" i="46"/>
  <c r="P328" i="46"/>
  <c r="P327" i="46"/>
  <c r="P326" i="46"/>
  <c r="P325" i="46"/>
  <c r="P324" i="46"/>
  <c r="P323" i="46"/>
  <c r="P322" i="46"/>
  <c r="P321" i="46"/>
  <c r="P320" i="46"/>
  <c r="P319" i="46"/>
  <c r="P318" i="46"/>
  <c r="P317" i="46"/>
  <c r="P316" i="46"/>
  <c r="P315" i="46"/>
  <c r="P314" i="46"/>
  <c r="P313" i="46"/>
  <c r="P312" i="46"/>
  <c r="P311" i="46"/>
  <c r="P310" i="46"/>
  <c r="P309" i="46"/>
  <c r="P308" i="46"/>
  <c r="P307" i="46"/>
  <c r="P306" i="46"/>
  <c r="P305" i="46"/>
  <c r="P304" i="46"/>
  <c r="P303" i="46"/>
  <c r="P302" i="46"/>
  <c r="P301" i="46"/>
  <c r="P300" i="46"/>
  <c r="P299" i="46"/>
  <c r="P298" i="46"/>
  <c r="P297" i="46"/>
  <c r="P296" i="46"/>
  <c r="P295" i="46"/>
  <c r="P294" i="46"/>
  <c r="P293" i="46"/>
  <c r="P292" i="46"/>
  <c r="P291" i="46"/>
  <c r="P290" i="46"/>
  <c r="P289" i="46"/>
  <c r="P288" i="46"/>
  <c r="P287" i="46"/>
  <c r="P286" i="46"/>
  <c r="P285" i="46"/>
  <c r="P284" i="46"/>
  <c r="P283" i="46"/>
  <c r="P282" i="46"/>
  <c r="P281" i="46"/>
  <c r="P280" i="46"/>
  <c r="P279" i="46"/>
  <c r="P278" i="46"/>
  <c r="P277" i="46"/>
  <c r="P276" i="46"/>
  <c r="P275" i="46"/>
  <c r="P274" i="46"/>
  <c r="P273" i="46"/>
  <c r="P272" i="46"/>
  <c r="P271" i="46"/>
  <c r="P270" i="46"/>
  <c r="P269" i="46"/>
  <c r="P268" i="46"/>
  <c r="P267" i="46"/>
  <c r="P266" i="46"/>
  <c r="P265" i="46"/>
  <c r="P264" i="46"/>
  <c r="P263" i="46"/>
  <c r="P262" i="46"/>
  <c r="P261" i="46"/>
  <c r="P260" i="46"/>
  <c r="P259" i="46"/>
  <c r="P258" i="46"/>
  <c r="P257" i="46"/>
  <c r="P256" i="46"/>
  <c r="P255" i="46"/>
  <c r="P254" i="46"/>
  <c r="P253" i="46"/>
  <c r="P252" i="46"/>
  <c r="P251" i="46"/>
  <c r="P250" i="46"/>
  <c r="P249" i="46"/>
  <c r="P248" i="46"/>
  <c r="P247" i="46"/>
  <c r="P246" i="46"/>
  <c r="P245" i="46"/>
  <c r="P244" i="46"/>
  <c r="P243" i="46"/>
  <c r="P242" i="46"/>
  <c r="P241" i="46"/>
  <c r="P240" i="46"/>
  <c r="P239" i="46"/>
  <c r="P238" i="46"/>
  <c r="P237" i="46"/>
  <c r="P236" i="46"/>
  <c r="P235" i="46"/>
  <c r="P234" i="46"/>
  <c r="P233" i="46"/>
  <c r="P232" i="46"/>
  <c r="P231" i="46"/>
  <c r="P230" i="46"/>
  <c r="P229" i="46"/>
  <c r="P228" i="46"/>
  <c r="P227" i="46"/>
  <c r="P226" i="46"/>
  <c r="P225" i="46"/>
  <c r="P224" i="46"/>
  <c r="P223" i="46"/>
  <c r="P222" i="46"/>
  <c r="P221" i="46"/>
  <c r="P220" i="46"/>
  <c r="P219" i="46"/>
  <c r="P218" i="46"/>
  <c r="P217" i="46"/>
  <c r="P216" i="46"/>
  <c r="P215" i="46"/>
  <c r="P214" i="46"/>
  <c r="P213" i="46"/>
  <c r="P212" i="46"/>
  <c r="P211" i="46"/>
  <c r="P210" i="46"/>
  <c r="P209" i="46"/>
  <c r="P208" i="46"/>
  <c r="P207" i="46"/>
  <c r="P206" i="46"/>
  <c r="P205" i="46"/>
  <c r="P204" i="46"/>
  <c r="P203" i="46"/>
  <c r="P202" i="46"/>
  <c r="P201" i="46"/>
  <c r="P200" i="46"/>
  <c r="P199" i="46"/>
  <c r="P198" i="46"/>
  <c r="P197" i="46"/>
  <c r="P196" i="46"/>
  <c r="P195" i="46"/>
  <c r="P194" i="46"/>
  <c r="P193" i="46"/>
  <c r="P192" i="46"/>
  <c r="P191" i="46"/>
  <c r="P190" i="46"/>
  <c r="P189" i="46"/>
  <c r="P188" i="46"/>
  <c r="P187" i="46"/>
  <c r="P186" i="46"/>
  <c r="P185" i="46"/>
  <c r="P184" i="46"/>
  <c r="P183" i="46"/>
  <c r="P182" i="46"/>
  <c r="P181" i="46"/>
  <c r="P180" i="46"/>
  <c r="P179" i="46"/>
  <c r="P178" i="46"/>
  <c r="P177" i="46"/>
  <c r="P176" i="46"/>
  <c r="P175" i="46"/>
  <c r="P174" i="46"/>
  <c r="P173" i="46"/>
  <c r="P172" i="46"/>
  <c r="P171" i="46"/>
  <c r="P170" i="46"/>
  <c r="P169" i="46"/>
  <c r="P168" i="46"/>
  <c r="P167" i="46"/>
  <c r="P166" i="46"/>
  <c r="P165" i="46"/>
  <c r="P164" i="46"/>
  <c r="P163" i="46"/>
  <c r="P162" i="46"/>
  <c r="P161" i="46"/>
  <c r="P160" i="46"/>
  <c r="P159" i="46"/>
  <c r="P158" i="46"/>
  <c r="P157" i="46"/>
  <c r="P156" i="46"/>
  <c r="P155" i="46"/>
  <c r="P154" i="46"/>
  <c r="P153" i="46"/>
  <c r="P152" i="46"/>
  <c r="P151" i="46"/>
  <c r="P150" i="46"/>
  <c r="P149" i="46"/>
  <c r="P148" i="46"/>
  <c r="P147" i="46"/>
  <c r="P146" i="46"/>
  <c r="P145" i="46"/>
  <c r="P144" i="46"/>
  <c r="P143" i="46"/>
  <c r="P142" i="46"/>
  <c r="P141" i="46"/>
  <c r="P140" i="46"/>
  <c r="P139" i="46"/>
  <c r="P138" i="46"/>
  <c r="P137" i="46"/>
  <c r="P136" i="46"/>
  <c r="P135" i="46"/>
  <c r="P134" i="46"/>
  <c r="P133" i="46"/>
  <c r="P132" i="46"/>
  <c r="P131" i="46"/>
  <c r="P130" i="46"/>
  <c r="P129" i="46"/>
  <c r="P128" i="46"/>
  <c r="P127" i="46"/>
  <c r="P126" i="46"/>
  <c r="P125" i="46"/>
  <c r="P124" i="46"/>
  <c r="P123" i="46"/>
  <c r="P122" i="46"/>
  <c r="P121" i="46"/>
  <c r="P120" i="46"/>
  <c r="P119" i="46"/>
  <c r="P118" i="46"/>
  <c r="P117" i="46"/>
  <c r="P116" i="46"/>
  <c r="P115" i="46"/>
  <c r="P114" i="46"/>
  <c r="P113" i="46"/>
  <c r="P112" i="46"/>
  <c r="P111" i="46"/>
  <c r="P110" i="46"/>
  <c r="P109" i="46"/>
  <c r="P108" i="46"/>
  <c r="P107" i="46"/>
  <c r="P106" i="46"/>
  <c r="P105" i="46"/>
  <c r="P104" i="46"/>
  <c r="P103" i="46"/>
  <c r="P102" i="46"/>
  <c r="P101" i="46"/>
  <c r="P100" i="46"/>
  <c r="P99" i="46"/>
  <c r="P98" i="46"/>
  <c r="P97" i="46"/>
  <c r="P96" i="46"/>
  <c r="P95" i="46"/>
  <c r="P94" i="46"/>
  <c r="P93" i="46"/>
  <c r="P92" i="46"/>
  <c r="P91" i="46"/>
  <c r="P90" i="46"/>
  <c r="P89" i="46"/>
  <c r="P88" i="46"/>
  <c r="P87" i="46"/>
  <c r="P86" i="46"/>
  <c r="P85" i="46"/>
  <c r="P84" i="46"/>
  <c r="P83" i="46"/>
  <c r="P82" i="46"/>
  <c r="P81" i="46"/>
  <c r="P80" i="46"/>
  <c r="P79" i="46"/>
  <c r="P78" i="46"/>
  <c r="P77" i="46"/>
  <c r="P76" i="46"/>
  <c r="P75" i="46"/>
  <c r="P74" i="46"/>
  <c r="P73" i="46"/>
  <c r="P72" i="46"/>
  <c r="P71" i="46"/>
  <c r="P70" i="46"/>
  <c r="P69" i="46"/>
  <c r="P68" i="46"/>
  <c r="P67" i="46"/>
  <c r="P66" i="46"/>
  <c r="P65" i="46"/>
  <c r="P64" i="46"/>
  <c r="P63" i="46"/>
  <c r="P62" i="46"/>
  <c r="P61" i="46"/>
  <c r="P60" i="46"/>
  <c r="P59" i="46"/>
  <c r="P58" i="46"/>
  <c r="P57" i="46"/>
  <c r="P56" i="46"/>
  <c r="P55" i="46"/>
  <c r="P54" i="46"/>
  <c r="P53" i="46"/>
  <c r="P52" i="46"/>
  <c r="P51" i="46"/>
  <c r="P50" i="46"/>
  <c r="P49" i="46"/>
  <c r="P48" i="46"/>
  <c r="P47" i="46"/>
  <c r="P46" i="46"/>
  <c r="P45" i="46"/>
  <c r="P44" i="46"/>
  <c r="P43" i="46"/>
  <c r="P42" i="46"/>
  <c r="P41" i="46"/>
  <c r="P40" i="46"/>
  <c r="P39" i="46"/>
  <c r="P38" i="46"/>
  <c r="P37" i="46"/>
  <c r="P36" i="46"/>
  <c r="P35" i="46"/>
  <c r="P34" i="46"/>
  <c r="P33" i="46"/>
  <c r="P32" i="46"/>
  <c r="P31" i="46"/>
  <c r="P30" i="46"/>
  <c r="P29" i="46"/>
  <c r="P28" i="46"/>
  <c r="P27" i="46"/>
  <c r="P26" i="46"/>
  <c r="P25" i="46"/>
  <c r="P24" i="46"/>
  <c r="P23" i="46"/>
  <c r="P22" i="46"/>
  <c r="P21" i="46"/>
  <c r="P20" i="46"/>
  <c r="P19" i="46"/>
  <c r="P18" i="46"/>
  <c r="P17" i="46"/>
  <c r="P16" i="46"/>
  <c r="O615" i="46"/>
  <c r="O614" i="46"/>
  <c r="O613" i="46"/>
  <c r="O612" i="46"/>
  <c r="O611" i="46"/>
  <c r="O610" i="46"/>
  <c r="O609" i="46"/>
  <c r="O608" i="46"/>
  <c r="O607" i="46"/>
  <c r="O606" i="46"/>
  <c r="O605" i="46"/>
  <c r="O604" i="46"/>
  <c r="O603" i="46"/>
  <c r="O602" i="46"/>
  <c r="O601" i="46"/>
  <c r="O600" i="46"/>
  <c r="O599" i="46"/>
  <c r="O598" i="46"/>
  <c r="O597" i="46"/>
  <c r="O596" i="46"/>
  <c r="O595" i="46"/>
  <c r="O594" i="46"/>
  <c r="O593" i="46"/>
  <c r="O592" i="46"/>
  <c r="O591" i="46"/>
  <c r="O590" i="46"/>
  <c r="O589" i="46"/>
  <c r="O588" i="46"/>
  <c r="O587" i="46"/>
  <c r="O586" i="46"/>
  <c r="O585" i="46"/>
  <c r="O584" i="46"/>
  <c r="O583" i="46"/>
  <c r="O582" i="46"/>
  <c r="O581" i="46"/>
  <c r="O580" i="46"/>
  <c r="O579" i="46"/>
  <c r="O578" i="46"/>
  <c r="O577" i="46"/>
  <c r="O576" i="46"/>
  <c r="O575" i="46"/>
  <c r="O574" i="46"/>
  <c r="O573" i="46"/>
  <c r="O572" i="46"/>
  <c r="O571" i="46"/>
  <c r="O570" i="46"/>
  <c r="O569" i="46"/>
  <c r="O568" i="46"/>
  <c r="O567" i="46"/>
  <c r="O566" i="46"/>
  <c r="O565" i="46"/>
  <c r="O564" i="46"/>
  <c r="O563" i="46"/>
  <c r="O562" i="46"/>
  <c r="O561" i="46"/>
  <c r="O560" i="46"/>
  <c r="O559" i="46"/>
  <c r="O558" i="46"/>
  <c r="O557" i="46"/>
  <c r="O556" i="46"/>
  <c r="O555" i="46"/>
  <c r="O554" i="46"/>
  <c r="O553" i="46"/>
  <c r="O552" i="46"/>
  <c r="O551" i="46"/>
  <c r="O550" i="46"/>
  <c r="O549" i="46"/>
  <c r="O548" i="46"/>
  <c r="O547" i="46"/>
  <c r="O546" i="46"/>
  <c r="O545" i="46"/>
  <c r="O544" i="46"/>
  <c r="O543" i="46"/>
  <c r="O542" i="46"/>
  <c r="O541" i="46"/>
  <c r="O540" i="46"/>
  <c r="O539" i="46"/>
  <c r="O538" i="46"/>
  <c r="O537" i="46"/>
  <c r="O536" i="46"/>
  <c r="O535" i="46"/>
  <c r="O534" i="46"/>
  <c r="O533" i="46"/>
  <c r="O532" i="46"/>
  <c r="O531" i="46"/>
  <c r="O530" i="46"/>
  <c r="O529" i="46"/>
  <c r="O528" i="46"/>
  <c r="O527" i="46"/>
  <c r="O526" i="46"/>
  <c r="O525" i="46"/>
  <c r="O524" i="46"/>
  <c r="O523" i="46"/>
  <c r="O522" i="46"/>
  <c r="O521" i="46"/>
  <c r="O520" i="46"/>
  <c r="O519" i="46"/>
  <c r="O518" i="46"/>
  <c r="O517" i="46"/>
  <c r="O516" i="46"/>
  <c r="O515" i="46"/>
  <c r="O514" i="46"/>
  <c r="O513" i="46"/>
  <c r="O512" i="46"/>
  <c r="O511" i="46"/>
  <c r="O510" i="46"/>
  <c r="O509" i="46"/>
  <c r="O508" i="46"/>
  <c r="O507" i="46"/>
  <c r="O506" i="46"/>
  <c r="O505" i="46"/>
  <c r="O504" i="46"/>
  <c r="O503" i="46"/>
  <c r="O502" i="46"/>
  <c r="O501" i="46"/>
  <c r="O500" i="46"/>
  <c r="O499" i="46"/>
  <c r="O498" i="46"/>
  <c r="O497" i="46"/>
  <c r="O496" i="46"/>
  <c r="O495" i="46"/>
  <c r="O494" i="46"/>
  <c r="O493" i="46"/>
  <c r="O492" i="46"/>
  <c r="O491" i="46"/>
  <c r="O490" i="46"/>
  <c r="O489" i="46"/>
  <c r="O488" i="46"/>
  <c r="O487" i="46"/>
  <c r="O486" i="46"/>
  <c r="O485" i="46"/>
  <c r="O484" i="46"/>
  <c r="O483" i="46"/>
  <c r="O482" i="46"/>
  <c r="O481" i="46"/>
  <c r="O480" i="46"/>
  <c r="O479" i="46"/>
  <c r="O478" i="46"/>
  <c r="O477" i="46"/>
  <c r="O476" i="46"/>
  <c r="O475" i="46"/>
  <c r="O474" i="46"/>
  <c r="O473" i="46"/>
  <c r="O472" i="46"/>
  <c r="O471" i="46"/>
  <c r="O470" i="46"/>
  <c r="O469" i="46"/>
  <c r="O468" i="46"/>
  <c r="O467" i="46"/>
  <c r="O466" i="46"/>
  <c r="O465" i="46"/>
  <c r="O464" i="46"/>
  <c r="O463" i="46"/>
  <c r="O462" i="46"/>
  <c r="O461" i="46"/>
  <c r="O460" i="46"/>
  <c r="O459" i="46"/>
  <c r="O458" i="46"/>
  <c r="O457" i="46"/>
  <c r="O456" i="46"/>
  <c r="O455" i="46"/>
  <c r="O454" i="46"/>
  <c r="O453" i="46"/>
  <c r="O452" i="46"/>
  <c r="O451" i="46"/>
  <c r="O450" i="46"/>
  <c r="O449" i="46"/>
  <c r="O448" i="46"/>
  <c r="O447" i="46"/>
  <c r="O446" i="46"/>
  <c r="O445" i="46"/>
  <c r="O444" i="46"/>
  <c r="O443" i="46"/>
  <c r="O442" i="46"/>
  <c r="O441" i="46"/>
  <c r="O440" i="46"/>
  <c r="O439" i="46"/>
  <c r="O438" i="46"/>
  <c r="O437" i="46"/>
  <c r="O436" i="46"/>
  <c r="O435" i="46"/>
  <c r="O434" i="46"/>
  <c r="O433" i="46"/>
  <c r="O432" i="46"/>
  <c r="O431" i="46"/>
  <c r="O430" i="46"/>
  <c r="O429" i="46"/>
  <c r="O428" i="46"/>
  <c r="O427" i="46"/>
  <c r="O426" i="46"/>
  <c r="O425" i="46"/>
  <c r="O424" i="46"/>
  <c r="O423" i="46"/>
  <c r="O422" i="46"/>
  <c r="O421" i="46"/>
  <c r="O420" i="46"/>
  <c r="O419" i="46"/>
  <c r="O418" i="46"/>
  <c r="O417" i="46"/>
  <c r="O416" i="46"/>
  <c r="O415" i="46"/>
  <c r="O414" i="46"/>
  <c r="O413" i="46"/>
  <c r="O412" i="46"/>
  <c r="O411" i="46"/>
  <c r="O410" i="46"/>
  <c r="O409" i="46"/>
  <c r="O408" i="46"/>
  <c r="O407" i="46"/>
  <c r="O406" i="46"/>
  <c r="O405" i="46"/>
  <c r="O404" i="46"/>
  <c r="O403" i="46"/>
  <c r="O402" i="46"/>
  <c r="O401" i="46"/>
  <c r="O400" i="46"/>
  <c r="O399" i="46"/>
  <c r="O398" i="46"/>
  <c r="O397" i="46"/>
  <c r="O396" i="46"/>
  <c r="O395" i="46"/>
  <c r="O394" i="46"/>
  <c r="O393" i="46"/>
  <c r="O392" i="46"/>
  <c r="O391" i="46"/>
  <c r="O390" i="46"/>
  <c r="O389" i="46"/>
  <c r="O388" i="46"/>
  <c r="O387" i="46"/>
  <c r="O386" i="46"/>
  <c r="O385" i="46"/>
  <c r="O384" i="46"/>
  <c r="O383" i="46"/>
  <c r="O382" i="46"/>
  <c r="O381" i="46"/>
  <c r="O380" i="46"/>
  <c r="O379" i="46"/>
  <c r="O378" i="46"/>
  <c r="O377" i="46"/>
  <c r="O376" i="46"/>
  <c r="O375" i="46"/>
  <c r="O374" i="46"/>
  <c r="O373" i="46"/>
  <c r="O372" i="46"/>
  <c r="O371" i="46"/>
  <c r="O370" i="46"/>
  <c r="O369" i="46"/>
  <c r="O368" i="46"/>
  <c r="O367" i="46"/>
  <c r="O366" i="46"/>
  <c r="O365" i="46"/>
  <c r="O364" i="46"/>
  <c r="O363" i="46"/>
  <c r="O362" i="46"/>
  <c r="O361" i="46"/>
  <c r="O360" i="46"/>
  <c r="O359" i="46"/>
  <c r="O358" i="46"/>
  <c r="O357" i="46"/>
  <c r="O356" i="46"/>
  <c r="O355" i="46"/>
  <c r="O354" i="46"/>
  <c r="O353" i="46"/>
  <c r="O352" i="46"/>
  <c r="O351" i="46"/>
  <c r="O350" i="46"/>
  <c r="O349" i="46"/>
  <c r="O348" i="46"/>
  <c r="O347" i="46"/>
  <c r="O346" i="46"/>
  <c r="O345" i="46"/>
  <c r="O344" i="46"/>
  <c r="O343" i="46"/>
  <c r="O342" i="46"/>
  <c r="O341" i="46"/>
  <c r="O340" i="46"/>
  <c r="O339" i="46"/>
  <c r="O338" i="46"/>
  <c r="O337" i="46"/>
  <c r="O336" i="46"/>
  <c r="O335" i="46"/>
  <c r="O334" i="46"/>
  <c r="O333" i="46"/>
  <c r="O332" i="46"/>
  <c r="O331" i="46"/>
  <c r="O330" i="46"/>
  <c r="O329" i="46"/>
  <c r="O328" i="46"/>
  <c r="O327" i="46"/>
  <c r="O326" i="46"/>
  <c r="O325" i="46"/>
  <c r="O324" i="46"/>
  <c r="O323" i="46"/>
  <c r="O322" i="46"/>
  <c r="O321" i="46"/>
  <c r="O320" i="46"/>
  <c r="O319" i="46"/>
  <c r="O318" i="46"/>
  <c r="O317" i="46"/>
  <c r="O316" i="46"/>
  <c r="O315" i="46"/>
  <c r="O314" i="46"/>
  <c r="O313" i="46"/>
  <c r="O312" i="46"/>
  <c r="O311" i="46"/>
  <c r="O310" i="46"/>
  <c r="O309" i="46"/>
  <c r="O308" i="46"/>
  <c r="O307" i="46"/>
  <c r="O306" i="46"/>
  <c r="O305" i="46"/>
  <c r="O304" i="46"/>
  <c r="O303" i="46"/>
  <c r="O302" i="46"/>
  <c r="O301" i="46"/>
  <c r="O300" i="46"/>
  <c r="O299" i="46"/>
  <c r="O298" i="46"/>
  <c r="O297" i="46"/>
  <c r="O296" i="46"/>
  <c r="O295" i="46"/>
  <c r="O294" i="46"/>
  <c r="O293" i="46"/>
  <c r="O292" i="46"/>
  <c r="O291" i="46"/>
  <c r="O290" i="46"/>
  <c r="O289" i="46"/>
  <c r="O288" i="46"/>
  <c r="O287" i="46"/>
  <c r="O286" i="46"/>
  <c r="O285" i="46"/>
  <c r="O284" i="46"/>
  <c r="O283" i="46"/>
  <c r="O282" i="46"/>
  <c r="O281" i="46"/>
  <c r="O280" i="46"/>
  <c r="O279" i="46"/>
  <c r="O278" i="46"/>
  <c r="O277" i="46"/>
  <c r="O276" i="46"/>
  <c r="O275" i="46"/>
  <c r="O274" i="46"/>
  <c r="O273" i="46"/>
  <c r="O272" i="46"/>
  <c r="O271" i="46"/>
  <c r="O270" i="46"/>
  <c r="O269" i="46"/>
  <c r="O268" i="46"/>
  <c r="O267" i="46"/>
  <c r="O266" i="46"/>
  <c r="O265" i="46"/>
  <c r="O264" i="46"/>
  <c r="O263" i="46"/>
  <c r="O262" i="46"/>
  <c r="O261" i="46"/>
  <c r="O260" i="46"/>
  <c r="O259" i="46"/>
  <c r="O258" i="46"/>
  <c r="O257" i="46"/>
  <c r="O256" i="46"/>
  <c r="O255" i="46"/>
  <c r="O254" i="46"/>
  <c r="O253" i="46"/>
  <c r="O252" i="46"/>
  <c r="O251" i="46"/>
  <c r="O250" i="46"/>
  <c r="O249" i="46"/>
  <c r="O248" i="46"/>
  <c r="O247" i="46"/>
  <c r="O246" i="46"/>
  <c r="O245" i="46"/>
  <c r="O244" i="46"/>
  <c r="O243" i="46"/>
  <c r="O242" i="46"/>
  <c r="O241" i="46"/>
  <c r="O240" i="46"/>
  <c r="O239" i="46"/>
  <c r="O238" i="46"/>
  <c r="O237" i="46"/>
  <c r="O236" i="46"/>
  <c r="O235" i="46"/>
  <c r="O234" i="46"/>
  <c r="O233" i="46"/>
  <c r="O232" i="46"/>
  <c r="O231" i="46"/>
  <c r="O230" i="46"/>
  <c r="O229" i="46"/>
  <c r="O228" i="46"/>
  <c r="O227" i="46"/>
  <c r="O226" i="46"/>
  <c r="O225" i="46"/>
  <c r="O224" i="46"/>
  <c r="O223" i="46"/>
  <c r="O222" i="46"/>
  <c r="O221" i="46"/>
  <c r="O220" i="46"/>
  <c r="O219" i="46"/>
  <c r="O218" i="46"/>
  <c r="O217" i="46"/>
  <c r="O216" i="46"/>
  <c r="O215" i="46"/>
  <c r="O214" i="46"/>
  <c r="O213" i="46"/>
  <c r="O212" i="46"/>
  <c r="O211" i="46"/>
  <c r="O210" i="46"/>
  <c r="O209" i="46"/>
  <c r="O208" i="46"/>
  <c r="O207" i="46"/>
  <c r="O206" i="46"/>
  <c r="O205" i="46"/>
  <c r="O204" i="46"/>
  <c r="O203" i="46"/>
  <c r="O202" i="46"/>
  <c r="O201" i="46"/>
  <c r="O200" i="46"/>
  <c r="O199" i="46"/>
  <c r="O198" i="46"/>
  <c r="O197" i="46"/>
  <c r="O196" i="46"/>
  <c r="O195" i="46"/>
  <c r="O194" i="46"/>
  <c r="O193" i="46"/>
  <c r="O192" i="46"/>
  <c r="O191" i="46"/>
  <c r="O190" i="46"/>
  <c r="O189" i="46"/>
  <c r="O188" i="46"/>
  <c r="O187" i="46"/>
  <c r="O186" i="46"/>
  <c r="O185" i="46"/>
  <c r="O184" i="46"/>
  <c r="O183" i="46"/>
  <c r="O182" i="46"/>
  <c r="O181" i="46"/>
  <c r="O180" i="46"/>
  <c r="O179" i="46"/>
  <c r="O178" i="46"/>
  <c r="O177" i="46"/>
  <c r="O176" i="46"/>
  <c r="O175" i="46"/>
  <c r="O174" i="46"/>
  <c r="O173" i="46"/>
  <c r="O172" i="46"/>
  <c r="O171" i="46"/>
  <c r="O170" i="46"/>
  <c r="O169" i="46"/>
  <c r="O168" i="46"/>
  <c r="O167" i="46"/>
  <c r="O166" i="46"/>
  <c r="O165" i="46"/>
  <c r="O164" i="46"/>
  <c r="O163" i="46"/>
  <c r="O162" i="46"/>
  <c r="O161" i="46"/>
  <c r="O160" i="46"/>
  <c r="O159" i="46"/>
  <c r="O158" i="46"/>
  <c r="O157" i="46"/>
  <c r="O156" i="46"/>
  <c r="O155" i="46"/>
  <c r="O154" i="46"/>
  <c r="O153" i="46"/>
  <c r="O152" i="46"/>
  <c r="O151" i="46"/>
  <c r="O150" i="46"/>
  <c r="O149" i="46"/>
  <c r="O148" i="46"/>
  <c r="O147" i="46"/>
  <c r="O146" i="46"/>
  <c r="O145" i="46"/>
  <c r="O144" i="46"/>
  <c r="O143" i="46"/>
  <c r="O142" i="46"/>
  <c r="O141" i="46"/>
  <c r="O140" i="46"/>
  <c r="O139" i="46"/>
  <c r="O138" i="46"/>
  <c r="O137" i="46"/>
  <c r="O136" i="46"/>
  <c r="O135" i="46"/>
  <c r="O134" i="46"/>
  <c r="O133" i="46"/>
  <c r="O132" i="46"/>
  <c r="O131" i="46"/>
  <c r="O130" i="46"/>
  <c r="O129" i="46"/>
  <c r="O128" i="46"/>
  <c r="O127" i="46"/>
  <c r="O126" i="46"/>
  <c r="O125" i="46"/>
  <c r="O124" i="46"/>
  <c r="O123" i="46"/>
  <c r="O122" i="46"/>
  <c r="O121" i="46"/>
  <c r="O120" i="46"/>
  <c r="O119" i="46"/>
  <c r="O118" i="46"/>
  <c r="O117" i="46"/>
  <c r="O116" i="46"/>
  <c r="O115" i="46"/>
  <c r="O114" i="46"/>
  <c r="O113" i="46"/>
  <c r="O112" i="46"/>
  <c r="O111" i="46"/>
  <c r="O110" i="46"/>
  <c r="O109" i="46"/>
  <c r="O108" i="46"/>
  <c r="O107" i="46"/>
  <c r="O106" i="46"/>
  <c r="O105" i="46"/>
  <c r="O104" i="46"/>
  <c r="O103" i="46"/>
  <c r="O102" i="46"/>
  <c r="O101" i="46"/>
  <c r="O100" i="46"/>
  <c r="O99" i="46"/>
  <c r="O98" i="46"/>
  <c r="O97" i="46"/>
  <c r="O96" i="46"/>
  <c r="O95" i="46"/>
  <c r="O94" i="46"/>
  <c r="O93" i="46"/>
  <c r="O92" i="46"/>
  <c r="O91" i="46"/>
  <c r="O90" i="46"/>
  <c r="O89" i="46"/>
  <c r="O88" i="46"/>
  <c r="O87" i="46"/>
  <c r="O86" i="46"/>
  <c r="O85" i="46"/>
  <c r="O84" i="46"/>
  <c r="O83" i="46"/>
  <c r="O82" i="46"/>
  <c r="O81" i="46"/>
  <c r="O80" i="46"/>
  <c r="O79" i="46"/>
  <c r="O78" i="46"/>
  <c r="O77" i="46"/>
  <c r="O76" i="46"/>
  <c r="O75" i="46"/>
  <c r="O74" i="46"/>
  <c r="O73" i="46"/>
  <c r="O72" i="46"/>
  <c r="O71" i="46"/>
  <c r="O70" i="46"/>
  <c r="O69" i="46"/>
  <c r="O68" i="46"/>
  <c r="O67" i="46"/>
  <c r="O66" i="46"/>
  <c r="O65" i="46"/>
  <c r="O64" i="46"/>
  <c r="O63" i="46"/>
  <c r="O62" i="46"/>
  <c r="O61" i="46"/>
  <c r="O60" i="46"/>
  <c r="O59" i="46"/>
  <c r="O58" i="46"/>
  <c r="O57" i="46"/>
  <c r="O56" i="46"/>
  <c r="O55" i="46"/>
  <c r="O54" i="46"/>
  <c r="O53" i="46"/>
  <c r="O52" i="46"/>
  <c r="O51" i="46"/>
  <c r="O50" i="46"/>
  <c r="O49" i="46"/>
  <c r="O48" i="46"/>
  <c r="O47" i="46"/>
  <c r="O46" i="46"/>
  <c r="O45" i="46"/>
  <c r="O44" i="46"/>
  <c r="O43" i="46"/>
  <c r="O42" i="46"/>
  <c r="O41" i="46"/>
  <c r="O40" i="46"/>
  <c r="O39" i="46"/>
  <c r="O38" i="46"/>
  <c r="O37" i="46"/>
  <c r="O36" i="46"/>
  <c r="O35" i="46"/>
  <c r="O34" i="46"/>
  <c r="O33" i="46"/>
  <c r="O32" i="46"/>
  <c r="O31" i="46"/>
  <c r="O30" i="46"/>
  <c r="O29" i="46"/>
  <c r="O28" i="46"/>
  <c r="O27" i="46"/>
  <c r="O26" i="46"/>
  <c r="O25" i="46"/>
  <c r="O24" i="46"/>
  <c r="O23" i="46"/>
  <c r="O22" i="46"/>
  <c r="O21" i="46"/>
  <c r="O20" i="46"/>
  <c r="O19" i="46"/>
  <c r="O18" i="46"/>
  <c r="O17" i="46"/>
  <c r="O16" i="46"/>
  <c r="N615" i="46"/>
  <c r="N614" i="46"/>
  <c r="N613" i="46"/>
  <c r="N612" i="46"/>
  <c r="N611" i="46"/>
  <c r="N610" i="46"/>
  <c r="N609" i="46"/>
  <c r="N608" i="46"/>
  <c r="N607" i="46"/>
  <c r="N606" i="46"/>
  <c r="N605" i="46"/>
  <c r="N604" i="46"/>
  <c r="N603" i="46"/>
  <c r="N602" i="46"/>
  <c r="N601" i="46"/>
  <c r="N600" i="46"/>
  <c r="N599" i="46"/>
  <c r="N598" i="46"/>
  <c r="N597" i="46"/>
  <c r="N596" i="46"/>
  <c r="N595" i="46"/>
  <c r="N594" i="46"/>
  <c r="N593" i="46"/>
  <c r="N592" i="46"/>
  <c r="N591" i="46"/>
  <c r="N590" i="46"/>
  <c r="N589" i="46"/>
  <c r="N588" i="46"/>
  <c r="N587" i="46"/>
  <c r="N586" i="46"/>
  <c r="N585" i="46"/>
  <c r="N584" i="46"/>
  <c r="N583" i="46"/>
  <c r="N582" i="46"/>
  <c r="N581" i="46"/>
  <c r="N580" i="46"/>
  <c r="N579" i="46"/>
  <c r="N578" i="46"/>
  <c r="N577" i="46"/>
  <c r="N576" i="46"/>
  <c r="N575" i="46"/>
  <c r="N574" i="46"/>
  <c r="N573" i="46"/>
  <c r="N572" i="46"/>
  <c r="N571" i="46"/>
  <c r="N570" i="46"/>
  <c r="N569" i="46"/>
  <c r="N568" i="46"/>
  <c r="N567" i="46"/>
  <c r="N566" i="46"/>
  <c r="N565" i="46"/>
  <c r="N564" i="46"/>
  <c r="N563" i="46"/>
  <c r="N562" i="46"/>
  <c r="N561" i="46"/>
  <c r="N560" i="46"/>
  <c r="N559" i="46"/>
  <c r="N558" i="46"/>
  <c r="N557" i="46"/>
  <c r="N556" i="46"/>
  <c r="N555" i="46"/>
  <c r="N554" i="46"/>
  <c r="N553" i="46"/>
  <c r="N552" i="46"/>
  <c r="N551" i="46"/>
  <c r="N550" i="46"/>
  <c r="N549" i="46"/>
  <c r="N548" i="46"/>
  <c r="N547" i="46"/>
  <c r="N546" i="46"/>
  <c r="N545" i="46"/>
  <c r="N544" i="46"/>
  <c r="N543" i="46"/>
  <c r="N542" i="46"/>
  <c r="N541" i="46"/>
  <c r="N540" i="46"/>
  <c r="N539" i="46"/>
  <c r="N538" i="46"/>
  <c r="N537" i="46"/>
  <c r="N536" i="46"/>
  <c r="N535" i="46"/>
  <c r="N534" i="46"/>
  <c r="N533" i="46"/>
  <c r="N532" i="46"/>
  <c r="N531" i="46"/>
  <c r="N530" i="46"/>
  <c r="N529" i="46"/>
  <c r="N528" i="46"/>
  <c r="N527" i="46"/>
  <c r="N526" i="46"/>
  <c r="N525" i="46"/>
  <c r="N524" i="46"/>
  <c r="N523" i="46"/>
  <c r="N522" i="46"/>
  <c r="N521" i="46"/>
  <c r="N520" i="46"/>
  <c r="N519" i="46"/>
  <c r="N518" i="46"/>
  <c r="N517" i="46"/>
  <c r="N516" i="46"/>
  <c r="N515" i="46"/>
  <c r="N514" i="46"/>
  <c r="N513" i="46"/>
  <c r="N512" i="46"/>
  <c r="N511" i="46"/>
  <c r="N510" i="46"/>
  <c r="N509" i="46"/>
  <c r="N508" i="46"/>
  <c r="N507" i="46"/>
  <c r="N506" i="46"/>
  <c r="N505" i="46"/>
  <c r="N504" i="46"/>
  <c r="N503" i="46"/>
  <c r="N502" i="46"/>
  <c r="N501" i="46"/>
  <c r="N500" i="46"/>
  <c r="N499" i="46"/>
  <c r="N498" i="46"/>
  <c r="N497" i="46"/>
  <c r="N496" i="46"/>
  <c r="N495" i="46"/>
  <c r="N494" i="46"/>
  <c r="N493" i="46"/>
  <c r="N492" i="46"/>
  <c r="N491" i="46"/>
  <c r="N490" i="46"/>
  <c r="N489" i="46"/>
  <c r="N488" i="46"/>
  <c r="N487" i="46"/>
  <c r="N486" i="46"/>
  <c r="N485" i="46"/>
  <c r="N484" i="46"/>
  <c r="N483" i="46"/>
  <c r="N482" i="46"/>
  <c r="N481" i="46"/>
  <c r="N480" i="46"/>
  <c r="N479" i="46"/>
  <c r="N478" i="46"/>
  <c r="N477" i="46"/>
  <c r="N476" i="46"/>
  <c r="N475" i="46"/>
  <c r="N474" i="46"/>
  <c r="N473" i="46"/>
  <c r="N472" i="46"/>
  <c r="N471" i="46"/>
  <c r="N470" i="46"/>
  <c r="N469" i="46"/>
  <c r="N468" i="46"/>
  <c r="N467" i="46"/>
  <c r="N466" i="46"/>
  <c r="N465" i="46"/>
  <c r="N464" i="46"/>
  <c r="N463" i="46"/>
  <c r="N462" i="46"/>
  <c r="N461" i="46"/>
  <c r="N460" i="46"/>
  <c r="N459" i="46"/>
  <c r="N458" i="46"/>
  <c r="N457" i="46"/>
  <c r="N456" i="46"/>
  <c r="N455" i="46"/>
  <c r="N454" i="46"/>
  <c r="N453" i="46"/>
  <c r="N452" i="46"/>
  <c r="N451" i="46"/>
  <c r="N450" i="46"/>
  <c r="N449" i="46"/>
  <c r="N448" i="46"/>
  <c r="N447" i="46"/>
  <c r="N446" i="46"/>
  <c r="N445" i="46"/>
  <c r="N444" i="46"/>
  <c r="N443" i="46"/>
  <c r="N442" i="46"/>
  <c r="N441" i="46"/>
  <c r="N440" i="46"/>
  <c r="N439" i="46"/>
  <c r="N438" i="46"/>
  <c r="N437" i="46"/>
  <c r="N436" i="46"/>
  <c r="N435" i="46"/>
  <c r="N434" i="46"/>
  <c r="N433" i="46"/>
  <c r="N432" i="46"/>
  <c r="N431" i="46"/>
  <c r="N430" i="46"/>
  <c r="N429" i="46"/>
  <c r="N428" i="46"/>
  <c r="N427" i="46"/>
  <c r="N426" i="46"/>
  <c r="N425" i="46"/>
  <c r="N424" i="46"/>
  <c r="N423" i="46"/>
  <c r="N422" i="46"/>
  <c r="N421" i="46"/>
  <c r="N420" i="46"/>
  <c r="N419" i="46"/>
  <c r="N418" i="46"/>
  <c r="N417" i="46"/>
  <c r="N416" i="46"/>
  <c r="N415" i="46"/>
  <c r="N414" i="46"/>
  <c r="N413" i="46"/>
  <c r="N412" i="46"/>
  <c r="N411" i="46"/>
  <c r="N410" i="46"/>
  <c r="N409" i="46"/>
  <c r="N408" i="46"/>
  <c r="N407" i="46"/>
  <c r="N406" i="46"/>
  <c r="N405" i="46"/>
  <c r="N404" i="46"/>
  <c r="N403" i="46"/>
  <c r="N402" i="46"/>
  <c r="N401" i="46"/>
  <c r="N400" i="46"/>
  <c r="N399" i="46"/>
  <c r="N398" i="46"/>
  <c r="N397" i="46"/>
  <c r="N396" i="46"/>
  <c r="N395" i="46"/>
  <c r="N394" i="46"/>
  <c r="N393" i="46"/>
  <c r="N392" i="46"/>
  <c r="N391" i="46"/>
  <c r="N390" i="46"/>
  <c r="N389" i="46"/>
  <c r="N388" i="46"/>
  <c r="N387" i="46"/>
  <c r="N386" i="46"/>
  <c r="N385" i="46"/>
  <c r="N384" i="46"/>
  <c r="N383" i="46"/>
  <c r="N382" i="46"/>
  <c r="N381" i="46"/>
  <c r="N380" i="46"/>
  <c r="N379" i="46"/>
  <c r="N378" i="46"/>
  <c r="N377" i="46"/>
  <c r="N376" i="46"/>
  <c r="N375" i="46"/>
  <c r="N374" i="46"/>
  <c r="N373" i="46"/>
  <c r="N372" i="46"/>
  <c r="N371" i="46"/>
  <c r="N370" i="46"/>
  <c r="N369" i="46"/>
  <c r="N368" i="46"/>
  <c r="N367" i="46"/>
  <c r="N366" i="46"/>
  <c r="N365" i="46"/>
  <c r="N364" i="46"/>
  <c r="N363" i="46"/>
  <c r="N362" i="46"/>
  <c r="N361" i="46"/>
  <c r="N360" i="46"/>
  <c r="N359" i="46"/>
  <c r="N358" i="46"/>
  <c r="N357" i="46"/>
  <c r="N356" i="46"/>
  <c r="N355" i="46"/>
  <c r="N354" i="46"/>
  <c r="N353" i="46"/>
  <c r="N352" i="46"/>
  <c r="N351" i="46"/>
  <c r="N350" i="46"/>
  <c r="N349" i="46"/>
  <c r="N348" i="46"/>
  <c r="N347" i="46"/>
  <c r="N346" i="46"/>
  <c r="N345" i="46"/>
  <c r="N344" i="46"/>
  <c r="N343" i="46"/>
  <c r="N342" i="46"/>
  <c r="N341" i="46"/>
  <c r="N340" i="46"/>
  <c r="N339" i="46"/>
  <c r="N338" i="46"/>
  <c r="N337" i="46"/>
  <c r="N336" i="46"/>
  <c r="N335" i="46"/>
  <c r="N334" i="46"/>
  <c r="N333" i="46"/>
  <c r="N332" i="46"/>
  <c r="N331" i="46"/>
  <c r="N330" i="46"/>
  <c r="N329" i="46"/>
  <c r="N328" i="46"/>
  <c r="N327" i="46"/>
  <c r="N326" i="46"/>
  <c r="N325" i="46"/>
  <c r="N324" i="46"/>
  <c r="N323" i="46"/>
  <c r="N322" i="46"/>
  <c r="N321" i="46"/>
  <c r="N320" i="46"/>
  <c r="N319" i="46"/>
  <c r="N318" i="46"/>
  <c r="N317" i="46"/>
  <c r="N316" i="46"/>
  <c r="N315" i="46"/>
  <c r="N314" i="46"/>
  <c r="N313" i="46"/>
  <c r="N312" i="46"/>
  <c r="N311" i="46"/>
  <c r="N310" i="46"/>
  <c r="N309" i="46"/>
  <c r="N308" i="46"/>
  <c r="N307" i="46"/>
  <c r="N306" i="46"/>
  <c r="N305" i="46"/>
  <c r="N304" i="46"/>
  <c r="N303" i="46"/>
  <c r="N302" i="46"/>
  <c r="N301" i="46"/>
  <c r="N300" i="46"/>
  <c r="N299" i="46"/>
  <c r="N298" i="46"/>
  <c r="N297" i="46"/>
  <c r="N296" i="46"/>
  <c r="N295" i="46"/>
  <c r="N294" i="46"/>
  <c r="N293" i="46"/>
  <c r="N292" i="46"/>
  <c r="N291" i="46"/>
  <c r="N290" i="46"/>
  <c r="N289" i="46"/>
  <c r="N288" i="46"/>
  <c r="N287" i="46"/>
  <c r="N286" i="46"/>
  <c r="N285" i="46"/>
  <c r="N284" i="46"/>
  <c r="N283" i="46"/>
  <c r="N282" i="46"/>
  <c r="N281" i="46"/>
  <c r="N280" i="46"/>
  <c r="N279" i="46"/>
  <c r="N278" i="46"/>
  <c r="N277" i="46"/>
  <c r="N276" i="46"/>
  <c r="N275" i="46"/>
  <c r="N274" i="46"/>
  <c r="N273" i="46"/>
  <c r="N272" i="46"/>
  <c r="N271" i="46"/>
  <c r="N270" i="46"/>
  <c r="N269" i="46"/>
  <c r="N268" i="46"/>
  <c r="N267" i="46"/>
  <c r="N266" i="46"/>
  <c r="N265" i="46"/>
  <c r="N264" i="46"/>
  <c r="N263" i="46"/>
  <c r="N262" i="46"/>
  <c r="N261" i="46"/>
  <c r="N260" i="46"/>
  <c r="N259" i="46"/>
  <c r="N258" i="46"/>
  <c r="N257" i="46"/>
  <c r="N256" i="46"/>
  <c r="N255" i="46"/>
  <c r="N254" i="46"/>
  <c r="N253" i="46"/>
  <c r="N252" i="46"/>
  <c r="N251" i="46"/>
  <c r="N250" i="46"/>
  <c r="N249" i="46"/>
  <c r="N248" i="46"/>
  <c r="N247" i="46"/>
  <c r="N246" i="46"/>
  <c r="N245" i="46"/>
  <c r="N244" i="46"/>
  <c r="N243" i="46"/>
  <c r="N242" i="46"/>
  <c r="N241" i="46"/>
  <c r="N240" i="46"/>
  <c r="N239" i="46"/>
  <c r="N238" i="46"/>
  <c r="N237" i="46"/>
  <c r="N236" i="46"/>
  <c r="N235" i="46"/>
  <c r="N234" i="46"/>
  <c r="N233" i="46"/>
  <c r="N232" i="46"/>
  <c r="N231" i="46"/>
  <c r="N230" i="46"/>
  <c r="N229" i="46"/>
  <c r="N228" i="46"/>
  <c r="N227" i="46"/>
  <c r="N226" i="46"/>
  <c r="N225" i="46"/>
  <c r="N224" i="46"/>
  <c r="N223" i="46"/>
  <c r="N222" i="46"/>
  <c r="N221" i="46"/>
  <c r="N220" i="46"/>
  <c r="N219" i="46"/>
  <c r="N218" i="46"/>
  <c r="N217" i="46"/>
  <c r="N216" i="46"/>
  <c r="N215" i="46"/>
  <c r="N214" i="46"/>
  <c r="N213" i="46"/>
  <c r="N212" i="46"/>
  <c r="N211" i="46"/>
  <c r="N210" i="46"/>
  <c r="N209" i="46"/>
  <c r="N208" i="46"/>
  <c r="N207" i="46"/>
  <c r="N206" i="46"/>
  <c r="N205" i="46"/>
  <c r="N204" i="46"/>
  <c r="N203" i="46"/>
  <c r="N202" i="46"/>
  <c r="N201" i="46"/>
  <c r="N200" i="46"/>
  <c r="N199" i="46"/>
  <c r="N198" i="46"/>
  <c r="N197" i="46"/>
  <c r="N196" i="46"/>
  <c r="N195" i="46"/>
  <c r="N194" i="46"/>
  <c r="N193" i="46"/>
  <c r="N192" i="46"/>
  <c r="N191" i="46"/>
  <c r="N190" i="46"/>
  <c r="N189" i="46"/>
  <c r="N188" i="46"/>
  <c r="N187" i="46"/>
  <c r="N186" i="46"/>
  <c r="N185" i="46"/>
  <c r="N184" i="46"/>
  <c r="N183" i="46"/>
  <c r="N182" i="46"/>
  <c r="N181" i="46"/>
  <c r="N180" i="46"/>
  <c r="N179" i="46"/>
  <c r="N178" i="46"/>
  <c r="N177" i="46"/>
  <c r="N176" i="46"/>
  <c r="N175" i="46"/>
  <c r="N174" i="46"/>
  <c r="N173" i="46"/>
  <c r="N172" i="46"/>
  <c r="N171" i="46"/>
  <c r="N170" i="46"/>
  <c r="N169" i="46"/>
  <c r="N168" i="46"/>
  <c r="N167" i="46"/>
  <c r="N166" i="46"/>
  <c r="N165" i="46"/>
  <c r="N164" i="46"/>
  <c r="N163" i="46"/>
  <c r="N162" i="46"/>
  <c r="N161" i="46"/>
  <c r="N160" i="46"/>
  <c r="N159" i="46"/>
  <c r="N158" i="46"/>
  <c r="N157" i="46"/>
  <c r="N156" i="46"/>
  <c r="N155" i="46"/>
  <c r="N154" i="46"/>
  <c r="N153" i="46"/>
  <c r="N152" i="46"/>
  <c r="N151" i="46"/>
  <c r="N150" i="46"/>
  <c r="N149" i="46"/>
  <c r="N148" i="46"/>
  <c r="N147" i="46"/>
  <c r="N146" i="46"/>
  <c r="N145" i="46"/>
  <c r="N144" i="46"/>
  <c r="N143" i="46"/>
  <c r="N142" i="46"/>
  <c r="N141" i="46"/>
  <c r="N140" i="46"/>
  <c r="N139" i="46"/>
  <c r="N138" i="46"/>
  <c r="N137" i="46"/>
  <c r="N136" i="46"/>
  <c r="N135" i="46"/>
  <c r="N134" i="46"/>
  <c r="N133" i="46"/>
  <c r="N132" i="46"/>
  <c r="N131" i="46"/>
  <c r="N130" i="46"/>
  <c r="N129" i="46"/>
  <c r="N128" i="46"/>
  <c r="N127" i="46"/>
  <c r="N126" i="46"/>
  <c r="N125" i="46"/>
  <c r="N124" i="46"/>
  <c r="N123" i="46"/>
  <c r="N122" i="46"/>
  <c r="N121" i="46"/>
  <c r="N120" i="46"/>
  <c r="N119" i="46"/>
  <c r="N118" i="46"/>
  <c r="N117" i="46"/>
  <c r="N116" i="46"/>
  <c r="N115" i="46"/>
  <c r="N114" i="46"/>
  <c r="N113" i="46"/>
  <c r="N112" i="46"/>
  <c r="N111" i="46"/>
  <c r="N110" i="46"/>
  <c r="N109" i="46"/>
  <c r="N108" i="46"/>
  <c r="N107" i="46"/>
  <c r="N106" i="46"/>
  <c r="N105" i="46"/>
  <c r="N104" i="46"/>
  <c r="N103" i="46"/>
  <c r="N102" i="46"/>
  <c r="N101" i="46"/>
  <c r="N100" i="46"/>
  <c r="N99" i="46"/>
  <c r="N98" i="46"/>
  <c r="N97" i="46"/>
  <c r="N96" i="46"/>
  <c r="N95" i="46"/>
  <c r="N94" i="46"/>
  <c r="N93" i="46"/>
  <c r="N92" i="46"/>
  <c r="N91" i="46"/>
  <c r="N90" i="46"/>
  <c r="N89" i="46"/>
  <c r="N88" i="46"/>
  <c r="N87" i="46"/>
  <c r="N86" i="46"/>
  <c r="N85" i="46"/>
  <c r="N84" i="46"/>
  <c r="N83" i="46"/>
  <c r="N82" i="46"/>
  <c r="N81" i="46"/>
  <c r="N80" i="46"/>
  <c r="N79" i="46"/>
  <c r="N78" i="46"/>
  <c r="N77" i="46"/>
  <c r="N76" i="46"/>
  <c r="N75" i="46"/>
  <c r="N74" i="46"/>
  <c r="N73" i="46"/>
  <c r="N72" i="46"/>
  <c r="N71" i="46"/>
  <c r="N70" i="46"/>
  <c r="N69" i="46"/>
  <c r="N68" i="46"/>
  <c r="N67" i="46"/>
  <c r="N66" i="46"/>
  <c r="N65" i="46"/>
  <c r="N64" i="46"/>
  <c r="N63" i="46"/>
  <c r="N62" i="46"/>
  <c r="N61" i="46"/>
  <c r="N60" i="46"/>
  <c r="N59" i="46"/>
  <c r="N58" i="46"/>
  <c r="N57" i="46"/>
  <c r="N56" i="46"/>
  <c r="N55" i="46"/>
  <c r="N54" i="46"/>
  <c r="N53" i="46"/>
  <c r="N52" i="46"/>
  <c r="N51" i="46"/>
  <c r="N50" i="46"/>
  <c r="N49" i="46"/>
  <c r="N48" i="46"/>
  <c r="N47" i="46"/>
  <c r="N46" i="46"/>
  <c r="N45" i="46"/>
  <c r="N44" i="46"/>
  <c r="N43" i="46"/>
  <c r="N42" i="46"/>
  <c r="N41" i="46"/>
  <c r="N40" i="46"/>
  <c r="N39" i="46"/>
  <c r="N38" i="46"/>
  <c r="N37" i="46"/>
  <c r="N36" i="46"/>
  <c r="N35" i="46"/>
  <c r="N34" i="46"/>
  <c r="N33" i="46"/>
  <c r="N32" i="46"/>
  <c r="N31" i="46"/>
  <c r="N30" i="46"/>
  <c r="N29" i="46"/>
  <c r="N28" i="46"/>
  <c r="N27" i="46"/>
  <c r="N26" i="46"/>
  <c r="N25" i="46"/>
  <c r="N24" i="46"/>
  <c r="N23" i="46"/>
  <c r="N22" i="46"/>
  <c r="N21" i="46"/>
  <c r="N20" i="46"/>
  <c r="N19" i="46"/>
  <c r="N18" i="46"/>
  <c r="N17" i="46"/>
  <c r="N16" i="46"/>
  <c r="S615" i="46"/>
  <c r="S614" i="46"/>
  <c r="S613" i="46"/>
  <c r="S612" i="46"/>
  <c r="S611" i="46"/>
  <c r="S610" i="46"/>
  <c r="S609" i="46"/>
  <c r="S608" i="46"/>
  <c r="S607" i="46"/>
  <c r="S606" i="46"/>
  <c r="S605" i="46"/>
  <c r="S604" i="46"/>
  <c r="S603" i="46"/>
  <c r="S602" i="46"/>
  <c r="S601" i="46"/>
  <c r="S600" i="46"/>
  <c r="S599" i="46"/>
  <c r="S598" i="46"/>
  <c r="S597" i="46"/>
  <c r="S596" i="46"/>
  <c r="S595" i="46"/>
  <c r="S594" i="46"/>
  <c r="S593" i="46"/>
  <c r="S592" i="46"/>
  <c r="S591" i="46"/>
  <c r="S590" i="46"/>
  <c r="S589" i="46"/>
  <c r="S588" i="46"/>
  <c r="S587" i="46"/>
  <c r="S586" i="46"/>
  <c r="S585" i="46"/>
  <c r="S584" i="46"/>
  <c r="S583" i="46"/>
  <c r="S582" i="46"/>
  <c r="S581" i="46"/>
  <c r="S580" i="46"/>
  <c r="S579" i="46"/>
  <c r="S578" i="46"/>
  <c r="S577" i="46"/>
  <c r="S576" i="46"/>
  <c r="S575" i="46"/>
  <c r="S574" i="46"/>
  <c r="S573" i="46"/>
  <c r="S572" i="46"/>
  <c r="S571" i="46"/>
  <c r="S570" i="46"/>
  <c r="S569" i="46"/>
  <c r="S568" i="46"/>
  <c r="S567" i="46"/>
  <c r="S566" i="46"/>
  <c r="S565" i="46"/>
  <c r="S564" i="46"/>
  <c r="S563" i="46"/>
  <c r="S562" i="46"/>
  <c r="S561" i="46"/>
  <c r="S560" i="46"/>
  <c r="S559" i="46"/>
  <c r="S558" i="46"/>
  <c r="S557" i="46"/>
  <c r="S556" i="46"/>
  <c r="S555" i="46"/>
  <c r="S554" i="46"/>
  <c r="S553" i="46"/>
  <c r="S552" i="46"/>
  <c r="S551" i="46"/>
  <c r="S550" i="46"/>
  <c r="S549" i="46"/>
  <c r="S548" i="46"/>
  <c r="S547" i="46"/>
  <c r="S546" i="46"/>
  <c r="S545" i="46"/>
  <c r="S544" i="46"/>
  <c r="S543" i="46"/>
  <c r="S542" i="46"/>
  <c r="S541" i="46"/>
  <c r="S540" i="46"/>
  <c r="S539" i="46"/>
  <c r="S538" i="46"/>
  <c r="S537" i="46"/>
  <c r="S536" i="46"/>
  <c r="S535" i="46"/>
  <c r="S534" i="46"/>
  <c r="S533" i="46"/>
  <c r="S532" i="46"/>
  <c r="S531" i="46"/>
  <c r="S530" i="46"/>
  <c r="S529" i="46"/>
  <c r="S528" i="46"/>
  <c r="S527" i="46"/>
  <c r="S526" i="46"/>
  <c r="S525" i="46"/>
  <c r="S524" i="46"/>
  <c r="S523" i="46"/>
  <c r="S522" i="46"/>
  <c r="S521" i="46"/>
  <c r="S520" i="46"/>
  <c r="S519" i="46"/>
  <c r="S518" i="46"/>
  <c r="S517" i="46"/>
  <c r="S516" i="46"/>
  <c r="S515" i="46"/>
  <c r="S514" i="46"/>
  <c r="S513" i="46"/>
  <c r="S512" i="46"/>
  <c r="S511" i="46"/>
  <c r="S510" i="46"/>
  <c r="S509" i="46"/>
  <c r="S508" i="46"/>
  <c r="S507" i="46"/>
  <c r="S506" i="46"/>
  <c r="S505" i="46"/>
  <c r="S504" i="46"/>
  <c r="S503" i="46"/>
  <c r="S502" i="46"/>
  <c r="S501" i="46"/>
  <c r="S500" i="46"/>
  <c r="S499" i="46"/>
  <c r="S498" i="46"/>
  <c r="S497" i="46"/>
  <c r="S496" i="46"/>
  <c r="S495" i="46"/>
  <c r="S494" i="46"/>
  <c r="S493" i="46"/>
  <c r="S492" i="46"/>
  <c r="S491" i="46"/>
  <c r="S490" i="46"/>
  <c r="S489" i="46"/>
  <c r="S488" i="46"/>
  <c r="S487" i="46"/>
  <c r="S486" i="46"/>
  <c r="S485" i="46"/>
  <c r="S484" i="46"/>
  <c r="S483" i="46"/>
  <c r="S482" i="46"/>
  <c r="S481" i="46"/>
  <c r="S480" i="46"/>
  <c r="S479" i="46"/>
  <c r="S478" i="46"/>
  <c r="S477" i="46"/>
  <c r="S476" i="46"/>
  <c r="S475" i="46"/>
  <c r="S474" i="46"/>
  <c r="S473" i="46"/>
  <c r="S472" i="46"/>
  <c r="S471" i="46"/>
  <c r="S470" i="46"/>
  <c r="S469" i="46"/>
  <c r="S468" i="46"/>
  <c r="S467" i="46"/>
  <c r="S466" i="46"/>
  <c r="S465" i="46"/>
  <c r="S464" i="46"/>
  <c r="S463" i="46"/>
  <c r="S462" i="46"/>
  <c r="S461" i="46"/>
  <c r="S460" i="46"/>
  <c r="S459" i="46"/>
  <c r="S458" i="46"/>
  <c r="S457" i="46"/>
  <c r="S456" i="46"/>
  <c r="S455" i="46"/>
  <c r="S454" i="46"/>
  <c r="S453" i="46"/>
  <c r="S452" i="46"/>
  <c r="S451" i="46"/>
  <c r="S450" i="46"/>
  <c r="S449" i="46"/>
  <c r="S448" i="46"/>
  <c r="S447" i="46"/>
  <c r="S446" i="46"/>
  <c r="S445" i="46"/>
  <c r="S444" i="46"/>
  <c r="S443" i="46"/>
  <c r="S442" i="46"/>
  <c r="S441" i="46"/>
  <c r="S440" i="46"/>
  <c r="S439" i="46"/>
  <c r="S438" i="46"/>
  <c r="S437" i="46"/>
  <c r="S436" i="46"/>
  <c r="S435" i="46"/>
  <c r="S434" i="46"/>
  <c r="S433" i="46"/>
  <c r="S432" i="46"/>
  <c r="S431" i="46"/>
  <c r="S430" i="46"/>
  <c r="S429" i="46"/>
  <c r="S428" i="46"/>
  <c r="S427" i="46"/>
  <c r="S426" i="46"/>
  <c r="S425" i="46"/>
  <c r="S424" i="46"/>
  <c r="S423" i="46"/>
  <c r="S422" i="46"/>
  <c r="S421" i="46"/>
  <c r="S420" i="46"/>
  <c r="S419" i="46"/>
  <c r="S418" i="46"/>
  <c r="S417" i="46"/>
  <c r="S416" i="46"/>
  <c r="S415" i="46"/>
  <c r="S414" i="46"/>
  <c r="S413" i="46"/>
  <c r="S412" i="46"/>
  <c r="S411" i="46"/>
  <c r="S410" i="46"/>
  <c r="S409" i="46"/>
  <c r="S408" i="46"/>
  <c r="S407" i="46"/>
  <c r="S406" i="46"/>
  <c r="S405" i="46"/>
  <c r="S404" i="46"/>
  <c r="S403" i="46"/>
  <c r="S402" i="46"/>
  <c r="S401" i="46"/>
  <c r="S400" i="46"/>
  <c r="S399" i="46"/>
  <c r="S398" i="46"/>
  <c r="S397" i="46"/>
  <c r="S396" i="46"/>
  <c r="S395" i="46"/>
  <c r="S394" i="46"/>
  <c r="S393" i="46"/>
  <c r="S392" i="46"/>
  <c r="S391" i="46"/>
  <c r="S390" i="46"/>
  <c r="S389" i="46"/>
  <c r="S388" i="46"/>
  <c r="S387" i="46"/>
  <c r="S386" i="46"/>
  <c r="S385" i="46"/>
  <c r="S384" i="46"/>
  <c r="S383" i="46"/>
  <c r="S382" i="46"/>
  <c r="S381" i="46"/>
  <c r="S380" i="46"/>
  <c r="S379" i="46"/>
  <c r="S378" i="46"/>
  <c r="S377" i="46"/>
  <c r="S376" i="46"/>
  <c r="S375" i="46"/>
  <c r="S374" i="46"/>
  <c r="S373" i="46"/>
  <c r="S372" i="46"/>
  <c r="S371" i="46"/>
  <c r="S370" i="46"/>
  <c r="S369" i="46"/>
  <c r="S368" i="46"/>
  <c r="S367" i="46"/>
  <c r="S366" i="46"/>
  <c r="S365" i="46"/>
  <c r="S364" i="46"/>
  <c r="S363" i="46"/>
  <c r="S362" i="46"/>
  <c r="S361" i="46"/>
  <c r="S360" i="46"/>
  <c r="S359" i="46"/>
  <c r="S358" i="46"/>
  <c r="S357" i="46"/>
  <c r="S356" i="46"/>
  <c r="S355" i="46"/>
  <c r="S354" i="46"/>
  <c r="S353" i="46"/>
  <c r="S352" i="46"/>
  <c r="S351" i="46"/>
  <c r="S350" i="46"/>
  <c r="S349" i="46"/>
  <c r="S348" i="46"/>
  <c r="S347" i="46"/>
  <c r="S346" i="46"/>
  <c r="S345" i="46"/>
  <c r="S344" i="46"/>
  <c r="S343" i="46"/>
  <c r="S342" i="46"/>
  <c r="S341" i="46"/>
  <c r="S340" i="46"/>
  <c r="S339" i="46"/>
  <c r="S338" i="46"/>
  <c r="S337" i="46"/>
  <c r="S336" i="46"/>
  <c r="S335" i="46"/>
  <c r="S334" i="46"/>
  <c r="S333" i="46"/>
  <c r="S332" i="46"/>
  <c r="S331" i="46"/>
  <c r="S330" i="46"/>
  <c r="S329" i="46"/>
  <c r="S328" i="46"/>
  <c r="S327" i="46"/>
  <c r="S326" i="46"/>
  <c r="S325" i="46"/>
  <c r="S324" i="46"/>
  <c r="S323" i="46"/>
  <c r="S322" i="46"/>
  <c r="S321" i="46"/>
  <c r="S320" i="46"/>
  <c r="S319" i="46"/>
  <c r="S318" i="46"/>
  <c r="S317" i="46"/>
  <c r="S316" i="46"/>
  <c r="S315" i="46"/>
  <c r="S314" i="46"/>
  <c r="S313" i="46"/>
  <c r="S312" i="46"/>
  <c r="S311" i="46"/>
  <c r="S310" i="46"/>
  <c r="S309" i="46"/>
  <c r="S308" i="46"/>
  <c r="S307" i="46"/>
  <c r="S306" i="46"/>
  <c r="S305" i="46"/>
  <c r="S304" i="46"/>
  <c r="S303" i="46"/>
  <c r="S302" i="46"/>
  <c r="S301" i="46"/>
  <c r="S300" i="46"/>
  <c r="S299" i="46"/>
  <c r="S298" i="46"/>
  <c r="S297" i="46"/>
  <c r="S296" i="46"/>
  <c r="S295" i="46"/>
  <c r="S294" i="46"/>
  <c r="S293" i="46"/>
  <c r="S292" i="46"/>
  <c r="S291" i="46"/>
  <c r="S290" i="46"/>
  <c r="S289" i="46"/>
  <c r="S288" i="46"/>
  <c r="S287" i="46"/>
  <c r="S286" i="46"/>
  <c r="S285" i="46"/>
  <c r="S284" i="46"/>
  <c r="S283" i="46"/>
  <c r="S282" i="46"/>
  <c r="S281" i="46"/>
  <c r="S280" i="46"/>
  <c r="S279" i="46"/>
  <c r="S278" i="46"/>
  <c r="S277" i="46"/>
  <c r="S276" i="46"/>
  <c r="S275" i="46"/>
  <c r="S274" i="46"/>
  <c r="S273" i="46"/>
  <c r="S272" i="46"/>
  <c r="S271" i="46"/>
  <c r="S270" i="46"/>
  <c r="S269" i="46"/>
  <c r="S268" i="46"/>
  <c r="S267" i="46"/>
  <c r="S266" i="46"/>
  <c r="S265" i="46"/>
  <c r="S264" i="46"/>
  <c r="S263" i="46"/>
  <c r="S262" i="46"/>
  <c r="S261" i="46"/>
  <c r="S260" i="46"/>
  <c r="S259" i="46"/>
  <c r="S258" i="46"/>
  <c r="S257" i="46"/>
  <c r="S256" i="46"/>
  <c r="S255" i="46"/>
  <c r="S254" i="46"/>
  <c r="S253" i="46"/>
  <c r="S252" i="46"/>
  <c r="S251" i="46"/>
  <c r="S250" i="46"/>
  <c r="S249" i="46"/>
  <c r="S248" i="46"/>
  <c r="S247" i="46"/>
  <c r="S246" i="46"/>
  <c r="S245" i="46"/>
  <c r="S244" i="46"/>
  <c r="S243" i="46"/>
  <c r="S242" i="46"/>
  <c r="S241" i="46"/>
  <c r="S240" i="46"/>
  <c r="S239" i="46"/>
  <c r="S238" i="46"/>
  <c r="S237" i="46"/>
  <c r="S236" i="46"/>
  <c r="S235" i="46"/>
  <c r="S234" i="46"/>
  <c r="S233" i="46"/>
  <c r="S232" i="46"/>
  <c r="S231" i="46"/>
  <c r="S230" i="46"/>
  <c r="S229" i="46"/>
  <c r="S228" i="46"/>
  <c r="S227" i="46"/>
  <c r="S226" i="46"/>
  <c r="S225" i="46"/>
  <c r="S224" i="46"/>
  <c r="S223" i="46"/>
  <c r="S222" i="46"/>
  <c r="S221" i="46"/>
  <c r="S220" i="46"/>
  <c r="S219" i="46"/>
  <c r="S218" i="46"/>
  <c r="S217" i="46"/>
  <c r="S216" i="46"/>
  <c r="S215" i="46"/>
  <c r="S214" i="46"/>
  <c r="S213" i="46"/>
  <c r="S212" i="46"/>
  <c r="S211" i="46"/>
  <c r="S210" i="46"/>
  <c r="S209" i="46"/>
  <c r="S208" i="46"/>
  <c r="S207" i="46"/>
  <c r="S206" i="46"/>
  <c r="S205" i="46"/>
  <c r="S204" i="46"/>
  <c r="S203" i="46"/>
  <c r="S202" i="46"/>
  <c r="S201" i="46"/>
  <c r="S200" i="46"/>
  <c r="S199" i="46"/>
  <c r="S198" i="46"/>
  <c r="S197" i="46"/>
  <c r="S196" i="46"/>
  <c r="S195" i="46"/>
  <c r="S194" i="46"/>
  <c r="S193" i="46"/>
  <c r="S192" i="46"/>
  <c r="S191" i="46"/>
  <c r="S190" i="46"/>
  <c r="S189" i="46"/>
  <c r="S188" i="46"/>
  <c r="S187" i="46"/>
  <c r="S186" i="46"/>
  <c r="S185" i="46"/>
  <c r="S184" i="46"/>
  <c r="S183" i="46"/>
  <c r="S182" i="46"/>
  <c r="S181" i="46"/>
  <c r="S180" i="46"/>
  <c r="S179" i="46"/>
  <c r="S178" i="46"/>
  <c r="S177" i="46"/>
  <c r="S176" i="46"/>
  <c r="S175" i="46"/>
  <c r="S174" i="46"/>
  <c r="S173" i="46"/>
  <c r="S172" i="46"/>
  <c r="S171" i="46"/>
  <c r="S170" i="46"/>
  <c r="S169" i="46"/>
  <c r="S168" i="46"/>
  <c r="S167" i="46"/>
  <c r="S166" i="46"/>
  <c r="S165" i="46"/>
  <c r="S164" i="46"/>
  <c r="S163" i="46"/>
  <c r="S162" i="46"/>
  <c r="S161" i="46"/>
  <c r="S160" i="46"/>
  <c r="S159" i="46"/>
  <c r="S158" i="46"/>
  <c r="S157" i="46"/>
  <c r="S156" i="46"/>
  <c r="S155" i="46"/>
  <c r="S154" i="46"/>
  <c r="S153" i="46"/>
  <c r="S152" i="46"/>
  <c r="S151" i="46"/>
  <c r="S150" i="46"/>
  <c r="S149" i="46"/>
  <c r="S148" i="46"/>
  <c r="S147" i="46"/>
  <c r="S146" i="46"/>
  <c r="S145" i="46"/>
  <c r="S144" i="46"/>
  <c r="S143" i="46"/>
  <c r="S142" i="46"/>
  <c r="S141" i="46"/>
  <c r="S140" i="46"/>
  <c r="S139" i="46"/>
  <c r="S138" i="46"/>
  <c r="S137" i="46"/>
  <c r="S136" i="46"/>
  <c r="S135" i="46"/>
  <c r="S134" i="46"/>
  <c r="S133" i="46"/>
  <c r="S132" i="46"/>
  <c r="S131" i="46"/>
  <c r="S130" i="46"/>
  <c r="S129" i="46"/>
  <c r="S128" i="46"/>
  <c r="S127" i="46"/>
  <c r="S126" i="46"/>
  <c r="S125" i="46"/>
  <c r="S124" i="46"/>
  <c r="S123" i="46"/>
  <c r="S122" i="46"/>
  <c r="S121" i="46"/>
  <c r="S120" i="46"/>
  <c r="S119" i="46"/>
  <c r="S118" i="46"/>
  <c r="S117" i="46"/>
  <c r="S116" i="46"/>
  <c r="S115" i="46"/>
  <c r="S114" i="46"/>
  <c r="S113" i="46"/>
  <c r="S112" i="46"/>
  <c r="S111" i="46"/>
  <c r="S110" i="46"/>
  <c r="S109" i="46"/>
  <c r="S108" i="46"/>
  <c r="S107" i="46"/>
  <c r="S106" i="46"/>
  <c r="S105" i="46"/>
  <c r="S104" i="46"/>
  <c r="S103" i="46"/>
  <c r="S102" i="46"/>
  <c r="S101" i="46"/>
  <c r="S100" i="46"/>
  <c r="S99" i="46"/>
  <c r="S98" i="46"/>
  <c r="S97" i="46"/>
  <c r="S96" i="46"/>
  <c r="S95" i="46"/>
  <c r="S94" i="46"/>
  <c r="S93" i="46"/>
  <c r="S92" i="46"/>
  <c r="S91" i="46"/>
  <c r="S90" i="46"/>
  <c r="S89" i="46"/>
  <c r="S88" i="46"/>
  <c r="S87" i="46"/>
  <c r="S86" i="46"/>
  <c r="S85" i="46"/>
  <c r="S84" i="46"/>
  <c r="S83" i="46"/>
  <c r="S82" i="46"/>
  <c r="S81" i="46"/>
  <c r="S80" i="46"/>
  <c r="S79" i="46"/>
  <c r="S78" i="46"/>
  <c r="S77" i="46"/>
  <c r="S76" i="46"/>
  <c r="S75" i="46"/>
  <c r="S74" i="46"/>
  <c r="S73" i="46"/>
  <c r="S72" i="46"/>
  <c r="S71" i="46"/>
  <c r="S70" i="46"/>
  <c r="S69" i="46"/>
  <c r="S68" i="46"/>
  <c r="S67" i="46"/>
  <c r="S66" i="46"/>
  <c r="S65" i="46"/>
  <c r="S64" i="46"/>
  <c r="S63" i="46"/>
  <c r="S62" i="46"/>
  <c r="S61" i="46"/>
  <c r="S60" i="46"/>
  <c r="S59" i="46"/>
  <c r="S58" i="46"/>
  <c r="S57" i="46"/>
  <c r="S56" i="46"/>
  <c r="S55" i="46"/>
  <c r="S54" i="46"/>
  <c r="S53" i="46"/>
  <c r="S52" i="46"/>
  <c r="S51" i="46"/>
  <c r="S50" i="46"/>
  <c r="S49" i="46"/>
  <c r="S48" i="46"/>
  <c r="S47" i="46"/>
  <c r="S46" i="46"/>
  <c r="S45" i="46"/>
  <c r="S44" i="46"/>
  <c r="S43" i="46"/>
  <c r="S42" i="46"/>
  <c r="S41" i="46"/>
  <c r="S40" i="46"/>
  <c r="S39" i="46"/>
  <c r="S38" i="46"/>
  <c r="S37" i="46"/>
  <c r="S36" i="46"/>
  <c r="S35" i="46"/>
  <c r="S34" i="46"/>
  <c r="S33" i="46"/>
  <c r="S32" i="46"/>
  <c r="S31" i="46"/>
  <c r="S30" i="46"/>
  <c r="S29" i="46"/>
  <c r="S28" i="46"/>
  <c r="S27" i="46"/>
  <c r="S26" i="46"/>
  <c r="S25" i="46"/>
  <c r="S24" i="46"/>
  <c r="S23" i="46"/>
  <c r="S22" i="46"/>
  <c r="S21" i="46"/>
  <c r="S20" i="46"/>
  <c r="S19" i="46"/>
  <c r="S18" i="46"/>
  <c r="S17" i="46"/>
  <c r="S16" i="46"/>
  <c r="R615" i="46"/>
  <c r="R614" i="46"/>
  <c r="R613" i="46"/>
  <c r="R612" i="46"/>
  <c r="R611" i="46"/>
  <c r="R610" i="46"/>
  <c r="R609" i="46"/>
  <c r="R608" i="46"/>
  <c r="R607" i="46"/>
  <c r="R606" i="46"/>
  <c r="R605" i="46"/>
  <c r="R604" i="46"/>
  <c r="R603" i="46"/>
  <c r="R602" i="46"/>
  <c r="R601" i="46"/>
  <c r="R600" i="46"/>
  <c r="R599" i="46"/>
  <c r="R598" i="46"/>
  <c r="R597" i="46"/>
  <c r="R596" i="46"/>
  <c r="R595" i="46"/>
  <c r="R594" i="46"/>
  <c r="R593" i="46"/>
  <c r="R592" i="46"/>
  <c r="R591" i="46"/>
  <c r="R590" i="46"/>
  <c r="R589" i="46"/>
  <c r="R588" i="46"/>
  <c r="R587" i="46"/>
  <c r="R586" i="46"/>
  <c r="R585" i="46"/>
  <c r="R584" i="46"/>
  <c r="R583" i="46"/>
  <c r="R582" i="46"/>
  <c r="R581" i="46"/>
  <c r="R580" i="46"/>
  <c r="R579" i="46"/>
  <c r="R578" i="46"/>
  <c r="R577" i="46"/>
  <c r="R576" i="46"/>
  <c r="R575" i="46"/>
  <c r="R574" i="46"/>
  <c r="R573" i="46"/>
  <c r="R572" i="46"/>
  <c r="R571" i="46"/>
  <c r="R570" i="46"/>
  <c r="R569" i="46"/>
  <c r="R568" i="46"/>
  <c r="R567" i="46"/>
  <c r="R566" i="46"/>
  <c r="R565" i="46"/>
  <c r="R564" i="46"/>
  <c r="R563" i="46"/>
  <c r="R562" i="46"/>
  <c r="R561" i="46"/>
  <c r="R560" i="46"/>
  <c r="R559" i="46"/>
  <c r="R558" i="46"/>
  <c r="R557" i="46"/>
  <c r="R556" i="46"/>
  <c r="R555" i="46"/>
  <c r="R554" i="46"/>
  <c r="R553" i="46"/>
  <c r="R552" i="46"/>
  <c r="R551" i="46"/>
  <c r="R550" i="46"/>
  <c r="R549" i="46"/>
  <c r="R548" i="46"/>
  <c r="R547" i="46"/>
  <c r="R546" i="46"/>
  <c r="R545" i="46"/>
  <c r="R544" i="46"/>
  <c r="R543" i="46"/>
  <c r="R542" i="46"/>
  <c r="R541" i="46"/>
  <c r="R540" i="46"/>
  <c r="R539" i="46"/>
  <c r="R538" i="46"/>
  <c r="R537" i="46"/>
  <c r="R536" i="46"/>
  <c r="R535" i="46"/>
  <c r="R534" i="46"/>
  <c r="R533" i="46"/>
  <c r="R532" i="46"/>
  <c r="R531" i="46"/>
  <c r="R530" i="46"/>
  <c r="R529" i="46"/>
  <c r="R528" i="46"/>
  <c r="R527" i="46"/>
  <c r="R526" i="46"/>
  <c r="R525" i="46"/>
  <c r="R524" i="46"/>
  <c r="R523" i="46"/>
  <c r="R522" i="46"/>
  <c r="R521" i="46"/>
  <c r="R520" i="46"/>
  <c r="R519" i="46"/>
  <c r="R518" i="46"/>
  <c r="R517" i="46"/>
  <c r="R516" i="46"/>
  <c r="R515" i="46"/>
  <c r="R514" i="46"/>
  <c r="R513" i="46"/>
  <c r="R512" i="46"/>
  <c r="R511" i="46"/>
  <c r="R510" i="46"/>
  <c r="R509" i="46"/>
  <c r="R508" i="46"/>
  <c r="R507" i="46"/>
  <c r="R506" i="46"/>
  <c r="R505" i="46"/>
  <c r="R504" i="46"/>
  <c r="R503" i="46"/>
  <c r="R502" i="46"/>
  <c r="R501" i="46"/>
  <c r="R500" i="46"/>
  <c r="R499" i="46"/>
  <c r="R498" i="46"/>
  <c r="R497" i="46"/>
  <c r="R496" i="46"/>
  <c r="R495" i="46"/>
  <c r="R494" i="46"/>
  <c r="R493" i="46"/>
  <c r="R492" i="46"/>
  <c r="R491" i="46"/>
  <c r="R490" i="46"/>
  <c r="R489" i="46"/>
  <c r="R488" i="46"/>
  <c r="R487" i="46"/>
  <c r="R486" i="46"/>
  <c r="R485" i="46"/>
  <c r="R484" i="46"/>
  <c r="R483" i="46"/>
  <c r="R482" i="46"/>
  <c r="R481" i="46"/>
  <c r="R480" i="46"/>
  <c r="R479" i="46"/>
  <c r="R478" i="46"/>
  <c r="R477" i="46"/>
  <c r="R476" i="46"/>
  <c r="R475" i="46"/>
  <c r="R474" i="46"/>
  <c r="R473" i="46"/>
  <c r="R472" i="46"/>
  <c r="R471" i="46"/>
  <c r="R470" i="46"/>
  <c r="R469" i="46"/>
  <c r="R468" i="46"/>
  <c r="R467" i="46"/>
  <c r="R466" i="46"/>
  <c r="R465" i="46"/>
  <c r="R464" i="46"/>
  <c r="R463" i="46"/>
  <c r="R462" i="46"/>
  <c r="R461" i="46"/>
  <c r="R460" i="46"/>
  <c r="R459" i="46"/>
  <c r="R458" i="46"/>
  <c r="R457" i="46"/>
  <c r="R456" i="46"/>
  <c r="R455" i="46"/>
  <c r="R454" i="46"/>
  <c r="R453" i="46"/>
  <c r="R452" i="46"/>
  <c r="R451" i="46"/>
  <c r="R450" i="46"/>
  <c r="R449" i="46"/>
  <c r="R448" i="46"/>
  <c r="R447" i="46"/>
  <c r="R446" i="46"/>
  <c r="R445" i="46"/>
  <c r="R444" i="46"/>
  <c r="R443" i="46"/>
  <c r="R442" i="46"/>
  <c r="R441" i="46"/>
  <c r="R440" i="46"/>
  <c r="R439" i="46"/>
  <c r="R438" i="46"/>
  <c r="R437" i="46"/>
  <c r="R436" i="46"/>
  <c r="R435" i="46"/>
  <c r="R434" i="46"/>
  <c r="R433" i="46"/>
  <c r="R432" i="46"/>
  <c r="R431" i="46"/>
  <c r="R430" i="46"/>
  <c r="R429" i="46"/>
  <c r="R428" i="46"/>
  <c r="R427" i="46"/>
  <c r="R426" i="46"/>
  <c r="R425" i="46"/>
  <c r="R424" i="46"/>
  <c r="R423" i="46"/>
  <c r="R422" i="46"/>
  <c r="R421" i="46"/>
  <c r="R420" i="46"/>
  <c r="R419" i="46"/>
  <c r="R418" i="46"/>
  <c r="R417" i="46"/>
  <c r="R416" i="46"/>
  <c r="R415" i="46"/>
  <c r="R414" i="46"/>
  <c r="R413" i="46"/>
  <c r="R412" i="46"/>
  <c r="R411" i="46"/>
  <c r="R410" i="46"/>
  <c r="R409" i="46"/>
  <c r="R408" i="46"/>
  <c r="R407" i="46"/>
  <c r="R406" i="46"/>
  <c r="R405" i="46"/>
  <c r="R404" i="46"/>
  <c r="R403" i="46"/>
  <c r="R402" i="46"/>
  <c r="R401" i="46"/>
  <c r="R400" i="46"/>
  <c r="R399" i="46"/>
  <c r="R398" i="46"/>
  <c r="R397" i="46"/>
  <c r="R396" i="46"/>
  <c r="R395" i="46"/>
  <c r="R394" i="46"/>
  <c r="R393" i="46"/>
  <c r="R392" i="46"/>
  <c r="R391" i="46"/>
  <c r="R390" i="46"/>
  <c r="R389" i="46"/>
  <c r="R388" i="46"/>
  <c r="R387" i="46"/>
  <c r="R386" i="46"/>
  <c r="R385" i="46"/>
  <c r="R384" i="46"/>
  <c r="R383" i="46"/>
  <c r="R382" i="46"/>
  <c r="R381" i="46"/>
  <c r="R380" i="46"/>
  <c r="R379" i="46"/>
  <c r="R378" i="46"/>
  <c r="R377" i="46"/>
  <c r="R376" i="46"/>
  <c r="R375" i="46"/>
  <c r="R374" i="46"/>
  <c r="R373" i="46"/>
  <c r="R372" i="46"/>
  <c r="R371" i="46"/>
  <c r="R370" i="46"/>
  <c r="R369" i="46"/>
  <c r="R368" i="46"/>
  <c r="R367" i="46"/>
  <c r="R366" i="46"/>
  <c r="R365" i="46"/>
  <c r="R364" i="46"/>
  <c r="R363" i="46"/>
  <c r="R362" i="46"/>
  <c r="R361" i="46"/>
  <c r="R360" i="46"/>
  <c r="R359" i="46"/>
  <c r="R358" i="46"/>
  <c r="R357" i="46"/>
  <c r="R356" i="46"/>
  <c r="R355" i="46"/>
  <c r="R354" i="46"/>
  <c r="R353" i="46"/>
  <c r="R352" i="46"/>
  <c r="R351" i="46"/>
  <c r="R350" i="46"/>
  <c r="R349" i="46"/>
  <c r="R348" i="46"/>
  <c r="R347" i="46"/>
  <c r="R346" i="46"/>
  <c r="R345" i="46"/>
  <c r="R344" i="46"/>
  <c r="R343" i="46"/>
  <c r="R342" i="46"/>
  <c r="R341" i="46"/>
  <c r="R340" i="46"/>
  <c r="R339" i="46"/>
  <c r="R338" i="46"/>
  <c r="R337" i="46"/>
  <c r="R336" i="46"/>
  <c r="R335" i="46"/>
  <c r="R334" i="46"/>
  <c r="R333" i="46"/>
  <c r="R332" i="46"/>
  <c r="R331" i="46"/>
  <c r="R330" i="46"/>
  <c r="R329" i="46"/>
  <c r="R328" i="46"/>
  <c r="R327" i="46"/>
  <c r="R326" i="46"/>
  <c r="R325" i="46"/>
  <c r="R324" i="46"/>
  <c r="R323" i="46"/>
  <c r="R322" i="46"/>
  <c r="R321" i="46"/>
  <c r="R320" i="46"/>
  <c r="R319" i="46"/>
  <c r="R318" i="46"/>
  <c r="R317" i="46"/>
  <c r="R316" i="46"/>
  <c r="R315" i="46"/>
  <c r="R314" i="46"/>
  <c r="R313" i="46"/>
  <c r="R312" i="46"/>
  <c r="R311" i="46"/>
  <c r="R310" i="46"/>
  <c r="R309" i="46"/>
  <c r="R308" i="46"/>
  <c r="R307" i="46"/>
  <c r="R306" i="46"/>
  <c r="R305" i="46"/>
  <c r="R304" i="46"/>
  <c r="R303" i="46"/>
  <c r="R302" i="46"/>
  <c r="R301" i="46"/>
  <c r="R300" i="46"/>
  <c r="R299" i="46"/>
  <c r="R298" i="46"/>
  <c r="R297" i="46"/>
  <c r="R296" i="46"/>
  <c r="R295" i="46"/>
  <c r="R294" i="46"/>
  <c r="R293" i="46"/>
  <c r="R292" i="46"/>
  <c r="R291" i="46"/>
  <c r="R290" i="46"/>
  <c r="R289" i="46"/>
  <c r="R288" i="46"/>
  <c r="R287" i="46"/>
  <c r="R286" i="46"/>
  <c r="R285" i="46"/>
  <c r="R284" i="46"/>
  <c r="R283" i="46"/>
  <c r="R282" i="46"/>
  <c r="R281" i="46"/>
  <c r="R280" i="46"/>
  <c r="R279" i="46"/>
  <c r="R278" i="46"/>
  <c r="R277" i="46"/>
  <c r="R276" i="46"/>
  <c r="R275" i="46"/>
  <c r="R274" i="46"/>
  <c r="R273" i="46"/>
  <c r="R272" i="46"/>
  <c r="R271" i="46"/>
  <c r="R270" i="46"/>
  <c r="R269" i="46"/>
  <c r="R268" i="46"/>
  <c r="R267" i="46"/>
  <c r="R266" i="46"/>
  <c r="R265" i="46"/>
  <c r="R264" i="46"/>
  <c r="R263" i="46"/>
  <c r="R262" i="46"/>
  <c r="R261" i="46"/>
  <c r="R260" i="46"/>
  <c r="R259" i="46"/>
  <c r="R258" i="46"/>
  <c r="R257" i="46"/>
  <c r="R256" i="46"/>
  <c r="R255" i="46"/>
  <c r="R254" i="46"/>
  <c r="R253" i="46"/>
  <c r="R252" i="46"/>
  <c r="R251" i="46"/>
  <c r="R250" i="46"/>
  <c r="R249" i="46"/>
  <c r="R248" i="46"/>
  <c r="R247" i="46"/>
  <c r="R246" i="46"/>
  <c r="R245" i="46"/>
  <c r="R244" i="46"/>
  <c r="R243" i="46"/>
  <c r="R242" i="46"/>
  <c r="R241" i="46"/>
  <c r="R240" i="46"/>
  <c r="R239" i="46"/>
  <c r="R238" i="46"/>
  <c r="R237" i="46"/>
  <c r="R236" i="46"/>
  <c r="R235" i="46"/>
  <c r="R234" i="46"/>
  <c r="R233" i="46"/>
  <c r="R232" i="46"/>
  <c r="R231" i="46"/>
  <c r="R230" i="46"/>
  <c r="R229" i="46"/>
  <c r="R228" i="46"/>
  <c r="R227" i="46"/>
  <c r="R226" i="46"/>
  <c r="R225" i="46"/>
  <c r="R224" i="46"/>
  <c r="R223" i="46"/>
  <c r="R222" i="46"/>
  <c r="R221" i="46"/>
  <c r="R220" i="46"/>
  <c r="R219" i="46"/>
  <c r="R218" i="46"/>
  <c r="R217" i="46"/>
  <c r="R216" i="46"/>
  <c r="R215" i="46"/>
  <c r="R214" i="46"/>
  <c r="R213" i="46"/>
  <c r="R212" i="46"/>
  <c r="R211" i="46"/>
  <c r="R210" i="46"/>
  <c r="R209" i="46"/>
  <c r="R208" i="46"/>
  <c r="R207" i="46"/>
  <c r="R206" i="46"/>
  <c r="R205" i="46"/>
  <c r="R204" i="46"/>
  <c r="R203" i="46"/>
  <c r="R202" i="46"/>
  <c r="R201" i="46"/>
  <c r="R200" i="46"/>
  <c r="R199" i="46"/>
  <c r="R198" i="46"/>
  <c r="R197" i="46"/>
  <c r="R196" i="46"/>
  <c r="R195" i="46"/>
  <c r="R194" i="46"/>
  <c r="R193" i="46"/>
  <c r="R192" i="46"/>
  <c r="R191" i="46"/>
  <c r="R190" i="46"/>
  <c r="R189" i="46"/>
  <c r="R188" i="46"/>
  <c r="R187" i="46"/>
  <c r="R186" i="46"/>
  <c r="R185" i="46"/>
  <c r="R184" i="46"/>
  <c r="R183" i="46"/>
  <c r="R182" i="46"/>
  <c r="R181" i="46"/>
  <c r="R180" i="46"/>
  <c r="R179" i="46"/>
  <c r="R178" i="46"/>
  <c r="R177" i="46"/>
  <c r="R176" i="46"/>
  <c r="R175" i="46"/>
  <c r="R174" i="46"/>
  <c r="R173" i="46"/>
  <c r="R172" i="46"/>
  <c r="R171" i="46"/>
  <c r="R170" i="46"/>
  <c r="R169" i="46"/>
  <c r="R168" i="46"/>
  <c r="R167" i="46"/>
  <c r="R166" i="46"/>
  <c r="R165" i="46"/>
  <c r="R164" i="46"/>
  <c r="R163" i="46"/>
  <c r="R162" i="46"/>
  <c r="R161" i="46"/>
  <c r="R160" i="46"/>
  <c r="R159" i="46"/>
  <c r="R158" i="46"/>
  <c r="R157" i="46"/>
  <c r="R156" i="46"/>
  <c r="R155" i="46"/>
  <c r="R154" i="46"/>
  <c r="R153" i="46"/>
  <c r="R152" i="46"/>
  <c r="R151" i="46"/>
  <c r="R150" i="46"/>
  <c r="R149" i="46"/>
  <c r="R148" i="46"/>
  <c r="R147" i="46"/>
  <c r="R146" i="46"/>
  <c r="R145" i="46"/>
  <c r="R144" i="46"/>
  <c r="R143" i="46"/>
  <c r="R142" i="46"/>
  <c r="R141" i="46"/>
  <c r="R140" i="46"/>
  <c r="R139" i="46"/>
  <c r="R138" i="46"/>
  <c r="R137" i="46"/>
  <c r="R136" i="46"/>
  <c r="R135" i="46"/>
  <c r="R134" i="46"/>
  <c r="R133" i="46"/>
  <c r="R132" i="46"/>
  <c r="R131" i="46"/>
  <c r="R130" i="46"/>
  <c r="R129" i="46"/>
  <c r="R128" i="46"/>
  <c r="R127" i="46"/>
  <c r="R126" i="46"/>
  <c r="R125" i="46"/>
  <c r="R124" i="46"/>
  <c r="R123" i="46"/>
  <c r="R122" i="46"/>
  <c r="R121" i="46"/>
  <c r="R120" i="46"/>
  <c r="R119" i="46"/>
  <c r="R118" i="46"/>
  <c r="R117" i="46"/>
  <c r="R116" i="46"/>
  <c r="R115" i="46"/>
  <c r="R114" i="46"/>
  <c r="R113" i="46"/>
  <c r="R112" i="46"/>
  <c r="R111" i="46"/>
  <c r="R110" i="46"/>
  <c r="R109" i="46"/>
  <c r="R108" i="46"/>
  <c r="R107" i="46"/>
  <c r="R106" i="46"/>
  <c r="R105" i="46"/>
  <c r="R104" i="46"/>
  <c r="R103" i="46"/>
  <c r="R102" i="46"/>
  <c r="R101" i="46"/>
  <c r="R100" i="46"/>
  <c r="R99" i="46"/>
  <c r="R98" i="46"/>
  <c r="R97" i="46"/>
  <c r="R96" i="46"/>
  <c r="R95" i="46"/>
  <c r="R94" i="46"/>
  <c r="R93" i="46"/>
  <c r="R92" i="46"/>
  <c r="R91" i="46"/>
  <c r="R90" i="46"/>
  <c r="R89" i="46"/>
  <c r="R88" i="46"/>
  <c r="R87" i="46"/>
  <c r="R86" i="46"/>
  <c r="R85" i="46"/>
  <c r="R84" i="46"/>
  <c r="R83" i="46"/>
  <c r="R82" i="46"/>
  <c r="R81" i="46"/>
  <c r="R80" i="46"/>
  <c r="R79" i="46"/>
  <c r="R78" i="46"/>
  <c r="R77" i="46"/>
  <c r="R76" i="46"/>
  <c r="R75" i="46"/>
  <c r="R74" i="46"/>
  <c r="R73" i="46"/>
  <c r="R72" i="46"/>
  <c r="R71" i="46"/>
  <c r="R70" i="46"/>
  <c r="R69" i="46"/>
  <c r="R68" i="46"/>
  <c r="R67" i="46"/>
  <c r="R66" i="46"/>
  <c r="R65" i="46"/>
  <c r="R64" i="46"/>
  <c r="R63" i="46"/>
  <c r="R62" i="46"/>
  <c r="R61" i="46"/>
  <c r="R60" i="46"/>
  <c r="R59" i="46"/>
  <c r="R58" i="46"/>
  <c r="R57" i="46"/>
  <c r="R56" i="46"/>
  <c r="R55" i="46"/>
  <c r="R54" i="46"/>
  <c r="R53" i="46"/>
  <c r="R52" i="46"/>
  <c r="R51" i="46"/>
  <c r="R50" i="46"/>
  <c r="R49" i="46"/>
  <c r="R48" i="46"/>
  <c r="R47" i="46"/>
  <c r="R46" i="46"/>
  <c r="R45" i="46"/>
  <c r="R44" i="46"/>
  <c r="R43" i="46"/>
  <c r="R42" i="46"/>
  <c r="R41" i="46"/>
  <c r="R40" i="46"/>
  <c r="R39" i="46"/>
  <c r="R38" i="46"/>
  <c r="R37" i="46"/>
  <c r="R36" i="46"/>
  <c r="R35" i="46"/>
  <c r="R34" i="46"/>
  <c r="R33" i="46"/>
  <c r="R32" i="46"/>
  <c r="R31" i="46"/>
  <c r="R30" i="46"/>
  <c r="R29" i="46"/>
  <c r="R28" i="46"/>
  <c r="R27" i="46"/>
  <c r="R26" i="46"/>
  <c r="R25" i="46"/>
  <c r="R24" i="46"/>
  <c r="R23" i="46"/>
  <c r="R22" i="46"/>
  <c r="R21" i="46"/>
  <c r="R20" i="46"/>
  <c r="R19" i="46"/>
  <c r="R18" i="46"/>
  <c r="R17" i="46"/>
  <c r="R16" i="46"/>
  <c r="D10" i="49" l="1"/>
  <c r="Y17" i="46" l="1"/>
  <c r="Y18" i="46"/>
  <c r="Y19" i="46"/>
  <c r="Y20" i="46"/>
  <c r="Y21" i="46"/>
  <c r="Y22" i="46"/>
  <c r="Y23" i="46"/>
  <c r="Y24" i="46"/>
  <c r="Y25" i="46"/>
  <c r="Y26" i="46"/>
  <c r="Y27" i="46"/>
  <c r="Y28" i="46"/>
  <c r="Y29" i="46"/>
  <c r="Y30" i="46"/>
  <c r="Y31" i="46"/>
  <c r="Y32" i="46"/>
  <c r="Y33" i="46"/>
  <c r="Y34" i="46"/>
  <c r="Y35" i="46"/>
  <c r="Y36" i="46"/>
  <c r="Y37" i="46"/>
  <c r="Y38" i="46"/>
  <c r="Y39" i="46"/>
  <c r="Y40" i="46"/>
  <c r="Y41" i="46"/>
  <c r="Y42" i="46"/>
  <c r="Y43" i="46"/>
  <c r="Y44" i="46"/>
  <c r="Y45" i="46"/>
  <c r="Y46" i="46"/>
  <c r="Y47" i="46"/>
  <c r="Y48" i="46"/>
  <c r="Y49" i="46"/>
  <c r="Y50" i="46"/>
  <c r="Y51" i="46"/>
  <c r="Y52" i="46"/>
  <c r="Y53" i="46"/>
  <c r="Y54" i="46"/>
  <c r="Y55" i="46"/>
  <c r="Y56" i="46"/>
  <c r="Y57" i="46"/>
  <c r="Y58" i="46"/>
  <c r="Y59" i="46"/>
  <c r="Y60" i="46"/>
  <c r="Y61" i="46"/>
  <c r="Y62" i="46"/>
  <c r="Y63" i="46"/>
  <c r="Y64" i="46"/>
  <c r="Y65" i="46"/>
  <c r="Y66" i="46"/>
  <c r="Y67" i="46"/>
  <c r="Y68" i="46"/>
  <c r="Y69" i="46"/>
  <c r="Y70" i="46"/>
  <c r="Y71" i="46"/>
  <c r="Y72" i="46"/>
  <c r="Y73" i="46"/>
  <c r="Y74" i="46"/>
  <c r="Y75" i="46"/>
  <c r="Y76" i="46"/>
  <c r="Y77" i="46"/>
  <c r="Y78" i="46"/>
  <c r="Y79" i="46"/>
  <c r="Y80" i="46"/>
  <c r="Y81" i="46"/>
  <c r="Y82" i="46"/>
  <c r="Y83" i="46"/>
  <c r="Y84" i="46"/>
  <c r="Y85" i="46"/>
  <c r="Y86" i="46"/>
  <c r="Y87" i="46"/>
  <c r="Y88" i="46"/>
  <c r="Y89" i="46"/>
  <c r="Y90" i="46"/>
  <c r="Y91" i="46"/>
  <c r="Y92" i="46"/>
  <c r="Y93" i="46"/>
  <c r="Y94" i="46"/>
  <c r="Y95" i="46"/>
  <c r="Y96" i="46"/>
  <c r="Y97" i="46"/>
  <c r="Y98" i="46"/>
  <c r="Y99" i="46"/>
  <c r="Y100" i="46"/>
  <c r="Y101" i="46"/>
  <c r="Y102" i="46"/>
  <c r="Y103" i="46"/>
  <c r="Y104" i="46"/>
  <c r="Y105" i="46"/>
  <c r="Y106" i="46"/>
  <c r="Y107" i="46"/>
  <c r="Y108" i="46"/>
  <c r="Y109" i="46"/>
  <c r="Y110" i="46"/>
  <c r="Y111" i="46"/>
  <c r="Y112" i="46"/>
  <c r="Y113" i="46"/>
  <c r="Y114" i="46"/>
  <c r="Y115" i="46"/>
  <c r="Y116" i="46"/>
  <c r="Y117" i="46"/>
  <c r="Y118" i="46"/>
  <c r="Y119" i="46"/>
  <c r="Y120" i="46"/>
  <c r="Y121" i="46"/>
  <c r="Y122" i="46"/>
  <c r="Y123" i="46"/>
  <c r="Y124" i="46"/>
  <c r="Y125" i="46"/>
  <c r="Y126" i="46"/>
  <c r="Y127" i="46"/>
  <c r="Y128" i="46"/>
  <c r="Y129" i="46"/>
  <c r="Y130" i="46"/>
  <c r="Y131" i="46"/>
  <c r="Y132" i="46"/>
  <c r="Y133" i="46"/>
  <c r="Y134" i="46"/>
  <c r="Y135" i="46"/>
  <c r="Y136" i="46"/>
  <c r="Y137" i="46"/>
  <c r="Y138" i="46"/>
  <c r="Y139" i="46"/>
  <c r="Y140" i="46"/>
  <c r="Y141" i="46"/>
  <c r="Y142" i="46"/>
  <c r="Y143" i="46"/>
  <c r="Y144" i="46"/>
  <c r="Y145" i="46"/>
  <c r="Y146" i="46"/>
  <c r="Y147" i="46"/>
  <c r="Y148" i="46"/>
  <c r="Y149" i="46"/>
  <c r="Y150" i="46"/>
  <c r="Y151" i="46"/>
  <c r="Y152" i="46"/>
  <c r="Y153" i="46"/>
  <c r="Y154" i="46"/>
  <c r="Y155" i="46"/>
  <c r="Y156" i="46"/>
  <c r="Y157" i="46"/>
  <c r="Y158" i="46"/>
  <c r="Y159" i="46"/>
  <c r="Y160" i="46"/>
  <c r="Y161" i="46"/>
  <c r="Y162" i="46"/>
  <c r="Y163" i="46"/>
  <c r="Y164" i="46"/>
  <c r="Y165" i="46"/>
  <c r="Y166" i="46"/>
  <c r="Y167" i="46"/>
  <c r="Y168" i="46"/>
  <c r="Y169" i="46"/>
  <c r="Y170" i="46"/>
  <c r="Y171" i="46"/>
  <c r="Y172" i="46"/>
  <c r="Y173" i="46"/>
  <c r="Y174" i="46"/>
  <c r="Y175" i="46"/>
  <c r="Y176" i="46"/>
  <c r="Y177" i="46"/>
  <c r="Y178" i="46"/>
  <c r="Y179" i="46"/>
  <c r="Y180" i="46"/>
  <c r="Y181" i="46"/>
  <c r="Y182" i="46"/>
  <c r="Y183" i="46"/>
  <c r="Y184" i="46"/>
  <c r="Y185" i="46"/>
  <c r="Y186" i="46"/>
  <c r="Y187" i="46"/>
  <c r="Y188" i="46"/>
  <c r="Y189" i="46"/>
  <c r="Y190" i="46"/>
  <c r="Y191" i="46"/>
  <c r="Y192" i="46"/>
  <c r="Y193" i="46"/>
  <c r="Y194" i="46"/>
  <c r="Y195" i="46"/>
  <c r="Y196" i="46"/>
  <c r="Y197" i="46"/>
  <c r="Y198" i="46"/>
  <c r="Y199" i="46"/>
  <c r="Y200" i="46"/>
  <c r="Y201" i="46"/>
  <c r="Y202" i="46"/>
  <c r="Y203" i="46"/>
  <c r="Y204" i="46"/>
  <c r="Y205" i="46"/>
  <c r="Y206" i="46"/>
  <c r="Y207" i="46"/>
  <c r="Y208" i="46"/>
  <c r="Y209" i="46"/>
  <c r="Y210" i="46"/>
  <c r="Y211" i="46"/>
  <c r="Y212" i="46"/>
  <c r="Y213" i="46"/>
  <c r="Y214" i="46"/>
  <c r="Y215" i="46"/>
  <c r="Y216" i="46"/>
  <c r="Y217" i="46"/>
  <c r="Y218" i="46"/>
  <c r="Y219" i="46"/>
  <c r="Y220" i="46"/>
  <c r="Y221" i="46"/>
  <c r="Y222" i="46"/>
  <c r="Y223" i="46"/>
  <c r="Y224" i="46"/>
  <c r="Y225" i="46"/>
  <c r="Y226" i="46"/>
  <c r="Y227" i="46"/>
  <c r="Y228" i="46"/>
  <c r="Y229" i="46"/>
  <c r="Y230" i="46"/>
  <c r="Y231" i="46"/>
  <c r="Y232" i="46"/>
  <c r="Y233" i="46"/>
  <c r="Y234" i="46"/>
  <c r="Y235" i="46"/>
  <c r="Y236" i="46"/>
  <c r="Y237" i="46"/>
  <c r="Y238" i="46"/>
  <c r="Y239" i="46"/>
  <c r="Y240" i="46"/>
  <c r="Y241" i="46"/>
  <c r="Y242" i="46"/>
  <c r="Y243" i="46"/>
  <c r="Y244" i="46"/>
  <c r="Y245" i="46"/>
  <c r="Y246" i="46"/>
  <c r="Y247" i="46"/>
  <c r="Y248" i="46"/>
  <c r="Y249" i="46"/>
  <c r="Y250" i="46"/>
  <c r="Y251" i="46"/>
  <c r="Y252" i="46"/>
  <c r="Y253" i="46"/>
  <c r="Y254" i="46"/>
  <c r="Y255" i="46"/>
  <c r="Y256" i="46"/>
  <c r="Y257" i="46"/>
  <c r="Y258" i="46"/>
  <c r="Y259" i="46"/>
  <c r="Y260" i="46"/>
  <c r="Y261" i="46"/>
  <c r="Y262" i="46"/>
  <c r="Y263" i="46"/>
  <c r="Y264" i="46"/>
  <c r="Y265" i="46"/>
  <c r="Y266" i="46"/>
  <c r="Y267" i="46"/>
  <c r="Y268" i="46"/>
  <c r="Y269" i="46"/>
  <c r="Y270" i="46"/>
  <c r="Y271" i="46"/>
  <c r="Y272" i="46"/>
  <c r="Y273" i="46"/>
  <c r="Y274" i="46"/>
  <c r="Y275" i="46"/>
  <c r="Y276" i="46"/>
  <c r="Y277" i="46"/>
  <c r="Y278" i="46"/>
  <c r="Y279" i="46"/>
  <c r="Y280" i="46"/>
  <c r="Y281" i="46"/>
  <c r="Y282" i="46"/>
  <c r="Y283" i="46"/>
  <c r="Y284" i="46"/>
  <c r="Y285" i="46"/>
  <c r="Y286" i="46"/>
  <c r="Y287" i="46"/>
  <c r="Y288" i="46"/>
  <c r="Y289" i="46"/>
  <c r="Y290" i="46"/>
  <c r="Y291" i="46"/>
  <c r="Y292" i="46"/>
  <c r="Y293" i="46"/>
  <c r="Y294" i="46"/>
  <c r="Y295" i="46"/>
  <c r="Y296" i="46"/>
  <c r="Y297" i="46"/>
  <c r="Y298" i="46"/>
  <c r="Y299" i="46"/>
  <c r="Y300" i="46"/>
  <c r="Y301" i="46"/>
  <c r="Y302" i="46"/>
  <c r="Y303" i="46"/>
  <c r="Y304" i="46"/>
  <c r="Y305" i="46"/>
  <c r="Y306" i="46"/>
  <c r="Y307" i="46"/>
  <c r="Y308" i="46"/>
  <c r="Y309" i="46"/>
  <c r="Y310" i="46"/>
  <c r="Y311" i="46"/>
  <c r="Y312" i="46"/>
  <c r="Y313" i="46"/>
  <c r="Y314" i="46"/>
  <c r="Y315" i="46"/>
  <c r="Y316" i="46"/>
  <c r="Y317" i="46"/>
  <c r="Y318" i="46"/>
  <c r="Y319" i="46"/>
  <c r="Y320" i="46"/>
  <c r="Y321" i="46"/>
  <c r="Y322" i="46"/>
  <c r="Y323" i="46"/>
  <c r="Y324" i="46"/>
  <c r="Y325" i="46"/>
  <c r="Y326" i="46"/>
  <c r="Y327" i="46"/>
  <c r="Y328" i="46"/>
  <c r="Y329" i="46"/>
  <c r="Y330" i="46"/>
  <c r="Y331" i="46"/>
  <c r="Y332" i="46"/>
  <c r="Y333" i="46"/>
  <c r="Y334" i="46"/>
  <c r="Y335" i="46"/>
  <c r="Y336" i="46"/>
  <c r="Y337" i="46"/>
  <c r="Y338" i="46"/>
  <c r="Y339" i="46"/>
  <c r="Y340" i="46"/>
  <c r="Y341" i="46"/>
  <c r="Y342" i="46"/>
  <c r="Y343" i="46"/>
  <c r="Y344" i="46"/>
  <c r="Y345" i="46"/>
  <c r="Y346" i="46"/>
  <c r="Y347" i="46"/>
  <c r="Y348" i="46"/>
  <c r="Y349" i="46"/>
  <c r="Y350" i="46"/>
  <c r="Y351" i="46"/>
  <c r="Y352" i="46"/>
  <c r="Y353" i="46"/>
  <c r="Y354" i="46"/>
  <c r="Y355" i="46"/>
  <c r="Y356" i="46"/>
  <c r="Y357" i="46"/>
  <c r="Y358" i="46"/>
  <c r="Y359" i="46"/>
  <c r="Y360" i="46"/>
  <c r="Y361" i="46"/>
  <c r="Y362" i="46"/>
  <c r="Y363" i="46"/>
  <c r="Y364" i="46"/>
  <c r="Y365" i="46"/>
  <c r="Y366" i="46"/>
  <c r="Y367" i="46"/>
  <c r="Y368" i="46"/>
  <c r="Y369" i="46"/>
  <c r="Y370" i="46"/>
  <c r="Y371" i="46"/>
  <c r="Y372" i="46"/>
  <c r="Y373" i="46"/>
  <c r="Y374" i="46"/>
  <c r="Y375" i="46"/>
  <c r="Y376" i="46"/>
  <c r="Y377" i="46"/>
  <c r="Y378" i="46"/>
  <c r="Y379" i="46"/>
  <c r="Y380" i="46"/>
  <c r="Y381" i="46"/>
  <c r="Y382" i="46"/>
  <c r="Y383" i="46"/>
  <c r="Y384" i="46"/>
  <c r="Y385" i="46"/>
  <c r="Y386" i="46"/>
  <c r="Y387" i="46"/>
  <c r="Y388" i="46"/>
  <c r="Y389" i="46"/>
  <c r="Y390" i="46"/>
  <c r="Y391" i="46"/>
  <c r="Y392" i="46"/>
  <c r="Y393" i="46"/>
  <c r="Y394" i="46"/>
  <c r="Y395" i="46"/>
  <c r="Y396" i="46"/>
  <c r="Y397" i="46"/>
  <c r="Y398" i="46"/>
  <c r="Y399" i="46"/>
  <c r="Y400" i="46"/>
  <c r="Y401" i="46"/>
  <c r="Y402" i="46"/>
  <c r="Y403" i="46"/>
  <c r="Y404" i="46"/>
  <c r="Y405" i="46"/>
  <c r="Y406" i="46"/>
  <c r="Y407" i="46"/>
  <c r="Y408" i="46"/>
  <c r="Y409" i="46"/>
  <c r="Y410" i="46"/>
  <c r="Y411" i="46"/>
  <c r="Y412" i="46"/>
  <c r="Y413" i="46"/>
  <c r="Y414" i="46"/>
  <c r="Y415" i="46"/>
  <c r="Y416" i="46"/>
  <c r="Y417" i="46"/>
  <c r="Y418" i="46"/>
  <c r="Y419" i="46"/>
  <c r="Y420" i="46"/>
  <c r="Y421" i="46"/>
  <c r="Y422" i="46"/>
  <c r="Y423" i="46"/>
  <c r="Y424" i="46"/>
  <c r="Y425" i="46"/>
  <c r="Y426" i="46"/>
  <c r="Y427" i="46"/>
  <c r="Y428" i="46"/>
  <c r="Y429" i="46"/>
  <c r="Y430" i="46"/>
  <c r="Y431" i="46"/>
  <c r="Y432" i="46"/>
  <c r="Y433" i="46"/>
  <c r="Y434" i="46"/>
  <c r="Y435" i="46"/>
  <c r="Y436" i="46"/>
  <c r="Y437" i="46"/>
  <c r="Y438" i="46"/>
  <c r="Y439" i="46"/>
  <c r="Y440" i="46"/>
  <c r="Y441" i="46"/>
  <c r="Y442" i="46"/>
  <c r="Y443" i="46"/>
  <c r="Y444" i="46"/>
  <c r="Y445" i="46"/>
  <c r="Y446" i="46"/>
  <c r="Y447" i="46"/>
  <c r="Y448" i="46"/>
  <c r="Y449" i="46"/>
  <c r="Y450" i="46"/>
  <c r="Y451" i="46"/>
  <c r="Y452" i="46"/>
  <c r="Y453" i="46"/>
  <c r="Y454" i="46"/>
  <c r="Y455" i="46"/>
  <c r="Y456" i="46"/>
  <c r="Y457" i="46"/>
  <c r="Y458" i="46"/>
  <c r="Y459" i="46"/>
  <c r="Y460" i="46"/>
  <c r="Y461" i="46"/>
  <c r="Y462" i="46"/>
  <c r="Y463" i="46"/>
  <c r="Y464" i="46"/>
  <c r="Y465" i="46"/>
  <c r="Y466" i="46"/>
  <c r="Y467" i="46"/>
  <c r="Y468" i="46"/>
  <c r="Y469" i="46"/>
  <c r="Y470" i="46"/>
  <c r="Y471" i="46"/>
  <c r="Y472" i="46"/>
  <c r="Y473" i="46"/>
  <c r="Y474" i="46"/>
  <c r="Y475" i="46"/>
  <c r="Y476" i="46"/>
  <c r="Y477" i="46"/>
  <c r="Y478" i="46"/>
  <c r="Y479" i="46"/>
  <c r="Y480" i="46"/>
  <c r="Y481" i="46"/>
  <c r="Y482" i="46"/>
  <c r="Y483" i="46"/>
  <c r="Y484" i="46"/>
  <c r="Y485" i="46"/>
  <c r="Y486" i="46"/>
  <c r="Y487" i="46"/>
  <c r="Y488" i="46"/>
  <c r="Y489" i="46"/>
  <c r="Y490" i="46"/>
  <c r="Y491" i="46"/>
  <c r="Y492" i="46"/>
  <c r="Y493" i="46"/>
  <c r="Y494" i="46"/>
  <c r="Y495" i="46"/>
  <c r="Y496" i="46"/>
  <c r="Y497" i="46"/>
  <c r="Y498" i="46"/>
  <c r="Y499" i="46"/>
  <c r="Y500" i="46"/>
  <c r="Y501" i="46"/>
  <c r="Y502" i="46"/>
  <c r="Y503" i="46"/>
  <c r="Y504" i="46"/>
  <c r="Y505" i="46"/>
  <c r="Y506" i="46"/>
  <c r="Y507" i="46"/>
  <c r="Y508" i="46"/>
  <c r="Y509" i="46"/>
  <c r="Y510" i="46"/>
  <c r="Y511" i="46"/>
  <c r="Y512" i="46"/>
  <c r="Y513" i="46"/>
  <c r="Y514" i="46"/>
  <c r="Y515" i="46"/>
  <c r="Y516" i="46"/>
  <c r="Y517" i="46"/>
  <c r="Y518" i="46"/>
  <c r="Y519" i="46"/>
  <c r="Y520" i="46"/>
  <c r="Y521" i="46"/>
  <c r="Y522" i="46"/>
  <c r="Y523" i="46"/>
  <c r="Y524" i="46"/>
  <c r="Y525" i="46"/>
  <c r="Y526" i="46"/>
  <c r="Y527" i="46"/>
  <c r="Y528" i="46"/>
  <c r="Y529" i="46"/>
  <c r="Y530" i="46"/>
  <c r="Y531" i="46"/>
  <c r="Y532" i="46"/>
  <c r="Y533" i="46"/>
  <c r="Y534" i="46"/>
  <c r="Y535" i="46"/>
  <c r="Y536" i="46"/>
  <c r="Y537" i="46"/>
  <c r="Y538" i="46"/>
  <c r="Y539" i="46"/>
  <c r="Y540" i="46"/>
  <c r="Y541" i="46"/>
  <c r="Y542" i="46"/>
  <c r="Y543" i="46"/>
  <c r="Y544" i="46"/>
  <c r="Y545" i="46"/>
  <c r="Y546" i="46"/>
  <c r="Y547" i="46"/>
  <c r="Y548" i="46"/>
  <c r="Y549" i="46"/>
  <c r="Y550" i="46"/>
  <c r="Y551" i="46"/>
  <c r="Y552" i="46"/>
  <c r="Y553" i="46"/>
  <c r="Y554" i="46"/>
  <c r="Y555" i="46"/>
  <c r="Y556" i="46"/>
  <c r="Y557" i="46"/>
  <c r="Y558" i="46"/>
  <c r="Y559" i="46"/>
  <c r="Y560" i="46"/>
  <c r="Y561" i="46"/>
  <c r="Y562" i="46"/>
  <c r="Y563" i="46"/>
  <c r="Y564" i="46"/>
  <c r="Y565" i="46"/>
  <c r="Y566" i="46"/>
  <c r="Y567" i="46"/>
  <c r="Y568" i="46"/>
  <c r="Y569" i="46"/>
  <c r="Y570" i="46"/>
  <c r="Y571" i="46"/>
  <c r="Y572" i="46"/>
  <c r="Y573" i="46"/>
  <c r="Y574" i="46"/>
  <c r="Y575" i="46"/>
  <c r="Y576" i="46"/>
  <c r="Y577" i="46"/>
  <c r="Y578" i="46"/>
  <c r="Y579" i="46"/>
  <c r="Y580" i="46"/>
  <c r="Y581" i="46"/>
  <c r="Y582" i="46"/>
  <c r="Y583" i="46"/>
  <c r="Y584" i="46"/>
  <c r="Y585" i="46"/>
  <c r="Y586" i="46"/>
  <c r="Y587" i="46"/>
  <c r="Y588" i="46"/>
  <c r="Y589" i="46"/>
  <c r="Y590" i="46"/>
  <c r="Y591" i="46"/>
  <c r="Y592" i="46"/>
  <c r="Y593" i="46"/>
  <c r="Y594" i="46"/>
  <c r="Y595" i="46"/>
  <c r="Y596" i="46"/>
  <c r="Y597" i="46"/>
  <c r="Y598" i="46"/>
  <c r="Y599" i="46"/>
  <c r="Y600" i="46"/>
  <c r="Y601" i="46"/>
  <c r="Y602" i="46"/>
  <c r="Y603" i="46"/>
  <c r="Y604" i="46"/>
  <c r="Y605" i="46"/>
  <c r="Y606" i="46"/>
  <c r="Y607" i="46"/>
  <c r="Y608" i="46"/>
  <c r="Y609" i="46"/>
  <c r="Y610" i="46"/>
  <c r="Y611" i="46"/>
  <c r="Y612" i="46"/>
  <c r="Y613" i="46"/>
  <c r="Y614" i="46"/>
  <c r="Y615" i="46"/>
  <c r="Y16" i="46"/>
  <c r="B31" i="57"/>
  <c r="B30" i="57"/>
  <c r="E30" i="57"/>
  <c r="C24" i="57"/>
  <c r="C23" i="57"/>
  <c r="C22" i="57"/>
  <c r="C21" i="57"/>
  <c r="B24" i="57"/>
  <c r="B23" i="57"/>
  <c r="B21" i="57"/>
  <c r="BN3" i="32" a="1"/>
  <c r="BN3" i="32" s="1"/>
  <c r="BM3" i="32" a="1"/>
  <c r="BM3" i="32" s="1"/>
  <c r="BL64" i="74"/>
  <c r="BK64" i="74"/>
  <c r="BL63" i="74"/>
  <c r="BK63" i="74"/>
  <c r="BL62" i="74"/>
  <c r="BK62" i="74"/>
  <c r="BL61" i="74"/>
  <c r="BK61" i="74"/>
  <c r="BL60" i="74"/>
  <c r="BK60" i="74"/>
  <c r="BL59" i="74"/>
  <c r="BK59" i="74"/>
  <c r="BL58" i="74"/>
  <c r="BK58" i="74"/>
  <c r="BL57" i="74"/>
  <c r="BK57" i="74"/>
  <c r="BL56" i="74"/>
  <c r="BK56" i="74"/>
  <c r="BL55" i="74"/>
  <c r="BK55" i="74"/>
  <c r="BL54" i="74"/>
  <c r="BK54" i="74"/>
  <c r="BL53" i="74"/>
  <c r="BK53" i="74"/>
  <c r="BL52" i="74"/>
  <c r="BK52" i="74"/>
  <c r="BL51" i="74"/>
  <c r="BK51" i="74"/>
  <c r="BL50" i="74"/>
  <c r="BK50" i="74"/>
  <c r="BL49" i="74"/>
  <c r="BK49" i="74"/>
  <c r="BL48" i="74"/>
  <c r="BK48" i="74"/>
  <c r="BL47" i="74"/>
  <c r="BK47" i="74"/>
  <c r="BL46" i="74"/>
  <c r="BK46" i="74"/>
  <c r="BL45" i="74"/>
  <c r="BK45" i="74"/>
  <c r="BL44" i="74"/>
  <c r="BK44" i="74"/>
  <c r="BL43" i="74"/>
  <c r="BK43" i="74"/>
  <c r="BL42" i="74"/>
  <c r="BK42" i="74"/>
  <c r="BL41" i="74"/>
  <c r="BK41" i="74"/>
  <c r="BL40" i="74"/>
  <c r="BK40" i="74"/>
  <c r="BL39" i="74"/>
  <c r="BK39" i="74"/>
  <c r="BL38" i="74"/>
  <c r="BK38" i="74"/>
  <c r="BL37" i="74"/>
  <c r="BK37" i="74"/>
  <c r="BL36" i="74"/>
  <c r="BK36" i="74"/>
  <c r="BL35" i="74"/>
  <c r="BK35" i="74"/>
  <c r="BL34" i="74"/>
  <c r="BK34" i="74"/>
  <c r="BL33" i="74"/>
  <c r="BK33" i="74"/>
  <c r="BL32" i="74"/>
  <c r="BK32" i="74"/>
  <c r="BL31" i="74"/>
  <c r="BK31" i="74"/>
  <c r="BL30" i="74"/>
  <c r="BK30" i="74"/>
  <c r="BL29" i="74"/>
  <c r="BK29" i="74"/>
  <c r="BL28" i="74"/>
  <c r="BK28" i="74"/>
  <c r="BL27" i="74"/>
  <c r="BK27" i="74"/>
  <c r="BL26" i="74"/>
  <c r="BK26" i="74"/>
  <c r="BL25" i="74"/>
  <c r="BK25" i="74"/>
  <c r="BL24" i="74"/>
  <c r="BK24" i="74"/>
  <c r="BL23" i="74"/>
  <c r="BK23" i="74"/>
  <c r="BL22" i="74"/>
  <c r="BK22" i="74"/>
  <c r="BL21" i="74"/>
  <c r="BK21" i="74"/>
  <c r="BL20" i="74"/>
  <c r="BK20" i="74"/>
  <c r="BL19" i="74"/>
  <c r="BK19" i="74"/>
  <c r="BL18" i="74"/>
  <c r="BK18" i="74"/>
  <c r="BL17" i="74"/>
  <c r="BK17" i="74"/>
  <c r="BL16" i="74"/>
  <c r="BK16" i="74"/>
  <c r="BK15" i="74"/>
  <c r="D13" i="49"/>
  <c r="D12" i="49"/>
  <c r="D11" i="49"/>
  <c r="L21" i="49"/>
  <c r="J27" i="11"/>
  <c r="G64" i="62"/>
  <c r="F64" i="62"/>
  <c r="D64" i="62"/>
  <c r="C64" i="62"/>
  <c r="G63" i="62"/>
  <c r="F63" i="62"/>
  <c r="D63" i="62"/>
  <c r="C63" i="62"/>
  <c r="G62" i="62" a="1"/>
  <c r="G62" i="62" s="1"/>
  <c r="F62" i="62" a="1"/>
  <c r="F62" i="62" s="1"/>
  <c r="D62" i="62" a="1"/>
  <c r="D62" i="62" s="1"/>
  <c r="C62" i="62" a="1"/>
  <c r="C62" i="62" s="1"/>
  <c r="H58" i="62"/>
  <c r="E58" i="62"/>
  <c r="H9" i="62"/>
  <c r="E9" i="62"/>
  <c r="G64" i="61"/>
  <c r="F64" i="61"/>
  <c r="H64" i="61" s="1"/>
  <c r="D64" i="61"/>
  <c r="C64" i="61"/>
  <c r="G63" i="61"/>
  <c r="F63" i="61"/>
  <c r="D63" i="61"/>
  <c r="C63" i="61"/>
  <c r="G62" i="61" a="1"/>
  <c r="G62" i="61" s="1"/>
  <c r="F62" i="61" a="1"/>
  <c r="F62" i="61" s="1"/>
  <c r="D62" i="61" a="1"/>
  <c r="D62" i="61" s="1"/>
  <c r="C62" i="61" a="1"/>
  <c r="C62" i="61" s="1"/>
  <c r="H58" i="61"/>
  <c r="E58" i="61"/>
  <c r="H57" i="61"/>
  <c r="E57" i="61"/>
  <c r="H56" i="61"/>
  <c r="E56" i="61"/>
  <c r="H9" i="61"/>
  <c r="E9" i="61"/>
  <c r="E2025" i="47"/>
  <c r="E2026" i="47"/>
  <c r="G64" i="60"/>
  <c r="F64" i="60"/>
  <c r="D64" i="60"/>
  <c r="C64" i="60"/>
  <c r="G63" i="60"/>
  <c r="F63" i="60"/>
  <c r="D63" i="60"/>
  <c r="C63" i="60"/>
  <c r="G62" i="60" a="1"/>
  <c r="G62" i="60" s="1"/>
  <c r="F62" i="60" a="1"/>
  <c r="F62" i="60" s="1"/>
  <c r="D62" i="60" a="1"/>
  <c r="D62" i="60" s="1"/>
  <c r="C62" i="60" a="1"/>
  <c r="C62" i="60" s="1"/>
  <c r="H9" i="60"/>
  <c r="E9" i="60"/>
  <c r="BD114" i="46"/>
  <c r="BD115" i="46"/>
  <c r="BD116" i="46"/>
  <c r="BD117" i="46"/>
  <c r="BD118" i="46"/>
  <c r="BD119" i="46"/>
  <c r="BD120" i="46"/>
  <c r="BD121" i="46"/>
  <c r="BD122" i="46"/>
  <c r="BD123" i="46"/>
  <c r="BD124" i="46"/>
  <c r="BD125" i="46"/>
  <c r="BD126" i="46"/>
  <c r="BD127" i="46"/>
  <c r="BD128" i="46"/>
  <c r="BD129" i="46"/>
  <c r="BD130" i="46"/>
  <c r="BD131" i="46"/>
  <c r="BD132" i="46"/>
  <c r="BD133" i="46"/>
  <c r="BD134" i="46"/>
  <c r="BD135" i="46"/>
  <c r="BD136" i="46"/>
  <c r="BD137" i="46"/>
  <c r="BD138" i="46"/>
  <c r="BD139" i="46"/>
  <c r="BD140" i="46"/>
  <c r="BD141" i="46"/>
  <c r="BD142" i="46"/>
  <c r="BD143" i="46"/>
  <c r="BD144" i="46"/>
  <c r="BD145" i="46"/>
  <c r="BD146" i="46"/>
  <c r="BD147" i="46"/>
  <c r="BD148" i="46"/>
  <c r="BD149" i="46"/>
  <c r="BD150" i="46"/>
  <c r="BD151" i="46"/>
  <c r="BD152" i="46"/>
  <c r="BD153" i="46"/>
  <c r="BD154" i="46"/>
  <c r="BD155" i="46"/>
  <c r="BD156" i="46"/>
  <c r="BD157" i="46"/>
  <c r="BD158" i="46"/>
  <c r="BD159" i="46"/>
  <c r="BD160" i="46"/>
  <c r="BD161" i="46"/>
  <c r="BD162" i="46"/>
  <c r="BD163" i="46"/>
  <c r="BD164" i="46"/>
  <c r="BD165" i="46"/>
  <c r="BD166" i="46"/>
  <c r="BD167" i="46"/>
  <c r="BD168" i="46"/>
  <c r="BD169" i="46"/>
  <c r="BD170" i="46"/>
  <c r="BD171" i="46"/>
  <c r="BD172" i="46"/>
  <c r="BD173" i="46"/>
  <c r="BD174" i="46"/>
  <c r="BD175" i="46"/>
  <c r="BD176" i="46"/>
  <c r="BD177" i="46"/>
  <c r="BD178" i="46"/>
  <c r="BD179" i="46"/>
  <c r="BD180" i="46"/>
  <c r="BD181" i="46"/>
  <c r="BD182" i="46"/>
  <c r="BD183" i="46"/>
  <c r="BD184" i="46"/>
  <c r="BD185" i="46"/>
  <c r="BD186" i="46"/>
  <c r="BD187" i="46"/>
  <c r="BD188" i="46"/>
  <c r="BD189" i="46"/>
  <c r="BD190" i="46"/>
  <c r="BD191" i="46"/>
  <c r="BD192" i="46"/>
  <c r="BD193" i="46"/>
  <c r="BD194" i="46"/>
  <c r="BD195" i="46"/>
  <c r="BD196" i="46"/>
  <c r="BD197" i="46"/>
  <c r="BD198" i="46"/>
  <c r="BD199" i="46"/>
  <c r="BD200" i="46"/>
  <c r="BD201" i="46"/>
  <c r="BD202" i="46"/>
  <c r="BD203" i="46"/>
  <c r="BD204" i="46"/>
  <c r="BD205" i="46"/>
  <c r="BD206" i="46"/>
  <c r="BD207" i="46"/>
  <c r="BD208" i="46"/>
  <c r="BD209" i="46"/>
  <c r="BD210" i="46"/>
  <c r="BD211" i="46"/>
  <c r="BD212" i="46"/>
  <c r="BD213" i="46"/>
  <c r="BD214" i="46"/>
  <c r="BD215" i="46"/>
  <c r="BD216" i="46"/>
  <c r="BD217" i="46"/>
  <c r="BD218" i="46"/>
  <c r="BD219" i="46"/>
  <c r="BD220" i="46"/>
  <c r="BD221" i="46"/>
  <c r="BD222" i="46"/>
  <c r="BD223" i="46"/>
  <c r="BD224" i="46"/>
  <c r="BD225" i="46"/>
  <c r="BD226" i="46"/>
  <c r="BD227" i="46"/>
  <c r="BD228" i="46"/>
  <c r="BD229" i="46"/>
  <c r="BD230" i="46"/>
  <c r="BD231" i="46"/>
  <c r="BD232" i="46"/>
  <c r="BD233" i="46"/>
  <c r="BD234" i="46"/>
  <c r="BD235" i="46"/>
  <c r="BD236" i="46"/>
  <c r="BD237" i="46"/>
  <c r="BD238" i="46"/>
  <c r="BD239" i="46"/>
  <c r="BD240" i="46"/>
  <c r="BD241" i="46"/>
  <c r="BD242" i="46"/>
  <c r="BD243" i="46"/>
  <c r="BD244" i="46"/>
  <c r="BD245" i="46"/>
  <c r="BD246" i="46"/>
  <c r="BD247" i="46"/>
  <c r="BD248" i="46"/>
  <c r="BD249" i="46"/>
  <c r="BD250" i="46"/>
  <c r="BD251" i="46"/>
  <c r="BD252" i="46"/>
  <c r="BD253" i="46"/>
  <c r="BD254" i="46"/>
  <c r="BD255" i="46"/>
  <c r="BD256" i="46"/>
  <c r="BD257" i="46"/>
  <c r="BD258" i="46"/>
  <c r="BD259" i="46"/>
  <c r="BD260" i="46"/>
  <c r="BD261" i="46"/>
  <c r="BD262" i="46"/>
  <c r="BD263" i="46"/>
  <c r="BD264" i="46"/>
  <c r="BD265" i="46"/>
  <c r="BD266" i="46"/>
  <c r="BD267" i="46"/>
  <c r="BD268" i="46"/>
  <c r="BD269" i="46"/>
  <c r="BD270" i="46"/>
  <c r="BD271" i="46"/>
  <c r="BD272" i="46"/>
  <c r="BD273" i="46"/>
  <c r="BD274" i="46"/>
  <c r="BD275" i="46"/>
  <c r="BD276" i="46"/>
  <c r="BD277" i="46"/>
  <c r="BD278" i="46"/>
  <c r="BD279" i="46"/>
  <c r="BD280" i="46"/>
  <c r="BD281" i="46"/>
  <c r="BD282" i="46"/>
  <c r="BD283" i="46"/>
  <c r="BD284" i="46"/>
  <c r="BD285" i="46"/>
  <c r="BD286" i="46"/>
  <c r="BD287" i="46"/>
  <c r="BD288" i="46"/>
  <c r="BD289" i="46"/>
  <c r="BD290" i="46"/>
  <c r="BD291" i="46"/>
  <c r="BD292" i="46"/>
  <c r="BD293" i="46"/>
  <c r="BD294" i="46"/>
  <c r="BD295" i="46"/>
  <c r="BD296" i="46"/>
  <c r="BD297" i="46"/>
  <c r="BD298" i="46"/>
  <c r="BD299" i="46"/>
  <c r="BD300" i="46"/>
  <c r="BD301" i="46"/>
  <c r="BD302" i="46"/>
  <c r="BD303" i="46"/>
  <c r="BD304" i="46"/>
  <c r="BD305" i="46"/>
  <c r="BD306" i="46"/>
  <c r="BD307" i="46"/>
  <c r="BD308" i="46"/>
  <c r="BD309" i="46"/>
  <c r="BD310" i="46"/>
  <c r="BD311" i="46"/>
  <c r="BD312" i="46"/>
  <c r="BD313" i="46"/>
  <c r="BD314" i="46"/>
  <c r="BD315" i="46"/>
  <c r="BD316" i="46"/>
  <c r="BD317" i="46"/>
  <c r="BD318" i="46"/>
  <c r="BD319" i="46"/>
  <c r="BD320" i="46"/>
  <c r="BD321" i="46"/>
  <c r="BD322" i="46"/>
  <c r="BD323" i="46"/>
  <c r="BD324" i="46"/>
  <c r="BD325" i="46"/>
  <c r="BD326" i="46"/>
  <c r="BD327" i="46"/>
  <c r="BD328" i="46"/>
  <c r="BD329" i="46"/>
  <c r="BD330" i="46"/>
  <c r="BD331" i="46"/>
  <c r="BD332" i="46"/>
  <c r="BD333" i="46"/>
  <c r="BD334" i="46"/>
  <c r="BD335" i="46"/>
  <c r="BD336" i="46"/>
  <c r="BD337" i="46"/>
  <c r="BD338" i="46"/>
  <c r="BD339" i="46"/>
  <c r="BD340" i="46"/>
  <c r="BD341" i="46"/>
  <c r="BD342" i="46"/>
  <c r="BD343" i="46"/>
  <c r="BD344" i="46"/>
  <c r="BD345" i="46"/>
  <c r="BD346" i="46"/>
  <c r="BD347" i="46"/>
  <c r="BD348" i="46"/>
  <c r="BD349" i="46"/>
  <c r="BD350" i="46"/>
  <c r="BD351" i="46"/>
  <c r="BD352" i="46"/>
  <c r="BD353" i="46"/>
  <c r="BD354" i="46"/>
  <c r="BD355" i="46"/>
  <c r="BD356" i="46"/>
  <c r="BD357" i="46"/>
  <c r="BD358" i="46"/>
  <c r="BD359" i="46"/>
  <c r="BD360" i="46"/>
  <c r="BD361" i="46"/>
  <c r="BD362" i="46"/>
  <c r="BD363" i="46"/>
  <c r="BD364" i="46"/>
  <c r="BD365" i="46"/>
  <c r="BD366" i="46"/>
  <c r="BD367" i="46"/>
  <c r="BD368" i="46"/>
  <c r="BD369" i="46"/>
  <c r="BD370" i="46"/>
  <c r="BD371" i="46"/>
  <c r="BD372" i="46"/>
  <c r="BD373" i="46"/>
  <c r="BD374" i="46"/>
  <c r="BD375" i="46"/>
  <c r="BD376" i="46"/>
  <c r="BD377" i="46"/>
  <c r="BD378" i="46"/>
  <c r="BD379" i="46"/>
  <c r="BD380" i="46"/>
  <c r="BD381" i="46"/>
  <c r="BD382" i="46"/>
  <c r="BD383" i="46"/>
  <c r="BD384" i="46"/>
  <c r="BD385" i="46"/>
  <c r="BD386" i="46"/>
  <c r="BD387" i="46"/>
  <c r="BD388" i="46"/>
  <c r="BD389" i="46"/>
  <c r="BD390" i="46"/>
  <c r="BD391" i="46"/>
  <c r="BD392" i="46"/>
  <c r="BD393" i="46"/>
  <c r="BD394" i="46"/>
  <c r="BD395" i="46"/>
  <c r="BD396" i="46"/>
  <c r="BD397" i="46"/>
  <c r="BD398" i="46"/>
  <c r="BD399" i="46"/>
  <c r="BD400" i="46"/>
  <c r="BD401" i="46"/>
  <c r="BD402" i="46"/>
  <c r="BD403" i="46"/>
  <c r="BD404" i="46"/>
  <c r="BD405" i="46"/>
  <c r="BD406" i="46"/>
  <c r="BD407" i="46"/>
  <c r="BD408" i="46"/>
  <c r="BD409" i="46"/>
  <c r="BD410" i="46"/>
  <c r="BD411" i="46"/>
  <c r="BD412" i="46"/>
  <c r="BD413" i="46"/>
  <c r="BD414" i="46"/>
  <c r="BD415" i="46"/>
  <c r="BD416" i="46"/>
  <c r="BD417" i="46"/>
  <c r="BD418" i="46"/>
  <c r="BD419" i="46"/>
  <c r="BD420" i="46"/>
  <c r="BD421" i="46"/>
  <c r="BD422" i="46"/>
  <c r="BD423" i="46"/>
  <c r="BD424" i="46"/>
  <c r="BD425" i="46"/>
  <c r="BD426" i="46"/>
  <c r="BD427" i="46"/>
  <c r="BD428" i="46"/>
  <c r="BD429" i="46"/>
  <c r="BD430" i="46"/>
  <c r="BD431" i="46"/>
  <c r="BD432" i="46"/>
  <c r="BD433" i="46"/>
  <c r="BD434" i="46"/>
  <c r="BD435" i="46"/>
  <c r="BD436" i="46"/>
  <c r="BD437" i="46"/>
  <c r="BD438" i="46"/>
  <c r="BD439" i="46"/>
  <c r="BD440" i="46"/>
  <c r="BD441" i="46"/>
  <c r="BD442" i="46"/>
  <c r="BD443" i="46"/>
  <c r="BD444" i="46"/>
  <c r="BD445" i="46"/>
  <c r="BD446" i="46"/>
  <c r="BD447" i="46"/>
  <c r="BD448" i="46"/>
  <c r="BD449" i="46"/>
  <c r="BD450" i="46"/>
  <c r="BD451" i="46"/>
  <c r="BD452" i="46"/>
  <c r="BD453" i="46"/>
  <c r="BD454" i="46"/>
  <c r="BD455" i="46"/>
  <c r="BD456" i="46"/>
  <c r="BD457" i="46"/>
  <c r="BD458" i="46"/>
  <c r="BD459" i="46"/>
  <c r="BD460" i="46"/>
  <c r="BD461" i="46"/>
  <c r="BD462" i="46"/>
  <c r="BD463" i="46"/>
  <c r="BD464" i="46"/>
  <c r="BD465" i="46"/>
  <c r="BD466" i="46"/>
  <c r="BD467" i="46"/>
  <c r="BD468" i="46"/>
  <c r="BD469" i="46"/>
  <c r="BD470" i="46"/>
  <c r="BD471" i="46"/>
  <c r="BD472" i="46"/>
  <c r="BD473" i="46"/>
  <c r="BD474" i="46"/>
  <c r="BD475" i="46"/>
  <c r="BD476" i="46"/>
  <c r="BD477" i="46"/>
  <c r="BD478" i="46"/>
  <c r="BD479" i="46"/>
  <c r="BD480" i="46"/>
  <c r="BD481" i="46"/>
  <c r="BD482" i="46"/>
  <c r="BD483" i="46"/>
  <c r="BD484" i="46"/>
  <c r="BD485" i="46"/>
  <c r="BD486" i="46"/>
  <c r="BD487" i="46"/>
  <c r="BD488" i="46"/>
  <c r="BD489" i="46"/>
  <c r="BD490" i="46"/>
  <c r="BD491" i="46"/>
  <c r="BD492" i="46"/>
  <c r="BD493" i="46"/>
  <c r="BD494" i="46"/>
  <c r="BD495" i="46"/>
  <c r="BD496" i="46"/>
  <c r="BD497" i="46"/>
  <c r="BD498" i="46"/>
  <c r="BD499" i="46"/>
  <c r="BD500" i="46"/>
  <c r="BD501" i="46"/>
  <c r="BD502" i="46"/>
  <c r="BD503" i="46"/>
  <c r="BD504" i="46"/>
  <c r="BD505" i="46"/>
  <c r="BD506" i="46"/>
  <c r="BD507" i="46"/>
  <c r="BD508" i="46"/>
  <c r="BD509" i="46"/>
  <c r="BD510" i="46"/>
  <c r="BD511" i="46"/>
  <c r="BD512" i="46"/>
  <c r="BD513" i="46"/>
  <c r="BD514" i="46"/>
  <c r="BD515" i="46"/>
  <c r="BD516" i="46"/>
  <c r="BD517" i="46"/>
  <c r="BD518" i="46"/>
  <c r="BD519" i="46"/>
  <c r="BD520" i="46"/>
  <c r="BD521" i="46"/>
  <c r="BD522" i="46"/>
  <c r="BD523" i="46"/>
  <c r="BD524" i="46"/>
  <c r="BD525" i="46"/>
  <c r="BD526" i="46"/>
  <c r="BD527" i="46"/>
  <c r="BD528" i="46"/>
  <c r="BD529" i="46"/>
  <c r="BD530" i="46"/>
  <c r="BD531" i="46"/>
  <c r="BD532" i="46"/>
  <c r="BD533" i="46"/>
  <c r="BD534" i="46"/>
  <c r="BD535" i="46"/>
  <c r="BD536" i="46"/>
  <c r="BD537" i="46"/>
  <c r="BD538" i="46"/>
  <c r="BD539" i="46"/>
  <c r="BD540" i="46"/>
  <c r="BD541" i="46"/>
  <c r="BD542" i="46"/>
  <c r="BD543" i="46"/>
  <c r="BD544" i="46"/>
  <c r="BD545" i="46"/>
  <c r="BD546" i="46"/>
  <c r="BD547" i="46"/>
  <c r="BD548" i="46"/>
  <c r="BD549" i="46"/>
  <c r="BD550" i="46"/>
  <c r="BD551" i="46"/>
  <c r="BD552" i="46"/>
  <c r="BD553" i="46"/>
  <c r="BD554" i="46"/>
  <c r="BD555" i="46"/>
  <c r="BD556" i="46"/>
  <c r="BD557" i="46"/>
  <c r="BD558" i="46"/>
  <c r="BD559" i="46"/>
  <c r="BD560" i="46"/>
  <c r="BD561" i="46"/>
  <c r="BD562" i="46"/>
  <c r="BD563" i="46"/>
  <c r="BD564" i="46"/>
  <c r="BD565" i="46"/>
  <c r="BD566" i="46"/>
  <c r="BD567" i="46"/>
  <c r="BD568" i="46"/>
  <c r="BD569" i="46"/>
  <c r="BD570" i="46"/>
  <c r="BD571" i="46"/>
  <c r="BD572" i="46"/>
  <c r="BD573" i="46"/>
  <c r="BD574" i="46"/>
  <c r="BD575" i="46"/>
  <c r="BD576" i="46"/>
  <c r="BD577" i="46"/>
  <c r="BD578" i="46"/>
  <c r="BD579" i="46"/>
  <c r="BD580" i="46"/>
  <c r="BD581" i="46"/>
  <c r="BD582" i="46"/>
  <c r="BD583" i="46"/>
  <c r="BD584" i="46"/>
  <c r="BD585" i="46"/>
  <c r="BD586" i="46"/>
  <c r="BD587" i="46"/>
  <c r="BD588" i="46"/>
  <c r="BD589" i="46"/>
  <c r="BD590" i="46"/>
  <c r="BD591" i="46"/>
  <c r="BD592" i="46"/>
  <c r="BD593" i="46"/>
  <c r="BD594" i="46"/>
  <c r="BD595" i="46"/>
  <c r="BD596" i="46"/>
  <c r="BD597" i="46"/>
  <c r="BD598" i="46"/>
  <c r="BD599" i="46"/>
  <c r="BD600" i="46"/>
  <c r="BD601" i="46"/>
  <c r="BD602" i="46"/>
  <c r="BD603" i="46"/>
  <c r="BD604" i="46"/>
  <c r="BD605" i="46"/>
  <c r="BD606" i="46"/>
  <c r="BD607" i="46"/>
  <c r="BD608" i="46"/>
  <c r="BD609" i="46"/>
  <c r="BD610" i="46"/>
  <c r="BD611" i="46"/>
  <c r="BD612" i="46"/>
  <c r="BD613" i="46"/>
  <c r="BD614" i="46"/>
  <c r="BD615" i="46"/>
  <c r="AP15" i="55"/>
  <c r="I26" i="78"/>
  <c r="J26" i="78" s="1" a="1"/>
  <c r="J26" i="78" s="1"/>
  <c r="I27" i="78"/>
  <c r="J27" i="78" s="1" a="1"/>
  <c r="J27" i="78" s="1"/>
  <c r="I13" i="78"/>
  <c r="L13" i="78" a="1"/>
  <c r="L13" i="78"/>
  <c r="I14" i="78"/>
  <c r="M14" i="78" a="1"/>
  <c r="M14" i="78"/>
  <c r="I15" i="78"/>
  <c r="L15" i="78" a="1"/>
  <c r="L15" i="78"/>
  <c r="I16" i="78"/>
  <c r="M16" i="78" a="1"/>
  <c r="M16" i="78"/>
  <c r="I17" i="78"/>
  <c r="N17" i="78" a="1"/>
  <c r="N17" i="78"/>
  <c r="I18" i="78"/>
  <c r="J18" i="78" a="1"/>
  <c r="J18" i="78"/>
  <c r="I19" i="78"/>
  <c r="J19" i="78" a="1"/>
  <c r="J19" i="78"/>
  <c r="I28" i="78"/>
  <c r="J28" i="78" s="1" a="1"/>
  <c r="J28" i="78" s="1"/>
  <c r="I28" i="69"/>
  <c r="M28" i="69" a="1"/>
  <c r="M28" i="69"/>
  <c r="I25" i="69"/>
  <c r="M25" i="69" a="1"/>
  <c r="M25" i="69"/>
  <c r="I26" i="69"/>
  <c r="M26" i="69" a="1"/>
  <c r="M26" i="69"/>
  <c r="I20" i="69"/>
  <c r="K20" i="69" a="1"/>
  <c r="K20" i="69"/>
  <c r="I21" i="69"/>
  <c r="J21" i="69" a="1"/>
  <c r="J21" i="69"/>
  <c r="I22" i="69"/>
  <c r="K22" i="69" a="1"/>
  <c r="K22" i="69"/>
  <c r="I23" i="69"/>
  <c r="J23" i="69" a="1"/>
  <c r="J23" i="69"/>
  <c r="K21" i="69" a="1"/>
  <c r="K21" i="69"/>
  <c r="I24" i="69"/>
  <c r="K24" i="69" a="1"/>
  <c r="K24" i="69"/>
  <c r="I27" i="69"/>
  <c r="M27" i="69" a="1"/>
  <c r="M27" i="69"/>
  <c r="I29" i="69"/>
  <c r="J29" i="69" a="1"/>
  <c r="J29" i="69"/>
  <c r="G63" i="59"/>
  <c r="D63" i="59"/>
  <c r="F63" i="59"/>
  <c r="C63" i="59"/>
  <c r="H9" i="59"/>
  <c r="E9" i="59"/>
  <c r="G64" i="59"/>
  <c r="G62" i="59" a="1"/>
  <c r="G62" i="59" s="1"/>
  <c r="F64" i="59"/>
  <c r="F62" i="59" a="1"/>
  <c r="F62" i="59" s="1"/>
  <c r="D64" i="59"/>
  <c r="D62" i="59" a="1"/>
  <c r="D62" i="59" s="1"/>
  <c r="C64" i="59"/>
  <c r="C62" i="59" a="1"/>
  <c r="C62" i="59" s="1"/>
  <c r="AY596" i="46"/>
  <c r="AY597" i="46"/>
  <c r="AY598" i="46"/>
  <c r="AY599" i="46"/>
  <c r="AY600" i="46"/>
  <c r="AY601" i="46"/>
  <c r="AY602" i="46"/>
  <c r="AY603" i="46"/>
  <c r="AY604" i="46"/>
  <c r="AY605" i="46"/>
  <c r="AY606" i="46"/>
  <c r="AY607" i="46"/>
  <c r="AY608" i="46"/>
  <c r="AY609" i="46"/>
  <c r="AY610" i="46"/>
  <c r="AY611" i="46"/>
  <c r="AY612" i="46"/>
  <c r="AY613" i="46"/>
  <c r="AY614" i="46"/>
  <c r="AY615" i="46"/>
  <c r="AZ596" i="46"/>
  <c r="AZ597" i="46"/>
  <c r="AZ598" i="46"/>
  <c r="AZ599" i="46"/>
  <c r="AZ600" i="46"/>
  <c r="AZ601" i="46"/>
  <c r="AZ602" i="46"/>
  <c r="AZ603" i="46"/>
  <c r="AZ604" i="46"/>
  <c r="AZ605" i="46"/>
  <c r="AZ606" i="46"/>
  <c r="AZ607" i="46"/>
  <c r="AZ608" i="46"/>
  <c r="AZ609" i="46"/>
  <c r="AZ610" i="46"/>
  <c r="AZ611" i="46"/>
  <c r="AZ612" i="46"/>
  <c r="AZ613" i="46"/>
  <c r="AZ614" i="46"/>
  <c r="AZ615" i="46"/>
  <c r="AY119" i="46"/>
  <c r="AY120" i="46"/>
  <c r="AY121" i="46"/>
  <c r="AY122" i="46"/>
  <c r="AY123" i="46"/>
  <c r="AY124" i="46"/>
  <c r="AY125" i="46"/>
  <c r="AY126" i="46"/>
  <c r="AY127" i="46"/>
  <c r="AY128" i="46"/>
  <c r="AY129" i="46"/>
  <c r="AY130" i="46"/>
  <c r="AY131" i="46"/>
  <c r="AY132" i="46"/>
  <c r="AY133" i="46"/>
  <c r="AY134" i="46"/>
  <c r="AY135" i="46"/>
  <c r="AY136" i="46"/>
  <c r="AY137" i="46"/>
  <c r="AY138" i="46"/>
  <c r="AY139" i="46"/>
  <c r="AY140" i="46"/>
  <c r="AY141" i="46"/>
  <c r="AY142" i="46"/>
  <c r="AY143" i="46"/>
  <c r="AY144" i="46"/>
  <c r="AY145" i="46"/>
  <c r="AY146" i="46"/>
  <c r="AY147" i="46"/>
  <c r="AY148" i="46"/>
  <c r="AY149" i="46"/>
  <c r="AY150" i="46"/>
  <c r="AY151" i="46"/>
  <c r="AY152" i="46"/>
  <c r="AY153" i="46"/>
  <c r="AY154" i="46"/>
  <c r="AY155" i="46"/>
  <c r="AY156" i="46"/>
  <c r="AY157" i="46"/>
  <c r="AY158" i="46"/>
  <c r="AY159" i="46"/>
  <c r="AY160" i="46"/>
  <c r="AY161" i="46"/>
  <c r="AY162" i="46"/>
  <c r="AY163" i="46"/>
  <c r="AY164" i="46"/>
  <c r="AY165" i="46"/>
  <c r="AY166" i="46"/>
  <c r="AY167" i="46"/>
  <c r="AY168" i="46"/>
  <c r="AY169" i="46"/>
  <c r="AY170" i="46"/>
  <c r="AY171" i="46"/>
  <c r="AY172" i="46"/>
  <c r="AY173" i="46"/>
  <c r="AY174" i="46"/>
  <c r="AY175" i="46"/>
  <c r="AY176" i="46"/>
  <c r="AY177" i="46"/>
  <c r="AY178" i="46"/>
  <c r="AY179" i="46"/>
  <c r="AY180" i="46"/>
  <c r="AY181" i="46"/>
  <c r="AY182" i="46"/>
  <c r="AY183" i="46"/>
  <c r="AY184" i="46"/>
  <c r="AY185" i="46"/>
  <c r="AY186" i="46"/>
  <c r="AY187" i="46"/>
  <c r="AY188" i="46"/>
  <c r="AY189" i="46"/>
  <c r="AY190" i="46"/>
  <c r="AY191" i="46"/>
  <c r="AY192" i="46"/>
  <c r="AY193" i="46"/>
  <c r="AY194" i="46"/>
  <c r="AY195" i="46"/>
  <c r="AY196" i="46"/>
  <c r="AY197" i="46"/>
  <c r="AY198" i="46"/>
  <c r="AY199" i="46"/>
  <c r="AY200" i="46"/>
  <c r="AY201" i="46"/>
  <c r="AY202" i="46"/>
  <c r="AY203" i="46"/>
  <c r="AY204" i="46"/>
  <c r="AY205" i="46"/>
  <c r="AY206" i="46"/>
  <c r="AY207" i="46"/>
  <c r="AY208" i="46"/>
  <c r="AY209" i="46"/>
  <c r="AY210" i="46"/>
  <c r="AY211" i="46"/>
  <c r="AY212" i="46"/>
  <c r="AY213" i="46"/>
  <c r="AY214" i="46"/>
  <c r="AY215" i="46"/>
  <c r="AY216" i="46"/>
  <c r="AY217" i="46"/>
  <c r="AY218" i="46"/>
  <c r="AY219" i="46"/>
  <c r="AY220" i="46"/>
  <c r="AY221" i="46"/>
  <c r="AY222" i="46"/>
  <c r="AY223" i="46"/>
  <c r="AY224" i="46"/>
  <c r="AY225" i="46"/>
  <c r="AY226" i="46"/>
  <c r="AY227" i="46"/>
  <c r="AY228" i="46"/>
  <c r="AY229" i="46"/>
  <c r="AY230" i="46"/>
  <c r="AY231" i="46"/>
  <c r="AY232" i="46"/>
  <c r="AY233" i="46"/>
  <c r="AY234" i="46"/>
  <c r="AY235" i="46"/>
  <c r="AY236" i="46"/>
  <c r="AY237" i="46"/>
  <c r="AY238" i="46"/>
  <c r="AY239" i="46"/>
  <c r="AY240" i="46"/>
  <c r="AY241" i="46"/>
  <c r="AY242" i="46"/>
  <c r="AY243" i="46"/>
  <c r="AY244" i="46"/>
  <c r="AY245" i="46"/>
  <c r="AY246" i="46"/>
  <c r="AY247" i="46"/>
  <c r="AY248" i="46"/>
  <c r="AY249" i="46"/>
  <c r="AY250" i="46"/>
  <c r="AY251" i="46"/>
  <c r="AY252" i="46"/>
  <c r="AY253" i="46"/>
  <c r="AY254" i="46"/>
  <c r="AY255" i="46"/>
  <c r="AY256" i="46"/>
  <c r="AY257" i="46"/>
  <c r="AY258" i="46"/>
  <c r="AY259" i="46"/>
  <c r="AY260" i="46"/>
  <c r="AY261" i="46"/>
  <c r="AY262" i="46"/>
  <c r="AY263" i="46"/>
  <c r="AY264" i="46"/>
  <c r="AY265" i="46"/>
  <c r="AY266" i="46"/>
  <c r="AY267" i="46"/>
  <c r="AY268" i="46"/>
  <c r="AY269" i="46"/>
  <c r="AY270" i="46"/>
  <c r="AY271" i="46"/>
  <c r="AY272" i="46"/>
  <c r="AY273" i="46"/>
  <c r="AY274" i="46"/>
  <c r="AY275" i="46"/>
  <c r="AY276" i="46"/>
  <c r="AY277" i="46"/>
  <c r="AY278" i="46"/>
  <c r="AY279" i="46"/>
  <c r="AY280" i="46"/>
  <c r="AY281" i="46"/>
  <c r="AY282" i="46"/>
  <c r="AY283" i="46"/>
  <c r="AY284" i="46"/>
  <c r="AY285" i="46"/>
  <c r="AY286" i="46"/>
  <c r="AY287" i="46"/>
  <c r="AY288" i="46"/>
  <c r="AY289" i="46"/>
  <c r="AY290" i="46"/>
  <c r="AY291" i="46"/>
  <c r="AY292" i="46"/>
  <c r="AY293" i="46"/>
  <c r="AY294" i="46"/>
  <c r="AY295" i="46"/>
  <c r="AY296" i="46"/>
  <c r="AY297" i="46"/>
  <c r="AY298" i="46"/>
  <c r="AY299" i="46"/>
  <c r="AY300" i="46"/>
  <c r="AY301" i="46"/>
  <c r="AY302" i="46"/>
  <c r="AY303" i="46"/>
  <c r="AY304" i="46"/>
  <c r="AY305" i="46"/>
  <c r="AY306" i="46"/>
  <c r="AY307" i="46"/>
  <c r="AY308" i="46"/>
  <c r="AY309" i="46"/>
  <c r="AY310" i="46"/>
  <c r="AY311" i="46"/>
  <c r="AY312" i="46"/>
  <c r="AY313" i="46"/>
  <c r="AY314" i="46"/>
  <c r="AY315" i="46"/>
  <c r="AY316" i="46"/>
  <c r="AY317" i="46"/>
  <c r="AY318" i="46"/>
  <c r="AY319" i="46"/>
  <c r="AY320" i="46"/>
  <c r="AY321" i="46"/>
  <c r="AY322" i="46"/>
  <c r="AY323" i="46"/>
  <c r="AY324" i="46"/>
  <c r="AY325" i="46"/>
  <c r="AY326" i="46"/>
  <c r="AY327" i="46"/>
  <c r="AY328" i="46"/>
  <c r="AY329" i="46"/>
  <c r="AY330" i="46"/>
  <c r="AY331" i="46"/>
  <c r="AY332" i="46"/>
  <c r="AY333" i="46"/>
  <c r="AY334" i="46"/>
  <c r="AY335" i="46"/>
  <c r="AY336" i="46"/>
  <c r="AY337" i="46"/>
  <c r="AY338" i="46"/>
  <c r="AY339" i="46"/>
  <c r="AY340" i="46"/>
  <c r="AY341" i="46"/>
  <c r="AY342" i="46"/>
  <c r="AY343" i="46"/>
  <c r="AY344" i="46"/>
  <c r="AY345" i="46"/>
  <c r="AY346" i="46"/>
  <c r="AY347" i="46"/>
  <c r="AY348" i="46"/>
  <c r="AY349" i="46"/>
  <c r="AY350" i="46"/>
  <c r="AY351" i="46"/>
  <c r="AY352" i="46"/>
  <c r="AY353" i="46"/>
  <c r="AY354" i="46"/>
  <c r="AY355" i="46"/>
  <c r="AY356" i="46"/>
  <c r="AY357" i="46"/>
  <c r="AY358" i="46"/>
  <c r="AY359" i="46"/>
  <c r="AY360" i="46"/>
  <c r="AY361" i="46"/>
  <c r="AY362" i="46"/>
  <c r="AY363" i="46"/>
  <c r="AY364" i="46"/>
  <c r="AY365" i="46"/>
  <c r="AY366" i="46"/>
  <c r="AY367" i="46"/>
  <c r="AY368" i="46"/>
  <c r="AY369" i="46"/>
  <c r="AY370" i="46"/>
  <c r="AY371" i="46"/>
  <c r="AY372" i="46"/>
  <c r="AY373" i="46"/>
  <c r="AY374" i="46"/>
  <c r="AY375" i="46"/>
  <c r="AY376" i="46"/>
  <c r="AY377" i="46"/>
  <c r="AY378" i="46"/>
  <c r="AY379" i="46"/>
  <c r="AY380" i="46"/>
  <c r="AY381" i="46"/>
  <c r="AY382" i="46"/>
  <c r="AY383" i="46"/>
  <c r="AY384" i="46"/>
  <c r="AY385" i="46"/>
  <c r="AY386" i="46"/>
  <c r="AY387" i="46"/>
  <c r="AY388" i="46"/>
  <c r="AY389" i="46"/>
  <c r="AY390" i="46"/>
  <c r="AY391" i="46"/>
  <c r="AY392" i="46"/>
  <c r="AY393" i="46"/>
  <c r="AY394" i="46"/>
  <c r="AY395" i="46"/>
  <c r="AY396" i="46"/>
  <c r="AY397" i="46"/>
  <c r="AY398" i="46"/>
  <c r="AY399" i="46"/>
  <c r="AY400" i="46"/>
  <c r="AY401" i="46"/>
  <c r="AY402" i="46"/>
  <c r="AY403" i="46"/>
  <c r="AY404" i="46"/>
  <c r="AY405" i="46"/>
  <c r="AY406" i="46"/>
  <c r="AY407" i="46"/>
  <c r="AY408" i="46"/>
  <c r="AY409" i="46"/>
  <c r="AY410" i="46"/>
  <c r="AY411" i="46"/>
  <c r="AY412" i="46"/>
  <c r="AY413" i="46"/>
  <c r="AY414" i="46"/>
  <c r="AY415" i="46"/>
  <c r="AY416" i="46"/>
  <c r="AY417" i="46"/>
  <c r="AY418" i="46"/>
  <c r="AY419" i="46"/>
  <c r="AY420" i="46"/>
  <c r="AY421" i="46"/>
  <c r="AY422" i="46"/>
  <c r="AY423" i="46"/>
  <c r="AY424" i="46"/>
  <c r="AY425" i="46"/>
  <c r="AY426" i="46"/>
  <c r="AY427" i="46"/>
  <c r="AY428" i="46"/>
  <c r="AY429" i="46"/>
  <c r="AY430" i="46"/>
  <c r="AY431" i="46"/>
  <c r="AY432" i="46"/>
  <c r="AY433" i="46"/>
  <c r="AY434" i="46"/>
  <c r="AY435" i="46"/>
  <c r="AY436" i="46"/>
  <c r="AY437" i="46"/>
  <c r="AY438" i="46"/>
  <c r="AY439" i="46"/>
  <c r="AY440" i="46"/>
  <c r="AY441" i="46"/>
  <c r="AY442" i="46"/>
  <c r="AY443" i="46"/>
  <c r="AY444" i="46"/>
  <c r="AY445" i="46"/>
  <c r="AY446" i="46"/>
  <c r="AY447" i="46"/>
  <c r="AY448" i="46"/>
  <c r="AY449" i="46"/>
  <c r="AY450" i="46"/>
  <c r="AY451" i="46"/>
  <c r="AY452" i="46"/>
  <c r="AY453" i="46"/>
  <c r="AY454" i="46"/>
  <c r="AY455" i="46"/>
  <c r="AY456" i="46"/>
  <c r="AY457" i="46"/>
  <c r="AY458" i="46"/>
  <c r="AY459" i="46"/>
  <c r="AY460" i="46"/>
  <c r="AY461" i="46"/>
  <c r="AY462" i="46"/>
  <c r="AY463" i="46"/>
  <c r="AY464" i="46"/>
  <c r="AY465" i="46"/>
  <c r="AY466" i="46"/>
  <c r="AY467" i="46"/>
  <c r="AY468" i="46"/>
  <c r="AY469" i="46"/>
  <c r="AY470" i="46"/>
  <c r="AY471" i="46"/>
  <c r="AY472" i="46"/>
  <c r="AY473" i="46"/>
  <c r="AY474" i="46"/>
  <c r="AY475" i="46"/>
  <c r="AY476" i="46"/>
  <c r="AY477" i="46"/>
  <c r="AY478" i="46"/>
  <c r="AY479" i="46"/>
  <c r="AY480" i="46"/>
  <c r="AY481" i="46"/>
  <c r="AY482" i="46"/>
  <c r="AY483" i="46"/>
  <c r="AY484" i="46"/>
  <c r="AY485" i="46"/>
  <c r="AY486" i="46"/>
  <c r="AY487" i="46"/>
  <c r="AY488" i="46"/>
  <c r="AY489" i="46"/>
  <c r="AY490" i="46"/>
  <c r="AY491" i="46"/>
  <c r="AY492" i="46"/>
  <c r="AY493" i="46"/>
  <c r="AY494" i="46"/>
  <c r="AY495" i="46"/>
  <c r="AY496" i="46"/>
  <c r="AY497" i="46"/>
  <c r="AY498" i="46"/>
  <c r="AY499" i="46"/>
  <c r="AY500" i="46"/>
  <c r="AY501" i="46"/>
  <c r="AY502" i="46"/>
  <c r="AY503" i="46"/>
  <c r="AY504" i="46"/>
  <c r="AY505" i="46"/>
  <c r="AY506" i="46"/>
  <c r="AY507" i="46"/>
  <c r="AY508" i="46"/>
  <c r="AY509" i="46"/>
  <c r="AY510" i="46"/>
  <c r="AY511" i="46"/>
  <c r="AY512" i="46"/>
  <c r="AY513" i="46"/>
  <c r="AY514" i="46"/>
  <c r="AY515" i="46"/>
  <c r="AY516" i="46"/>
  <c r="AY517" i="46"/>
  <c r="AY518" i="46"/>
  <c r="AY519" i="46"/>
  <c r="AY520" i="46"/>
  <c r="AY521" i="46"/>
  <c r="AY522" i="46"/>
  <c r="AY523" i="46"/>
  <c r="AY524" i="46"/>
  <c r="AY525" i="46"/>
  <c r="AY526" i="46"/>
  <c r="AY527" i="46"/>
  <c r="AY528" i="46"/>
  <c r="AY529" i="46"/>
  <c r="AY530" i="46"/>
  <c r="AY531" i="46"/>
  <c r="AY532" i="46"/>
  <c r="AY533" i="46"/>
  <c r="AY534" i="46"/>
  <c r="AY535" i="46"/>
  <c r="AY536" i="46"/>
  <c r="AY537" i="46"/>
  <c r="AY538" i="46"/>
  <c r="AY539" i="46"/>
  <c r="AY540" i="46"/>
  <c r="AY541" i="46"/>
  <c r="AY542" i="46"/>
  <c r="AY543" i="46"/>
  <c r="AY544" i="46"/>
  <c r="AY545" i="46"/>
  <c r="AY546" i="46"/>
  <c r="AY547" i="46"/>
  <c r="AY548" i="46"/>
  <c r="AY549" i="46"/>
  <c r="AY550" i="46"/>
  <c r="AY551" i="46"/>
  <c r="AY552" i="46"/>
  <c r="AY553" i="46"/>
  <c r="AY554" i="46"/>
  <c r="AY555" i="46"/>
  <c r="AY556" i="46"/>
  <c r="AY557" i="46"/>
  <c r="AY558" i="46"/>
  <c r="AY559" i="46"/>
  <c r="AY560" i="46"/>
  <c r="AY561" i="46"/>
  <c r="AY562" i="46"/>
  <c r="AY563" i="46"/>
  <c r="AY564" i="46"/>
  <c r="AY565" i="46"/>
  <c r="AY566" i="46"/>
  <c r="AY567" i="46"/>
  <c r="AY568" i="46"/>
  <c r="AY569" i="46"/>
  <c r="AY570" i="46"/>
  <c r="AY571" i="46"/>
  <c r="AY572" i="46"/>
  <c r="AY573" i="46"/>
  <c r="AY574" i="46"/>
  <c r="AY575" i="46"/>
  <c r="AY576" i="46"/>
  <c r="AY577" i="46"/>
  <c r="AY578" i="46"/>
  <c r="AY579" i="46"/>
  <c r="AY580" i="46"/>
  <c r="AY581" i="46"/>
  <c r="AY582" i="46"/>
  <c r="AY583" i="46"/>
  <c r="AY584" i="46"/>
  <c r="AY585" i="46"/>
  <c r="AY586" i="46"/>
  <c r="AY587" i="46"/>
  <c r="AY588" i="46"/>
  <c r="AY589" i="46"/>
  <c r="AY590" i="46"/>
  <c r="AY591" i="46"/>
  <c r="AY592" i="46"/>
  <c r="AY593" i="46"/>
  <c r="AY594" i="46"/>
  <c r="AY595" i="46"/>
  <c r="AZ119" i="46"/>
  <c r="AZ120" i="46"/>
  <c r="AZ121" i="46"/>
  <c r="AZ122" i="46"/>
  <c r="AZ123" i="46"/>
  <c r="AZ124" i="46"/>
  <c r="AZ125" i="46"/>
  <c r="AZ126" i="46"/>
  <c r="AZ127" i="46"/>
  <c r="AZ128" i="46"/>
  <c r="AZ129" i="46"/>
  <c r="AZ130" i="46"/>
  <c r="AZ131" i="46"/>
  <c r="AZ132" i="46"/>
  <c r="AZ133" i="46"/>
  <c r="AZ134" i="46"/>
  <c r="AZ135" i="46"/>
  <c r="AZ136" i="46"/>
  <c r="AZ137" i="46"/>
  <c r="AZ138" i="46"/>
  <c r="AZ139" i="46"/>
  <c r="AZ140" i="46"/>
  <c r="AZ141" i="46"/>
  <c r="AZ142" i="46"/>
  <c r="AZ143" i="46"/>
  <c r="AZ144" i="46"/>
  <c r="AZ145" i="46"/>
  <c r="AZ146" i="46"/>
  <c r="AZ147" i="46"/>
  <c r="AZ148" i="46"/>
  <c r="AZ149" i="46"/>
  <c r="AZ150" i="46"/>
  <c r="AZ151" i="46"/>
  <c r="AZ152" i="46"/>
  <c r="AZ153" i="46"/>
  <c r="AZ154" i="46"/>
  <c r="AZ155" i="46"/>
  <c r="AZ156" i="46"/>
  <c r="AZ157" i="46"/>
  <c r="AZ158" i="46"/>
  <c r="AZ159" i="46"/>
  <c r="AZ160" i="46"/>
  <c r="AZ161" i="46"/>
  <c r="AZ162" i="46"/>
  <c r="AZ163" i="46"/>
  <c r="AZ164" i="46"/>
  <c r="AZ165" i="46"/>
  <c r="AZ166" i="46"/>
  <c r="AZ167" i="46"/>
  <c r="AZ168" i="46"/>
  <c r="AZ169" i="46"/>
  <c r="AZ170" i="46"/>
  <c r="AZ171" i="46"/>
  <c r="AZ172" i="46"/>
  <c r="AZ173" i="46"/>
  <c r="AZ174" i="46"/>
  <c r="AZ175" i="46"/>
  <c r="AZ176" i="46"/>
  <c r="AZ177" i="46"/>
  <c r="AZ178" i="46"/>
  <c r="AZ179" i="46"/>
  <c r="AZ180" i="46"/>
  <c r="AZ181" i="46"/>
  <c r="AZ182" i="46"/>
  <c r="AZ183" i="46"/>
  <c r="AZ184" i="46"/>
  <c r="AZ185" i="46"/>
  <c r="AZ186" i="46"/>
  <c r="AZ187" i="46"/>
  <c r="AZ188" i="46"/>
  <c r="AZ189" i="46"/>
  <c r="AZ190" i="46"/>
  <c r="AZ191" i="46"/>
  <c r="AZ192" i="46"/>
  <c r="AZ193" i="46"/>
  <c r="AZ194" i="46"/>
  <c r="AZ195" i="46"/>
  <c r="AZ196" i="46"/>
  <c r="AZ197" i="46"/>
  <c r="AZ198" i="46"/>
  <c r="AZ199" i="46"/>
  <c r="AZ200" i="46"/>
  <c r="AZ201" i="46"/>
  <c r="AZ202" i="46"/>
  <c r="AZ203" i="46"/>
  <c r="AZ204" i="46"/>
  <c r="AZ205" i="46"/>
  <c r="AZ206" i="46"/>
  <c r="AZ207" i="46"/>
  <c r="AZ208" i="46"/>
  <c r="AZ209" i="46"/>
  <c r="AZ210" i="46"/>
  <c r="AZ211" i="46"/>
  <c r="AZ212" i="46"/>
  <c r="AZ213" i="46"/>
  <c r="AZ214" i="46"/>
  <c r="AZ215" i="46"/>
  <c r="AZ216" i="46"/>
  <c r="AZ217" i="46"/>
  <c r="AZ218" i="46"/>
  <c r="AZ219" i="46"/>
  <c r="AZ220" i="46"/>
  <c r="AZ221" i="46"/>
  <c r="AZ222" i="46"/>
  <c r="AZ223" i="46"/>
  <c r="AZ224" i="46"/>
  <c r="AZ225" i="46"/>
  <c r="AZ226" i="46"/>
  <c r="AZ227" i="46"/>
  <c r="AZ228" i="46"/>
  <c r="AZ229" i="46"/>
  <c r="AZ230" i="46"/>
  <c r="AZ231" i="46"/>
  <c r="AZ232" i="46"/>
  <c r="AZ233" i="46"/>
  <c r="AZ234" i="46"/>
  <c r="AZ235" i="46"/>
  <c r="AZ236" i="46"/>
  <c r="AZ237" i="46"/>
  <c r="AZ238" i="46"/>
  <c r="AZ239" i="46"/>
  <c r="AZ240" i="46"/>
  <c r="AZ241" i="46"/>
  <c r="AZ242" i="46"/>
  <c r="AZ243" i="46"/>
  <c r="AZ244" i="46"/>
  <c r="AZ245" i="46"/>
  <c r="AZ246" i="46"/>
  <c r="AZ247" i="46"/>
  <c r="AZ248" i="46"/>
  <c r="AZ249" i="46"/>
  <c r="AZ250" i="46"/>
  <c r="AZ251" i="46"/>
  <c r="AZ252" i="46"/>
  <c r="AZ253" i="46"/>
  <c r="AZ254" i="46"/>
  <c r="AZ255" i="46"/>
  <c r="AZ256" i="46"/>
  <c r="AZ257" i="46"/>
  <c r="AZ258" i="46"/>
  <c r="AZ259" i="46"/>
  <c r="AZ260" i="46"/>
  <c r="AZ261" i="46"/>
  <c r="AZ262" i="46"/>
  <c r="AZ263" i="46"/>
  <c r="AZ264" i="46"/>
  <c r="AZ265" i="46"/>
  <c r="AZ266" i="46"/>
  <c r="AZ267" i="46"/>
  <c r="AZ268" i="46"/>
  <c r="AZ269" i="46"/>
  <c r="AZ270" i="46"/>
  <c r="AZ271" i="46"/>
  <c r="AZ272" i="46"/>
  <c r="AZ273" i="46"/>
  <c r="AZ274" i="46"/>
  <c r="AZ275" i="46"/>
  <c r="AZ276" i="46"/>
  <c r="AZ277" i="46"/>
  <c r="AZ278" i="46"/>
  <c r="AZ279" i="46"/>
  <c r="AZ280" i="46"/>
  <c r="AZ281" i="46"/>
  <c r="AZ282" i="46"/>
  <c r="AZ283" i="46"/>
  <c r="AZ284" i="46"/>
  <c r="AZ285" i="46"/>
  <c r="AZ286" i="46"/>
  <c r="AZ287" i="46"/>
  <c r="AZ288" i="46"/>
  <c r="AZ289" i="46"/>
  <c r="AZ290" i="46"/>
  <c r="AZ291" i="46"/>
  <c r="AZ292" i="46"/>
  <c r="AZ293" i="46"/>
  <c r="AZ294" i="46"/>
  <c r="AZ295" i="46"/>
  <c r="AZ296" i="46"/>
  <c r="AZ297" i="46"/>
  <c r="AZ298" i="46"/>
  <c r="AZ299" i="46"/>
  <c r="AZ300" i="46"/>
  <c r="AZ301" i="46"/>
  <c r="AZ302" i="46"/>
  <c r="AZ303" i="46"/>
  <c r="AZ304" i="46"/>
  <c r="AZ305" i="46"/>
  <c r="AZ306" i="46"/>
  <c r="AZ307" i="46"/>
  <c r="AZ308" i="46"/>
  <c r="AZ309" i="46"/>
  <c r="AZ310" i="46"/>
  <c r="AZ311" i="46"/>
  <c r="AZ312" i="46"/>
  <c r="AZ313" i="46"/>
  <c r="AZ314" i="46"/>
  <c r="AZ315" i="46"/>
  <c r="AZ316" i="46"/>
  <c r="AZ317" i="46"/>
  <c r="AZ318" i="46"/>
  <c r="AZ319" i="46"/>
  <c r="AZ320" i="46"/>
  <c r="AZ321" i="46"/>
  <c r="AZ322" i="46"/>
  <c r="AZ323" i="46"/>
  <c r="AZ324" i="46"/>
  <c r="AZ325" i="46"/>
  <c r="AZ326" i="46"/>
  <c r="AZ327" i="46"/>
  <c r="AZ328" i="46"/>
  <c r="AZ329" i="46"/>
  <c r="AZ330" i="46"/>
  <c r="AZ331" i="46"/>
  <c r="AZ332" i="46"/>
  <c r="AZ333" i="46"/>
  <c r="AZ334" i="46"/>
  <c r="AZ335" i="46"/>
  <c r="AZ336" i="46"/>
  <c r="AZ337" i="46"/>
  <c r="AZ338" i="46"/>
  <c r="AZ339" i="46"/>
  <c r="AZ340" i="46"/>
  <c r="AZ341" i="46"/>
  <c r="AZ342" i="46"/>
  <c r="AZ343" i="46"/>
  <c r="AZ344" i="46"/>
  <c r="AZ345" i="46"/>
  <c r="AZ346" i="46"/>
  <c r="AZ347" i="46"/>
  <c r="AZ348" i="46"/>
  <c r="AZ349" i="46"/>
  <c r="AZ350" i="46"/>
  <c r="AZ351" i="46"/>
  <c r="AZ352" i="46"/>
  <c r="AZ353" i="46"/>
  <c r="AZ354" i="46"/>
  <c r="AZ355" i="46"/>
  <c r="AZ356" i="46"/>
  <c r="AZ357" i="46"/>
  <c r="AZ358" i="46"/>
  <c r="AZ359" i="46"/>
  <c r="AZ360" i="46"/>
  <c r="AZ361" i="46"/>
  <c r="AZ362" i="46"/>
  <c r="AZ363" i="46"/>
  <c r="AZ364" i="46"/>
  <c r="AZ365" i="46"/>
  <c r="AZ366" i="46"/>
  <c r="AZ367" i="46"/>
  <c r="AZ368" i="46"/>
  <c r="AZ369" i="46"/>
  <c r="AZ370" i="46"/>
  <c r="AZ371" i="46"/>
  <c r="AZ372" i="46"/>
  <c r="AZ373" i="46"/>
  <c r="AZ374" i="46"/>
  <c r="AZ375" i="46"/>
  <c r="AZ376" i="46"/>
  <c r="AZ377" i="46"/>
  <c r="AZ378" i="46"/>
  <c r="AZ379" i="46"/>
  <c r="AZ380" i="46"/>
  <c r="AZ381" i="46"/>
  <c r="AZ382" i="46"/>
  <c r="AZ383" i="46"/>
  <c r="AZ384" i="46"/>
  <c r="AZ385" i="46"/>
  <c r="AZ386" i="46"/>
  <c r="AZ387" i="46"/>
  <c r="AZ388" i="46"/>
  <c r="AZ389" i="46"/>
  <c r="AZ390" i="46"/>
  <c r="AZ391" i="46"/>
  <c r="AZ392" i="46"/>
  <c r="AZ393" i="46"/>
  <c r="AZ394" i="46"/>
  <c r="AZ395" i="46"/>
  <c r="AZ396" i="46"/>
  <c r="AZ397" i="46"/>
  <c r="AZ398" i="46"/>
  <c r="AZ399" i="46"/>
  <c r="AZ400" i="46"/>
  <c r="AZ401" i="46"/>
  <c r="AZ402" i="46"/>
  <c r="AZ403" i="46"/>
  <c r="AZ404" i="46"/>
  <c r="AZ405" i="46"/>
  <c r="AZ406" i="46"/>
  <c r="AZ407" i="46"/>
  <c r="AZ408" i="46"/>
  <c r="AZ409" i="46"/>
  <c r="AZ410" i="46"/>
  <c r="AZ411" i="46"/>
  <c r="AZ412" i="46"/>
  <c r="AZ413" i="46"/>
  <c r="AZ414" i="46"/>
  <c r="AZ415" i="46"/>
  <c r="AZ416" i="46"/>
  <c r="AZ417" i="46"/>
  <c r="AZ418" i="46"/>
  <c r="AZ419" i="46"/>
  <c r="AZ420" i="46"/>
  <c r="AZ421" i="46"/>
  <c r="AZ422" i="46"/>
  <c r="AZ423" i="46"/>
  <c r="AZ424" i="46"/>
  <c r="AZ425" i="46"/>
  <c r="AZ426" i="46"/>
  <c r="AZ427" i="46"/>
  <c r="AZ428" i="46"/>
  <c r="AZ429" i="46"/>
  <c r="AZ430" i="46"/>
  <c r="AZ431" i="46"/>
  <c r="AZ432" i="46"/>
  <c r="AZ433" i="46"/>
  <c r="AZ434" i="46"/>
  <c r="AZ435" i="46"/>
  <c r="AZ436" i="46"/>
  <c r="AZ437" i="46"/>
  <c r="AZ438" i="46"/>
  <c r="AZ439" i="46"/>
  <c r="AZ440" i="46"/>
  <c r="AZ441" i="46"/>
  <c r="AZ442" i="46"/>
  <c r="AZ443" i="46"/>
  <c r="AZ444" i="46"/>
  <c r="AZ445" i="46"/>
  <c r="AZ446" i="46"/>
  <c r="AZ447" i="46"/>
  <c r="AZ448" i="46"/>
  <c r="AZ449" i="46"/>
  <c r="AZ450" i="46"/>
  <c r="AZ451" i="46"/>
  <c r="AZ452" i="46"/>
  <c r="AZ453" i="46"/>
  <c r="AZ454" i="46"/>
  <c r="AZ455" i="46"/>
  <c r="AZ456" i="46"/>
  <c r="AZ457" i="46"/>
  <c r="AZ458" i="46"/>
  <c r="AZ459" i="46"/>
  <c r="AZ460" i="46"/>
  <c r="AZ461" i="46"/>
  <c r="AZ462" i="46"/>
  <c r="AZ463" i="46"/>
  <c r="AZ464" i="46"/>
  <c r="AZ465" i="46"/>
  <c r="AZ466" i="46"/>
  <c r="AZ467" i="46"/>
  <c r="AZ468" i="46"/>
  <c r="AZ469" i="46"/>
  <c r="AZ470" i="46"/>
  <c r="AZ471" i="46"/>
  <c r="AZ472" i="46"/>
  <c r="AZ473" i="46"/>
  <c r="AZ474" i="46"/>
  <c r="AZ475" i="46"/>
  <c r="AZ476" i="46"/>
  <c r="AZ477" i="46"/>
  <c r="AZ478" i="46"/>
  <c r="AZ479" i="46"/>
  <c r="AZ480" i="46"/>
  <c r="AZ481" i="46"/>
  <c r="AZ482" i="46"/>
  <c r="AZ483" i="46"/>
  <c r="AZ484" i="46"/>
  <c r="AZ485" i="46"/>
  <c r="AZ486" i="46"/>
  <c r="AZ487" i="46"/>
  <c r="AZ488" i="46"/>
  <c r="AZ489" i="46"/>
  <c r="AZ490" i="46"/>
  <c r="AZ491" i="46"/>
  <c r="AZ492" i="46"/>
  <c r="AZ493" i="46"/>
  <c r="AZ494" i="46"/>
  <c r="AZ495" i="46"/>
  <c r="AZ496" i="46"/>
  <c r="AZ497" i="46"/>
  <c r="AZ498" i="46"/>
  <c r="AZ499" i="46"/>
  <c r="AZ500" i="46"/>
  <c r="AZ501" i="46"/>
  <c r="AZ502" i="46"/>
  <c r="AZ503" i="46"/>
  <c r="AZ504" i="46"/>
  <c r="AZ505" i="46"/>
  <c r="AZ506" i="46"/>
  <c r="AZ507" i="46"/>
  <c r="AZ508" i="46"/>
  <c r="AZ509" i="46"/>
  <c r="AZ510" i="46"/>
  <c r="AZ511" i="46"/>
  <c r="AZ512" i="46"/>
  <c r="AZ513" i="46"/>
  <c r="AZ514" i="46"/>
  <c r="AZ515" i="46"/>
  <c r="AZ516" i="46"/>
  <c r="AZ517" i="46"/>
  <c r="AZ518" i="46"/>
  <c r="AZ519" i="46"/>
  <c r="AZ520" i="46"/>
  <c r="AZ521" i="46"/>
  <c r="AZ522" i="46"/>
  <c r="AZ523" i="46"/>
  <c r="AZ524" i="46"/>
  <c r="AZ525" i="46"/>
  <c r="AZ526" i="46"/>
  <c r="AZ527" i="46"/>
  <c r="AZ528" i="46"/>
  <c r="AZ529" i="46"/>
  <c r="AZ530" i="46"/>
  <c r="AZ531" i="46"/>
  <c r="AZ532" i="46"/>
  <c r="AZ533" i="46"/>
  <c r="AZ534" i="46"/>
  <c r="AZ535" i="46"/>
  <c r="AZ536" i="46"/>
  <c r="AZ537" i="46"/>
  <c r="AZ538" i="46"/>
  <c r="AZ539" i="46"/>
  <c r="AZ540" i="46"/>
  <c r="AZ541" i="46"/>
  <c r="AZ542" i="46"/>
  <c r="AZ543" i="46"/>
  <c r="AZ544" i="46"/>
  <c r="AZ545" i="46"/>
  <c r="AZ546" i="46"/>
  <c r="AZ547" i="46"/>
  <c r="AZ548" i="46"/>
  <c r="AZ549" i="46"/>
  <c r="AZ550" i="46"/>
  <c r="AZ551" i="46"/>
  <c r="AZ552" i="46"/>
  <c r="AZ553" i="46"/>
  <c r="AZ554" i="46"/>
  <c r="AZ555" i="46"/>
  <c r="AZ556" i="46"/>
  <c r="AZ557" i="46"/>
  <c r="AZ558" i="46"/>
  <c r="AZ559" i="46"/>
  <c r="AZ560" i="46"/>
  <c r="AZ561" i="46"/>
  <c r="AZ562" i="46"/>
  <c r="AZ563" i="46"/>
  <c r="AZ564" i="46"/>
  <c r="AZ565" i="46"/>
  <c r="AZ566" i="46"/>
  <c r="AZ567" i="46"/>
  <c r="AZ568" i="46"/>
  <c r="AZ569" i="46"/>
  <c r="AZ570" i="46"/>
  <c r="AZ571" i="46"/>
  <c r="AZ572" i="46"/>
  <c r="AZ573" i="46"/>
  <c r="AZ574" i="46"/>
  <c r="AZ575" i="46"/>
  <c r="AZ576" i="46"/>
  <c r="AZ577" i="46"/>
  <c r="AZ578" i="46"/>
  <c r="AZ579" i="46"/>
  <c r="AZ580" i="46"/>
  <c r="AZ581" i="46"/>
  <c r="AZ582" i="46"/>
  <c r="AZ583" i="46"/>
  <c r="AZ584" i="46"/>
  <c r="AZ585" i="46"/>
  <c r="AZ586" i="46"/>
  <c r="AZ587" i="46"/>
  <c r="AZ588" i="46"/>
  <c r="AZ589" i="46"/>
  <c r="AZ590" i="46"/>
  <c r="AZ591" i="46"/>
  <c r="AZ592" i="46"/>
  <c r="AZ593" i="46"/>
  <c r="AZ594" i="46"/>
  <c r="AZ595" i="46"/>
  <c r="AY117" i="46"/>
  <c r="AZ117" i="46"/>
  <c r="AY114" i="46"/>
  <c r="AY115" i="46"/>
  <c r="AZ114" i="46"/>
  <c r="AZ115" i="46"/>
  <c r="AY116" i="46"/>
  <c r="AZ116" i="46"/>
  <c r="B29" i="57"/>
  <c r="AB11" i="65" s="1"/>
  <c r="AC11" i="65"/>
  <c r="B36" i="57"/>
  <c r="B37" i="57"/>
  <c r="AE11" i="65" s="1"/>
  <c r="AF11" i="65"/>
  <c r="B39" i="57"/>
  <c r="D18" i="11"/>
  <c r="D16" i="11"/>
  <c r="D15" i="11"/>
  <c r="D14" i="11"/>
  <c r="D13" i="11"/>
  <c r="D12" i="11"/>
  <c r="D17" i="11" s="1"/>
  <c r="D19" i="11" s="1"/>
  <c r="D11" i="11"/>
  <c r="D10" i="11"/>
  <c r="D9" i="11"/>
  <c r="N15" i="78" a="1"/>
  <c r="N15" i="78"/>
  <c r="M19" i="78" a="1"/>
  <c r="M19" i="78"/>
  <c r="J15" i="78" a="1"/>
  <c r="J15" i="78"/>
  <c r="N28" i="69" a="1"/>
  <c r="N28" i="69"/>
  <c r="K28" i="69" a="1"/>
  <c r="K28" i="69"/>
  <c r="L29" i="69" a="1"/>
  <c r="L29" i="69"/>
  <c r="K27" i="78" a="1"/>
  <c r="K27" i="78" s="1"/>
  <c r="M23" i="69" a="1"/>
  <c r="M23" i="69"/>
  <c r="K19" i="78" a="1"/>
  <c r="K19" i="78"/>
  <c r="N14" i="78" a="1"/>
  <c r="N14" i="78"/>
  <c r="N13" i="78" a="1"/>
  <c r="N13" i="78"/>
  <c r="N26" i="78" a="1"/>
  <c r="N26" i="78" s="1"/>
  <c r="M15" i="78" a="1"/>
  <c r="M15" i="78"/>
  <c r="K26" i="78" a="1"/>
  <c r="K26" i="78" s="1"/>
  <c r="L28" i="69" a="1"/>
  <c r="L28" i="69"/>
  <c r="L19" i="78" a="1"/>
  <c r="L19" i="78"/>
  <c r="L16" i="78" a="1"/>
  <c r="L16" i="78"/>
  <c r="K13" i="78" a="1"/>
  <c r="K13" i="78"/>
  <c r="J17" i="78" a="1"/>
  <c r="J17" i="78"/>
  <c r="M26" i="78" a="1"/>
  <c r="M26" i="78" s="1"/>
  <c r="L26" i="78" a="1"/>
  <c r="L26" i="78" s="1"/>
  <c r="L18" i="78" a="1"/>
  <c r="L18" i="78"/>
  <c r="L14" i="78" a="1"/>
  <c r="L14" i="78"/>
  <c r="K18" i="78" a="1"/>
  <c r="K18" i="78"/>
  <c r="K17" i="78" a="1"/>
  <c r="K17" i="78"/>
  <c r="N16" i="78" a="1"/>
  <c r="N16" i="78"/>
  <c r="K16" i="78" a="1"/>
  <c r="K16" i="78"/>
  <c r="K15" i="78" a="1"/>
  <c r="K15" i="78"/>
  <c r="J16" i="78" a="1"/>
  <c r="J16" i="78"/>
  <c r="M13" i="78" a="1"/>
  <c r="M13" i="78"/>
  <c r="N19" i="78" a="1"/>
  <c r="N19" i="78"/>
  <c r="M18" i="78" a="1"/>
  <c r="M18" i="78"/>
  <c r="L17" i="78" a="1"/>
  <c r="L17" i="78"/>
  <c r="N18" i="78" a="1"/>
  <c r="N18" i="78"/>
  <c r="M17" i="78" a="1"/>
  <c r="M17" i="78"/>
  <c r="J14" i="78" a="1"/>
  <c r="J14" i="78"/>
  <c r="K14" i="78" a="1"/>
  <c r="K14" i="78"/>
  <c r="J13" i="78" a="1"/>
  <c r="J13" i="78"/>
  <c r="N28" i="78" a="1"/>
  <c r="N28" i="78" s="1"/>
  <c r="M28" i="78" a="1"/>
  <c r="M28" i="78" s="1"/>
  <c r="L28" i="78" a="1"/>
  <c r="L28" i="78" s="1"/>
  <c r="K28" i="78" a="1"/>
  <c r="K28" i="78" s="1"/>
  <c r="N25" i="69" a="1"/>
  <c r="N25" i="69"/>
  <c r="L25" i="69" a="1"/>
  <c r="L25" i="69"/>
  <c r="N24" i="69" a="1"/>
  <c r="N24" i="69"/>
  <c r="K25" i="69" a="1"/>
  <c r="K25" i="69"/>
  <c r="M24" i="69" a="1"/>
  <c r="M24" i="69"/>
  <c r="J25" i="69" a="1"/>
  <c r="J25" i="69"/>
  <c r="J24" i="69" a="1"/>
  <c r="J24" i="69"/>
  <c r="J20" i="69" a="1"/>
  <c r="J20" i="69"/>
  <c r="J28" i="69" a="1"/>
  <c r="J28" i="69"/>
  <c r="N26" i="69" a="1"/>
  <c r="N26" i="69"/>
  <c r="N20" i="69" a="1"/>
  <c r="N20" i="69"/>
  <c r="M21" i="69" a="1"/>
  <c r="M21" i="69"/>
  <c r="L20" i="69" a="1"/>
  <c r="L20" i="69"/>
  <c r="L26" i="69" a="1"/>
  <c r="L26" i="69"/>
  <c r="K26" i="69" a="1"/>
  <c r="K26" i="69"/>
  <c r="J26" i="69" a="1"/>
  <c r="J26" i="69"/>
  <c r="M20" i="69" a="1"/>
  <c r="M20" i="69"/>
  <c r="L21" i="69" a="1"/>
  <c r="L21" i="69"/>
  <c r="K23" i="69" a="1"/>
  <c r="K23" i="69"/>
  <c r="N21" i="69" a="1"/>
  <c r="N21" i="69"/>
  <c r="N23" i="69" a="1"/>
  <c r="N23" i="69"/>
  <c r="L23" i="69" a="1"/>
  <c r="L23" i="69"/>
  <c r="L24" i="69" a="1"/>
  <c r="L24" i="69"/>
  <c r="N22" i="69" a="1"/>
  <c r="N22" i="69"/>
  <c r="L22" i="69" a="1"/>
  <c r="L22" i="69"/>
  <c r="J22" i="69" a="1"/>
  <c r="J22" i="69"/>
  <c r="M22" i="69" a="1"/>
  <c r="M22" i="69"/>
  <c r="L27" i="69" a="1"/>
  <c r="L27" i="69"/>
  <c r="K27" i="69" a="1"/>
  <c r="K27" i="69"/>
  <c r="N27" i="69" a="1"/>
  <c r="N27" i="69"/>
  <c r="J27" i="69" a="1"/>
  <c r="J27" i="69"/>
  <c r="N29" i="69" a="1"/>
  <c r="N29" i="69"/>
  <c r="M29" i="69" a="1"/>
  <c r="M29" i="69"/>
  <c r="K29" i="69" a="1"/>
  <c r="K29" i="69"/>
  <c r="L24" i="49"/>
  <c r="L25" i="49"/>
  <c r="L26" i="49"/>
  <c r="L27" i="49"/>
  <c r="L28" i="49"/>
  <c r="L29" i="49"/>
  <c r="L30" i="49"/>
  <c r="L31" i="49"/>
  <c r="L32" i="49"/>
  <c r="L33" i="49"/>
  <c r="L34" i="49"/>
  <c r="L22" i="49"/>
  <c r="L23" i="49"/>
  <c r="AZ16" i="46"/>
  <c r="AL64" i="73"/>
  <c r="AK64" i="73"/>
  <c r="AJ64" i="73"/>
  <c r="AI64" i="73"/>
  <c r="AL63" i="73"/>
  <c r="AK63" i="73"/>
  <c r="AJ63" i="73"/>
  <c r="AI63" i="73"/>
  <c r="AL62" i="73"/>
  <c r="AK62" i="73"/>
  <c r="AJ62" i="73"/>
  <c r="AI62" i="73"/>
  <c r="AL61" i="73"/>
  <c r="AK61" i="73"/>
  <c r="AJ61" i="73"/>
  <c r="AI61" i="73"/>
  <c r="AL60" i="73"/>
  <c r="AK60" i="73"/>
  <c r="AJ60" i="73"/>
  <c r="AI60" i="73"/>
  <c r="AL59" i="73"/>
  <c r="AK59" i="73"/>
  <c r="AJ59" i="73"/>
  <c r="AI59" i="73"/>
  <c r="AL58" i="73"/>
  <c r="AK58" i="73"/>
  <c r="AJ58" i="73"/>
  <c r="AI58" i="73"/>
  <c r="AL57" i="73"/>
  <c r="AK57" i="73"/>
  <c r="AJ57" i="73"/>
  <c r="AI57" i="73"/>
  <c r="AL56" i="73"/>
  <c r="AK56" i="73"/>
  <c r="AJ56" i="73"/>
  <c r="AI56" i="73"/>
  <c r="AL55" i="73"/>
  <c r="AK55" i="73"/>
  <c r="AJ55" i="73"/>
  <c r="AI55" i="73"/>
  <c r="AL54" i="73"/>
  <c r="AK54" i="73"/>
  <c r="AJ54" i="73"/>
  <c r="AI54" i="73"/>
  <c r="AL53" i="73"/>
  <c r="AK53" i="73"/>
  <c r="AJ53" i="73"/>
  <c r="AI53" i="73"/>
  <c r="AL52" i="73"/>
  <c r="AK52" i="73"/>
  <c r="AJ52" i="73"/>
  <c r="AI52" i="73"/>
  <c r="AL51" i="73"/>
  <c r="AK51" i="73"/>
  <c r="AJ51" i="73"/>
  <c r="AI51" i="73"/>
  <c r="AL50" i="73"/>
  <c r="AK50" i="73"/>
  <c r="AJ50" i="73"/>
  <c r="AI50" i="73"/>
  <c r="AL49" i="73"/>
  <c r="AK49" i="73"/>
  <c r="AJ49" i="73"/>
  <c r="AI49" i="73"/>
  <c r="AL48" i="73"/>
  <c r="AK48" i="73"/>
  <c r="AJ48" i="73"/>
  <c r="AI48" i="73"/>
  <c r="AL47" i="73"/>
  <c r="AK47" i="73"/>
  <c r="AJ47" i="73"/>
  <c r="AI47" i="73"/>
  <c r="AL46" i="73"/>
  <c r="AK46" i="73"/>
  <c r="AJ46" i="73"/>
  <c r="AI46" i="73"/>
  <c r="AL45" i="73"/>
  <c r="AK45" i="73"/>
  <c r="AJ45" i="73"/>
  <c r="AI45" i="73"/>
  <c r="AL44" i="73"/>
  <c r="AK44" i="73"/>
  <c r="AJ44" i="73"/>
  <c r="AI44" i="73"/>
  <c r="AL43" i="73"/>
  <c r="AK43" i="73"/>
  <c r="AJ43" i="73"/>
  <c r="AI43" i="73"/>
  <c r="AL42" i="73"/>
  <c r="AK42" i="73"/>
  <c r="AJ42" i="73"/>
  <c r="AI42" i="73"/>
  <c r="AL41" i="73"/>
  <c r="AK41" i="73"/>
  <c r="AJ41" i="73"/>
  <c r="AI41" i="73"/>
  <c r="AL40" i="73"/>
  <c r="AK40" i="73"/>
  <c r="AJ40" i="73"/>
  <c r="AI40" i="73"/>
  <c r="AL39" i="73"/>
  <c r="AK39" i="73"/>
  <c r="AJ39" i="73"/>
  <c r="AI39" i="73"/>
  <c r="AL38" i="73"/>
  <c r="AK38" i="73"/>
  <c r="AJ38" i="73"/>
  <c r="AI38" i="73"/>
  <c r="AL37" i="73"/>
  <c r="AK37" i="73"/>
  <c r="AJ37" i="73"/>
  <c r="AI37" i="73"/>
  <c r="AL36" i="73"/>
  <c r="AK36" i="73"/>
  <c r="AJ36" i="73"/>
  <c r="AI36" i="73"/>
  <c r="AL35" i="73"/>
  <c r="AK35" i="73"/>
  <c r="AJ35" i="73"/>
  <c r="AI35" i="73"/>
  <c r="AL34" i="73"/>
  <c r="AK34" i="73"/>
  <c r="AJ34" i="73"/>
  <c r="AI34" i="73"/>
  <c r="AL33" i="73"/>
  <c r="AK33" i="73"/>
  <c r="AJ33" i="73"/>
  <c r="AI33" i="73"/>
  <c r="AL32" i="73"/>
  <c r="AK32" i="73"/>
  <c r="AJ32" i="73"/>
  <c r="AI32" i="73"/>
  <c r="AL31" i="73"/>
  <c r="AK31" i="73"/>
  <c r="AJ31" i="73"/>
  <c r="AI31" i="73"/>
  <c r="AL30" i="73"/>
  <c r="AK30" i="73"/>
  <c r="AJ30" i="73"/>
  <c r="AI30" i="73"/>
  <c r="AL29" i="73"/>
  <c r="AK29" i="73"/>
  <c r="AJ29" i="73"/>
  <c r="AI29" i="73"/>
  <c r="AL28" i="73"/>
  <c r="AK28" i="73"/>
  <c r="AJ28" i="73"/>
  <c r="AI28" i="73"/>
  <c r="AL27" i="73"/>
  <c r="AK27" i="73"/>
  <c r="AJ27" i="73"/>
  <c r="AI27" i="73"/>
  <c r="AL26" i="73"/>
  <c r="AK26" i="73"/>
  <c r="AJ26" i="73"/>
  <c r="AI26" i="73"/>
  <c r="AL25" i="73"/>
  <c r="AK25" i="73"/>
  <c r="AJ25" i="73"/>
  <c r="AI25" i="73"/>
  <c r="AL24" i="73"/>
  <c r="AK24" i="73"/>
  <c r="AJ24" i="73"/>
  <c r="AI24" i="73"/>
  <c r="AL23" i="73"/>
  <c r="AK23" i="73"/>
  <c r="AJ23" i="73"/>
  <c r="AI23" i="73"/>
  <c r="AL22" i="73"/>
  <c r="AK22" i="73"/>
  <c r="AJ22" i="73"/>
  <c r="AI22" i="73"/>
  <c r="AL21" i="73"/>
  <c r="AK21" i="73"/>
  <c r="AJ21" i="73"/>
  <c r="AI21" i="73"/>
  <c r="AL20" i="73"/>
  <c r="AK20" i="73"/>
  <c r="AJ20" i="73"/>
  <c r="AI20" i="73"/>
  <c r="AL19" i="73"/>
  <c r="AK19" i="73"/>
  <c r="AJ19" i="73"/>
  <c r="AI19" i="73"/>
  <c r="AL18" i="73"/>
  <c r="AK18" i="73"/>
  <c r="AJ18" i="73"/>
  <c r="AI18" i="73"/>
  <c r="AL17" i="73"/>
  <c r="AK17" i="73"/>
  <c r="AJ17" i="73"/>
  <c r="AI17" i="73"/>
  <c r="AL16" i="73"/>
  <c r="AK16" i="73"/>
  <c r="AJ16" i="73"/>
  <c r="AI16" i="73"/>
  <c r="AL15" i="73"/>
  <c r="AK15" i="73"/>
  <c r="AJ15" i="73"/>
  <c r="AI15" i="73"/>
  <c r="AH65" i="75"/>
  <c r="AG65" i="75"/>
  <c r="AH64" i="75"/>
  <c r="AG64" i="75"/>
  <c r="AH63" i="75"/>
  <c r="AG63" i="75"/>
  <c r="AH62" i="75"/>
  <c r="AG62" i="75"/>
  <c r="AH61" i="75"/>
  <c r="AG61" i="75"/>
  <c r="AH60" i="75"/>
  <c r="AG60" i="75"/>
  <c r="AH59" i="75"/>
  <c r="AG59" i="75"/>
  <c r="AH58" i="75"/>
  <c r="AG58" i="75"/>
  <c r="AH57" i="75"/>
  <c r="AG57" i="75"/>
  <c r="AH56" i="75"/>
  <c r="AG56" i="75"/>
  <c r="AH55" i="75"/>
  <c r="AG55" i="75"/>
  <c r="AH54" i="75"/>
  <c r="AG54" i="75"/>
  <c r="AH53" i="75"/>
  <c r="AG53" i="75"/>
  <c r="AH52" i="75"/>
  <c r="AG52" i="75"/>
  <c r="AH51" i="75"/>
  <c r="AG51" i="75"/>
  <c r="AH50" i="75"/>
  <c r="AG50" i="75"/>
  <c r="AH49" i="75"/>
  <c r="AG49" i="75"/>
  <c r="AH48" i="75"/>
  <c r="AG48" i="75"/>
  <c r="AH47" i="75"/>
  <c r="AG47" i="75"/>
  <c r="AH46" i="75"/>
  <c r="AG46" i="75"/>
  <c r="AH45" i="75"/>
  <c r="AG45" i="75"/>
  <c r="AH44" i="75"/>
  <c r="AG44" i="75"/>
  <c r="AH43" i="75"/>
  <c r="AG43" i="75"/>
  <c r="AH42" i="75"/>
  <c r="AG42" i="75"/>
  <c r="AH41" i="75"/>
  <c r="AG41" i="75"/>
  <c r="AH40" i="75"/>
  <c r="AG40" i="75"/>
  <c r="AH39" i="75"/>
  <c r="AG39" i="75"/>
  <c r="AH38" i="75"/>
  <c r="AG38" i="75"/>
  <c r="AH37" i="75"/>
  <c r="AG37" i="75"/>
  <c r="AH36" i="75"/>
  <c r="AG36" i="75"/>
  <c r="AH35" i="75"/>
  <c r="AG35" i="75"/>
  <c r="AH34" i="75"/>
  <c r="AG34" i="75"/>
  <c r="AH33" i="75"/>
  <c r="AG33" i="75"/>
  <c r="AH32" i="75"/>
  <c r="AG32" i="75"/>
  <c r="AH31" i="75"/>
  <c r="AG31" i="75"/>
  <c r="AH30" i="75"/>
  <c r="AG30" i="75"/>
  <c r="AH29" i="75"/>
  <c r="AG29" i="75"/>
  <c r="AH28" i="75"/>
  <c r="AG28" i="75"/>
  <c r="AH27" i="75"/>
  <c r="AG27" i="75"/>
  <c r="AH26" i="75"/>
  <c r="AG26" i="75"/>
  <c r="AH25" i="75"/>
  <c r="AG25" i="75"/>
  <c r="AH24" i="75"/>
  <c r="AG24" i="75"/>
  <c r="AH23" i="75"/>
  <c r="AG23" i="75"/>
  <c r="AH22" i="75"/>
  <c r="AG22" i="75"/>
  <c r="AH21" i="75"/>
  <c r="AG21" i="75"/>
  <c r="AH20" i="75"/>
  <c r="AG20" i="75"/>
  <c r="AH19" i="75"/>
  <c r="AG19" i="75"/>
  <c r="AH18" i="75"/>
  <c r="AG18" i="75"/>
  <c r="AH17" i="75"/>
  <c r="AG17" i="75"/>
  <c r="AH16" i="75"/>
  <c r="AG16" i="75"/>
  <c r="AS65" i="76"/>
  <c r="AR65" i="76"/>
  <c r="AL65" i="76"/>
  <c r="AK65" i="76"/>
  <c r="AS64" i="76"/>
  <c r="AR64" i="76"/>
  <c r="AL64" i="76"/>
  <c r="AK64" i="76"/>
  <c r="AS63" i="76"/>
  <c r="AR63" i="76"/>
  <c r="AL63" i="76"/>
  <c r="AK63" i="76"/>
  <c r="AS62" i="76"/>
  <c r="AR62" i="76"/>
  <c r="AL62" i="76"/>
  <c r="AK62" i="76"/>
  <c r="AS61" i="76"/>
  <c r="AR61" i="76"/>
  <c r="AL61" i="76"/>
  <c r="AK61" i="76"/>
  <c r="AS60" i="76"/>
  <c r="AR60" i="76"/>
  <c r="AL60" i="76"/>
  <c r="AK60" i="76"/>
  <c r="AS59" i="76"/>
  <c r="AR59" i="76"/>
  <c r="AL59" i="76"/>
  <c r="AK59" i="76"/>
  <c r="AS58" i="76"/>
  <c r="AR58" i="76"/>
  <c r="AL58" i="76"/>
  <c r="AK58" i="76"/>
  <c r="AS57" i="76"/>
  <c r="AR57" i="76"/>
  <c r="AL57" i="76"/>
  <c r="AK57" i="76"/>
  <c r="AS56" i="76"/>
  <c r="AR56" i="76"/>
  <c r="AL56" i="76"/>
  <c r="AK56" i="76"/>
  <c r="AS55" i="76"/>
  <c r="AR55" i="76"/>
  <c r="AL55" i="76"/>
  <c r="AK55" i="76"/>
  <c r="AS54" i="76"/>
  <c r="AR54" i="76"/>
  <c r="AL54" i="76"/>
  <c r="AK54" i="76"/>
  <c r="AS53" i="76"/>
  <c r="AR53" i="76"/>
  <c r="AL53" i="76"/>
  <c r="AK53" i="76"/>
  <c r="AS52" i="76"/>
  <c r="AR52" i="76"/>
  <c r="AL52" i="76"/>
  <c r="AK52" i="76"/>
  <c r="AS51" i="76"/>
  <c r="AR51" i="76"/>
  <c r="AL51" i="76"/>
  <c r="AK51" i="76"/>
  <c r="AS50" i="76"/>
  <c r="AR50" i="76"/>
  <c r="AL50" i="76"/>
  <c r="AK50" i="76"/>
  <c r="AS49" i="76"/>
  <c r="AR49" i="76"/>
  <c r="AL49" i="76"/>
  <c r="AK49" i="76"/>
  <c r="AS48" i="76"/>
  <c r="AR48" i="76"/>
  <c r="AL48" i="76"/>
  <c r="AK48" i="76"/>
  <c r="AS47" i="76"/>
  <c r="AR47" i="76"/>
  <c r="AL47" i="76"/>
  <c r="AK47" i="76"/>
  <c r="AS46" i="76"/>
  <c r="AR46" i="76"/>
  <c r="AL46" i="76"/>
  <c r="AK46" i="76"/>
  <c r="AS45" i="76"/>
  <c r="AR45" i="76"/>
  <c r="AL45" i="76"/>
  <c r="AK45" i="76"/>
  <c r="AS44" i="76"/>
  <c r="AR44" i="76"/>
  <c r="AL44" i="76"/>
  <c r="AK44" i="76"/>
  <c r="AS43" i="76"/>
  <c r="AR43" i="76"/>
  <c r="AL43" i="76"/>
  <c r="AK43" i="76"/>
  <c r="AS42" i="76"/>
  <c r="AR42" i="76"/>
  <c r="AL42" i="76"/>
  <c r="AK42" i="76"/>
  <c r="AS41" i="76"/>
  <c r="AR41" i="76"/>
  <c r="AL41" i="76"/>
  <c r="AK41" i="76"/>
  <c r="AS40" i="76"/>
  <c r="AR40" i="76"/>
  <c r="AL40" i="76"/>
  <c r="AK40" i="76"/>
  <c r="AS39" i="76"/>
  <c r="AR39" i="76"/>
  <c r="AL39" i="76"/>
  <c r="AK39" i="76"/>
  <c r="AS38" i="76"/>
  <c r="AR38" i="76"/>
  <c r="AL38" i="76"/>
  <c r="AK38" i="76"/>
  <c r="AS37" i="76"/>
  <c r="AR37" i="76"/>
  <c r="AL37" i="76"/>
  <c r="AK37" i="76"/>
  <c r="AS36" i="76"/>
  <c r="AR36" i="76"/>
  <c r="AL36" i="76"/>
  <c r="AK36" i="76"/>
  <c r="AS35" i="76"/>
  <c r="AR35" i="76"/>
  <c r="AL35" i="76"/>
  <c r="AK35" i="76"/>
  <c r="AS34" i="76"/>
  <c r="AR34" i="76"/>
  <c r="AL34" i="76"/>
  <c r="AK34" i="76"/>
  <c r="AS33" i="76"/>
  <c r="AR33" i="76"/>
  <c r="AL33" i="76"/>
  <c r="AK33" i="76"/>
  <c r="AS32" i="76"/>
  <c r="AR32" i="76"/>
  <c r="AL32" i="76"/>
  <c r="AK32" i="76"/>
  <c r="AS31" i="76"/>
  <c r="AR31" i="76"/>
  <c r="AL31" i="76"/>
  <c r="AK31" i="76"/>
  <c r="AS30" i="76"/>
  <c r="AR30" i="76"/>
  <c r="AL30" i="76"/>
  <c r="AK30" i="76"/>
  <c r="AS29" i="76"/>
  <c r="AR29" i="76"/>
  <c r="AL29" i="76"/>
  <c r="AK29" i="76"/>
  <c r="AS28" i="76"/>
  <c r="AR28" i="76"/>
  <c r="AL28" i="76"/>
  <c r="AK28" i="76"/>
  <c r="AS27" i="76"/>
  <c r="AR27" i="76"/>
  <c r="AL27" i="76"/>
  <c r="AK27" i="76"/>
  <c r="AS26" i="76"/>
  <c r="AR26" i="76"/>
  <c r="AL26" i="76"/>
  <c r="AK26" i="76"/>
  <c r="AS25" i="76"/>
  <c r="AR25" i="76"/>
  <c r="AL25" i="76"/>
  <c r="AK25" i="76"/>
  <c r="AS24" i="76"/>
  <c r="AR24" i="76"/>
  <c r="AL24" i="76"/>
  <c r="AK24" i="76"/>
  <c r="AS23" i="76"/>
  <c r="AR23" i="76"/>
  <c r="AL23" i="76"/>
  <c r="AK23" i="76"/>
  <c r="AS22" i="76"/>
  <c r="AR22" i="76"/>
  <c r="AL22" i="76"/>
  <c r="AK22" i="76"/>
  <c r="AS21" i="76"/>
  <c r="AR21" i="76"/>
  <c r="AL21" i="76"/>
  <c r="AK21" i="76"/>
  <c r="AS20" i="76"/>
  <c r="AR20" i="76"/>
  <c r="AL20" i="76"/>
  <c r="AK20" i="76"/>
  <c r="AS19" i="76"/>
  <c r="AR19" i="76"/>
  <c r="AL19" i="76"/>
  <c r="AK19" i="76"/>
  <c r="AS18" i="76"/>
  <c r="AR18" i="76"/>
  <c r="AL18" i="76"/>
  <c r="AK18" i="76"/>
  <c r="AS17" i="76"/>
  <c r="AR17" i="76"/>
  <c r="AL17" i="76"/>
  <c r="AK17" i="76"/>
  <c r="AS16" i="76"/>
  <c r="AR16" i="76"/>
  <c r="AL16" i="76"/>
  <c r="AK16" i="76"/>
  <c r="I29" i="78"/>
  <c r="K29" i="78" s="1" a="1"/>
  <c r="K29" i="78" s="1"/>
  <c r="I25" i="78"/>
  <c r="N25" i="78" s="1" a="1"/>
  <c r="N25" i="78" s="1"/>
  <c r="M25" i="78" a="1"/>
  <c r="M25" i="78" s="1"/>
  <c r="I24" i="78"/>
  <c r="N24" i="78" s="1" a="1"/>
  <c r="N24" i="78" s="1"/>
  <c r="I23" i="78"/>
  <c r="M23" i="78" s="1" a="1"/>
  <c r="M23" i="78" s="1"/>
  <c r="I22" i="78"/>
  <c r="M22" i="78" s="1" a="1"/>
  <c r="M22" i="78" s="1"/>
  <c r="I21" i="78"/>
  <c r="M21" i="78" s="1" a="1"/>
  <c r="M21" i="78" s="1"/>
  <c r="I20" i="78"/>
  <c r="N20" i="78" s="1" a="1"/>
  <c r="N20" i="78" s="1"/>
  <c r="I12" i="78"/>
  <c r="L12" i="78" a="1"/>
  <c r="L12" i="78"/>
  <c r="I11" i="78"/>
  <c r="I10" i="78"/>
  <c r="I30" i="69"/>
  <c r="L30" i="69" a="1"/>
  <c r="L30" i="69"/>
  <c r="I19" i="69"/>
  <c r="M19" i="69" a="1"/>
  <c r="M19" i="69"/>
  <c r="I18" i="69"/>
  <c r="M18" i="69" a="1"/>
  <c r="M18" i="69"/>
  <c r="I17" i="69"/>
  <c r="I16" i="69"/>
  <c r="N16" i="69" a="1"/>
  <c r="N16" i="69"/>
  <c r="I15" i="69"/>
  <c r="M15" i="69" a="1"/>
  <c r="M15" i="69"/>
  <c r="I14" i="69"/>
  <c r="I13" i="69"/>
  <c r="M13" i="69" a="1"/>
  <c r="M13" i="69"/>
  <c r="I12" i="69"/>
  <c r="L12" i="69" a="1"/>
  <c r="L12" i="69"/>
  <c r="I11" i="69"/>
  <c r="M10" i="78" a="1"/>
  <c r="M10" i="78"/>
  <c r="J12" i="78" a="1"/>
  <c r="J12" i="78"/>
  <c r="J22" i="78" a="1"/>
  <c r="J22" i="78" s="1"/>
  <c r="N12" i="78" a="1"/>
  <c r="N12" i="78"/>
  <c r="M11" i="69" a="1"/>
  <c r="M11" i="69"/>
  <c r="N10" i="78" a="1"/>
  <c r="N10" i="78"/>
  <c r="J10" i="78" a="1"/>
  <c r="J10" i="78"/>
  <c r="K10" i="78" a="1"/>
  <c r="K10" i="78"/>
  <c r="J11" i="78" a="1"/>
  <c r="J11" i="78"/>
  <c r="J23" i="78" a="1"/>
  <c r="J23" i="78" s="1"/>
  <c r="K25" i="78" a="1"/>
  <c r="K25" i="78" s="1"/>
  <c r="K20" i="78" a="1"/>
  <c r="K20" i="78" s="1"/>
  <c r="K23" i="78" a="1"/>
  <c r="K23" i="78" s="1"/>
  <c r="L11" i="78" a="1"/>
  <c r="L11" i="78"/>
  <c r="L23" i="78" a="1"/>
  <c r="L23" i="78" s="1"/>
  <c r="N11" i="78" a="1"/>
  <c r="N11" i="78"/>
  <c r="N23" i="78" a="1"/>
  <c r="N23" i="78" s="1"/>
  <c r="M12" i="78" a="1"/>
  <c r="M12" i="78"/>
  <c r="L21" i="78" a="1"/>
  <c r="L21" i="78" s="1"/>
  <c r="M11" i="78" a="1"/>
  <c r="M11" i="78"/>
  <c r="L10" i="78" a="1"/>
  <c r="L10" i="78"/>
  <c r="K12" i="78" a="1"/>
  <c r="K12" i="78"/>
  <c r="J21" i="78" a="1"/>
  <c r="J21" i="78" s="1"/>
  <c r="K11" i="78" a="1"/>
  <c r="K11" i="78"/>
  <c r="J20" i="78" a="1"/>
  <c r="J20" i="78" s="1"/>
  <c r="N19" i="69" a="1"/>
  <c r="N19" i="69"/>
  <c r="J19" i="69" a="1"/>
  <c r="J19" i="69"/>
  <c r="L19" i="69" a="1"/>
  <c r="L19" i="69"/>
  <c r="L15" i="69" a="1"/>
  <c r="L15" i="69"/>
  <c r="J11" i="69" a="1"/>
  <c r="J11" i="69"/>
  <c r="J18" i="69" a="1"/>
  <c r="J18" i="69"/>
  <c r="L11" i="69" a="1"/>
  <c r="L11" i="69"/>
  <c r="J14" i="69" a="1"/>
  <c r="J14" i="69"/>
  <c r="K18" i="69" a="1"/>
  <c r="K18" i="69"/>
  <c r="N11" i="69" a="1"/>
  <c r="N11" i="69"/>
  <c r="L18" i="69" a="1"/>
  <c r="L18" i="69"/>
  <c r="N18" i="69" a="1"/>
  <c r="N18" i="69"/>
  <c r="K12" i="69" a="1"/>
  <c r="K12" i="69"/>
  <c r="N15" i="69" a="1"/>
  <c r="N15" i="69"/>
  <c r="K13" i="69" a="1"/>
  <c r="K13" i="69"/>
  <c r="N14" i="69" a="1"/>
  <c r="N14" i="69"/>
  <c r="J15" i="69" a="1"/>
  <c r="J15" i="69"/>
  <c r="K15" i="69" a="1"/>
  <c r="K15" i="69"/>
  <c r="K11" i="69" a="1"/>
  <c r="K11" i="69"/>
  <c r="J13" i="69" a="1"/>
  <c r="J13" i="69"/>
  <c r="N13" i="69" a="1"/>
  <c r="N13" i="69"/>
  <c r="L17" i="69" a="1"/>
  <c r="L17" i="69"/>
  <c r="K19" i="69" a="1"/>
  <c r="K19" i="69"/>
  <c r="M12" i="69" a="1"/>
  <c r="M12" i="69"/>
  <c r="L14" i="69" a="1"/>
  <c r="L14" i="69"/>
  <c r="K16" i="69" a="1"/>
  <c r="K16" i="69"/>
  <c r="M30" i="69" a="1"/>
  <c r="M30" i="69"/>
  <c r="M17" i="69" a="1"/>
  <c r="M17" i="69"/>
  <c r="J12" i="69" a="1"/>
  <c r="J12" i="69"/>
  <c r="N12" i="69" a="1"/>
  <c r="N12" i="69"/>
  <c r="M14" i="69" a="1"/>
  <c r="M14" i="69"/>
  <c r="L16" i="69" a="1"/>
  <c r="L16" i="69"/>
  <c r="J30" i="69" a="1"/>
  <c r="J30" i="69"/>
  <c r="N30" i="69" a="1"/>
  <c r="N30" i="69"/>
  <c r="L13" i="69" a="1"/>
  <c r="L13" i="69"/>
  <c r="J17" i="69" a="1"/>
  <c r="J17" i="69"/>
  <c r="N17" i="69" a="1"/>
  <c r="N17" i="69"/>
  <c r="M16" i="69" a="1"/>
  <c r="M16" i="69"/>
  <c r="K30" i="69" a="1"/>
  <c r="K30" i="69"/>
  <c r="K17" i="69" a="1"/>
  <c r="K17" i="69"/>
  <c r="K14" i="69" a="1"/>
  <c r="K14" i="69"/>
  <c r="J16" i="69" a="1"/>
  <c r="J16" i="69"/>
  <c r="E321" i="47"/>
  <c r="E320" i="47"/>
  <c r="E319" i="47"/>
  <c r="E318" i="47"/>
  <c r="E317" i="47"/>
  <c r="E316" i="47"/>
  <c r="E315" i="47"/>
  <c r="E314" i="47"/>
  <c r="E313" i="47"/>
  <c r="E312" i="47"/>
  <c r="E3245" i="47"/>
  <c r="E3244" i="47"/>
  <c r="E3243" i="47"/>
  <c r="E3242" i="47"/>
  <c r="E3241" i="47"/>
  <c r="E3240" i="47"/>
  <c r="E3239" i="47"/>
  <c r="E3238" i="47"/>
  <c r="E3237" i="47"/>
  <c r="E3236" i="47"/>
  <c r="E3235" i="47"/>
  <c r="E3234" i="47"/>
  <c r="E3233" i="47"/>
  <c r="E3232" i="47"/>
  <c r="E3231" i="47"/>
  <c r="E3230" i="47"/>
  <c r="E3229" i="47"/>
  <c r="E3228" i="47"/>
  <c r="E3227" i="47"/>
  <c r="E3226" i="47"/>
  <c r="E3225" i="47"/>
  <c r="E3224" i="47"/>
  <c r="E3223" i="47"/>
  <c r="E3222" i="47"/>
  <c r="E3221" i="47"/>
  <c r="E3220" i="47"/>
  <c r="E3219" i="47"/>
  <c r="E3218" i="47"/>
  <c r="E3217" i="47"/>
  <c r="E3216" i="47"/>
  <c r="E3215" i="47"/>
  <c r="E3214" i="47"/>
  <c r="E3213" i="47"/>
  <c r="E3212" i="47"/>
  <c r="E3211" i="47"/>
  <c r="E3210" i="47"/>
  <c r="E3209" i="47"/>
  <c r="E3208" i="47"/>
  <c r="E3207" i="47"/>
  <c r="E3206" i="47"/>
  <c r="E3205" i="47"/>
  <c r="E3204" i="47"/>
  <c r="E3203" i="47"/>
  <c r="E3202" i="47"/>
  <c r="E3201" i="47"/>
  <c r="E3200" i="47"/>
  <c r="E3199" i="47"/>
  <c r="E3198" i="47"/>
  <c r="E3197" i="47"/>
  <c r="E3196" i="47"/>
  <c r="E3195" i="47"/>
  <c r="E3194" i="47"/>
  <c r="E3193" i="47"/>
  <c r="E3192" i="47"/>
  <c r="E3191" i="47"/>
  <c r="E3190" i="47"/>
  <c r="E3189" i="47"/>
  <c r="E3188" i="47"/>
  <c r="E3187" i="47"/>
  <c r="E3186" i="47"/>
  <c r="E3185" i="47"/>
  <c r="E3184" i="47"/>
  <c r="E3183" i="47"/>
  <c r="E3182" i="47"/>
  <c r="E3181" i="47"/>
  <c r="E3180" i="47"/>
  <c r="E3179" i="47"/>
  <c r="E3178" i="47"/>
  <c r="E3177" i="47"/>
  <c r="E3176" i="47"/>
  <c r="E3175" i="47"/>
  <c r="E3174" i="47"/>
  <c r="E3173" i="47"/>
  <c r="E3172" i="47"/>
  <c r="E3171" i="47"/>
  <c r="E3170" i="47"/>
  <c r="E3169" i="47"/>
  <c r="E3168" i="47"/>
  <c r="E3167" i="47"/>
  <c r="E3166" i="47"/>
  <c r="E3165" i="47"/>
  <c r="E3164" i="47"/>
  <c r="E3163" i="47"/>
  <c r="E3162" i="47"/>
  <c r="E3161" i="47"/>
  <c r="E3160" i="47"/>
  <c r="E3159" i="47"/>
  <c r="E3158" i="47"/>
  <c r="E3157" i="47"/>
  <c r="E3156" i="47"/>
  <c r="E3155" i="47"/>
  <c r="E3154" i="47"/>
  <c r="E3153" i="47"/>
  <c r="E3152" i="47"/>
  <c r="E3151" i="47"/>
  <c r="E3150" i="47"/>
  <c r="E3149" i="47"/>
  <c r="E3148" i="47"/>
  <c r="E3147" i="47"/>
  <c r="E3146" i="47"/>
  <c r="E3145" i="47"/>
  <c r="E3144" i="47"/>
  <c r="E3143" i="47"/>
  <c r="E3142" i="47"/>
  <c r="E3141" i="47"/>
  <c r="E3140" i="47"/>
  <c r="E3139" i="47"/>
  <c r="E3138" i="47"/>
  <c r="E3137" i="47"/>
  <c r="E3136" i="47"/>
  <c r="E3135" i="47"/>
  <c r="E3134" i="47"/>
  <c r="E3133" i="47"/>
  <c r="E3132" i="47"/>
  <c r="E3131" i="47"/>
  <c r="E3130" i="47"/>
  <c r="E3129" i="47"/>
  <c r="E3128" i="47"/>
  <c r="E3127" i="47"/>
  <c r="E3126" i="47"/>
  <c r="E3125" i="47"/>
  <c r="E3124" i="47"/>
  <c r="E3123" i="47"/>
  <c r="E3122" i="47"/>
  <c r="E3121" i="47"/>
  <c r="E3120" i="47"/>
  <c r="E3119" i="47"/>
  <c r="E3118" i="47"/>
  <c r="E3117" i="47"/>
  <c r="E3116" i="47"/>
  <c r="E3115" i="47"/>
  <c r="E3114" i="47"/>
  <c r="E3113" i="47"/>
  <c r="E3112" i="47"/>
  <c r="E3111" i="47"/>
  <c r="E3110" i="47"/>
  <c r="E3109" i="47"/>
  <c r="E3108" i="47"/>
  <c r="E3107" i="47"/>
  <c r="E3106" i="47"/>
  <c r="E3105" i="47"/>
  <c r="E3104" i="47"/>
  <c r="E3103" i="47"/>
  <c r="E3102" i="47"/>
  <c r="E3101" i="47"/>
  <c r="E3100" i="47"/>
  <c r="E3099" i="47"/>
  <c r="E3098" i="47"/>
  <c r="E3097" i="47"/>
  <c r="E3096" i="47"/>
  <c r="E3095" i="47"/>
  <c r="E3094" i="47"/>
  <c r="E3093" i="47"/>
  <c r="E3092" i="47"/>
  <c r="E3091" i="47"/>
  <c r="E3090" i="47"/>
  <c r="E3089" i="47"/>
  <c r="E3088" i="47"/>
  <c r="E3087" i="47"/>
  <c r="E3086" i="47"/>
  <c r="E3085" i="47"/>
  <c r="E3084" i="47"/>
  <c r="E3083" i="47"/>
  <c r="E3082" i="47"/>
  <c r="E3081" i="47"/>
  <c r="E3080" i="47"/>
  <c r="E3079" i="47"/>
  <c r="E3078" i="47"/>
  <c r="E3077" i="47"/>
  <c r="E3076" i="47"/>
  <c r="E3075" i="47"/>
  <c r="E3074" i="47"/>
  <c r="E3073" i="47"/>
  <c r="E3072" i="47"/>
  <c r="E3071" i="47"/>
  <c r="E3070" i="47"/>
  <c r="E3069" i="47"/>
  <c r="E3068" i="47"/>
  <c r="E3067" i="47"/>
  <c r="E3066" i="47"/>
  <c r="E3065" i="47"/>
  <c r="E3064" i="47"/>
  <c r="E3063" i="47"/>
  <c r="E3062" i="47"/>
  <c r="E3061" i="47"/>
  <c r="E3060" i="47"/>
  <c r="E3059" i="47"/>
  <c r="E3058" i="47"/>
  <c r="E3057" i="47"/>
  <c r="E3056" i="47"/>
  <c r="E3055" i="47"/>
  <c r="E3054" i="47"/>
  <c r="E3053" i="47"/>
  <c r="E3052" i="47"/>
  <c r="E3051" i="47"/>
  <c r="E3050" i="47"/>
  <c r="E3049" i="47"/>
  <c r="E3048" i="47"/>
  <c r="E3047" i="47"/>
  <c r="E3046" i="47"/>
  <c r="E3045" i="47"/>
  <c r="E3044" i="47"/>
  <c r="E3043" i="47"/>
  <c r="E3042" i="47"/>
  <c r="E3041" i="47"/>
  <c r="E3040" i="47"/>
  <c r="E3039" i="47"/>
  <c r="E3038" i="47"/>
  <c r="E3037" i="47"/>
  <c r="E3036" i="47"/>
  <c r="E3035" i="47"/>
  <c r="E3034" i="47"/>
  <c r="E3033" i="47"/>
  <c r="E3032" i="47"/>
  <c r="E3031" i="47"/>
  <c r="E3030" i="47"/>
  <c r="E3029" i="47"/>
  <c r="E3028" i="47"/>
  <c r="E3027" i="47"/>
  <c r="E3026" i="47"/>
  <c r="E3025" i="47"/>
  <c r="E3024" i="47"/>
  <c r="E3023" i="47"/>
  <c r="E3022" i="47"/>
  <c r="E3021" i="47"/>
  <c r="E3020" i="47"/>
  <c r="E3019" i="47"/>
  <c r="E3018" i="47"/>
  <c r="E3017" i="47"/>
  <c r="E3016" i="47"/>
  <c r="E3015" i="47"/>
  <c r="E3014" i="47"/>
  <c r="E3013" i="47"/>
  <c r="E3012" i="47"/>
  <c r="E3011" i="47"/>
  <c r="E3010" i="47"/>
  <c r="E3009" i="47"/>
  <c r="E3008" i="47"/>
  <c r="E3007" i="47"/>
  <c r="E3006" i="47"/>
  <c r="E3005" i="47"/>
  <c r="E3004" i="47"/>
  <c r="E3003" i="47"/>
  <c r="E3002" i="47"/>
  <c r="E3001" i="47"/>
  <c r="E3000" i="47"/>
  <c r="E2999" i="47"/>
  <c r="E2998" i="47"/>
  <c r="E2997" i="47"/>
  <c r="E2996" i="47"/>
  <c r="E2995" i="47"/>
  <c r="E2994" i="47"/>
  <c r="E2993" i="47"/>
  <c r="E2992" i="47"/>
  <c r="E2991" i="47"/>
  <c r="E2990" i="47"/>
  <c r="E2989" i="47"/>
  <c r="E2988" i="47"/>
  <c r="E2987" i="47"/>
  <c r="E2986" i="47"/>
  <c r="E2985" i="47"/>
  <c r="E2984" i="47"/>
  <c r="E2983" i="47"/>
  <c r="E2982" i="47"/>
  <c r="E2981" i="47"/>
  <c r="E2980" i="47"/>
  <c r="E2979" i="47"/>
  <c r="E2978" i="47"/>
  <c r="E2977" i="47"/>
  <c r="E2976" i="47"/>
  <c r="E2975" i="47"/>
  <c r="E2974" i="47"/>
  <c r="E2973" i="47"/>
  <c r="E2972" i="47"/>
  <c r="E2971" i="47"/>
  <c r="E2970" i="47"/>
  <c r="E2969" i="47"/>
  <c r="E2968" i="47"/>
  <c r="E2967" i="47"/>
  <c r="E2966" i="47"/>
  <c r="E2965" i="47"/>
  <c r="E2964" i="47"/>
  <c r="E2963" i="47"/>
  <c r="E2962" i="47"/>
  <c r="E2961" i="47"/>
  <c r="E2960" i="47"/>
  <c r="E2959" i="47"/>
  <c r="E2958" i="47"/>
  <c r="E2957" i="47"/>
  <c r="E2956" i="47"/>
  <c r="E2955" i="47"/>
  <c r="E2954" i="47"/>
  <c r="E2953" i="47"/>
  <c r="E2952" i="47"/>
  <c r="E2951" i="47"/>
  <c r="E2950" i="47"/>
  <c r="E2949" i="47"/>
  <c r="E2948" i="47"/>
  <c r="E2947" i="47"/>
  <c r="E2946" i="47"/>
  <c r="E2945" i="47"/>
  <c r="E2944" i="47"/>
  <c r="E2943" i="47"/>
  <c r="E2942" i="47"/>
  <c r="E2941" i="47"/>
  <c r="E2940" i="47"/>
  <c r="E2939" i="47"/>
  <c r="E2938" i="47"/>
  <c r="E2937" i="47"/>
  <c r="E2936" i="47"/>
  <c r="E2935" i="47"/>
  <c r="E2934" i="47"/>
  <c r="E2933" i="47"/>
  <c r="E2932" i="47"/>
  <c r="E2931" i="47"/>
  <c r="E2930" i="47"/>
  <c r="E2929" i="47"/>
  <c r="E2928" i="47"/>
  <c r="E2927" i="47"/>
  <c r="E2926" i="47"/>
  <c r="E2925" i="47"/>
  <c r="E2924" i="47"/>
  <c r="E2923" i="47"/>
  <c r="E2922" i="47"/>
  <c r="E2921" i="47"/>
  <c r="E2920" i="47"/>
  <c r="E2919" i="47"/>
  <c r="E2918" i="47"/>
  <c r="E2917" i="47"/>
  <c r="E2916" i="47"/>
  <c r="E2915" i="47"/>
  <c r="E2914" i="47"/>
  <c r="E2913" i="47"/>
  <c r="E2912" i="47"/>
  <c r="E2911" i="47"/>
  <c r="E2910" i="47"/>
  <c r="E2909" i="47"/>
  <c r="E2908" i="47"/>
  <c r="E2907" i="47"/>
  <c r="E2906" i="47"/>
  <c r="E2905" i="47"/>
  <c r="E2904" i="47"/>
  <c r="E2903" i="47"/>
  <c r="E2902" i="47"/>
  <c r="E2901" i="47"/>
  <c r="E2900" i="47"/>
  <c r="E2899" i="47"/>
  <c r="E2898" i="47"/>
  <c r="E2897" i="47"/>
  <c r="E2896" i="47"/>
  <c r="E2895" i="47"/>
  <c r="E2894" i="47"/>
  <c r="E2893" i="47"/>
  <c r="E2892" i="47"/>
  <c r="E2891" i="47"/>
  <c r="E2890" i="47"/>
  <c r="E2889" i="47"/>
  <c r="E2888" i="47"/>
  <c r="E2887" i="47"/>
  <c r="E2886" i="47"/>
  <c r="E2885" i="47"/>
  <c r="E2884" i="47"/>
  <c r="E2883" i="47"/>
  <c r="E2882" i="47"/>
  <c r="E2881" i="47"/>
  <c r="E2880" i="47"/>
  <c r="E2879" i="47"/>
  <c r="E2878" i="47"/>
  <c r="E2877" i="47"/>
  <c r="E2876" i="47"/>
  <c r="E2875" i="47"/>
  <c r="E2874" i="47"/>
  <c r="E2873" i="47"/>
  <c r="E2872" i="47"/>
  <c r="E2871" i="47"/>
  <c r="E2870" i="47"/>
  <c r="E2869" i="47"/>
  <c r="E2868" i="47"/>
  <c r="E2867" i="47"/>
  <c r="E2866" i="47"/>
  <c r="E2865" i="47"/>
  <c r="E2864" i="47"/>
  <c r="E2863" i="47"/>
  <c r="E2862" i="47"/>
  <c r="E2861" i="47"/>
  <c r="E2860" i="47"/>
  <c r="E2859" i="47"/>
  <c r="E2858" i="47"/>
  <c r="E2857" i="47"/>
  <c r="E2856" i="47"/>
  <c r="E2855" i="47"/>
  <c r="E2854" i="47"/>
  <c r="E2853" i="47"/>
  <c r="E2852" i="47"/>
  <c r="E2851" i="47"/>
  <c r="E2850" i="47"/>
  <c r="E2849" i="47"/>
  <c r="E2848" i="47"/>
  <c r="E2847" i="47"/>
  <c r="E2846" i="47"/>
  <c r="E2845" i="47"/>
  <c r="E2844" i="47"/>
  <c r="E2843" i="47"/>
  <c r="E2842" i="47"/>
  <c r="E2841" i="47"/>
  <c r="E2840" i="47"/>
  <c r="E2839" i="47"/>
  <c r="E2838" i="47"/>
  <c r="E2837" i="47"/>
  <c r="E2836" i="47"/>
  <c r="E2835" i="47"/>
  <c r="E2834" i="47"/>
  <c r="E2833" i="47"/>
  <c r="E2832" i="47"/>
  <c r="E2831" i="47"/>
  <c r="E2830" i="47"/>
  <c r="E2829" i="47"/>
  <c r="E2828" i="47"/>
  <c r="E2827" i="47"/>
  <c r="E2826" i="47"/>
  <c r="E2825" i="47"/>
  <c r="E2824" i="47"/>
  <c r="E2823" i="47"/>
  <c r="E2822" i="47"/>
  <c r="E2821" i="47"/>
  <c r="E2820" i="47"/>
  <c r="E2819" i="47"/>
  <c r="E2818" i="47"/>
  <c r="E2817" i="47"/>
  <c r="E2816" i="47"/>
  <c r="E2815" i="47"/>
  <c r="E2814" i="47"/>
  <c r="E2813" i="47"/>
  <c r="E2812" i="47"/>
  <c r="E2811" i="47"/>
  <c r="E2810" i="47"/>
  <c r="E2809" i="47"/>
  <c r="E2808" i="47"/>
  <c r="E2807" i="47"/>
  <c r="E2806" i="47"/>
  <c r="E2805" i="47"/>
  <c r="E2804" i="47"/>
  <c r="E2803" i="47"/>
  <c r="E2802" i="47"/>
  <c r="E2801" i="47"/>
  <c r="E2800" i="47"/>
  <c r="E2799" i="47"/>
  <c r="E2798" i="47"/>
  <c r="E2797" i="47"/>
  <c r="E2796" i="47"/>
  <c r="E2795" i="47"/>
  <c r="E2794" i="47"/>
  <c r="E2793" i="47"/>
  <c r="E2792" i="47"/>
  <c r="E2791" i="47"/>
  <c r="E2790" i="47"/>
  <c r="E2789" i="47"/>
  <c r="E2788" i="47"/>
  <c r="E2787" i="47"/>
  <c r="E2786" i="47"/>
  <c r="E2785" i="47"/>
  <c r="E2784" i="47"/>
  <c r="E2783" i="47"/>
  <c r="E2782" i="47"/>
  <c r="E2781" i="47"/>
  <c r="E2780" i="47"/>
  <c r="E2779" i="47"/>
  <c r="E2778" i="47"/>
  <c r="E2777" i="47"/>
  <c r="E2776" i="47"/>
  <c r="E2775" i="47"/>
  <c r="E2774" i="47"/>
  <c r="E2773" i="47"/>
  <c r="E2772" i="47"/>
  <c r="E2771" i="47"/>
  <c r="E2770" i="47"/>
  <c r="E2769" i="47"/>
  <c r="E2768" i="47"/>
  <c r="E2767" i="47"/>
  <c r="E2766" i="47"/>
  <c r="E2765" i="47"/>
  <c r="E2764" i="47"/>
  <c r="E2763" i="47"/>
  <c r="E2762" i="47"/>
  <c r="E2761" i="47"/>
  <c r="E2760" i="47"/>
  <c r="E2759" i="47"/>
  <c r="E2758" i="47"/>
  <c r="E2757" i="47"/>
  <c r="E2756" i="47"/>
  <c r="E2755" i="47"/>
  <c r="E2754" i="47"/>
  <c r="E2753" i="47"/>
  <c r="E2752" i="47"/>
  <c r="E2751" i="47"/>
  <c r="E2750" i="47"/>
  <c r="E2749" i="47"/>
  <c r="E2748" i="47"/>
  <c r="E2747" i="47"/>
  <c r="E2746" i="47"/>
  <c r="E2745" i="47"/>
  <c r="E2744" i="47"/>
  <c r="E2743" i="47"/>
  <c r="E2742" i="47"/>
  <c r="E2741" i="47"/>
  <c r="E2740" i="47"/>
  <c r="E2739" i="47"/>
  <c r="E2738" i="47"/>
  <c r="E2737" i="47"/>
  <c r="E2736" i="47"/>
  <c r="E2735" i="47"/>
  <c r="E2734" i="47"/>
  <c r="E2733" i="47"/>
  <c r="E2732" i="47"/>
  <c r="E2731" i="47"/>
  <c r="E2730" i="47"/>
  <c r="E2729" i="47"/>
  <c r="E2728" i="47"/>
  <c r="E2727" i="47"/>
  <c r="E2726" i="47"/>
  <c r="E2725" i="47"/>
  <c r="E2724" i="47"/>
  <c r="E2723" i="47"/>
  <c r="E2722" i="47"/>
  <c r="E2721" i="47"/>
  <c r="E2720" i="47"/>
  <c r="E2719" i="47"/>
  <c r="E2718" i="47"/>
  <c r="E2717" i="47"/>
  <c r="E2716" i="47"/>
  <c r="E2715" i="47"/>
  <c r="E2714" i="47"/>
  <c r="E2713" i="47"/>
  <c r="E2712" i="47"/>
  <c r="E2711" i="47"/>
  <c r="E2710" i="47"/>
  <c r="E2709" i="47"/>
  <c r="E2708" i="47"/>
  <c r="E2707" i="47"/>
  <c r="E2706" i="47"/>
  <c r="E2705" i="47"/>
  <c r="E2704" i="47"/>
  <c r="E2703" i="47"/>
  <c r="E2702" i="47"/>
  <c r="E2701" i="47"/>
  <c r="E2700" i="47"/>
  <c r="E2699" i="47"/>
  <c r="E2698" i="47"/>
  <c r="E2697" i="47"/>
  <c r="E2696" i="47"/>
  <c r="E2695" i="47"/>
  <c r="E2694" i="47"/>
  <c r="E2693" i="47"/>
  <c r="E2692" i="47"/>
  <c r="E2691" i="47"/>
  <c r="E2690" i="47"/>
  <c r="E2689" i="47"/>
  <c r="E2688" i="47"/>
  <c r="E2687" i="47"/>
  <c r="E2686" i="47"/>
  <c r="E2685" i="47"/>
  <c r="E2684" i="47"/>
  <c r="E2683" i="47"/>
  <c r="E2682" i="47"/>
  <c r="E2681" i="47"/>
  <c r="E2680" i="47"/>
  <c r="E2679" i="47"/>
  <c r="E2678" i="47"/>
  <c r="E2677" i="47"/>
  <c r="E2676" i="47"/>
  <c r="E2675" i="47"/>
  <c r="E2674" i="47"/>
  <c r="E2673" i="47"/>
  <c r="E2672" i="47"/>
  <c r="E2671" i="47"/>
  <c r="E2670" i="47"/>
  <c r="E2669" i="47"/>
  <c r="E2668" i="47"/>
  <c r="E2667" i="47"/>
  <c r="E2666" i="47"/>
  <c r="E2665" i="47"/>
  <c r="E2664" i="47"/>
  <c r="E2663" i="47"/>
  <c r="E2662" i="47"/>
  <c r="E2661" i="47"/>
  <c r="E2660" i="47"/>
  <c r="E2659" i="47"/>
  <c r="E2658" i="47"/>
  <c r="E2657" i="47"/>
  <c r="E2656" i="47"/>
  <c r="E2655" i="47"/>
  <c r="E2654" i="47"/>
  <c r="E2653" i="47"/>
  <c r="E2652" i="47"/>
  <c r="E2651" i="47"/>
  <c r="E2650" i="47"/>
  <c r="E2649" i="47"/>
  <c r="E2648" i="47"/>
  <c r="E2647" i="47"/>
  <c r="E2646" i="47"/>
  <c r="E2645" i="47"/>
  <c r="E2644" i="47"/>
  <c r="E2643" i="47"/>
  <c r="E2642" i="47"/>
  <c r="E2641" i="47"/>
  <c r="E2640" i="47"/>
  <c r="E2639" i="47"/>
  <c r="E2638" i="47"/>
  <c r="E2637" i="47"/>
  <c r="E2636" i="47"/>
  <c r="E2635" i="47"/>
  <c r="E2634" i="47"/>
  <c r="E2633" i="47"/>
  <c r="E2632" i="47"/>
  <c r="E2631" i="47"/>
  <c r="E2630" i="47"/>
  <c r="E2629" i="47"/>
  <c r="E2628" i="47"/>
  <c r="E2627" i="47"/>
  <c r="E2626" i="47"/>
  <c r="E2625" i="47"/>
  <c r="E2624" i="47"/>
  <c r="E2623" i="47"/>
  <c r="E2622" i="47"/>
  <c r="E2621" i="47"/>
  <c r="E2620" i="47"/>
  <c r="E2619" i="47"/>
  <c r="E2618" i="47"/>
  <c r="E2617" i="47"/>
  <c r="E2616" i="47"/>
  <c r="E2615" i="47"/>
  <c r="E2614" i="47"/>
  <c r="E2613" i="47"/>
  <c r="E2612" i="47"/>
  <c r="E2611" i="47"/>
  <c r="E2610" i="47"/>
  <c r="E2609" i="47"/>
  <c r="E2608" i="47"/>
  <c r="E2607" i="47"/>
  <c r="E2606" i="47"/>
  <c r="E2605" i="47"/>
  <c r="E2604" i="47"/>
  <c r="E2603" i="47"/>
  <c r="E2602" i="47"/>
  <c r="E2601" i="47"/>
  <c r="E2600" i="47"/>
  <c r="E2599" i="47"/>
  <c r="E2598" i="47"/>
  <c r="E2597" i="47"/>
  <c r="E2596" i="47"/>
  <c r="E2595" i="47"/>
  <c r="E2594" i="47"/>
  <c r="E2593" i="47"/>
  <c r="E2592" i="47"/>
  <c r="E2591" i="47"/>
  <c r="E2590" i="47"/>
  <c r="E2589" i="47"/>
  <c r="E2588" i="47"/>
  <c r="E2587" i="47"/>
  <c r="E2586" i="47"/>
  <c r="E2585" i="47"/>
  <c r="E2584" i="47"/>
  <c r="E2583" i="47"/>
  <c r="E2582" i="47"/>
  <c r="E2581" i="47"/>
  <c r="E2580" i="47"/>
  <c r="E2579" i="47"/>
  <c r="E2578" i="47"/>
  <c r="E2577" i="47"/>
  <c r="E2576" i="47"/>
  <c r="E2575" i="47"/>
  <c r="E2574" i="47"/>
  <c r="E2573" i="47"/>
  <c r="E2572" i="47"/>
  <c r="E2571" i="47"/>
  <c r="E2570" i="47"/>
  <c r="E2569" i="47"/>
  <c r="E2568" i="47"/>
  <c r="E2567" i="47"/>
  <c r="E2566" i="47"/>
  <c r="E2565" i="47"/>
  <c r="E2564" i="47"/>
  <c r="E2563" i="47"/>
  <c r="E2562" i="47"/>
  <c r="E2561" i="47"/>
  <c r="E2560" i="47"/>
  <c r="E2559" i="47"/>
  <c r="E2558" i="47"/>
  <c r="E2557" i="47"/>
  <c r="E2556" i="47"/>
  <c r="E2555" i="47"/>
  <c r="E2554" i="47"/>
  <c r="E2553" i="47"/>
  <c r="E2552" i="47"/>
  <c r="E2551" i="47"/>
  <c r="E2550" i="47"/>
  <c r="E2549" i="47"/>
  <c r="E2548" i="47"/>
  <c r="E2547" i="47"/>
  <c r="E2546" i="47"/>
  <c r="E2545" i="47"/>
  <c r="E2544" i="47"/>
  <c r="E2543" i="47"/>
  <c r="E2542" i="47"/>
  <c r="E2541" i="47"/>
  <c r="E2540" i="47"/>
  <c r="E2539" i="47"/>
  <c r="E2538" i="47"/>
  <c r="E2537" i="47"/>
  <c r="E2536" i="47"/>
  <c r="E2535" i="47"/>
  <c r="E2534" i="47"/>
  <c r="E2533" i="47"/>
  <c r="E2532" i="47"/>
  <c r="E2531" i="47"/>
  <c r="E2530" i="47"/>
  <c r="E2529" i="47"/>
  <c r="E2528" i="47"/>
  <c r="E2527" i="47"/>
  <c r="E2526" i="47"/>
  <c r="E2525" i="47"/>
  <c r="E2524" i="47"/>
  <c r="E2523" i="47"/>
  <c r="E2522" i="47"/>
  <c r="E2521" i="47"/>
  <c r="E2520" i="47"/>
  <c r="E2519" i="47"/>
  <c r="E2518" i="47"/>
  <c r="E2517" i="47"/>
  <c r="E2516" i="47"/>
  <c r="E2515" i="47"/>
  <c r="E2514" i="47"/>
  <c r="E2513" i="47"/>
  <c r="E2512" i="47"/>
  <c r="E2511" i="47"/>
  <c r="E2510" i="47"/>
  <c r="E2509" i="47"/>
  <c r="E2508" i="47"/>
  <c r="E2507" i="47"/>
  <c r="E2506" i="47"/>
  <c r="E2505" i="47"/>
  <c r="E2504" i="47"/>
  <c r="E2503" i="47"/>
  <c r="E2502" i="47"/>
  <c r="E2501" i="47"/>
  <c r="E2500" i="47"/>
  <c r="E2499" i="47"/>
  <c r="E2498" i="47"/>
  <c r="E2497" i="47"/>
  <c r="E2496" i="47"/>
  <c r="E2495" i="47"/>
  <c r="E2494" i="47"/>
  <c r="E2493" i="47"/>
  <c r="E2492" i="47"/>
  <c r="E2491" i="47"/>
  <c r="E2490" i="47"/>
  <c r="E2489" i="47"/>
  <c r="E2488" i="47"/>
  <c r="E2487" i="47"/>
  <c r="E2486" i="47"/>
  <c r="E2485" i="47"/>
  <c r="E2484" i="47"/>
  <c r="E2483" i="47"/>
  <c r="E2482" i="47"/>
  <c r="E2481" i="47"/>
  <c r="E2480" i="47"/>
  <c r="E2479" i="47"/>
  <c r="E2478" i="47"/>
  <c r="E2477" i="47"/>
  <c r="E2476" i="47"/>
  <c r="E2475" i="47"/>
  <c r="E2474" i="47"/>
  <c r="E2473" i="47"/>
  <c r="E2472" i="47"/>
  <c r="E2471" i="47"/>
  <c r="E2470" i="47"/>
  <c r="E2469" i="47"/>
  <c r="E2468" i="47"/>
  <c r="E2467" i="47"/>
  <c r="E2466" i="47"/>
  <c r="E2465" i="47"/>
  <c r="E2464" i="47"/>
  <c r="E2463" i="47"/>
  <c r="E2462" i="47"/>
  <c r="E2461" i="47"/>
  <c r="E2460" i="47"/>
  <c r="E2459" i="47"/>
  <c r="E2458" i="47"/>
  <c r="E2457" i="47"/>
  <c r="E2456" i="47"/>
  <c r="E2455" i="47"/>
  <c r="E2454" i="47"/>
  <c r="E2453" i="47"/>
  <c r="E2452" i="47"/>
  <c r="E2451" i="47"/>
  <c r="E2450" i="47"/>
  <c r="E2449" i="47"/>
  <c r="E2448" i="47"/>
  <c r="E2447" i="47"/>
  <c r="E2446" i="47"/>
  <c r="E2445" i="47"/>
  <c r="E2444" i="47"/>
  <c r="E2443" i="47"/>
  <c r="E2442" i="47"/>
  <c r="E2441" i="47"/>
  <c r="E2440" i="47"/>
  <c r="E2439" i="47"/>
  <c r="E2438" i="47"/>
  <c r="E2437" i="47"/>
  <c r="E2436" i="47"/>
  <c r="E2435" i="47"/>
  <c r="E2434" i="47"/>
  <c r="E2433" i="47"/>
  <c r="E2432" i="47"/>
  <c r="E2431" i="47"/>
  <c r="E2430" i="47"/>
  <c r="E2429" i="47"/>
  <c r="E2428" i="47"/>
  <c r="E2427" i="47"/>
  <c r="E2426" i="47"/>
  <c r="E2425" i="47"/>
  <c r="E2424" i="47"/>
  <c r="E2423" i="47"/>
  <c r="E2422" i="47"/>
  <c r="E2421" i="47"/>
  <c r="E2420" i="47"/>
  <c r="E2419" i="47"/>
  <c r="E2418" i="47"/>
  <c r="E2417" i="47"/>
  <c r="E2416" i="47"/>
  <c r="E2415" i="47"/>
  <c r="E2414" i="47"/>
  <c r="E2413" i="47"/>
  <c r="E2412" i="47"/>
  <c r="E2411" i="47"/>
  <c r="E2410" i="47"/>
  <c r="E2409" i="47"/>
  <c r="E2408" i="47"/>
  <c r="E2407" i="47"/>
  <c r="E2406" i="47"/>
  <c r="E2405" i="47"/>
  <c r="E2404" i="47"/>
  <c r="E2403" i="47"/>
  <c r="E2402" i="47"/>
  <c r="E2401" i="47"/>
  <c r="E2400" i="47"/>
  <c r="E2399" i="47"/>
  <c r="E2398" i="47"/>
  <c r="E2397" i="47"/>
  <c r="E2396" i="47"/>
  <c r="E2395" i="47"/>
  <c r="E2394" i="47"/>
  <c r="E2393" i="47"/>
  <c r="E2392" i="47"/>
  <c r="E2391" i="47"/>
  <c r="E2390" i="47"/>
  <c r="E2389" i="47"/>
  <c r="E2388" i="47"/>
  <c r="E2387" i="47"/>
  <c r="E2386" i="47"/>
  <c r="E2385" i="47"/>
  <c r="E2384" i="47"/>
  <c r="E2383" i="47"/>
  <c r="E2382" i="47"/>
  <c r="E2381" i="47"/>
  <c r="E2380" i="47"/>
  <c r="E2379" i="47"/>
  <c r="E2378" i="47"/>
  <c r="E2377" i="47"/>
  <c r="E2376" i="47"/>
  <c r="E2375" i="47"/>
  <c r="E2374" i="47"/>
  <c r="E2373" i="47"/>
  <c r="E2372" i="47"/>
  <c r="E2371" i="47"/>
  <c r="E2370" i="47"/>
  <c r="E2369" i="47"/>
  <c r="E2368" i="47"/>
  <c r="E2367" i="47"/>
  <c r="E2366" i="47"/>
  <c r="E2365" i="47"/>
  <c r="E2364" i="47"/>
  <c r="E2363" i="47"/>
  <c r="E2362" i="47"/>
  <c r="E2361" i="47"/>
  <c r="E2360" i="47"/>
  <c r="E2359" i="47"/>
  <c r="E2358" i="47"/>
  <c r="E2357" i="47"/>
  <c r="E2356" i="47"/>
  <c r="E2355" i="47"/>
  <c r="E2354" i="47"/>
  <c r="E2353" i="47"/>
  <c r="E2352" i="47"/>
  <c r="E2351" i="47"/>
  <c r="E2350" i="47"/>
  <c r="E2349" i="47"/>
  <c r="E2348" i="47"/>
  <c r="E2347" i="47"/>
  <c r="E2346" i="47"/>
  <c r="E2345" i="47"/>
  <c r="E2344" i="47"/>
  <c r="E2343" i="47"/>
  <c r="E2342" i="47"/>
  <c r="E2341" i="47"/>
  <c r="E2340" i="47"/>
  <c r="E2339" i="47"/>
  <c r="E2338" i="47"/>
  <c r="E2337" i="47"/>
  <c r="E2336" i="47"/>
  <c r="E2335" i="47"/>
  <c r="E2334" i="47"/>
  <c r="E2333" i="47"/>
  <c r="E2332" i="47"/>
  <c r="E2331" i="47"/>
  <c r="E2330" i="47"/>
  <c r="E2329" i="47"/>
  <c r="E2328" i="47"/>
  <c r="E2327" i="47"/>
  <c r="E2326" i="47"/>
  <c r="E2325" i="47"/>
  <c r="E2324" i="47"/>
  <c r="E2323" i="47"/>
  <c r="E2322" i="47"/>
  <c r="E2321" i="47"/>
  <c r="E2320" i="47"/>
  <c r="E2319" i="47"/>
  <c r="E2318" i="47"/>
  <c r="E2317" i="47"/>
  <c r="E2316" i="47"/>
  <c r="E2315" i="47"/>
  <c r="E2314" i="47"/>
  <c r="E2313" i="47"/>
  <c r="E2312" i="47"/>
  <c r="E2311" i="47"/>
  <c r="E2310" i="47"/>
  <c r="E2309" i="47"/>
  <c r="E2308" i="47"/>
  <c r="E2307" i="47"/>
  <c r="E2306" i="47"/>
  <c r="E2305" i="47"/>
  <c r="E2304" i="47"/>
  <c r="E2303" i="47"/>
  <c r="E2302" i="47"/>
  <c r="E2301" i="47"/>
  <c r="E2300" i="47"/>
  <c r="E2299" i="47"/>
  <c r="E2298" i="47"/>
  <c r="E2297" i="47"/>
  <c r="E2296" i="47"/>
  <c r="E2295" i="47"/>
  <c r="E2294" i="47"/>
  <c r="E2293" i="47"/>
  <c r="E2292" i="47"/>
  <c r="E2291" i="47"/>
  <c r="E2290" i="47"/>
  <c r="E2289" i="47"/>
  <c r="E2288" i="47"/>
  <c r="E2287" i="47"/>
  <c r="E2286" i="47"/>
  <c r="E2285" i="47"/>
  <c r="E2284" i="47"/>
  <c r="E2283" i="47"/>
  <c r="E2282" i="47"/>
  <c r="E2281" i="47"/>
  <c r="E2280" i="47"/>
  <c r="E2279" i="47"/>
  <c r="E2278" i="47"/>
  <c r="E2277" i="47"/>
  <c r="E2276" i="47"/>
  <c r="E2275" i="47"/>
  <c r="E2274" i="47"/>
  <c r="E2273" i="47"/>
  <c r="E2272" i="47"/>
  <c r="E2271" i="47"/>
  <c r="E2270" i="47"/>
  <c r="E2269" i="47"/>
  <c r="E2268" i="47"/>
  <c r="E2267" i="47"/>
  <c r="E2266" i="47"/>
  <c r="E2265" i="47"/>
  <c r="E2264" i="47"/>
  <c r="E2263" i="47"/>
  <c r="E2262" i="47"/>
  <c r="E2261" i="47"/>
  <c r="E2260" i="47"/>
  <c r="E2259" i="47"/>
  <c r="E2258" i="47"/>
  <c r="E2257" i="47"/>
  <c r="E2256" i="47"/>
  <c r="E2255" i="47"/>
  <c r="E2254" i="47"/>
  <c r="E2253" i="47"/>
  <c r="E2252" i="47"/>
  <c r="E2251" i="47"/>
  <c r="E2250" i="47"/>
  <c r="E2249" i="47"/>
  <c r="E2248" i="47"/>
  <c r="E2247" i="47"/>
  <c r="E2246" i="47"/>
  <c r="E2245" i="47"/>
  <c r="E2244" i="47"/>
  <c r="E2243" i="47"/>
  <c r="E2242" i="47"/>
  <c r="E2241" i="47"/>
  <c r="E2240" i="47"/>
  <c r="E2239" i="47"/>
  <c r="E2238" i="47"/>
  <c r="E2237" i="47"/>
  <c r="E2236" i="47"/>
  <c r="E2235" i="47"/>
  <c r="E2234" i="47"/>
  <c r="E2233" i="47"/>
  <c r="E2232" i="47"/>
  <c r="E2231" i="47"/>
  <c r="E2230" i="47"/>
  <c r="E2229" i="47"/>
  <c r="E2228" i="47"/>
  <c r="E2227" i="47"/>
  <c r="E2226" i="47"/>
  <c r="E2225" i="47"/>
  <c r="E2224" i="47"/>
  <c r="E2223" i="47"/>
  <c r="E2222" i="47"/>
  <c r="E2221" i="47"/>
  <c r="E2220" i="47"/>
  <c r="E2219" i="47"/>
  <c r="E2218" i="47"/>
  <c r="E2217" i="47"/>
  <c r="E2216" i="47"/>
  <c r="E2215" i="47"/>
  <c r="E2214" i="47"/>
  <c r="E2213" i="47"/>
  <c r="E2212" i="47"/>
  <c r="E2211" i="47"/>
  <c r="E2210" i="47"/>
  <c r="E2209" i="47"/>
  <c r="E2208" i="47"/>
  <c r="E2207" i="47"/>
  <c r="E2206" i="47"/>
  <c r="E2205" i="47"/>
  <c r="E2204" i="47"/>
  <c r="E2203" i="47"/>
  <c r="E2202" i="47"/>
  <c r="E2201" i="47"/>
  <c r="E2200" i="47"/>
  <c r="E2199" i="47"/>
  <c r="E2198" i="47"/>
  <c r="E2197" i="47"/>
  <c r="E2196" i="47"/>
  <c r="E2195" i="47"/>
  <c r="E2194" i="47"/>
  <c r="E2193" i="47"/>
  <c r="E2192" i="47"/>
  <c r="E2191" i="47"/>
  <c r="E2190" i="47"/>
  <c r="E2189" i="47"/>
  <c r="E2188" i="47"/>
  <c r="E2187" i="47"/>
  <c r="E2186" i="47"/>
  <c r="E2185" i="47"/>
  <c r="E2184" i="47"/>
  <c r="E2183" i="47"/>
  <c r="E2182" i="47"/>
  <c r="E2181" i="47"/>
  <c r="E2180" i="47"/>
  <c r="E2179" i="47"/>
  <c r="E2178" i="47"/>
  <c r="E2177" i="47"/>
  <c r="E2176" i="47"/>
  <c r="E2175" i="47"/>
  <c r="E2174" i="47"/>
  <c r="E2173" i="47"/>
  <c r="E2172" i="47"/>
  <c r="E2171" i="47"/>
  <c r="E2170" i="47"/>
  <c r="E2169" i="47"/>
  <c r="E2168" i="47"/>
  <c r="E2167" i="47"/>
  <c r="E2166" i="47"/>
  <c r="E2165" i="47"/>
  <c r="E2164" i="47"/>
  <c r="E2163" i="47"/>
  <c r="E2162" i="47"/>
  <c r="E2161" i="47"/>
  <c r="E2160" i="47"/>
  <c r="E2159" i="47"/>
  <c r="E2158" i="47"/>
  <c r="E2157" i="47"/>
  <c r="E2156" i="47"/>
  <c r="E2155" i="47"/>
  <c r="E2154" i="47"/>
  <c r="E2153" i="47"/>
  <c r="E2152" i="47"/>
  <c r="E2151" i="47"/>
  <c r="E2150" i="47"/>
  <c r="E2149" i="47"/>
  <c r="E2148" i="47"/>
  <c r="E2147" i="47"/>
  <c r="E2146" i="47"/>
  <c r="E2145" i="47"/>
  <c r="E2144" i="47"/>
  <c r="E2143" i="47"/>
  <c r="E2142" i="47"/>
  <c r="E2141" i="47"/>
  <c r="E2140" i="47"/>
  <c r="E2139" i="47"/>
  <c r="E2138" i="47"/>
  <c r="E2137" i="47"/>
  <c r="E2136" i="47"/>
  <c r="E2135" i="47"/>
  <c r="E2134" i="47"/>
  <c r="E2133" i="47"/>
  <c r="E2132" i="47"/>
  <c r="E2131" i="47"/>
  <c r="E2130" i="47"/>
  <c r="E2129" i="47"/>
  <c r="E2128" i="47"/>
  <c r="E2127" i="47"/>
  <c r="E2126" i="47"/>
  <c r="E2125" i="47"/>
  <c r="E2124" i="47"/>
  <c r="E2123" i="47"/>
  <c r="E2122" i="47"/>
  <c r="E2121" i="47"/>
  <c r="E2120" i="47"/>
  <c r="E2119" i="47"/>
  <c r="E2118" i="47"/>
  <c r="E2117" i="47"/>
  <c r="E2116" i="47"/>
  <c r="E2115" i="47"/>
  <c r="E2114" i="47"/>
  <c r="E2113" i="47"/>
  <c r="E2112" i="47"/>
  <c r="E2111" i="47"/>
  <c r="E2110" i="47"/>
  <c r="E2109" i="47"/>
  <c r="E2108" i="47"/>
  <c r="E2107" i="47"/>
  <c r="E2106" i="47"/>
  <c r="E2105" i="47"/>
  <c r="E2104" i="47"/>
  <c r="E2103" i="47"/>
  <c r="E2102" i="47"/>
  <c r="E2101" i="47"/>
  <c r="E2100" i="47"/>
  <c r="E2099" i="47"/>
  <c r="E2098" i="47"/>
  <c r="E2097" i="47"/>
  <c r="E2096" i="47"/>
  <c r="E2095" i="47"/>
  <c r="E2094" i="47"/>
  <c r="E2093" i="47"/>
  <c r="E2092" i="47"/>
  <c r="E2091" i="47"/>
  <c r="E2090" i="47"/>
  <c r="E2089" i="47"/>
  <c r="E2088" i="47"/>
  <c r="E2087" i="47"/>
  <c r="E2086" i="47"/>
  <c r="E2085" i="47"/>
  <c r="E2084" i="47"/>
  <c r="E2083" i="47"/>
  <c r="E2082" i="47"/>
  <c r="E2081" i="47"/>
  <c r="E2080" i="47"/>
  <c r="E2079" i="47"/>
  <c r="E2078" i="47"/>
  <c r="E2077" i="47"/>
  <c r="E2076" i="47"/>
  <c r="E2075" i="47"/>
  <c r="E2074" i="47"/>
  <c r="E2073" i="47"/>
  <c r="E2072" i="47"/>
  <c r="E2071" i="47"/>
  <c r="E2070" i="47"/>
  <c r="E2069" i="47"/>
  <c r="E2068" i="47"/>
  <c r="E2067" i="47"/>
  <c r="E2066" i="47"/>
  <c r="E2065" i="47"/>
  <c r="E2064" i="47"/>
  <c r="E2063" i="47"/>
  <c r="E2062" i="47"/>
  <c r="E2061" i="47"/>
  <c r="E2060" i="47"/>
  <c r="E2059" i="47"/>
  <c r="E2058" i="47"/>
  <c r="E2057" i="47"/>
  <c r="E2056" i="47"/>
  <c r="E2055" i="47"/>
  <c r="E2054" i="47"/>
  <c r="E2053" i="47"/>
  <c r="E2052" i="47"/>
  <c r="E2051" i="47"/>
  <c r="E2050" i="47"/>
  <c r="E2049" i="47"/>
  <c r="E2048" i="47"/>
  <c r="E2047" i="47"/>
  <c r="E2046" i="47"/>
  <c r="E2045" i="47"/>
  <c r="E2044" i="47"/>
  <c r="E2043" i="47"/>
  <c r="E2042" i="47"/>
  <c r="E2041" i="47"/>
  <c r="E2040" i="47"/>
  <c r="E2039" i="47"/>
  <c r="E2038" i="47"/>
  <c r="E2037" i="47"/>
  <c r="E2036" i="47"/>
  <c r="E2035" i="47"/>
  <c r="E2034" i="47"/>
  <c r="E2033" i="47"/>
  <c r="E2032" i="47"/>
  <c r="E2031" i="47"/>
  <c r="E2030" i="47"/>
  <c r="E2029" i="47"/>
  <c r="E2028" i="47"/>
  <c r="E2027" i="47"/>
  <c r="E2024" i="47"/>
  <c r="E2023" i="47"/>
  <c r="E2022" i="47"/>
  <c r="E2021" i="47"/>
  <c r="E2020" i="47"/>
  <c r="E2019" i="47"/>
  <c r="E2018" i="47"/>
  <c r="E2017" i="47"/>
  <c r="E2016" i="47"/>
  <c r="E2015" i="47"/>
  <c r="E2014" i="47"/>
  <c r="E2013" i="47"/>
  <c r="E2012" i="47"/>
  <c r="E2011" i="47"/>
  <c r="E2010" i="47"/>
  <c r="E2009" i="47"/>
  <c r="E2008" i="47"/>
  <c r="E2007" i="47"/>
  <c r="E2006" i="47"/>
  <c r="E2005" i="47"/>
  <c r="E2004" i="47"/>
  <c r="E2003" i="47"/>
  <c r="E2002" i="47"/>
  <c r="E2001" i="47"/>
  <c r="E2000" i="47"/>
  <c r="E1999" i="47"/>
  <c r="E1998" i="47"/>
  <c r="E1997" i="47"/>
  <c r="E1996" i="47"/>
  <c r="E1995" i="47"/>
  <c r="E1994" i="47"/>
  <c r="E1993" i="47"/>
  <c r="E1992" i="47"/>
  <c r="E1991" i="47"/>
  <c r="E1990" i="47"/>
  <c r="E1989" i="47"/>
  <c r="E1988" i="47"/>
  <c r="E1987" i="47"/>
  <c r="E1986" i="47"/>
  <c r="E1985" i="47"/>
  <c r="E1984" i="47"/>
  <c r="E1983" i="47"/>
  <c r="E1982" i="47"/>
  <c r="E1981" i="47"/>
  <c r="E1980" i="47"/>
  <c r="E1979" i="47"/>
  <c r="E1978" i="47"/>
  <c r="E1977" i="47"/>
  <c r="E1976" i="47"/>
  <c r="E1975" i="47"/>
  <c r="E1974" i="47"/>
  <c r="E1973" i="47"/>
  <c r="E1972" i="47"/>
  <c r="E1971" i="47"/>
  <c r="E1970" i="47"/>
  <c r="E1969" i="47"/>
  <c r="E1968" i="47"/>
  <c r="E1967" i="47"/>
  <c r="E1966" i="47"/>
  <c r="E1965" i="47"/>
  <c r="E1964" i="47"/>
  <c r="E1963" i="47"/>
  <c r="E1962" i="47"/>
  <c r="E1961" i="47"/>
  <c r="E1960" i="47"/>
  <c r="E1959" i="47"/>
  <c r="E1958" i="47"/>
  <c r="E1957" i="47"/>
  <c r="E1956" i="47"/>
  <c r="E1955" i="47"/>
  <c r="E1954" i="47"/>
  <c r="E1953" i="47"/>
  <c r="E1952" i="47"/>
  <c r="E1951" i="47"/>
  <c r="E1950" i="47"/>
  <c r="E1949" i="47"/>
  <c r="E1948" i="47"/>
  <c r="E1947" i="47"/>
  <c r="E1946" i="47"/>
  <c r="E1945" i="47"/>
  <c r="E1944" i="47"/>
  <c r="E1943" i="47"/>
  <c r="E1942" i="47"/>
  <c r="E1941" i="47"/>
  <c r="E1940" i="47"/>
  <c r="E1939" i="47"/>
  <c r="E1938" i="47"/>
  <c r="E1937" i="47"/>
  <c r="E1936" i="47"/>
  <c r="E1935" i="47"/>
  <c r="E1934" i="47"/>
  <c r="E1933" i="47"/>
  <c r="E1932" i="47"/>
  <c r="E1931" i="47"/>
  <c r="E1930" i="47"/>
  <c r="E1929" i="47"/>
  <c r="E1928" i="47"/>
  <c r="E1927" i="47"/>
  <c r="E1926" i="47"/>
  <c r="E1925" i="47"/>
  <c r="E1924" i="47"/>
  <c r="E1923" i="47"/>
  <c r="E1922" i="47"/>
  <c r="E1921" i="47"/>
  <c r="E1920" i="47"/>
  <c r="E1919" i="47"/>
  <c r="E1918" i="47"/>
  <c r="E1917" i="47"/>
  <c r="E1916" i="47"/>
  <c r="E1915" i="47"/>
  <c r="E1914" i="47"/>
  <c r="E1913" i="47"/>
  <c r="E1912" i="47"/>
  <c r="E1911" i="47"/>
  <c r="E1910" i="47"/>
  <c r="E1909" i="47"/>
  <c r="E1908" i="47"/>
  <c r="E1907" i="47"/>
  <c r="E1906" i="47"/>
  <c r="E1905" i="47"/>
  <c r="E1904" i="47"/>
  <c r="E1903" i="47"/>
  <c r="E1902" i="47"/>
  <c r="E1901" i="47"/>
  <c r="E1900" i="47"/>
  <c r="E1899" i="47"/>
  <c r="E1898" i="47"/>
  <c r="E1897" i="47"/>
  <c r="E1896" i="47"/>
  <c r="E1895" i="47"/>
  <c r="E1894" i="47"/>
  <c r="E1893" i="47"/>
  <c r="E1892" i="47"/>
  <c r="E1891" i="47"/>
  <c r="E1890" i="47"/>
  <c r="E1889" i="47"/>
  <c r="E1888" i="47"/>
  <c r="E1887" i="47"/>
  <c r="E1886" i="47"/>
  <c r="E1885" i="47"/>
  <c r="E1884" i="47"/>
  <c r="E1883" i="47"/>
  <c r="E1882" i="47"/>
  <c r="E1881" i="47"/>
  <c r="E1880" i="47"/>
  <c r="E1879" i="47"/>
  <c r="E1878" i="47"/>
  <c r="E1877" i="47"/>
  <c r="E1876" i="47"/>
  <c r="E1875" i="47"/>
  <c r="E1874" i="47"/>
  <c r="E1873" i="47"/>
  <c r="E1872" i="47"/>
  <c r="E1871" i="47"/>
  <c r="E1870" i="47"/>
  <c r="E1869" i="47"/>
  <c r="E1868" i="47"/>
  <c r="E1867" i="47"/>
  <c r="E1866" i="47"/>
  <c r="E1865" i="47"/>
  <c r="E1864" i="47"/>
  <c r="E1863" i="47"/>
  <c r="E1862" i="47"/>
  <c r="E1861" i="47"/>
  <c r="E1860" i="47"/>
  <c r="E1859" i="47"/>
  <c r="E1858" i="47"/>
  <c r="E1857" i="47"/>
  <c r="E1856" i="47"/>
  <c r="E1855" i="47"/>
  <c r="E1854" i="47"/>
  <c r="E1853" i="47"/>
  <c r="E1852" i="47"/>
  <c r="E1851" i="47"/>
  <c r="E1850" i="47"/>
  <c r="E1849" i="47"/>
  <c r="E1848" i="47"/>
  <c r="E1847" i="47"/>
  <c r="E1846" i="47"/>
  <c r="E1845" i="47"/>
  <c r="E1844" i="47"/>
  <c r="E1843" i="47"/>
  <c r="E1842" i="47"/>
  <c r="E1841" i="47"/>
  <c r="E1840" i="47"/>
  <c r="E1839" i="47"/>
  <c r="E1838" i="47"/>
  <c r="E1837" i="47"/>
  <c r="E1836" i="47"/>
  <c r="E1835" i="47"/>
  <c r="E1834" i="47"/>
  <c r="E1833" i="47"/>
  <c r="E1832" i="47"/>
  <c r="E1831" i="47"/>
  <c r="E1830" i="47"/>
  <c r="E1829" i="47"/>
  <c r="E1828" i="47"/>
  <c r="E1827" i="47"/>
  <c r="E1826" i="47"/>
  <c r="E1825" i="47"/>
  <c r="E1824" i="47"/>
  <c r="E1823" i="47"/>
  <c r="E1822" i="47"/>
  <c r="E1821" i="47"/>
  <c r="E1820" i="47"/>
  <c r="E1819" i="47"/>
  <c r="E1818" i="47"/>
  <c r="E1817" i="47"/>
  <c r="E1816" i="47"/>
  <c r="E1815" i="47"/>
  <c r="E1814" i="47"/>
  <c r="E1813" i="47"/>
  <c r="E1812" i="47"/>
  <c r="E1811" i="47"/>
  <c r="E1810" i="47"/>
  <c r="E1809" i="47"/>
  <c r="E1808" i="47"/>
  <c r="E1807" i="47"/>
  <c r="E1806" i="47"/>
  <c r="E1805" i="47"/>
  <c r="E1804" i="47"/>
  <c r="E1803" i="47"/>
  <c r="E1802" i="47"/>
  <c r="E1801" i="47"/>
  <c r="E1800" i="47"/>
  <c r="E1799" i="47"/>
  <c r="E1798" i="47"/>
  <c r="E1797" i="47"/>
  <c r="E1796" i="47"/>
  <c r="E1795" i="47"/>
  <c r="E1794" i="47"/>
  <c r="E1793" i="47"/>
  <c r="E1792" i="47"/>
  <c r="E1791" i="47"/>
  <c r="E1790" i="47"/>
  <c r="E1789" i="47"/>
  <c r="E1788" i="47"/>
  <c r="E1787" i="47"/>
  <c r="E1786" i="47"/>
  <c r="E1785" i="47"/>
  <c r="E1784" i="47"/>
  <c r="E1783" i="47"/>
  <c r="E1782" i="47"/>
  <c r="E1781" i="47"/>
  <c r="E1780" i="47"/>
  <c r="E1779" i="47"/>
  <c r="E1778" i="47"/>
  <c r="E1777" i="47"/>
  <c r="E1776" i="47"/>
  <c r="E1775" i="47"/>
  <c r="E1774" i="47"/>
  <c r="E1773" i="47"/>
  <c r="E1772" i="47"/>
  <c r="E1771" i="47"/>
  <c r="E1770" i="47"/>
  <c r="E1769" i="47"/>
  <c r="E1768" i="47"/>
  <c r="E1767" i="47"/>
  <c r="E1766" i="47"/>
  <c r="E1765" i="47"/>
  <c r="E1764" i="47"/>
  <c r="E1763" i="47"/>
  <c r="E1762" i="47"/>
  <c r="E1761" i="47"/>
  <c r="E1760" i="47"/>
  <c r="E1759" i="47"/>
  <c r="E1758" i="47"/>
  <c r="E1757" i="47"/>
  <c r="E1756" i="47"/>
  <c r="E1755" i="47"/>
  <c r="E1754" i="47"/>
  <c r="E1753" i="47"/>
  <c r="E1752" i="47"/>
  <c r="E1751" i="47"/>
  <c r="E1750" i="47"/>
  <c r="E1749" i="47"/>
  <c r="E1748" i="47"/>
  <c r="E1747" i="47"/>
  <c r="E1746" i="47"/>
  <c r="E1745" i="47"/>
  <c r="E1744" i="47"/>
  <c r="E1743" i="47"/>
  <c r="E1742" i="47"/>
  <c r="E1741" i="47"/>
  <c r="E1740" i="47"/>
  <c r="E1739" i="47"/>
  <c r="E1738" i="47"/>
  <c r="E1737" i="47"/>
  <c r="E1736" i="47"/>
  <c r="E1735" i="47"/>
  <c r="E1734" i="47"/>
  <c r="E1733" i="47"/>
  <c r="E1732" i="47"/>
  <c r="E1731" i="47"/>
  <c r="E1730" i="47"/>
  <c r="E1729" i="47"/>
  <c r="E1728" i="47"/>
  <c r="E1727" i="47"/>
  <c r="E1726" i="47"/>
  <c r="E1725" i="47"/>
  <c r="E1724" i="47"/>
  <c r="E1723" i="47"/>
  <c r="E1722" i="47"/>
  <c r="E1721" i="47"/>
  <c r="E1720" i="47"/>
  <c r="E1719" i="47"/>
  <c r="E1718" i="47"/>
  <c r="E1717" i="47"/>
  <c r="E1716" i="47"/>
  <c r="E1715" i="47"/>
  <c r="E1714" i="47"/>
  <c r="E1713" i="47"/>
  <c r="E1712" i="47"/>
  <c r="E1711" i="47"/>
  <c r="E1710" i="47"/>
  <c r="E1709" i="47"/>
  <c r="E1708" i="47"/>
  <c r="E1707" i="47"/>
  <c r="E1706" i="47"/>
  <c r="E1705" i="47"/>
  <c r="E1704" i="47"/>
  <c r="E1703" i="47"/>
  <c r="E1702" i="47"/>
  <c r="E1701" i="47"/>
  <c r="E1700" i="47"/>
  <c r="E1699" i="47"/>
  <c r="E1698" i="47"/>
  <c r="E1697" i="47"/>
  <c r="E1696" i="47"/>
  <c r="E1695" i="47"/>
  <c r="E1694" i="47"/>
  <c r="E1693" i="47"/>
  <c r="E1692" i="47"/>
  <c r="E1691" i="47"/>
  <c r="E1690" i="47"/>
  <c r="E1689" i="47"/>
  <c r="E1688" i="47"/>
  <c r="E1687" i="47"/>
  <c r="E1686" i="47"/>
  <c r="E1685" i="47"/>
  <c r="E1684" i="47"/>
  <c r="E1683" i="47"/>
  <c r="E1682" i="47"/>
  <c r="E1681" i="47"/>
  <c r="E1680" i="47"/>
  <c r="E1679" i="47"/>
  <c r="E1678" i="47"/>
  <c r="E1677" i="47"/>
  <c r="E1676" i="47"/>
  <c r="E1675" i="47"/>
  <c r="E1674" i="47"/>
  <c r="E1673" i="47"/>
  <c r="E1672" i="47"/>
  <c r="E1671" i="47"/>
  <c r="E1670" i="47"/>
  <c r="E1669" i="47"/>
  <c r="E1668" i="47"/>
  <c r="E1667" i="47"/>
  <c r="E1666" i="47"/>
  <c r="E1665" i="47"/>
  <c r="E1664" i="47"/>
  <c r="E1663" i="47"/>
  <c r="E1662" i="47"/>
  <c r="E1661" i="47"/>
  <c r="E1660" i="47"/>
  <c r="E1659" i="47"/>
  <c r="E1658" i="47"/>
  <c r="E1657" i="47"/>
  <c r="E1656" i="47"/>
  <c r="E1655" i="47"/>
  <c r="E1654" i="47"/>
  <c r="E1653" i="47"/>
  <c r="E1652" i="47"/>
  <c r="E1651" i="47"/>
  <c r="E1650" i="47"/>
  <c r="E1649" i="47"/>
  <c r="E1648" i="47"/>
  <c r="E1647" i="47"/>
  <c r="E1646" i="47"/>
  <c r="E1645" i="47"/>
  <c r="E1644" i="47"/>
  <c r="E1643" i="47"/>
  <c r="E1642" i="47"/>
  <c r="E1641" i="47"/>
  <c r="E1640" i="47"/>
  <c r="E1639" i="47"/>
  <c r="E1638" i="47"/>
  <c r="E1637" i="47"/>
  <c r="E1636" i="47"/>
  <c r="E1635" i="47"/>
  <c r="E1634" i="47"/>
  <c r="E1633" i="47"/>
  <c r="E1632" i="47"/>
  <c r="E1631" i="47"/>
  <c r="E1630" i="47"/>
  <c r="E1629" i="47"/>
  <c r="E1628" i="47"/>
  <c r="E1627" i="47"/>
  <c r="E1626" i="47"/>
  <c r="E1625" i="47"/>
  <c r="E1624" i="47"/>
  <c r="E1623" i="47"/>
  <c r="E1622" i="47"/>
  <c r="E1621" i="47"/>
  <c r="E1620" i="47"/>
  <c r="E1619" i="47"/>
  <c r="E1618" i="47"/>
  <c r="E1617" i="47"/>
  <c r="E1616" i="47"/>
  <c r="E1615" i="47"/>
  <c r="E1614" i="47"/>
  <c r="E1613" i="47"/>
  <c r="E1612" i="47"/>
  <c r="E1611" i="47"/>
  <c r="E1610" i="47"/>
  <c r="E1609" i="47"/>
  <c r="E1608" i="47"/>
  <c r="E1607" i="47"/>
  <c r="E1606" i="47"/>
  <c r="E1605" i="47"/>
  <c r="E1604" i="47"/>
  <c r="E1603" i="47"/>
  <c r="E1602" i="47"/>
  <c r="E1601" i="47"/>
  <c r="E1600" i="47"/>
  <c r="E1599" i="47"/>
  <c r="E1598" i="47"/>
  <c r="E1597" i="47"/>
  <c r="E1596" i="47"/>
  <c r="E1595" i="47"/>
  <c r="E1594" i="47"/>
  <c r="E1593" i="47"/>
  <c r="E1592" i="47"/>
  <c r="E1591" i="47"/>
  <c r="E1590" i="47"/>
  <c r="E1589" i="47"/>
  <c r="E1588" i="47"/>
  <c r="E1587" i="47"/>
  <c r="E1586" i="47"/>
  <c r="E1585" i="47"/>
  <c r="E1584" i="47"/>
  <c r="E1583" i="47"/>
  <c r="E1582" i="47"/>
  <c r="E1581" i="47"/>
  <c r="E1580" i="47"/>
  <c r="E1579" i="47"/>
  <c r="E1578" i="47"/>
  <c r="E1577" i="47"/>
  <c r="E1576" i="47"/>
  <c r="E1575" i="47"/>
  <c r="E1574" i="47"/>
  <c r="E1573" i="47"/>
  <c r="E1572" i="47"/>
  <c r="E1571" i="47"/>
  <c r="E1570" i="47"/>
  <c r="E1569" i="47"/>
  <c r="E1568" i="47"/>
  <c r="E1567" i="47"/>
  <c r="E1566" i="47"/>
  <c r="E1565" i="47"/>
  <c r="E1564" i="47"/>
  <c r="E1563" i="47"/>
  <c r="E1562" i="47"/>
  <c r="E1561" i="47"/>
  <c r="E1560" i="47"/>
  <c r="E1559" i="47"/>
  <c r="E1558" i="47"/>
  <c r="E1557" i="47"/>
  <c r="E1556" i="47"/>
  <c r="E1555" i="47"/>
  <c r="E1554" i="47"/>
  <c r="E1553" i="47"/>
  <c r="E1552" i="47"/>
  <c r="E1551" i="47"/>
  <c r="E1550" i="47"/>
  <c r="E1549" i="47"/>
  <c r="E1548" i="47"/>
  <c r="E1547" i="47"/>
  <c r="E1546" i="47"/>
  <c r="E1545" i="47"/>
  <c r="E1544" i="47"/>
  <c r="E1543" i="47"/>
  <c r="E1542" i="47"/>
  <c r="E1541" i="47"/>
  <c r="E1540" i="47"/>
  <c r="E1539" i="47"/>
  <c r="E1538" i="47"/>
  <c r="E1537" i="47"/>
  <c r="E1536" i="47"/>
  <c r="E1535" i="47"/>
  <c r="E1534" i="47"/>
  <c r="E1533" i="47"/>
  <c r="E1532" i="47"/>
  <c r="E1531" i="47"/>
  <c r="E1530" i="47"/>
  <c r="E1529" i="47"/>
  <c r="E1528" i="47"/>
  <c r="E1527" i="47"/>
  <c r="E1526" i="47"/>
  <c r="E1525" i="47"/>
  <c r="E1524" i="47"/>
  <c r="E1523" i="47"/>
  <c r="E1522" i="47"/>
  <c r="E1521" i="47"/>
  <c r="E1520" i="47"/>
  <c r="E1519" i="47"/>
  <c r="E1518" i="47"/>
  <c r="E1517" i="47"/>
  <c r="E1516" i="47"/>
  <c r="E1515" i="47"/>
  <c r="E1514" i="47"/>
  <c r="E1513" i="47"/>
  <c r="E1512" i="47"/>
  <c r="E1511" i="47"/>
  <c r="E1510" i="47"/>
  <c r="E1509" i="47"/>
  <c r="E1508" i="47"/>
  <c r="E1507" i="47"/>
  <c r="E1506" i="47"/>
  <c r="E1505" i="47"/>
  <c r="E1504" i="47"/>
  <c r="E1503" i="47"/>
  <c r="E1502" i="47"/>
  <c r="E1501" i="47"/>
  <c r="E1500" i="47"/>
  <c r="E1499" i="47"/>
  <c r="E1498" i="47"/>
  <c r="E1497" i="47"/>
  <c r="E1496" i="47"/>
  <c r="E1495" i="47"/>
  <c r="E1494" i="47"/>
  <c r="E1493" i="47"/>
  <c r="E1492" i="47"/>
  <c r="E1491" i="47"/>
  <c r="E1490" i="47"/>
  <c r="E1489" i="47"/>
  <c r="E1488" i="47"/>
  <c r="E1487" i="47"/>
  <c r="E1486" i="47"/>
  <c r="E1485" i="47"/>
  <c r="E1484" i="47"/>
  <c r="E1483" i="47"/>
  <c r="E1482" i="47"/>
  <c r="E1481" i="47"/>
  <c r="E1480" i="47"/>
  <c r="E1479" i="47"/>
  <c r="E1478" i="47"/>
  <c r="E1477" i="47"/>
  <c r="E1476" i="47"/>
  <c r="E1475" i="47"/>
  <c r="E1474" i="47"/>
  <c r="E1473" i="47"/>
  <c r="E1472" i="47"/>
  <c r="E1471" i="47"/>
  <c r="E1470" i="47"/>
  <c r="E1469" i="47"/>
  <c r="E1468" i="47"/>
  <c r="E1467" i="47"/>
  <c r="E1466" i="47"/>
  <c r="E1465" i="47"/>
  <c r="E1464" i="47"/>
  <c r="E1463" i="47"/>
  <c r="E1462" i="47"/>
  <c r="E1461" i="47"/>
  <c r="E1460" i="47"/>
  <c r="E1459" i="47"/>
  <c r="E1458" i="47"/>
  <c r="E1457" i="47"/>
  <c r="E1456" i="47"/>
  <c r="E1455" i="47"/>
  <c r="E1454" i="47"/>
  <c r="E1453" i="47"/>
  <c r="E1452" i="47"/>
  <c r="E1451" i="47"/>
  <c r="E1450" i="47"/>
  <c r="E1449" i="47"/>
  <c r="E1448" i="47"/>
  <c r="E1447" i="47"/>
  <c r="E1446" i="47"/>
  <c r="E1445" i="47"/>
  <c r="E1444" i="47"/>
  <c r="E1443" i="47"/>
  <c r="E1442" i="47"/>
  <c r="E1441" i="47"/>
  <c r="E1440" i="47"/>
  <c r="E1439" i="47"/>
  <c r="E1438" i="47"/>
  <c r="E1437" i="47"/>
  <c r="E1436" i="47"/>
  <c r="E1435" i="47"/>
  <c r="E1434" i="47"/>
  <c r="E1433" i="47"/>
  <c r="E1432" i="47"/>
  <c r="E1431" i="47"/>
  <c r="E1430" i="47"/>
  <c r="E1429" i="47"/>
  <c r="E1428" i="47"/>
  <c r="E1427" i="47"/>
  <c r="E1426" i="47"/>
  <c r="E1425" i="47"/>
  <c r="E1424" i="47"/>
  <c r="E1423" i="47"/>
  <c r="E1422" i="47"/>
  <c r="E1421" i="47"/>
  <c r="E1420" i="47"/>
  <c r="E1419" i="47"/>
  <c r="E1418" i="47"/>
  <c r="E1417" i="47"/>
  <c r="E1416" i="47"/>
  <c r="E1415" i="47"/>
  <c r="E1414" i="47"/>
  <c r="E1413" i="47"/>
  <c r="E1412" i="47"/>
  <c r="E1411" i="47"/>
  <c r="E1410" i="47"/>
  <c r="E1409" i="47"/>
  <c r="E1408" i="47"/>
  <c r="E1407" i="47"/>
  <c r="E1406" i="47"/>
  <c r="E1405" i="47"/>
  <c r="E1404" i="47"/>
  <c r="E1403" i="47"/>
  <c r="E1402" i="47"/>
  <c r="E1401" i="47"/>
  <c r="E1400" i="47"/>
  <c r="E1399" i="47"/>
  <c r="E1398" i="47"/>
  <c r="E1397" i="47"/>
  <c r="E1396" i="47"/>
  <c r="E1395" i="47"/>
  <c r="E1394" i="47"/>
  <c r="E1393" i="47"/>
  <c r="E1392" i="47"/>
  <c r="E1391" i="47"/>
  <c r="E1390" i="47"/>
  <c r="E1389" i="47"/>
  <c r="E1388" i="47"/>
  <c r="E1387" i="47"/>
  <c r="E1386" i="47"/>
  <c r="E1385" i="47"/>
  <c r="E1384" i="47"/>
  <c r="E1383" i="47"/>
  <c r="E1382" i="47"/>
  <c r="E1381" i="47"/>
  <c r="E1380" i="47"/>
  <c r="E1379" i="47"/>
  <c r="E1378" i="47"/>
  <c r="E1377" i="47"/>
  <c r="E1376" i="47"/>
  <c r="E1375" i="47"/>
  <c r="E1374" i="47"/>
  <c r="E1373" i="47"/>
  <c r="E1372" i="47"/>
  <c r="E1371" i="47"/>
  <c r="E1370" i="47"/>
  <c r="E1369" i="47"/>
  <c r="E1368" i="47"/>
  <c r="E1367" i="47"/>
  <c r="E1366" i="47"/>
  <c r="E1365" i="47"/>
  <c r="E1364" i="47"/>
  <c r="E1363" i="47"/>
  <c r="E1362" i="47"/>
  <c r="E1361" i="47"/>
  <c r="E1360" i="47"/>
  <c r="E1359" i="47"/>
  <c r="E1358" i="47"/>
  <c r="E1357" i="47"/>
  <c r="E1356" i="47"/>
  <c r="E1355" i="47"/>
  <c r="E1354" i="47"/>
  <c r="E1353" i="47"/>
  <c r="E1352" i="47"/>
  <c r="E1351" i="47"/>
  <c r="E1350" i="47"/>
  <c r="E1349" i="47"/>
  <c r="E1348" i="47"/>
  <c r="E1347" i="47"/>
  <c r="E1346" i="47"/>
  <c r="E1345" i="47"/>
  <c r="E1344" i="47"/>
  <c r="E1343" i="47"/>
  <c r="E1342" i="47"/>
  <c r="E1341" i="47"/>
  <c r="E1340" i="47"/>
  <c r="E1339" i="47"/>
  <c r="E1338" i="47"/>
  <c r="E1337" i="47"/>
  <c r="E1336" i="47"/>
  <c r="E1335" i="47"/>
  <c r="E1334" i="47"/>
  <c r="E1333" i="47"/>
  <c r="E1332" i="47"/>
  <c r="E1331" i="47"/>
  <c r="E1330" i="47"/>
  <c r="E1329" i="47"/>
  <c r="E1328" i="47"/>
  <c r="E1327" i="47"/>
  <c r="E1326" i="47"/>
  <c r="E1325" i="47"/>
  <c r="E1324" i="47"/>
  <c r="E1323" i="47"/>
  <c r="E1322" i="47"/>
  <c r="E1321" i="47"/>
  <c r="E1320" i="47"/>
  <c r="E1319" i="47"/>
  <c r="E1318" i="47"/>
  <c r="E1317" i="47"/>
  <c r="E1316" i="47"/>
  <c r="E1315" i="47"/>
  <c r="E1314" i="47"/>
  <c r="E1313" i="47"/>
  <c r="E1312" i="47"/>
  <c r="E1311" i="47"/>
  <c r="E1310" i="47"/>
  <c r="E1309" i="47"/>
  <c r="E1308" i="47"/>
  <c r="E1307" i="47"/>
  <c r="E1306" i="47"/>
  <c r="E1305" i="47"/>
  <c r="E1304" i="47"/>
  <c r="E1303" i="47"/>
  <c r="E1302" i="47"/>
  <c r="E1301" i="47"/>
  <c r="E1300" i="47"/>
  <c r="E1299" i="47"/>
  <c r="E1298" i="47"/>
  <c r="E1297" i="47"/>
  <c r="E1296" i="47"/>
  <c r="E1295" i="47"/>
  <c r="E1294" i="47"/>
  <c r="E1293" i="47"/>
  <c r="E1292" i="47"/>
  <c r="E1291" i="47"/>
  <c r="E1290" i="47"/>
  <c r="E1289" i="47"/>
  <c r="E1288" i="47"/>
  <c r="E1287" i="47"/>
  <c r="E1286" i="47"/>
  <c r="E1285" i="47"/>
  <c r="E1284" i="47"/>
  <c r="E1283" i="47"/>
  <c r="E1282" i="47"/>
  <c r="E1281" i="47"/>
  <c r="E1280" i="47"/>
  <c r="E1279" i="47"/>
  <c r="E1278" i="47"/>
  <c r="E1277" i="47"/>
  <c r="E1276" i="47"/>
  <c r="E1275" i="47"/>
  <c r="E1274" i="47"/>
  <c r="E1273" i="47"/>
  <c r="E1272" i="47"/>
  <c r="E1271" i="47"/>
  <c r="E1270" i="47"/>
  <c r="E1269" i="47"/>
  <c r="E1268" i="47"/>
  <c r="E1267" i="47"/>
  <c r="E1266" i="47"/>
  <c r="E1265" i="47"/>
  <c r="E1264" i="47"/>
  <c r="E1263" i="47"/>
  <c r="E1262" i="47"/>
  <c r="E1261" i="47"/>
  <c r="E1260" i="47"/>
  <c r="E1259" i="47"/>
  <c r="E1258" i="47"/>
  <c r="E1257" i="47"/>
  <c r="E1256" i="47"/>
  <c r="E1255" i="47"/>
  <c r="E1254" i="47"/>
  <c r="E1253" i="47"/>
  <c r="E1252" i="47"/>
  <c r="E1251" i="47"/>
  <c r="E1250" i="47"/>
  <c r="E1249" i="47"/>
  <c r="E1248" i="47"/>
  <c r="E1247" i="47"/>
  <c r="E1246" i="47"/>
  <c r="E1245" i="47"/>
  <c r="E1244" i="47"/>
  <c r="E1243" i="47"/>
  <c r="E1242" i="47"/>
  <c r="E1241" i="47"/>
  <c r="E1240" i="47"/>
  <c r="E1239" i="47"/>
  <c r="E1238" i="47"/>
  <c r="E1237" i="47"/>
  <c r="E1236" i="47"/>
  <c r="E1235" i="47"/>
  <c r="E1234" i="47"/>
  <c r="E1233" i="47"/>
  <c r="E1232" i="47"/>
  <c r="E1231" i="47"/>
  <c r="E1230" i="47"/>
  <c r="E1229" i="47"/>
  <c r="E1228" i="47"/>
  <c r="E1227" i="47"/>
  <c r="E1226" i="47"/>
  <c r="E1225" i="47"/>
  <c r="E1224" i="47"/>
  <c r="E1223" i="47"/>
  <c r="E1222" i="47"/>
  <c r="E1221" i="47"/>
  <c r="E1220" i="47"/>
  <c r="E1219" i="47"/>
  <c r="E1218" i="47"/>
  <c r="E1217" i="47"/>
  <c r="E1216" i="47"/>
  <c r="E1215" i="47"/>
  <c r="E1214" i="47"/>
  <c r="E1213" i="47"/>
  <c r="E1212" i="47"/>
  <c r="E1211" i="47"/>
  <c r="E1210" i="47"/>
  <c r="E1209" i="47"/>
  <c r="E1208" i="47"/>
  <c r="E1207" i="47"/>
  <c r="E1206" i="47"/>
  <c r="E1205" i="47"/>
  <c r="E1204" i="47"/>
  <c r="E1203" i="47"/>
  <c r="E1202" i="47"/>
  <c r="E1201" i="47"/>
  <c r="E1200" i="47"/>
  <c r="E1199" i="47"/>
  <c r="E1198" i="47"/>
  <c r="E1197" i="47"/>
  <c r="E1196" i="47"/>
  <c r="E1195" i="47"/>
  <c r="E1194" i="47"/>
  <c r="E1193" i="47"/>
  <c r="E1192" i="47"/>
  <c r="E1191" i="47"/>
  <c r="E1190" i="47"/>
  <c r="E1189" i="47"/>
  <c r="E1188" i="47"/>
  <c r="E1187" i="47"/>
  <c r="E1186" i="47"/>
  <c r="E1185" i="47"/>
  <c r="E1184" i="47"/>
  <c r="E1183" i="47"/>
  <c r="E1182" i="47"/>
  <c r="E1181" i="47"/>
  <c r="E1180" i="47"/>
  <c r="E1179" i="47"/>
  <c r="E1178" i="47"/>
  <c r="E1177" i="47"/>
  <c r="E1176" i="47"/>
  <c r="E1175" i="47"/>
  <c r="E1174" i="47"/>
  <c r="E1173" i="47"/>
  <c r="E1172" i="47"/>
  <c r="E1171" i="47"/>
  <c r="E1170" i="47"/>
  <c r="E1169" i="47"/>
  <c r="E1168" i="47"/>
  <c r="E1167" i="47"/>
  <c r="E1166" i="47"/>
  <c r="E1165" i="47"/>
  <c r="E1164" i="47"/>
  <c r="E1163" i="47"/>
  <c r="E1162" i="47"/>
  <c r="E1161" i="47"/>
  <c r="E1160" i="47"/>
  <c r="E1159" i="47"/>
  <c r="E1158" i="47"/>
  <c r="E1157" i="47"/>
  <c r="E1156" i="47"/>
  <c r="E1155" i="47"/>
  <c r="E1154" i="47"/>
  <c r="E1153" i="47"/>
  <c r="E1152" i="47"/>
  <c r="E1151" i="47"/>
  <c r="E1150" i="47"/>
  <c r="E1149" i="47"/>
  <c r="E1148" i="47"/>
  <c r="E1147" i="47"/>
  <c r="E1146" i="47"/>
  <c r="E1145" i="47"/>
  <c r="E1144" i="47"/>
  <c r="E1143" i="47"/>
  <c r="E1142" i="47"/>
  <c r="E1141" i="47"/>
  <c r="E1140" i="47"/>
  <c r="E1139" i="47"/>
  <c r="E1138" i="47"/>
  <c r="E1137" i="47"/>
  <c r="E1136" i="47"/>
  <c r="E1135" i="47"/>
  <c r="E1134" i="47"/>
  <c r="E1133" i="47"/>
  <c r="E1132" i="47"/>
  <c r="E1131" i="47"/>
  <c r="E1130" i="47"/>
  <c r="E1129" i="47"/>
  <c r="E1128" i="47"/>
  <c r="E1127" i="47"/>
  <c r="E1126" i="47"/>
  <c r="E1125" i="47"/>
  <c r="E1124" i="47"/>
  <c r="E1123" i="47"/>
  <c r="E1122" i="47"/>
  <c r="E1121" i="47"/>
  <c r="E1120" i="47"/>
  <c r="E1119" i="47"/>
  <c r="E1118" i="47"/>
  <c r="E1117" i="47"/>
  <c r="E1116" i="47"/>
  <c r="E1115" i="47"/>
  <c r="E1114" i="47"/>
  <c r="E1113" i="47"/>
  <c r="E1112" i="47"/>
  <c r="E1111" i="47"/>
  <c r="E1110" i="47"/>
  <c r="E1109" i="47"/>
  <c r="E1108" i="47"/>
  <c r="E1107" i="47"/>
  <c r="E1106" i="47"/>
  <c r="E1105" i="47"/>
  <c r="E1104" i="47"/>
  <c r="E1103" i="47"/>
  <c r="E1102" i="47"/>
  <c r="E1101" i="47"/>
  <c r="E1100" i="47"/>
  <c r="E1099" i="47"/>
  <c r="E1098" i="47"/>
  <c r="E1097" i="47"/>
  <c r="E1096" i="47"/>
  <c r="E1095" i="47"/>
  <c r="E1094" i="47"/>
  <c r="E1093" i="47"/>
  <c r="E1092" i="47"/>
  <c r="E1091" i="47"/>
  <c r="E1090" i="47"/>
  <c r="E1089" i="47"/>
  <c r="E1088" i="47"/>
  <c r="E1087" i="47"/>
  <c r="E1086" i="47"/>
  <c r="E1085" i="47"/>
  <c r="E1084" i="47"/>
  <c r="E1083" i="47"/>
  <c r="E1082" i="47"/>
  <c r="E1081" i="47"/>
  <c r="E1080" i="47"/>
  <c r="E1079" i="47"/>
  <c r="E1078" i="47"/>
  <c r="E1077" i="47"/>
  <c r="E1076" i="47"/>
  <c r="E1075" i="47"/>
  <c r="E1074" i="47"/>
  <c r="E1073" i="47"/>
  <c r="E1072" i="47"/>
  <c r="E1071" i="47"/>
  <c r="E1070" i="47"/>
  <c r="E1069" i="47"/>
  <c r="E1068" i="47"/>
  <c r="E1067" i="47"/>
  <c r="E1066" i="47"/>
  <c r="E1065" i="47"/>
  <c r="E1064" i="47"/>
  <c r="E1063" i="47"/>
  <c r="E1062" i="47"/>
  <c r="E1061" i="47"/>
  <c r="E1060" i="47"/>
  <c r="E1059" i="47"/>
  <c r="E1058" i="47"/>
  <c r="E1057" i="47"/>
  <c r="E1056" i="47"/>
  <c r="E1055" i="47"/>
  <c r="E1054" i="47"/>
  <c r="E1053" i="47"/>
  <c r="E1052" i="47"/>
  <c r="E1051" i="47"/>
  <c r="E1050" i="47"/>
  <c r="E1049" i="47"/>
  <c r="E1048" i="47"/>
  <c r="E1047" i="47"/>
  <c r="E1046" i="47"/>
  <c r="E1045" i="47"/>
  <c r="E1044" i="47"/>
  <c r="E1043" i="47"/>
  <c r="E1042" i="47"/>
  <c r="E1041" i="47"/>
  <c r="E1040" i="47"/>
  <c r="E1039" i="47"/>
  <c r="E1038" i="47"/>
  <c r="E1037" i="47"/>
  <c r="E1036" i="47"/>
  <c r="E1035" i="47"/>
  <c r="E1034" i="47"/>
  <c r="E1033" i="47"/>
  <c r="E1032" i="47"/>
  <c r="E1031" i="47"/>
  <c r="E1030" i="47"/>
  <c r="E1029" i="47"/>
  <c r="E1028" i="47"/>
  <c r="E1027" i="47"/>
  <c r="E1026" i="47"/>
  <c r="E1025" i="47"/>
  <c r="E1024" i="47"/>
  <c r="E1023" i="47"/>
  <c r="E1022" i="47"/>
  <c r="E1021" i="47"/>
  <c r="E1020" i="47"/>
  <c r="E1019" i="47"/>
  <c r="E1018" i="47"/>
  <c r="E1017" i="47"/>
  <c r="E1016" i="47"/>
  <c r="E1015" i="47"/>
  <c r="E1014" i="47"/>
  <c r="E1013" i="47"/>
  <c r="E1012" i="47"/>
  <c r="E1011" i="47"/>
  <c r="E1010" i="47"/>
  <c r="E1009" i="47"/>
  <c r="E1008" i="47"/>
  <c r="E1007" i="47"/>
  <c r="E1006" i="47"/>
  <c r="E1005" i="47"/>
  <c r="E1004" i="47"/>
  <c r="E1003" i="47"/>
  <c r="E1002" i="47"/>
  <c r="E1001" i="47"/>
  <c r="E1000" i="47"/>
  <c r="E999" i="47"/>
  <c r="E998" i="47"/>
  <c r="E997" i="47"/>
  <c r="E996" i="47"/>
  <c r="E995" i="47"/>
  <c r="E994" i="47"/>
  <c r="E993" i="47"/>
  <c r="E992" i="47"/>
  <c r="E991" i="47"/>
  <c r="E990" i="47"/>
  <c r="E989" i="47"/>
  <c r="E988" i="47"/>
  <c r="E987" i="47"/>
  <c r="E986" i="47"/>
  <c r="E985" i="47"/>
  <c r="E984" i="47"/>
  <c r="E983" i="47"/>
  <c r="E982" i="47"/>
  <c r="E981" i="47"/>
  <c r="E980" i="47"/>
  <c r="E979" i="47"/>
  <c r="E978" i="47"/>
  <c r="E977" i="47"/>
  <c r="E976" i="47"/>
  <c r="E975" i="47"/>
  <c r="E974" i="47"/>
  <c r="E973" i="47"/>
  <c r="E972" i="47"/>
  <c r="E971" i="47"/>
  <c r="E970" i="47"/>
  <c r="E969" i="47"/>
  <c r="E968" i="47"/>
  <c r="E967" i="47"/>
  <c r="E966" i="47"/>
  <c r="E965" i="47"/>
  <c r="E964" i="47"/>
  <c r="E963" i="47"/>
  <c r="E962" i="47"/>
  <c r="E961" i="47"/>
  <c r="E960" i="47"/>
  <c r="E959" i="47"/>
  <c r="E958" i="47"/>
  <c r="E957" i="47"/>
  <c r="E956" i="47"/>
  <c r="E955" i="47"/>
  <c r="E954" i="47"/>
  <c r="E953" i="47"/>
  <c r="E952" i="47"/>
  <c r="E951" i="47"/>
  <c r="E950" i="47"/>
  <c r="E949" i="47"/>
  <c r="E948" i="47"/>
  <c r="E947" i="47"/>
  <c r="E946" i="47"/>
  <c r="E945" i="47"/>
  <c r="E944" i="47"/>
  <c r="E943" i="47"/>
  <c r="E942" i="47"/>
  <c r="E941" i="47"/>
  <c r="E940" i="47"/>
  <c r="E939" i="47"/>
  <c r="E938" i="47"/>
  <c r="E937" i="47"/>
  <c r="E936" i="47"/>
  <c r="E935" i="47"/>
  <c r="E934" i="47"/>
  <c r="E933" i="47"/>
  <c r="E932" i="47"/>
  <c r="E931" i="47"/>
  <c r="E930" i="47"/>
  <c r="E929" i="47"/>
  <c r="E928" i="47"/>
  <c r="E927" i="47"/>
  <c r="E926" i="47"/>
  <c r="E925" i="47"/>
  <c r="E924" i="47"/>
  <c r="E923" i="47"/>
  <c r="E922" i="47"/>
  <c r="E921" i="47"/>
  <c r="E920" i="47"/>
  <c r="E919" i="47"/>
  <c r="E918" i="47"/>
  <c r="E917" i="47"/>
  <c r="E916" i="47"/>
  <c r="E915" i="47"/>
  <c r="E914" i="47"/>
  <c r="E913" i="47"/>
  <c r="E912" i="47"/>
  <c r="E911" i="47"/>
  <c r="E910" i="47"/>
  <c r="E909" i="47"/>
  <c r="E908" i="47"/>
  <c r="E907" i="47"/>
  <c r="E906" i="47"/>
  <c r="E905" i="47"/>
  <c r="E904" i="47"/>
  <c r="E903" i="47"/>
  <c r="E902" i="47"/>
  <c r="E901" i="47"/>
  <c r="E900" i="47"/>
  <c r="E899" i="47"/>
  <c r="E898" i="47"/>
  <c r="E897" i="47"/>
  <c r="E896" i="47"/>
  <c r="E895" i="47"/>
  <c r="E894" i="47"/>
  <c r="E893" i="47"/>
  <c r="E892" i="47"/>
  <c r="E891" i="47"/>
  <c r="E890" i="47"/>
  <c r="E889" i="47"/>
  <c r="E888" i="47"/>
  <c r="E887" i="47"/>
  <c r="E886" i="47"/>
  <c r="E885" i="47"/>
  <c r="E884" i="47"/>
  <c r="E883" i="47"/>
  <c r="E882" i="47"/>
  <c r="E881" i="47"/>
  <c r="E880" i="47"/>
  <c r="E879" i="47"/>
  <c r="E878" i="47"/>
  <c r="E877" i="47"/>
  <c r="E876" i="47"/>
  <c r="E875" i="47"/>
  <c r="E874" i="47"/>
  <c r="E873" i="47"/>
  <c r="E872" i="47"/>
  <c r="E871" i="47"/>
  <c r="E870" i="47"/>
  <c r="E869" i="47"/>
  <c r="E868" i="47"/>
  <c r="E867" i="47"/>
  <c r="E866" i="47"/>
  <c r="E865" i="47"/>
  <c r="E864" i="47"/>
  <c r="E863" i="47"/>
  <c r="E862" i="47"/>
  <c r="E861" i="47"/>
  <c r="E860" i="47"/>
  <c r="E859" i="47"/>
  <c r="E858" i="47"/>
  <c r="E857" i="47"/>
  <c r="E856" i="47"/>
  <c r="E855" i="47"/>
  <c r="E854" i="47"/>
  <c r="E853" i="47"/>
  <c r="E852" i="47"/>
  <c r="E851" i="47"/>
  <c r="E850" i="47"/>
  <c r="E849" i="47"/>
  <c r="E848" i="47"/>
  <c r="E847" i="47"/>
  <c r="E846" i="47"/>
  <c r="E845" i="47"/>
  <c r="E844" i="47"/>
  <c r="E843" i="47"/>
  <c r="E842" i="47"/>
  <c r="E841" i="47"/>
  <c r="E840" i="47"/>
  <c r="E839" i="47"/>
  <c r="E838" i="47"/>
  <c r="E837" i="47"/>
  <c r="E836" i="47"/>
  <c r="E835" i="47"/>
  <c r="E834" i="47"/>
  <c r="E833" i="47"/>
  <c r="E832" i="47"/>
  <c r="E831" i="47"/>
  <c r="E830" i="47"/>
  <c r="E829" i="47"/>
  <c r="E828" i="47"/>
  <c r="E827" i="47"/>
  <c r="E826" i="47"/>
  <c r="E825" i="47"/>
  <c r="E824" i="47"/>
  <c r="E823" i="47"/>
  <c r="E822" i="47"/>
  <c r="E821" i="47"/>
  <c r="E820" i="47"/>
  <c r="E819" i="47"/>
  <c r="E818" i="47"/>
  <c r="E817" i="47"/>
  <c r="E816" i="47"/>
  <c r="E815" i="47"/>
  <c r="E814" i="47"/>
  <c r="E813" i="47"/>
  <c r="E812" i="47"/>
  <c r="E811" i="47"/>
  <c r="E810" i="47"/>
  <c r="E809" i="47"/>
  <c r="E808" i="47"/>
  <c r="E807" i="47"/>
  <c r="E806" i="47"/>
  <c r="E805" i="47"/>
  <c r="E804" i="47"/>
  <c r="E803" i="47"/>
  <c r="E802" i="47"/>
  <c r="E801" i="47"/>
  <c r="E800" i="47"/>
  <c r="E799" i="47"/>
  <c r="E798" i="47"/>
  <c r="E797" i="47"/>
  <c r="E796" i="47"/>
  <c r="E795" i="47"/>
  <c r="E794" i="47"/>
  <c r="E793" i="47"/>
  <c r="E792" i="47"/>
  <c r="E791" i="47"/>
  <c r="E790" i="47"/>
  <c r="E789" i="47"/>
  <c r="E788" i="47"/>
  <c r="E787" i="47"/>
  <c r="E786" i="47"/>
  <c r="E785" i="47"/>
  <c r="E784" i="47"/>
  <c r="E783" i="47"/>
  <c r="E782" i="47"/>
  <c r="E781" i="47"/>
  <c r="E780" i="47"/>
  <c r="E779" i="47"/>
  <c r="E778" i="47"/>
  <c r="E777" i="47"/>
  <c r="E776" i="47"/>
  <c r="E775" i="47"/>
  <c r="E774" i="47"/>
  <c r="E773" i="47"/>
  <c r="E772" i="47"/>
  <c r="E771" i="47"/>
  <c r="E770" i="47"/>
  <c r="E769" i="47"/>
  <c r="E768" i="47"/>
  <c r="E767" i="47"/>
  <c r="E766" i="47"/>
  <c r="E765" i="47"/>
  <c r="E764" i="47"/>
  <c r="E763" i="47"/>
  <c r="E762" i="47"/>
  <c r="E761" i="47"/>
  <c r="E760" i="47"/>
  <c r="E759" i="47"/>
  <c r="E758" i="47"/>
  <c r="E757" i="47"/>
  <c r="E756" i="47"/>
  <c r="E755" i="47"/>
  <c r="E754" i="47"/>
  <c r="E753" i="47"/>
  <c r="E752" i="47"/>
  <c r="E751" i="47"/>
  <c r="E750" i="47"/>
  <c r="E749" i="47"/>
  <c r="E748" i="47"/>
  <c r="E747" i="47"/>
  <c r="E746" i="47"/>
  <c r="E745" i="47"/>
  <c r="E744" i="47"/>
  <c r="E743" i="47"/>
  <c r="E742" i="47"/>
  <c r="E741" i="47"/>
  <c r="E740" i="47"/>
  <c r="E739" i="47"/>
  <c r="E738" i="47"/>
  <c r="E737" i="47"/>
  <c r="E736" i="47"/>
  <c r="E735" i="47"/>
  <c r="E734" i="47"/>
  <c r="E733" i="47"/>
  <c r="E732" i="47"/>
  <c r="E731" i="47"/>
  <c r="E730" i="47"/>
  <c r="E729" i="47"/>
  <c r="E728" i="47"/>
  <c r="E727" i="47"/>
  <c r="E726" i="47"/>
  <c r="E725" i="47"/>
  <c r="E724" i="47"/>
  <c r="E723" i="47"/>
  <c r="E722" i="47"/>
  <c r="E721" i="47"/>
  <c r="E720" i="47"/>
  <c r="E719" i="47"/>
  <c r="E718" i="47"/>
  <c r="E717" i="47"/>
  <c r="E716" i="47"/>
  <c r="E715" i="47"/>
  <c r="E714" i="47"/>
  <c r="E713" i="47"/>
  <c r="E712" i="47"/>
  <c r="E711" i="47"/>
  <c r="E710" i="47"/>
  <c r="E709" i="47"/>
  <c r="E708" i="47"/>
  <c r="E707" i="47"/>
  <c r="E706" i="47"/>
  <c r="E705" i="47"/>
  <c r="E704" i="47"/>
  <c r="E703" i="47"/>
  <c r="E702" i="47"/>
  <c r="E701" i="47"/>
  <c r="E700" i="47"/>
  <c r="E699" i="47"/>
  <c r="E698" i="47"/>
  <c r="E697" i="47"/>
  <c r="E696" i="47"/>
  <c r="E695" i="47"/>
  <c r="E694" i="47"/>
  <c r="E693" i="47"/>
  <c r="E692" i="47"/>
  <c r="E691" i="47"/>
  <c r="E690" i="47"/>
  <c r="E689" i="47"/>
  <c r="E688" i="47"/>
  <c r="E687" i="47"/>
  <c r="E686" i="47"/>
  <c r="E685" i="47"/>
  <c r="E684" i="47"/>
  <c r="E683" i="47"/>
  <c r="E682" i="47"/>
  <c r="E681" i="47"/>
  <c r="E680" i="47"/>
  <c r="E679" i="47"/>
  <c r="E678" i="47"/>
  <c r="E677" i="47"/>
  <c r="E676" i="47"/>
  <c r="E675" i="47"/>
  <c r="E674" i="47"/>
  <c r="E673" i="47"/>
  <c r="E672" i="47"/>
  <c r="E671" i="47"/>
  <c r="E670" i="47"/>
  <c r="E669" i="47"/>
  <c r="E668" i="47"/>
  <c r="E667" i="47"/>
  <c r="E666" i="47"/>
  <c r="E665" i="47"/>
  <c r="E664" i="47"/>
  <c r="E663" i="47"/>
  <c r="E662" i="47"/>
  <c r="E661" i="47"/>
  <c r="E660" i="47"/>
  <c r="E659" i="47"/>
  <c r="E658" i="47"/>
  <c r="E657" i="47"/>
  <c r="E656" i="47"/>
  <c r="E655" i="47"/>
  <c r="E654" i="47"/>
  <c r="E653" i="47"/>
  <c r="E652" i="47"/>
  <c r="E651" i="47"/>
  <c r="E650" i="47"/>
  <c r="E649" i="47"/>
  <c r="E648" i="47"/>
  <c r="E647" i="47"/>
  <c r="E646" i="47"/>
  <c r="E645" i="47"/>
  <c r="E644" i="47"/>
  <c r="E643" i="47"/>
  <c r="E642" i="47"/>
  <c r="E641" i="47"/>
  <c r="E640" i="47"/>
  <c r="E639" i="47"/>
  <c r="E638" i="47"/>
  <c r="E637" i="47"/>
  <c r="E636" i="47"/>
  <c r="E635" i="47"/>
  <c r="E634" i="47"/>
  <c r="E633" i="47"/>
  <c r="E632" i="47"/>
  <c r="E631" i="47"/>
  <c r="E630" i="47"/>
  <c r="E629" i="47"/>
  <c r="E628" i="47"/>
  <c r="E627" i="47"/>
  <c r="E626" i="47"/>
  <c r="E625" i="47"/>
  <c r="E624" i="47"/>
  <c r="E623" i="47"/>
  <c r="E622" i="47"/>
  <c r="E621" i="47"/>
  <c r="E620" i="47"/>
  <c r="E619" i="47"/>
  <c r="E618" i="47"/>
  <c r="E617" i="47"/>
  <c r="E616" i="47"/>
  <c r="E615" i="47"/>
  <c r="E614" i="47"/>
  <c r="E613" i="47"/>
  <c r="E612" i="47"/>
  <c r="E611" i="47"/>
  <c r="E610" i="47"/>
  <c r="E609" i="47"/>
  <c r="E608" i="47"/>
  <c r="E607" i="47"/>
  <c r="E606" i="47"/>
  <c r="E605" i="47"/>
  <c r="E604" i="47"/>
  <c r="E603" i="47"/>
  <c r="E602" i="47"/>
  <c r="E601" i="47"/>
  <c r="E600" i="47"/>
  <c r="E599" i="47"/>
  <c r="E598" i="47"/>
  <c r="E597" i="47"/>
  <c r="E596" i="47"/>
  <c r="E595" i="47"/>
  <c r="E594" i="47"/>
  <c r="E593" i="47"/>
  <c r="E592" i="47"/>
  <c r="E591" i="47"/>
  <c r="E590" i="47"/>
  <c r="E589" i="47"/>
  <c r="E588" i="47"/>
  <c r="E587" i="47"/>
  <c r="E586" i="47"/>
  <c r="E585" i="47"/>
  <c r="E584" i="47"/>
  <c r="E583" i="47"/>
  <c r="E582" i="47"/>
  <c r="E581" i="47"/>
  <c r="E580" i="47"/>
  <c r="E579" i="47"/>
  <c r="E578" i="47"/>
  <c r="E577" i="47"/>
  <c r="E576" i="47"/>
  <c r="E575" i="47"/>
  <c r="E574" i="47"/>
  <c r="E573" i="47"/>
  <c r="E572" i="47"/>
  <c r="E571" i="47"/>
  <c r="E570" i="47"/>
  <c r="E569" i="47"/>
  <c r="E568" i="47"/>
  <c r="E567" i="47"/>
  <c r="E566" i="47"/>
  <c r="E565" i="47"/>
  <c r="E564" i="47"/>
  <c r="E563" i="47"/>
  <c r="E562" i="47"/>
  <c r="E561" i="47"/>
  <c r="E560" i="47"/>
  <c r="E559" i="47"/>
  <c r="E558" i="47"/>
  <c r="E557" i="47"/>
  <c r="E556" i="47"/>
  <c r="E555" i="47"/>
  <c r="E554" i="47"/>
  <c r="E553" i="47"/>
  <c r="E552" i="47"/>
  <c r="E551" i="47"/>
  <c r="E550" i="47"/>
  <c r="E549" i="47"/>
  <c r="E548" i="47"/>
  <c r="E547" i="47"/>
  <c r="E546" i="47"/>
  <c r="E545" i="47"/>
  <c r="E544" i="47"/>
  <c r="E543" i="47"/>
  <c r="E542" i="47"/>
  <c r="E541" i="47"/>
  <c r="E540" i="47"/>
  <c r="E539" i="47"/>
  <c r="E538" i="47"/>
  <c r="E537" i="47"/>
  <c r="E536" i="47"/>
  <c r="E535" i="47"/>
  <c r="E534" i="47"/>
  <c r="E533" i="47"/>
  <c r="E532" i="47"/>
  <c r="E531" i="47"/>
  <c r="E530" i="47"/>
  <c r="E529" i="47"/>
  <c r="E528" i="47"/>
  <c r="E527" i="47"/>
  <c r="E526" i="47"/>
  <c r="E525" i="47"/>
  <c r="E524" i="47"/>
  <c r="E523" i="47"/>
  <c r="E522" i="47"/>
  <c r="E521" i="47"/>
  <c r="E520" i="47"/>
  <c r="E519" i="47"/>
  <c r="E518" i="47"/>
  <c r="E517" i="47"/>
  <c r="E516" i="47"/>
  <c r="E515" i="47"/>
  <c r="E514" i="47"/>
  <c r="E513" i="47"/>
  <c r="E512" i="47"/>
  <c r="E511" i="47"/>
  <c r="E510" i="47"/>
  <c r="E509" i="47"/>
  <c r="E508" i="47"/>
  <c r="E507" i="47"/>
  <c r="E506" i="47"/>
  <c r="E505" i="47"/>
  <c r="E504" i="47"/>
  <c r="E503" i="47"/>
  <c r="E502" i="47"/>
  <c r="E501" i="47"/>
  <c r="E500" i="47"/>
  <c r="E499" i="47"/>
  <c r="E498" i="47"/>
  <c r="E497" i="47"/>
  <c r="E496" i="47"/>
  <c r="E495" i="47"/>
  <c r="E494" i="47"/>
  <c r="E493" i="47"/>
  <c r="E492" i="47"/>
  <c r="E491" i="47"/>
  <c r="E490" i="47"/>
  <c r="E489" i="47"/>
  <c r="E488" i="47"/>
  <c r="E487" i="47"/>
  <c r="E486" i="47"/>
  <c r="E485" i="47"/>
  <c r="E484" i="47"/>
  <c r="E483" i="47"/>
  <c r="E482" i="47"/>
  <c r="E481" i="47"/>
  <c r="E480" i="47"/>
  <c r="E479" i="47"/>
  <c r="E478" i="47"/>
  <c r="E477" i="47"/>
  <c r="E476" i="47"/>
  <c r="E475" i="47"/>
  <c r="E474" i="47"/>
  <c r="E473" i="47"/>
  <c r="E472" i="47"/>
  <c r="E471" i="47"/>
  <c r="E470" i="47"/>
  <c r="E469" i="47"/>
  <c r="E468" i="47"/>
  <c r="E467" i="47"/>
  <c r="E466" i="47"/>
  <c r="E465" i="47"/>
  <c r="E464" i="47"/>
  <c r="E463" i="47"/>
  <c r="E462" i="47"/>
  <c r="E461" i="47"/>
  <c r="E460" i="47"/>
  <c r="E459" i="47"/>
  <c r="E458" i="47"/>
  <c r="E457" i="47"/>
  <c r="E456" i="47"/>
  <c r="E455" i="47"/>
  <c r="E454" i="47"/>
  <c r="E453" i="47"/>
  <c r="E452" i="47"/>
  <c r="E451" i="47"/>
  <c r="E450" i="47"/>
  <c r="E449" i="47"/>
  <c r="E448" i="47"/>
  <c r="E447" i="47"/>
  <c r="E446" i="47"/>
  <c r="E445" i="47"/>
  <c r="E444" i="47"/>
  <c r="E443" i="47"/>
  <c r="E442" i="47"/>
  <c r="E441" i="47"/>
  <c r="E440" i="47"/>
  <c r="E439" i="47"/>
  <c r="E438" i="47"/>
  <c r="E437" i="47"/>
  <c r="E436" i="47"/>
  <c r="E435" i="47"/>
  <c r="E434" i="47"/>
  <c r="E433" i="47"/>
  <c r="E432" i="47"/>
  <c r="E431" i="47"/>
  <c r="E430" i="47"/>
  <c r="E429" i="47"/>
  <c r="E428" i="47"/>
  <c r="E427" i="47"/>
  <c r="E426" i="47"/>
  <c r="E425" i="47"/>
  <c r="E424" i="47"/>
  <c r="E423" i="47"/>
  <c r="E422" i="47"/>
  <c r="E421" i="47"/>
  <c r="E420" i="47"/>
  <c r="E419" i="47"/>
  <c r="E418" i="47"/>
  <c r="E417" i="47"/>
  <c r="E416" i="47"/>
  <c r="E415" i="47"/>
  <c r="E414" i="47"/>
  <c r="E413" i="47"/>
  <c r="E412" i="47"/>
  <c r="E411" i="47"/>
  <c r="E410" i="47"/>
  <c r="E409" i="47"/>
  <c r="E408" i="47"/>
  <c r="E407" i="47"/>
  <c r="E406" i="47"/>
  <c r="E405" i="47"/>
  <c r="E404" i="47"/>
  <c r="E403" i="47"/>
  <c r="E402" i="47"/>
  <c r="E401" i="47"/>
  <c r="E400" i="47"/>
  <c r="E399" i="47"/>
  <c r="E398" i="47"/>
  <c r="E397" i="47"/>
  <c r="E396" i="47"/>
  <c r="E395" i="47"/>
  <c r="E394" i="47"/>
  <c r="E393" i="47"/>
  <c r="E392" i="47"/>
  <c r="E391" i="47"/>
  <c r="E390" i="47"/>
  <c r="E389" i="47"/>
  <c r="E388" i="47"/>
  <c r="E387" i="47"/>
  <c r="E386" i="47"/>
  <c r="E385" i="47"/>
  <c r="E384" i="47"/>
  <c r="E383" i="47"/>
  <c r="E382" i="47"/>
  <c r="E381" i="47"/>
  <c r="E380" i="47"/>
  <c r="E379" i="47"/>
  <c r="E378" i="47"/>
  <c r="E377" i="47"/>
  <c r="E376" i="47"/>
  <c r="E375" i="47"/>
  <c r="E374" i="47"/>
  <c r="E373" i="47"/>
  <c r="E372" i="47"/>
  <c r="E371" i="47"/>
  <c r="E370" i="47"/>
  <c r="E369" i="47"/>
  <c r="E368" i="47"/>
  <c r="E367" i="47"/>
  <c r="E366" i="47"/>
  <c r="E365" i="47"/>
  <c r="E364" i="47"/>
  <c r="E363" i="47"/>
  <c r="E362" i="47"/>
  <c r="E361" i="47"/>
  <c r="E360" i="47"/>
  <c r="E359" i="47"/>
  <c r="E358" i="47"/>
  <c r="E357" i="47"/>
  <c r="E356" i="47"/>
  <c r="E355" i="47"/>
  <c r="E354" i="47"/>
  <c r="E353" i="47"/>
  <c r="E352" i="47"/>
  <c r="E351" i="47"/>
  <c r="E350" i="47"/>
  <c r="E349" i="47"/>
  <c r="E348" i="47"/>
  <c r="E347" i="47"/>
  <c r="E346" i="47"/>
  <c r="E345" i="47"/>
  <c r="E344" i="47"/>
  <c r="E343" i="47"/>
  <c r="E342" i="47"/>
  <c r="E341" i="47"/>
  <c r="E340" i="47"/>
  <c r="E339" i="47"/>
  <c r="E338" i="47"/>
  <c r="E337" i="47"/>
  <c r="E336" i="47"/>
  <c r="E335" i="47"/>
  <c r="E334" i="47"/>
  <c r="E333" i="47"/>
  <c r="E332" i="47"/>
  <c r="E331" i="47"/>
  <c r="E330" i="47"/>
  <c r="E329" i="47"/>
  <c r="E328" i="47"/>
  <c r="E327" i="47"/>
  <c r="E326" i="47"/>
  <c r="E325" i="47"/>
  <c r="E324" i="47"/>
  <c r="E323" i="47"/>
  <c r="E322" i="47"/>
  <c r="E311" i="47"/>
  <c r="E310" i="47"/>
  <c r="E309" i="47"/>
  <c r="E308" i="47"/>
  <c r="E307" i="47"/>
  <c r="E306" i="47"/>
  <c r="E305" i="47"/>
  <c r="E304" i="47"/>
  <c r="E303" i="47"/>
  <c r="E302" i="47"/>
  <c r="E301" i="47"/>
  <c r="E300" i="47"/>
  <c r="E299" i="47"/>
  <c r="E298" i="47"/>
  <c r="E297" i="47"/>
  <c r="E296" i="47"/>
  <c r="E295" i="47"/>
  <c r="E294" i="47"/>
  <c r="E293" i="47"/>
  <c r="E292" i="47"/>
  <c r="E291" i="47"/>
  <c r="E290" i="47"/>
  <c r="E289" i="47"/>
  <c r="E288" i="47"/>
  <c r="E287" i="47"/>
  <c r="E286" i="47"/>
  <c r="E285" i="47"/>
  <c r="E284" i="47"/>
  <c r="E283" i="47"/>
  <c r="E282" i="47"/>
  <c r="E281" i="47"/>
  <c r="E280" i="47"/>
  <c r="E279" i="47"/>
  <c r="E278" i="47"/>
  <c r="E277" i="47"/>
  <c r="E276" i="47"/>
  <c r="E275" i="47"/>
  <c r="E274" i="47"/>
  <c r="E273" i="47"/>
  <c r="E272" i="47"/>
  <c r="E271" i="47"/>
  <c r="E270" i="47"/>
  <c r="E269" i="47"/>
  <c r="E268" i="47"/>
  <c r="E267" i="47"/>
  <c r="E266" i="47"/>
  <c r="E265" i="47"/>
  <c r="E264" i="47"/>
  <c r="E263" i="47"/>
  <c r="E262" i="47"/>
  <c r="E261" i="47"/>
  <c r="E260" i="47"/>
  <c r="E259" i="47"/>
  <c r="E258" i="47"/>
  <c r="E257" i="47"/>
  <c r="E256" i="47"/>
  <c r="E255" i="47"/>
  <c r="E254" i="47"/>
  <c r="E253" i="47"/>
  <c r="E252" i="47"/>
  <c r="E251" i="47"/>
  <c r="E250" i="47"/>
  <c r="E249" i="47"/>
  <c r="E248" i="47"/>
  <c r="E247" i="47"/>
  <c r="E246" i="47"/>
  <c r="E245" i="47"/>
  <c r="E244" i="47"/>
  <c r="E243" i="47"/>
  <c r="E242" i="47"/>
  <c r="E241" i="47"/>
  <c r="E240" i="47"/>
  <c r="E239" i="47"/>
  <c r="E238" i="47"/>
  <c r="E237" i="47"/>
  <c r="E236" i="47"/>
  <c r="E235" i="47"/>
  <c r="E234" i="47"/>
  <c r="E233" i="47"/>
  <c r="E232" i="47"/>
  <c r="E231" i="47"/>
  <c r="E230" i="47"/>
  <c r="E229" i="47"/>
  <c r="E228" i="47"/>
  <c r="E227" i="47"/>
  <c r="E226" i="47"/>
  <c r="E225" i="47"/>
  <c r="E224" i="47"/>
  <c r="E223" i="47"/>
  <c r="E222" i="47"/>
  <c r="E221" i="47"/>
  <c r="E220" i="47"/>
  <c r="E219" i="47"/>
  <c r="E218" i="47"/>
  <c r="E217" i="47"/>
  <c r="E216" i="47"/>
  <c r="E215" i="47"/>
  <c r="E214" i="47"/>
  <c r="E213" i="47"/>
  <c r="E212" i="47"/>
  <c r="E211" i="47"/>
  <c r="E210" i="47"/>
  <c r="E209" i="47"/>
  <c r="E208" i="47"/>
  <c r="E207" i="47"/>
  <c r="E206" i="47"/>
  <c r="E205" i="47"/>
  <c r="E204" i="47"/>
  <c r="E203" i="47"/>
  <c r="E202" i="47"/>
  <c r="E201" i="47"/>
  <c r="E200" i="47"/>
  <c r="E199" i="47"/>
  <c r="E198" i="47"/>
  <c r="E197" i="47"/>
  <c r="E196" i="47"/>
  <c r="E195" i="47"/>
  <c r="E194" i="47"/>
  <c r="E193" i="47"/>
  <c r="E192" i="47"/>
  <c r="E191" i="47"/>
  <c r="E190" i="47"/>
  <c r="E189" i="47"/>
  <c r="E188" i="47"/>
  <c r="E187" i="47"/>
  <c r="E186" i="47"/>
  <c r="E185" i="47"/>
  <c r="E184" i="47"/>
  <c r="E183" i="47"/>
  <c r="E182" i="47"/>
  <c r="E181" i="47"/>
  <c r="E180" i="47"/>
  <c r="E179" i="47"/>
  <c r="E178" i="47"/>
  <c r="E177" i="47"/>
  <c r="E176" i="47"/>
  <c r="E175" i="47"/>
  <c r="E174" i="47"/>
  <c r="E173" i="47"/>
  <c r="E172" i="47"/>
  <c r="E171" i="47"/>
  <c r="E170" i="47"/>
  <c r="E169" i="47"/>
  <c r="E168" i="47"/>
  <c r="E167" i="47"/>
  <c r="E166" i="47"/>
  <c r="E165" i="47"/>
  <c r="E164" i="47"/>
  <c r="E163" i="47"/>
  <c r="E162" i="47"/>
  <c r="E161" i="47"/>
  <c r="E160" i="47"/>
  <c r="E159" i="47"/>
  <c r="E158" i="47"/>
  <c r="E157" i="47"/>
  <c r="E156" i="47"/>
  <c r="E155" i="47"/>
  <c r="E154" i="47"/>
  <c r="E153" i="47"/>
  <c r="E152" i="47"/>
  <c r="E151" i="47"/>
  <c r="E150" i="47"/>
  <c r="E149" i="47"/>
  <c r="E148" i="47"/>
  <c r="E147" i="47"/>
  <c r="E146" i="47"/>
  <c r="E145" i="47"/>
  <c r="E144" i="47"/>
  <c r="E143" i="47"/>
  <c r="E142" i="47"/>
  <c r="E141" i="47"/>
  <c r="E140" i="47"/>
  <c r="E139" i="47"/>
  <c r="E138" i="47"/>
  <c r="E137" i="47"/>
  <c r="E136" i="47"/>
  <c r="E135" i="47"/>
  <c r="E134" i="47"/>
  <c r="E133" i="47"/>
  <c r="E132" i="47"/>
  <c r="E131" i="47"/>
  <c r="E130" i="47"/>
  <c r="E129" i="47"/>
  <c r="E128" i="47"/>
  <c r="E127" i="47"/>
  <c r="E126" i="47"/>
  <c r="E125" i="47"/>
  <c r="E124" i="47"/>
  <c r="E123" i="47"/>
  <c r="E122" i="47"/>
  <c r="E121" i="47"/>
  <c r="E120" i="47"/>
  <c r="E119" i="47"/>
  <c r="E118" i="47"/>
  <c r="E117" i="47"/>
  <c r="E116" i="47"/>
  <c r="E115" i="47"/>
  <c r="E114" i="47"/>
  <c r="E113" i="47"/>
  <c r="E112" i="47"/>
  <c r="E111" i="47"/>
  <c r="E110" i="47"/>
  <c r="E109" i="47"/>
  <c r="E108" i="47"/>
  <c r="E107" i="47"/>
  <c r="E106" i="47"/>
  <c r="E105" i="47"/>
  <c r="E104" i="47"/>
  <c r="E103" i="47"/>
  <c r="E102" i="47"/>
  <c r="E101" i="47"/>
  <c r="E100" i="47"/>
  <c r="E99" i="47"/>
  <c r="E98" i="47"/>
  <c r="E97" i="47"/>
  <c r="E96" i="47"/>
  <c r="E95" i="47"/>
  <c r="E94" i="47"/>
  <c r="E93" i="47"/>
  <c r="E92" i="47"/>
  <c r="E91" i="47"/>
  <c r="E90" i="47"/>
  <c r="E89" i="47"/>
  <c r="E88" i="47"/>
  <c r="E87" i="47"/>
  <c r="E86" i="47"/>
  <c r="E85" i="47"/>
  <c r="E84" i="47"/>
  <c r="E83" i="47"/>
  <c r="E82" i="47"/>
  <c r="E81" i="47"/>
  <c r="E80" i="47"/>
  <c r="E79" i="47"/>
  <c r="E78" i="47"/>
  <c r="E77" i="47"/>
  <c r="E76" i="47"/>
  <c r="E75" i="47"/>
  <c r="E74" i="47"/>
  <c r="E73" i="47"/>
  <c r="E72" i="47"/>
  <c r="E71" i="47"/>
  <c r="E70" i="47"/>
  <c r="E69" i="47"/>
  <c r="E68" i="47"/>
  <c r="E67" i="47"/>
  <c r="E66" i="47"/>
  <c r="E65" i="47"/>
  <c r="E64" i="47"/>
  <c r="E63" i="47"/>
  <c r="E62" i="47"/>
  <c r="E61" i="47"/>
  <c r="E60" i="47"/>
  <c r="E59" i="47"/>
  <c r="E58" i="47"/>
  <c r="E57" i="47"/>
  <c r="E56" i="47"/>
  <c r="E55" i="47"/>
  <c r="E54" i="47"/>
  <c r="E53" i="47"/>
  <c r="E52" i="47"/>
  <c r="E51" i="47"/>
  <c r="E50" i="47"/>
  <c r="E49" i="47"/>
  <c r="E48" i="47"/>
  <c r="E47" i="47"/>
  <c r="E46" i="47"/>
  <c r="E45" i="47"/>
  <c r="E44" i="47"/>
  <c r="E43" i="47"/>
  <c r="E42" i="47"/>
  <c r="E41" i="47"/>
  <c r="E40" i="47"/>
  <c r="E39" i="47"/>
  <c r="E38" i="47"/>
  <c r="E37" i="47"/>
  <c r="E36" i="47"/>
  <c r="E35" i="47"/>
  <c r="E34" i="47"/>
  <c r="E33" i="47"/>
  <c r="E32" i="47"/>
  <c r="E31" i="47"/>
  <c r="E30" i="47"/>
  <c r="E29" i="47"/>
  <c r="E28" i="47"/>
  <c r="E27" i="47"/>
  <c r="E26" i="47"/>
  <c r="E25" i="47"/>
  <c r="E24" i="47"/>
  <c r="E23" i="47"/>
  <c r="E22" i="47"/>
  <c r="E21" i="47"/>
  <c r="E20" i="47"/>
  <c r="E19" i="47"/>
  <c r="E18" i="47"/>
  <c r="E17" i="47"/>
  <c r="E16" i="47"/>
  <c r="E15" i="47"/>
  <c r="E14" i="47"/>
  <c r="E13" i="47"/>
  <c r="E12" i="47"/>
  <c r="E11" i="47"/>
  <c r="E10" i="47"/>
  <c r="E9" i="47"/>
  <c r="E8" i="47"/>
  <c r="E7" i="47"/>
  <c r="E6" i="47"/>
  <c r="E5" i="47"/>
  <c r="E4" i="47"/>
  <c r="E3" i="47"/>
  <c r="C37" i="57"/>
  <c r="C36" i="57"/>
  <c r="I32" i="57"/>
  <c r="I31" i="57"/>
  <c r="I30" i="57"/>
  <c r="H32" i="57"/>
  <c r="H31" i="57"/>
  <c r="H30" i="57"/>
  <c r="G32" i="57"/>
  <c r="G31" i="57"/>
  <c r="G30" i="57"/>
  <c r="F32" i="57"/>
  <c r="F31" i="57"/>
  <c r="F30" i="57"/>
  <c r="AX16" i="55"/>
  <c r="K31" i="57"/>
  <c r="AX17" i="55"/>
  <c r="K32" i="57"/>
  <c r="AX18" i="55"/>
  <c r="AX19" i="55"/>
  <c r="AX20" i="55"/>
  <c r="AX21" i="55"/>
  <c r="AX22" i="55"/>
  <c r="AX23" i="55"/>
  <c r="AX24" i="55"/>
  <c r="AX25" i="55"/>
  <c r="AX26" i="55"/>
  <c r="AX27" i="55"/>
  <c r="AX28" i="55"/>
  <c r="AX29" i="55"/>
  <c r="AX30" i="55"/>
  <c r="AX31" i="55"/>
  <c r="AX32" i="55"/>
  <c r="AX33" i="55"/>
  <c r="AX34" i="55"/>
  <c r="AX35" i="55"/>
  <c r="AX36" i="55"/>
  <c r="AX37" i="55"/>
  <c r="AX38" i="55"/>
  <c r="AX39" i="55"/>
  <c r="AX40" i="55"/>
  <c r="AX41" i="55"/>
  <c r="AX42" i="55"/>
  <c r="AX43" i="55"/>
  <c r="AX44" i="55"/>
  <c r="AX45" i="55"/>
  <c r="AX46" i="55"/>
  <c r="AX47" i="55"/>
  <c r="AX48" i="55"/>
  <c r="AX49" i="55"/>
  <c r="AX50" i="55"/>
  <c r="AX51" i="55"/>
  <c r="AX52" i="55"/>
  <c r="AX53" i="55"/>
  <c r="AX54" i="55"/>
  <c r="AX55" i="55"/>
  <c r="AX56" i="55"/>
  <c r="AX57" i="55"/>
  <c r="AX58" i="55"/>
  <c r="AX59" i="55"/>
  <c r="AX60" i="55"/>
  <c r="AX61" i="55"/>
  <c r="AX62" i="55"/>
  <c r="AX63" i="55"/>
  <c r="AX64" i="55"/>
  <c r="AX15" i="55"/>
  <c r="K30" i="57"/>
  <c r="AW16" i="55"/>
  <c r="J31" i="57"/>
  <c r="AW17" i="55"/>
  <c r="J32" i="57"/>
  <c r="AW18" i="55"/>
  <c r="AW19" i="55"/>
  <c r="AW20" i="55"/>
  <c r="AW21" i="55"/>
  <c r="AW22" i="55"/>
  <c r="AW23" i="55"/>
  <c r="AW24" i="55"/>
  <c r="AW25" i="55"/>
  <c r="AW26" i="55"/>
  <c r="AW27" i="55"/>
  <c r="AW28" i="55"/>
  <c r="AW29" i="55"/>
  <c r="AW30" i="55"/>
  <c r="AW31" i="55"/>
  <c r="AW32" i="55"/>
  <c r="AW33" i="55"/>
  <c r="AW34" i="55"/>
  <c r="AW35" i="55"/>
  <c r="AW36" i="55"/>
  <c r="AW37" i="55"/>
  <c r="AW38" i="55"/>
  <c r="AW39" i="55"/>
  <c r="AW40" i="55"/>
  <c r="AW41" i="55"/>
  <c r="AW42" i="55"/>
  <c r="AW43" i="55"/>
  <c r="AW44" i="55"/>
  <c r="AW45" i="55"/>
  <c r="AW46" i="55"/>
  <c r="AW47" i="55"/>
  <c r="AW48" i="55"/>
  <c r="AW49" i="55"/>
  <c r="AW50" i="55"/>
  <c r="AW51" i="55"/>
  <c r="AW52" i="55"/>
  <c r="AW53" i="55"/>
  <c r="AW54" i="55"/>
  <c r="AW55" i="55"/>
  <c r="AW56" i="55"/>
  <c r="AW57" i="55"/>
  <c r="AW58" i="55"/>
  <c r="AW59" i="55"/>
  <c r="AW60" i="55"/>
  <c r="AW61" i="55"/>
  <c r="AW62" i="55"/>
  <c r="AW63" i="55"/>
  <c r="AW64" i="55"/>
  <c r="AW15" i="55"/>
  <c r="J30" i="57"/>
  <c r="E32" i="57"/>
  <c r="D32" i="57"/>
  <c r="D30" i="57"/>
  <c r="AP16" i="55"/>
  <c r="D31" i="57"/>
  <c r="AQ16" i="55"/>
  <c r="E31" i="57"/>
  <c r="AP17" i="55"/>
  <c r="AQ17" i="55"/>
  <c r="AP18" i="55"/>
  <c r="AQ18" i="55"/>
  <c r="AP19" i="55"/>
  <c r="AQ19" i="55"/>
  <c r="AP20" i="55"/>
  <c r="AQ20" i="55"/>
  <c r="AP21" i="55"/>
  <c r="AQ21" i="55"/>
  <c r="AP22" i="55"/>
  <c r="AQ22" i="55"/>
  <c r="AP23" i="55"/>
  <c r="AQ23" i="55"/>
  <c r="AP24" i="55"/>
  <c r="AQ24" i="55"/>
  <c r="AP25" i="55"/>
  <c r="AQ25" i="55"/>
  <c r="AP26" i="55"/>
  <c r="AQ26" i="55"/>
  <c r="AP27" i="55"/>
  <c r="AQ27" i="55"/>
  <c r="AP28" i="55"/>
  <c r="AQ28" i="55"/>
  <c r="AP29" i="55"/>
  <c r="AQ29" i="55"/>
  <c r="AP30" i="55"/>
  <c r="AQ30" i="55"/>
  <c r="AP31" i="55"/>
  <c r="AQ31" i="55"/>
  <c r="AP32" i="55"/>
  <c r="AQ32" i="55"/>
  <c r="AP33" i="55"/>
  <c r="AQ33" i="55"/>
  <c r="AP34" i="55"/>
  <c r="AQ34" i="55"/>
  <c r="AP35" i="55"/>
  <c r="AQ35" i="55"/>
  <c r="AP36" i="55"/>
  <c r="AQ36" i="55"/>
  <c r="AP37" i="55"/>
  <c r="AQ37" i="55"/>
  <c r="AP38" i="55"/>
  <c r="AQ38" i="55"/>
  <c r="AP39" i="55"/>
  <c r="AQ39" i="55"/>
  <c r="AP40" i="55"/>
  <c r="AQ40" i="55"/>
  <c r="AP41" i="55"/>
  <c r="AQ41" i="55"/>
  <c r="AP42" i="55"/>
  <c r="AQ42" i="55"/>
  <c r="AP43" i="55"/>
  <c r="AQ43" i="55"/>
  <c r="AP44" i="55"/>
  <c r="AQ44" i="55"/>
  <c r="AP45" i="55"/>
  <c r="AQ45" i="55"/>
  <c r="AP46" i="55"/>
  <c r="AQ46" i="55"/>
  <c r="AP47" i="55"/>
  <c r="AQ47" i="55"/>
  <c r="AP48" i="55"/>
  <c r="AQ48" i="55"/>
  <c r="AP49" i="55"/>
  <c r="AQ49" i="55"/>
  <c r="AP50" i="55"/>
  <c r="AQ50" i="55"/>
  <c r="AP51" i="55"/>
  <c r="AQ51" i="55"/>
  <c r="AP52" i="55"/>
  <c r="AQ52" i="55"/>
  <c r="AP53" i="55"/>
  <c r="AQ53" i="55"/>
  <c r="AP54" i="55"/>
  <c r="AQ54" i="55"/>
  <c r="AP55" i="55"/>
  <c r="AQ55" i="55"/>
  <c r="AP56" i="55"/>
  <c r="AQ56" i="55"/>
  <c r="AP57" i="55"/>
  <c r="AQ57" i="55"/>
  <c r="AP58" i="55"/>
  <c r="AQ58" i="55"/>
  <c r="AP59" i="55"/>
  <c r="AQ59" i="55"/>
  <c r="AP60" i="55"/>
  <c r="AQ60" i="55"/>
  <c r="AP61" i="55"/>
  <c r="AQ61" i="55"/>
  <c r="AP62" i="55"/>
  <c r="AQ62" i="55"/>
  <c r="AP63" i="55"/>
  <c r="AQ63" i="55"/>
  <c r="AP64" i="55"/>
  <c r="AQ64" i="55"/>
  <c r="AQ15" i="55"/>
  <c r="BD16" i="46"/>
  <c r="BD17" i="46"/>
  <c r="BD18" i="46"/>
  <c r="BD19" i="46"/>
  <c r="BD20" i="46"/>
  <c r="BD21" i="46"/>
  <c r="BD22" i="46"/>
  <c r="BD23" i="46"/>
  <c r="BD24" i="46"/>
  <c r="BD25" i="46"/>
  <c r="BD26" i="46"/>
  <c r="BD27" i="46"/>
  <c r="BD28" i="46"/>
  <c r="BD29" i="46"/>
  <c r="BD30" i="46"/>
  <c r="BD31" i="46"/>
  <c r="BD32" i="46"/>
  <c r="BD33" i="46"/>
  <c r="BD34" i="46"/>
  <c r="BD35" i="46"/>
  <c r="BD36" i="46"/>
  <c r="BD37" i="46"/>
  <c r="BD38" i="46"/>
  <c r="BD39" i="46"/>
  <c r="BD40" i="46"/>
  <c r="BD41" i="46"/>
  <c r="BD42" i="46"/>
  <c r="BD43" i="46"/>
  <c r="BD44" i="46"/>
  <c r="BD45" i="46"/>
  <c r="BD46" i="46"/>
  <c r="BD47" i="46"/>
  <c r="BD48" i="46"/>
  <c r="BD49" i="46"/>
  <c r="BD50" i="46"/>
  <c r="BD51" i="46"/>
  <c r="BD52" i="46"/>
  <c r="BD53" i="46"/>
  <c r="BD54" i="46"/>
  <c r="BD55" i="46"/>
  <c r="BD56" i="46"/>
  <c r="BD57" i="46"/>
  <c r="BD58" i="46"/>
  <c r="BD59" i="46"/>
  <c r="BD60" i="46"/>
  <c r="BD61" i="46"/>
  <c r="BD62" i="46"/>
  <c r="BD63" i="46"/>
  <c r="BD64" i="46"/>
  <c r="BD65" i="46"/>
  <c r="BD66" i="46"/>
  <c r="BD67" i="46"/>
  <c r="BD68" i="46"/>
  <c r="BD69" i="46"/>
  <c r="BD70" i="46"/>
  <c r="BD71" i="46"/>
  <c r="BD72" i="46"/>
  <c r="BD73" i="46"/>
  <c r="BD74" i="46"/>
  <c r="BD75" i="46"/>
  <c r="BD76" i="46"/>
  <c r="BD77" i="46"/>
  <c r="BD78" i="46"/>
  <c r="BD79" i="46"/>
  <c r="BD80" i="46"/>
  <c r="BD81" i="46"/>
  <c r="BD82" i="46"/>
  <c r="BD83" i="46"/>
  <c r="BD84" i="46"/>
  <c r="BD85" i="46"/>
  <c r="BD86" i="46"/>
  <c r="BD87" i="46"/>
  <c r="BD88" i="46"/>
  <c r="BD89" i="46"/>
  <c r="BD90" i="46"/>
  <c r="BD91" i="46"/>
  <c r="BD92" i="46"/>
  <c r="BD93" i="46"/>
  <c r="BD94" i="46"/>
  <c r="BD95" i="46"/>
  <c r="BD96" i="46"/>
  <c r="BD97" i="46"/>
  <c r="BD98" i="46"/>
  <c r="BD99" i="46"/>
  <c r="BD100" i="46"/>
  <c r="BD101" i="46"/>
  <c r="BD102" i="46"/>
  <c r="BD103" i="46"/>
  <c r="BD104" i="46"/>
  <c r="BD105" i="46"/>
  <c r="BD106" i="46"/>
  <c r="BD107" i="46"/>
  <c r="BD108" i="46"/>
  <c r="BD109" i="46"/>
  <c r="BD110" i="46"/>
  <c r="BD111" i="46"/>
  <c r="BD112" i="46"/>
  <c r="BD113" i="46"/>
  <c r="AZ17" i="46"/>
  <c r="AZ18" i="46"/>
  <c r="AZ19" i="46"/>
  <c r="AZ20" i="46"/>
  <c r="AZ21" i="46"/>
  <c r="AZ22" i="46"/>
  <c r="AZ23" i="46"/>
  <c r="AZ24" i="46"/>
  <c r="AZ25" i="46"/>
  <c r="AZ26" i="46"/>
  <c r="AZ27" i="46"/>
  <c r="AZ28" i="46"/>
  <c r="AZ29" i="46"/>
  <c r="AZ30" i="46"/>
  <c r="AZ31" i="46"/>
  <c r="AZ32" i="46"/>
  <c r="AZ33" i="46"/>
  <c r="AZ34" i="46"/>
  <c r="AZ35" i="46"/>
  <c r="AZ36" i="46"/>
  <c r="AZ37" i="46"/>
  <c r="AZ38" i="46"/>
  <c r="AZ39" i="46"/>
  <c r="AZ40" i="46"/>
  <c r="AZ41" i="46"/>
  <c r="AZ42" i="46"/>
  <c r="AZ43" i="46"/>
  <c r="AZ44" i="46"/>
  <c r="AZ45" i="46"/>
  <c r="AZ46" i="46"/>
  <c r="AZ47" i="46"/>
  <c r="AZ48" i="46"/>
  <c r="AZ49" i="46"/>
  <c r="AZ50" i="46"/>
  <c r="AZ51" i="46"/>
  <c r="AZ52" i="46"/>
  <c r="AZ53" i="46"/>
  <c r="AZ54" i="46"/>
  <c r="AZ55" i="46"/>
  <c r="AZ56" i="46"/>
  <c r="AZ57" i="46"/>
  <c r="AZ58" i="46"/>
  <c r="AZ59" i="46"/>
  <c r="AZ60" i="46"/>
  <c r="AZ61" i="46"/>
  <c r="AZ62" i="46"/>
  <c r="AZ63" i="46"/>
  <c r="AZ64" i="46"/>
  <c r="AZ65" i="46"/>
  <c r="AZ66" i="46"/>
  <c r="AZ67" i="46"/>
  <c r="AZ68" i="46"/>
  <c r="AZ69" i="46"/>
  <c r="AZ70" i="46"/>
  <c r="AZ71" i="46"/>
  <c r="AZ72" i="46"/>
  <c r="AZ73" i="46"/>
  <c r="AZ74" i="46"/>
  <c r="AZ75" i="46"/>
  <c r="AZ76" i="46"/>
  <c r="AZ77" i="46"/>
  <c r="AZ78" i="46"/>
  <c r="AZ79" i="46"/>
  <c r="AZ80" i="46"/>
  <c r="AZ81" i="46"/>
  <c r="AZ82" i="46"/>
  <c r="AZ83" i="46"/>
  <c r="AZ84" i="46"/>
  <c r="AZ85" i="46"/>
  <c r="AZ86" i="46"/>
  <c r="AZ87" i="46"/>
  <c r="AZ88" i="46"/>
  <c r="AZ89" i="46"/>
  <c r="AZ90" i="46"/>
  <c r="AZ91" i="46"/>
  <c r="AZ92" i="46"/>
  <c r="AZ93" i="46"/>
  <c r="AZ94" i="46"/>
  <c r="AZ95" i="46"/>
  <c r="AZ96" i="46"/>
  <c r="AZ97" i="46"/>
  <c r="AZ98" i="46"/>
  <c r="AZ99" i="46"/>
  <c r="AZ100" i="46"/>
  <c r="AZ101" i="46"/>
  <c r="AZ102" i="46"/>
  <c r="AZ103" i="46"/>
  <c r="AZ104" i="46"/>
  <c r="AZ105" i="46"/>
  <c r="AZ106" i="46"/>
  <c r="AZ107" i="46"/>
  <c r="AZ108" i="46"/>
  <c r="AZ109" i="46"/>
  <c r="AZ110" i="46"/>
  <c r="AZ111" i="46"/>
  <c r="AZ112" i="46"/>
  <c r="AZ113" i="46"/>
  <c r="AZ118" i="46"/>
  <c r="AY16" i="46"/>
  <c r="AY17" i="46"/>
  <c r="AY18" i="46"/>
  <c r="AY19" i="46"/>
  <c r="AY20" i="46"/>
  <c r="AY21" i="46"/>
  <c r="AY22" i="46"/>
  <c r="AY23" i="46"/>
  <c r="AY24" i="46"/>
  <c r="AY25" i="46"/>
  <c r="AY26" i="46"/>
  <c r="AY27" i="46"/>
  <c r="AY28" i="46"/>
  <c r="AY29" i="46"/>
  <c r="AY30" i="46"/>
  <c r="AY31" i="46"/>
  <c r="AY32" i="46"/>
  <c r="AY33" i="46"/>
  <c r="AY34" i="46"/>
  <c r="AY35" i="46"/>
  <c r="AY36" i="46"/>
  <c r="AY37" i="46"/>
  <c r="AY38" i="46"/>
  <c r="AY39" i="46"/>
  <c r="AY40" i="46"/>
  <c r="AY41" i="46"/>
  <c r="AY42" i="46"/>
  <c r="AY43" i="46"/>
  <c r="AY44" i="46"/>
  <c r="AY45" i="46"/>
  <c r="AY46" i="46"/>
  <c r="AY47" i="46"/>
  <c r="AY48" i="46"/>
  <c r="AY49" i="46"/>
  <c r="AY50" i="46"/>
  <c r="AY51" i="46"/>
  <c r="AY52" i="46"/>
  <c r="AY53" i="46"/>
  <c r="AY54" i="46"/>
  <c r="AY55" i="46"/>
  <c r="AY56" i="46"/>
  <c r="AY57" i="46"/>
  <c r="AY58" i="46"/>
  <c r="AY59" i="46"/>
  <c r="AY60" i="46"/>
  <c r="AY61" i="46"/>
  <c r="AY62" i="46"/>
  <c r="AY63" i="46"/>
  <c r="AY64" i="46"/>
  <c r="AY65" i="46"/>
  <c r="AY66" i="46"/>
  <c r="AY67" i="46"/>
  <c r="AY68" i="46"/>
  <c r="AY69" i="46"/>
  <c r="AY70" i="46"/>
  <c r="AY71" i="46"/>
  <c r="AY72" i="46"/>
  <c r="AY73" i="46"/>
  <c r="AY74" i="46"/>
  <c r="AY75" i="46"/>
  <c r="AY76" i="46"/>
  <c r="AY77" i="46"/>
  <c r="AY78" i="46"/>
  <c r="AY79" i="46"/>
  <c r="AY80" i="46"/>
  <c r="AY81" i="46"/>
  <c r="AY82" i="46"/>
  <c r="AY83" i="46"/>
  <c r="AY84" i="46"/>
  <c r="AY85" i="46"/>
  <c r="AY86" i="46"/>
  <c r="AY87" i="46"/>
  <c r="AY88" i="46"/>
  <c r="AY89" i="46"/>
  <c r="AY90" i="46"/>
  <c r="AY91" i="46"/>
  <c r="AY92" i="46"/>
  <c r="AY93" i="46"/>
  <c r="AY94" i="46"/>
  <c r="AY95" i="46"/>
  <c r="AY96" i="46"/>
  <c r="AY97" i="46"/>
  <c r="AY98" i="46"/>
  <c r="AY99" i="46"/>
  <c r="AY100" i="46"/>
  <c r="AY101" i="46"/>
  <c r="AY102" i="46"/>
  <c r="AY103" i="46"/>
  <c r="AY104" i="46"/>
  <c r="AY105" i="46"/>
  <c r="AY106" i="46"/>
  <c r="AY107" i="46"/>
  <c r="AY108" i="46"/>
  <c r="AY109" i="46"/>
  <c r="AY110" i="46"/>
  <c r="AY111" i="46"/>
  <c r="AY112" i="46"/>
  <c r="AY113" i="46"/>
  <c r="AY118" i="46"/>
  <c r="C17" i="11"/>
  <c r="C19" i="11" s="1"/>
  <c r="B17" i="11"/>
  <c r="B19" i="11"/>
  <c r="M30" i="11" l="1"/>
  <c r="H63" i="61"/>
  <c r="K29" i="57"/>
  <c r="AG11" i="65"/>
  <c r="AD11" i="65"/>
  <c r="E13" i="11"/>
  <c r="H13" i="11" s="1"/>
  <c r="N29" i="78" a="1"/>
  <c r="N29" i="78" s="1"/>
  <c r="L25" i="78" a="1"/>
  <c r="L25" i="78" s="1"/>
  <c r="J29" i="78" a="1"/>
  <c r="J29" i="78" s="1"/>
  <c r="J25" i="78" a="1"/>
  <c r="J25" i="78" s="1"/>
  <c r="L29" i="78" a="1"/>
  <c r="L29" i="78" s="1"/>
  <c r="M29" i="78" a="1"/>
  <c r="M29" i="78" s="1"/>
  <c r="N27" i="78" a="1"/>
  <c r="N27" i="78" s="1"/>
  <c r="L27" i="78" a="1"/>
  <c r="L27" i="78" s="1"/>
  <c r="M27" i="78" a="1"/>
  <c r="M27" i="78" s="1"/>
  <c r="K24" i="78" a="1"/>
  <c r="K24" i="78" s="1"/>
  <c r="M24" i="78" a="1"/>
  <c r="M24" i="78" s="1"/>
  <c r="M20" i="78" a="1"/>
  <c r="M20" i="78" s="1"/>
  <c r="K21" i="78" a="1"/>
  <c r="K21" i="78" s="1"/>
  <c r="J24" i="78" a="1"/>
  <c r="J24" i="78" s="1"/>
  <c r="N21" i="78" a="1"/>
  <c r="N21" i="78" s="1"/>
  <c r="L20" i="78" a="1"/>
  <c r="L20" i="78" s="1"/>
  <c r="N22" i="78" a="1"/>
  <c r="N22" i="78" s="1"/>
  <c r="L24" i="78" a="1"/>
  <c r="L24" i="78" s="1"/>
  <c r="K22" i="78" a="1"/>
  <c r="K22" i="78" s="1"/>
  <c r="L22" i="78" a="1"/>
  <c r="L22" i="78" s="1"/>
  <c r="J21" i="57"/>
  <c r="K24" i="57"/>
  <c r="J24" i="57"/>
  <c r="J22" i="57"/>
  <c r="J23" i="57"/>
  <c r="W11" i="65"/>
  <c r="X11" i="65"/>
  <c r="Z11" i="65"/>
  <c r="Y11" i="65"/>
  <c r="M24" i="11"/>
  <c r="M26" i="11"/>
  <c r="M27" i="11"/>
  <c r="M25" i="11"/>
  <c r="E63" i="62"/>
  <c r="H64" i="62"/>
  <c r="E64" i="62"/>
  <c r="H63" i="62"/>
  <c r="M28" i="11"/>
  <c r="H62" i="62"/>
  <c r="J31" i="11"/>
  <c r="J29" i="11"/>
  <c r="J25" i="11"/>
  <c r="E63" i="61"/>
  <c r="J30" i="11"/>
  <c r="E64" i="61"/>
  <c r="J24" i="11"/>
  <c r="I34" i="11"/>
  <c r="J33" i="11"/>
  <c r="G28" i="11"/>
  <c r="E63" i="60"/>
  <c r="G31" i="11"/>
  <c r="E18" i="11"/>
  <c r="H18" i="11" s="1"/>
  <c r="H63" i="60"/>
  <c r="G27" i="11"/>
  <c r="G30" i="11"/>
  <c r="F9" i="11"/>
  <c r="I9" i="11" s="1"/>
  <c r="E64" i="60"/>
  <c r="G26" i="11"/>
  <c r="F10" i="11"/>
  <c r="I10" i="11" s="1"/>
  <c r="F13" i="11"/>
  <c r="I13" i="11" s="1"/>
  <c r="H64" i="60"/>
  <c r="G24" i="11"/>
  <c r="G29" i="11"/>
  <c r="F12" i="11"/>
  <c r="I12" i="11" s="1"/>
  <c r="G33" i="11"/>
  <c r="D25" i="11"/>
  <c r="D30" i="11"/>
  <c r="F15" i="11"/>
  <c r="I15" i="11" s="1"/>
  <c r="G25" i="11"/>
  <c r="E15" i="11"/>
  <c r="H15" i="11" s="1"/>
  <c r="J28" i="11"/>
  <c r="F11" i="11"/>
  <c r="I11" i="11" s="1"/>
  <c r="M29" i="11"/>
  <c r="M31" i="11"/>
  <c r="M33" i="11"/>
  <c r="E62" i="62"/>
  <c r="F16" i="11"/>
  <c r="I16" i="11" s="1"/>
  <c r="F18" i="11"/>
  <c r="I18" i="11" s="1"/>
  <c r="F14" i="11"/>
  <c r="I14" i="11" s="1"/>
  <c r="J26" i="11"/>
  <c r="E12" i="11"/>
  <c r="H12" i="11" s="1"/>
  <c r="E10" i="11"/>
  <c r="H10" i="11" s="1"/>
  <c r="E16" i="11"/>
  <c r="H16" i="11" s="1"/>
  <c r="E62" i="60"/>
  <c r="F34" i="11"/>
  <c r="L34" i="11"/>
  <c r="E62" i="61"/>
  <c r="H62" i="60"/>
  <c r="H34" i="11"/>
  <c r="J32" i="11"/>
  <c r="M32" i="11"/>
  <c r="K34" i="11"/>
  <c r="E34" i="11"/>
  <c r="G32" i="11"/>
  <c r="H62" i="61"/>
  <c r="K23" i="57"/>
  <c r="K21" i="57"/>
  <c r="E63" i="59"/>
  <c r="D24" i="11"/>
  <c r="E64" i="59"/>
  <c r="D26" i="11"/>
  <c r="D28" i="11"/>
  <c r="E11" i="11"/>
  <c r="H11" i="11" s="1"/>
  <c r="H63" i="59"/>
  <c r="D31" i="11"/>
  <c r="H64" i="59"/>
  <c r="D29" i="11"/>
  <c r="D27" i="11"/>
  <c r="H62" i="59"/>
  <c r="D33" i="11"/>
  <c r="B34" i="11"/>
  <c r="E17" i="11"/>
  <c r="H17" i="11" s="1"/>
  <c r="D32" i="11"/>
  <c r="E62" i="59"/>
  <c r="C34" i="11"/>
  <c r="F17" i="11"/>
  <c r="I17" i="11" s="1"/>
  <c r="E9" i="11"/>
  <c r="H9" i="11" s="1"/>
  <c r="E14" i="11"/>
  <c r="H14" i="11" s="1"/>
  <c r="C33" i="57"/>
  <c r="B16" i="57"/>
  <c r="C29" i="57"/>
  <c r="K22" i="57"/>
  <c r="B14" i="57" l="1"/>
  <c r="M34" i="11"/>
  <c r="J34" i="11"/>
  <c r="G13" i="11"/>
  <c r="J13" i="11" s="1"/>
  <c r="G12" i="11"/>
  <c r="J12" i="11" s="1"/>
  <c r="G11" i="11"/>
  <c r="J11" i="11" s="1"/>
  <c r="G15" i="11"/>
  <c r="J15" i="11" s="1"/>
  <c r="G14" i="11"/>
  <c r="J14" i="11" s="1"/>
  <c r="G9" i="11"/>
  <c r="J9" i="11" s="1"/>
  <c r="G10" i="11"/>
  <c r="J10" i="11" s="1"/>
  <c r="G18" i="11"/>
  <c r="J18" i="11" s="1"/>
  <c r="G16" i="11"/>
  <c r="J16" i="11" s="1"/>
  <c r="F19" i="11"/>
  <c r="I19" i="11" s="1"/>
  <c r="G34" i="11"/>
  <c r="G17" i="11"/>
  <c r="J17" i="11" s="1"/>
  <c r="B13" i="57"/>
  <c r="D34" i="11"/>
  <c r="E19" i="11"/>
  <c r="H19" i="11" s="1"/>
  <c r="B17" i="57"/>
  <c r="B15" i="57"/>
  <c r="V11" i="65" l="1"/>
  <c r="U11" i="65"/>
  <c r="G19" i="11"/>
  <c r="J19" i="11" s="1"/>
  <c r="D108" i="56" l="1"/>
  <c r="P24" i="56"/>
  <c r="N49" i="56"/>
  <c r="I68" i="56"/>
  <c r="R61" i="56"/>
  <c r="N24" i="56"/>
  <c r="K78" i="56"/>
  <c r="R95" i="56"/>
  <c r="J78" i="56"/>
  <c r="W96" i="56"/>
  <c r="G79" i="56"/>
  <c r="U29" i="56"/>
  <c r="R22" i="56"/>
  <c r="K105" i="56"/>
  <c r="U36" i="56"/>
  <c r="L58" i="56"/>
  <c r="K74" i="56"/>
  <c r="I83" i="56"/>
  <c r="P72" i="56"/>
  <c r="H42" i="56"/>
  <c r="Q87" i="56"/>
  <c r="O81" i="56"/>
  <c r="U45" i="56"/>
  <c r="L24" i="56"/>
  <c r="J26" i="56"/>
  <c r="I13" i="56"/>
  <c r="V30" i="56"/>
  <c r="I90" i="56"/>
  <c r="D78" i="56"/>
  <c r="M79" i="56"/>
  <c r="S49" i="56"/>
  <c r="E14" i="56"/>
  <c r="D98" i="56"/>
  <c r="Y57" i="56"/>
  <c r="T71" i="56"/>
  <c r="M75" i="56"/>
  <c r="H80" i="56"/>
  <c r="W68" i="56"/>
  <c r="L43" i="56"/>
  <c r="Y68" i="56"/>
  <c r="D62" i="56"/>
  <c r="O59" i="56"/>
  <c r="U89" i="56"/>
  <c r="V22" i="56"/>
  <c r="D22" i="56"/>
  <c r="G46" i="56"/>
  <c r="L35" i="56"/>
  <c r="P83" i="56"/>
  <c r="R33" i="56"/>
  <c r="O55" i="56"/>
  <c r="K102" i="56"/>
  <c r="H37" i="56"/>
  <c r="P102" i="56"/>
  <c r="Y102" i="56"/>
  <c r="D96" i="56"/>
  <c r="I72" i="56"/>
  <c r="E88" i="56"/>
  <c r="U73" i="56"/>
  <c r="Y88" i="56"/>
  <c r="O77" i="56"/>
  <c r="U92" i="56"/>
  <c r="X57" i="56"/>
  <c r="G64" i="56"/>
  <c r="D13" i="56"/>
  <c r="J75" i="56"/>
  <c r="S77" i="56"/>
  <c r="F91" i="56"/>
  <c r="L98" i="56"/>
  <c r="M108" i="56"/>
  <c r="Z80" i="56"/>
  <c r="X58" i="56"/>
  <c r="G76" i="56"/>
  <c r="U110" i="56"/>
  <c r="Z110" i="56"/>
  <c r="K20" i="56"/>
  <c r="Y13" i="56"/>
  <c r="X22" i="56"/>
  <c r="Z43" i="56"/>
  <c r="O49" i="56"/>
  <c r="F16" i="56"/>
  <c r="I100" i="56"/>
  <c r="V77" i="56"/>
  <c r="O80" i="56"/>
  <c r="X64" i="56"/>
  <c r="J62" i="56"/>
  <c r="X17" i="56"/>
  <c r="G31" i="56"/>
  <c r="Y99" i="56"/>
  <c r="N107" i="56"/>
  <c r="J40" i="56"/>
  <c r="G102" i="56"/>
  <c r="F109" i="56"/>
  <c r="I42" i="56"/>
  <c r="T109" i="56"/>
  <c r="J70" i="56"/>
  <c r="F25" i="56"/>
  <c r="V43" i="56"/>
  <c r="K70" i="56"/>
  <c r="P108" i="56"/>
  <c r="N95" i="56"/>
  <c r="I39" i="56"/>
  <c r="L78" i="56"/>
  <c r="E52" i="56"/>
  <c r="T28" i="56"/>
  <c r="Q36" i="56"/>
  <c r="N20" i="56"/>
  <c r="E40" i="56"/>
  <c r="T107" i="56"/>
  <c r="Q56" i="56"/>
  <c r="W102" i="56"/>
  <c r="Q86" i="56"/>
  <c r="U37" i="56"/>
  <c r="Z99" i="56"/>
  <c r="N103" i="56"/>
  <c r="D101" i="56"/>
  <c r="E76" i="56"/>
  <c r="V89" i="56"/>
  <c r="W81" i="56"/>
  <c r="Q106" i="56"/>
  <c r="F110" i="56"/>
  <c r="P25" i="56"/>
  <c r="AI11" i="56"/>
  <c r="U41" i="56"/>
  <c r="O40" i="56"/>
  <c r="G93" i="56"/>
  <c r="N68" i="56"/>
  <c r="W15" i="56"/>
  <c r="Y14" i="56"/>
  <c r="E24" i="56"/>
  <c r="N67" i="56"/>
  <c r="O60" i="56"/>
  <c r="I23" i="56"/>
  <c r="Y24" i="56"/>
  <c r="V52" i="56"/>
  <c r="J22" i="56"/>
  <c r="P16" i="56"/>
  <c r="G84" i="56"/>
  <c r="E50" i="56"/>
  <c r="Q12" i="56"/>
  <c r="Y93" i="56"/>
  <c r="I105" i="56"/>
  <c r="G110" i="56"/>
  <c r="Q24" i="56"/>
  <c r="P21" i="56"/>
  <c r="R74" i="56"/>
  <c r="D15" i="56"/>
  <c r="Y108" i="56"/>
  <c r="Z22" i="56"/>
  <c r="P30" i="56"/>
  <c r="R34" i="56"/>
  <c r="O32" i="56"/>
  <c r="D18" i="56"/>
  <c r="I48" i="56"/>
  <c r="W50" i="56"/>
  <c r="Q67" i="56"/>
  <c r="T81" i="56"/>
  <c r="T43" i="56"/>
  <c r="R30" i="56"/>
  <c r="Q32" i="56"/>
  <c r="K109" i="56"/>
  <c r="J41" i="56"/>
  <c r="Z36" i="56"/>
  <c r="Z55" i="56"/>
  <c r="V15" i="56"/>
  <c r="O22" i="56"/>
  <c r="X70" i="56"/>
  <c r="F97" i="56"/>
  <c r="O104" i="56"/>
  <c r="Z82" i="56"/>
  <c r="U111" i="56"/>
  <c r="S93" i="56"/>
  <c r="F38" i="56"/>
  <c r="N91" i="56"/>
  <c r="J13" i="56"/>
  <c r="T30" i="56"/>
  <c r="G103" i="56"/>
  <c r="J16" i="56"/>
  <c r="X38" i="56"/>
  <c r="S84" i="56"/>
  <c r="F28" i="56"/>
  <c r="I82" i="56"/>
  <c r="N57" i="56"/>
  <c r="R36" i="56"/>
  <c r="O43" i="56"/>
  <c r="W64" i="56"/>
  <c r="X43" i="56"/>
  <c r="L46" i="56"/>
  <c r="G65" i="56"/>
  <c r="Y12" i="56"/>
  <c r="M23" i="56"/>
  <c r="L106" i="56"/>
  <c r="Z56" i="56"/>
  <c r="U91" i="56"/>
  <c r="P58" i="56"/>
  <c r="U83" i="56"/>
  <c r="M29" i="56"/>
  <c r="I101" i="56"/>
  <c r="N69" i="56"/>
  <c r="O13" i="56"/>
  <c r="L13" i="56"/>
  <c r="N86" i="56"/>
  <c r="J69" i="56"/>
  <c r="M68" i="56"/>
  <c r="J33" i="56"/>
  <c r="U85" i="56"/>
  <c r="L54" i="56"/>
  <c r="L68" i="56"/>
  <c r="G55" i="56"/>
  <c r="F89" i="56"/>
  <c r="E86" i="56"/>
  <c r="K19" i="56"/>
  <c r="O79" i="56"/>
  <c r="F72" i="56"/>
  <c r="R38" i="56"/>
  <c r="D49" i="56"/>
  <c r="K48" i="56"/>
  <c r="F19" i="56"/>
  <c r="Q70" i="56"/>
  <c r="F90" i="56"/>
  <c r="I30" i="56"/>
  <c r="P98" i="56"/>
  <c r="M15" i="56"/>
  <c r="N108" i="56"/>
  <c r="Y84" i="56"/>
  <c r="Q50" i="56"/>
  <c r="M50" i="56"/>
  <c r="T93" i="56"/>
  <c r="R42" i="56"/>
  <c r="P28" i="56"/>
  <c r="F52" i="56"/>
  <c r="K63" i="56"/>
  <c r="E83" i="56"/>
  <c r="E97" i="56"/>
  <c r="U15" i="56"/>
  <c r="N34" i="56"/>
  <c r="T111" i="56"/>
  <c r="X87" i="56"/>
  <c r="N29" i="56"/>
  <c r="V13" i="56"/>
  <c r="J34" i="56"/>
  <c r="Y65" i="56"/>
  <c r="P76" i="56"/>
  <c r="H87" i="56"/>
  <c r="U42" i="56"/>
  <c r="X108" i="56"/>
  <c r="K86" i="56"/>
  <c r="I71" i="56"/>
  <c r="M44" i="56"/>
  <c r="P44" i="56"/>
  <c r="G37" i="56"/>
  <c r="E27" i="56"/>
  <c r="W93" i="56"/>
  <c r="E94" i="56"/>
  <c r="F102" i="56"/>
  <c r="Z25" i="56"/>
  <c r="S99" i="56"/>
  <c r="L110" i="56"/>
  <c r="P63" i="56"/>
  <c r="S48" i="56"/>
  <c r="O62" i="56"/>
  <c r="R105" i="56"/>
  <c r="D44" i="56"/>
  <c r="F20" i="56"/>
  <c r="D40" i="56"/>
  <c r="X52" i="56"/>
  <c r="G57" i="56"/>
  <c r="N94" i="56"/>
  <c r="T82" i="56"/>
  <c r="V16" i="56"/>
  <c r="L40" i="56"/>
  <c r="I24" i="56"/>
  <c r="F70" i="56"/>
  <c r="Q57" i="56"/>
  <c r="P51" i="56"/>
  <c r="D75" i="56"/>
  <c r="H68" i="56"/>
  <c r="J29" i="56"/>
  <c r="Z71" i="56"/>
  <c r="I110" i="56"/>
  <c r="O108" i="56"/>
  <c r="J77" i="56"/>
  <c r="R14" i="56"/>
  <c r="N35" i="56"/>
  <c r="W41" i="56"/>
  <c r="D26" i="56"/>
  <c r="Y75" i="56"/>
  <c r="U14" i="56"/>
  <c r="M85" i="56"/>
  <c r="F107" i="56"/>
  <c r="H22" i="56"/>
  <c r="P54" i="56"/>
  <c r="T108" i="56"/>
  <c r="W33" i="56"/>
  <c r="J51" i="56"/>
  <c r="F65" i="56"/>
  <c r="R87" i="56"/>
  <c r="T60" i="56"/>
  <c r="E20" i="56"/>
  <c r="M71" i="56"/>
  <c r="N82" i="56"/>
  <c r="Z37" i="56"/>
  <c r="W22" i="56"/>
  <c r="R106" i="56"/>
  <c r="Y40" i="56"/>
  <c r="F26" i="56"/>
  <c r="D77" i="56"/>
  <c r="N76" i="56"/>
  <c r="D102" i="56"/>
  <c r="F31" i="56"/>
  <c r="X106" i="56"/>
  <c r="V29" i="56"/>
  <c r="Z74" i="56"/>
  <c r="E19" i="56"/>
  <c r="H105" i="56"/>
  <c r="X29" i="56"/>
  <c r="Y98" i="56"/>
  <c r="V64" i="56"/>
  <c r="Y36" i="56"/>
  <c r="I77" i="56"/>
  <c r="V51" i="56"/>
  <c r="G53" i="56"/>
  <c r="F101" i="56"/>
  <c r="E33" i="56"/>
  <c r="R82" i="56"/>
  <c r="M106" i="56"/>
  <c r="V47" i="56"/>
  <c r="O54" i="56"/>
  <c r="X50" i="56"/>
  <c r="Q53" i="56"/>
  <c r="P107" i="56"/>
  <c r="K91" i="56"/>
  <c r="E84" i="56"/>
  <c r="G86" i="56"/>
  <c r="H66" i="56"/>
  <c r="I107" i="56"/>
  <c r="J15" i="56"/>
  <c r="O98" i="56"/>
  <c r="X86" i="56"/>
  <c r="F37" i="56"/>
  <c r="E111" i="56"/>
  <c r="D94" i="56"/>
  <c r="Q28" i="56"/>
  <c r="P23" i="56"/>
  <c r="Q81" i="56"/>
  <c r="R13" i="56"/>
  <c r="H108" i="56"/>
  <c r="Z21" i="56"/>
  <c r="Z24" i="56"/>
  <c r="N58" i="56"/>
  <c r="N16" i="56"/>
  <c r="W62" i="56"/>
  <c r="R47" i="56"/>
  <c r="Q34" i="56"/>
  <c r="Y73" i="56"/>
  <c r="P70" i="56"/>
  <c r="J63" i="56"/>
  <c r="K15" i="56"/>
  <c r="N84" i="56"/>
  <c r="I79" i="56"/>
  <c r="W12" i="56"/>
  <c r="D56" i="56"/>
  <c r="F73" i="56"/>
  <c r="V37" i="56"/>
  <c r="P84" i="56"/>
  <c r="H44" i="56"/>
  <c r="O12" i="56"/>
  <c r="X15" i="56"/>
  <c r="F22" i="56"/>
  <c r="K76" i="56"/>
  <c r="Y58" i="56"/>
  <c r="G74" i="56"/>
  <c r="R73" i="56"/>
  <c r="I36" i="56"/>
  <c r="M11" i="56"/>
  <c r="J53" i="56"/>
  <c r="L27" i="56"/>
  <c r="S89" i="56"/>
  <c r="I70" i="56"/>
  <c r="U94" i="56"/>
  <c r="S85" i="56"/>
  <c r="E67" i="56"/>
  <c r="O106" i="56"/>
  <c r="O82" i="56"/>
  <c r="L30" i="56"/>
  <c r="J83" i="56"/>
  <c r="N88" i="56"/>
  <c r="Q27" i="56"/>
  <c r="R37" i="56"/>
  <c r="Q89" i="56"/>
  <c r="S55" i="56"/>
  <c r="U35" i="56"/>
  <c r="V80" i="56"/>
  <c r="S86" i="56"/>
  <c r="H92" i="56"/>
  <c r="N44" i="56"/>
  <c r="U31" i="56"/>
  <c r="E105" i="56"/>
  <c r="E73" i="56"/>
  <c r="U68" i="56"/>
  <c r="U46" i="56"/>
  <c r="Z48" i="56"/>
  <c r="U80" i="56"/>
  <c r="Y18" i="56"/>
  <c r="O65" i="56"/>
  <c r="F50" i="56"/>
  <c r="P41" i="56"/>
  <c r="W108" i="56"/>
  <c r="J67" i="56"/>
  <c r="K67" i="56"/>
  <c r="F68" i="56"/>
  <c r="H109" i="56"/>
  <c r="G108" i="56"/>
  <c r="G56" i="56"/>
  <c r="W38" i="56"/>
  <c r="L75" i="56"/>
  <c r="N98" i="56"/>
  <c r="E89" i="56"/>
  <c r="Q41" i="56"/>
  <c r="M92" i="56"/>
  <c r="J97" i="56"/>
  <c r="H106" i="56"/>
  <c r="H16" i="56"/>
  <c r="Q29" i="56"/>
  <c r="R56" i="56"/>
  <c r="E82" i="56"/>
  <c r="N13" i="56"/>
  <c r="T62" i="56"/>
  <c r="V41" i="56"/>
  <c r="U77" i="56"/>
  <c r="P100" i="56"/>
  <c r="K54" i="56"/>
  <c r="Q38" i="56"/>
  <c r="L12" i="56"/>
  <c r="R102" i="56"/>
  <c r="F12" i="56"/>
  <c r="R110" i="56"/>
  <c r="Y60" i="56"/>
  <c r="T94" i="56"/>
  <c r="N23" i="56"/>
  <c r="G40" i="56"/>
  <c r="V101" i="56"/>
  <c r="N26" i="56"/>
  <c r="P57" i="56"/>
  <c r="I73" i="56"/>
  <c r="J60" i="56"/>
  <c r="I41" i="56"/>
  <c r="K110" i="56"/>
  <c r="V33" i="56"/>
  <c r="G94" i="56"/>
  <c r="S52" i="56"/>
  <c r="U65" i="56"/>
  <c r="G45" i="56"/>
  <c r="R58" i="56"/>
  <c r="M74" i="56"/>
  <c r="X48" i="56"/>
  <c r="X100" i="56"/>
  <c r="X23" i="56"/>
  <c r="U16" i="56"/>
  <c r="L83" i="56"/>
  <c r="W109" i="56"/>
  <c r="I111" i="56"/>
  <c r="N72" i="56"/>
  <c r="E15" i="56"/>
  <c r="Z107" i="56"/>
  <c r="D28" i="56"/>
  <c r="Y105" i="56"/>
  <c r="P20" i="56"/>
  <c r="Z23" i="56"/>
  <c r="O83" i="56"/>
  <c r="S68" i="56"/>
  <c r="E45" i="56"/>
  <c r="U56" i="56"/>
  <c r="S38" i="56"/>
  <c r="O67" i="56"/>
  <c r="Q108" i="56"/>
  <c r="L79" i="56"/>
  <c r="K24" i="56"/>
  <c r="O75" i="56"/>
  <c r="R39" i="56"/>
  <c r="L61" i="56"/>
  <c r="K38" i="56"/>
  <c r="Z18" i="56"/>
  <c r="I89" i="56"/>
  <c r="N38" i="56"/>
  <c r="J47" i="56"/>
  <c r="N101" i="56"/>
  <c r="I49" i="56"/>
  <c r="V103" i="56"/>
  <c r="Y74" i="56"/>
  <c r="Z34" i="56"/>
  <c r="W19" i="56"/>
  <c r="P17" i="56"/>
  <c r="K35" i="56"/>
  <c r="L48" i="56"/>
  <c r="Z81" i="56"/>
  <c r="N63" i="56"/>
  <c r="Q69" i="56"/>
  <c r="Q54" i="56"/>
  <c r="Z61" i="56"/>
  <c r="T61" i="56"/>
  <c r="N31" i="56"/>
  <c r="O97" i="56"/>
  <c r="Y32" i="56"/>
  <c r="P110" i="56"/>
  <c r="F63" i="56"/>
  <c r="N59" i="56"/>
  <c r="W89" i="56"/>
  <c r="H21" i="56"/>
  <c r="M33" i="56"/>
  <c r="Y107" i="56"/>
  <c r="J98" i="56"/>
  <c r="Q26" i="56"/>
  <c r="I99" i="56"/>
  <c r="H39" i="56"/>
  <c r="H36" i="56"/>
  <c r="D95" i="56"/>
  <c r="Q52" i="56"/>
  <c r="P101" i="56"/>
  <c r="J84" i="56"/>
  <c r="P96" i="56"/>
  <c r="V57" i="56"/>
  <c r="O95" i="56"/>
  <c r="E90" i="56"/>
  <c r="D82" i="56"/>
  <c r="N70" i="56"/>
  <c r="S37" i="56"/>
  <c r="F27" i="56"/>
  <c r="D53" i="56"/>
  <c r="Z92" i="56"/>
  <c r="U33" i="56"/>
  <c r="P31" i="56"/>
  <c r="Y31" i="56"/>
  <c r="Q19" i="56"/>
  <c r="L100" i="56"/>
  <c r="I57" i="56"/>
  <c r="R28" i="56"/>
  <c r="W25" i="56"/>
  <c r="V63" i="56"/>
  <c r="Y54" i="56"/>
  <c r="E61" i="56"/>
  <c r="V61" i="56"/>
  <c r="X14" i="56"/>
  <c r="T110" i="56"/>
  <c r="E46" i="56"/>
  <c r="N28" i="56"/>
  <c r="F103" i="56"/>
  <c r="T90" i="56"/>
  <c r="U18" i="56"/>
  <c r="Q39" i="56"/>
  <c r="O70" i="56"/>
  <c r="H35" i="56"/>
  <c r="F11" i="56"/>
  <c r="Y82" i="56"/>
  <c r="H64" i="56"/>
  <c r="X62" i="56"/>
  <c r="G59" i="56"/>
  <c r="W16" i="56"/>
  <c r="M84" i="56"/>
  <c r="W53" i="56"/>
  <c r="G60" i="56"/>
  <c r="P12" i="56"/>
  <c r="N55" i="56"/>
  <c r="F24" i="56"/>
  <c r="O69" i="56"/>
  <c r="J105" i="56"/>
  <c r="H84" i="56"/>
  <c r="M24" i="56"/>
  <c r="W52" i="56"/>
  <c r="J93" i="56"/>
  <c r="S57" i="56"/>
  <c r="T37" i="56"/>
  <c r="L99" i="56"/>
  <c r="S103" i="56"/>
  <c r="P92" i="56"/>
  <c r="K44" i="56"/>
  <c r="H23" i="56"/>
  <c r="H102" i="56"/>
  <c r="H12" i="56"/>
  <c r="V53" i="56"/>
  <c r="V91" i="56"/>
  <c r="O109" i="56"/>
  <c r="I109" i="56"/>
  <c r="S44" i="56"/>
  <c r="U76" i="56"/>
  <c r="N73" i="56"/>
  <c r="Q47" i="56"/>
  <c r="Z49" i="56"/>
  <c r="S24" i="56"/>
  <c r="U90" i="56"/>
  <c r="P13" i="56"/>
  <c r="N66" i="56"/>
  <c r="W98" i="56"/>
  <c r="M110" i="56"/>
  <c r="H96" i="56"/>
  <c r="G38" i="56"/>
  <c r="J28" i="56"/>
  <c r="O21" i="56"/>
  <c r="H33" i="56"/>
  <c r="M16" i="56"/>
  <c r="W56" i="56"/>
  <c r="S75" i="56"/>
  <c r="S46" i="56"/>
  <c r="V92" i="56"/>
  <c r="G18" i="56"/>
  <c r="K73" i="56"/>
  <c r="Z40" i="56"/>
  <c r="M48" i="56"/>
  <c r="I43" i="56"/>
  <c r="Y62" i="56"/>
  <c r="H110" i="56"/>
  <c r="I37" i="56"/>
  <c r="I22" i="56"/>
  <c r="T32" i="56"/>
  <c r="H45" i="56"/>
  <c r="U58" i="56"/>
  <c r="R31" i="56"/>
  <c r="D79" i="56"/>
  <c r="X55" i="56"/>
  <c r="Q18" i="56"/>
  <c r="R98" i="56"/>
  <c r="R100" i="56"/>
  <c r="I29" i="56"/>
  <c r="T85" i="56"/>
  <c r="K39" i="56"/>
  <c r="K58" i="56"/>
  <c r="D74" i="56"/>
  <c r="K43" i="56"/>
  <c r="Z78" i="56"/>
  <c r="W84" i="56"/>
  <c r="Z47" i="56"/>
  <c r="K89" i="56"/>
  <c r="Y100" i="56"/>
  <c r="L26" i="56"/>
  <c r="S98" i="56"/>
  <c r="Q42" i="56"/>
  <c r="S16" i="56"/>
  <c r="E103" i="56"/>
  <c r="Q17" i="56"/>
  <c r="Q35" i="56"/>
  <c r="G49" i="56"/>
  <c r="W35" i="56"/>
  <c r="P109" i="56"/>
  <c r="Y30" i="56"/>
  <c r="Y87" i="56"/>
  <c r="V46" i="56"/>
  <c r="F111" i="56"/>
  <c r="U44" i="56"/>
  <c r="I66" i="56"/>
  <c r="K104" i="56"/>
  <c r="F66" i="56"/>
  <c r="G80" i="56"/>
  <c r="K18" i="56"/>
  <c r="N14" i="56"/>
  <c r="E72" i="56"/>
  <c r="R48" i="56"/>
  <c r="S104" i="56"/>
  <c r="F61" i="56"/>
  <c r="K81" i="56"/>
  <c r="R26" i="56"/>
  <c r="K85" i="56"/>
  <c r="H67" i="56"/>
  <c r="R46" i="56"/>
  <c r="S90" i="56"/>
  <c r="K82" i="56"/>
  <c r="K29" i="56"/>
  <c r="K101" i="56"/>
  <c r="P94" i="56"/>
  <c r="H38" i="56"/>
  <c r="H82" i="56"/>
  <c r="X99" i="56"/>
  <c r="W60" i="56"/>
  <c r="F29" i="56"/>
  <c r="E31" i="56"/>
  <c r="L90" i="56"/>
  <c r="W24" i="56"/>
  <c r="R16" i="56"/>
  <c r="E109" i="56"/>
  <c r="T72" i="56"/>
  <c r="K96" i="56"/>
  <c r="Z41" i="56"/>
  <c r="M96" i="56"/>
  <c r="G52" i="56"/>
  <c r="K28" i="56"/>
  <c r="H56" i="56"/>
  <c r="I56" i="56"/>
  <c r="D72" i="56"/>
  <c r="O14" i="56"/>
  <c r="X90" i="56"/>
  <c r="O90" i="56"/>
  <c r="F40" i="56"/>
  <c r="O36" i="56"/>
  <c r="N81" i="56"/>
  <c r="Z28" i="56"/>
  <c r="S21" i="56"/>
  <c r="S45" i="56"/>
  <c r="T22" i="56"/>
  <c r="K84" i="56"/>
  <c r="E30" i="56"/>
  <c r="S33" i="56"/>
  <c r="S65" i="56"/>
  <c r="L53" i="56"/>
  <c r="X93" i="56"/>
  <c r="W31" i="56"/>
  <c r="Z31" i="56"/>
  <c r="P80" i="56"/>
  <c r="J30" i="56"/>
  <c r="X66" i="56"/>
  <c r="E64" i="56"/>
  <c r="L31" i="56"/>
  <c r="M58" i="56"/>
  <c r="J31" i="56"/>
  <c r="S26" i="56"/>
  <c r="G16" i="56"/>
  <c r="U19" i="56"/>
  <c r="S28" i="56"/>
  <c r="T57" i="56"/>
  <c r="E51" i="56"/>
  <c r="J86" i="56"/>
  <c r="Q110" i="56"/>
  <c r="T84" i="56"/>
  <c r="Q92" i="56"/>
  <c r="M87" i="56"/>
  <c r="N54" i="56"/>
  <c r="H26" i="56"/>
  <c r="Q31" i="56"/>
  <c r="T26" i="56"/>
  <c r="F108" i="56"/>
  <c r="Z94" i="56"/>
  <c r="Z63" i="56"/>
  <c r="Y109" i="56"/>
  <c r="Y53" i="56"/>
  <c r="M98" i="56"/>
  <c r="U25" i="56"/>
  <c r="K77" i="56"/>
  <c r="V98" i="56"/>
  <c r="G106" i="56"/>
  <c r="Q104" i="56"/>
  <c r="F95" i="56"/>
  <c r="L11" i="56"/>
  <c r="M88" i="56"/>
  <c r="D105" i="56"/>
  <c r="U86" i="56"/>
  <c r="L17" i="56"/>
  <c r="U47" i="56"/>
  <c r="H46" i="56"/>
  <c r="G101" i="56"/>
  <c r="T76" i="56"/>
  <c r="D31" i="56"/>
  <c r="P104" i="56"/>
  <c r="M21" i="56"/>
  <c r="O94" i="56"/>
  <c r="Z102" i="56"/>
  <c r="T65" i="56"/>
  <c r="E28" i="56"/>
  <c r="P40" i="56"/>
  <c r="H19" i="56"/>
  <c r="F76" i="56"/>
  <c r="R20" i="56"/>
  <c r="X111" i="56"/>
  <c r="M63" i="56"/>
  <c r="Q14" i="56"/>
  <c r="O53" i="56"/>
  <c r="S70" i="56"/>
  <c r="L22" i="56"/>
  <c r="Q100" i="56"/>
  <c r="N64" i="56"/>
  <c r="X96" i="56"/>
  <c r="V72" i="56"/>
  <c r="W95" i="56"/>
  <c r="T99" i="56"/>
  <c r="N19" i="56"/>
  <c r="U109" i="56"/>
  <c r="K56" i="56"/>
  <c r="M111" i="56"/>
  <c r="K46" i="56"/>
  <c r="T31" i="56"/>
  <c r="U27" i="56"/>
  <c r="H30" i="56"/>
  <c r="M91" i="56"/>
  <c r="R86" i="56"/>
  <c r="O96" i="56"/>
  <c r="L19" i="56"/>
  <c r="T70" i="56"/>
  <c r="U108" i="56"/>
  <c r="L74" i="56"/>
  <c r="M38" i="56"/>
  <c r="P82" i="56"/>
  <c r="X83" i="56"/>
  <c r="V32" i="56"/>
  <c r="J44" i="56"/>
  <c r="D17" i="56"/>
  <c r="Z75" i="56"/>
  <c r="Q15" i="56"/>
  <c r="U64" i="56"/>
  <c r="D69" i="56"/>
  <c r="T19" i="56"/>
  <c r="V85" i="56"/>
  <c r="U38" i="56"/>
  <c r="J80" i="56"/>
  <c r="H74" i="56"/>
  <c r="E58" i="56"/>
  <c r="P53" i="56"/>
  <c r="V38" i="56"/>
  <c r="S81" i="56"/>
  <c r="P69" i="56"/>
  <c r="H53" i="56"/>
  <c r="J99" i="56"/>
  <c r="J110" i="56"/>
  <c r="N110" i="56"/>
  <c r="W14" i="56"/>
  <c r="L81" i="56"/>
  <c r="R52" i="56"/>
  <c r="Y67" i="56"/>
  <c r="X110" i="56"/>
  <c r="K45" i="56"/>
  <c r="Q51" i="56"/>
  <c r="W76" i="56"/>
  <c r="J90" i="56"/>
  <c r="M76" i="56"/>
  <c r="T55" i="56"/>
  <c r="H98" i="56"/>
  <c r="N109" i="56"/>
  <c r="L25" i="56"/>
  <c r="T13" i="56"/>
  <c r="R45" i="56"/>
  <c r="D32" i="56"/>
  <c r="N51" i="56"/>
  <c r="M53" i="56"/>
  <c r="V19" i="56"/>
  <c r="O63" i="56"/>
  <c r="R80" i="56"/>
  <c r="G67" i="56"/>
  <c r="P36" i="56"/>
  <c r="O64" i="56"/>
  <c r="H111" i="56"/>
  <c r="W78" i="56"/>
  <c r="W92" i="56"/>
  <c r="K68" i="56"/>
  <c r="H17" i="56"/>
  <c r="J72" i="56"/>
  <c r="E104" i="56"/>
  <c r="X41" i="56"/>
  <c r="G34" i="56"/>
  <c r="Y50" i="56"/>
  <c r="H57" i="56"/>
  <c r="U63" i="56"/>
  <c r="G99" i="56"/>
  <c r="F36" i="56"/>
  <c r="Y48" i="56"/>
  <c r="E78" i="56"/>
  <c r="U21" i="56"/>
  <c r="H60" i="56"/>
  <c r="K21" i="56"/>
  <c r="G41" i="56"/>
  <c r="D23" i="56"/>
  <c r="H47" i="56"/>
  <c r="Y37" i="56"/>
  <c r="Q16" i="56"/>
  <c r="X35" i="56"/>
  <c r="R25" i="56"/>
  <c r="U24" i="56"/>
  <c r="F104" i="56"/>
  <c r="V60" i="56"/>
  <c r="J96" i="56"/>
  <c r="X60" i="56"/>
  <c r="U61" i="56"/>
  <c r="E98" i="56"/>
  <c r="Q98" i="56"/>
  <c r="V65" i="56"/>
  <c r="F77" i="56"/>
  <c r="U96" i="56"/>
  <c r="L95" i="56"/>
  <c r="Y77" i="56"/>
  <c r="K49" i="56"/>
  <c r="T18" i="56"/>
  <c r="U107" i="56"/>
  <c r="S27" i="56"/>
  <c r="U12" i="56"/>
  <c r="K79" i="56"/>
  <c r="J56" i="56"/>
  <c r="T77" i="56"/>
  <c r="X53" i="56"/>
  <c r="R78" i="56"/>
  <c r="V36" i="56"/>
  <c r="Q105" i="56"/>
  <c r="G39" i="56"/>
  <c r="V106" i="56"/>
  <c r="Q82" i="56"/>
  <c r="L92" i="56"/>
  <c r="S100" i="56"/>
  <c r="S53" i="56"/>
  <c r="I38" i="56"/>
  <c r="V24" i="56"/>
  <c r="G48" i="56"/>
  <c r="D16" i="56"/>
  <c r="R99" i="56"/>
  <c r="O93" i="56"/>
  <c r="Z76" i="56"/>
  <c r="I93" i="56"/>
  <c r="Z68" i="56"/>
  <c r="Y96" i="56"/>
  <c r="W37" i="56"/>
  <c r="X59" i="56"/>
  <c r="O86" i="56"/>
  <c r="V102" i="56"/>
  <c r="V81" i="56"/>
  <c r="M49" i="56"/>
  <c r="N61" i="56"/>
  <c r="G81" i="56"/>
  <c r="J54" i="56"/>
  <c r="O38" i="56"/>
  <c r="N21" i="56"/>
  <c r="G24" i="56"/>
  <c r="S92" i="56"/>
  <c r="P33" i="56"/>
  <c r="Y16" i="56"/>
  <c r="I87" i="56"/>
  <c r="J85" i="56"/>
  <c r="G43" i="56"/>
  <c r="T25" i="56"/>
  <c r="W40" i="56"/>
  <c r="J64" i="56"/>
  <c r="G85" i="56"/>
  <c r="J68" i="56"/>
  <c r="K57" i="56"/>
  <c r="O57" i="56"/>
  <c r="W13" i="56"/>
  <c r="P65" i="56"/>
  <c r="H61" i="56"/>
  <c r="X63" i="56"/>
  <c r="T40" i="56"/>
  <c r="Q93" i="56"/>
  <c r="Q55" i="56"/>
  <c r="R41" i="56"/>
  <c r="M43" i="56"/>
  <c r="R89" i="56"/>
  <c r="O88" i="56"/>
  <c r="M95" i="56"/>
  <c r="X97" i="56"/>
  <c r="N40" i="56"/>
  <c r="O107" i="56"/>
  <c r="J11" i="56"/>
  <c r="N62" i="56"/>
  <c r="W97" i="56"/>
  <c r="O33" i="56"/>
  <c r="Y63" i="56"/>
  <c r="W107" i="56"/>
  <c r="Z90" i="56"/>
  <c r="N30" i="56"/>
  <c r="H20" i="56"/>
  <c r="R60" i="56"/>
  <c r="X82" i="56"/>
  <c r="L107" i="56"/>
  <c r="R75" i="56"/>
  <c r="M46" i="56"/>
  <c r="X81" i="56"/>
  <c r="L62" i="56"/>
  <c r="S43" i="56"/>
  <c r="M69" i="56"/>
  <c r="G111" i="56"/>
  <c r="U97" i="56"/>
  <c r="F98" i="56"/>
  <c r="L36" i="56"/>
  <c r="J76" i="56"/>
  <c r="E79" i="56"/>
  <c r="H91" i="56"/>
  <c r="T53" i="56"/>
  <c r="Y111" i="56"/>
  <c r="Z72" i="56"/>
  <c r="J42" i="56"/>
  <c r="X47" i="56"/>
  <c r="G61" i="56"/>
  <c r="F23" i="56"/>
  <c r="Z35" i="56"/>
  <c r="W91" i="56"/>
  <c r="G29" i="56"/>
  <c r="O31" i="56"/>
  <c r="F64" i="56"/>
  <c r="K72" i="56"/>
  <c r="V45" i="56"/>
  <c r="G47" i="56"/>
  <c r="H54" i="56"/>
  <c r="M82" i="56"/>
  <c r="O84" i="56"/>
  <c r="Q58" i="56"/>
  <c r="G109" i="56"/>
  <c r="J19" i="56"/>
  <c r="W65" i="56"/>
  <c r="W110" i="56"/>
  <c r="G26" i="56"/>
  <c r="L111" i="56"/>
  <c r="I15" i="56"/>
  <c r="D107" i="56"/>
  <c r="U40" i="56"/>
  <c r="X80" i="56"/>
  <c r="V55" i="56"/>
  <c r="F62" i="56"/>
  <c r="E101" i="56"/>
  <c r="N90" i="56"/>
  <c r="E70" i="56"/>
  <c r="L50" i="56"/>
  <c r="N105" i="56"/>
  <c r="P39" i="56"/>
  <c r="T56" i="56"/>
  <c r="Z11" i="56"/>
  <c r="H48" i="56"/>
  <c r="K83" i="56"/>
  <c r="Q88" i="56"/>
  <c r="X36" i="56"/>
  <c r="U23" i="56"/>
  <c r="M62" i="56"/>
  <c r="N100" i="56"/>
  <c r="L80" i="56"/>
  <c r="S61" i="56"/>
  <c r="L77" i="56"/>
  <c r="W83" i="56"/>
  <c r="W42" i="56"/>
  <c r="U82" i="56"/>
  <c r="U87" i="56"/>
  <c r="Q22" i="56"/>
  <c r="G62" i="56"/>
  <c r="E18" i="56"/>
  <c r="Z77" i="56"/>
  <c r="N43" i="56"/>
  <c r="R109" i="56"/>
  <c r="S58" i="56"/>
  <c r="D25" i="56"/>
  <c r="T52" i="56"/>
  <c r="T91" i="56"/>
  <c r="X30" i="56"/>
  <c r="V97" i="56"/>
  <c r="U52" i="56"/>
  <c r="D87" i="56"/>
  <c r="F96" i="56"/>
  <c r="N60" i="56"/>
  <c r="X16" i="56"/>
  <c r="M83" i="56"/>
  <c r="D60" i="56"/>
  <c r="M34" i="56"/>
  <c r="G17" i="56"/>
  <c r="O103" i="56"/>
  <c r="D81" i="56"/>
  <c r="Z111" i="56"/>
  <c r="S19" i="56"/>
  <c r="R43" i="56"/>
  <c r="J95" i="56"/>
  <c r="F85" i="56"/>
  <c r="H15" i="56"/>
  <c r="L42" i="56"/>
  <c r="H104" i="56"/>
  <c r="F82" i="56"/>
  <c r="Z95" i="56"/>
  <c r="J48" i="56"/>
  <c r="T44" i="56"/>
  <c r="Q74" i="56"/>
  <c r="T36" i="56"/>
  <c r="Y41" i="56"/>
  <c r="H24" i="56"/>
  <c r="W46" i="56"/>
  <c r="Z50" i="56"/>
  <c r="K65" i="56"/>
  <c r="E106" i="56"/>
  <c r="V90" i="56"/>
  <c r="O89" i="56"/>
  <c r="Y27" i="56"/>
  <c r="L69" i="56"/>
  <c r="V76" i="56"/>
  <c r="V59" i="56"/>
  <c r="F56" i="56"/>
  <c r="Y23" i="56"/>
  <c r="I95" i="56"/>
  <c r="Z89" i="56"/>
  <c r="F41" i="56"/>
  <c r="G104" i="56"/>
  <c r="V105" i="56"/>
  <c r="Z62" i="56"/>
  <c r="I46" i="56"/>
  <c r="M59" i="56"/>
  <c r="H25" i="56"/>
  <c r="R90" i="56"/>
  <c r="K13" i="56"/>
  <c r="R64" i="56"/>
  <c r="V20" i="56"/>
  <c r="F78" i="56"/>
  <c r="Z87" i="56"/>
  <c r="K55" i="56"/>
  <c r="P111" i="56"/>
  <c r="G33" i="56"/>
  <c r="P68" i="56"/>
  <c r="X25" i="56"/>
  <c r="Q13" i="56"/>
  <c r="F92" i="56"/>
  <c r="H63" i="56"/>
  <c r="L59" i="56"/>
  <c r="N83" i="56"/>
  <c r="Z67" i="56"/>
  <c r="W17" i="56"/>
  <c r="O27" i="56"/>
  <c r="T73" i="56"/>
  <c r="J79" i="56"/>
  <c r="V34" i="56"/>
  <c r="G89" i="56"/>
  <c r="W48" i="56"/>
  <c r="S91" i="56"/>
  <c r="P14" i="56"/>
  <c r="K42" i="56"/>
  <c r="X73" i="56"/>
  <c r="R44" i="56"/>
  <c r="D91" i="56"/>
  <c r="K88" i="56"/>
  <c r="F84" i="56"/>
  <c r="T67" i="56"/>
  <c r="W101" i="56"/>
  <c r="F44" i="56"/>
  <c r="W85" i="56"/>
  <c r="E36" i="56"/>
  <c r="I17" i="56"/>
  <c r="W54" i="56"/>
  <c r="H100" i="56"/>
  <c r="M97" i="56"/>
  <c r="F32" i="56"/>
  <c r="I108" i="56"/>
  <c r="W111" i="56"/>
  <c r="I27" i="56"/>
  <c r="X84" i="56"/>
  <c r="Q61" i="56"/>
  <c r="Z98" i="56"/>
  <c r="Q33" i="56"/>
  <c r="N102" i="56"/>
  <c r="H89" i="56"/>
  <c r="Y70" i="56"/>
  <c r="I91" i="56"/>
  <c r="O110" i="56"/>
  <c r="L51" i="56"/>
  <c r="L15" i="56"/>
  <c r="Q76" i="56"/>
  <c r="O76" i="56"/>
  <c r="E62" i="56"/>
  <c r="Y76" i="56"/>
  <c r="P103" i="56"/>
  <c r="F34" i="56"/>
  <c r="M20" i="56"/>
  <c r="K26" i="56"/>
  <c r="W51" i="56"/>
  <c r="W100" i="56"/>
  <c r="K61" i="56"/>
  <c r="L63" i="56"/>
  <c r="V111" i="56"/>
  <c r="J91" i="56"/>
  <c r="V48" i="56"/>
  <c r="P56" i="56"/>
  <c r="E26" i="56"/>
  <c r="E75" i="56"/>
  <c r="K66" i="56"/>
  <c r="G32" i="56"/>
  <c r="M109" i="56"/>
  <c r="N74" i="56"/>
  <c r="W20" i="56"/>
  <c r="J88" i="56"/>
  <c r="S41" i="56"/>
  <c r="J61" i="56"/>
  <c r="I60" i="56"/>
  <c r="D86" i="56"/>
  <c r="E108" i="56"/>
  <c r="G68" i="56"/>
  <c r="I33" i="56"/>
  <c r="K34" i="56"/>
  <c r="S80" i="56"/>
  <c r="H79" i="56"/>
  <c r="Y38" i="56"/>
  <c r="F57" i="56"/>
  <c r="H94" i="56"/>
  <c r="M42" i="56"/>
  <c r="M66" i="56"/>
  <c r="I32" i="56"/>
  <c r="X109" i="56"/>
  <c r="I51" i="56"/>
  <c r="X69" i="56"/>
  <c r="M25" i="56"/>
  <c r="I85" i="56"/>
  <c r="T21" i="56"/>
  <c r="J43" i="56"/>
  <c r="Q49" i="56"/>
  <c r="J94" i="56"/>
  <c r="E21" i="56"/>
  <c r="R12" i="56"/>
  <c r="F67" i="56"/>
  <c r="M104" i="56"/>
  <c r="Z53" i="56"/>
  <c r="Z84" i="56"/>
  <c r="Y85" i="56"/>
  <c r="K75" i="56"/>
  <c r="F33" i="56"/>
  <c r="Y29" i="56"/>
  <c r="L70" i="56"/>
  <c r="K80" i="56"/>
  <c r="T38" i="56"/>
  <c r="N52" i="56"/>
  <c r="P64" i="56"/>
  <c r="X107" i="56"/>
  <c r="I55" i="56"/>
  <c r="K87" i="56"/>
  <c r="S17" i="56"/>
  <c r="Y15" i="56"/>
  <c r="W75" i="56"/>
  <c r="O111" i="56"/>
  <c r="U39" i="56"/>
  <c r="K107" i="56"/>
  <c r="U32" i="56"/>
  <c r="I14" i="56"/>
  <c r="R68" i="56"/>
  <c r="T104" i="56"/>
  <c r="J36" i="56"/>
  <c r="K60" i="56"/>
  <c r="R103" i="56"/>
  <c r="Y110" i="56"/>
  <c r="X89" i="56"/>
  <c r="V31" i="56"/>
  <c r="H18" i="56"/>
  <c r="T80" i="56"/>
  <c r="G77" i="56"/>
  <c r="L97" i="56"/>
  <c r="K25" i="56"/>
  <c r="O56" i="56"/>
  <c r="V87" i="56"/>
  <c r="L71" i="56"/>
  <c r="S47" i="56"/>
  <c r="S56" i="56"/>
  <c r="R71" i="56"/>
  <c r="K50" i="56"/>
  <c r="R101" i="56"/>
  <c r="O46" i="56"/>
  <c r="W74" i="56"/>
  <c r="L85" i="56"/>
  <c r="N37" i="56"/>
  <c r="Z14" i="56"/>
  <c r="Z86" i="56"/>
  <c r="V68" i="56"/>
  <c r="S60" i="56"/>
  <c r="U20" i="56"/>
  <c r="E110" i="56"/>
  <c r="X95" i="56"/>
  <c r="N41" i="56"/>
  <c r="D65" i="56"/>
  <c r="H11" i="56"/>
  <c r="S64" i="56"/>
  <c r="X39" i="56"/>
  <c r="L76" i="56"/>
  <c r="F15" i="56"/>
  <c r="W57" i="56"/>
  <c r="S76" i="56"/>
  <c r="K27" i="56"/>
  <c r="P38" i="56"/>
  <c r="Q40" i="56"/>
  <c r="M27" i="56"/>
  <c r="Y71" i="56"/>
  <c r="L105" i="56"/>
  <c r="V40" i="56"/>
  <c r="G51" i="56"/>
  <c r="G15" i="56"/>
  <c r="W77" i="56"/>
  <c r="N50" i="56"/>
  <c r="H90" i="56"/>
  <c r="Q30" i="56"/>
  <c r="P48" i="56"/>
  <c r="I103" i="56"/>
  <c r="R27" i="56"/>
  <c r="D58" i="56"/>
  <c r="O50" i="56"/>
  <c r="K47" i="56"/>
  <c r="Q111" i="56"/>
  <c r="W82" i="56"/>
  <c r="S50" i="56"/>
  <c r="F47" i="56"/>
  <c r="H27" i="56"/>
  <c r="M81" i="56"/>
  <c r="I81" i="56"/>
  <c r="Z66" i="56"/>
  <c r="R66" i="56"/>
  <c r="Z100" i="56"/>
  <c r="P37" i="56"/>
  <c r="S108" i="56"/>
  <c r="S110" i="56"/>
  <c r="V44" i="56"/>
  <c r="I12" i="56"/>
  <c r="R51" i="56"/>
  <c r="U60" i="56"/>
  <c r="D29" i="56"/>
  <c r="H83" i="56"/>
  <c r="Z51" i="56"/>
  <c r="V28" i="56"/>
  <c r="P66" i="56"/>
  <c r="G88" i="56"/>
  <c r="U70" i="56"/>
  <c r="G25" i="56"/>
  <c r="P61" i="56"/>
  <c r="O42" i="56"/>
  <c r="K52" i="56"/>
  <c r="J102" i="56"/>
  <c r="R49" i="56"/>
  <c r="Y81" i="56"/>
  <c r="O85" i="56"/>
  <c r="G92" i="56"/>
  <c r="I18" i="56"/>
  <c r="K69" i="56"/>
  <c r="U53" i="56"/>
  <c r="U105" i="56"/>
  <c r="X94" i="56"/>
  <c r="X56" i="56"/>
  <c r="S15" i="56"/>
  <c r="L108" i="56"/>
  <c r="P18" i="56"/>
  <c r="W106" i="56"/>
  <c r="E48" i="56"/>
  <c r="T63" i="56"/>
  <c r="Q85" i="56"/>
  <c r="Y47" i="56"/>
  <c r="D14" i="56"/>
  <c r="S96" i="56"/>
  <c r="U71" i="56"/>
  <c r="H52" i="56"/>
  <c r="Z20" i="56"/>
  <c r="X85" i="56"/>
  <c r="S30" i="56"/>
  <c r="H78" i="56"/>
  <c r="G27" i="56"/>
  <c r="T29" i="56"/>
  <c r="E77" i="56"/>
  <c r="I21" i="56"/>
  <c r="O15" i="56"/>
  <c r="I75" i="56"/>
  <c r="D97" i="56"/>
  <c r="V49" i="56"/>
  <c r="E22" i="56"/>
  <c r="F81" i="56"/>
  <c r="E100" i="56"/>
  <c r="Z27" i="56"/>
  <c r="O37" i="56"/>
  <c r="X45" i="56"/>
  <c r="W90" i="56"/>
  <c r="O30" i="56"/>
  <c r="P95" i="56"/>
  <c r="K64" i="56"/>
  <c r="F59" i="56"/>
  <c r="K23" i="56"/>
  <c r="P71" i="56"/>
  <c r="S32" i="56"/>
  <c r="S106" i="56"/>
  <c r="Q96" i="56"/>
  <c r="U50" i="56"/>
  <c r="E96" i="56"/>
  <c r="Y21" i="56"/>
  <c r="D47" i="56"/>
  <c r="K103" i="56"/>
  <c r="M61" i="56"/>
  <c r="M56" i="56"/>
  <c r="O99" i="56"/>
  <c r="M77" i="56"/>
  <c r="U49" i="56"/>
  <c r="P78" i="56"/>
  <c r="L72" i="56"/>
  <c r="J49" i="56"/>
  <c r="X27" i="56"/>
  <c r="M39" i="56"/>
  <c r="I84" i="56"/>
  <c r="J21" i="56"/>
  <c r="Y22" i="56"/>
  <c r="J52" i="56"/>
  <c r="L47" i="56"/>
  <c r="T45" i="56"/>
  <c r="U104" i="56"/>
  <c r="Z16" i="56"/>
  <c r="G98" i="56"/>
  <c r="L32" i="56"/>
  <c r="M40" i="56"/>
  <c r="U30" i="56"/>
  <c r="J103" i="56"/>
  <c r="W103" i="56"/>
  <c r="U62" i="56"/>
  <c r="O102" i="56"/>
  <c r="R29" i="56"/>
  <c r="S101" i="56"/>
  <c r="O71" i="56"/>
  <c r="W45" i="56"/>
  <c r="Z83" i="56"/>
  <c r="W94" i="56"/>
  <c r="E39" i="56"/>
  <c r="P27" i="56"/>
  <c r="K37" i="56"/>
  <c r="I88" i="56"/>
  <c r="N77" i="56"/>
  <c r="N111" i="56"/>
  <c r="E25" i="56"/>
  <c r="K71" i="56"/>
  <c r="D42" i="56"/>
  <c r="X49" i="56"/>
  <c r="V39" i="56"/>
  <c r="P90" i="56"/>
  <c r="V82" i="56"/>
  <c r="G82" i="56"/>
  <c r="Y51" i="56"/>
  <c r="D90" i="56"/>
  <c r="R50" i="56"/>
  <c r="O20" i="56"/>
  <c r="F79" i="56"/>
  <c r="P52" i="56"/>
  <c r="Z109" i="56"/>
  <c r="T48" i="56"/>
  <c r="Z13" i="56"/>
  <c r="P15" i="56"/>
  <c r="F80" i="56"/>
  <c r="T50" i="56"/>
  <c r="S74" i="56"/>
  <c r="O51" i="56"/>
  <c r="F99" i="56"/>
  <c r="X51" i="56"/>
  <c r="Z17" i="56"/>
  <c r="D55" i="56"/>
  <c r="M30" i="56"/>
  <c r="R23" i="56"/>
  <c r="R57" i="56"/>
  <c r="D21" i="56"/>
  <c r="F30" i="56"/>
  <c r="S59" i="56"/>
  <c r="J50" i="56"/>
  <c r="Q79" i="56"/>
  <c r="Q72" i="56"/>
  <c r="I54" i="56"/>
  <c r="W36" i="56"/>
  <c r="Y26" i="56"/>
  <c r="T88" i="56"/>
  <c r="O24" i="56"/>
  <c r="R97" i="56"/>
  <c r="G70" i="56"/>
  <c r="D20" i="56"/>
  <c r="T20" i="56"/>
  <c r="R107" i="56"/>
  <c r="Y49" i="56"/>
  <c r="D27" i="56"/>
  <c r="Q65" i="56"/>
  <c r="V107" i="56"/>
  <c r="O39" i="56"/>
  <c r="N71" i="56"/>
  <c r="K53" i="56"/>
  <c r="T74" i="56"/>
  <c r="L82" i="56"/>
  <c r="R79" i="56"/>
  <c r="J55" i="56"/>
  <c r="T54" i="56"/>
  <c r="I74" i="56"/>
  <c r="W27" i="56"/>
  <c r="S12" i="56"/>
  <c r="V35" i="56"/>
  <c r="L87" i="56"/>
  <c r="F54" i="56"/>
  <c r="S82" i="56"/>
  <c r="X76" i="56"/>
  <c r="N56" i="56"/>
  <c r="J109" i="56"/>
  <c r="N78" i="56"/>
  <c r="P46" i="56"/>
  <c r="J81" i="56"/>
  <c r="S88" i="56"/>
  <c r="Z88" i="56"/>
  <c r="H75" i="56"/>
  <c r="X68" i="56"/>
  <c r="X78" i="56"/>
  <c r="L16" i="56"/>
  <c r="G91" i="56"/>
  <c r="J73" i="56"/>
  <c r="W29" i="56"/>
  <c r="P93" i="56"/>
  <c r="E87" i="56"/>
  <c r="D24" i="56"/>
  <c r="K92" i="56"/>
  <c r="Y42" i="56"/>
  <c r="V83" i="56"/>
  <c r="U22" i="56"/>
  <c r="T49" i="56"/>
  <c r="Q59" i="56"/>
  <c r="O100" i="56"/>
  <c r="T46" i="56"/>
  <c r="U98" i="56"/>
  <c r="L64" i="56"/>
  <c r="Q84" i="56"/>
  <c r="L73" i="56"/>
  <c r="Z58" i="56"/>
  <c r="E34" i="56"/>
  <c r="I16" i="56"/>
  <c r="F42" i="56"/>
  <c r="G90" i="56"/>
  <c r="G105" i="56"/>
  <c r="X12" i="56"/>
  <c r="X37" i="56"/>
  <c r="D83" i="56"/>
  <c r="R32" i="56"/>
  <c r="O48" i="56"/>
  <c r="T66" i="56"/>
  <c r="S13" i="56"/>
  <c r="X101" i="56"/>
  <c r="M55" i="56"/>
  <c r="Z65" i="56"/>
  <c r="F53" i="56"/>
  <c r="P55" i="56"/>
  <c r="E93" i="56"/>
  <c r="U84" i="56"/>
  <c r="Q48" i="56"/>
  <c r="P106" i="56"/>
  <c r="Y90" i="56"/>
  <c r="S67" i="56"/>
  <c r="E54" i="56"/>
  <c r="X98" i="56"/>
  <c r="H13" i="56"/>
  <c r="I102" i="56"/>
  <c r="D93" i="56"/>
  <c r="G23" i="56"/>
  <c r="J71" i="56"/>
  <c r="M35" i="56"/>
  <c r="L14" i="56"/>
  <c r="H85" i="56"/>
  <c r="E37" i="56"/>
  <c r="Y79" i="56"/>
  <c r="K51" i="56"/>
  <c r="W72" i="56"/>
  <c r="Q77" i="56"/>
  <c r="Q75" i="56"/>
  <c r="L20" i="56"/>
  <c r="L103" i="56"/>
  <c r="R65" i="56"/>
  <c r="E16" i="56"/>
  <c r="V27" i="56"/>
  <c r="Z33" i="56"/>
  <c r="G71" i="56"/>
  <c r="J39" i="56"/>
  <c r="E66" i="56"/>
  <c r="I96" i="56"/>
  <c r="E47" i="56"/>
  <c r="M22" i="56"/>
  <c r="T24" i="56"/>
  <c r="X40" i="56"/>
  <c r="O78" i="56"/>
  <c r="O17" i="56"/>
  <c r="T92" i="56"/>
  <c r="R24" i="56"/>
  <c r="T79" i="56"/>
  <c r="P62" i="56"/>
  <c r="G69" i="56"/>
  <c r="W23" i="56"/>
  <c r="T39" i="56"/>
  <c r="X32" i="56"/>
  <c r="J58" i="56"/>
  <c r="F14" i="56"/>
  <c r="Q66" i="56"/>
  <c r="J37" i="56"/>
  <c r="L34" i="56"/>
  <c r="H88" i="56"/>
  <c r="J89" i="56"/>
  <c r="R59" i="56"/>
  <c r="K98" i="56"/>
  <c r="T17" i="56"/>
  <c r="O73" i="56"/>
  <c r="E55" i="56"/>
  <c r="V95" i="56"/>
  <c r="S66" i="56"/>
  <c r="D43" i="56"/>
  <c r="G97" i="56"/>
  <c r="J24" i="56"/>
  <c r="R92" i="56"/>
  <c r="Y80" i="56"/>
  <c r="I59" i="56"/>
  <c r="T69" i="56"/>
  <c r="Z73" i="56"/>
  <c r="X105" i="56"/>
  <c r="H81" i="56"/>
  <c r="X104" i="56"/>
  <c r="F18" i="56"/>
  <c r="D100" i="56"/>
  <c r="N17" i="56"/>
  <c r="K22" i="56"/>
  <c r="O87" i="56"/>
  <c r="E80" i="56"/>
  <c r="Z59" i="56"/>
  <c r="F46" i="56"/>
  <c r="M52" i="56"/>
  <c r="Z30" i="56"/>
  <c r="X28" i="56"/>
  <c r="X31" i="56"/>
  <c r="Q63" i="56"/>
  <c r="Q20" i="56"/>
  <c r="E92" i="56"/>
  <c r="Q102" i="56"/>
  <c r="G14" i="56"/>
  <c r="R91" i="56"/>
  <c r="Y91" i="56"/>
  <c r="X77" i="56"/>
  <c r="K16" i="56"/>
  <c r="W44" i="56"/>
  <c r="T51" i="56"/>
  <c r="P43" i="56"/>
  <c r="F88" i="56"/>
  <c r="G22" i="56"/>
  <c r="I58" i="56"/>
  <c r="U78" i="56"/>
  <c r="G96" i="56"/>
  <c r="I92" i="56"/>
  <c r="Q23" i="56"/>
  <c r="D99" i="56"/>
  <c r="Q109" i="56"/>
  <c r="J14" i="56"/>
  <c r="L23" i="56"/>
  <c r="D109" i="56"/>
  <c r="W70" i="56"/>
  <c r="S79" i="56"/>
  <c r="D36" i="56"/>
  <c r="E74" i="56"/>
  <c r="R40" i="56"/>
  <c r="Q99" i="56"/>
  <c r="V25" i="56"/>
  <c r="Q80" i="56"/>
  <c r="I40" i="56"/>
  <c r="I31" i="56"/>
  <c r="D89" i="56"/>
  <c r="I53" i="56"/>
  <c r="K62" i="56"/>
  <c r="F105" i="56"/>
  <c r="Q71" i="56"/>
  <c r="M60" i="56"/>
  <c r="L56" i="56"/>
  <c r="T14" i="56"/>
  <c r="K31" i="56"/>
  <c r="E102" i="56"/>
  <c r="T86" i="56"/>
  <c r="T34" i="56"/>
  <c r="P42" i="56"/>
  <c r="U69" i="56"/>
  <c r="M93" i="56"/>
  <c r="N47" i="56"/>
  <c r="W55" i="56"/>
  <c r="H28" i="56"/>
  <c r="S23" i="56"/>
  <c r="U100" i="56"/>
  <c r="T64" i="56"/>
  <c r="U34" i="56"/>
  <c r="Q44" i="56"/>
  <c r="S18" i="56"/>
  <c r="I20" i="56"/>
  <c r="L101" i="56"/>
  <c r="L57" i="56"/>
  <c r="K17" i="56"/>
  <c r="W30" i="56"/>
  <c r="X91" i="56"/>
  <c r="P88" i="56"/>
  <c r="W79" i="56"/>
  <c r="V12" i="56"/>
  <c r="N46" i="56"/>
  <c r="H51" i="56"/>
  <c r="X33" i="56"/>
  <c r="J25" i="56"/>
  <c r="H65" i="56"/>
  <c r="V14" i="56"/>
  <c r="D48" i="56"/>
  <c r="H31" i="56"/>
  <c r="L88" i="56"/>
  <c r="V74" i="56"/>
  <c r="U81" i="56"/>
  <c r="O41" i="56"/>
  <c r="M18" i="56"/>
  <c r="O61" i="56"/>
  <c r="R54" i="56"/>
  <c r="K41" i="56"/>
  <c r="F100" i="56"/>
  <c r="E44" i="56"/>
  <c r="P26" i="56"/>
  <c r="T101" i="56"/>
  <c r="G44" i="56"/>
  <c r="Y86" i="56"/>
  <c r="R72" i="56"/>
  <c r="M94" i="56"/>
  <c r="Q68" i="56"/>
  <c r="M72" i="56"/>
  <c r="E29" i="56"/>
  <c r="F17" i="56"/>
  <c r="D76" i="56"/>
  <c r="J87" i="56"/>
  <c r="W104" i="56"/>
  <c r="S42" i="56"/>
  <c r="V71" i="56"/>
  <c r="P86" i="56"/>
  <c r="P45" i="56"/>
  <c r="S94" i="56"/>
  <c r="E23" i="56"/>
  <c r="L29" i="56"/>
  <c r="H55" i="56"/>
  <c r="W105" i="56"/>
  <c r="W63" i="56"/>
  <c r="G100" i="56"/>
  <c r="D38" i="56"/>
  <c r="U28" i="56"/>
  <c r="Q62" i="56"/>
  <c r="M28" i="56"/>
  <c r="D67" i="56"/>
  <c r="U48" i="56"/>
  <c r="U103" i="56"/>
  <c r="S72" i="56"/>
  <c r="T15" i="56"/>
  <c r="R62" i="56"/>
  <c r="M67" i="56"/>
  <c r="Z108" i="56"/>
  <c r="Y61" i="56"/>
  <c r="H97" i="56"/>
  <c r="Z38" i="56"/>
  <c r="H49" i="56"/>
  <c r="G75" i="56"/>
  <c r="O91" i="56"/>
  <c r="Y97" i="56"/>
  <c r="G72" i="56"/>
  <c r="I19" i="56"/>
  <c r="P105" i="56"/>
  <c r="D80" i="56"/>
  <c r="U57" i="56"/>
  <c r="S71" i="56"/>
  <c r="P91" i="56"/>
  <c r="S20" i="56"/>
  <c r="Z46" i="56"/>
  <c r="S83" i="56"/>
  <c r="O34" i="56"/>
  <c r="E32" i="56"/>
  <c r="H95" i="56"/>
  <c r="Y89" i="56"/>
  <c r="S40" i="56"/>
  <c r="N25" i="56"/>
  <c r="D110" i="56"/>
  <c r="M32" i="56"/>
  <c r="I34" i="56"/>
  <c r="N36" i="56"/>
  <c r="F87" i="56"/>
  <c r="V79" i="56"/>
  <c r="X102" i="56"/>
  <c r="M102" i="56"/>
  <c r="G83" i="56"/>
  <c r="I61" i="56"/>
  <c r="P34" i="56"/>
  <c r="N92" i="56"/>
  <c r="U59" i="56"/>
  <c r="E63" i="56"/>
  <c r="D35" i="56"/>
  <c r="I98" i="56"/>
  <c r="H76" i="56"/>
  <c r="O47" i="56"/>
  <c r="E41" i="56"/>
  <c r="Q43" i="56"/>
  <c r="V21" i="56"/>
  <c r="O18" i="56"/>
  <c r="E69" i="56"/>
  <c r="H103" i="56"/>
  <c r="I35" i="56"/>
  <c r="M89" i="56"/>
  <c r="G13" i="56"/>
  <c r="S25" i="56"/>
  <c r="K12" i="56"/>
  <c r="U55" i="56"/>
  <c r="Z32" i="56"/>
  <c r="W49" i="56"/>
  <c r="F106" i="56"/>
  <c r="H43" i="56"/>
  <c r="V69" i="56"/>
  <c r="J23" i="56"/>
  <c r="R67" i="56"/>
  <c r="V23" i="56"/>
  <c r="W69" i="56"/>
  <c r="X24" i="56"/>
  <c r="Z15" i="56"/>
  <c r="O28" i="56"/>
  <c r="R83" i="56"/>
  <c r="J65" i="56"/>
  <c r="I97" i="56"/>
  <c r="K33" i="56"/>
  <c r="F94" i="56"/>
  <c r="U106" i="56"/>
  <c r="U79" i="56"/>
  <c r="I64" i="56"/>
  <c r="Y72" i="56"/>
  <c r="J111" i="56"/>
  <c r="E60" i="56"/>
  <c r="S69" i="56"/>
  <c r="M103" i="56"/>
  <c r="U99" i="56"/>
  <c r="T96" i="56"/>
  <c r="N96" i="56"/>
  <c r="X79" i="56"/>
  <c r="Z103" i="56"/>
  <c r="D71" i="56"/>
  <c r="X44" i="56"/>
  <c r="I80" i="56"/>
  <c r="R15" i="56"/>
  <c r="V108" i="56"/>
  <c r="M73" i="56"/>
  <c r="X74" i="56"/>
  <c r="V104" i="56"/>
  <c r="Z29" i="56"/>
  <c r="D63" i="56"/>
  <c r="S109" i="56"/>
  <c r="Z70" i="56"/>
  <c r="U101" i="56"/>
  <c r="F71" i="56"/>
  <c r="U93" i="56"/>
  <c r="T42" i="56"/>
  <c r="I94" i="56"/>
  <c r="S78" i="56"/>
  <c r="O23" i="56"/>
  <c r="G35" i="56"/>
  <c r="K93" i="56"/>
  <c r="L65" i="56"/>
  <c r="H34" i="56"/>
  <c r="F45" i="56"/>
  <c r="L33" i="56"/>
  <c r="L104" i="56"/>
  <c r="W59" i="56"/>
  <c r="M90" i="56"/>
  <c r="O44" i="56"/>
  <c r="G20" i="56"/>
  <c r="P73" i="56"/>
  <c r="S31" i="56"/>
  <c r="K59" i="56"/>
  <c r="U95" i="56"/>
  <c r="O74" i="56"/>
  <c r="U75" i="56"/>
  <c r="S51" i="56"/>
  <c r="V96" i="56"/>
  <c r="P32" i="56"/>
  <c r="Y28" i="56"/>
  <c r="W32" i="56"/>
  <c r="U17" i="56"/>
  <c r="H99" i="56"/>
  <c r="X67" i="56"/>
  <c r="G30" i="56"/>
  <c r="D54" i="56"/>
  <c r="N39" i="56"/>
  <c r="P79" i="56"/>
  <c r="G19" i="56"/>
  <c r="L96" i="56"/>
  <c r="D84" i="56"/>
  <c r="N80" i="56"/>
  <c r="Y25" i="56"/>
  <c r="N65" i="56"/>
  <c r="I26" i="56"/>
  <c r="D64" i="56"/>
  <c r="Q107" i="56"/>
  <c r="X65" i="56"/>
  <c r="R69" i="56"/>
  <c r="K97" i="56"/>
  <c r="H50" i="56"/>
  <c r="R76" i="56"/>
  <c r="W66" i="56"/>
  <c r="U67" i="56"/>
  <c r="T41" i="56"/>
  <c r="F58" i="56"/>
  <c r="U102" i="56"/>
  <c r="H101" i="56"/>
  <c r="Y106" i="56"/>
  <c r="D66" i="56"/>
  <c r="Y34" i="56"/>
  <c r="E43" i="56"/>
  <c r="X19" i="56"/>
  <c r="T27" i="56"/>
  <c r="Q90" i="56"/>
  <c r="Q60" i="56"/>
  <c r="D103" i="56"/>
  <c r="F93" i="56"/>
  <c r="Y59" i="56"/>
  <c r="P75" i="56"/>
  <c r="Q97" i="56"/>
  <c r="J35" i="56"/>
  <c r="H70" i="56"/>
  <c r="Z45" i="56"/>
  <c r="L67" i="56"/>
  <c r="L91" i="56"/>
  <c r="Q46" i="56"/>
  <c r="D37" i="56"/>
  <c r="N75" i="56"/>
  <c r="D19" i="56"/>
  <c r="N106" i="56"/>
  <c r="P89" i="56"/>
  <c r="T100" i="56"/>
  <c r="Y55" i="56"/>
  <c r="P22" i="56"/>
  <c r="Q94" i="56"/>
  <c r="Z57" i="56"/>
  <c r="S97" i="56"/>
  <c r="F55" i="56"/>
  <c r="J38" i="56"/>
  <c r="T83" i="56"/>
  <c r="V78" i="56"/>
  <c r="X13" i="56"/>
  <c r="Q25" i="56"/>
  <c r="Y78" i="56"/>
  <c r="D104" i="56"/>
  <c r="K11" i="56"/>
  <c r="M45" i="56"/>
  <c r="S36" i="56"/>
  <c r="O16" i="56"/>
  <c r="X103" i="56"/>
  <c r="L18" i="56"/>
  <c r="T95" i="56"/>
  <c r="P87" i="56"/>
  <c r="T98" i="56"/>
  <c r="M64" i="56"/>
  <c r="Z85" i="56"/>
  <c r="V94" i="56"/>
  <c r="N85" i="56"/>
  <c r="V75" i="56"/>
  <c r="X18" i="56"/>
  <c r="O35" i="56"/>
  <c r="Z97" i="56"/>
  <c r="I45" i="56"/>
  <c r="N104" i="56"/>
  <c r="H32" i="56"/>
  <c r="H77" i="56"/>
  <c r="L84" i="56"/>
  <c r="G36" i="56"/>
  <c r="K108" i="56"/>
  <c r="S102" i="56"/>
  <c r="V42" i="56"/>
  <c r="Z60" i="56"/>
  <c r="X71" i="56"/>
  <c r="M41" i="56"/>
  <c r="K90" i="56"/>
  <c r="I65" i="56"/>
  <c r="X75" i="56"/>
  <c r="O92" i="56"/>
  <c r="R88" i="56"/>
  <c r="M57" i="56"/>
  <c r="N87" i="56"/>
  <c r="Q37" i="56"/>
  <c r="S62" i="56"/>
  <c r="R111" i="56"/>
  <c r="L44" i="56"/>
  <c r="Y17" i="56"/>
  <c r="Y66" i="56"/>
  <c r="T68" i="56"/>
  <c r="G12" i="56"/>
  <c r="M86" i="56"/>
  <c r="Z79" i="56"/>
  <c r="U66" i="56"/>
  <c r="R19" i="56"/>
  <c r="G42" i="56"/>
  <c r="P97" i="56"/>
  <c r="P67" i="56"/>
  <c r="K106" i="56"/>
  <c r="X46" i="56"/>
  <c r="J106" i="56"/>
  <c r="I78" i="56"/>
  <c r="T97" i="56"/>
  <c r="P85" i="56"/>
  <c r="F86" i="56"/>
  <c r="K100" i="56"/>
  <c r="J32" i="56"/>
  <c r="J66" i="56"/>
  <c r="L37" i="56"/>
  <c r="D34" i="56"/>
  <c r="V66" i="56"/>
  <c r="X26" i="56"/>
  <c r="P35" i="56"/>
  <c r="I76" i="56"/>
  <c r="E13" i="56"/>
  <c r="R53" i="56"/>
  <c r="V109" i="56"/>
  <c r="G95" i="56"/>
  <c r="D111" i="56"/>
  <c r="AH11" i="56"/>
  <c r="T106" i="56"/>
  <c r="D33" i="56"/>
  <c r="V56" i="56"/>
  <c r="U72" i="56"/>
  <c r="Y19" i="56"/>
  <c r="Z39" i="56"/>
  <c r="M70" i="56"/>
  <c r="N97" i="56"/>
  <c r="F51" i="56"/>
  <c r="S22" i="56"/>
  <c r="L66" i="56"/>
  <c r="J108" i="56"/>
  <c r="N27" i="56"/>
  <c r="D41" i="56"/>
  <c r="V110" i="56"/>
  <c r="E57" i="56"/>
  <c r="Y39" i="56"/>
  <c r="J59" i="56"/>
  <c r="Y43" i="56"/>
  <c r="J92" i="56"/>
  <c r="Z54" i="56"/>
  <c r="V86" i="56"/>
  <c r="I28" i="56"/>
  <c r="S63" i="56"/>
  <c r="W43" i="56"/>
  <c r="H86" i="56"/>
  <c r="S14" i="56"/>
  <c r="Y103" i="56"/>
  <c r="R81" i="56"/>
  <c r="E85" i="56"/>
  <c r="M51" i="56"/>
  <c r="H62" i="56"/>
  <c r="V54" i="56"/>
  <c r="L109" i="56"/>
  <c r="Z93" i="56"/>
  <c r="Z101" i="56"/>
  <c r="H93" i="56"/>
  <c r="D106" i="56"/>
  <c r="K95" i="56"/>
  <c r="W47" i="56"/>
  <c r="Y44" i="56"/>
  <c r="N53" i="56"/>
  <c r="G107" i="56"/>
  <c r="T87" i="56"/>
  <c r="S111" i="56"/>
  <c r="I62" i="56"/>
  <c r="P60" i="56"/>
  <c r="W58" i="56"/>
  <c r="L60" i="56"/>
  <c r="L86" i="56"/>
  <c r="L49" i="56"/>
  <c r="W21" i="56"/>
  <c r="Q101" i="56"/>
  <c r="X92" i="56"/>
  <c r="F48" i="56"/>
  <c r="J107" i="56"/>
  <c r="V62" i="56"/>
  <c r="L28" i="56"/>
  <c r="H40" i="56"/>
  <c r="E95" i="56"/>
  <c r="D73" i="56"/>
  <c r="H59" i="56"/>
  <c r="Z42" i="56"/>
  <c r="R18" i="56"/>
  <c r="J100" i="56"/>
  <c r="V26" i="56"/>
  <c r="Z106" i="56"/>
  <c r="N93" i="56"/>
  <c r="V18" i="56"/>
  <c r="V50" i="56"/>
  <c r="W71" i="56"/>
  <c r="W80" i="56"/>
  <c r="V70" i="56"/>
  <c r="J45" i="56"/>
  <c r="E35" i="56"/>
  <c r="Z26" i="56"/>
  <c r="I86" i="56"/>
  <c r="I69" i="56"/>
  <c r="U88" i="56"/>
  <c r="H69" i="56"/>
  <c r="L21" i="56"/>
  <c r="Z69" i="56"/>
  <c r="K111" i="56"/>
  <c r="M36" i="56"/>
  <c r="O19" i="56"/>
  <c r="R96" i="56"/>
  <c r="L45" i="56"/>
  <c r="S34" i="56"/>
  <c r="W34" i="56"/>
  <c r="V58" i="56"/>
  <c r="N18" i="56"/>
  <c r="G54" i="56"/>
  <c r="D59" i="56"/>
  <c r="L102" i="56"/>
  <c r="V73" i="56"/>
  <c r="F49" i="56"/>
  <c r="H41" i="56"/>
  <c r="V100" i="56"/>
  <c r="M54" i="56"/>
  <c r="R55" i="56"/>
  <c r="H72" i="56"/>
  <c r="S105" i="56"/>
  <c r="T23" i="56"/>
  <c r="U13" i="56"/>
  <c r="D92" i="56"/>
  <c r="I44" i="56"/>
  <c r="N12" i="56"/>
  <c r="D12" i="56"/>
  <c r="F21" i="56"/>
  <c r="L52" i="56"/>
  <c r="M14" i="56"/>
  <c r="E12" i="56"/>
  <c r="Z64" i="56"/>
  <c r="R70" i="56"/>
  <c r="S95" i="56"/>
  <c r="S29" i="56"/>
  <c r="K30" i="56"/>
  <c r="P49" i="56"/>
  <c r="M100" i="56"/>
  <c r="Q83" i="56"/>
  <c r="N42" i="56"/>
  <c r="H73" i="56"/>
  <c r="K94" i="56"/>
  <c r="J18" i="56"/>
  <c r="K99" i="56"/>
  <c r="O105" i="56"/>
  <c r="P99" i="56"/>
  <c r="X21" i="56"/>
  <c r="D52" i="56"/>
  <c r="E91" i="56"/>
  <c r="G66" i="56"/>
  <c r="O25" i="56"/>
  <c r="Y94" i="56"/>
  <c r="N45" i="56"/>
  <c r="F60" i="56"/>
  <c r="E99" i="56"/>
  <c r="Z12" i="56"/>
  <c r="Q21" i="56"/>
  <c r="J12" i="56"/>
  <c r="W39" i="56"/>
  <c r="M17" i="56"/>
  <c r="D51" i="56"/>
  <c r="O72" i="56"/>
  <c r="T16" i="56"/>
  <c r="U54" i="56"/>
  <c r="O101" i="56"/>
  <c r="R104" i="56"/>
  <c r="K14" i="56"/>
  <c r="Z52" i="56"/>
  <c r="J57" i="56"/>
  <c r="M99" i="56"/>
  <c r="V84" i="56"/>
  <c r="G58" i="56"/>
  <c r="H107" i="56"/>
  <c r="L39" i="56"/>
  <c r="D30" i="56"/>
  <c r="U43" i="56"/>
  <c r="H29" i="56"/>
  <c r="R93" i="56"/>
  <c r="O66" i="56"/>
  <c r="N89" i="56"/>
  <c r="Y64" i="56"/>
  <c r="O29" i="56"/>
  <c r="D39" i="56"/>
  <c r="F74" i="56"/>
  <c r="Z96" i="56"/>
  <c r="M65" i="56"/>
  <c r="V93" i="56"/>
  <c r="P47" i="56"/>
  <c r="V88" i="56"/>
  <c r="S73" i="56"/>
  <c r="Z105" i="56"/>
  <c r="T105" i="56"/>
  <c r="P59" i="56"/>
  <c r="Y46" i="56"/>
  <c r="O52" i="56"/>
  <c r="X72" i="56"/>
  <c r="M101" i="56"/>
  <c r="N79" i="56"/>
  <c r="T59" i="56"/>
  <c r="D50" i="56"/>
  <c r="U26" i="56"/>
  <c r="Q64" i="56"/>
  <c r="J104" i="56"/>
  <c r="D57" i="56"/>
  <c r="Y92" i="56"/>
  <c r="W61" i="56"/>
  <c r="I67" i="56"/>
  <c r="G21" i="56"/>
  <c r="X20" i="56"/>
  <c r="S54" i="56"/>
  <c r="W67" i="56"/>
  <c r="R85" i="56"/>
  <c r="J74" i="56"/>
  <c r="N99" i="56"/>
  <c r="P74" i="56"/>
  <c r="T75" i="56"/>
  <c r="N15" i="56"/>
  <c r="W73" i="56"/>
  <c r="J101" i="56"/>
  <c r="E65" i="56"/>
  <c r="F69" i="56"/>
  <c r="Y45" i="56"/>
  <c r="Y104" i="56"/>
  <c r="W88" i="56"/>
  <c r="W87" i="56"/>
  <c r="V17" i="56"/>
  <c r="J46" i="56"/>
  <c r="T47" i="56"/>
  <c r="Y101" i="56"/>
  <c r="G78" i="56"/>
  <c r="M19" i="56"/>
  <c r="M31" i="56"/>
  <c r="P77" i="56"/>
  <c r="G73" i="56"/>
  <c r="O68" i="56"/>
  <c r="F43" i="56"/>
  <c r="E107" i="56"/>
  <c r="H14" i="56"/>
  <c r="D85" i="56"/>
  <c r="N22" i="56"/>
  <c r="S87" i="56"/>
  <c r="W18" i="56"/>
  <c r="P81" i="56"/>
  <c r="I52" i="56"/>
  <c r="P19" i="56"/>
  <c r="I50" i="56"/>
  <c r="Y35" i="56"/>
  <c r="L94" i="56"/>
  <c r="X54" i="56"/>
  <c r="M47" i="56"/>
  <c r="P50" i="56"/>
  <c r="E17" i="56"/>
  <c r="Z104" i="56"/>
  <c r="D61" i="56"/>
  <c r="M12" i="56"/>
  <c r="F35" i="56"/>
  <c r="W26" i="56"/>
  <c r="G28" i="56"/>
  <c r="J27" i="56"/>
  <c r="T58" i="56"/>
  <c r="H58" i="56"/>
  <c r="M37" i="56"/>
  <c r="Q73" i="56"/>
  <c r="G87" i="56"/>
  <c r="J17" i="56"/>
  <c r="E38" i="56"/>
  <c r="F13" i="56"/>
  <c r="T35" i="56"/>
  <c r="E42" i="56"/>
  <c r="T33" i="56"/>
  <c r="Z19" i="56"/>
  <c r="Y52" i="56"/>
  <c r="M26" i="56"/>
  <c r="R84" i="56"/>
  <c r="Y33" i="56"/>
  <c r="S107" i="56"/>
  <c r="Y83" i="56"/>
  <c r="E53" i="56"/>
  <c r="X34" i="56"/>
  <c r="M13" i="56"/>
  <c r="R77" i="56"/>
  <c r="I63" i="56"/>
  <c r="I106" i="56"/>
  <c r="E56" i="56"/>
  <c r="Q45" i="56"/>
  <c r="X88" i="56"/>
  <c r="H71" i="56"/>
  <c r="Q95" i="56"/>
  <c r="J20" i="56"/>
  <c r="Y95" i="56"/>
  <c r="W28" i="56"/>
  <c r="M80" i="56"/>
  <c r="E81" i="56"/>
  <c r="L93" i="56"/>
  <c r="R108" i="56"/>
  <c r="O26" i="56"/>
  <c r="N48" i="56"/>
  <c r="T102" i="56"/>
  <c r="J82" i="56"/>
  <c r="L89" i="56"/>
  <c r="T12" i="56"/>
  <c r="V99" i="56"/>
  <c r="Y69" i="56"/>
  <c r="D68" i="56"/>
  <c r="Y20" i="56"/>
  <c r="R35" i="56"/>
  <c r="M105" i="56"/>
  <c r="Q78" i="56"/>
  <c r="E68" i="56"/>
  <c r="S35" i="56"/>
  <c r="Q103" i="56"/>
  <c r="K32" i="56"/>
  <c r="Y56" i="56"/>
  <c r="I47" i="56"/>
  <c r="D46" i="56"/>
  <c r="X61" i="56"/>
  <c r="F75" i="56"/>
  <c r="U74" i="56"/>
  <c r="G63" i="56"/>
  <c r="K36" i="56"/>
  <c r="R63" i="56"/>
  <c r="K40" i="56"/>
  <c r="R17" i="56"/>
  <c r="D88" i="56"/>
  <c r="N33" i="56"/>
  <c r="R94" i="56"/>
  <c r="F83" i="56"/>
  <c r="F39" i="56"/>
  <c r="P29" i="56"/>
  <c r="T89" i="56"/>
  <c r="G50" i="56"/>
  <c r="E71" i="56"/>
  <c r="D45" i="56"/>
  <c r="I25" i="56"/>
  <c r="D70" i="56"/>
  <c r="T103" i="56"/>
  <c r="W86" i="56"/>
  <c r="T78" i="56"/>
  <c r="M107" i="56"/>
  <c r="Z91" i="56"/>
  <c r="W99" i="56"/>
  <c r="R21" i="56"/>
  <c r="M78" i="56"/>
  <c r="Q91" i="56"/>
  <c r="L55" i="56"/>
  <c r="S39" i="56"/>
  <c r="U51" i="56"/>
  <c r="O58" i="56"/>
  <c r="O45" i="56"/>
  <c r="L41" i="56"/>
  <c r="L38" i="56"/>
  <c r="E59" i="56"/>
  <c r="I104" i="56"/>
  <c r="E49" i="56"/>
  <c r="Z44" i="56"/>
  <c r="X42" i="56"/>
  <c r="E11" i="56"/>
  <c r="N32" i="56"/>
  <c r="V67" i="56"/>
  <c r="E23" i="57" l="1"/>
  <c r="E21" i="57"/>
  <c r="D23" i="57"/>
  <c r="D22" i="57"/>
  <c r="E24" i="57"/>
  <c r="E22" i="57"/>
  <c r="D24" i="57"/>
  <c r="D21" i="57"/>
  <c r="B26" i="57" l="1"/>
  <c r="AA11" i="65"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<sst xmlns="http://schemas.openxmlformats.org/spreadsheetml/2006/main" count="32320" uniqueCount="12839">
  <si>
    <t>U. S. Environmental Protection Agency</t>
  </si>
  <si>
    <t>Clean Ports Program | Zero-Emission Technology Deployment Competition</t>
  </si>
  <si>
    <r>
      <rPr>
        <b/>
        <sz val="11.5"/>
        <color rgb="FF000000"/>
        <rFont val="Calibri"/>
        <family val="2"/>
        <scheme val="minor"/>
      </rPr>
      <t xml:space="preserve">Semiannual Project </t>
    </r>
    <r>
      <rPr>
        <b/>
        <i/>
        <sz val="11.5"/>
        <color rgb="FF000000"/>
        <rFont val="Calibri"/>
        <family val="2"/>
        <scheme val="minor"/>
      </rPr>
      <t xml:space="preserve">and </t>
    </r>
    <r>
      <rPr>
        <b/>
        <sz val="11.5"/>
        <color rgb="FF000000"/>
        <rFont val="Calibri"/>
        <family val="2"/>
        <scheme val="minor"/>
      </rPr>
      <t>Final Project Reporting Template</t>
    </r>
  </si>
  <si>
    <t>Burden Statement for EPA Form Number: 5900-721</t>
  </si>
  <si>
    <t>This collection of information is approved by OMB under the Paperwork Reduction Act, 44 U.S.C. 3501 et seq. (OMB Control No. 2060-0754). Responses to this collection of information are voluntary (2 CFR 200 at 2 CFR 1500). An agency may not conduct or sponsor, and a person is not required to respond to, a collection of information unless it displays a currently valid OMB control number. The public reporting and recordkeeping burden for this collection of information is estimated to be 22-30 hours per response. Send comments on the Agency’s need for this information, the accuracy of the provided burden estimates and any suggested methods for minimizing respondent burden to the Director, Information Engagement Division, U.S. Environmental Protection Agency (2821T), 1200 Pennsylvania Ave., NW, Washington, D.C. 20460. Include the OMB control number in any correspondence. Do not send the completed form to this address.</t>
  </si>
  <si>
    <t>Instructions</t>
  </si>
  <si>
    <r>
      <rPr>
        <sz val="11.5"/>
        <color rgb="FF000000"/>
        <rFont val="Calibri"/>
        <family val="2"/>
      </rPr>
      <t xml:space="preserve">Per the grant agreement terms and conditions, this reporting template should be submitted 1) semi-annually throughout the project period of performance as described in the program guidance and 2) as a Final Report 120-days after the completion of the grant period. Please work with relevant parties (i.e., transportation contractor, port authority, etc.) to ensure information submitted is accurate. Information that is submitted in semi-annual reports should NOT be changed in future report submissions unless approved by the EPA. Please only update information for the specific period in which this report is being submitted. 
The grant recipient only needs to fill out shaded cells highlighted </t>
    </r>
    <r>
      <rPr>
        <b/>
        <sz val="11.5"/>
        <color rgb="FF4472C4"/>
        <rFont val="Calibri"/>
        <family val="2"/>
      </rPr>
      <t>blue</t>
    </r>
    <r>
      <rPr>
        <sz val="11.5"/>
        <color rgb="FF000000"/>
        <rFont val="Calibri"/>
        <family val="2"/>
      </rPr>
      <t xml:space="preserve"> with a diagonal pattern (///). Cells highlighted </t>
    </r>
    <r>
      <rPr>
        <b/>
        <sz val="11.5"/>
        <color rgb="FFBF8F00"/>
        <rFont val="Calibri"/>
        <family val="2"/>
      </rPr>
      <t>yellow</t>
    </r>
    <r>
      <rPr>
        <sz val="11.5"/>
        <color rgb="FF000000"/>
        <rFont val="Calibri"/>
        <family val="2"/>
      </rPr>
      <t xml:space="preserve"> are simply for informative purposes and/or automated from other tabs in this spreadsheet. Additional fields may autopopulate with </t>
    </r>
    <r>
      <rPr>
        <b/>
        <sz val="11.5"/>
        <color rgb="FF000000"/>
        <rFont val="Calibri"/>
        <family val="2"/>
      </rPr>
      <t>bold</t>
    </r>
    <r>
      <rPr>
        <sz val="11.5"/>
        <color rgb="FF000000"/>
        <rFont val="Calibri"/>
        <family val="2"/>
      </rPr>
      <t xml:space="preserve"> diagonal patterns (</t>
    </r>
    <r>
      <rPr>
        <b/>
        <sz val="11.5"/>
        <color rgb="FF000000"/>
        <rFont val="Calibri"/>
        <family val="2"/>
      </rPr>
      <t>///</t>
    </r>
    <r>
      <rPr>
        <sz val="11.5"/>
        <color rgb="FF000000"/>
        <rFont val="Calibri"/>
        <family val="2"/>
      </rPr>
      <t xml:space="preserve">), indicating that a response to those fields is not necessary based on prior responses entered. Please complete tabs in this workbook according to the instructions below.
Please keep the following in mind when working with the Reporting Template to avoid errors:
• When downloading and saving a copy of the file, save the Excel files as ‘.xlsx’ files to ensure optimal performance and functionality.
• For best performance, do not delete any tabs from the workbook, as there are hidden tabs used for auto-populating select fields.
• Be cautious when copy/pasting information into the provided templates, as there may be formula and/or formatting that can be overwritten. When pasting, we recommend pasting only values into the workbook.
• In the event the workbook does not auto-populate as intended, information can be added to the yellow fields manually.
• Recipients may add additional rows to the template by right clicking on the row number and selecting insert (rather than just adding a few cells). Alternatively, recipients may add additional information below the tables in the template. 
</t>
    </r>
    <r>
      <rPr>
        <b/>
        <sz val="11.5"/>
        <color rgb="FF000000"/>
        <rFont val="Calibri"/>
        <family val="2"/>
      </rPr>
      <t xml:space="preserve">If you have questions about applicability of a particular fields or tables, please reach out to your Project Officer and refer to your grant’s Terms and Conditions. 
</t>
    </r>
  </si>
  <si>
    <t>Table 1: Tab Descriptions</t>
  </si>
  <si>
    <t>Excel Workbook Tab</t>
  </si>
  <si>
    <t>Definition</t>
  </si>
  <si>
    <t xml:space="preserve">1. Instructions </t>
  </si>
  <si>
    <t>Basic instructions for all worksheets in this reporting workbook.</t>
  </si>
  <si>
    <t>2. Recipient &amp; Project Details</t>
  </si>
  <si>
    <t xml:space="preserve">Recipient and project details. All fields are required. </t>
  </si>
  <si>
    <t>3. Project Partners</t>
  </si>
  <si>
    <t>Partner organizations involved in the project, including all statutory partners and collaborating entities. All fields are required, if applicable.</t>
  </si>
  <si>
    <t>4. Subawardees</t>
  </si>
  <si>
    <t>Subawardees involved in the project. All fields are required, if applicable.</t>
  </si>
  <si>
    <t>5. Port Facility Locations</t>
  </si>
  <si>
    <t>Project locations that are port/port facilities. All fields are required.</t>
  </si>
  <si>
    <t>6. Additional Locations</t>
  </si>
  <si>
    <r>
      <t xml:space="preserve">Any project locations that are </t>
    </r>
    <r>
      <rPr>
        <i/>
        <sz val="11.5"/>
        <color rgb="FF000000"/>
        <rFont val="Calibri"/>
        <family val="2"/>
        <scheme val="minor"/>
      </rPr>
      <t>not</t>
    </r>
    <r>
      <rPr>
        <sz val="11.5"/>
        <color rgb="FF000000"/>
        <rFont val="Calibri"/>
        <family val="2"/>
        <scheme val="minor"/>
      </rPr>
      <t xml:space="preserve"> port/port facilities. All fields are required, if applicable.</t>
    </r>
  </si>
  <si>
    <t>7. Amendments &amp; Other Modifications</t>
  </si>
  <si>
    <r>
      <rPr>
        <sz val="11.5"/>
        <color rgb="FF000000"/>
        <rFont val="Calibri"/>
        <family val="2"/>
        <scheme val="minor"/>
      </rPr>
      <t xml:space="preserve">The Amendments &amp; Other Modifications tab should be used to update any changes in vehicle or equipment numbers, charging or fueling infrastructure numbers, planned project activities and/or funding amounts post-award. Please update this tab at least on an annual basis at the end of each year of project performance and at project closeout, </t>
    </r>
    <r>
      <rPr>
        <i/>
        <sz val="11.5"/>
        <color rgb="FF000000"/>
        <rFont val="Calibri"/>
        <family val="2"/>
        <scheme val="minor"/>
      </rPr>
      <t>even if no changes occur during the performance period</t>
    </r>
    <r>
      <rPr>
        <sz val="11.5"/>
        <color rgb="FF000000"/>
        <rFont val="Calibri"/>
        <family val="2"/>
        <scheme val="minor"/>
      </rPr>
      <t>.</t>
    </r>
  </si>
  <si>
    <t>8. Financial Summary</t>
  </si>
  <si>
    <r>
      <rPr>
        <sz val="11.5"/>
        <color rgb="FF000000"/>
        <rFont val="Calibri"/>
        <family val="2"/>
        <scheme val="minor"/>
      </rPr>
      <t>Financial summary for the entire grant period of performance. Please only complete shaded cells highlighted</t>
    </r>
    <r>
      <rPr>
        <b/>
        <sz val="11.5"/>
        <color rgb="FF000000"/>
        <rFont val="Calibri"/>
        <family val="2"/>
        <scheme val="minor"/>
      </rPr>
      <t xml:space="preserve"> </t>
    </r>
    <r>
      <rPr>
        <b/>
        <sz val="11.5"/>
        <color rgb="FF4472C4"/>
        <rFont val="Calibri"/>
        <family val="2"/>
        <scheme val="minor"/>
      </rPr>
      <t>blue</t>
    </r>
    <r>
      <rPr>
        <sz val="11.5"/>
        <color rgb="FF000000"/>
        <rFont val="Calibri"/>
        <family val="2"/>
        <scheme val="minor"/>
      </rPr>
      <t xml:space="preserve"> with a diagonal pattern (///) that contain grantee and original project budget information. Other cells on this worksheet will automatically feed from information in tabs 9-12 (Year 1-Year 4). If a modification to the grant is approved, please update the financial tabs accordingly. </t>
    </r>
  </si>
  <si>
    <t>9. Year 1</t>
  </si>
  <si>
    <r>
      <rPr>
        <sz val="11.5"/>
        <color rgb="FF000000"/>
        <rFont val="Calibri"/>
        <family val="2"/>
        <scheme val="minor"/>
      </rPr>
      <t xml:space="preserve">Financial summary for the first year of the project period for </t>
    </r>
    <r>
      <rPr>
        <b/>
        <sz val="11.5"/>
        <color rgb="FF000000"/>
        <rFont val="Calibri"/>
        <family val="2"/>
        <scheme val="minor"/>
      </rPr>
      <t xml:space="preserve">all </t>
    </r>
    <r>
      <rPr>
        <sz val="11.5"/>
        <color rgb="FF000000"/>
        <rFont val="Calibri"/>
        <family val="2"/>
        <scheme val="minor"/>
      </rPr>
      <t>project activities. For each semi-annual report, please complete all financial and narrative descriptive cells highlighted</t>
    </r>
    <r>
      <rPr>
        <b/>
        <sz val="11.5"/>
        <color rgb="FF4472C4"/>
        <rFont val="Calibri"/>
        <family val="2"/>
        <scheme val="minor"/>
      </rPr>
      <t xml:space="preserve"> blue</t>
    </r>
    <r>
      <rPr>
        <sz val="11.5"/>
        <color rgb="FF000000"/>
        <rFont val="Calibri"/>
        <family val="2"/>
        <scheme val="minor"/>
      </rPr>
      <t xml:space="preserve"> with a diagonal pattern (///) for each reporting period required. Other cells in this worksheet are informative or may be automated from subsequent tabs. Below the financial information, please complete the programmatic questions regarding the grant.</t>
    </r>
  </si>
  <si>
    <t>10. Year 2</t>
  </si>
  <si>
    <r>
      <rPr>
        <sz val="11.5"/>
        <color rgb="FF000000"/>
        <rFont val="Calibri"/>
        <family val="2"/>
        <scheme val="minor"/>
      </rPr>
      <t xml:space="preserve">Financial summary for the second year of the project period for </t>
    </r>
    <r>
      <rPr>
        <b/>
        <sz val="11.5"/>
        <color rgb="FF000000"/>
        <rFont val="Calibri"/>
        <family val="2"/>
        <scheme val="minor"/>
      </rPr>
      <t>all</t>
    </r>
    <r>
      <rPr>
        <sz val="11.5"/>
        <color rgb="FF000000"/>
        <rFont val="Calibri"/>
        <family val="2"/>
        <scheme val="minor"/>
      </rPr>
      <t xml:space="preserve"> project activities, if grant period of performance is longer than one year. For each semi-annual report, please complete all financial and narrative descriptive cells highlighted</t>
    </r>
    <r>
      <rPr>
        <b/>
        <sz val="11.5"/>
        <color rgb="FF4472C4"/>
        <rFont val="Calibri"/>
        <family val="2"/>
        <scheme val="minor"/>
      </rPr>
      <t xml:space="preserve"> blue</t>
    </r>
    <r>
      <rPr>
        <sz val="11.5"/>
        <color rgb="FF000000"/>
        <rFont val="Calibri"/>
        <family val="2"/>
        <scheme val="minor"/>
      </rPr>
      <t xml:space="preserve"> with a diagonal pattern (///) for each reporting period required. Other cells in this worksheet are informative or may be automated from subsequent tabs. Below the financial information, please complete the programmatic questions regarding the grant.</t>
    </r>
  </si>
  <si>
    <t>11. Year 3</t>
  </si>
  <si>
    <r>
      <rPr>
        <sz val="11.5"/>
        <color rgb="FF000000"/>
        <rFont val="Calibri"/>
        <family val="2"/>
        <scheme val="minor"/>
      </rPr>
      <t xml:space="preserve">Financial summary for the third year of the project period for </t>
    </r>
    <r>
      <rPr>
        <b/>
        <sz val="11.5"/>
        <color rgb="FF000000"/>
        <rFont val="Calibri"/>
        <family val="2"/>
        <scheme val="minor"/>
      </rPr>
      <t>all</t>
    </r>
    <r>
      <rPr>
        <sz val="11.5"/>
        <color rgb="FF000000"/>
        <rFont val="Calibri"/>
        <family val="2"/>
        <scheme val="minor"/>
      </rPr>
      <t xml:space="preserve"> project activities, if grant period of performance is longer than two years. For each semi-annual report, please complete all financial and narrative descriptive cells highlighted</t>
    </r>
    <r>
      <rPr>
        <b/>
        <sz val="11.5"/>
        <color rgb="FF4472C4"/>
        <rFont val="Calibri"/>
        <family val="2"/>
        <scheme val="minor"/>
      </rPr>
      <t xml:space="preserve"> blue</t>
    </r>
    <r>
      <rPr>
        <sz val="11.5"/>
        <color rgb="FF000000"/>
        <rFont val="Calibri"/>
        <family val="2"/>
        <scheme val="minor"/>
      </rPr>
      <t xml:space="preserve"> with a diagonal pattern (///) for each reporting period required. Other cells in this worksheet are informative or may be automated from subsequent tabs. Below the financial information, please complete the programmatic questions regarding the grant.</t>
    </r>
  </si>
  <si>
    <t>12. Year 4</t>
  </si>
  <si>
    <r>
      <rPr>
        <sz val="11.5"/>
        <color rgb="FF000000"/>
        <rFont val="Calibri"/>
        <family val="2"/>
        <scheme val="minor"/>
      </rPr>
      <t xml:space="preserve">Financial summary for the fourth year of the project period for </t>
    </r>
    <r>
      <rPr>
        <b/>
        <sz val="11.5"/>
        <color rgb="FF000000"/>
        <rFont val="Calibri"/>
        <family val="2"/>
        <scheme val="minor"/>
      </rPr>
      <t>all</t>
    </r>
    <r>
      <rPr>
        <sz val="11.5"/>
        <color rgb="FF000000"/>
        <rFont val="Calibri"/>
        <family val="2"/>
        <scheme val="minor"/>
      </rPr>
      <t xml:space="preserve"> project activities, if grant period of performance is longer than three years. For each semi-annual report, please complete all financial and narrative descriptive cells highlighted</t>
    </r>
    <r>
      <rPr>
        <b/>
        <sz val="11.5"/>
        <color rgb="FF4472C4"/>
        <rFont val="Calibri"/>
        <family val="2"/>
        <scheme val="minor"/>
      </rPr>
      <t xml:space="preserve"> blue</t>
    </r>
    <r>
      <rPr>
        <sz val="11.5"/>
        <color rgb="FF000000"/>
        <rFont val="Calibri"/>
        <family val="2"/>
        <scheme val="minor"/>
      </rPr>
      <t xml:space="preserve"> with a diagonal pattern (///) for each reporting period required. Other cells in this worksheet are informative or may be automated from subsequent tabs. Below the financial information, please complete the programmatic questions regarding the grant.</t>
    </r>
  </si>
  <si>
    <t>13. Workplan Commitments</t>
  </si>
  <si>
    <t>The tab should be completed based upon community engagement, project sustainability, workforce development, resiliency, and/or leveraging of additional external funds commitments defined in the proposed workplan. Please complete this tab during regular semi-annual reporting periods if the proposed workplan committed to any community engagement, project sustainability, workforce development, resiliency, and/or leveraging of additional external funds commitments as referred to in the evaluation metrics defined in the Notice of Funding Opportunity. During each semi-annual reporting period of the project period of performance, please complete updates on these defined project commitments. The final report submission for the project should contain the end results of community engagement, project sustainability, workforce development, resiliency, and/or leveraging of additional external funds commitments completed during the project period.</t>
  </si>
  <si>
    <t>14. Additional External Funds</t>
  </si>
  <si>
    <t>Summary of external funds leveraged as part of the project in addition to funding provided by the recipient and the EPA.</t>
  </si>
  <si>
    <t>15. New Fleet Description</t>
  </si>
  <si>
    <r>
      <rPr>
        <sz val="11.5"/>
        <color rgb="FF000000"/>
        <rFont val="Calibri"/>
        <family val="2"/>
        <scheme val="minor"/>
      </rPr>
      <t xml:space="preserve">The New Fleet Description should detail all new vehicles and equipment proposed under the project and should be updated semi-annually with all vehicle upgrades completed. Please only fill out shaded cells highlighted </t>
    </r>
    <r>
      <rPr>
        <b/>
        <sz val="11.5"/>
        <color rgb="FF4472C4"/>
        <rFont val="Calibri"/>
        <family val="2"/>
        <scheme val="minor"/>
      </rPr>
      <t>blue</t>
    </r>
    <r>
      <rPr>
        <sz val="11.5"/>
        <color rgb="FF000000"/>
        <rFont val="Calibri"/>
        <family val="2"/>
        <scheme val="minor"/>
      </rPr>
      <t xml:space="preserve"> with a diagonal pattern (///). Please refer to the New Fleet Description data definitions on tab 24 (Data Dictionary) for additional guidance on each field. Reminder: All zero emission equipment and vehicles must comply with Build America, Buy America (BABA) requirements. 
</t>
    </r>
    <r>
      <rPr>
        <b/>
        <sz val="11.5"/>
        <color rgb="FF000000"/>
        <rFont val="Calibri"/>
        <family val="2"/>
        <scheme val="minor"/>
      </rPr>
      <t>Please update the respective annual update tables at the end of each year of project performance and at project closeout.</t>
    </r>
    <r>
      <rPr>
        <sz val="11.5"/>
        <color rgb="FF000000"/>
        <rFont val="Calibri"/>
        <family val="2"/>
        <scheme val="minor"/>
      </rPr>
      <t xml:space="preserve"> Annual values provided should represent one year (12 consecutive months) of equipment activity</t>
    </r>
    <r>
      <rPr>
        <i/>
        <sz val="11.5"/>
        <color rgb="FF000000"/>
        <rFont val="Calibri"/>
        <family val="2"/>
        <scheme val="minor"/>
      </rPr>
      <t xml:space="preserve">. </t>
    </r>
    <r>
      <rPr>
        <sz val="11.5"/>
        <color rgb="FF000000"/>
        <rFont val="Calibri"/>
        <family val="2"/>
        <scheme val="minor"/>
      </rPr>
      <t>This can be from actual observed activity (preferred), a mix of actual and estimated, or purely estimated. 
For equipment placed in service during a given project period, please use discretion and provide estimated values for that reporting year. Leave blank for equipment that is not yet in service. A response is required for any equipment placed in service during or before the respective period of performance.</t>
    </r>
  </si>
  <si>
    <t>16. Scrappage Information</t>
  </si>
  <si>
    <r>
      <rPr>
        <sz val="11.5"/>
        <color rgb="FF000000"/>
        <rFont val="Calibri"/>
        <family val="2"/>
        <scheme val="minor"/>
      </rPr>
      <t xml:space="preserve">The Scrappage Information tab is only required for projects that have made a commitment to scrap and/or otherwise replace vehicles as part of their project plans. This data sheet captures current vehicle and equipment information and links to the New Fleet Description to autopopulate the corresponding 'new' vehicle or equipment.  The Scrappage Information tab should be updated semi-annually reflecting completed scrapped project. Please only fill out shaded cells highlighted </t>
    </r>
    <r>
      <rPr>
        <b/>
        <sz val="11.5"/>
        <color rgb="FF4472C4"/>
        <rFont val="Calibri"/>
        <family val="2"/>
        <scheme val="minor"/>
      </rPr>
      <t>blue</t>
    </r>
    <r>
      <rPr>
        <sz val="11.5"/>
        <color rgb="FF000000"/>
        <rFont val="Calibri"/>
        <family val="2"/>
        <scheme val="minor"/>
      </rPr>
      <t xml:space="preserve"> with a diagonal pattern (///). Please refer to the data definitions on tab 24 (Data Dictionary) for additional guidance on each field. </t>
    </r>
  </si>
  <si>
    <t>17. Infrastructure - EVSE</t>
  </si>
  <si>
    <r>
      <rPr>
        <sz val="11.5"/>
        <color rgb="FF000000"/>
        <rFont val="Calibri"/>
        <family val="2"/>
        <scheme val="minor"/>
      </rPr>
      <t xml:space="preserve">The Infrastructure - EVSE tab should detail all electric vehicle/vessel supply equipment (EVSE) and zero emission supporting infrastructure purchased under the project. The Infrastructure worksheets should be updated semi-annually as zero emission supporting infrastructure components are procured and installed. Please only fill out shaded cells highlighted </t>
    </r>
    <r>
      <rPr>
        <b/>
        <sz val="11.5"/>
        <color rgb="FF2F75B5"/>
        <rFont val="Calibri"/>
        <family val="2"/>
        <scheme val="minor"/>
      </rPr>
      <t>blue</t>
    </r>
    <r>
      <rPr>
        <sz val="11.5"/>
        <color rgb="FF000000"/>
        <rFont val="Calibri"/>
        <family val="2"/>
        <scheme val="minor"/>
      </rPr>
      <t xml:space="preserve"> with a diagonal pattern (///). Additional rows may be added as needed to capture all supporting infrastructure. Please refer to the Infrastructure data definitions on Tab 24 (Data Dictionary) for data field definitions. Reminder: All Level 2 EVSEs must be ENERGY STAR certified. All zero emission supporting infrastructure must comply with Build America, Buy America (BABA) requirements.
Please update the respective annual update tables at the end of each year of project performance and at project closeout. Annual values provided should represent one year (12 consecutive months) of activity. This can be from actual observed activity (preferred), a mix of actual and estimated, or purely estimated. 
For infrastructure placed in service during a given project period, please use discretion and provide estimated values for that reporting year. Leave blank for infrastructure that is not yet in service. A response is required for any infrastructure placed in service during or before the respective period of performance.</t>
    </r>
  </si>
  <si>
    <t>18. Infrastructure - Shore Power</t>
  </si>
  <si>
    <r>
      <rPr>
        <sz val="11.5"/>
        <color rgb="FF000000"/>
        <rFont val="Calibri"/>
        <family val="2"/>
        <scheme val="minor"/>
      </rPr>
      <t xml:space="preserve">The Infrastructure - Shore Power tab should detail shore power equipment purchased under the project. The Infrastructure worksheets should be updated semi-annually as zero emission supporting infrastructure components are procured and installed. Please only fill out shaded cells highlighted </t>
    </r>
    <r>
      <rPr>
        <b/>
        <sz val="11.5"/>
        <color rgb="FF2F75B5"/>
        <rFont val="Calibri"/>
        <family val="2"/>
        <scheme val="minor"/>
      </rPr>
      <t>blue</t>
    </r>
    <r>
      <rPr>
        <sz val="11.5"/>
        <color rgb="FF000000"/>
        <rFont val="Calibri"/>
        <family val="2"/>
        <scheme val="minor"/>
      </rPr>
      <t xml:space="preserve"> with a diagonal pattern (///). Additional rows may be added as needed to capture all supporting infrastructure. Please refer to the Infrastructure data definitions on Tab 24 (Data Dictionary) for data field definitions. Reminder: All zero emission supporting infrastructure must comply with Build America, Buy America (BABA) requirements. 
Please update the respective annual update tables at the end of each year of project performance and at project closeout. Annual values provided should represent one year (12 consecutive months) of activity. This can be from actual observed activity (preferred), a mix of actual and estimated, or purely estimated. 
For infrastructure placed in service during a given project period, please use discretion and provide estimated values for that reporting year. Leave blank for infrastructure that is not yet in service. A response is required for any infrastructure placed in service during or before the respective period of performance.</t>
    </r>
  </si>
  <si>
    <t>19. Infrastructure - Hydrogen</t>
  </si>
  <si>
    <r>
      <rPr>
        <sz val="11.5"/>
        <color rgb="FF000000"/>
        <rFont val="Calibri"/>
        <family val="2"/>
        <scheme val="minor"/>
      </rPr>
      <t xml:space="preserve">The Infrastructure - Hydrogen tab should detail all hydrogen fueling station equipment purchased under the project. The Infrastructure worksheets should be updated semi-annually as zero emission supporting infrastructure components are procured and installed. Please only fill out shaded cells highlighted </t>
    </r>
    <r>
      <rPr>
        <b/>
        <sz val="11.5"/>
        <color rgb="FF2F75B5"/>
        <rFont val="Calibri"/>
        <family val="2"/>
        <scheme val="minor"/>
      </rPr>
      <t>blue</t>
    </r>
    <r>
      <rPr>
        <sz val="11.5"/>
        <color rgb="FF000000"/>
        <rFont val="Calibri"/>
        <family val="2"/>
        <scheme val="minor"/>
      </rPr>
      <t xml:space="preserve"> with a diagonal pattern (///). Additional rows may be added as needed to capture all supporting infrastructure. Please refer to the Infrastructure data definitions on Tab 24 (Data Dictionary) for data field definitions. Reminder: All zero emission supporting infrastructure must comply with Build America, Buy America (BABA) requirements. 
Please update the respective annual update tables at the end of each year of project performance and at project closeout. Annual values provided should represent one year (12 consecutive months) of activity. This can be from actual observed activity (preferred), a mix of actual and estimated, or purely estimated. 
For infrastructure placed in service during a given project period, please use discretion and provide estimated values for that reporting year. Leave blank for infrastructure that is not yet in service. A response is required for any infrastructure placed in service during or before the respective period of performance.</t>
    </r>
  </si>
  <si>
    <t>20. Infrastructure - Power Gen</t>
  </si>
  <si>
    <r>
      <rPr>
        <sz val="11.5"/>
        <color rgb="FF000000"/>
        <rFont val="Calibri"/>
        <family val="2"/>
        <scheme val="minor"/>
      </rPr>
      <t xml:space="preserve">The Infrastructure - On-site Power tab should detail all on-site power generation equipment purchased under the project. The Infrastructure worksheets should be updated semi-annually as zero emission supporting infrastructure components are procured and installed. Please only fill out shaded cells highlighted </t>
    </r>
    <r>
      <rPr>
        <b/>
        <sz val="11.5"/>
        <color rgb="FF2F75B5"/>
        <rFont val="Calibri"/>
        <family val="2"/>
        <scheme val="minor"/>
      </rPr>
      <t>blue</t>
    </r>
    <r>
      <rPr>
        <sz val="11.5"/>
        <color rgb="FF000000"/>
        <rFont val="Calibri"/>
        <family val="2"/>
        <scheme val="minor"/>
      </rPr>
      <t xml:space="preserve"> with a diagonal pattern (///). Additional rows may be added as needed to capture all supporting infrastructure. Please refer to the Infrastructure data definitions on Tab 24 (Data Dictionary) for data field definitions. Reminder: All zero emission supporting infrastructure must comply with Build America, Buy America (BABA) requirements.
Please update the respective annual update tables at the end of each year of project performance and at project closeout. Annual values provided should represent one year (12 consecutive months) of activity. This can be from actual observed activity (preferred), a mix of actual and estimated, or purely estimated. 
For infrastructure placed in service during a given project period, please use discretion and provide estimated values for that reporting year. Leave blank for infrastructure that is not yet in service. A response is required for any infrastructure placed in service during or before the respective period of performance. </t>
    </r>
  </si>
  <si>
    <t>21. Infrastructure - BESS</t>
  </si>
  <si>
    <r>
      <rPr>
        <sz val="11.5"/>
        <color rgb="FF000000"/>
        <rFont val="Calibri"/>
        <family val="2"/>
        <scheme val="minor"/>
      </rPr>
      <t xml:space="preserve">The Infrastructure - BESS tab should detail battery energy storage system equipment purchased under the project. The Infrastructure worksheets should be updated semi-annually as zero emission supporting infrastructure components are procured and installed. Please only fill out shaded cells highlighted </t>
    </r>
    <r>
      <rPr>
        <b/>
        <sz val="11.5"/>
        <color rgb="FF2F75B5"/>
        <rFont val="Calibri"/>
        <family val="2"/>
        <scheme val="minor"/>
      </rPr>
      <t>blue</t>
    </r>
    <r>
      <rPr>
        <sz val="11.5"/>
        <color rgb="FF000000"/>
        <rFont val="Calibri"/>
        <family val="2"/>
        <scheme val="minor"/>
      </rPr>
      <t xml:space="preserve"> with a diagonal pattern (///). Additional rows may be added as needed to capture all supporting infrastructure. Please refer to the Infrastructure data definitions on Tab 24 (Data Dictionary) for data field definitions. Reminder: All zero emission supporting infrastructure must comply with Build America, Buy America (BABA) requirements. 
Please update the respective annual update tables at the end of each year of project performance and at project closeout. Annual values provided should represent one year (12 consecutive months) of activity. This can be from actual observed activity (preferred), a mix of actual and estimated, or purely estimated. 
For infrastructure placed in service during a given project period, please use discretion and provide estimated values for that reporting year. Leave blank for infrastructure that is not yet in service. A response is required for any infrastructure placed in service during or before the respective period of performance.</t>
    </r>
  </si>
  <si>
    <t>22. Infrastructure - Other</t>
  </si>
  <si>
    <r>
      <rPr>
        <sz val="11.5"/>
        <color rgb="FF000000"/>
        <rFont val="Calibri"/>
        <family val="2"/>
        <scheme val="minor"/>
      </rPr>
      <t xml:space="preserve">The Infrastructure - Other tab should detail any other eligible infrastructure activity funded under the project. The Infrastructure worksheets should be updated semi-annually as zero emission supporting infrastructure components are procured and installed. Please only fill out shaded cells highlighted </t>
    </r>
    <r>
      <rPr>
        <b/>
        <sz val="11.5"/>
        <color rgb="FF2F75B5"/>
        <rFont val="Calibri"/>
        <family val="2"/>
        <scheme val="minor"/>
      </rPr>
      <t>blue</t>
    </r>
    <r>
      <rPr>
        <sz val="11.5"/>
        <color rgb="FF000000"/>
        <rFont val="Calibri"/>
        <family val="2"/>
        <scheme val="minor"/>
      </rPr>
      <t xml:space="preserve"> with a diagonal pattern (///). Please refer to the Infrastructure data definitions on Tab 24 (Data Dictionary) for data field definitions. Reminder: All zero emission supporting infrastructure must comply with Build America, Buy America (BABA) requirements. </t>
    </r>
  </si>
  <si>
    <t>23. Final Report</t>
  </si>
  <si>
    <r>
      <rPr>
        <sz val="11.5"/>
        <color rgb="FF000000"/>
        <rFont val="Calibri"/>
        <family val="2"/>
        <scheme val="minor"/>
      </rPr>
      <t xml:space="preserve">Final project details including actual programmatic results. Please only complete shaded cells highlighted </t>
    </r>
    <r>
      <rPr>
        <b/>
        <sz val="11.5"/>
        <color rgb="FF2F75B5"/>
        <rFont val="Calibri"/>
        <family val="2"/>
        <scheme val="minor"/>
      </rPr>
      <t>blue</t>
    </r>
    <r>
      <rPr>
        <sz val="11.5"/>
        <color rgb="FF000000"/>
        <rFont val="Calibri"/>
        <family val="2"/>
        <scheme val="minor"/>
      </rPr>
      <t xml:space="preserve"> with a diagonal pattern (///). </t>
    </r>
  </si>
  <si>
    <t>24. Data Dictionary</t>
  </si>
  <si>
    <t xml:space="preserve">Please refer to the dictionary on this tab for support in completing the reporting workbook. </t>
  </si>
  <si>
    <t>Recipient &amp; Project Details</t>
  </si>
  <si>
    <r>
      <t xml:space="preserve">Please enter the requested information in the </t>
    </r>
    <r>
      <rPr>
        <b/>
        <i/>
        <sz val="12"/>
        <color rgb="FF4472C4"/>
        <rFont val="Calibri"/>
        <family val="2"/>
        <scheme val="minor"/>
      </rPr>
      <t>blue</t>
    </r>
    <r>
      <rPr>
        <i/>
        <sz val="12"/>
        <color rgb="FF000000"/>
        <rFont val="Calibri"/>
        <family val="2"/>
        <scheme val="minor"/>
      </rPr>
      <t xml:space="preserve"> shaded cells; </t>
    </r>
    <r>
      <rPr>
        <b/>
        <i/>
        <sz val="12"/>
        <color theme="7" tint="-0.249977111117893"/>
        <rFont val="Calibri"/>
        <family val="2"/>
        <scheme val="minor"/>
      </rPr>
      <t>yellow</t>
    </r>
    <r>
      <rPr>
        <i/>
        <sz val="12"/>
        <color rgb="FF000000"/>
        <rFont val="Calibri"/>
        <family val="2"/>
        <scheme val="minor"/>
      </rPr>
      <t xml:space="preserve"> fields will populate automatically based on inputs from subsequent tabs. Refer to the definitions on Tab 24 (Data Dictionary) for additional guidance on each field in this tab.</t>
    </r>
  </si>
  <si>
    <t>Table 2a: Recipient &amp; Project Details</t>
  </si>
  <si>
    <t>Recipient Address Information</t>
  </si>
  <si>
    <t>Primary Contact Information</t>
  </si>
  <si>
    <r>
      <t xml:space="preserve">Project Period
</t>
    </r>
    <r>
      <rPr>
        <i/>
        <sz val="11"/>
        <color rgb="FF000000"/>
        <rFont val="Calibri"/>
        <family val="2"/>
      </rPr>
      <t xml:space="preserve">For Zero-Emission Technology Deployment projects, project periods may be up to four years. </t>
    </r>
  </si>
  <si>
    <r>
      <t>ZE Technology Deployment Project Scope</t>
    </r>
    <r>
      <rPr>
        <sz val="11"/>
        <color theme="1"/>
        <rFont val="Calibri"/>
        <family val="2"/>
        <scheme val="minor"/>
      </rPr>
      <t xml:space="preserve">
Th</t>
    </r>
    <r>
      <rPr>
        <sz val="11"/>
        <color rgb="FF000000"/>
        <rFont val="Calibri"/>
        <family val="2"/>
        <scheme val="minor"/>
      </rPr>
      <t>ese fields will auto-populate with an X upon completing the linked tabs. 
Clicking the link will navigate to the respective tab (sheet) for each category of equipment &amp; infrastructure</t>
    </r>
  </si>
  <si>
    <t>Recipient Organization Name</t>
  </si>
  <si>
    <t>Street</t>
  </si>
  <si>
    <t>City</t>
  </si>
  <si>
    <r>
      <t xml:space="preserve">State
</t>
    </r>
    <r>
      <rPr>
        <sz val="12"/>
        <color theme="1"/>
        <rFont val="Calibri"/>
        <family val="2"/>
        <scheme val="minor"/>
      </rPr>
      <t>(select from dropdown)</t>
    </r>
  </si>
  <si>
    <t xml:space="preserve">Zip Code </t>
  </si>
  <si>
    <t>Name</t>
  </si>
  <si>
    <t>Title/Role</t>
  </si>
  <si>
    <t>Phone</t>
  </si>
  <si>
    <t>Email</t>
  </si>
  <si>
    <r>
      <t xml:space="preserve">Recipient Type
</t>
    </r>
    <r>
      <rPr>
        <i/>
        <sz val="12"/>
        <color theme="1"/>
        <rFont val="Calibri"/>
        <family val="2"/>
        <scheme val="minor"/>
      </rPr>
      <t>(select from dropdown)</t>
    </r>
    <r>
      <rPr>
        <b/>
        <i/>
        <sz val="12"/>
        <color theme="1"/>
        <rFont val="Calibri"/>
        <family val="2"/>
        <scheme val="minor"/>
      </rPr>
      <t xml:space="preserve">
</t>
    </r>
    <r>
      <rPr>
        <i/>
        <sz val="12"/>
        <color theme="1"/>
        <rFont val="Calibri"/>
        <family val="2"/>
        <scheme val="minor"/>
      </rPr>
      <t>(See NOFO Section III.A for details)</t>
    </r>
  </si>
  <si>
    <r>
      <t xml:space="preserve">Affiliate Port Authority 
</t>
    </r>
    <r>
      <rPr>
        <i/>
        <sz val="12"/>
        <color theme="1"/>
        <rFont val="Calibri"/>
        <family val="2"/>
        <scheme val="minor"/>
      </rPr>
      <t>(if applicable)</t>
    </r>
  </si>
  <si>
    <t>SAM.gov Unique Entity ID (UEI)</t>
  </si>
  <si>
    <t>EPA Grant Number</t>
  </si>
  <si>
    <t>Project Title</t>
  </si>
  <si>
    <t>Project Start Date</t>
  </si>
  <si>
    <t>Project End Date</t>
  </si>
  <si>
    <r>
      <t xml:space="preserve">Short Project Description
</t>
    </r>
    <r>
      <rPr>
        <i/>
        <sz val="12"/>
        <color theme="1"/>
        <rFont val="Calibri"/>
        <family val="2"/>
        <scheme val="minor"/>
      </rPr>
      <t>Briefly describe your project in one to three sentences only, especially noting the expected outputs and outcomes.</t>
    </r>
  </si>
  <si>
    <r>
      <rPr>
        <b/>
        <sz val="12"/>
        <color rgb="FF000000"/>
        <rFont val="Calibri"/>
        <family val="2"/>
        <scheme val="minor"/>
      </rPr>
      <t xml:space="preserve">Total EPA Funding
</t>
    </r>
    <r>
      <rPr>
        <i/>
        <sz val="12"/>
        <color rgb="FF000000"/>
        <rFont val="Calibri"/>
        <family val="2"/>
        <scheme val="minor"/>
      </rPr>
      <t xml:space="preserve">This value should be consistent with the amount included on the SF-424A in cell 5(e) under Section A – Budget Summary and SF-424 in Section 18.a. </t>
    </r>
  </si>
  <si>
    <r>
      <rPr>
        <b/>
        <sz val="12"/>
        <color rgb="FF000000"/>
        <rFont val="Calibri"/>
        <family val="2"/>
        <scheme val="minor"/>
      </rPr>
      <t xml:space="preserve">Total Recipient Costs
</t>
    </r>
    <r>
      <rPr>
        <i/>
        <sz val="12"/>
        <color rgb="FF000000"/>
        <rFont val="Calibri"/>
        <family val="2"/>
        <scheme val="minor"/>
      </rPr>
      <t xml:space="preserve">This value should be consistent with the amount included on the SF-424A in cell 5(f) under Section A – Budget Summary and SF-424 in Section 18.b-e. </t>
    </r>
  </si>
  <si>
    <r>
      <t xml:space="preserve">Total Project Costs
</t>
    </r>
    <r>
      <rPr>
        <i/>
        <sz val="12"/>
        <color theme="1"/>
        <rFont val="Calibri"/>
        <family val="2"/>
        <scheme val="minor"/>
      </rPr>
      <t>Sum of Total EPA Funding Requested and Total Recipient Costs</t>
    </r>
  </si>
  <si>
    <r>
      <t xml:space="preserve">Total Funding for ZE Equipment
</t>
    </r>
    <r>
      <rPr>
        <i/>
        <sz val="12"/>
        <color rgb="FF000000"/>
        <rFont val="Calibri"/>
        <family val="2"/>
        <scheme val="minor"/>
      </rPr>
      <t>This field will auto-populate upon completing the 'Fleet Description' tab</t>
    </r>
    <r>
      <rPr>
        <b/>
        <sz val="12"/>
        <color rgb="FF000000"/>
        <rFont val="Calibri"/>
        <family val="2"/>
        <scheme val="minor"/>
      </rPr>
      <t>.</t>
    </r>
  </si>
  <si>
    <r>
      <t xml:space="preserve">Total Funding for Charging and/or Fueling Infrastructure
</t>
    </r>
    <r>
      <rPr>
        <i/>
        <sz val="12"/>
        <color rgb="FF000000"/>
        <rFont val="Calibri"/>
        <family val="2"/>
        <scheme val="minor"/>
      </rPr>
      <t>This field will auto-populate upon completing the 'Infrastructure' tabs.</t>
    </r>
  </si>
  <si>
    <t>Onroad Vehicles</t>
  </si>
  <si>
    <t>Cargo Handling Equipment and Other Nonroad</t>
  </si>
  <si>
    <t>Locomotive and Rail</t>
  </si>
  <si>
    <t>Marine and Harbor Vessels</t>
  </si>
  <si>
    <t>Project Features Scrappage of Equivalent Equipment?</t>
  </si>
  <si>
    <t xml:space="preserve">Electric Vehicle / Vessel Supply Equipment (EVSE) </t>
  </si>
  <si>
    <t>Shore Power Infrastructure</t>
  </si>
  <si>
    <t>Hydrogen Fueling Infrastructure</t>
  </si>
  <si>
    <t>Solar and Wind Power Generation</t>
  </si>
  <si>
    <t>Battery Energy Storage System</t>
  </si>
  <si>
    <t>Other Infrastructure</t>
  </si>
  <si>
    <r>
      <t xml:space="preserve">Small Water Port Project? 
</t>
    </r>
    <r>
      <rPr>
        <i/>
        <sz val="12"/>
        <color rgb="FF000000"/>
        <rFont val="Calibri"/>
        <family val="2"/>
        <scheme val="minor"/>
      </rPr>
      <t>(See NOFO Section II.B for specifications)</t>
    </r>
    <r>
      <rPr>
        <b/>
        <sz val="12"/>
        <color rgb="FF000000"/>
        <rFont val="Calibri"/>
        <family val="2"/>
        <scheme val="minor"/>
      </rPr>
      <t xml:space="preserve">
</t>
    </r>
    <r>
      <rPr>
        <i/>
        <sz val="12"/>
        <color rgb="FF000000"/>
        <rFont val="Calibri"/>
        <family val="2"/>
        <scheme val="minor"/>
      </rPr>
      <t>(select Yes/No from dropdown)</t>
    </r>
  </si>
  <si>
    <r>
      <t xml:space="preserve">Dry Port Project? 
</t>
    </r>
    <r>
      <rPr>
        <i/>
        <sz val="12"/>
        <color rgb="FF000000"/>
        <rFont val="Calibri"/>
        <family val="2"/>
        <scheme val="minor"/>
      </rPr>
      <t>(See NOFO section I.B. for specifications)
(select Yes/No from dropdown)</t>
    </r>
  </si>
  <si>
    <r>
      <t xml:space="preserve">Does the recipient use LOGINK or any other prohibited logistics platform as described in NOFO Section III.D.?
</t>
    </r>
    <r>
      <rPr>
        <i/>
        <sz val="12"/>
        <color rgb="FF000000"/>
        <rFont val="Calibri"/>
        <family val="2"/>
        <scheme val="minor"/>
      </rPr>
      <t>(select Yes/No from dropdown)</t>
    </r>
  </si>
  <si>
    <r>
      <rPr>
        <b/>
        <sz val="12"/>
        <color rgb="FF000000"/>
        <rFont val="Calibri"/>
        <family val="2"/>
        <scheme val="minor"/>
      </rPr>
      <t xml:space="preserve">I would like to be contacted by the EPA or its partners about participating in research opportunities to provide vehicle/equipment and/or infrastructure activity data from equipment included in this grant. 
</t>
    </r>
    <r>
      <rPr>
        <i/>
        <sz val="12"/>
        <color rgb="FF000000"/>
        <rFont val="Calibri"/>
        <family val="2"/>
        <scheme val="minor"/>
      </rPr>
      <t>(select Yes from dropdown if interested)</t>
    </r>
  </si>
  <si>
    <t>Example: Organization Alpha</t>
  </si>
  <si>
    <t>Example: Main Street</t>
  </si>
  <si>
    <t>Example: Miami</t>
  </si>
  <si>
    <t>Example: FL</t>
  </si>
  <si>
    <t>Example: 33101</t>
  </si>
  <si>
    <t xml:space="preserve">Example: Ali Raymond </t>
  </si>
  <si>
    <t>Example: Director of Advancement</t>
  </si>
  <si>
    <t>Example: 111-111-1234</t>
  </si>
  <si>
    <t>Example: firstname.lastname@org.org</t>
  </si>
  <si>
    <t>Example: Port Authority</t>
  </si>
  <si>
    <t>Example: Port Authority of Port X</t>
  </si>
  <si>
    <t>Example: #############</t>
  </si>
  <si>
    <t>Example: ########</t>
  </si>
  <si>
    <t>Example: Clean Port Implementation Project</t>
  </si>
  <si>
    <t>Example: 01/01/2025</t>
  </si>
  <si>
    <t>Example: 12/30/2025</t>
  </si>
  <si>
    <t xml:space="preserve">Example: This project will update and electrify port equipment, reducing mobile source pollution. The equipment will include 10 electric terminal tractors, 5 electric forklifts, and the associated charging infrastructure. </t>
  </si>
  <si>
    <t>Example: $3,000,000</t>
  </si>
  <si>
    <t>Example: $25,000</t>
  </si>
  <si>
    <t>Example: X</t>
  </si>
  <si>
    <t>Example: No</t>
  </si>
  <si>
    <t>Example: Yes</t>
  </si>
  <si>
    <t>Project Partners</t>
  </si>
  <si>
    <r>
      <rPr>
        <i/>
        <sz val="12"/>
        <color rgb="FF000000"/>
        <rFont val="Calibri"/>
        <family val="2"/>
      </rPr>
      <t xml:space="preserve">Please enter the requested information in the </t>
    </r>
    <r>
      <rPr>
        <b/>
        <i/>
        <sz val="12"/>
        <color rgb="FF4472C4"/>
        <rFont val="Calibri"/>
        <family val="2"/>
      </rPr>
      <t>blue</t>
    </r>
    <r>
      <rPr>
        <i/>
        <sz val="12"/>
        <color rgb="FF000000"/>
        <rFont val="Calibri"/>
        <family val="2"/>
      </rPr>
      <t xml:space="preserve"> shaded cells. Refer to the definitions on Tab 24 (Data Dictionary) for additional guidance on each field in this tab. Users should include, at a minimum, all statutory partners and collaborating entities mentioned in the workplan. You do not need to include recipients of Participant Support Costs. More details about subawardees should be captured in Tab 4 (Subawardees).</t>
    </r>
  </si>
  <si>
    <t xml:space="preserve">Table 3a: Project Partners </t>
  </si>
  <si>
    <t>Primary Contact Information for Project Partner(s)</t>
  </si>
  <si>
    <t>Type of Organization</t>
  </si>
  <si>
    <t>Project Partner Organization Name</t>
  </si>
  <si>
    <r>
      <t xml:space="preserve">Primary Contact Information for Project Partner(s):
</t>
    </r>
    <r>
      <rPr>
        <b/>
        <i/>
        <sz val="12"/>
        <color theme="1"/>
        <rFont val="Calibri"/>
        <family val="2"/>
        <scheme val="minor"/>
      </rPr>
      <t>Name</t>
    </r>
  </si>
  <si>
    <r>
      <t xml:space="preserve">Primary Contact Information for Project Partner(s):
</t>
    </r>
    <r>
      <rPr>
        <b/>
        <i/>
        <sz val="12"/>
        <color rgb="FF000000"/>
        <rFont val="Calibri"/>
        <family val="2"/>
        <scheme val="minor"/>
      </rPr>
      <t>Title/Role</t>
    </r>
  </si>
  <si>
    <r>
      <t xml:space="preserve">Primary Contact Information for Project Partner(s):
</t>
    </r>
    <r>
      <rPr>
        <b/>
        <i/>
        <sz val="12"/>
        <color theme="1"/>
        <rFont val="Calibri"/>
        <family val="2"/>
        <scheme val="minor"/>
      </rPr>
      <t>Email</t>
    </r>
  </si>
  <si>
    <r>
      <t xml:space="preserve">Primary Contact Information for Project Partner(s):
</t>
    </r>
    <r>
      <rPr>
        <b/>
        <i/>
        <sz val="12"/>
        <color theme="1"/>
        <rFont val="Calibri"/>
        <family val="2"/>
        <scheme val="minor"/>
      </rPr>
      <t>Phone</t>
    </r>
  </si>
  <si>
    <r>
      <rPr>
        <b/>
        <sz val="12"/>
        <color theme="1"/>
        <rFont val="Calibri"/>
        <family val="2"/>
        <scheme val="minor"/>
      </rPr>
      <t>Type of Organization</t>
    </r>
    <r>
      <rPr>
        <i/>
        <sz val="12"/>
        <color theme="1"/>
        <rFont val="Calibri"/>
        <family val="2"/>
        <scheme val="minor"/>
      </rPr>
      <t xml:space="preserve">
(select from dropdown)</t>
    </r>
  </si>
  <si>
    <r>
      <rPr>
        <b/>
        <sz val="12"/>
        <color rgb="FF000000"/>
        <rFont val="Calibri"/>
        <family val="2"/>
        <scheme val="minor"/>
      </rPr>
      <t xml:space="preserve">Type of Organization
</t>
    </r>
    <r>
      <rPr>
        <i/>
        <sz val="12"/>
        <color rgb="FF000000"/>
        <rFont val="Calibri"/>
        <family val="2"/>
        <scheme val="minor"/>
      </rPr>
      <t>If Other selected for Type of Organization, describe</t>
    </r>
  </si>
  <si>
    <r>
      <rPr>
        <b/>
        <sz val="12"/>
        <rFont val="Calibri"/>
        <family val="2"/>
        <scheme val="minor"/>
      </rPr>
      <t>Nature of Partnership with Recipient</t>
    </r>
    <r>
      <rPr>
        <i/>
        <sz val="12"/>
        <rFont val="Calibri"/>
        <family val="2"/>
        <scheme val="minor"/>
      </rPr>
      <t xml:space="preserve">
(select from dropdown)</t>
    </r>
  </si>
  <si>
    <r>
      <rPr>
        <b/>
        <sz val="12"/>
        <color rgb="FF000000"/>
        <rFont val="Calibri"/>
        <family val="2"/>
        <scheme val="minor"/>
      </rPr>
      <t xml:space="preserve">Role in Project
</t>
    </r>
    <r>
      <rPr>
        <i/>
        <sz val="12"/>
        <color rgb="FF000000"/>
        <rFont val="Calibri"/>
        <family val="2"/>
        <scheme val="minor"/>
      </rPr>
      <t>Describe</t>
    </r>
  </si>
  <si>
    <r>
      <rPr>
        <b/>
        <sz val="12"/>
        <color rgb="FF000000"/>
        <rFont val="Calibri"/>
        <family val="2"/>
      </rPr>
      <t xml:space="preserve">Is this partner a subawardee?
</t>
    </r>
    <r>
      <rPr>
        <i/>
        <sz val="12"/>
        <color rgb="FF000000"/>
        <rFont val="Calibri"/>
        <family val="2"/>
      </rPr>
      <t>(select Yes/No from dropdown)</t>
    </r>
  </si>
  <si>
    <t>Example: Partner Organization</t>
  </si>
  <si>
    <t>Example: Ali Raymond</t>
  </si>
  <si>
    <t>Example: 111-111-1111</t>
  </si>
  <si>
    <t>Example: Other</t>
  </si>
  <si>
    <t>Example: Non-governmental Organization</t>
  </si>
  <si>
    <t>Example: Collaborating Entity (non-statutory)</t>
  </si>
  <si>
    <t>Example: Site Manager</t>
  </si>
  <si>
    <t>Clean Ports Program</t>
  </si>
  <si>
    <t>Subawardees (if applicable)</t>
  </si>
  <si>
    <r>
      <t xml:space="preserve">Please enter the requested information in the </t>
    </r>
    <r>
      <rPr>
        <b/>
        <i/>
        <sz val="12"/>
        <color rgb="FF4472C4"/>
        <rFont val="Calibri"/>
        <family val="2"/>
        <scheme val="minor"/>
      </rPr>
      <t>blue</t>
    </r>
    <r>
      <rPr>
        <i/>
        <sz val="12"/>
        <color rgb="FF000000"/>
        <rFont val="Calibri"/>
        <family val="2"/>
        <scheme val="minor"/>
      </rPr>
      <t xml:space="preserve"> shaded cells. Refer to the definitions on Tab 24 (Data Dictionary) for additional guidance on each field in this tab. To add additional rows to this table, right click on the numbered row and select "Insert Row".</t>
    </r>
  </si>
  <si>
    <r>
      <t xml:space="preserve">Table 4. Subawardees </t>
    </r>
    <r>
      <rPr>
        <i/>
        <sz val="12"/>
        <color rgb="FF000000"/>
        <rFont val="Calibri"/>
        <family val="2"/>
        <scheme val="minor"/>
      </rPr>
      <t>(if applicable)</t>
    </r>
  </si>
  <si>
    <t xml:space="preserve">Table 4a: Subawardee Profile </t>
  </si>
  <si>
    <t>Table 4b. Year 1 Project Updates - Subaward Reporting Requirements</t>
  </si>
  <si>
    <t>Table 4c. Year 2 Project Updates - Subaward Reporting Requirements</t>
  </si>
  <si>
    <t>Table 4d. Year 3 Project Updates - Subaward Reporting Requirements</t>
  </si>
  <si>
    <t>Table 4e. Year 4 Project Updates - Subaward Reporting Requirements</t>
  </si>
  <si>
    <t>Subawardee Organization Name will auto-populate with Subawardees entered on Table 3 (Column J, 'Is this project partner a subawardee?')</t>
  </si>
  <si>
    <t>Please provide subaward information on the project and an explanation in each cell below.</t>
  </si>
  <si>
    <t>Subawardee Organization Name</t>
  </si>
  <si>
    <r>
      <rPr>
        <b/>
        <sz val="12"/>
        <color rgb="FF000000"/>
        <rFont val="Calibri"/>
        <family val="2"/>
        <scheme val="minor"/>
      </rPr>
      <t xml:space="preserve">Subawardee Unique ID 
</t>
    </r>
    <r>
      <rPr>
        <i/>
        <sz val="12"/>
        <color rgb="FF000000"/>
        <rFont val="Calibri"/>
        <family val="2"/>
        <scheme val="minor"/>
      </rPr>
      <t>(e.g., SAM.gov UEI)</t>
    </r>
  </si>
  <si>
    <r>
      <t xml:space="preserve">Role in Project
</t>
    </r>
    <r>
      <rPr>
        <i/>
        <sz val="12"/>
        <rFont val="Calibri"/>
        <family val="2"/>
        <scheme val="minor"/>
      </rPr>
      <t>(select from dropdown)</t>
    </r>
  </si>
  <si>
    <r>
      <rPr>
        <b/>
        <sz val="12"/>
        <color rgb="FF000000"/>
        <rFont val="Calibri"/>
        <family val="2"/>
        <scheme val="minor"/>
      </rPr>
      <t xml:space="preserve">Role in Project
</t>
    </r>
    <r>
      <rPr>
        <i/>
        <sz val="12"/>
        <color rgb="FF000000"/>
        <rFont val="Calibri"/>
        <family val="2"/>
        <scheme val="minor"/>
      </rPr>
      <t>If Other selected for Role in Project, describe</t>
    </r>
  </si>
  <si>
    <t>Brief Subawardee Project Description</t>
  </si>
  <si>
    <t>Subaward Funding Amount</t>
  </si>
  <si>
    <r>
      <rPr>
        <b/>
        <sz val="12"/>
        <color theme="1"/>
        <rFont val="Calibri"/>
        <family val="2"/>
        <scheme val="minor"/>
      </rPr>
      <t>Summaries of results of reviews of financial and programmatic reports</t>
    </r>
    <r>
      <rPr>
        <sz val="12"/>
        <color theme="1"/>
        <rFont val="Calibri"/>
        <family val="2"/>
        <scheme val="minor"/>
      </rPr>
      <t xml:space="preserve">
Year 1</t>
    </r>
  </si>
  <si>
    <r>
      <rPr>
        <b/>
        <sz val="12"/>
        <color theme="1"/>
        <rFont val="Calibri"/>
        <family val="2"/>
        <scheme val="minor"/>
      </rPr>
      <t>Summaries of findings from site visits and/or desk reviews to ensure effective subrecipient performance</t>
    </r>
    <r>
      <rPr>
        <sz val="12"/>
        <color theme="1"/>
        <rFont val="Calibri"/>
        <family val="2"/>
        <scheme val="minor"/>
      </rPr>
      <t xml:space="preserve">
Year 1</t>
    </r>
  </si>
  <si>
    <r>
      <rPr>
        <b/>
        <sz val="12"/>
        <color theme="1"/>
        <rFont val="Calibri"/>
        <family val="2"/>
        <scheme val="minor"/>
      </rPr>
      <t>Environmental results the subrecipient achieved</t>
    </r>
    <r>
      <rPr>
        <sz val="12"/>
        <color theme="1"/>
        <rFont val="Calibri"/>
        <family val="2"/>
        <scheme val="minor"/>
      </rPr>
      <t xml:space="preserve">
Year 1</t>
    </r>
  </si>
  <si>
    <r>
      <rPr>
        <b/>
        <sz val="12"/>
        <color theme="1"/>
        <rFont val="Calibri"/>
        <family val="2"/>
        <scheme val="minor"/>
      </rPr>
      <t>Summaries of audit findings and related pass-through entity management decisions</t>
    </r>
    <r>
      <rPr>
        <sz val="12"/>
        <color theme="1"/>
        <rFont val="Calibri"/>
        <family val="2"/>
        <scheme val="minor"/>
      </rPr>
      <t xml:space="preserve">
Year 1</t>
    </r>
  </si>
  <si>
    <r>
      <rPr>
        <b/>
        <sz val="12"/>
        <color theme="1"/>
        <rFont val="Calibri"/>
        <family val="2"/>
        <scheme val="minor"/>
      </rPr>
      <t>Actions the pass-through entity has taken to correct deficiencies such as those specified at 2 CFR 200.332, 2 CFR 200.208 and the 2 CFR 200.339 Remedies for Noncompliance</t>
    </r>
    <r>
      <rPr>
        <sz val="12"/>
        <color theme="1"/>
        <rFont val="Calibri"/>
        <family val="2"/>
        <scheme val="minor"/>
      </rPr>
      <t xml:space="preserve">
Year 1</t>
    </r>
  </si>
  <si>
    <r>
      <rPr>
        <b/>
        <sz val="12"/>
        <color theme="1"/>
        <rFont val="Calibri"/>
        <family val="2"/>
        <scheme val="minor"/>
      </rPr>
      <t>Summaries of results of reviews of financial and programmatic reports</t>
    </r>
    <r>
      <rPr>
        <sz val="12"/>
        <color theme="1"/>
        <rFont val="Calibri"/>
        <family val="2"/>
        <scheme val="minor"/>
      </rPr>
      <t xml:space="preserve">
Year 2</t>
    </r>
    <r>
      <rPr>
        <sz val="11"/>
        <color theme="1"/>
        <rFont val="Calibri"/>
        <family val="2"/>
        <scheme val="minor"/>
      </rPr>
      <t/>
    </r>
  </si>
  <si>
    <r>
      <rPr>
        <b/>
        <sz val="12"/>
        <color theme="1"/>
        <rFont val="Calibri"/>
        <family val="2"/>
        <scheme val="minor"/>
      </rPr>
      <t>Summaries of findings from site visits and/or desk reviews to ensure effective subrecipient performance</t>
    </r>
    <r>
      <rPr>
        <sz val="12"/>
        <color theme="1"/>
        <rFont val="Calibri"/>
        <family val="2"/>
        <scheme val="minor"/>
      </rPr>
      <t xml:space="preserve">
Year 2</t>
    </r>
    <r>
      <rPr>
        <sz val="11"/>
        <color theme="1"/>
        <rFont val="Calibri"/>
        <family val="2"/>
        <scheme val="minor"/>
      </rPr>
      <t/>
    </r>
  </si>
  <si>
    <r>
      <rPr>
        <b/>
        <sz val="12"/>
        <color theme="1"/>
        <rFont val="Calibri"/>
        <family val="2"/>
        <scheme val="minor"/>
      </rPr>
      <t>Environmental results the subrecipient achieved</t>
    </r>
    <r>
      <rPr>
        <sz val="12"/>
        <color theme="1"/>
        <rFont val="Calibri"/>
        <family val="2"/>
        <scheme val="minor"/>
      </rPr>
      <t xml:space="preserve">
Year 2</t>
    </r>
    <r>
      <rPr>
        <sz val="11"/>
        <color theme="1"/>
        <rFont val="Calibri"/>
        <family val="2"/>
        <scheme val="minor"/>
      </rPr>
      <t/>
    </r>
  </si>
  <si>
    <r>
      <rPr>
        <b/>
        <sz val="12"/>
        <color theme="1"/>
        <rFont val="Calibri"/>
        <family val="2"/>
        <scheme val="minor"/>
      </rPr>
      <t>Summaries of audit findings and related pass-through entity management decisions</t>
    </r>
    <r>
      <rPr>
        <sz val="12"/>
        <color theme="1"/>
        <rFont val="Calibri"/>
        <family val="2"/>
        <scheme val="minor"/>
      </rPr>
      <t xml:space="preserve">
Year 2</t>
    </r>
    <r>
      <rPr>
        <sz val="11"/>
        <color theme="1"/>
        <rFont val="Calibri"/>
        <family val="2"/>
        <scheme val="minor"/>
      </rPr>
      <t/>
    </r>
  </si>
  <si>
    <r>
      <rPr>
        <b/>
        <sz val="12"/>
        <color theme="1"/>
        <rFont val="Calibri"/>
        <family val="2"/>
        <scheme val="minor"/>
      </rPr>
      <t>Actions the pass-through entity has taken to correct deficiencies such as those specified at 2 CFR 200.332, 2 CFR 200.208 and the 2 CFR 200.339 Remedies for Noncompliance</t>
    </r>
    <r>
      <rPr>
        <sz val="12"/>
        <color theme="1"/>
        <rFont val="Calibri"/>
        <family val="2"/>
        <scheme val="minor"/>
      </rPr>
      <t xml:space="preserve">
Year 2</t>
    </r>
    <r>
      <rPr>
        <sz val="11"/>
        <color theme="1"/>
        <rFont val="Calibri"/>
        <family val="2"/>
        <scheme val="minor"/>
      </rPr>
      <t/>
    </r>
  </si>
  <si>
    <r>
      <rPr>
        <b/>
        <sz val="12"/>
        <color theme="1"/>
        <rFont val="Calibri"/>
        <family val="2"/>
        <scheme val="minor"/>
      </rPr>
      <t>Summaries of results of reviews of financial and programmatic reports</t>
    </r>
    <r>
      <rPr>
        <sz val="12"/>
        <color theme="1"/>
        <rFont val="Calibri"/>
        <family val="2"/>
        <scheme val="minor"/>
      </rPr>
      <t xml:space="preserve">
Year 3</t>
    </r>
    <r>
      <rPr>
        <sz val="11"/>
        <color theme="1"/>
        <rFont val="Calibri"/>
        <family val="2"/>
        <scheme val="minor"/>
      </rPr>
      <t/>
    </r>
  </si>
  <si>
    <r>
      <rPr>
        <b/>
        <sz val="12"/>
        <color theme="1"/>
        <rFont val="Calibri"/>
        <family val="2"/>
        <scheme val="minor"/>
      </rPr>
      <t>Summaries of findings from site visits and/or desk reviews to ensure effective subrecipient performance</t>
    </r>
    <r>
      <rPr>
        <sz val="12"/>
        <color theme="1"/>
        <rFont val="Calibri"/>
        <family val="2"/>
        <scheme val="minor"/>
      </rPr>
      <t xml:space="preserve">
Year 3</t>
    </r>
    <r>
      <rPr>
        <sz val="11"/>
        <color theme="1"/>
        <rFont val="Calibri"/>
        <family val="2"/>
        <scheme val="minor"/>
      </rPr>
      <t/>
    </r>
  </si>
  <si>
    <r>
      <rPr>
        <b/>
        <sz val="12"/>
        <color theme="1"/>
        <rFont val="Calibri"/>
        <family val="2"/>
        <scheme val="minor"/>
      </rPr>
      <t>Environmental results the subrecipient achieved</t>
    </r>
    <r>
      <rPr>
        <sz val="12"/>
        <color theme="1"/>
        <rFont val="Calibri"/>
        <family val="2"/>
        <scheme val="minor"/>
      </rPr>
      <t xml:space="preserve">
Year 3</t>
    </r>
    <r>
      <rPr>
        <sz val="11"/>
        <color theme="1"/>
        <rFont val="Calibri"/>
        <family val="2"/>
        <scheme val="minor"/>
      </rPr>
      <t/>
    </r>
  </si>
  <si>
    <r>
      <rPr>
        <b/>
        <sz val="12"/>
        <color theme="1"/>
        <rFont val="Calibri"/>
        <family val="2"/>
        <scheme val="minor"/>
      </rPr>
      <t>Summaries of audit findings and related pass-through entity management decisions</t>
    </r>
    <r>
      <rPr>
        <sz val="12"/>
        <color theme="1"/>
        <rFont val="Calibri"/>
        <family val="2"/>
        <scheme val="minor"/>
      </rPr>
      <t xml:space="preserve">
Year 3</t>
    </r>
    <r>
      <rPr>
        <sz val="11"/>
        <color theme="1"/>
        <rFont val="Calibri"/>
        <family val="2"/>
        <scheme val="minor"/>
      </rPr>
      <t/>
    </r>
  </si>
  <si>
    <r>
      <rPr>
        <b/>
        <sz val="12"/>
        <color theme="1"/>
        <rFont val="Calibri"/>
        <family val="2"/>
        <scheme val="minor"/>
      </rPr>
      <t>Actions the pass-through entity has taken to correct deficiencies such as those specified at 2 CFR 200.332, 2 CFR 200.208 and the 2 CFR 200.339 Remedies for Noncompliance</t>
    </r>
    <r>
      <rPr>
        <sz val="12"/>
        <color theme="1"/>
        <rFont val="Calibri"/>
        <family val="2"/>
        <scheme val="minor"/>
      </rPr>
      <t xml:space="preserve">
Year 3</t>
    </r>
    <r>
      <rPr>
        <sz val="11"/>
        <color theme="1"/>
        <rFont val="Calibri"/>
        <family val="2"/>
        <scheme val="minor"/>
      </rPr>
      <t/>
    </r>
  </si>
  <si>
    <r>
      <rPr>
        <b/>
        <sz val="12"/>
        <color theme="1"/>
        <rFont val="Calibri"/>
        <family val="2"/>
        <scheme val="minor"/>
      </rPr>
      <t>Summaries of results of reviews of financial and programmatic reports</t>
    </r>
    <r>
      <rPr>
        <sz val="12"/>
        <color theme="1"/>
        <rFont val="Calibri"/>
        <family val="2"/>
        <scheme val="minor"/>
      </rPr>
      <t xml:space="preserve">
Year 4</t>
    </r>
    <r>
      <rPr>
        <sz val="11"/>
        <color theme="1"/>
        <rFont val="Calibri"/>
        <family val="2"/>
        <scheme val="minor"/>
      </rPr>
      <t/>
    </r>
  </si>
  <si>
    <r>
      <rPr>
        <b/>
        <sz val="12"/>
        <color theme="1"/>
        <rFont val="Calibri"/>
        <family val="2"/>
        <scheme val="minor"/>
      </rPr>
      <t>Summaries of findings from site visits and/or desk reviews to ensure effective subrecipient performance</t>
    </r>
    <r>
      <rPr>
        <sz val="12"/>
        <color theme="1"/>
        <rFont val="Calibri"/>
        <family val="2"/>
        <scheme val="minor"/>
      </rPr>
      <t xml:space="preserve">
Year 4</t>
    </r>
    <r>
      <rPr>
        <sz val="11"/>
        <color theme="1"/>
        <rFont val="Calibri"/>
        <family val="2"/>
        <scheme val="minor"/>
      </rPr>
      <t/>
    </r>
  </si>
  <si>
    <r>
      <rPr>
        <b/>
        <sz val="12"/>
        <color theme="1"/>
        <rFont val="Calibri"/>
        <family val="2"/>
        <scheme val="minor"/>
      </rPr>
      <t>Environmental results the subrecipient achieved</t>
    </r>
    <r>
      <rPr>
        <sz val="12"/>
        <color theme="1"/>
        <rFont val="Calibri"/>
        <family val="2"/>
        <scheme val="minor"/>
      </rPr>
      <t xml:space="preserve">
Year 4</t>
    </r>
    <r>
      <rPr>
        <sz val="11"/>
        <color theme="1"/>
        <rFont val="Calibri"/>
        <family val="2"/>
        <scheme val="minor"/>
      </rPr>
      <t/>
    </r>
  </si>
  <si>
    <r>
      <rPr>
        <b/>
        <sz val="12"/>
        <color theme="1"/>
        <rFont val="Calibri"/>
        <family val="2"/>
        <scheme val="minor"/>
      </rPr>
      <t>Summaries of audit findings and related pass-through entity management decisions</t>
    </r>
    <r>
      <rPr>
        <sz val="12"/>
        <color theme="1"/>
        <rFont val="Calibri"/>
        <family val="2"/>
        <scheme val="minor"/>
      </rPr>
      <t xml:space="preserve">
Year 4</t>
    </r>
    <r>
      <rPr>
        <sz val="11"/>
        <color theme="1"/>
        <rFont val="Calibri"/>
        <family val="2"/>
        <scheme val="minor"/>
      </rPr>
      <t/>
    </r>
  </si>
  <si>
    <r>
      <rPr>
        <b/>
        <sz val="12"/>
        <color theme="1"/>
        <rFont val="Calibri"/>
        <family val="2"/>
        <scheme val="minor"/>
      </rPr>
      <t>Actions the pass-through entity has taken to correct deficiencies such as those specified at 2 CFR 200.332, 2 CFR 200.208 and the 2 CFR 200.339 Remedies for Noncompliance</t>
    </r>
    <r>
      <rPr>
        <sz val="12"/>
        <color theme="1"/>
        <rFont val="Calibri"/>
        <family val="2"/>
        <scheme val="minor"/>
      </rPr>
      <t xml:space="preserve">
Year 4</t>
    </r>
    <r>
      <rPr>
        <sz val="11"/>
        <color theme="1"/>
        <rFont val="Calibri"/>
        <family val="2"/>
        <scheme val="minor"/>
      </rPr>
      <t/>
    </r>
  </si>
  <si>
    <t>Example: Subawardee Organization 1</t>
  </si>
  <si>
    <t>Example: SO1</t>
  </si>
  <si>
    <t>Example: $50,000</t>
  </si>
  <si>
    <t>Port/Port Facility Location(s)</t>
  </si>
  <si>
    <r>
      <rPr>
        <i/>
        <sz val="12"/>
        <color rgb="FF000000"/>
        <rFont val="Calibri"/>
        <family val="2"/>
        <scheme val="minor"/>
      </rPr>
      <t xml:space="preserve">Please enter the requested information in the </t>
    </r>
    <r>
      <rPr>
        <b/>
        <i/>
        <sz val="12"/>
        <color rgb="FF4472C4"/>
        <rFont val="Calibri"/>
        <family val="2"/>
        <scheme val="minor"/>
      </rPr>
      <t>blue</t>
    </r>
    <r>
      <rPr>
        <i/>
        <sz val="12"/>
        <color rgb="FF000000"/>
        <rFont val="Calibri"/>
        <family val="2"/>
        <scheme val="minor"/>
      </rPr>
      <t xml:space="preserve"> shaded cells;</t>
    </r>
    <r>
      <rPr>
        <b/>
        <i/>
        <sz val="12"/>
        <color rgb="FFBF8F00"/>
        <rFont val="Calibri"/>
        <family val="2"/>
        <scheme val="minor"/>
      </rPr>
      <t xml:space="preserve"> yellow</t>
    </r>
    <r>
      <rPr>
        <i/>
        <sz val="12"/>
        <color rgb="FFBF8F00"/>
        <rFont val="Calibri"/>
        <family val="2"/>
        <scheme val="minor"/>
      </rPr>
      <t xml:space="preserve"> </t>
    </r>
    <r>
      <rPr>
        <i/>
        <sz val="12"/>
        <color rgb="FF000000"/>
        <rFont val="Calibri"/>
        <family val="2"/>
        <scheme val="minor"/>
      </rPr>
      <t xml:space="preserve">fields will populate automatically based on inputs into </t>
    </r>
    <r>
      <rPr>
        <b/>
        <i/>
        <sz val="12"/>
        <color rgb="FF4472C4"/>
        <rFont val="Calibri"/>
        <family val="2"/>
        <scheme val="minor"/>
      </rPr>
      <t>blue</t>
    </r>
    <r>
      <rPr>
        <i/>
        <sz val="12"/>
        <color rgb="FF000000"/>
        <rFont val="Calibri"/>
        <family val="2"/>
        <scheme val="minor"/>
      </rPr>
      <t xml:space="preserve"> cells. To add additional rows to this table, right click on the numbered row and select "Insert Row". Refer to the definitions on Tab 24 (Data Dictionary) for additional guidance on each field in this tab.
For purposes of the Clean Ports Program, a port is either a water port or a dry port, as defined below:
</t>
    </r>
    <r>
      <rPr>
        <b/>
        <sz val="12"/>
        <color rgb="FF000000"/>
        <rFont val="Calibri"/>
        <family val="2"/>
        <scheme val="minor"/>
      </rPr>
      <t>►Water port:</t>
    </r>
    <r>
      <rPr>
        <sz val="12"/>
        <color rgb="FF000000"/>
        <rFont val="Calibri"/>
        <family val="2"/>
        <scheme val="minor"/>
      </rPr>
      <t xml:space="preserve"> places on land alongside navigable water (e.g., oceans, rivers, or lakes) with one or more facilities in close proximity for the loading and unloading of passengers or cargo from ships, ferries, and other commercial vessels. This includes facilities that support non-commercial Tribal fishing operations.
</t>
    </r>
    <r>
      <rPr>
        <sz val="12"/>
        <color rgb="FF000000"/>
        <rFont val="Times New Roman"/>
        <family val="1"/>
      </rPr>
      <t>►</t>
    </r>
    <r>
      <rPr>
        <b/>
        <sz val="12"/>
        <color rgb="FF000000"/>
        <rFont val="Calibri"/>
        <family val="2"/>
        <scheme val="minor"/>
      </rPr>
      <t>Dry port:</t>
    </r>
    <r>
      <rPr>
        <sz val="12"/>
        <color rgb="FF000000"/>
        <rFont val="Calibri"/>
        <family val="2"/>
        <scheme val="minor"/>
      </rPr>
      <t xml:space="preserve"> an intermodal truck-rail facility that is included in the 2024 Federal Highway Administration’s (FHWA) Intermodal Connector Database based on meeting the criteria set in 23 CFR 470. These criteria include having more than 50,000 20-foot equivalent units per year or 100 trucks per day, or comprising more than 20 percent of freight volumes handled by any mode within a State. </t>
    </r>
  </si>
  <si>
    <t>Table 5: Project Location(s)</t>
  </si>
  <si>
    <t>Table 5a: Port/Port Facility Location(s)</t>
  </si>
  <si>
    <t>The sum of all the values in column H across both Table 5a on this sheet and Table 6a on the next sheet should equal 100%. Please check values.</t>
  </si>
  <si>
    <r>
      <t xml:space="preserve">Port/Port Facility Name
</t>
    </r>
    <r>
      <rPr>
        <i/>
        <sz val="12"/>
        <color theme="1"/>
        <rFont val="Calibri"/>
        <family val="2"/>
        <scheme val="minor"/>
      </rPr>
      <t>If a port or port facility spans more than one county, please enter a new line for each unique county.</t>
    </r>
  </si>
  <si>
    <t>Project Site ID</t>
  </si>
  <si>
    <r>
      <rPr>
        <b/>
        <sz val="12"/>
        <color rgb="FF000000"/>
        <rFont val="Calibri"/>
        <family val="2"/>
        <scheme val="minor"/>
      </rPr>
      <t xml:space="preserve">Port Authority Name </t>
    </r>
    <r>
      <rPr>
        <i/>
        <sz val="12"/>
        <color rgb="FF000000"/>
        <rFont val="Calibri"/>
        <family val="2"/>
        <scheme val="minor"/>
      </rPr>
      <t>(if applicable)</t>
    </r>
  </si>
  <si>
    <r>
      <t xml:space="preserve">State
</t>
    </r>
    <r>
      <rPr>
        <i/>
        <sz val="12"/>
        <color theme="1"/>
        <rFont val="Calibri"/>
        <family val="2"/>
        <scheme val="minor"/>
      </rPr>
      <t>(select from dropdown)</t>
    </r>
  </si>
  <si>
    <r>
      <t xml:space="preserve">County
</t>
    </r>
    <r>
      <rPr>
        <i/>
        <sz val="12"/>
        <color theme="1"/>
        <rFont val="Calibri"/>
        <family val="2"/>
        <scheme val="minor"/>
      </rPr>
      <t>(select from dropdown)</t>
    </r>
  </si>
  <si>
    <t>Description of Project Activity at Port/Port Facility</t>
  </si>
  <si>
    <r>
      <t xml:space="preserve">Estimate of the Share of Overall Project Activity at this Site
</t>
    </r>
    <r>
      <rPr>
        <i/>
        <sz val="12"/>
        <color rgb="FF000000"/>
        <rFont val="Calibri"/>
        <family val="2"/>
        <scheme val="minor"/>
      </rPr>
      <t>(For each project location, enter a value between 0-100% based on the percentage of the total grant activities taking place at that location.)</t>
    </r>
  </si>
  <si>
    <t>County FIPS Code</t>
  </si>
  <si>
    <t>EPA Region</t>
  </si>
  <si>
    <t>Does this county contains a PM2.5 or Ozone Nonattainment Area?</t>
  </si>
  <si>
    <t>Does this county contains a Severe or Extreme Ozone Nonattainment Area? </t>
  </si>
  <si>
    <t xml:space="preserve">Does this county contains a PM2.5 or Ozone Maintenance Area? </t>
  </si>
  <si>
    <t>Does this county contain an area with High Ambient Diesel PM Concentration?</t>
  </si>
  <si>
    <t>Example: Port of X</t>
  </si>
  <si>
    <t>Example: Project ID</t>
  </si>
  <si>
    <t>Example: Miami-Dade County</t>
  </si>
  <si>
    <t>Example: Replace 50 diesel-powered terminal tractors with equivalent battery electric models</t>
  </si>
  <si>
    <t>Example: 100%</t>
  </si>
  <si>
    <t>Example: 12086</t>
  </si>
  <si>
    <t>Example: EPA Region 4</t>
  </si>
  <si>
    <t>Primary Place of Performance</t>
  </si>
  <si>
    <t>please provide state first</t>
  </si>
  <si>
    <t>Additional Location(s)</t>
  </si>
  <si>
    <r>
      <rPr>
        <i/>
        <sz val="12"/>
        <color rgb="FF000000"/>
        <rFont val="Calibri"/>
        <family val="2"/>
        <scheme val="minor"/>
      </rPr>
      <t xml:space="preserve">Please enter the requested information in the </t>
    </r>
    <r>
      <rPr>
        <b/>
        <i/>
        <sz val="12"/>
        <color rgb="FF4472C4"/>
        <rFont val="Calibri"/>
        <family val="2"/>
        <scheme val="minor"/>
      </rPr>
      <t>blue</t>
    </r>
    <r>
      <rPr>
        <i/>
        <sz val="12"/>
        <color rgb="FF000000"/>
        <rFont val="Calibri"/>
        <family val="2"/>
        <scheme val="minor"/>
      </rPr>
      <t xml:space="preserve"> shaded cells; </t>
    </r>
    <r>
      <rPr>
        <b/>
        <i/>
        <sz val="12"/>
        <color rgb="FFBF8F00"/>
        <rFont val="Calibri"/>
        <family val="2"/>
        <scheme val="minor"/>
      </rPr>
      <t>yellow</t>
    </r>
    <r>
      <rPr>
        <i/>
        <sz val="12"/>
        <color rgb="FF000000"/>
        <rFont val="Calibri"/>
        <family val="2"/>
        <scheme val="minor"/>
      </rPr>
      <t xml:space="preserve"> fields will populate automatically based on inputs into </t>
    </r>
    <r>
      <rPr>
        <b/>
        <i/>
        <sz val="12"/>
        <color rgb="FF4472C4"/>
        <rFont val="Calibri"/>
        <family val="2"/>
        <scheme val="minor"/>
      </rPr>
      <t>blue</t>
    </r>
    <r>
      <rPr>
        <i/>
        <sz val="12"/>
        <color rgb="FF000000"/>
        <rFont val="Calibri"/>
        <family val="2"/>
        <scheme val="minor"/>
      </rPr>
      <t xml:space="preserve"> cells. To add additional rows to this table, right click on the numbered row and select "Insert Row". Refer to the definitions on Tab 24 (Data Dictionary) for additional guidance on each field in this tab.</t>
    </r>
  </si>
  <si>
    <r>
      <t xml:space="preserve">Table 6a: Additional Project Locations
</t>
    </r>
    <r>
      <rPr>
        <i/>
        <sz val="12"/>
        <rFont val="Calibri"/>
        <family val="2"/>
        <scheme val="minor"/>
      </rPr>
      <t>Use this table to identify additional project locations found outside of the ports and port facilities listed in Table 5a.</t>
    </r>
  </si>
  <si>
    <t>The sum of all the values in column H across both Table 5a on the previous sheet and Table 6a on this sheet should equal 100%. Please check values.</t>
  </si>
  <si>
    <r>
      <t xml:space="preserve">Site Name
</t>
    </r>
    <r>
      <rPr>
        <i/>
        <sz val="12"/>
        <color rgb="FF000000"/>
        <rFont val="Calibri"/>
        <family val="2"/>
      </rPr>
      <t>If an Additional Site spans more than 1 county, please enter a new line for each unique county.</t>
    </r>
  </si>
  <si>
    <r>
      <t>Port(s)/Port Facilities Served</t>
    </r>
    <r>
      <rPr>
        <b/>
        <sz val="12"/>
        <rFont val="Calibri"/>
        <family val="2"/>
        <scheme val="minor"/>
      </rPr>
      <t xml:space="preserve"> by Location</t>
    </r>
    <r>
      <rPr>
        <b/>
        <sz val="12"/>
        <color theme="1"/>
        <rFont val="Calibri"/>
        <family val="2"/>
        <scheme val="minor"/>
      </rPr>
      <t xml:space="preserve">
</t>
    </r>
    <r>
      <rPr>
        <i/>
        <sz val="12"/>
        <color theme="1"/>
        <rFont val="Calibri"/>
        <family val="2"/>
        <scheme val="minor"/>
      </rPr>
      <t>(separate additional ports by semicolon)</t>
    </r>
  </si>
  <si>
    <r>
      <t xml:space="preserve">Description of Project Activity at Site
</t>
    </r>
    <r>
      <rPr>
        <i/>
        <sz val="12"/>
        <color rgb="FF000000"/>
        <rFont val="Calibri"/>
        <family val="2"/>
        <scheme val="minor"/>
      </rPr>
      <t>(if known)</t>
    </r>
  </si>
  <si>
    <r>
      <rPr>
        <b/>
        <sz val="12"/>
        <color rgb="FF000000"/>
        <rFont val="Calibri"/>
        <family val="2"/>
        <scheme val="minor"/>
      </rPr>
      <t xml:space="preserve">Estimate of the Share of Overall Project Activity at Site
</t>
    </r>
    <r>
      <rPr>
        <i/>
        <sz val="12"/>
        <color rgb="FF000000"/>
        <rFont val="Calibri"/>
        <family val="2"/>
        <scheme val="minor"/>
      </rPr>
      <t>(For each project location, enter a value between 0-100% based on the percentage of the total grant activities taking place at that location.)</t>
    </r>
  </si>
  <si>
    <t>Example: Hialeah Fueling Depot</t>
  </si>
  <si>
    <t>Example Additional Site A</t>
  </si>
  <si>
    <t>Example: Port of Miami; Port Everglades</t>
  </si>
  <si>
    <t>Example: EV Infrastructure Planning</t>
  </si>
  <si>
    <t>Additional Site 1</t>
  </si>
  <si>
    <t>Additional Site 2</t>
  </si>
  <si>
    <t>Additional Site 3</t>
  </si>
  <si>
    <t>Additional Site 4</t>
  </si>
  <si>
    <t>Additional Site 5</t>
  </si>
  <si>
    <t>Additional Site 6</t>
  </si>
  <si>
    <t>Additional Site 7</t>
  </si>
  <si>
    <t>Additional Site 8</t>
  </si>
  <si>
    <t>Additional Site 9</t>
  </si>
  <si>
    <t>Additional Site 10</t>
  </si>
  <si>
    <t>Additional Site 11</t>
  </si>
  <si>
    <t>Additional Site 12</t>
  </si>
  <si>
    <t>Additional Site 13</t>
  </si>
  <si>
    <t>Additional Site 14</t>
  </si>
  <si>
    <t>Additional Site 15</t>
  </si>
  <si>
    <t>Additional Site 16</t>
  </si>
  <si>
    <t>Additional Site 17</t>
  </si>
  <si>
    <t>Additional Site 18</t>
  </si>
  <si>
    <t>Additional Site 19</t>
  </si>
  <si>
    <t>Additional Site 20</t>
  </si>
  <si>
    <t>Amendments &amp; Other Modifications</t>
  </si>
  <si>
    <r>
      <t xml:space="preserve">Please use this tab to indicate any changes in planning activities, vehicle or equipment numbers, number of infrastructure items, and/or funding amounts post-award. Please enter in the requested information in the </t>
    </r>
    <r>
      <rPr>
        <b/>
        <i/>
        <sz val="12"/>
        <color rgb="FF4472C4"/>
        <rFont val="Calibri"/>
        <family val="2"/>
        <scheme val="minor"/>
      </rPr>
      <t>blue</t>
    </r>
    <r>
      <rPr>
        <i/>
        <sz val="12"/>
        <color rgb="FF000000"/>
        <rFont val="Calibri"/>
        <family val="2"/>
        <scheme val="minor"/>
      </rPr>
      <t xml:space="preserve"> shaded cells; </t>
    </r>
    <r>
      <rPr>
        <b/>
        <i/>
        <sz val="12"/>
        <color rgb="FFBF8F00"/>
        <rFont val="Calibri"/>
        <family val="2"/>
        <scheme val="minor"/>
      </rPr>
      <t>yellow</t>
    </r>
    <r>
      <rPr>
        <i/>
        <sz val="12"/>
        <color rgb="FF000000"/>
        <rFont val="Calibri"/>
        <family val="2"/>
        <scheme val="minor"/>
      </rPr>
      <t xml:space="preserve"> fields will populate automatically based on inputs into</t>
    </r>
    <r>
      <rPr>
        <b/>
        <i/>
        <sz val="12"/>
        <color rgb="FF4472C4"/>
        <rFont val="Calibri"/>
        <family val="2"/>
        <scheme val="minor"/>
      </rPr>
      <t xml:space="preserve"> blue</t>
    </r>
    <r>
      <rPr>
        <i/>
        <sz val="12"/>
        <color rgb="FF000000"/>
        <rFont val="Calibri"/>
        <family val="2"/>
        <scheme val="minor"/>
      </rPr>
      <t xml:space="preserve"> cells. Use one row per amendment made; more rows may be added if needed. Fill out this tab at the end of each year of project performance. Refer to the definitions on Tab 24 (Data Dictionary) for additional guidance on each field in this tab. </t>
    </r>
    <r>
      <rPr>
        <b/>
        <i/>
        <sz val="12"/>
        <color rgb="FF000000"/>
        <rFont val="Calibri"/>
        <family val="2"/>
        <scheme val="minor"/>
      </rPr>
      <t>This tab includes multiple tables which may require scrolling down or across to access.</t>
    </r>
  </si>
  <si>
    <t>Table 7a. Post-Award Amendment and Modification Overview</t>
  </si>
  <si>
    <t>Year</t>
  </si>
  <si>
    <r>
      <rPr>
        <b/>
        <sz val="11"/>
        <color rgb="FF000000"/>
        <rFont val="Calibri"/>
        <family val="2"/>
        <scheme val="minor"/>
      </rPr>
      <t xml:space="preserve">Were there any changes to planning activities, vehicle or equipment numbers, number of infrastructure items, and/or funding amounts in each year of the project period of performance? 
</t>
    </r>
    <r>
      <rPr>
        <i/>
        <sz val="11"/>
        <color rgb="FF000000"/>
        <rFont val="Calibri"/>
        <family val="2"/>
        <scheme val="minor"/>
      </rPr>
      <t>(Select 'Yes' or 'No' from below; if yes, complete Table 7b)</t>
    </r>
  </si>
  <si>
    <t>Number of Amendments and/or Modifications By Year</t>
  </si>
  <si>
    <t>Change in Funding Amount by Year</t>
  </si>
  <si>
    <t>Year 1</t>
  </si>
  <si>
    <t>(Yes or No)</t>
  </si>
  <si>
    <t>Year 2</t>
  </si>
  <si>
    <t>Year 3</t>
  </si>
  <si>
    <t>Year 4</t>
  </si>
  <si>
    <t>Table 7b. Post-Award Amendments and Modifications</t>
  </si>
  <si>
    <t>Changes to Zero Emissions Technology Deployment</t>
  </si>
  <si>
    <t xml:space="preserve">Corresponding EPA Funding Changes </t>
  </si>
  <si>
    <t>Affected Project Areas &amp; Subawardees</t>
  </si>
  <si>
    <t>Amendment Number</t>
  </si>
  <si>
    <r>
      <t xml:space="preserve">Update Year
</t>
    </r>
    <r>
      <rPr>
        <i/>
        <sz val="11"/>
        <color theme="1"/>
        <rFont val="Calibri"/>
        <family val="2"/>
        <scheme val="minor"/>
      </rPr>
      <t>(select from dropdown)</t>
    </r>
  </si>
  <si>
    <r>
      <t xml:space="preserve">Type of Award Modification
</t>
    </r>
    <r>
      <rPr>
        <i/>
        <sz val="11"/>
        <color rgb="FF000000"/>
        <rFont val="Calibri"/>
        <family val="2"/>
        <scheme val="minor"/>
      </rPr>
      <t>(select from dropdown)</t>
    </r>
  </si>
  <si>
    <r>
      <t xml:space="preserve">Short Description of Modification
</t>
    </r>
    <r>
      <rPr>
        <i/>
        <sz val="11"/>
        <color rgb="FF000000"/>
        <rFont val="Calibri"/>
        <family val="2"/>
        <scheme val="minor"/>
      </rPr>
      <t>(select from dropdown)</t>
    </r>
  </si>
  <si>
    <t>Briefly Describe the Modification</t>
  </si>
  <si>
    <t>Original Vehicle, Equipment, Fueling, and/or Charger Type</t>
  </si>
  <si>
    <t>Updated  Vehicle, Equipment, Fueling, and/or Charger Type</t>
  </si>
  <si>
    <t xml:space="preserve">Original Quantity of Vehicle, Equipment, Fueling, and/or Charger </t>
  </si>
  <si>
    <t>Updated Quantity of Vehicle, Equipment, Fueling, and/or Charger</t>
  </si>
  <si>
    <t>Original Funding Request Amount</t>
  </si>
  <si>
    <t>Updated Funding Request Amount</t>
  </si>
  <si>
    <t>Change in Funding Amount</t>
  </si>
  <si>
    <r>
      <t xml:space="preserve">Port or Associated Site Name </t>
    </r>
    <r>
      <rPr>
        <sz val="11"/>
        <rFont val="Calibri"/>
        <family val="2"/>
        <scheme val="minor"/>
      </rPr>
      <t>(from Project Location sheets)</t>
    </r>
  </si>
  <si>
    <r>
      <t xml:space="preserve">Subawardee 
</t>
    </r>
    <r>
      <rPr>
        <i/>
        <sz val="11"/>
        <rFont val="Calibri"/>
        <family val="2"/>
        <scheme val="minor"/>
      </rPr>
      <t>(if applicable)</t>
    </r>
  </si>
  <si>
    <t>Ex 1</t>
  </si>
  <si>
    <t>Year 1 Update</t>
  </si>
  <si>
    <t>Project Officer Notification/Informal Modification</t>
  </si>
  <si>
    <t>Changes to Zero Emission Vehicle or Equipment Deployment</t>
  </si>
  <si>
    <t>Example: Change number of ZE drayage trucks without any change in total cost</t>
  </si>
  <si>
    <t>Example: Company A ZE Truck</t>
  </si>
  <si>
    <t>Example: 50</t>
  </si>
  <si>
    <t>Example: 48</t>
  </si>
  <si>
    <t>Example: $15,000,000</t>
  </si>
  <si>
    <t>Example: $0.00</t>
  </si>
  <si>
    <t>Example: River Port of State X</t>
  </si>
  <si>
    <t>N/A</t>
  </si>
  <si>
    <t>Ex 2</t>
  </si>
  <si>
    <t>Formal Amendment</t>
  </si>
  <si>
    <t>Changes to Other Planned Activities</t>
  </si>
  <si>
    <t>Example: Change from working with a subawardee to working with a contractor for implementation of project activity X</t>
  </si>
  <si>
    <t>Example: $1,250,000</t>
  </si>
  <si>
    <t>Financial Summary - Project Lifetime</t>
  </si>
  <si>
    <t>Table 8a. Summary Rate of Expenditure</t>
  </si>
  <si>
    <r>
      <t xml:space="preserve"> Instructions: Record project budget funds only from approved final workplan in the </t>
    </r>
    <r>
      <rPr>
        <b/>
        <i/>
        <sz val="11.5"/>
        <color theme="4"/>
        <rFont val="Calibri"/>
        <family val="2"/>
        <scheme val="minor"/>
      </rPr>
      <t>blue</t>
    </r>
    <r>
      <rPr>
        <i/>
        <sz val="11.5"/>
        <rFont val="Calibri"/>
        <family val="2"/>
        <scheme val="minor"/>
      </rPr>
      <t xml:space="preserve"> shaded cells below. All other numbers will reflect automatically after completion of subsequent tabs.</t>
    </r>
  </si>
  <si>
    <t>Financial Summary</t>
  </si>
  <si>
    <r>
      <rPr>
        <b/>
        <sz val="11.5"/>
        <rFont val="Calibri"/>
        <family val="2"/>
        <scheme val="minor"/>
      </rPr>
      <t>Project Budget</t>
    </r>
    <r>
      <rPr>
        <sz val="11.5"/>
        <rFont val="Calibri"/>
        <family val="2"/>
        <scheme val="minor"/>
      </rPr>
      <t xml:space="preserve">
EPA Funds</t>
    </r>
  </si>
  <si>
    <r>
      <rPr>
        <b/>
        <sz val="11.5"/>
        <rFont val="Calibri"/>
        <family val="2"/>
        <scheme val="minor"/>
      </rPr>
      <t>Project Budget</t>
    </r>
    <r>
      <rPr>
        <sz val="11.5"/>
        <rFont val="Calibri"/>
        <family val="2"/>
        <scheme val="minor"/>
      </rPr>
      <t xml:space="preserve">
Recipient Cost Share</t>
    </r>
  </si>
  <si>
    <r>
      <rPr>
        <b/>
        <sz val="11.5"/>
        <rFont val="Calibri"/>
        <family val="2"/>
        <scheme val="minor"/>
      </rPr>
      <t>Project Budget</t>
    </r>
    <r>
      <rPr>
        <sz val="11.5"/>
        <rFont val="Calibri"/>
        <family val="2"/>
        <scheme val="minor"/>
      </rPr>
      <t xml:space="preserve">
Total Project Cost</t>
    </r>
  </si>
  <si>
    <r>
      <rPr>
        <b/>
        <sz val="11.5"/>
        <rFont val="Calibri"/>
        <family val="2"/>
        <scheme val="minor"/>
      </rPr>
      <t>Total Expenses to Date</t>
    </r>
    <r>
      <rPr>
        <sz val="11.5"/>
        <rFont val="Calibri"/>
        <family val="2"/>
        <scheme val="minor"/>
      </rPr>
      <t xml:space="preserve">
EPA Funds</t>
    </r>
  </si>
  <si>
    <r>
      <rPr>
        <b/>
        <sz val="11.5"/>
        <rFont val="Calibri"/>
        <family val="2"/>
        <scheme val="minor"/>
      </rPr>
      <t>Total Expenses to Date</t>
    </r>
    <r>
      <rPr>
        <sz val="11.5"/>
        <rFont val="Calibri"/>
        <family val="2"/>
        <scheme val="minor"/>
      </rPr>
      <t xml:space="preserve">
Recipient Cost Share</t>
    </r>
  </si>
  <si>
    <r>
      <rPr>
        <b/>
        <sz val="11.5"/>
        <rFont val="Calibri"/>
        <family val="2"/>
        <scheme val="minor"/>
      </rPr>
      <t>Total Expenses to Date</t>
    </r>
    <r>
      <rPr>
        <sz val="11.5"/>
        <rFont val="Calibri"/>
        <family val="2"/>
        <scheme val="minor"/>
      </rPr>
      <t xml:space="preserve">
Total Project Cost</t>
    </r>
  </si>
  <si>
    <r>
      <rPr>
        <b/>
        <sz val="11.5"/>
        <rFont val="Calibri"/>
        <family val="2"/>
        <scheme val="minor"/>
      </rPr>
      <t>Remaining Balance</t>
    </r>
    <r>
      <rPr>
        <sz val="11.5"/>
        <rFont val="Calibri"/>
        <family val="2"/>
        <scheme val="minor"/>
      </rPr>
      <t xml:space="preserve">
EPA Funds</t>
    </r>
  </si>
  <si>
    <r>
      <rPr>
        <b/>
        <sz val="11.5"/>
        <rFont val="Calibri"/>
        <family val="2"/>
        <scheme val="minor"/>
      </rPr>
      <t>Remaining Balance</t>
    </r>
    <r>
      <rPr>
        <sz val="11.5"/>
        <rFont val="Calibri"/>
        <family val="2"/>
        <scheme val="minor"/>
      </rPr>
      <t xml:space="preserve">
Recipient Cost Share</t>
    </r>
  </si>
  <si>
    <r>
      <rPr>
        <b/>
        <sz val="11.5"/>
        <rFont val="Calibri"/>
        <family val="2"/>
        <scheme val="minor"/>
      </rPr>
      <t>Remaining Balance</t>
    </r>
    <r>
      <rPr>
        <sz val="11.5"/>
        <rFont val="Calibri"/>
        <family val="2"/>
        <scheme val="minor"/>
      </rPr>
      <t xml:space="preserve">
Total Project Cost</t>
    </r>
  </si>
  <si>
    <t>Personnel</t>
  </si>
  <si>
    <t>Fringe Benefits</t>
  </si>
  <si>
    <t>Travel</t>
  </si>
  <si>
    <t>Equipment</t>
  </si>
  <si>
    <t>Supplies</t>
  </si>
  <si>
    <t>Contractual</t>
  </si>
  <si>
    <t>Construction</t>
  </si>
  <si>
    <t>Other</t>
  </si>
  <si>
    <t>Direct Cost Total</t>
  </si>
  <si>
    <t>Indirect Charges</t>
  </si>
  <si>
    <t>TOTALS</t>
  </si>
  <si>
    <t>Table 8b. Annual Rate of Expenditure</t>
  </si>
  <si>
    <t xml:space="preserve"> No entry needed - all numbers will reflect automatically from subsequent tabs. </t>
  </si>
  <si>
    <r>
      <rPr>
        <b/>
        <sz val="11.5"/>
        <rFont val="Calibri"/>
        <family val="2"/>
        <scheme val="minor"/>
      </rPr>
      <t>Year 1</t>
    </r>
    <r>
      <rPr>
        <sz val="11.5"/>
        <rFont val="Calibri"/>
        <family val="2"/>
        <scheme val="minor"/>
      </rPr>
      <t xml:space="preserve">
EPA Funds</t>
    </r>
  </si>
  <si>
    <r>
      <rPr>
        <b/>
        <sz val="11.5"/>
        <rFont val="Calibri"/>
        <family val="2"/>
        <scheme val="minor"/>
      </rPr>
      <t>Year 1</t>
    </r>
    <r>
      <rPr>
        <sz val="11.5"/>
        <rFont val="Calibri"/>
        <family val="2"/>
        <scheme val="minor"/>
      </rPr>
      <t xml:space="preserve">
Recipient Cost Share</t>
    </r>
  </si>
  <si>
    <r>
      <rPr>
        <b/>
        <sz val="11.5"/>
        <rFont val="Calibri"/>
        <family val="2"/>
        <scheme val="minor"/>
      </rPr>
      <t>Year 1</t>
    </r>
    <r>
      <rPr>
        <sz val="11.5"/>
        <rFont val="Calibri"/>
        <family val="2"/>
        <scheme val="minor"/>
      </rPr>
      <t xml:space="preserve">
Total Project Cost</t>
    </r>
  </si>
  <si>
    <r>
      <rPr>
        <b/>
        <sz val="11.5"/>
        <rFont val="Calibri"/>
        <family val="2"/>
        <scheme val="minor"/>
      </rPr>
      <t>Year 2</t>
    </r>
    <r>
      <rPr>
        <sz val="11.5"/>
        <rFont val="Calibri"/>
        <family val="2"/>
        <scheme val="minor"/>
      </rPr>
      <t xml:space="preserve">
EPA Funds</t>
    </r>
  </si>
  <si>
    <r>
      <rPr>
        <b/>
        <sz val="11.5"/>
        <rFont val="Calibri"/>
        <family val="2"/>
        <scheme val="minor"/>
      </rPr>
      <t>Year 2</t>
    </r>
    <r>
      <rPr>
        <sz val="11.5"/>
        <rFont val="Calibri"/>
        <family val="2"/>
        <scheme val="minor"/>
      </rPr>
      <t xml:space="preserve">
Recipient Cost Share</t>
    </r>
  </si>
  <si>
    <r>
      <rPr>
        <b/>
        <sz val="11.5"/>
        <rFont val="Calibri"/>
        <family val="2"/>
        <scheme val="minor"/>
      </rPr>
      <t>Year 2</t>
    </r>
    <r>
      <rPr>
        <sz val="11.5"/>
        <rFont val="Calibri"/>
        <family val="2"/>
        <scheme val="minor"/>
      </rPr>
      <t xml:space="preserve">
Total Project Cost</t>
    </r>
  </si>
  <si>
    <r>
      <rPr>
        <b/>
        <sz val="11.5"/>
        <rFont val="Calibri"/>
        <family val="2"/>
        <scheme val="minor"/>
      </rPr>
      <t>Year 3</t>
    </r>
    <r>
      <rPr>
        <sz val="11.5"/>
        <rFont val="Calibri"/>
        <family val="2"/>
        <scheme val="minor"/>
      </rPr>
      <t xml:space="preserve">
EPA Funds</t>
    </r>
  </si>
  <si>
    <r>
      <rPr>
        <b/>
        <sz val="11.5"/>
        <rFont val="Calibri"/>
        <family val="2"/>
        <scheme val="minor"/>
      </rPr>
      <t>Year 3</t>
    </r>
    <r>
      <rPr>
        <sz val="11.5"/>
        <rFont val="Calibri"/>
        <family val="2"/>
        <scheme val="minor"/>
      </rPr>
      <t xml:space="preserve">
Recipient Cost Share</t>
    </r>
  </si>
  <si>
    <r>
      <rPr>
        <b/>
        <sz val="11.5"/>
        <rFont val="Calibri"/>
        <family val="2"/>
        <scheme val="minor"/>
      </rPr>
      <t>Year 3</t>
    </r>
    <r>
      <rPr>
        <sz val="11.5"/>
        <rFont val="Calibri"/>
        <family val="2"/>
        <scheme val="minor"/>
      </rPr>
      <t xml:space="preserve">
Total Project Cost</t>
    </r>
  </si>
  <si>
    <r>
      <rPr>
        <b/>
        <sz val="11.5"/>
        <rFont val="Calibri"/>
        <family val="2"/>
        <scheme val="minor"/>
      </rPr>
      <t>Year 4</t>
    </r>
    <r>
      <rPr>
        <sz val="11.5"/>
        <rFont val="Calibri"/>
        <family val="2"/>
        <scheme val="minor"/>
      </rPr>
      <t xml:space="preserve">
EPA Funds</t>
    </r>
  </si>
  <si>
    <r>
      <rPr>
        <b/>
        <sz val="11.5"/>
        <rFont val="Calibri"/>
        <family val="2"/>
        <scheme val="minor"/>
      </rPr>
      <t>Year 4</t>
    </r>
    <r>
      <rPr>
        <sz val="11.5"/>
        <rFont val="Calibri"/>
        <family val="2"/>
        <scheme val="minor"/>
      </rPr>
      <t xml:space="preserve">
Recipient Cost Share</t>
    </r>
  </si>
  <si>
    <r>
      <rPr>
        <b/>
        <sz val="11.5"/>
        <rFont val="Calibri"/>
        <family val="2"/>
        <scheme val="minor"/>
      </rPr>
      <t>Year 4</t>
    </r>
    <r>
      <rPr>
        <sz val="11.5"/>
        <rFont val="Calibri"/>
        <family val="2"/>
        <scheme val="minor"/>
      </rPr>
      <t xml:space="preserve">
Total Project Cost</t>
    </r>
  </si>
  <si>
    <t>Financial and Narrative Summary - Year 1</t>
  </si>
  <si>
    <t>Table 9a. Year 1 Annual Rate of Expenditure</t>
  </si>
  <si>
    <r>
      <rPr>
        <i/>
        <sz val="11.5"/>
        <color rgb="FF000000"/>
        <rFont val="Calibri"/>
        <family val="2"/>
        <scheme val="minor"/>
      </rPr>
      <t xml:space="preserve">Record and update project expenses semi-annually, noting the </t>
    </r>
    <r>
      <rPr>
        <i/>
        <u/>
        <sz val="11.5"/>
        <color rgb="FF000000"/>
        <rFont val="Calibri"/>
        <family val="2"/>
        <scheme val="minor"/>
      </rPr>
      <t>cost at the line item level</t>
    </r>
    <r>
      <rPr>
        <i/>
        <sz val="11.5"/>
        <color rgb="FF000000"/>
        <rFont val="Calibri"/>
        <family val="2"/>
        <scheme val="minor"/>
      </rPr>
      <t xml:space="preserve">, following the example budget table included in the Notice of Funding Opportunity. Please enter in the requested information in the </t>
    </r>
    <r>
      <rPr>
        <b/>
        <i/>
        <sz val="11.5"/>
        <color rgb="FF4472C4"/>
        <rFont val="Calibri"/>
        <family val="2"/>
        <scheme val="minor"/>
      </rPr>
      <t>blue</t>
    </r>
    <r>
      <rPr>
        <i/>
        <sz val="11.5"/>
        <color rgb="FF000000"/>
        <rFont val="Calibri"/>
        <family val="2"/>
        <scheme val="minor"/>
      </rPr>
      <t xml:space="preserve"> shaded cells below;</t>
    </r>
    <r>
      <rPr>
        <b/>
        <i/>
        <sz val="11.5"/>
        <color rgb="FFBF8F00"/>
        <rFont val="Calibri"/>
        <family val="2"/>
        <scheme val="minor"/>
      </rPr>
      <t xml:space="preserve"> yellow</t>
    </r>
    <r>
      <rPr>
        <i/>
        <sz val="11.5"/>
        <color rgb="FF000000"/>
        <rFont val="Calibri"/>
        <family val="2"/>
        <scheme val="minor"/>
      </rPr>
      <t xml:space="preserve"> fields will populate automatically based on inputs into </t>
    </r>
    <r>
      <rPr>
        <b/>
        <i/>
        <sz val="11.5"/>
        <color rgb="FF4472C4"/>
        <rFont val="Calibri"/>
        <family val="2"/>
        <scheme val="minor"/>
      </rPr>
      <t>blue</t>
    </r>
    <r>
      <rPr>
        <i/>
        <sz val="11.5"/>
        <color rgb="FF000000"/>
        <rFont val="Calibri"/>
        <family val="2"/>
        <scheme val="minor"/>
      </rPr>
      <t xml:space="preserve"> cells. Previous fields should remain and edits should be made to the report being submitted. To access additional rows in this table, click the box containing "+" on row 60; select the appropriate 'Category of Expense' from the dropdown and populate corresponding new blue cells. Please do not add or remove rows. Funding totals in </t>
    </r>
    <r>
      <rPr>
        <b/>
        <i/>
        <sz val="11.5"/>
        <color rgb="FFBF8F00"/>
        <rFont val="Calibri"/>
        <family val="2"/>
        <scheme val="minor"/>
      </rPr>
      <t>yellow</t>
    </r>
    <r>
      <rPr>
        <i/>
        <sz val="11.5"/>
        <color rgb="FF000000"/>
        <rFont val="Calibri"/>
        <family val="2"/>
        <scheme val="minor"/>
      </rPr>
      <t xml:space="preserve"> cells will automatically update to include added rows. 
</t>
    </r>
    <r>
      <rPr>
        <b/>
        <sz val="11.5"/>
        <color rgb="FF000000"/>
        <rFont val="Calibri"/>
        <family val="2"/>
        <scheme val="minor"/>
      </rPr>
      <t>This tab includes multiple tables which may require scrolling down to access.</t>
    </r>
  </si>
  <si>
    <r>
      <t xml:space="preserve">Category of Expenses
</t>
    </r>
    <r>
      <rPr>
        <i/>
        <sz val="11"/>
        <rFont val="Calibri"/>
        <family val="2"/>
        <scheme val="minor"/>
      </rPr>
      <t>(populate additional rows as needed, selecting the appropriate Category of Expenses)</t>
    </r>
  </si>
  <si>
    <t>Line Item Description</t>
  </si>
  <si>
    <r>
      <rPr>
        <b/>
        <sz val="11.5"/>
        <rFont val="Calibri"/>
        <family val="2"/>
        <scheme val="minor"/>
      </rPr>
      <t>Jan-Jun 2025</t>
    </r>
    <r>
      <rPr>
        <sz val="11.5"/>
        <rFont val="Calibri"/>
        <family val="2"/>
        <scheme val="minor"/>
      </rPr>
      <t xml:space="preserve">
EPA Funds</t>
    </r>
  </si>
  <si>
    <r>
      <rPr>
        <b/>
        <sz val="11.5"/>
        <rFont val="Calibri"/>
        <family val="2"/>
        <scheme val="minor"/>
      </rPr>
      <t>Jan-Jun 2025</t>
    </r>
    <r>
      <rPr>
        <sz val="11.5"/>
        <rFont val="Calibri"/>
        <family val="2"/>
        <scheme val="minor"/>
      </rPr>
      <t xml:space="preserve">
Recipient Cost Share</t>
    </r>
  </si>
  <si>
    <r>
      <rPr>
        <b/>
        <sz val="11.5"/>
        <rFont val="Calibri"/>
        <family val="2"/>
        <scheme val="minor"/>
      </rPr>
      <t>Jan-Jun 2025</t>
    </r>
    <r>
      <rPr>
        <sz val="11.5"/>
        <rFont val="Calibri"/>
        <family val="2"/>
        <scheme val="minor"/>
      </rPr>
      <t xml:space="preserve">
Total Project Cost</t>
    </r>
  </si>
  <si>
    <r>
      <rPr>
        <b/>
        <sz val="11.5"/>
        <rFont val="Calibri"/>
        <family val="2"/>
        <scheme val="minor"/>
      </rPr>
      <t>Jul-Dec 2025</t>
    </r>
    <r>
      <rPr>
        <sz val="11.5"/>
        <rFont val="Calibri"/>
        <family val="2"/>
        <scheme val="minor"/>
      </rPr>
      <t xml:space="preserve">
EPA Funds</t>
    </r>
  </si>
  <si>
    <r>
      <rPr>
        <b/>
        <sz val="11.5"/>
        <rFont val="Calibri"/>
        <family val="2"/>
        <scheme val="minor"/>
      </rPr>
      <t>Jul-Dec 2025</t>
    </r>
    <r>
      <rPr>
        <sz val="11.5"/>
        <rFont val="Calibri"/>
        <family val="2"/>
        <scheme val="minor"/>
      </rPr>
      <t xml:space="preserve">
Recipient Cost Share</t>
    </r>
  </si>
  <si>
    <r>
      <rPr>
        <b/>
        <sz val="11.5"/>
        <rFont val="Calibri"/>
        <family val="2"/>
        <scheme val="minor"/>
      </rPr>
      <t>Jul-Dec 2025</t>
    </r>
    <r>
      <rPr>
        <sz val="11.5"/>
        <rFont val="Calibri"/>
        <family val="2"/>
        <scheme val="minor"/>
      </rPr>
      <t xml:space="preserve">
Total Project Cost</t>
    </r>
  </si>
  <si>
    <r>
      <t xml:space="preserve">← Click </t>
    </r>
    <r>
      <rPr>
        <b/>
        <sz val="12"/>
        <color theme="1" tint="0.499984740745262"/>
        <rFont val="Calibri"/>
        <family val="2"/>
        <scheme val="minor"/>
      </rPr>
      <t>+</t>
    </r>
    <r>
      <rPr>
        <b/>
        <sz val="10"/>
        <color theme="1"/>
        <rFont val="Calibri"/>
        <family val="2"/>
        <scheme val="minor"/>
      </rPr>
      <t xml:space="preserve"> to access additional rows. Please do not insert or delete rows.</t>
    </r>
  </si>
  <si>
    <t>Indirect Charge Total</t>
  </si>
  <si>
    <t>TOTAL</t>
  </si>
  <si>
    <t>Table 9b. Project Updates - Narrative Responses</t>
  </si>
  <si>
    <t xml:space="preserve"> Record and update project updates below.</t>
  </si>
  <si>
    <r>
      <rPr>
        <b/>
        <i/>
        <u/>
        <sz val="11.5"/>
        <color rgb="FF000000"/>
        <rFont val="Calibri"/>
        <family val="2"/>
        <scheme val="minor"/>
      </rPr>
      <t>Please paste ALL  planned activities, outputs, and outcomes from the submitted workplan information.</t>
    </r>
    <r>
      <rPr>
        <b/>
        <i/>
        <sz val="11.5"/>
        <color rgb="FF000000"/>
        <rFont val="Calibri"/>
        <family val="2"/>
        <scheme val="minor"/>
      </rPr>
      <t xml:space="preserve"> </t>
    </r>
    <r>
      <rPr>
        <i/>
        <sz val="11.5"/>
        <color rgb="FF000000"/>
        <rFont val="Calibri"/>
        <family val="2"/>
        <scheme val="minor"/>
      </rPr>
      <t xml:space="preserve">Provide updates and if any changes occurred, please provide that information accordingly. In the 'Progress to Date' column, please use the dropdown to indicate if the activity is 1) Not yet started, 2) In progress, or 3) Completed. To add additional rows to this table, right click on the numbered row to the left of the table and select "Insert."
</t>
    </r>
    <r>
      <rPr>
        <b/>
        <i/>
        <u/>
        <sz val="11.5"/>
        <color rgb="FF000000"/>
        <rFont val="Calibri"/>
        <family val="2"/>
        <scheme val="minor"/>
      </rPr>
      <t>Outputs</t>
    </r>
    <r>
      <rPr>
        <i/>
        <sz val="11.5"/>
        <color rgb="FF000000"/>
        <rFont val="Calibri"/>
        <family val="2"/>
        <scheme val="minor"/>
      </rPr>
      <t xml:space="preserve">: The term “output” means an environmental activity, effort, and/or associated work product related to an environmental goal and objective that will be produced or provided over a period of time or by a specified date. Outputs may be quantitative or qualitative but must be measurable during an assistance agreement funding period. 
</t>
    </r>
    <r>
      <rPr>
        <b/>
        <i/>
        <u/>
        <sz val="11.5"/>
        <color rgb="FF000000"/>
        <rFont val="Calibri"/>
        <family val="2"/>
        <scheme val="minor"/>
      </rPr>
      <t xml:space="preserve">Outcomes: </t>
    </r>
    <r>
      <rPr>
        <i/>
        <sz val="11.5"/>
        <color rgb="FF000000"/>
        <rFont val="Calibri"/>
        <family val="2"/>
        <scheme val="minor"/>
      </rPr>
      <t>The term “outcome” means the result, effect or consequence that will occur from carrying out an environmental program or activity that is related to an environmental or programmatic goal or objective. Outcomes may be environmental, behavioral, health related, or programmatic in nature, but must also be quantitative. They may not necessarily be achievable within an assistance agreement funding period. 
For more about outputs and outcomes, see the Notice of Funding Opportunity for this program.</t>
    </r>
  </si>
  <si>
    <t>Activities</t>
  </si>
  <si>
    <t>Anticipated Outputs</t>
  </si>
  <si>
    <t>Anticipated Outcomes</t>
  </si>
  <si>
    <r>
      <t xml:space="preserve">Progress to Date:
Jan-Jun 2025
</t>
    </r>
    <r>
      <rPr>
        <i/>
        <sz val="11.5"/>
        <rFont val="Calibri"/>
        <family val="2"/>
        <scheme val="minor"/>
      </rPr>
      <t>(select from dropdown)</t>
    </r>
  </si>
  <si>
    <r>
      <t xml:space="preserve">Progress to Date:
Jul-Dec 2025
</t>
    </r>
    <r>
      <rPr>
        <i/>
        <sz val="11.5"/>
        <rFont val="Calibri"/>
        <family val="2"/>
        <scheme val="minor"/>
      </rPr>
      <t>(select from dropdown)</t>
    </r>
  </si>
  <si>
    <r>
      <t xml:space="preserve">Progress Notes
</t>
    </r>
    <r>
      <rPr>
        <i/>
        <sz val="11.5"/>
        <rFont val="Calibri"/>
        <family val="2"/>
        <scheme val="minor"/>
      </rPr>
      <t>Describe</t>
    </r>
  </si>
  <si>
    <t>Example: Replace diesel trucks with equivalent battery electric models at Port X</t>
  </si>
  <si>
    <t>Example: Replace 50 diesel-powered terminal tractors with equivalent BE models</t>
  </si>
  <si>
    <t>Example: Annual Gallons Saved: 1 million gallons; NOx: 80 mt annually; PM2.5: 5.1 mt annually; CO2: 10,180 mt annually</t>
  </si>
  <si>
    <t>Example: In Progress</t>
  </si>
  <si>
    <t>Example: Completed</t>
  </si>
  <si>
    <t xml:space="preserve">Example: Develop training on electrical equipment and infrastructure </t>
  </si>
  <si>
    <t xml:space="preserve">Example: Training for current staff by OEM; Documented outreach efforts (e.g., workshops) undertaken to share training materials with port operators. </t>
  </si>
  <si>
    <t xml:space="preserve">Example: Development of a workforce skilled in operating and maintaining ZE equipment; An increased understanding of the operation and maintenance of
implemented technology  </t>
  </si>
  <si>
    <t>Example: Not Yet Started</t>
  </si>
  <si>
    <t>Table 9c. Programmatic and Narrative Updates</t>
  </si>
  <si>
    <t>Please provide programmatic and narrative updates on the project. As semi-annual reports are submitted, indicate updates or changes for each period. For each period, please indicate if there was a change from the previous period. If yes, please provide an explanation in the subsequent cell.</t>
  </si>
  <si>
    <t>Question</t>
  </si>
  <si>
    <t>Jan-Jun 2025 Update</t>
  </si>
  <si>
    <t>Jul-Dec 2025 Update</t>
  </si>
  <si>
    <t>1. Provide a comparison of actual accomplishments to the objectives established for the reporting period.</t>
  </si>
  <si>
    <t>2. If anticipated outputs/outcomes and/or timelines/milestones are not met, why not?  Did you encounter any problems during the reporting period which may interfere with meeting project objectives? 
What is your plan to address these problems to ensure that the outputs/outcomes will be met within the period of performance?</t>
  </si>
  <si>
    <t>3. Have there been any major personnel changes during this reporting period?</t>
  </si>
  <si>
    <t>4. Did any public relations events regarding this grant take place during the reporting period?</t>
  </si>
  <si>
    <t>5. Are you using websites or other tools used to relay information about this grant to the public?</t>
  </si>
  <si>
    <t>6. What project activities are planned for the next reporting period?</t>
  </si>
  <si>
    <t>7. Was any program income generated during the reporting period?  Identify amount of program income, how it was generated, and how the program income was/will be used.</t>
  </si>
  <si>
    <t xml:space="preserve">8. Have any vehicles, equipment, infrastructure, or activities changed from those included in the final workplan?  </t>
  </si>
  <si>
    <t>9. Provide the list of energy providers, including electric utilities and hydrogen suppliers, used in this reporting period</t>
  </si>
  <si>
    <t>10. Do you have any other comments or feedback?</t>
  </si>
  <si>
    <t>Financial and Narrative Summary - Year 2</t>
  </si>
  <si>
    <t>Table 10a. Year 2 Annual Rate of Expenditure</t>
  </si>
  <si>
    <r>
      <rPr>
        <b/>
        <sz val="11.5"/>
        <rFont val="Calibri"/>
        <family val="2"/>
        <scheme val="minor"/>
      </rPr>
      <t>Jan-Jun 2026</t>
    </r>
    <r>
      <rPr>
        <sz val="11.5"/>
        <rFont val="Calibri"/>
        <family val="2"/>
        <scheme val="minor"/>
      </rPr>
      <t xml:space="preserve">
EPA Funds</t>
    </r>
  </si>
  <si>
    <r>
      <rPr>
        <b/>
        <sz val="11.5"/>
        <rFont val="Calibri"/>
        <family val="2"/>
        <scheme val="minor"/>
      </rPr>
      <t>Jan-Jun 2026</t>
    </r>
    <r>
      <rPr>
        <sz val="11.5"/>
        <rFont val="Calibri"/>
        <family val="2"/>
        <scheme val="minor"/>
      </rPr>
      <t xml:space="preserve">
Recipient Cost Share</t>
    </r>
  </si>
  <si>
    <r>
      <rPr>
        <b/>
        <sz val="11.5"/>
        <rFont val="Calibri"/>
        <family val="2"/>
        <scheme val="minor"/>
      </rPr>
      <t>Jan-Jun 2026</t>
    </r>
    <r>
      <rPr>
        <sz val="11.5"/>
        <rFont val="Calibri"/>
        <family val="2"/>
        <scheme val="minor"/>
      </rPr>
      <t xml:space="preserve">
Total Project Cost</t>
    </r>
  </si>
  <si>
    <r>
      <rPr>
        <b/>
        <sz val="11.5"/>
        <rFont val="Calibri"/>
        <family val="2"/>
        <scheme val="minor"/>
      </rPr>
      <t>Jul-Dec 2026</t>
    </r>
    <r>
      <rPr>
        <sz val="11.5"/>
        <rFont val="Calibri"/>
        <family val="2"/>
        <scheme val="minor"/>
      </rPr>
      <t xml:space="preserve">
EPA Funds</t>
    </r>
  </si>
  <si>
    <r>
      <rPr>
        <b/>
        <sz val="11.5"/>
        <rFont val="Calibri"/>
        <family val="2"/>
        <scheme val="minor"/>
      </rPr>
      <t>Jul-Dec 2026</t>
    </r>
    <r>
      <rPr>
        <sz val="11.5"/>
        <rFont val="Calibri"/>
        <family val="2"/>
        <scheme val="minor"/>
      </rPr>
      <t xml:space="preserve">
Recipient Cost Share</t>
    </r>
  </si>
  <si>
    <r>
      <rPr>
        <b/>
        <sz val="11.5"/>
        <rFont val="Calibri"/>
        <family val="2"/>
        <scheme val="minor"/>
      </rPr>
      <t>Jul-Dec 2026</t>
    </r>
    <r>
      <rPr>
        <sz val="11.5"/>
        <rFont val="Calibri"/>
        <family val="2"/>
        <scheme val="minor"/>
      </rPr>
      <t xml:space="preserve">
Total Project Cost</t>
    </r>
  </si>
  <si>
    <t>Table 10b. Project Updates - Narrative Responses</t>
  </si>
  <si>
    <r>
      <t xml:space="preserve">Progress to Date:
Jan-Jun 2026
</t>
    </r>
    <r>
      <rPr>
        <i/>
        <sz val="11.5"/>
        <rFont val="Calibri"/>
        <family val="2"/>
        <scheme val="minor"/>
      </rPr>
      <t>(select from dropdown)</t>
    </r>
  </si>
  <si>
    <r>
      <t xml:space="preserve">Progress to Date:
Jul-Dec 2026 
</t>
    </r>
    <r>
      <rPr>
        <i/>
        <sz val="11.5"/>
        <rFont val="Calibri"/>
        <family val="2"/>
        <scheme val="minor"/>
      </rPr>
      <t>(select from dropdown)</t>
    </r>
  </si>
  <si>
    <t>Table 10c. Programmatic and Narrative Updates</t>
  </si>
  <si>
    <t>Jan-Jun 2026 Update</t>
  </si>
  <si>
    <t>Jul-Dec 2026 Update</t>
  </si>
  <si>
    <t>Financial and Narrative Summary - Year 3</t>
  </si>
  <si>
    <t>Table 11a. Year 3 Annual Rate of Expenditure</t>
  </si>
  <si>
    <r>
      <rPr>
        <i/>
        <sz val="11.5"/>
        <color rgb="FF000000"/>
        <rFont val="Calibri"/>
        <family val="2"/>
        <scheme val="minor"/>
      </rPr>
      <t xml:space="preserve">Record and update project expenses semi-annually, noting the </t>
    </r>
    <r>
      <rPr>
        <i/>
        <u/>
        <sz val="11.5"/>
        <color rgb="FF000000"/>
        <rFont val="Calibri"/>
        <family val="2"/>
        <scheme val="minor"/>
      </rPr>
      <t>cost at the line item level</t>
    </r>
    <r>
      <rPr>
        <i/>
        <sz val="11.5"/>
        <color rgb="FF000000"/>
        <rFont val="Calibri"/>
        <family val="2"/>
        <scheme val="minor"/>
      </rPr>
      <t xml:space="preserve">, following the example budget table included in the Notice of Funding Opportunity. Please enter in the requested information in the </t>
    </r>
    <r>
      <rPr>
        <b/>
        <i/>
        <sz val="11.5"/>
        <color rgb="FF4472C4"/>
        <rFont val="Calibri"/>
        <family val="2"/>
        <scheme val="minor"/>
      </rPr>
      <t>blue</t>
    </r>
    <r>
      <rPr>
        <i/>
        <sz val="11.5"/>
        <color rgb="FF000000"/>
        <rFont val="Calibri"/>
        <family val="2"/>
        <scheme val="minor"/>
      </rPr>
      <t xml:space="preserve"> shaded cells below;</t>
    </r>
    <r>
      <rPr>
        <b/>
        <i/>
        <sz val="11.5"/>
        <color rgb="FFBF8F00"/>
        <rFont val="Calibri"/>
        <family val="2"/>
        <scheme val="minor"/>
      </rPr>
      <t xml:space="preserve"> yellow</t>
    </r>
    <r>
      <rPr>
        <i/>
        <sz val="11.5"/>
        <color rgb="FF000000"/>
        <rFont val="Calibri"/>
        <family val="2"/>
        <scheme val="minor"/>
      </rPr>
      <t xml:space="preserve"> fields will populate automatically based on inputs into </t>
    </r>
    <r>
      <rPr>
        <b/>
        <i/>
        <sz val="11.5"/>
        <color rgb="FF4472C4"/>
        <rFont val="Calibri"/>
        <family val="2"/>
        <scheme val="minor"/>
      </rPr>
      <t>blue</t>
    </r>
    <r>
      <rPr>
        <i/>
        <sz val="11.5"/>
        <color rgb="FF000000"/>
        <rFont val="Calibri"/>
        <family val="2"/>
        <scheme val="minor"/>
      </rPr>
      <t xml:space="preserve"> cells. Previous fields should remain and edits should be made to the report being submitted. To access additional rows in this table, click the box containing "+" on row 60; select the appropriate 'Category of Expense' from the dropdown and populate corresponding new blue cells. Please do not add or remove rows. Funding totals in</t>
    </r>
    <r>
      <rPr>
        <b/>
        <i/>
        <sz val="11.5"/>
        <color rgb="FFBF8F00"/>
        <rFont val="Calibri"/>
        <family val="2"/>
        <scheme val="minor"/>
      </rPr>
      <t xml:space="preserve"> yellow</t>
    </r>
    <r>
      <rPr>
        <i/>
        <sz val="11.5"/>
        <color rgb="FF000000"/>
        <rFont val="Calibri"/>
        <family val="2"/>
        <scheme val="minor"/>
      </rPr>
      <t xml:space="preserve"> cells will automatically update to include added rows. 
</t>
    </r>
    <r>
      <rPr>
        <b/>
        <sz val="11.5"/>
        <color rgb="FF000000"/>
        <rFont val="Calibri"/>
        <family val="2"/>
        <scheme val="minor"/>
      </rPr>
      <t>This tab includes multiple tables which may require scrolling down to access.</t>
    </r>
  </si>
  <si>
    <r>
      <rPr>
        <b/>
        <sz val="11.5"/>
        <rFont val="Calibri"/>
        <family val="2"/>
        <scheme val="minor"/>
      </rPr>
      <t>Jan-Jun 2027</t>
    </r>
    <r>
      <rPr>
        <sz val="11.5"/>
        <rFont val="Calibri"/>
        <family val="2"/>
        <scheme val="minor"/>
      </rPr>
      <t xml:space="preserve">
EPA Funds</t>
    </r>
  </si>
  <si>
    <r>
      <rPr>
        <b/>
        <sz val="11.5"/>
        <rFont val="Calibri"/>
        <family val="2"/>
        <scheme val="minor"/>
      </rPr>
      <t>Jan-Jun 2027</t>
    </r>
    <r>
      <rPr>
        <sz val="11.5"/>
        <rFont val="Calibri"/>
        <family val="2"/>
        <scheme val="minor"/>
      </rPr>
      <t xml:space="preserve">
Recipient Cost Share</t>
    </r>
  </si>
  <si>
    <r>
      <rPr>
        <b/>
        <sz val="11.5"/>
        <rFont val="Calibri"/>
        <family val="2"/>
        <scheme val="minor"/>
      </rPr>
      <t>Jan-Jun 2027</t>
    </r>
    <r>
      <rPr>
        <sz val="11.5"/>
        <rFont val="Calibri"/>
        <family val="2"/>
        <scheme val="minor"/>
      </rPr>
      <t xml:space="preserve">
Total Project Cost</t>
    </r>
  </si>
  <si>
    <r>
      <rPr>
        <b/>
        <sz val="11.5"/>
        <rFont val="Calibri"/>
        <family val="2"/>
        <scheme val="minor"/>
      </rPr>
      <t>Jul-Dec 2027</t>
    </r>
    <r>
      <rPr>
        <sz val="11.5"/>
        <rFont val="Calibri"/>
        <family val="2"/>
        <scheme val="minor"/>
      </rPr>
      <t xml:space="preserve">
EPA Funds</t>
    </r>
  </si>
  <si>
    <r>
      <rPr>
        <b/>
        <sz val="11.5"/>
        <rFont val="Calibri"/>
        <family val="2"/>
        <scheme val="minor"/>
      </rPr>
      <t>Jul-Dec 2027</t>
    </r>
    <r>
      <rPr>
        <sz val="11.5"/>
        <rFont val="Calibri"/>
        <family val="2"/>
        <scheme val="minor"/>
      </rPr>
      <t xml:space="preserve">
Recipient Cost Share</t>
    </r>
  </si>
  <si>
    <r>
      <rPr>
        <b/>
        <sz val="11.5"/>
        <rFont val="Calibri"/>
        <family val="2"/>
        <scheme val="minor"/>
      </rPr>
      <t>Jul-Dec 2027</t>
    </r>
    <r>
      <rPr>
        <sz val="11.5"/>
        <rFont val="Calibri"/>
        <family val="2"/>
        <scheme val="minor"/>
      </rPr>
      <t xml:space="preserve">
Total Project Cost</t>
    </r>
  </si>
  <si>
    <t>Table 11b. Project Updates - Narrative Responses</t>
  </si>
  <si>
    <r>
      <rPr>
        <b/>
        <sz val="11.5"/>
        <rFont val="Calibri"/>
        <family val="2"/>
        <scheme val="minor"/>
      </rPr>
      <t>Progress to Date: 
Jan-Jun 2027</t>
    </r>
    <r>
      <rPr>
        <sz val="11.5"/>
        <rFont val="Calibri"/>
        <family val="2"/>
        <scheme val="minor"/>
      </rPr>
      <t xml:space="preserve">
</t>
    </r>
    <r>
      <rPr>
        <i/>
        <sz val="11.5"/>
        <rFont val="Calibri"/>
        <family val="2"/>
        <scheme val="minor"/>
      </rPr>
      <t>(select from dropdown)</t>
    </r>
  </si>
  <si>
    <r>
      <t xml:space="preserve">Progress to Date: 
Jul-Dec 2027
</t>
    </r>
    <r>
      <rPr>
        <i/>
        <sz val="11.5"/>
        <rFont val="Calibri"/>
        <family val="2"/>
        <scheme val="minor"/>
      </rPr>
      <t>(select from dropdown)</t>
    </r>
  </si>
  <si>
    <t>Table 11c. Programmatic and Narrative Updates</t>
  </si>
  <si>
    <t>Jan-Jun 2027 Update</t>
  </si>
  <si>
    <t>Jul-Dec 2027 Update</t>
  </si>
  <si>
    <t>2. If anticipated outputs/outcomes and/or timelines/milestones are not met, why not?  Did you encounter any problems during the reporting period which may interfere with meeting project objectives?
What is your plan to address these problems to ensure that the outputs/outcomes will be met within the period of performance?</t>
  </si>
  <si>
    <t>Financial and Narrative Summary - Year 4</t>
  </si>
  <si>
    <t>Table 12a. Year 4 Annual Rate of Expenditure</t>
  </si>
  <si>
    <r>
      <rPr>
        <i/>
        <sz val="11.5"/>
        <color rgb="FF000000"/>
        <rFont val="Calibri"/>
        <family val="2"/>
        <scheme val="minor"/>
      </rPr>
      <t xml:space="preserve">Record and update project expenses semi-annually, noting the </t>
    </r>
    <r>
      <rPr>
        <i/>
        <u/>
        <sz val="11.5"/>
        <color rgb="FF000000"/>
        <rFont val="Calibri"/>
        <family val="2"/>
        <scheme val="minor"/>
      </rPr>
      <t>cost at the line item level</t>
    </r>
    <r>
      <rPr>
        <i/>
        <sz val="11.5"/>
        <color rgb="FF000000"/>
        <rFont val="Calibri"/>
        <family val="2"/>
        <scheme val="minor"/>
      </rPr>
      <t xml:space="preserve">, following the example budget table included in the Notice of Funding Opportunity. Please enter in the requested information in the </t>
    </r>
    <r>
      <rPr>
        <b/>
        <i/>
        <sz val="11.5"/>
        <color rgb="FF4472C4"/>
        <rFont val="Calibri"/>
        <family val="2"/>
        <scheme val="minor"/>
      </rPr>
      <t>blue</t>
    </r>
    <r>
      <rPr>
        <i/>
        <sz val="11.5"/>
        <color rgb="FF000000"/>
        <rFont val="Calibri"/>
        <family val="2"/>
        <scheme val="minor"/>
      </rPr>
      <t xml:space="preserve"> shaded cells below;</t>
    </r>
    <r>
      <rPr>
        <b/>
        <i/>
        <sz val="11.5"/>
        <color rgb="FFBF8F00"/>
        <rFont val="Calibri"/>
        <family val="2"/>
        <scheme val="minor"/>
      </rPr>
      <t xml:space="preserve"> yellow</t>
    </r>
    <r>
      <rPr>
        <i/>
        <sz val="11.5"/>
        <color rgb="FF000000"/>
        <rFont val="Calibri"/>
        <family val="2"/>
        <scheme val="minor"/>
      </rPr>
      <t xml:space="preserve"> fields will populate automatically based on inputs into blue cells. Previous fields should remain and edits should be made to the report being submitted. To access additional rows in this table, click the box containing "+" on row 60; select the appropriate 'Category of Expense' from the dropdown and populate corresponding new blue cells. Please do not add or remove rows. Funding totals in </t>
    </r>
    <r>
      <rPr>
        <b/>
        <i/>
        <sz val="11.5"/>
        <color rgb="FFBF8F00"/>
        <rFont val="Calibri"/>
        <family val="2"/>
        <scheme val="minor"/>
      </rPr>
      <t>yellow</t>
    </r>
    <r>
      <rPr>
        <i/>
        <sz val="11.5"/>
        <color rgb="FF000000"/>
        <rFont val="Calibri"/>
        <family val="2"/>
        <scheme val="minor"/>
      </rPr>
      <t xml:space="preserve"> cells will automatically update to include added rows. 
</t>
    </r>
    <r>
      <rPr>
        <b/>
        <sz val="11.5"/>
        <color rgb="FF000000"/>
        <rFont val="Calibri"/>
        <family val="2"/>
        <scheme val="minor"/>
      </rPr>
      <t>This tab includes multiple tables which may require scrolling down to access.</t>
    </r>
  </si>
  <si>
    <r>
      <rPr>
        <b/>
        <sz val="11.5"/>
        <rFont val="Calibri"/>
        <family val="2"/>
        <scheme val="minor"/>
      </rPr>
      <t>Jan-Jun 2028</t>
    </r>
    <r>
      <rPr>
        <sz val="11.5"/>
        <rFont val="Calibri"/>
        <family val="2"/>
        <scheme val="minor"/>
      </rPr>
      <t xml:space="preserve">
EPA Funds</t>
    </r>
  </si>
  <si>
    <r>
      <rPr>
        <b/>
        <sz val="11.5"/>
        <rFont val="Calibri"/>
        <family val="2"/>
        <scheme val="minor"/>
      </rPr>
      <t>Jan-Jun 2028</t>
    </r>
    <r>
      <rPr>
        <sz val="11.5"/>
        <rFont val="Calibri"/>
        <family val="2"/>
        <scheme val="minor"/>
      </rPr>
      <t xml:space="preserve">
Recipient Cost Share</t>
    </r>
  </si>
  <si>
    <r>
      <rPr>
        <b/>
        <sz val="11.5"/>
        <rFont val="Calibri"/>
        <family val="2"/>
        <scheme val="minor"/>
      </rPr>
      <t>Jan-Jun 2028</t>
    </r>
    <r>
      <rPr>
        <sz val="11.5"/>
        <rFont val="Calibri"/>
        <family val="2"/>
        <scheme val="minor"/>
      </rPr>
      <t xml:space="preserve">
Total Project Cost</t>
    </r>
  </si>
  <si>
    <r>
      <rPr>
        <b/>
        <sz val="11.5"/>
        <rFont val="Calibri"/>
        <family val="2"/>
        <scheme val="minor"/>
      </rPr>
      <t>Jul-Dec 2028</t>
    </r>
    <r>
      <rPr>
        <sz val="11.5"/>
        <rFont val="Calibri"/>
        <family val="2"/>
        <scheme val="minor"/>
      </rPr>
      <t xml:space="preserve">
EPA Funds</t>
    </r>
  </si>
  <si>
    <r>
      <rPr>
        <b/>
        <sz val="11.5"/>
        <rFont val="Calibri"/>
        <family val="2"/>
        <scheme val="minor"/>
      </rPr>
      <t>Jul-Dec 2028</t>
    </r>
    <r>
      <rPr>
        <sz val="11.5"/>
        <rFont val="Calibri"/>
        <family val="2"/>
        <scheme val="minor"/>
      </rPr>
      <t xml:space="preserve">
Recipient Cost Share</t>
    </r>
  </si>
  <si>
    <r>
      <rPr>
        <b/>
        <sz val="11.5"/>
        <rFont val="Calibri"/>
        <family val="2"/>
        <scheme val="minor"/>
      </rPr>
      <t>Jul-Dec 2028</t>
    </r>
    <r>
      <rPr>
        <sz val="11.5"/>
        <rFont val="Calibri"/>
        <family val="2"/>
        <scheme val="minor"/>
      </rPr>
      <t xml:space="preserve">
Total Project Cost</t>
    </r>
  </si>
  <si>
    <t>Table 12b. Project Updates - Narrative Responses</t>
  </si>
  <si>
    <r>
      <t xml:space="preserve">Progress to Date: 
Jan-Jun 2028
</t>
    </r>
    <r>
      <rPr>
        <i/>
        <sz val="11.5"/>
        <rFont val="Calibri"/>
        <family val="2"/>
        <scheme val="minor"/>
      </rPr>
      <t>(select from dropdown)</t>
    </r>
  </si>
  <si>
    <r>
      <t xml:space="preserve">Progress to Date: 
Jul-Dec 2028
</t>
    </r>
    <r>
      <rPr>
        <i/>
        <sz val="11.5"/>
        <rFont val="Calibri"/>
        <family val="2"/>
        <scheme val="minor"/>
      </rPr>
      <t>(select from dropdown)</t>
    </r>
  </si>
  <si>
    <t>Table 12c. Programmatic and Narrative Updates</t>
  </si>
  <si>
    <t>Jan-Jun 2028 Update</t>
  </si>
  <si>
    <t>Jul-Dec 2028 Update</t>
  </si>
  <si>
    <t>Workplan Commitments: Community Engagement, Project Sustainability, Workforce Development, Resiliency, and Leveraging of Additional External Funds</t>
  </si>
  <si>
    <r>
      <rPr>
        <i/>
        <sz val="11"/>
        <color rgb="FF000000"/>
        <rFont val="Calibri"/>
        <family val="2"/>
      </rPr>
      <t>Please complete this tab to report on commitments related to community engagement, project sustainability, job quality/workforce development, resiliency, and leveraging of additional external funds, as defined in the Notice of Funding Opportunity. Only cells shaded in</t>
    </r>
    <r>
      <rPr>
        <sz val="11"/>
        <color rgb="FF000000"/>
        <rFont val="Calibri"/>
        <family val="2"/>
      </rPr>
      <t xml:space="preserve"> </t>
    </r>
    <r>
      <rPr>
        <b/>
        <i/>
        <sz val="11"/>
        <color rgb="FF4472C4"/>
        <rFont val="Calibri"/>
        <family val="2"/>
      </rPr>
      <t>blue</t>
    </r>
    <r>
      <rPr>
        <i/>
        <sz val="11"/>
        <color rgb="FF000000"/>
        <rFont val="Calibri"/>
        <family val="2"/>
      </rPr>
      <t xml:space="preserve"> need to be filled out. At the end of each of the sections below, there are cells to provide additional narrative responses, as appropriate. Please ensure all questions are answered; provide both </t>
    </r>
    <r>
      <rPr>
        <b/>
        <i/>
        <sz val="11"/>
        <color rgb="FF000000"/>
        <rFont val="Calibri"/>
        <family val="2"/>
      </rPr>
      <t>quantitative</t>
    </r>
    <r>
      <rPr>
        <i/>
        <sz val="11"/>
        <color rgb="FF000000"/>
        <rFont val="Calibri"/>
        <family val="2"/>
      </rPr>
      <t xml:space="preserve"> and </t>
    </r>
    <r>
      <rPr>
        <b/>
        <i/>
        <sz val="11"/>
        <color rgb="FF000000"/>
        <rFont val="Calibri"/>
        <family val="2"/>
      </rPr>
      <t>qualitative</t>
    </r>
    <r>
      <rPr>
        <i/>
        <sz val="11"/>
        <color rgb="FF000000"/>
        <rFont val="Calibri"/>
        <family val="2"/>
      </rPr>
      <t xml:space="preserve"> details.</t>
    </r>
    <r>
      <rPr>
        <b/>
        <i/>
        <sz val="11"/>
        <color rgb="FF000000"/>
        <rFont val="Calibri"/>
        <family val="2"/>
      </rPr>
      <t xml:space="preserve"> </t>
    </r>
    <r>
      <rPr>
        <b/>
        <i/>
        <sz val="11.5"/>
        <color rgb="FF000000"/>
        <rFont val="Calibri"/>
        <family val="2"/>
      </rPr>
      <t>This tab includes multiple tables which may require scrolling down to access.</t>
    </r>
  </si>
  <si>
    <t>Table 13a. Project Community Engagement</t>
  </si>
  <si>
    <t>Number</t>
  </si>
  <si>
    <t>Answer 1</t>
  </si>
  <si>
    <t>Answer 2</t>
  </si>
  <si>
    <t>1a.</t>
  </si>
  <si>
    <t>Did the workplan demonstrate that input was sought prior to application, and the proposed project is responsive to comments and concerns of near-port communities?</t>
  </si>
  <si>
    <t>(Y or N)</t>
  </si>
  <si>
    <t>1b.</t>
  </si>
  <si>
    <t xml:space="preserve">If yes, describe the engagement with near-port communities prior to application (who, how, and what was the focus), input received, and how the project is responsive to community concerns. </t>
  </si>
  <si>
    <t>2a.</t>
  </si>
  <si>
    <r>
      <rPr>
        <sz val="11"/>
        <color rgb="FF000000"/>
        <rFont val="Calibri"/>
        <family val="2"/>
        <scheme val="minor"/>
      </rPr>
      <t xml:space="preserve">Engaging communities about the project during the project period is a </t>
    </r>
    <r>
      <rPr>
        <u/>
        <sz val="11"/>
        <color rgb="FF000000"/>
        <rFont val="Calibri"/>
        <family val="2"/>
        <scheme val="minor"/>
      </rPr>
      <t>required</t>
    </r>
    <r>
      <rPr>
        <sz val="11"/>
        <color rgb="FF000000"/>
        <rFont val="Calibri"/>
        <family val="2"/>
        <scheme val="minor"/>
      </rPr>
      <t xml:space="preserve"> term and condition of the award. 
Describe the plan to meaningfully engage with near-port communities during the project (e.g., who, how, and what is the focus), including any specific activities referenced in the workplan. </t>
    </r>
  </si>
  <si>
    <t>2b.</t>
  </si>
  <si>
    <t xml:space="preserve">During which project reporting period(s) did this engagement occur? </t>
  </si>
  <si>
    <t>2c.</t>
  </si>
  <si>
    <t xml:space="preserve">What were the outcomes of the engagement? </t>
  </si>
  <si>
    <t>3a.</t>
  </si>
  <si>
    <t>Did the workplan demonstrate that the recipient or project partner(s) have an established long-term policy or process for meaningful community engagement to both receive input on port operations and projects that impact air quality and to address community concerns?</t>
  </si>
  <si>
    <t>3b.</t>
  </si>
  <si>
    <t>If not, was there a commitment in the workplan to establish a long-term policy or process before the end of the project period?</t>
  </si>
  <si>
    <t>3c.</t>
  </si>
  <si>
    <t xml:space="preserve">If yes to either 3a. or 3b. above, describe the policy or process and steps planned to implement the policy or process by the end of the project period. </t>
  </si>
  <si>
    <t>3d.</t>
  </si>
  <si>
    <t>To date, has the recipient and/or project partner(s) completed this commitment?</t>
  </si>
  <si>
    <t>Select Status</t>
  </si>
  <si>
    <t>Select Reporting Period Completed</t>
  </si>
  <si>
    <t>4a.</t>
  </si>
  <si>
    <t>Please provide any additional details and relevant status updates related to project community engagement. Please use the drop downs under 'Select Year' to indicate which year the update was completed. Note: Do not delete data from prior reports. If providing updates for multiple reporting periods in one year, please indicate all updates in the same cell.</t>
  </si>
  <si>
    <t>Select Year</t>
  </si>
  <si>
    <t>4b.</t>
  </si>
  <si>
    <t>4c.</t>
  </si>
  <si>
    <t>4d.</t>
  </si>
  <si>
    <t>Table 13b. Project Sustainability</t>
  </si>
  <si>
    <t>Did the workplan demonstrate that the recipient and/or project partner(s) have a publicly available baseline port mobile source emission inventory for greenhouse gases, PM2.5, and/or NOx that was completed and published after 2019?</t>
  </si>
  <si>
    <t xml:space="preserve">1b. </t>
  </si>
  <si>
    <t>If no, did the workplan commit to completing an emissions inventory before the end of the project period?</t>
  </si>
  <si>
    <t>1c.</t>
  </si>
  <si>
    <t>1d.</t>
  </si>
  <si>
    <t>Please provide the URL for the emissions inventory.</t>
  </si>
  <si>
    <t>Did the workplan demonstrate that the recipient and/or project partner(s) have a publicly available plan, finalized and published after 2019, that includes specific targets to reduce port mobile source emissions of greenhouse gases, PM2.5, and/or NOx?</t>
  </si>
  <si>
    <t xml:space="preserve">If no, did the workplan commit to completing a plan before the end of the project period? </t>
  </si>
  <si>
    <t>2d.</t>
  </si>
  <si>
    <t>Please provide the URL for the plan.</t>
  </si>
  <si>
    <t>Please provide any additional details and relevant status updates related to project sustainability. Please use the drop downs under 'Select Year' to indicate which year the update was completed. Note: Do not delete data from prior reports. If providing updates for multiple reporting periods in one year, please indicate all updates in the same cell.</t>
  </si>
  <si>
    <t>Table 13c. Job Quality/Workforce Development</t>
  </si>
  <si>
    <t>Did the workplan demonstrate a commitment to support high quality jobs, including but not limited to training workers on new equipment/infrastructure, ensuring worker safety, worker/labor engagement, and/or pay and benefits?</t>
  </si>
  <si>
    <t>If yes, please describe this commitment.</t>
  </si>
  <si>
    <t xml:space="preserve">To date, has the recipient and/or project partner(s) completed this commitment? </t>
  </si>
  <si>
    <t>Did the workplan demonstrate a commitment to expand access to high-quality jobs, including for people in near-port communities?</t>
  </si>
  <si>
    <t>Please provide any additional details and relevant status updates related to job quality/workforce development. Please use the drop downs under 'Select Year' to indicate which year the update was completed. Note: Do not delete data from prior reports. If providing updates for multiple reporting periods in one year, please indicate all updates in the same cell.</t>
  </si>
  <si>
    <t>Table 13d. Resiliency</t>
  </si>
  <si>
    <t>Did the workplan demonstrate how grant-funded technologies (equipment, vehicles, infrastructure, etc.) will be protected from extreme weather?</t>
  </si>
  <si>
    <t>Please provide any additional details and relevant status updates related to project resilience to extreme weather. Please use the drop downs under 'Select Year' to indicate which year the update was completed. Note: Do not delete data from prior reports. If providing updates for multiple reporting periods in one year, please indicate all updates in the same cell.</t>
  </si>
  <si>
    <t>Table 13e. Coordination with Complementary Initiatives and Leveraging of Additional External Funds (part 1)</t>
  </si>
  <si>
    <t>Leveraged funds refer to additional external funds where a grantee or another project partner is providing additional resources to support or complement the project above and beyond the EPA grant funds and formal cost share in the award document. Additional information about leveraging external funds should be entered into Tab 14, Table 14a, "Leveraging Additional External Funds (part 2)" where appropriate.</t>
  </si>
  <si>
    <t>Did the workplan demonstrate coordination with other programs or larger initiatives, including that the recipient has leveraged or plans to leverage additional external funds (outside of the formal cost share in the award document) in order to support project activities? If no, please go to the next table, "Table 13f. Other." If yes, please complete this section and the following tab.</t>
  </si>
  <si>
    <t>If yes, please describe this commitment, including how these other initiatives and/or funds will be used to contribute to the performance and success of the project.</t>
  </si>
  <si>
    <r>
      <t xml:space="preserve">Please provide any additional details and relevant status updates related to coordination with other programs or larger initiatives and leveraging of additional external funds, including a description of how the coordination and any secured funds are being used to support proposed project activities and how they are contributing to the performance and success of the project. If any proposed funding was not awarded, use the space provided to indicate plans to make up for these funds. Please use the drop downs under 'Select Year' to indicate which year the update was completed. </t>
    </r>
    <r>
      <rPr>
        <i/>
        <sz val="11"/>
        <color rgb="FF000000"/>
        <rFont val="Calibri"/>
        <family val="2"/>
        <scheme val="minor"/>
      </rPr>
      <t xml:space="preserve">Note: Do not delete data from prior reports. If providing updates for multiple reporting periods in one year, please indicate all updates in the same cell. </t>
    </r>
  </si>
  <si>
    <t xml:space="preserve">Please provide any additional details and relevant status updates related to coordination with other programs or larger initiatives and leveraging of additional external funds, including a description of how the coordination and any secured funds are being used to support proposed project activities and how they are contributing to the performance and success of the project. If any proposed funding was not awarded, use the space provided to indicate plans to make up for these funds. Please use the drop downs under 'Select Year' to indicate which year the update was completed. Note: Do not delete data from prior reports. If providing updates for multiple reporting periods in one year, please indicate all updates in the same cell. </t>
  </si>
  <si>
    <t>Table 13f. Other</t>
  </si>
  <si>
    <t>_</t>
  </si>
  <si>
    <t>Answer</t>
  </si>
  <si>
    <r>
      <t xml:space="preserve">Other: </t>
    </r>
    <r>
      <rPr>
        <sz val="11"/>
        <color rgb="FF000000"/>
        <rFont val="Calibri"/>
        <family val="2"/>
      </rPr>
      <t xml:space="preserve">Please provide any additional details or comments regarding community engagement, project sustainability, job quality, workforce development, resiliency, coordination with complementary initiatives, and/or leveraged additional external funds. </t>
    </r>
  </si>
  <si>
    <t>Leveraging Additional External Funds</t>
  </si>
  <si>
    <r>
      <t xml:space="preserve">Please provide updates on proposed or secured additional external funds using the rows below. Updates should refer to additional external funds (outside of the formal cost share in the award document), and should not include recipient cost share. Refer to the following definitions when selecting Status:
</t>
    </r>
    <r>
      <rPr>
        <sz val="10"/>
        <color rgb="FF000000"/>
        <rFont val="Calibri"/>
        <family val="2"/>
        <scheme val="minor"/>
      </rPr>
      <t xml:space="preserve">"Not Yet Started:" Funding is proposed but the application process has not yet begun
"In Progress:" The funding application or selection process is underway, but funds have not been awarded
"Awarded:" Funding has been officially awarded
"Not Awarded:" Funding that had been applied for was not awarded
</t>
    </r>
    <r>
      <rPr>
        <sz val="11"/>
        <color rgb="FF000000"/>
        <rFont val="Calibri"/>
        <family val="2"/>
        <scheme val="minor"/>
      </rPr>
      <t xml:space="preserve">
 </t>
    </r>
    <r>
      <rPr>
        <i/>
        <sz val="11"/>
        <color rgb="FF000000"/>
        <rFont val="Calibri"/>
        <family val="2"/>
        <scheme val="minor"/>
      </rPr>
      <t>Note: Please add additional rows as needed.</t>
    </r>
    <r>
      <rPr>
        <sz val="11"/>
        <color rgb="FF000000"/>
        <rFont val="Calibri"/>
        <family val="2"/>
        <scheme val="minor"/>
      </rPr>
      <t xml:space="preserve"> </t>
    </r>
  </si>
  <si>
    <r>
      <t xml:space="preserve">Table 14a. Leveraging Additional External Funds </t>
    </r>
    <r>
      <rPr>
        <b/>
        <i/>
        <sz val="12"/>
        <color rgb="FF000000"/>
        <rFont val="Calibri"/>
        <family val="2"/>
        <scheme val="minor"/>
      </rPr>
      <t>(part 2)</t>
    </r>
  </si>
  <si>
    <t>Additional information about additional external funds should be included in Table 13e, 'Coordination with Complementary Initiatives and Leveraging of Additional External Funds (part 1)'.</t>
  </si>
  <si>
    <t>Source Name</t>
  </si>
  <si>
    <t>Amount ($)</t>
  </si>
  <si>
    <t>Status</t>
  </si>
  <si>
    <t>Reporting Period Awarded</t>
  </si>
  <si>
    <t>Please Select One</t>
  </si>
  <si>
    <t>Select Reporting Period</t>
  </si>
  <si>
    <t>New Fleet Description</t>
  </si>
  <si>
    <r>
      <rPr>
        <i/>
        <sz val="11.5"/>
        <color rgb="FF000000"/>
        <rFont val="Calibri"/>
        <family val="2"/>
      </rPr>
      <t xml:space="preserve">The New Fleet Description should detail all vehicles, vessels, and other mobile source equipment that will be purchased as part of the project. Please only fill out shaded cells highlighted </t>
    </r>
    <r>
      <rPr>
        <b/>
        <i/>
        <sz val="11.5"/>
        <color rgb="FF4472C4"/>
        <rFont val="Calibri"/>
        <family val="2"/>
      </rPr>
      <t>blue</t>
    </r>
    <r>
      <rPr>
        <i/>
        <sz val="11.5"/>
        <color rgb="FF000000"/>
        <rFont val="Calibri"/>
        <family val="2"/>
      </rPr>
      <t xml:space="preserve"> with a diagonal pattern (///); fields in</t>
    </r>
    <r>
      <rPr>
        <i/>
        <sz val="11.5"/>
        <color rgb="FFBF8F00"/>
        <rFont val="Calibri"/>
        <family val="2"/>
      </rPr>
      <t xml:space="preserve"> </t>
    </r>
    <r>
      <rPr>
        <b/>
        <i/>
        <sz val="11.5"/>
        <color rgb="FFBF8F00"/>
        <rFont val="Calibri"/>
        <family val="2"/>
      </rPr>
      <t>yellow</t>
    </r>
    <r>
      <rPr>
        <i/>
        <sz val="11.5"/>
        <color rgb="FF000000"/>
        <rFont val="Calibri"/>
        <family val="2"/>
      </rPr>
      <t xml:space="preserve"> will populate automatically, and some fields will be hashed out if they are not applicable based on the information entered. Please list ALL port and other locations where the project will take place in this worksheet. You do NOT need to make a separate worksheet for each port featured in the project. This Fleet Description is connected to the Scrappage Information (Tab 16). The sheet has capacity for 800 vehicles or equipment. Please refer to the Fleet Description data definitions on tab 24 (Data Dictionary) for additional guidance on each field.</t>
    </r>
  </si>
  <si>
    <t xml:space="preserve">Build America, Buy America (BABA) requirements										</t>
  </si>
  <si>
    <t>On November 15, 2021, the Infrastructure Investment and Jobs Act ("IIJA"), Pub. L. No. 117-58, which includes the Build America, Buy America Act (BABA), Public Law 117-58, §§ 70901-52, was signed into law. BABA requires that on or after May 14, 2022, all of the iron, steel, manufactured products, and construction materials used in a federally-funded infrastructure project are produced in the United States. If the EPA award funds part of a project that includes the installation, upgrading, or replacement of infrastructure, then BABA applies to the entire infrastructure project. For more information, please visit https://www.epa.gov/ports-initiative/cleanports#otaq-baba</t>
  </si>
  <si>
    <t>Table 15. New Vehicle, Equipment, or Powertrain Information</t>
  </si>
  <si>
    <t>Table 15a: Vehicle/Equipment Overview</t>
  </si>
  <si>
    <t xml:space="preserve">Table 15b: Place(s) of Performance </t>
  </si>
  <si>
    <t>Table 15c:  Details of New Vehicle, Vessel, and/or Equipment (Only to be completed if Technology Type selected is New Vehicle/Equipment)</t>
  </si>
  <si>
    <t>Table 15d. Powertrain Replacement Details (only to be completed if 'Technology Type' selected is "New Powertrain"; otherwise proceed to Table 15e)</t>
  </si>
  <si>
    <t>Table 15e. Details for Battery Electric Vehicles or Equipment</t>
  </si>
  <si>
    <t>Table 15f. Battery Warranty - provide all applicable options</t>
  </si>
  <si>
    <t>Table 15g. Powertrain Warranty</t>
  </si>
  <si>
    <t>Table 15h. Vehicle or Equipment Information - Hydrogen Fuel Cell</t>
  </si>
  <si>
    <t>Table 15i. Emergency Power Systems</t>
  </si>
  <si>
    <t>Table 15j. Vehicle or Equipment BABA Details</t>
  </si>
  <si>
    <t>Table 15k. Vehicle or Equipment Expected Useful Life</t>
  </si>
  <si>
    <t>Table 15l. Performance Monitoring</t>
  </si>
  <si>
    <t>Table 15m. Year 1 Vehicle or Equipment Activity Data and Serving a Port Verification</t>
  </si>
  <si>
    <t>Table 15n. Year 2 Vehicle or Equipment Activity Data and Serving a Port Verification</t>
  </si>
  <si>
    <t>Table 15o. Year 3 Vehicle or Equipment Activity Data and Serving a Port Verification</t>
  </si>
  <si>
    <t>Table 15p. Year 4 Vehicle or Equipment Activity Data and Serving a Port Verification</t>
  </si>
  <si>
    <t>For each row, the sum of values in columns Q, Y, and AC should equal 100%. Please check values.</t>
  </si>
  <si>
    <t>Secondary Place of Performance (if applicable)</t>
  </si>
  <si>
    <t>Additional Location Details (if applicable)</t>
  </si>
  <si>
    <t>Complete only if vehicle, equipment, or powertrain is deployed and in service</t>
  </si>
  <si>
    <r>
      <t xml:space="preserve">Vehicle or Equipment
</t>
    </r>
    <r>
      <rPr>
        <i/>
        <sz val="10"/>
        <color rgb="FF000000"/>
        <rFont val="Calibri"/>
        <family val="2"/>
        <scheme val="minor"/>
      </rPr>
      <t>(</t>
    </r>
    <r>
      <rPr>
        <i/>
        <sz val="10"/>
        <color rgb="FFC00000"/>
        <rFont val="Calibri"/>
        <family val="2"/>
        <scheme val="minor"/>
      </rPr>
      <t>user is encouraged to modify values in this column.</t>
    </r>
    <r>
      <rPr>
        <i/>
        <sz val="10"/>
        <color rgb="FF000000"/>
        <rFont val="Calibri"/>
        <family val="2"/>
        <scheme val="minor"/>
      </rPr>
      <t xml:space="preserve"> This is used to identify equipment when completing other tabs)</t>
    </r>
  </si>
  <si>
    <r>
      <t xml:space="preserve">Vehicle or Equipment Type
</t>
    </r>
    <r>
      <rPr>
        <i/>
        <sz val="11.5"/>
        <color rgb="FF000000"/>
        <rFont val="Calibri"/>
        <family val="2"/>
        <scheme val="minor"/>
      </rPr>
      <t>(select from dropdown)</t>
    </r>
  </si>
  <si>
    <r>
      <rPr>
        <b/>
        <sz val="11.5"/>
        <color rgb="FF000000"/>
        <rFont val="Calibri"/>
        <family val="2"/>
        <scheme val="minor"/>
      </rPr>
      <t xml:space="preserve">Vehicle or Equipment Subtype
</t>
    </r>
    <r>
      <rPr>
        <i/>
        <sz val="11.5"/>
        <color rgb="FF000000"/>
        <rFont val="Calibri"/>
        <family val="2"/>
        <scheme val="minor"/>
      </rPr>
      <t>(select option from dropdown that best matches vehicle or equipment; must select 'Vehicle or Equipment Type' first)</t>
    </r>
  </si>
  <si>
    <t>If 'Other' Subtype selected, please describe</t>
  </si>
  <si>
    <r>
      <rPr>
        <b/>
        <sz val="11"/>
        <color rgb="FF000000"/>
        <rFont val="Calibri"/>
        <family val="2"/>
        <scheme val="minor"/>
      </rPr>
      <t xml:space="preserve">Technology Type
</t>
    </r>
    <r>
      <rPr>
        <i/>
        <sz val="11"/>
        <color rgb="FF000000"/>
        <rFont val="Calibri"/>
        <family val="2"/>
        <scheme val="minor"/>
      </rPr>
      <t>(select from dropdown; note that new powertrain is not available for onroad sector)</t>
    </r>
  </si>
  <si>
    <t>If 'Other' selected for Technology Type, please describe</t>
  </si>
  <si>
    <t>Fleet Owner</t>
  </si>
  <si>
    <r>
      <t xml:space="preserve">Subawardee 
</t>
    </r>
    <r>
      <rPr>
        <i/>
        <sz val="11.5"/>
        <color rgb="FF000000"/>
        <rFont val="Calibri"/>
        <family val="2"/>
        <scheme val="minor"/>
      </rPr>
      <t>(if part of subaward; select subawardee from dropdown, based on entries into Table 2c)</t>
    </r>
  </si>
  <si>
    <r>
      <rPr>
        <b/>
        <sz val="11"/>
        <color rgb="FF000000"/>
        <rFont val="Calibri"/>
        <family val="2"/>
        <scheme val="minor"/>
      </rPr>
      <t xml:space="preserve">Estimated Planned Date-in-Service for New Vehicle, Equipment, or Powertrain
</t>
    </r>
    <r>
      <rPr>
        <i/>
        <sz val="11.5"/>
        <color rgb="FF000000"/>
        <rFont val="Calibri"/>
        <family val="2"/>
        <scheme val="minor"/>
      </rPr>
      <t>(mm/dd/yyyy)</t>
    </r>
  </si>
  <si>
    <r>
      <rPr>
        <b/>
        <sz val="11"/>
        <color rgb="FF000000"/>
        <rFont val="Calibri"/>
        <family val="2"/>
      </rPr>
      <t xml:space="preserve">Actual Date-in-Service for New Vehicle, Equipment, or Powertrain
</t>
    </r>
    <r>
      <rPr>
        <i/>
        <sz val="11"/>
        <color rgb="FF000000"/>
        <rFont val="Calibri"/>
        <family val="2"/>
        <scheme val="minor"/>
      </rPr>
      <t>(mm/dd/yyyy)</t>
    </r>
  </si>
  <si>
    <r>
      <t xml:space="preserve">Vehicle or Equipment Operates in Multiple Performance Locations Within this project? 
</t>
    </r>
    <r>
      <rPr>
        <i/>
        <sz val="11"/>
        <color rgb="FF000000"/>
        <rFont val="Calibri"/>
        <family val="2"/>
        <scheme val="minor"/>
      </rPr>
      <t>(select Yes/No from dropdown)</t>
    </r>
  </si>
  <si>
    <t>Primary Port or Port Facility
(select from dropdown based on Table 5a of this template)</t>
  </si>
  <si>
    <t>If Primary location of vehicle/equipment is not at a port or port facility listed in Table 5a, provide the Name of the Additional Project Location as listed in Table 6a 
(select from dropdown based on Table 6a of this template)</t>
  </si>
  <si>
    <t>Primary Project Site ID</t>
  </si>
  <si>
    <t>State</t>
  </si>
  <si>
    <t>County</t>
  </si>
  <si>
    <r>
      <rPr>
        <b/>
        <sz val="11"/>
        <color rgb="FF000000"/>
        <rFont val="Calibri"/>
        <family val="2"/>
        <scheme val="minor"/>
      </rPr>
      <t xml:space="preserve">Percentage of Equipment Operation within the Primary County and/or port location
</t>
    </r>
    <r>
      <rPr>
        <i/>
        <sz val="11"/>
        <color rgb="FF000000"/>
        <rFont val="Calibri"/>
        <family val="2"/>
        <scheme val="minor"/>
      </rPr>
      <t>(% of time for nonroad equipment &amp; % of miles driven for onroad equipment; enter a value between 0-100%.)</t>
    </r>
  </si>
  <si>
    <t>FIPS Code</t>
  </si>
  <si>
    <r>
      <t xml:space="preserve">Secondary Port or Port Facility 
</t>
    </r>
    <r>
      <rPr>
        <i/>
        <sz val="11"/>
        <color rgb="FF000000"/>
        <rFont val="Calibri"/>
        <family val="2"/>
        <scheme val="minor"/>
      </rPr>
      <t>(select from dropdown if vehicle or equipment serves more than one location)</t>
    </r>
  </si>
  <si>
    <r>
      <t xml:space="preserve">If Secondary location of vehicle/equipment is not at a port or port facility, provide the Name of the Additional Project Location 
</t>
    </r>
    <r>
      <rPr>
        <i/>
        <sz val="10"/>
        <color rgb="FF000000"/>
        <rFont val="Calibri"/>
        <family val="2"/>
        <scheme val="minor"/>
      </rPr>
      <t>(select from dropdown)</t>
    </r>
  </si>
  <si>
    <t>Secondary Location Project Site ID</t>
  </si>
  <si>
    <t>Secondary Location State</t>
  </si>
  <si>
    <t>Secondary Location County</t>
  </si>
  <si>
    <r>
      <t xml:space="preserve">Percentage of Equipment Operation within Secondary County and/or port location
</t>
    </r>
    <r>
      <rPr>
        <i/>
        <sz val="11"/>
        <color rgb="FF000000"/>
        <rFont val="Calibri"/>
        <family val="2"/>
      </rPr>
      <t>(% of time for nonroad equipment &amp; % of miles driven for onroad. Enter a value between 0-100%.)</t>
    </r>
  </si>
  <si>
    <t>Secondary Location City</t>
  </si>
  <si>
    <t>Secondary Location FIPS Code</t>
  </si>
  <si>
    <t>Additional Counties where Vehicle Operates</t>
  </si>
  <si>
    <r>
      <t xml:space="preserve">Percentage of Equipment Operation in Each Additional Location
</t>
    </r>
    <r>
      <rPr>
        <i/>
        <sz val="11"/>
        <color rgb="FF000000"/>
        <rFont val="Calibri"/>
        <family val="2"/>
      </rPr>
      <t>(% of time for nonroad equipment &amp; % of miles driven for onroad. Format multiple responses as [number]% in [county, state abbreviation]. Use a semicolon if listing multiple locations)</t>
    </r>
  </si>
  <si>
    <t xml:space="preserve">Vehicle or Equipment Manufacturer </t>
  </si>
  <si>
    <t>Vehicle or Equipment Model</t>
  </si>
  <si>
    <t>Vehicle or Equipment Model Year</t>
  </si>
  <si>
    <r>
      <t xml:space="preserve">Vehicle Class
</t>
    </r>
    <r>
      <rPr>
        <i/>
        <sz val="11"/>
        <color rgb="FF000000"/>
        <rFont val="Calibri"/>
        <family val="2"/>
        <scheme val="minor"/>
      </rPr>
      <t>(select from dropdown; onroad vehicles only)</t>
    </r>
  </si>
  <si>
    <r>
      <rPr>
        <b/>
        <sz val="11"/>
        <color rgb="FF000000"/>
        <rFont val="Calibri"/>
        <family val="2"/>
        <scheme val="minor"/>
      </rPr>
      <t xml:space="preserve">Vehicle GVWR 
</t>
    </r>
    <r>
      <rPr>
        <i/>
        <sz val="11"/>
        <color rgb="FF000000"/>
        <rFont val="Calibri"/>
        <family val="2"/>
        <scheme val="minor"/>
      </rPr>
      <t>(onroad vehicles only)</t>
    </r>
  </si>
  <si>
    <t>Powertrain Family Name</t>
  </si>
  <si>
    <t xml:space="preserve">Vehicle, Equipment, or Vessel Hull Identification Number </t>
  </si>
  <si>
    <r>
      <t xml:space="preserve">Acquisition Cost per Vehicle or Equipment
</t>
    </r>
    <r>
      <rPr>
        <i/>
        <sz val="11"/>
        <color rgb="FF000000"/>
        <rFont val="Calibri"/>
        <family val="2"/>
        <scheme val="minor"/>
      </rPr>
      <t>($ of Cost per Unit)</t>
    </r>
  </si>
  <si>
    <r>
      <t xml:space="preserve">Total EPA Funds Expended Per Vehicle or Equipment Acquisition
</t>
    </r>
    <r>
      <rPr>
        <i/>
        <sz val="11"/>
        <color rgb="FF000000"/>
        <rFont val="Calibri"/>
        <family val="2"/>
        <scheme val="minor"/>
      </rPr>
      <t>($ of Total Cost per Unit)</t>
    </r>
  </si>
  <si>
    <t>New Powertrain Make and/or Manufacturer</t>
  </si>
  <si>
    <t>New Powertrain Model</t>
  </si>
  <si>
    <t>New Powertrain Model Year</t>
  </si>
  <si>
    <t>New Powertrain Horsepower</t>
  </si>
  <si>
    <t>New Powertrain Family Name</t>
  </si>
  <si>
    <t>New Powertrain Serial Number(s)</t>
  </si>
  <si>
    <r>
      <rPr>
        <b/>
        <sz val="11"/>
        <color rgb="FF000000"/>
        <rFont val="Calibri"/>
        <family val="2"/>
        <scheme val="minor"/>
      </rPr>
      <t xml:space="preserve">Number of New Propulsion Units
</t>
    </r>
    <r>
      <rPr>
        <i/>
        <sz val="11"/>
        <color rgb="FF000000"/>
        <rFont val="Calibri"/>
        <family val="2"/>
        <scheme val="minor"/>
      </rPr>
      <t>(vessels only)</t>
    </r>
  </si>
  <si>
    <r>
      <rPr>
        <b/>
        <sz val="11"/>
        <color rgb="FF000000"/>
        <rFont val="Calibri"/>
        <family val="2"/>
        <scheme val="minor"/>
      </rPr>
      <t xml:space="preserve">Number of New Auxiliary Units
</t>
    </r>
    <r>
      <rPr>
        <i/>
        <sz val="11"/>
        <color rgb="FF000000"/>
        <rFont val="Calibri"/>
        <family val="2"/>
        <scheme val="minor"/>
      </rPr>
      <t>(vessels only)</t>
    </r>
  </si>
  <si>
    <r>
      <rPr>
        <b/>
        <sz val="11"/>
        <color rgb="FF000000"/>
        <rFont val="Calibri"/>
        <family val="2"/>
        <scheme val="minor"/>
      </rPr>
      <t xml:space="preserve">Total Acquisition Cost per New Powertrain
</t>
    </r>
    <r>
      <rPr>
        <i/>
        <sz val="11"/>
        <color rgb="FF000000"/>
        <rFont val="Calibri"/>
        <family val="2"/>
        <scheme val="minor"/>
      </rPr>
      <t>($ of Cost per Unit)</t>
    </r>
  </si>
  <si>
    <r>
      <rPr>
        <b/>
        <sz val="11"/>
        <color rgb="FF000000"/>
        <rFont val="Calibri"/>
        <family val="2"/>
        <scheme val="minor"/>
      </rPr>
      <t xml:space="preserve">EPA Funds Expended for New Powertrain Acquisition
</t>
    </r>
    <r>
      <rPr>
        <i/>
        <sz val="11"/>
        <color rgb="FF000000"/>
        <rFont val="Calibri"/>
        <family val="2"/>
        <scheme val="minor"/>
      </rPr>
      <t>($ of Cost per Unit)</t>
    </r>
  </si>
  <si>
    <t>Total Funds Expended for Labor related to Powertrain Replacement</t>
  </si>
  <si>
    <t>EPA Funds Expended for Labor related to Powertrain Replacement</t>
  </si>
  <si>
    <t>Total Combined Costs for New Engine Acquisition and Labor related to Powertrain Replacement</t>
  </si>
  <si>
    <t>Total EPA Funds Expended for New Engine Acquisition and Labor related to Powertrain Replacement</t>
  </si>
  <si>
    <t>Manufacturer of Battery Pack</t>
  </si>
  <si>
    <r>
      <rPr>
        <b/>
        <sz val="11"/>
        <color rgb="FF000000"/>
        <rFont val="Calibri"/>
        <family val="2"/>
        <scheme val="minor"/>
      </rPr>
      <t xml:space="preserve">Number of Battery Packs </t>
    </r>
    <r>
      <rPr>
        <sz val="11"/>
        <color rgb="FF000000"/>
        <rFont val="Calibri"/>
        <family val="2"/>
        <scheme val="minor"/>
      </rPr>
      <t>(manufacturer- provided information)</t>
    </r>
  </si>
  <si>
    <r>
      <rPr>
        <b/>
        <sz val="11"/>
        <color rgb="FF000000"/>
        <rFont val="Calibri"/>
        <family val="2"/>
        <scheme val="minor"/>
      </rPr>
      <t xml:space="preserve">Battery Capacity per Battery Pack (kWh) </t>
    </r>
    <r>
      <rPr>
        <sz val="11"/>
        <color rgb="FF000000"/>
        <rFont val="Calibri"/>
        <family val="2"/>
        <scheme val="minor"/>
      </rPr>
      <t>(manufacturer- provided information)</t>
    </r>
  </si>
  <si>
    <r>
      <rPr>
        <b/>
        <sz val="11"/>
        <color rgb="FF000000"/>
        <rFont val="Calibri"/>
        <family val="2"/>
        <scheme val="minor"/>
      </rPr>
      <t xml:space="preserve">Vehicle or Equipment Total Battery Capacity,  (kWh) </t>
    </r>
    <r>
      <rPr>
        <sz val="11"/>
        <color rgb="FF000000"/>
        <rFont val="Calibri"/>
        <family val="2"/>
        <scheme val="minor"/>
      </rPr>
      <t>(manufacturer- provided information)</t>
    </r>
  </si>
  <si>
    <r>
      <rPr>
        <b/>
        <sz val="11"/>
        <color rgb="FF000000"/>
        <rFont val="Calibri"/>
        <family val="2"/>
        <scheme val="minor"/>
      </rPr>
      <t xml:space="preserve">Rated Charging Power (kW) </t>
    </r>
    <r>
      <rPr>
        <sz val="11"/>
        <color rgb="FF000000"/>
        <rFont val="Calibri"/>
        <family val="2"/>
        <scheme val="minor"/>
      </rPr>
      <t>(manufacturer- provided information)</t>
    </r>
  </si>
  <si>
    <r>
      <rPr>
        <b/>
        <sz val="11"/>
        <color rgb="FF000000"/>
        <rFont val="Calibri"/>
        <family val="2"/>
        <scheme val="minor"/>
      </rPr>
      <t xml:space="preserve">Battery Chemistry 
</t>
    </r>
    <r>
      <rPr>
        <i/>
        <sz val="11"/>
        <color rgb="FF000000"/>
        <rFont val="Calibri"/>
        <family val="2"/>
        <scheme val="minor"/>
      </rPr>
      <t>(select from dropdown)</t>
    </r>
  </si>
  <si>
    <t xml:space="preserve">Battery Chemistry: If Other selected for 'Battery Chemistry', describe 
</t>
  </si>
  <si>
    <r>
      <t xml:space="preserve">Vehicle or Equipment Capable of Bidirectional Charging? 
</t>
    </r>
    <r>
      <rPr>
        <i/>
        <sz val="11"/>
        <color rgb="FF000000"/>
        <rFont val="Calibri"/>
        <family val="2"/>
        <scheme val="minor"/>
      </rPr>
      <t>(select Yes/No/NA from dropdown)</t>
    </r>
  </si>
  <si>
    <r>
      <rPr>
        <b/>
        <sz val="11"/>
        <color rgb="FF000000"/>
        <rFont val="Calibri"/>
        <family val="2"/>
        <scheme val="minor"/>
      </rPr>
      <t xml:space="preserve">Estimated Range in Miles 
</t>
    </r>
    <r>
      <rPr>
        <i/>
        <sz val="11"/>
        <color rgb="FF000000"/>
        <rFont val="Calibri"/>
        <family val="2"/>
        <scheme val="minor"/>
      </rPr>
      <t>(for onroad battery electric only - manufacturer- provided information)</t>
    </r>
  </si>
  <si>
    <r>
      <rPr>
        <b/>
        <sz val="11"/>
        <color rgb="FF000000"/>
        <rFont val="Calibri"/>
        <family val="2"/>
        <scheme val="minor"/>
      </rPr>
      <t xml:space="preserve">Estimated Range in Hours </t>
    </r>
    <r>
      <rPr>
        <i/>
        <sz val="11"/>
        <color rgb="FF000000"/>
        <rFont val="Calibri"/>
        <family val="2"/>
        <scheme val="minor"/>
      </rPr>
      <t>(for nonroad battery electric only - manufacturer- provided information)</t>
    </r>
  </si>
  <si>
    <r>
      <t xml:space="preserve">Is the Battery Warranty Included? 
</t>
    </r>
    <r>
      <rPr>
        <i/>
        <sz val="11"/>
        <color rgb="FF000000"/>
        <rFont val="Calibri"/>
        <family val="2"/>
        <scheme val="minor"/>
      </rPr>
      <t>(select Yes/No from dropdown)</t>
    </r>
  </si>
  <si>
    <t>Battery Warranty: Number of Years</t>
  </si>
  <si>
    <t>Battery Warranty: Number of Miles</t>
  </si>
  <si>
    <r>
      <t xml:space="preserve">Battery Warranty: Total MWh of Energy discharge over Warranty Period
</t>
    </r>
    <r>
      <rPr>
        <i/>
        <sz val="11"/>
        <color rgb="FF000000"/>
        <rFont val="Calibri"/>
        <family val="2"/>
        <scheme val="minor"/>
      </rPr>
      <t>(1 MWh = 1,000 kWh)</t>
    </r>
  </si>
  <si>
    <r>
      <t xml:space="preserve">Powertrain Warranty Included? 
</t>
    </r>
    <r>
      <rPr>
        <i/>
        <sz val="11"/>
        <color rgb="FF000000"/>
        <rFont val="Calibri"/>
        <family val="2"/>
        <scheme val="minor"/>
      </rPr>
      <t>(select Yes/No from dropdown)</t>
    </r>
  </si>
  <si>
    <t>Powertrain Warranty: Number of Years</t>
  </si>
  <si>
    <t>Powertrain Warranty: 
Number of Miles</t>
  </si>
  <si>
    <t>Powertrain Warranty: 
Number of Hours</t>
  </si>
  <si>
    <r>
      <t>Manufacturer of Fuel Cell System</t>
    </r>
    <r>
      <rPr>
        <i/>
        <sz val="11"/>
        <color rgb="FF000000"/>
        <rFont val="Calibri"/>
        <family val="2"/>
        <scheme val="minor"/>
      </rPr>
      <t xml:space="preserve"> (if known)</t>
    </r>
  </si>
  <si>
    <t>Fuel Cell Capacity (kW)</t>
  </si>
  <si>
    <r>
      <t xml:space="preserve">Hydrogen Fuel Tank Capacity </t>
    </r>
    <r>
      <rPr>
        <i/>
        <sz val="11"/>
        <color rgb="FF000000"/>
        <rFont val="Calibri"/>
        <family val="2"/>
        <scheme val="minor"/>
      </rPr>
      <t>(kg)</t>
    </r>
  </si>
  <si>
    <r>
      <t>Vehicle or Equipment Equipped with Internal Combustion Engine (ICE) Emergency Power Unit?</t>
    </r>
    <r>
      <rPr>
        <i/>
        <sz val="11"/>
        <color rgb="FF000000"/>
        <rFont val="Calibri"/>
        <family val="2"/>
        <scheme val="minor"/>
      </rPr>
      <t xml:space="preserve"> (select Yes/No from dropdown)</t>
    </r>
  </si>
  <si>
    <r>
      <t xml:space="preserve">If equipped with ICE Emergency Power Type, describe the ICE Emergency Power Type </t>
    </r>
    <r>
      <rPr>
        <i/>
        <sz val="11"/>
        <color rgb="FF000000"/>
        <rFont val="Calibri"/>
        <family val="2"/>
        <scheme val="minor"/>
      </rPr>
      <t>(if not applicable, then NA)</t>
    </r>
  </si>
  <si>
    <r>
      <t xml:space="preserve">Is the Vehicle or Equipment BABA Compliant? 
</t>
    </r>
    <r>
      <rPr>
        <i/>
        <sz val="11.5"/>
        <rFont val="Calibri"/>
        <family val="2"/>
        <scheme val="minor"/>
      </rPr>
      <t>(select from dropdown)</t>
    </r>
  </si>
  <si>
    <t>If No, explain</t>
  </si>
  <si>
    <r>
      <t xml:space="preserve">Is a waiver being used to fulfill BABA compliance for the Vehicle or Equipment? </t>
    </r>
    <r>
      <rPr>
        <i/>
        <sz val="11.5"/>
        <rFont val="Calibri"/>
        <family val="2"/>
        <scheme val="minor"/>
      </rPr>
      <t>(select from dropdown)</t>
    </r>
  </si>
  <si>
    <t>If Yes - Other, explain</t>
  </si>
  <si>
    <t>Expected Useful Life of Vehicle or Equipment or Powertrain: Number of Years</t>
  </si>
  <si>
    <r>
      <t>Basis for Expected Useful Life of Vehicle or Equipment or Powertrain</t>
    </r>
    <r>
      <rPr>
        <sz val="11"/>
        <color rgb="FF000000"/>
        <rFont val="Calibri"/>
        <family val="2"/>
        <scheme val="minor"/>
      </rPr>
      <t xml:space="preserve"> (e.g., manufacturer data or evidence from prior deployments)</t>
    </r>
  </si>
  <si>
    <r>
      <t xml:space="preserve">Vehicle or Equipment Equipped with Telematics? </t>
    </r>
    <r>
      <rPr>
        <i/>
        <sz val="11"/>
        <color rgb="FF000000"/>
        <rFont val="Calibri"/>
        <family val="2"/>
        <scheme val="minor"/>
      </rPr>
      <t>(select Yes/No from dropdown)</t>
    </r>
  </si>
  <si>
    <t>If Yes, Name of the Telematics Service Provider</t>
  </si>
  <si>
    <r>
      <t xml:space="preserve">Vehicle or Equipment Annual Hours of Operation
</t>
    </r>
    <r>
      <rPr>
        <sz val="11"/>
        <color rgb="FF000000"/>
        <rFont val="Calibri"/>
        <family val="2"/>
        <scheme val="minor"/>
      </rPr>
      <t>(for Locomotives, Harbor Craft, Cargo Handling Equipment, and other eligible Non-road Equipment)</t>
    </r>
    <r>
      <rPr>
        <b/>
        <sz val="11"/>
        <color rgb="FF000000"/>
        <rFont val="Calibri"/>
        <family val="2"/>
        <scheme val="minor"/>
      </rPr>
      <t xml:space="preserve">
Year 1</t>
    </r>
  </si>
  <si>
    <r>
      <t xml:space="preserve">Share of Hours serving Ports included in Project 
</t>
    </r>
    <r>
      <rPr>
        <sz val="11"/>
        <color rgb="FF000000"/>
        <rFont val="Calibri"/>
        <family val="2"/>
        <scheme val="minor"/>
      </rPr>
      <t>(for Locomotives, Harbor Craft, Cargo Handling Equipment, and other eligible Non-road Equipment; enter value from 0% to 100%)</t>
    </r>
    <r>
      <rPr>
        <b/>
        <sz val="11"/>
        <color rgb="FF000000"/>
        <rFont val="Calibri"/>
        <family val="2"/>
        <scheme val="minor"/>
      </rPr>
      <t xml:space="preserve">
Year 1</t>
    </r>
  </si>
  <si>
    <r>
      <t xml:space="preserve">Vehicle Annual Miles Traveled 
</t>
    </r>
    <r>
      <rPr>
        <sz val="11"/>
        <color rgb="FF000000"/>
        <rFont val="Calibri"/>
        <family val="2"/>
        <scheme val="minor"/>
      </rPr>
      <t>(miles per vehicle; onroad only)</t>
    </r>
    <r>
      <rPr>
        <b/>
        <sz val="11"/>
        <color rgb="FF000000"/>
        <rFont val="Calibri"/>
        <family val="2"/>
        <scheme val="minor"/>
      </rPr>
      <t xml:space="preserve">
Year 1</t>
    </r>
  </si>
  <si>
    <r>
      <t xml:space="preserve">Annual Number of Visits to Ports Included in this Project
</t>
    </r>
    <r>
      <rPr>
        <sz val="11"/>
        <color rgb="FF000000"/>
        <rFont val="Calibri"/>
        <family val="2"/>
        <scheme val="minor"/>
      </rPr>
      <t>(onroad, locomotive, and marine/ harbor vessels only)</t>
    </r>
    <r>
      <rPr>
        <b/>
        <sz val="11"/>
        <color rgb="FF000000"/>
        <rFont val="Calibri"/>
        <family val="2"/>
        <scheme val="minor"/>
      </rPr>
      <t xml:space="preserve">
Year 1</t>
    </r>
  </si>
  <si>
    <r>
      <t xml:space="preserve">Number of Days Operating at Ports included in Project 
</t>
    </r>
    <r>
      <rPr>
        <sz val="11"/>
        <color rgb="FF000000"/>
        <rFont val="Calibri"/>
        <family val="2"/>
        <scheme val="minor"/>
      </rPr>
      <t>(locomotive only)</t>
    </r>
    <r>
      <rPr>
        <b/>
        <sz val="11"/>
        <color rgb="FF000000"/>
        <rFont val="Calibri"/>
        <family val="2"/>
        <scheme val="minor"/>
      </rPr>
      <t xml:space="preserve">
Year 1</t>
    </r>
  </si>
  <si>
    <r>
      <t xml:space="preserve">Type of Annual Values for Vehicle or Equipment Activity Data Reported in Table 15m
</t>
    </r>
    <r>
      <rPr>
        <i/>
        <sz val="11"/>
        <color rgb="FF000000"/>
        <rFont val="Calibri"/>
        <family val="2"/>
        <scheme val="minor"/>
      </rPr>
      <t>(select from dropdown)</t>
    </r>
    <r>
      <rPr>
        <b/>
        <sz val="11"/>
        <color rgb="FF000000"/>
        <rFont val="Calibri"/>
        <family val="2"/>
        <scheme val="minor"/>
      </rPr>
      <t xml:space="preserve">
Year 1</t>
    </r>
  </si>
  <si>
    <r>
      <t xml:space="preserve">Vehicle or Equipment Annual Hours of Operation
</t>
    </r>
    <r>
      <rPr>
        <sz val="11"/>
        <color rgb="FF000000"/>
        <rFont val="Calibri"/>
        <family val="2"/>
        <scheme val="minor"/>
      </rPr>
      <t>(for Locomotives, Harbor Craft, Cargo Handling Equipment, and other eligible Non-road Equipment)</t>
    </r>
    <r>
      <rPr>
        <b/>
        <sz val="11"/>
        <color rgb="FF000000"/>
        <rFont val="Calibri"/>
        <family val="2"/>
        <scheme val="minor"/>
      </rPr>
      <t xml:space="preserve">
Year 2</t>
    </r>
  </si>
  <si>
    <r>
      <t xml:space="preserve">Share of Hours serving Ports included in Project 
</t>
    </r>
    <r>
      <rPr>
        <sz val="11"/>
        <color rgb="FF000000"/>
        <rFont val="Calibri"/>
        <family val="2"/>
        <scheme val="minor"/>
      </rPr>
      <t>(for Locomotives, Harbor Craft, Cargo Handling Equipment, and other eligible Non-road Equipment; enter value from 0% to 100%)</t>
    </r>
    <r>
      <rPr>
        <b/>
        <sz val="11"/>
        <color rgb="FF000000"/>
        <rFont val="Calibri"/>
        <family val="2"/>
        <scheme val="minor"/>
      </rPr>
      <t xml:space="preserve">
Year 2</t>
    </r>
  </si>
  <si>
    <r>
      <t xml:space="preserve">Vehicle Annual Miles Traveled 
</t>
    </r>
    <r>
      <rPr>
        <sz val="11"/>
        <color rgb="FF000000"/>
        <rFont val="Calibri"/>
        <family val="2"/>
        <scheme val="minor"/>
      </rPr>
      <t>(miles per vehicle; onroad only)</t>
    </r>
    <r>
      <rPr>
        <b/>
        <sz val="11"/>
        <color rgb="FF000000"/>
        <rFont val="Calibri"/>
        <family val="2"/>
        <scheme val="minor"/>
      </rPr>
      <t xml:space="preserve">
Year 2</t>
    </r>
  </si>
  <si>
    <r>
      <t xml:space="preserve">Annual Number of Visits to Ports Included in this Project
</t>
    </r>
    <r>
      <rPr>
        <sz val="11"/>
        <color rgb="FF000000"/>
        <rFont val="Calibri"/>
        <family val="2"/>
        <scheme val="minor"/>
      </rPr>
      <t>(onroad, locomotive, and marine/ harbor vessels only)</t>
    </r>
    <r>
      <rPr>
        <b/>
        <sz val="11"/>
        <color rgb="FF000000"/>
        <rFont val="Calibri"/>
        <family val="2"/>
        <scheme val="minor"/>
      </rPr>
      <t xml:space="preserve">
Year 2</t>
    </r>
  </si>
  <si>
    <r>
      <t xml:space="preserve">Number of Days Operating at Ports included in Project 
</t>
    </r>
    <r>
      <rPr>
        <sz val="11"/>
        <color rgb="FF000000"/>
        <rFont val="Calibri"/>
        <family val="2"/>
        <scheme val="minor"/>
      </rPr>
      <t>(locomotive only)</t>
    </r>
    <r>
      <rPr>
        <b/>
        <sz val="11"/>
        <color rgb="FF000000"/>
        <rFont val="Calibri"/>
        <family val="2"/>
        <scheme val="minor"/>
      </rPr>
      <t xml:space="preserve">
Year 2</t>
    </r>
  </si>
  <si>
    <r>
      <t xml:space="preserve">Type of Annual Values for Vehicle or Equipment Activity Data Reported in Table 15n 
</t>
    </r>
    <r>
      <rPr>
        <i/>
        <sz val="11"/>
        <color rgb="FF000000"/>
        <rFont val="Calibri"/>
        <family val="2"/>
        <scheme val="minor"/>
      </rPr>
      <t>(select from dropdown)</t>
    </r>
    <r>
      <rPr>
        <b/>
        <sz val="11"/>
        <color rgb="FF000000"/>
        <rFont val="Calibri"/>
        <family val="2"/>
        <scheme val="minor"/>
      </rPr>
      <t xml:space="preserve">
Year 2</t>
    </r>
  </si>
  <si>
    <r>
      <t xml:space="preserve">Vehicle or Equipment Annual Hours of Operation
</t>
    </r>
    <r>
      <rPr>
        <sz val="11"/>
        <color rgb="FF000000"/>
        <rFont val="Calibri"/>
        <family val="2"/>
        <scheme val="minor"/>
      </rPr>
      <t>(for Locomotives, Harbor Craft, Cargo Handling Equipment, and other eligible Non-road Equipment)</t>
    </r>
    <r>
      <rPr>
        <b/>
        <sz val="11"/>
        <color rgb="FF000000"/>
        <rFont val="Calibri"/>
        <family val="2"/>
        <scheme val="minor"/>
      </rPr>
      <t xml:space="preserve">
Year 3</t>
    </r>
  </si>
  <si>
    <r>
      <t xml:space="preserve">Share of Hours serving Ports included in Project 
</t>
    </r>
    <r>
      <rPr>
        <sz val="11"/>
        <color rgb="FF000000"/>
        <rFont val="Calibri"/>
        <family val="2"/>
        <scheme val="minor"/>
      </rPr>
      <t>(for Locomotives, Harbor Craft, Cargo Handling Equipment, and other eligible Non-road Equipment; enter value from 0% to 100%)</t>
    </r>
    <r>
      <rPr>
        <b/>
        <sz val="11"/>
        <color rgb="FF000000"/>
        <rFont val="Calibri"/>
        <family val="2"/>
        <scheme val="minor"/>
      </rPr>
      <t xml:space="preserve">
Year 3</t>
    </r>
  </si>
  <si>
    <r>
      <t xml:space="preserve">Vehicle Annual Miles Traveled 
</t>
    </r>
    <r>
      <rPr>
        <sz val="11"/>
        <color rgb="FF000000"/>
        <rFont val="Calibri"/>
        <family val="2"/>
        <scheme val="minor"/>
      </rPr>
      <t>(miles per vehicle; onroad only)</t>
    </r>
    <r>
      <rPr>
        <b/>
        <sz val="11"/>
        <color rgb="FF000000"/>
        <rFont val="Calibri"/>
        <family val="2"/>
        <scheme val="minor"/>
      </rPr>
      <t xml:space="preserve">
Year 3</t>
    </r>
  </si>
  <si>
    <r>
      <t xml:space="preserve">Annual Number of Visits to Ports Included in this Project
</t>
    </r>
    <r>
      <rPr>
        <sz val="11"/>
        <color rgb="FF000000"/>
        <rFont val="Calibri"/>
        <family val="2"/>
        <scheme val="minor"/>
      </rPr>
      <t>(onroad, locomotive, and marine/ harbor vessels only)</t>
    </r>
    <r>
      <rPr>
        <b/>
        <sz val="11"/>
        <color rgb="FF000000"/>
        <rFont val="Calibri"/>
        <family val="2"/>
        <scheme val="minor"/>
      </rPr>
      <t xml:space="preserve">
Year 3</t>
    </r>
  </si>
  <si>
    <r>
      <t xml:space="preserve">Number of Days Operating at Ports included in Project 
</t>
    </r>
    <r>
      <rPr>
        <sz val="11"/>
        <color rgb="FF000000"/>
        <rFont val="Calibri"/>
        <family val="2"/>
        <scheme val="minor"/>
      </rPr>
      <t>(locomotive only)</t>
    </r>
    <r>
      <rPr>
        <b/>
        <sz val="11"/>
        <color rgb="FF000000"/>
        <rFont val="Calibri"/>
        <family val="2"/>
        <scheme val="minor"/>
      </rPr>
      <t xml:space="preserve">
Year 3</t>
    </r>
  </si>
  <si>
    <r>
      <t xml:space="preserve">Type of Annual Values for Vehicle or Equipment Activity Data Reported in Table 15o 
</t>
    </r>
    <r>
      <rPr>
        <i/>
        <sz val="11"/>
        <color rgb="FF000000"/>
        <rFont val="Calibri"/>
        <family val="2"/>
        <scheme val="minor"/>
      </rPr>
      <t xml:space="preserve">(select from dropdown)
</t>
    </r>
    <r>
      <rPr>
        <b/>
        <sz val="11"/>
        <color rgb="FF000000"/>
        <rFont val="Calibri"/>
        <family val="2"/>
        <scheme val="minor"/>
      </rPr>
      <t>Year 3</t>
    </r>
  </si>
  <si>
    <r>
      <t xml:space="preserve">Vehicle or Equipment Annual Hours of Operation
</t>
    </r>
    <r>
      <rPr>
        <sz val="11"/>
        <color rgb="FF000000"/>
        <rFont val="Calibri"/>
        <family val="2"/>
        <scheme val="minor"/>
      </rPr>
      <t>(for Locomotives, Harbor Craft, Cargo Handling Equipment, and other eligible Non-road Equipment)</t>
    </r>
    <r>
      <rPr>
        <b/>
        <sz val="11"/>
        <color rgb="FF000000"/>
        <rFont val="Calibri"/>
        <family val="2"/>
        <scheme val="minor"/>
      </rPr>
      <t xml:space="preserve">
Year 4</t>
    </r>
  </si>
  <si>
    <r>
      <t xml:space="preserve">Share of Hours serving Ports included in Project 
</t>
    </r>
    <r>
      <rPr>
        <sz val="11"/>
        <color rgb="FF000000"/>
        <rFont val="Calibri"/>
        <family val="2"/>
        <scheme val="minor"/>
      </rPr>
      <t>(for Locomotives, Harbor Craft, Cargo Handling Equipment, and other eligible Non-road Equipment; enter value from 0% to 100%)</t>
    </r>
    <r>
      <rPr>
        <b/>
        <sz val="11"/>
        <color rgb="FF000000"/>
        <rFont val="Calibri"/>
        <family val="2"/>
        <scheme val="minor"/>
      </rPr>
      <t xml:space="preserve">
Year 4</t>
    </r>
  </si>
  <si>
    <r>
      <t xml:space="preserve">Vehicle Annual Miles Traveled 
</t>
    </r>
    <r>
      <rPr>
        <sz val="11"/>
        <color rgb="FF000000"/>
        <rFont val="Calibri"/>
        <family val="2"/>
        <scheme val="minor"/>
      </rPr>
      <t>(miles per vehicle; onroad only)</t>
    </r>
    <r>
      <rPr>
        <b/>
        <sz val="11"/>
        <color rgb="FF000000"/>
        <rFont val="Calibri"/>
        <family val="2"/>
        <scheme val="minor"/>
      </rPr>
      <t xml:space="preserve">
Year 4</t>
    </r>
  </si>
  <si>
    <r>
      <t xml:space="preserve">Annual Number of Visits to Ports Included in this Project
</t>
    </r>
    <r>
      <rPr>
        <sz val="11"/>
        <color rgb="FF000000"/>
        <rFont val="Calibri"/>
        <family val="2"/>
        <scheme val="minor"/>
      </rPr>
      <t>(onroad, locomotive, and marine/ harbor vessels only)</t>
    </r>
    <r>
      <rPr>
        <b/>
        <sz val="11"/>
        <color rgb="FF000000"/>
        <rFont val="Calibri"/>
        <family val="2"/>
        <scheme val="minor"/>
      </rPr>
      <t xml:space="preserve">
Year 4</t>
    </r>
  </si>
  <si>
    <r>
      <t xml:space="preserve">Number of Days Operating at Ports included in Project 
</t>
    </r>
    <r>
      <rPr>
        <sz val="11"/>
        <color rgb="FF000000"/>
        <rFont val="Calibri"/>
        <family val="2"/>
        <scheme val="minor"/>
      </rPr>
      <t>(locomotive only)</t>
    </r>
    <r>
      <rPr>
        <b/>
        <sz val="11"/>
        <color rgb="FF000000"/>
        <rFont val="Calibri"/>
        <family val="2"/>
        <scheme val="minor"/>
      </rPr>
      <t xml:space="preserve">
Year 4</t>
    </r>
  </si>
  <si>
    <r>
      <t xml:space="preserve">Type of Annual Values for Vehicle or Equipment Activity Data Reported in Table 15p 
</t>
    </r>
    <r>
      <rPr>
        <i/>
        <sz val="11"/>
        <color rgb="FF000000"/>
        <rFont val="Calibri"/>
        <family val="2"/>
        <scheme val="minor"/>
      </rPr>
      <t>(select from dropdown)</t>
    </r>
    <r>
      <rPr>
        <b/>
        <sz val="11"/>
        <color rgb="FF000000"/>
        <rFont val="Calibri"/>
        <family val="2"/>
        <scheme val="minor"/>
      </rPr>
      <t xml:space="preserve">
Year 4</t>
    </r>
  </si>
  <si>
    <t>Example: New Vehicle</t>
  </si>
  <si>
    <t>Example: Onroad</t>
  </si>
  <si>
    <t>Example: Class 8 - Drayage</t>
  </si>
  <si>
    <t>Example: New Vehicle/Equipment  - Battery Electric</t>
  </si>
  <si>
    <t>Example: Sarah Smith</t>
  </si>
  <si>
    <t>Example: 01/01/2026</t>
  </si>
  <si>
    <t>Example: 01/01/2027</t>
  </si>
  <si>
    <t>Example: Port of Miami</t>
  </si>
  <si>
    <t>Example: Project Site ID</t>
  </si>
  <si>
    <t>Example: 50%</t>
  </si>
  <si>
    <t>Example: Port Everglades</t>
  </si>
  <si>
    <t>Example: Secondary Additional Project Location</t>
  </si>
  <si>
    <t>Example: Broward County</t>
  </si>
  <si>
    <t>Example: 45%</t>
  </si>
  <si>
    <t>Example: Fort Lauderdale</t>
  </si>
  <si>
    <t>Example: 12011</t>
  </si>
  <si>
    <t>Example: Monroe County, FL</t>
  </si>
  <si>
    <t>Example: 40% in Monroe County, 15% in Collier County</t>
  </si>
  <si>
    <t>Example: Manufacturer Name</t>
  </si>
  <si>
    <t>Example: Model Name or #</t>
  </si>
  <si>
    <t>Example: 2023</t>
  </si>
  <si>
    <t>Example: Class 7</t>
  </si>
  <si>
    <t>Example: 12000</t>
  </si>
  <si>
    <t>Example: ABC</t>
  </si>
  <si>
    <t>Example: 1234567890ABCDEFG</t>
  </si>
  <si>
    <t>Example: $150,000.00</t>
  </si>
  <si>
    <t>Example: $112,000.00</t>
  </si>
  <si>
    <t>Example: ZE Engine Co.</t>
  </si>
  <si>
    <t>Example: ZE 1000</t>
  </si>
  <si>
    <t>Example: 750</t>
  </si>
  <si>
    <t>Example: 4548155</t>
  </si>
  <si>
    <t>Example: 2</t>
  </si>
  <si>
    <t>Example: $375,000.00</t>
  </si>
  <si>
    <t>Example: $300,000.00</t>
  </si>
  <si>
    <t>Example: $50,000.00</t>
  </si>
  <si>
    <t>Example: $25,000.00</t>
  </si>
  <si>
    <t>Example: $425,000.00</t>
  </si>
  <si>
    <t>Example: $325,000.00</t>
  </si>
  <si>
    <t>Example: Battery &amp; Co.</t>
  </si>
  <si>
    <t>Example: 6</t>
  </si>
  <si>
    <t>Example: 90</t>
  </si>
  <si>
    <t>Example: 540</t>
  </si>
  <si>
    <t>Example: 360</t>
  </si>
  <si>
    <t>Example: Lithium Iron Phosphate (LFP)</t>
  </si>
  <si>
    <t>Example: N/A</t>
  </si>
  <si>
    <t>Example: 200</t>
  </si>
  <si>
    <t>Example: 16</t>
  </si>
  <si>
    <t>Example: 8</t>
  </si>
  <si>
    <t>Example: 120,000</t>
  </si>
  <si>
    <t>Example: 125</t>
  </si>
  <si>
    <t>Example: 150,000</t>
  </si>
  <si>
    <t>Example: 160,000</t>
  </si>
  <si>
    <t>Example: Fuel Cell Co.</t>
  </si>
  <si>
    <t>Example: 140</t>
  </si>
  <si>
    <t>Example: 800</t>
  </si>
  <si>
    <t>Example: diesel powered generator</t>
  </si>
  <si>
    <t>Example: Yes - Vehicle or Equipment are BABA Compliant</t>
  </si>
  <si>
    <t> Example: No, pursuing applicable waiver</t>
  </si>
  <si>
    <t>Example: No - Vehicle or Equipment meets all BABA requirements</t>
  </si>
  <si>
    <t>Example: 30</t>
  </si>
  <si>
    <t>Example: Prior deployment of similar equipment</t>
  </si>
  <si>
    <t>Example: Telematics and Co.</t>
  </si>
  <si>
    <t>Example: 10,000</t>
  </si>
  <si>
    <t>Example: 90%</t>
  </si>
  <si>
    <t>Example: 100,000</t>
  </si>
  <si>
    <t>Example: Estimated based on incomplete observed data</t>
  </si>
  <si>
    <t>Vehicle/ Equipment 001</t>
  </si>
  <si>
    <t>Vehicle/ Equipment 002</t>
  </si>
  <si>
    <t>Vehicle/ Equipment 003</t>
  </si>
  <si>
    <t>Vehicle/ Equipment 004</t>
  </si>
  <si>
    <t>Vehicle/ Equipment 005</t>
  </si>
  <si>
    <t>Vehicle/ Equipment 006</t>
  </si>
  <si>
    <t>Vehicle/ Equipment 007</t>
  </si>
  <si>
    <t>Vehicle/ Equipment 008</t>
  </si>
  <si>
    <t>Vehicle/ Equipment 009</t>
  </si>
  <si>
    <t>Vehicle/ Equipment 010</t>
  </si>
  <si>
    <t>Vehicle/ Equipment 011</t>
  </si>
  <si>
    <t>Vehicle/ Equipment 012</t>
  </si>
  <si>
    <t>Vehicle/ Equipment 013</t>
  </si>
  <si>
    <t>Vehicle/ Equipment 014</t>
  </si>
  <si>
    <t>Vehicle/ Equipment 015</t>
  </si>
  <si>
    <t>Vehicle/ Equipment 016</t>
  </si>
  <si>
    <t>Vehicle/ Equipment 017</t>
  </si>
  <si>
    <t>Vehicle/ Equipment 018</t>
  </si>
  <si>
    <t>Vehicle/ Equipment 019</t>
  </si>
  <si>
    <t>Vehicle/ Equipment 020</t>
  </si>
  <si>
    <t>Vehicle/ Equipment 021</t>
  </si>
  <si>
    <t>Vehicle/ Equipment 022</t>
  </si>
  <si>
    <t>Vehicle/ Equipment 023</t>
  </si>
  <si>
    <t>Vehicle/ Equipment 024</t>
  </si>
  <si>
    <t>Vehicle/ Equipment 025</t>
  </si>
  <si>
    <t>Vehicle/ Equipment 026</t>
  </si>
  <si>
    <t>Vehicle/ Equipment 027</t>
  </si>
  <si>
    <t>Vehicle/ Equipment 028</t>
  </si>
  <si>
    <t>Vehicle/ Equipment 029</t>
  </si>
  <si>
    <t>Vehicle/ Equipment 030</t>
  </si>
  <si>
    <t>Vehicle/ Equipment 031</t>
  </si>
  <si>
    <t>Vehicle/ Equipment 032</t>
  </si>
  <si>
    <t>Vehicle/ Equipment 033</t>
  </si>
  <si>
    <t>Vehicle/ Equipment 034</t>
  </si>
  <si>
    <t>Vehicle/ Equipment 035</t>
  </si>
  <si>
    <t>Vehicle/ Equipment 036</t>
  </si>
  <si>
    <t>Vehicle/ Equipment 037</t>
  </si>
  <si>
    <t>Vehicle/ Equipment 038</t>
  </si>
  <si>
    <t>Vehicle/ Equipment 039</t>
  </si>
  <si>
    <t>Vehicle/ Equipment 040</t>
  </si>
  <si>
    <t>Vehicle/ Equipment 041</t>
  </si>
  <si>
    <t>Vehicle/ Equipment 042</t>
  </si>
  <si>
    <t>Vehicle/ Equipment 043</t>
  </si>
  <si>
    <t>Vehicle/ Equipment 044</t>
  </si>
  <si>
    <t>Vehicle/ Equipment 045</t>
  </si>
  <si>
    <t>Vehicle/ Equipment 046</t>
  </si>
  <si>
    <t>Vehicle/ Equipment 047</t>
  </si>
  <si>
    <t>Vehicle/ Equipment 048</t>
  </si>
  <si>
    <t>Vehicle/ Equipment 049</t>
  </si>
  <si>
    <t>Vehicle/ Equipment 050</t>
  </si>
  <si>
    <t>Vehicle/ Equipment 051</t>
  </si>
  <si>
    <t>Vehicle/ Equipment 052</t>
  </si>
  <si>
    <t>Vehicle/ Equipment 053</t>
  </si>
  <si>
    <t>Vehicle/ Equipment 054</t>
  </si>
  <si>
    <t>Vehicle/ Equipment 055</t>
  </si>
  <si>
    <t>Vehicle/ Equipment 056</t>
  </si>
  <si>
    <t>Vehicle/ Equipment 057</t>
  </si>
  <si>
    <t>Vehicle/ Equipment 058</t>
  </si>
  <si>
    <t>Vehicle/ Equipment 059</t>
  </si>
  <si>
    <t>Vehicle/ Equipment 060</t>
  </si>
  <si>
    <t>Vehicle/ Equipment 061</t>
  </si>
  <si>
    <t>Vehicle/ Equipment 062</t>
  </si>
  <si>
    <t>Vehicle/ Equipment 063</t>
  </si>
  <si>
    <t>Vehicle/ Equipment 064</t>
  </si>
  <si>
    <t>Vehicle/ Equipment 065</t>
  </si>
  <si>
    <t>Vehicle/ Equipment 066</t>
  </si>
  <si>
    <t>Vehicle/ Equipment 067</t>
  </si>
  <si>
    <t>Vehicle/ Equipment 068</t>
  </si>
  <si>
    <t>Vehicle/ Equipment 069</t>
  </si>
  <si>
    <t>Vehicle/ Equipment 070</t>
  </si>
  <si>
    <t>Vehicle/ Equipment 071</t>
  </si>
  <si>
    <t>Vehicle/ Equipment 072</t>
  </si>
  <si>
    <t>Vehicle/ Equipment 073</t>
  </si>
  <si>
    <t>Vehicle/ Equipment 074</t>
  </si>
  <si>
    <t>Vehicle/ Equipment 075</t>
  </si>
  <si>
    <t>Vehicle/ Equipment 076</t>
  </si>
  <si>
    <t>Vehicle/ Equipment 077</t>
  </si>
  <si>
    <t>Vehicle/ Equipment 078</t>
  </si>
  <si>
    <t>Vehicle/ Equipment 079</t>
  </si>
  <si>
    <t>Vehicle/ Equipment 080</t>
  </si>
  <si>
    <t>Vehicle/ Equipment 081</t>
  </si>
  <si>
    <t>Vehicle/ Equipment 082</t>
  </si>
  <si>
    <t>Vehicle/ Equipment 083</t>
  </si>
  <si>
    <t>Vehicle/ Equipment 084</t>
  </si>
  <si>
    <t>Vehicle/ Equipment 085</t>
  </si>
  <si>
    <t>Vehicle/ Equipment 086</t>
  </si>
  <si>
    <t>Vehicle/ Equipment 087</t>
  </si>
  <si>
    <t>Vehicle/ Equipment 088</t>
  </si>
  <si>
    <t>Vehicle/ Equipment 089</t>
  </si>
  <si>
    <t>Vehicle/ Equipment 090</t>
  </si>
  <si>
    <t>Vehicle/ Equipment 091</t>
  </si>
  <si>
    <t>Vehicle/ Equipment 092</t>
  </si>
  <si>
    <t>Vehicle/ Equipment 093</t>
  </si>
  <si>
    <t>Vehicle/ Equipment 094</t>
  </si>
  <si>
    <t>Vehicle/ Equipment 095</t>
  </si>
  <si>
    <t>Vehicle/ Equipment 096</t>
  </si>
  <si>
    <t>Vehicle/ Equipment 097</t>
  </si>
  <si>
    <t>Vehicle/ Equipment 098</t>
  </si>
  <si>
    <t>Vehicle/ Equipment 099</t>
  </si>
  <si>
    <t>Vehicle/ Equipment 100</t>
  </si>
  <si>
    <t>Vehicle/ Equipment 101</t>
  </si>
  <si>
    <t>Vehicle/ Equipment 102</t>
  </si>
  <si>
    <t>Vehicle/ Equipment 103</t>
  </si>
  <si>
    <t>Vehicle/ Equipment 104</t>
  </si>
  <si>
    <t>Vehicle/ Equipment 105</t>
  </si>
  <si>
    <t>Vehicle/ Equipment 106</t>
  </si>
  <si>
    <t>Vehicle/ Equipment 107</t>
  </si>
  <si>
    <t>Vehicle/ Equipment 108</t>
  </si>
  <si>
    <t>Vehicle/ Equipment 109</t>
  </si>
  <si>
    <t>Vehicle/ Equipment 110</t>
  </si>
  <si>
    <t>Vehicle/ Equipment 111</t>
  </si>
  <si>
    <t>Vehicle/ Equipment 112</t>
  </si>
  <si>
    <t>Vehicle/ Equipment 113</t>
  </si>
  <si>
    <t>Vehicle/ Equipment 114</t>
  </si>
  <si>
    <t>Vehicle/ Equipment 115</t>
  </si>
  <si>
    <t>Vehicle/ Equipment 116</t>
  </si>
  <si>
    <t>Vehicle/ Equipment 117</t>
  </si>
  <si>
    <t>Vehicle/ Equipment 118</t>
  </si>
  <si>
    <t>Vehicle/ Equipment 119</t>
  </si>
  <si>
    <t>Vehicle/ Equipment 120</t>
  </si>
  <si>
    <t>Vehicle/ Equipment 121</t>
  </si>
  <si>
    <t>Vehicle/ Equipment 122</t>
  </si>
  <si>
    <t>Vehicle/ Equipment 123</t>
  </si>
  <si>
    <t>Vehicle/ Equipment 124</t>
  </si>
  <si>
    <t>Vehicle/ Equipment 125</t>
  </si>
  <si>
    <t>Vehicle/ Equipment 126</t>
  </si>
  <si>
    <t>Vehicle/ Equipment 127</t>
  </si>
  <si>
    <t>Vehicle/ Equipment 128</t>
  </si>
  <si>
    <t>Vehicle/ Equipment 129</t>
  </si>
  <si>
    <t>Vehicle/ Equipment 130</t>
  </si>
  <si>
    <t>Vehicle/ Equipment 131</t>
  </si>
  <si>
    <t>Vehicle/ Equipment 132</t>
  </si>
  <si>
    <t>Vehicle/ Equipment 133</t>
  </si>
  <si>
    <t>Vehicle/ Equipment 134</t>
  </si>
  <si>
    <t>Vehicle/ Equipment 135</t>
  </si>
  <si>
    <t>Vehicle/ Equipment 136</t>
  </si>
  <si>
    <t>Vehicle/ Equipment 137</t>
  </si>
  <si>
    <t>Vehicle/ Equipment 138</t>
  </si>
  <si>
    <t>Vehicle/ Equipment 139</t>
  </si>
  <si>
    <t>Vehicle/ Equipment 140</t>
  </si>
  <si>
    <t>Vehicle/ Equipment 141</t>
  </si>
  <si>
    <t>Vehicle/ Equipment 142</t>
  </si>
  <si>
    <t>Vehicle/ Equipment 143</t>
  </si>
  <si>
    <t>Vehicle/ Equipment 144</t>
  </si>
  <si>
    <t>Vehicle/ Equipment 145</t>
  </si>
  <si>
    <t>Vehicle/ Equipment 146</t>
  </si>
  <si>
    <t>Vehicle/ Equipment 147</t>
  </si>
  <si>
    <t>Vehicle/ Equipment 148</t>
  </si>
  <si>
    <t>Vehicle/ Equipment 149</t>
  </si>
  <si>
    <t>Vehicle/ Equipment 150</t>
  </si>
  <si>
    <t>Vehicle/ Equipment 151</t>
  </si>
  <si>
    <t>Vehicle/ Equipment 152</t>
  </si>
  <si>
    <t>Vehicle/ Equipment 153</t>
  </si>
  <si>
    <t>Vehicle/ Equipment 154</t>
  </si>
  <si>
    <t>Vehicle/ Equipment 155</t>
  </si>
  <si>
    <t>Vehicle/ Equipment 156</t>
  </si>
  <si>
    <t>Vehicle/ Equipment 157</t>
  </si>
  <si>
    <t>Vehicle/ Equipment 158</t>
  </si>
  <si>
    <t>Vehicle/ Equipment 159</t>
  </si>
  <si>
    <t>Vehicle/ Equipment 160</t>
  </si>
  <si>
    <t>Vehicle/ Equipment 161</t>
  </si>
  <si>
    <t>Vehicle/ Equipment 162</t>
  </si>
  <si>
    <t>Vehicle/ Equipment 163</t>
  </si>
  <si>
    <t>Vehicle/ Equipment 164</t>
  </si>
  <si>
    <t>Vehicle/ Equipment 165</t>
  </si>
  <si>
    <t>Vehicle/ Equipment 166</t>
  </si>
  <si>
    <t>Vehicle/ Equipment 167</t>
  </si>
  <si>
    <t>Vehicle/ Equipment 168</t>
  </si>
  <si>
    <t>Vehicle/ Equipment 169</t>
  </si>
  <si>
    <t>Vehicle/ Equipment 170</t>
  </si>
  <si>
    <t>Vehicle/ Equipment 171</t>
  </si>
  <si>
    <t>Vehicle/ Equipment 172</t>
  </si>
  <si>
    <t>Vehicle/ Equipment 173</t>
  </si>
  <si>
    <t>Vehicle/ Equipment 174</t>
  </si>
  <si>
    <t>Vehicle/ Equipment 175</t>
  </si>
  <si>
    <t>Vehicle/ Equipment 176</t>
  </si>
  <si>
    <t>Vehicle/ Equipment 177</t>
  </si>
  <si>
    <t>Vehicle/ Equipment 178</t>
  </si>
  <si>
    <t>Vehicle/ Equipment 179</t>
  </si>
  <si>
    <t>Vehicle/ Equipment 180</t>
  </si>
  <si>
    <t>Vehicle/ Equipment 181</t>
  </si>
  <si>
    <t>Vehicle/ Equipment 182</t>
  </si>
  <si>
    <t>Vehicle/ Equipment 183</t>
  </si>
  <si>
    <t>Vehicle/ Equipment 184</t>
  </si>
  <si>
    <t>Vehicle/ Equipment 185</t>
  </si>
  <si>
    <t>Vehicle/ Equipment 186</t>
  </si>
  <si>
    <t>Vehicle/ Equipment 187</t>
  </si>
  <si>
    <t>Vehicle/ Equipment 188</t>
  </si>
  <si>
    <t>Vehicle/ Equipment 189</t>
  </si>
  <si>
    <t>Vehicle/ Equipment 190</t>
  </si>
  <si>
    <t>Vehicle/ Equipment 191</t>
  </si>
  <si>
    <t>Vehicle/ Equipment 192</t>
  </si>
  <si>
    <t>Vehicle/ Equipment 193</t>
  </si>
  <si>
    <t>Vehicle/ Equipment 194</t>
  </si>
  <si>
    <t>Vehicle/ Equipment 195</t>
  </si>
  <si>
    <t>Vehicle/ Equipment 196</t>
  </si>
  <si>
    <t>Vehicle/ Equipment 197</t>
  </si>
  <si>
    <t>Vehicle/ Equipment 198</t>
  </si>
  <si>
    <t>Vehicle/ Equipment 199</t>
  </si>
  <si>
    <t>Vehicle/ Equipment 200</t>
  </si>
  <si>
    <t>Vehicle/ Equipment 201</t>
  </si>
  <si>
    <t>Vehicle/ Equipment 202</t>
  </si>
  <si>
    <t>Vehicle/ Equipment 203</t>
  </si>
  <si>
    <t>Vehicle/ Equipment 204</t>
  </si>
  <si>
    <t>Vehicle/ Equipment 205</t>
  </si>
  <si>
    <t>Vehicle/ Equipment 206</t>
  </si>
  <si>
    <t>Vehicle/ Equipment 207</t>
  </si>
  <si>
    <t>Vehicle/ Equipment 208</t>
  </si>
  <si>
    <t>Vehicle/ Equipment 209</t>
  </si>
  <si>
    <t>Vehicle/ Equipment 210</t>
  </si>
  <si>
    <t>Vehicle/ Equipment 211</t>
  </si>
  <si>
    <t>Vehicle/ Equipment 212</t>
  </si>
  <si>
    <t>Vehicle/ Equipment 213</t>
  </si>
  <si>
    <t>Vehicle/ Equipment 214</t>
  </si>
  <si>
    <t>Vehicle/ Equipment 215</t>
  </si>
  <si>
    <t>Vehicle/ Equipment 216</t>
  </si>
  <si>
    <t>Vehicle/ Equipment 217</t>
  </si>
  <si>
    <t>Vehicle/ Equipment 218</t>
  </si>
  <si>
    <t>Vehicle/ Equipment 219</t>
  </si>
  <si>
    <t>Vehicle/ Equipment 220</t>
  </si>
  <si>
    <t>Vehicle/ Equipment 221</t>
  </si>
  <si>
    <t>Vehicle/ Equipment 222</t>
  </si>
  <si>
    <t>Vehicle/ Equipment 223</t>
  </si>
  <si>
    <t>Vehicle/ Equipment 224</t>
  </si>
  <si>
    <t>Vehicle/ Equipment 225</t>
  </si>
  <si>
    <t>Vehicle/ Equipment 226</t>
  </si>
  <si>
    <t>Vehicle/ Equipment 227</t>
  </si>
  <si>
    <t>Vehicle/ Equipment 228</t>
  </si>
  <si>
    <t>Vehicle/ Equipment 229</t>
  </si>
  <si>
    <t>Vehicle/ Equipment 230</t>
  </si>
  <si>
    <t>Vehicle/ Equipment 231</t>
  </si>
  <si>
    <t>Vehicle/ Equipment 232</t>
  </si>
  <si>
    <t>Vehicle/ Equipment 233</t>
  </si>
  <si>
    <t>Vehicle/ Equipment 234</t>
  </si>
  <si>
    <t>Vehicle/ Equipment 235</t>
  </si>
  <si>
    <t>Vehicle/ Equipment 236</t>
  </si>
  <si>
    <t>Vehicle/ Equipment 237</t>
  </si>
  <si>
    <t>Vehicle/ Equipment 238</t>
  </si>
  <si>
    <t>Vehicle/ Equipment 239</t>
  </si>
  <si>
    <t>Vehicle/ Equipment 240</t>
  </si>
  <si>
    <t>Vehicle/ Equipment 241</t>
  </si>
  <si>
    <t>Vehicle/ Equipment 242</t>
  </si>
  <si>
    <t>Vehicle/ Equipment 243</t>
  </si>
  <si>
    <t>Vehicle/ Equipment 244</t>
  </si>
  <si>
    <t>Vehicle/ Equipment 245</t>
  </si>
  <si>
    <t>Vehicle/ Equipment 246</t>
  </si>
  <si>
    <t>Vehicle/ Equipment 247</t>
  </si>
  <si>
    <t>Vehicle/ Equipment 248</t>
  </si>
  <si>
    <t>Vehicle/ Equipment 249</t>
  </si>
  <si>
    <t>Vehicle/ Equipment 250</t>
  </si>
  <si>
    <t>Vehicle/ Equipment 251</t>
  </si>
  <si>
    <t>Vehicle/ Equipment 252</t>
  </si>
  <si>
    <t>Vehicle/ Equipment 253</t>
  </si>
  <si>
    <t>Vehicle/ Equipment 254</t>
  </si>
  <si>
    <t>Vehicle/ Equipment 255</t>
  </si>
  <si>
    <t>Vehicle/ Equipment 256</t>
  </si>
  <si>
    <t>Vehicle/ Equipment 257</t>
  </si>
  <si>
    <t>Vehicle/ Equipment 258</t>
  </si>
  <si>
    <t>Vehicle/ Equipment 259</t>
  </si>
  <si>
    <t>Vehicle/ Equipment 260</t>
  </si>
  <si>
    <t>Vehicle/ Equipment 261</t>
  </si>
  <si>
    <t>Vehicle/ Equipment 262</t>
  </si>
  <si>
    <t>Vehicle/ Equipment 263</t>
  </si>
  <si>
    <t>Vehicle/ Equipment 264</t>
  </si>
  <si>
    <t>Vehicle/ Equipment 265</t>
  </si>
  <si>
    <t>Vehicle/ Equipment 266</t>
  </si>
  <si>
    <t>Vehicle/ Equipment 267</t>
  </si>
  <si>
    <t>Vehicle/ Equipment 268</t>
  </si>
  <si>
    <t>Vehicle/ Equipment 269</t>
  </si>
  <si>
    <t>Vehicle/ Equipment 270</t>
  </si>
  <si>
    <t>Vehicle/ Equipment 271</t>
  </si>
  <si>
    <t>Vehicle/ Equipment 272</t>
  </si>
  <si>
    <t>Vehicle/ Equipment 273</t>
  </si>
  <si>
    <t>Vehicle/ Equipment 274</t>
  </si>
  <si>
    <t>Vehicle/ Equipment 275</t>
  </si>
  <si>
    <t>Vehicle/ Equipment 276</t>
  </si>
  <si>
    <t>Vehicle/ Equipment 277</t>
  </si>
  <si>
    <t>Vehicle/ Equipment 278</t>
  </si>
  <si>
    <t>Vehicle/ Equipment 279</t>
  </si>
  <si>
    <t>Vehicle/ Equipment 280</t>
  </si>
  <si>
    <t>Vehicle/ Equipment 281</t>
  </si>
  <si>
    <t>Vehicle/ Equipment 282</t>
  </si>
  <si>
    <t>Vehicle/ Equipment 283</t>
  </si>
  <si>
    <t>Vehicle/ Equipment 284</t>
  </si>
  <si>
    <t>Vehicle/ Equipment 285</t>
  </si>
  <si>
    <t>Vehicle/ Equipment 286</t>
  </si>
  <si>
    <t>Vehicle/ Equipment 287</t>
  </si>
  <si>
    <t>Vehicle/ Equipment 288</t>
  </si>
  <si>
    <t>Vehicle/ Equipment 289</t>
  </si>
  <si>
    <t>Vehicle/ Equipment 290</t>
  </si>
  <si>
    <t>Vehicle/ Equipment 291</t>
  </si>
  <si>
    <t>Vehicle/ Equipment 292</t>
  </si>
  <si>
    <t>Vehicle/ Equipment 293</t>
  </si>
  <si>
    <t>Vehicle/ Equipment 294</t>
  </si>
  <si>
    <t>Vehicle/ Equipment 295</t>
  </si>
  <si>
    <t>Vehicle/ Equipment 296</t>
  </si>
  <si>
    <t>Vehicle/ Equipment 297</t>
  </si>
  <si>
    <t>Vehicle/ Equipment 298</t>
  </si>
  <si>
    <t>Vehicle/ Equipment 299</t>
  </si>
  <si>
    <t>Vehicle/ Equipment 300</t>
  </si>
  <si>
    <t>Vehicle/ Equipment 301</t>
  </si>
  <si>
    <t>Vehicle/ Equipment 302</t>
  </si>
  <si>
    <t>Vehicle/ Equipment 303</t>
  </si>
  <si>
    <t>Vehicle/ Equipment 304</t>
  </si>
  <si>
    <t>Vehicle/ Equipment 305</t>
  </si>
  <si>
    <t>Vehicle/ Equipment 306</t>
  </si>
  <si>
    <t>Vehicle/ Equipment 307</t>
  </si>
  <si>
    <t>Vehicle/ Equipment 308</t>
  </si>
  <si>
    <t>Vehicle/ Equipment 309</t>
  </si>
  <si>
    <t>Vehicle/ Equipment 310</t>
  </si>
  <si>
    <t>Vehicle/ Equipment 311</t>
  </si>
  <si>
    <t>Vehicle/ Equipment 312</t>
  </si>
  <si>
    <t>Vehicle/ Equipment 313</t>
  </si>
  <si>
    <t>Vehicle/ Equipment 314</t>
  </si>
  <si>
    <t>Vehicle/ Equipment 315</t>
  </si>
  <si>
    <t>Vehicle/ Equipment 316</t>
  </si>
  <si>
    <t>Vehicle/ Equipment 317</t>
  </si>
  <si>
    <t>Vehicle/ Equipment 318</t>
  </si>
  <si>
    <t>Vehicle/ Equipment 319</t>
  </si>
  <si>
    <t>Vehicle/ Equipment 320</t>
  </si>
  <si>
    <t>Vehicle/ Equipment 321</t>
  </si>
  <si>
    <t>Vehicle/ Equipment 322</t>
  </si>
  <si>
    <t>Vehicle/ Equipment 323</t>
  </si>
  <si>
    <t>Vehicle/ Equipment 324</t>
  </si>
  <si>
    <t>Vehicle/ Equipment 325</t>
  </si>
  <si>
    <t>Vehicle/ Equipment 326</t>
  </si>
  <si>
    <t>Vehicle/ Equipment 327</t>
  </si>
  <si>
    <t>Vehicle/ Equipment 328</t>
  </si>
  <si>
    <t>Vehicle/ Equipment 329</t>
  </si>
  <si>
    <t>Vehicle/ Equipment 330</t>
  </si>
  <si>
    <t>Vehicle/ Equipment 331</t>
  </si>
  <si>
    <t>Vehicle/ Equipment 332</t>
  </si>
  <si>
    <t>Vehicle/ Equipment 333</t>
  </si>
  <si>
    <t>Vehicle/ Equipment 334</t>
  </si>
  <si>
    <t>Vehicle/ Equipment 335</t>
  </si>
  <si>
    <t>Vehicle/ Equipment 336</t>
  </si>
  <si>
    <t>Vehicle/ Equipment 337</t>
  </si>
  <si>
    <t>Vehicle/ Equipment 338</t>
  </si>
  <si>
    <t>Vehicle/ Equipment 339</t>
  </si>
  <si>
    <t>Vehicle/ Equipment 340</t>
  </si>
  <si>
    <t>Vehicle/ Equipment 341</t>
  </si>
  <si>
    <t>Vehicle/ Equipment 342</t>
  </si>
  <si>
    <t>Vehicle/ Equipment 343</t>
  </si>
  <si>
    <t>Vehicle/ Equipment 344</t>
  </si>
  <si>
    <t>Vehicle/ Equipment 345</t>
  </si>
  <si>
    <t>Vehicle/ Equipment 346</t>
  </si>
  <si>
    <t>Vehicle/ Equipment 347</t>
  </si>
  <si>
    <t>Vehicle/ Equipment 348</t>
  </si>
  <si>
    <t>Vehicle/ Equipment 349</t>
  </si>
  <si>
    <t>Vehicle/ Equipment 350</t>
  </si>
  <si>
    <t>Vehicle/ Equipment 351</t>
  </si>
  <si>
    <t>Vehicle/ Equipment 352</t>
  </si>
  <si>
    <t>Vehicle/ Equipment 353</t>
  </si>
  <si>
    <t>Vehicle/ Equipment 354</t>
  </si>
  <si>
    <t>Vehicle/ Equipment 355</t>
  </si>
  <si>
    <t>Vehicle/ Equipment 356</t>
  </si>
  <si>
    <t>Vehicle/ Equipment 357</t>
  </si>
  <si>
    <t>Vehicle/ Equipment 358</t>
  </si>
  <si>
    <t>Vehicle/ Equipment 359</t>
  </si>
  <si>
    <t>Vehicle/ Equipment 360</t>
  </si>
  <si>
    <t>Vehicle/ Equipment 361</t>
  </si>
  <si>
    <t>Vehicle/ Equipment 362</t>
  </si>
  <si>
    <t>Vehicle/ Equipment 363</t>
  </si>
  <si>
    <t>Vehicle/ Equipment 364</t>
  </si>
  <si>
    <t>Vehicle/ Equipment 365</t>
  </si>
  <si>
    <t>Vehicle/ Equipment 366</t>
  </si>
  <si>
    <t>Vehicle/ Equipment 367</t>
  </si>
  <si>
    <t>Vehicle/ Equipment 368</t>
  </si>
  <si>
    <t>Vehicle/ Equipment 369</t>
  </si>
  <si>
    <t>Vehicle/ Equipment 370</t>
  </si>
  <si>
    <t>Vehicle/ Equipment 371</t>
  </si>
  <si>
    <t>Vehicle/ Equipment 372</t>
  </si>
  <si>
    <t>Vehicle/ Equipment 373</t>
  </si>
  <si>
    <t>Vehicle/ Equipment 374</t>
  </si>
  <si>
    <t>Vehicle/ Equipment 375</t>
  </si>
  <si>
    <t>Vehicle/ Equipment 376</t>
  </si>
  <si>
    <t>Vehicle/ Equipment 377</t>
  </si>
  <si>
    <t>Vehicle/ Equipment 378</t>
  </si>
  <si>
    <t>Vehicle/ Equipment 379</t>
  </si>
  <si>
    <t>Vehicle/ Equipment 380</t>
  </si>
  <si>
    <t>Vehicle/ Equipment 381</t>
  </si>
  <si>
    <t>Vehicle/ Equipment 382</t>
  </si>
  <si>
    <t>Vehicle/ Equipment 383</t>
  </si>
  <si>
    <t>Vehicle/ Equipment 384</t>
  </si>
  <si>
    <t>Vehicle/ Equipment 385</t>
  </si>
  <si>
    <t>Vehicle/ Equipment 386</t>
  </si>
  <si>
    <t>Vehicle/ Equipment 387</t>
  </si>
  <si>
    <t>Vehicle/ Equipment 388</t>
  </si>
  <si>
    <t>Vehicle/ Equipment 389</t>
  </si>
  <si>
    <t>Vehicle/ Equipment 390</t>
  </si>
  <si>
    <t>Vehicle/ Equipment 391</t>
  </si>
  <si>
    <t>Vehicle/ Equipment 392</t>
  </si>
  <si>
    <t>Vehicle/ Equipment 393</t>
  </si>
  <si>
    <t>Vehicle/ Equipment 394</t>
  </si>
  <si>
    <t>Vehicle/ Equipment 395</t>
  </si>
  <si>
    <t>Vehicle/ Equipment 396</t>
  </si>
  <si>
    <t>Vehicle/ Equipment 397</t>
  </si>
  <si>
    <t>Vehicle/ Equipment 398</t>
  </si>
  <si>
    <t>Vehicle/ Equipment 399</t>
  </si>
  <si>
    <t>Vehicle/ Equipment 400</t>
  </si>
  <si>
    <t>Vehicle/ Equipment 401</t>
  </si>
  <si>
    <t>Vehicle/ Equipment 402</t>
  </si>
  <si>
    <t>Vehicle/ Equipment 403</t>
  </si>
  <si>
    <t>Vehicle/ Equipment 404</t>
  </si>
  <si>
    <t>Vehicle/ Equipment 405</t>
  </si>
  <si>
    <t>Vehicle/ Equipment 406</t>
  </si>
  <si>
    <t>Vehicle/ Equipment 407</t>
  </si>
  <si>
    <t>Vehicle/ Equipment 408</t>
  </si>
  <si>
    <t>Vehicle/ Equipment 409</t>
  </si>
  <si>
    <t>Vehicle/ Equipment 410</t>
  </si>
  <si>
    <t>Vehicle/ Equipment 411</t>
  </si>
  <si>
    <t>Vehicle/ Equipment 412</t>
  </si>
  <si>
    <t>Vehicle/ Equipment 413</t>
  </si>
  <si>
    <t>Vehicle/ Equipment 414</t>
  </si>
  <si>
    <t>Vehicle/ Equipment 415</t>
  </si>
  <si>
    <t>Vehicle/ Equipment 416</t>
  </si>
  <si>
    <t>Vehicle/ Equipment 417</t>
  </si>
  <si>
    <t>Vehicle/ Equipment 418</t>
  </si>
  <si>
    <t>Vehicle/ Equipment 419</t>
  </si>
  <si>
    <t>Vehicle/ Equipment 420</t>
  </si>
  <si>
    <t>Vehicle/ Equipment 421</t>
  </si>
  <si>
    <t>Vehicle/ Equipment 422</t>
  </si>
  <si>
    <t>Vehicle/ Equipment 423</t>
  </si>
  <si>
    <t>Vehicle/ Equipment 424</t>
  </si>
  <si>
    <t>Vehicle/ Equipment 425</t>
  </si>
  <si>
    <t>Vehicle/ Equipment 426</t>
  </si>
  <si>
    <t>Vehicle/ Equipment 427</t>
  </si>
  <si>
    <t>Vehicle/ Equipment 428</t>
  </si>
  <si>
    <t>Vehicle/ Equipment 429</t>
  </si>
  <si>
    <t>Vehicle/ Equipment 430</t>
  </si>
  <si>
    <t>Vehicle/ Equipment 431</t>
  </si>
  <si>
    <t>Vehicle/ Equipment 432</t>
  </si>
  <si>
    <t>Vehicle/ Equipment 433</t>
  </si>
  <si>
    <t>Vehicle/ Equipment 434</t>
  </si>
  <si>
    <t>Vehicle/ Equipment 435</t>
  </si>
  <si>
    <t>Vehicle/ Equipment 436</t>
  </si>
  <si>
    <t>Vehicle/ Equipment 437</t>
  </si>
  <si>
    <t>Vehicle/ Equipment 438</t>
  </si>
  <si>
    <t>Vehicle/ Equipment 439</t>
  </si>
  <si>
    <t>Vehicle/ Equipment 440</t>
  </si>
  <si>
    <t>Vehicle/ Equipment 441</t>
  </si>
  <si>
    <t>Vehicle/ Equipment 442</t>
  </si>
  <si>
    <t>Vehicle/ Equipment 443</t>
  </si>
  <si>
    <t>Vehicle/ Equipment 444</t>
  </si>
  <si>
    <t>Vehicle/ Equipment 445</t>
  </si>
  <si>
    <t>Vehicle/ Equipment 446</t>
  </si>
  <si>
    <t>Vehicle/ Equipment 447</t>
  </si>
  <si>
    <t>Vehicle/ Equipment 448</t>
  </si>
  <si>
    <t>Vehicle/ Equipment 449</t>
  </si>
  <si>
    <t>Vehicle/ Equipment 450</t>
  </si>
  <si>
    <t>Vehicle/ Equipment 451</t>
  </si>
  <si>
    <t>Vehicle/ Equipment 452</t>
  </si>
  <si>
    <t>Vehicle/ Equipment 453</t>
  </si>
  <si>
    <t>Vehicle/ Equipment 454</t>
  </si>
  <si>
    <t>Vehicle/ Equipment 455</t>
  </si>
  <si>
    <t>Vehicle/ Equipment 456</t>
  </si>
  <si>
    <t>Vehicle/ Equipment 457</t>
  </si>
  <si>
    <t>Vehicle/ Equipment 458</t>
  </si>
  <si>
    <t>Vehicle/ Equipment 459</t>
  </si>
  <si>
    <t>Vehicle/ Equipment 460</t>
  </si>
  <si>
    <t>Vehicle/ Equipment 461</t>
  </si>
  <si>
    <t>Vehicle/ Equipment 462</t>
  </si>
  <si>
    <t>Vehicle/ Equipment 463</t>
  </si>
  <si>
    <t>Vehicle/ Equipment 464</t>
  </si>
  <si>
    <t>Vehicle/ Equipment 465</t>
  </si>
  <si>
    <t>Vehicle/ Equipment 466</t>
  </si>
  <si>
    <t>Vehicle/ Equipment 467</t>
  </si>
  <si>
    <t>Vehicle/ Equipment 468</t>
  </si>
  <si>
    <t>Vehicle/ Equipment 469</t>
  </si>
  <si>
    <t>Vehicle/ Equipment 470</t>
  </si>
  <si>
    <t>Vehicle/ Equipment 471</t>
  </si>
  <si>
    <t>Vehicle/ Equipment 472</t>
  </si>
  <si>
    <t>Vehicle/ Equipment 473</t>
  </si>
  <si>
    <t>Vehicle/ Equipment 474</t>
  </si>
  <si>
    <t>Vehicle/ Equipment 475</t>
  </si>
  <si>
    <t>Vehicle/ Equipment 476</t>
  </si>
  <si>
    <t>Vehicle/ Equipment 477</t>
  </si>
  <si>
    <t>Vehicle/ Equipment 478</t>
  </si>
  <si>
    <t>Vehicle/ Equipment 479</t>
  </si>
  <si>
    <t>Vehicle/ Equipment 480</t>
  </si>
  <si>
    <t>Vehicle/ Equipment 481</t>
  </si>
  <si>
    <t>Vehicle/ Equipment 482</t>
  </si>
  <si>
    <t>Vehicle/ Equipment 483</t>
  </si>
  <si>
    <t>Vehicle/ Equipment 484</t>
  </si>
  <si>
    <t>Vehicle/ Equipment 485</t>
  </si>
  <si>
    <t>Vehicle/ Equipment 486</t>
  </si>
  <si>
    <t>Vehicle/ Equipment 487</t>
  </si>
  <si>
    <t>Vehicle/ Equipment 488</t>
  </si>
  <si>
    <t>Vehicle/ Equipment 489</t>
  </si>
  <si>
    <t>Vehicle/ Equipment 490</t>
  </si>
  <si>
    <t>Vehicle/ Equipment 491</t>
  </si>
  <si>
    <t>Vehicle/ Equipment 492</t>
  </si>
  <si>
    <t>Vehicle/ Equipment 493</t>
  </si>
  <si>
    <t>Vehicle/ Equipment 494</t>
  </si>
  <si>
    <t>Vehicle/ Equipment 495</t>
  </si>
  <si>
    <t>Vehicle/ Equipment 496</t>
  </si>
  <si>
    <t>Vehicle/ Equipment 497</t>
  </si>
  <si>
    <t>Vehicle/ Equipment 498</t>
  </si>
  <si>
    <t>Vehicle/ Equipment 499</t>
  </si>
  <si>
    <t>Vehicle/ Equipment 500</t>
  </si>
  <si>
    <t>Vehicle/ Equipment 501</t>
  </si>
  <si>
    <t>Vehicle/ Equipment 502</t>
  </si>
  <si>
    <t>Vehicle/ Equipment 503</t>
  </si>
  <si>
    <t>Vehicle/ Equipment 504</t>
  </si>
  <si>
    <t>Vehicle/ Equipment 505</t>
  </si>
  <si>
    <t>Vehicle/ Equipment 506</t>
  </si>
  <si>
    <t>Vehicle/ Equipment 507</t>
  </si>
  <si>
    <t>Vehicle/ Equipment 508</t>
  </si>
  <si>
    <t>Vehicle/ Equipment 509</t>
  </si>
  <si>
    <t>Vehicle/ Equipment 510</t>
  </si>
  <si>
    <t>Vehicle/ Equipment 511</t>
  </si>
  <si>
    <t>Vehicle/ Equipment 512</t>
  </si>
  <si>
    <t>Vehicle/ Equipment 513</t>
  </si>
  <si>
    <t>Vehicle/ Equipment 514</t>
  </si>
  <si>
    <t>Vehicle/ Equipment 515</t>
  </si>
  <si>
    <t>Vehicle/ Equipment 516</t>
  </si>
  <si>
    <t>Vehicle/ Equipment 517</t>
  </si>
  <si>
    <t>Vehicle/ Equipment 518</t>
  </si>
  <si>
    <t>Vehicle/ Equipment 519</t>
  </si>
  <si>
    <t>Vehicle/ Equipment 520</t>
  </si>
  <si>
    <t>Vehicle/ Equipment 521</t>
  </si>
  <si>
    <t>Vehicle/ Equipment 522</t>
  </si>
  <si>
    <t>Vehicle/ Equipment 523</t>
  </si>
  <si>
    <t>Vehicle/ Equipment 524</t>
  </si>
  <si>
    <t>Vehicle/ Equipment 525</t>
  </si>
  <si>
    <t>Vehicle/ Equipment 526</t>
  </si>
  <si>
    <t>Vehicle/ Equipment 527</t>
  </si>
  <si>
    <t>Vehicle/ Equipment 528</t>
  </si>
  <si>
    <t>Vehicle/ Equipment 529</t>
  </si>
  <si>
    <t>Vehicle/ Equipment 530</t>
  </si>
  <si>
    <t>Vehicle/ Equipment 531</t>
  </si>
  <si>
    <t>Vehicle/ Equipment 532</t>
  </si>
  <si>
    <t>Vehicle/ Equipment 533</t>
  </si>
  <si>
    <t>Vehicle/ Equipment 534</t>
  </si>
  <si>
    <t>Vehicle/ Equipment 535</t>
  </si>
  <si>
    <t>Vehicle/ Equipment 536</t>
  </si>
  <si>
    <t>Vehicle/ Equipment 537</t>
  </si>
  <si>
    <t>Vehicle/ Equipment 538</t>
  </si>
  <si>
    <t>Vehicle/ Equipment 539</t>
  </si>
  <si>
    <t>Vehicle/ Equipment 540</t>
  </si>
  <si>
    <t>Vehicle/ Equipment 541</t>
  </si>
  <si>
    <t>Vehicle/ Equipment 542</t>
  </si>
  <si>
    <t>Vehicle/ Equipment 543</t>
  </si>
  <si>
    <t>Vehicle/ Equipment 544</t>
  </si>
  <si>
    <t>Vehicle/ Equipment 545</t>
  </si>
  <si>
    <t>Vehicle/ Equipment 546</t>
  </si>
  <si>
    <t>Vehicle/ Equipment 547</t>
  </si>
  <si>
    <t>Vehicle/ Equipment 548</t>
  </si>
  <si>
    <t>Vehicle/ Equipment 549</t>
  </si>
  <si>
    <t>Vehicle/ Equipment 550</t>
  </si>
  <si>
    <t>Vehicle/ Equipment 551</t>
  </si>
  <si>
    <t>Vehicle/ Equipment 552</t>
  </si>
  <si>
    <t>Vehicle/ Equipment 553</t>
  </si>
  <si>
    <t>Vehicle/ Equipment 554</t>
  </si>
  <si>
    <t>Vehicle/ Equipment 555</t>
  </si>
  <si>
    <t>Vehicle/ Equipment 556</t>
  </si>
  <si>
    <t>Vehicle/ Equipment 557</t>
  </si>
  <si>
    <t>Vehicle/ Equipment 558</t>
  </si>
  <si>
    <t>Vehicle/ Equipment 559</t>
  </si>
  <si>
    <t>Vehicle/ Equipment 560</t>
  </si>
  <si>
    <t>Vehicle/ Equipment 561</t>
  </si>
  <si>
    <t>Vehicle/ Equipment 562</t>
  </si>
  <si>
    <t>Vehicle/ Equipment 563</t>
  </si>
  <si>
    <t>Vehicle/ Equipment 564</t>
  </si>
  <si>
    <t>Vehicle/ Equipment 565</t>
  </si>
  <si>
    <t>Vehicle/ Equipment 566</t>
  </si>
  <si>
    <t>Vehicle/ Equipment 567</t>
  </si>
  <si>
    <t>Vehicle/ Equipment 568</t>
  </si>
  <si>
    <t>Vehicle/ Equipment 569</t>
  </si>
  <si>
    <t>Vehicle/ Equipment 570</t>
  </si>
  <si>
    <t>Vehicle/ Equipment 571</t>
  </si>
  <si>
    <t>Vehicle/ Equipment 572</t>
  </si>
  <si>
    <t>Vehicle/ Equipment 573</t>
  </si>
  <si>
    <t>Vehicle/ Equipment 574</t>
  </si>
  <si>
    <t>Vehicle/ Equipment 575</t>
  </si>
  <si>
    <t>Vehicle/ Equipment 576</t>
  </si>
  <si>
    <t>Vehicle/ Equipment 577</t>
  </si>
  <si>
    <t>Vehicle/ Equipment 578</t>
  </si>
  <si>
    <t>Vehicle/ Equipment 579</t>
  </si>
  <si>
    <t>Vehicle/ Equipment 580</t>
  </si>
  <si>
    <t>Vehicle/ Equipment 581</t>
  </si>
  <si>
    <t>Vehicle/ Equipment 582</t>
  </si>
  <si>
    <t>Vehicle/ Equipment 583</t>
  </si>
  <si>
    <t>Vehicle/ Equipment 584</t>
  </si>
  <si>
    <t>Vehicle/ Equipment 585</t>
  </si>
  <si>
    <t>Vehicle/ Equipment 586</t>
  </si>
  <si>
    <t>Vehicle/ Equipment 587</t>
  </si>
  <si>
    <t>Vehicle/ Equipment 588</t>
  </si>
  <si>
    <t>Vehicle/ Equipment 589</t>
  </si>
  <si>
    <t>Vehicle/ Equipment 590</t>
  </si>
  <si>
    <t>Vehicle/ Equipment 591</t>
  </si>
  <si>
    <t>Vehicle/ Equipment 592</t>
  </si>
  <si>
    <t>Vehicle/ Equipment 593</t>
  </si>
  <si>
    <t>Vehicle/ Equipment 594</t>
  </si>
  <si>
    <t>Vehicle/ Equipment 595</t>
  </si>
  <si>
    <t>Vehicle/ Equipment 596</t>
  </si>
  <si>
    <t>Vehicle/ Equipment 597</t>
  </si>
  <si>
    <t>Vehicle/ Equipment 598</t>
  </si>
  <si>
    <t>Vehicle/ Equipment 599</t>
  </si>
  <si>
    <t>Vehicle/ Equipment 600</t>
  </si>
  <si>
    <t>Vehicle/ Equipment 601</t>
  </si>
  <si>
    <t>Vehicle/ Equipment 602</t>
  </si>
  <si>
    <t>Vehicle/ Equipment 603</t>
  </si>
  <si>
    <t>Vehicle/ Equipment 604</t>
  </si>
  <si>
    <t>Vehicle/ Equipment 605</t>
  </si>
  <si>
    <t>Vehicle/ Equipment 606</t>
  </si>
  <si>
    <t>Vehicle/ Equipment 607</t>
  </si>
  <si>
    <t>Vehicle/ Equipment 608</t>
  </si>
  <si>
    <t>Vehicle/ Equipment 609</t>
  </si>
  <si>
    <t>Vehicle/ Equipment 610</t>
  </si>
  <si>
    <t>Vehicle/ Equipment 611</t>
  </si>
  <si>
    <t>Vehicle/ Equipment 612</t>
  </si>
  <si>
    <t>Vehicle/ Equipment 613</t>
  </si>
  <si>
    <t>Vehicle/ Equipment 614</t>
  </si>
  <si>
    <t>Vehicle/ Equipment 615</t>
  </si>
  <si>
    <t>Vehicle/ Equipment 616</t>
  </si>
  <si>
    <t>Vehicle/ Equipment 617</t>
  </si>
  <si>
    <t>Vehicle/ Equipment 618</t>
  </si>
  <si>
    <t>Vehicle/ Equipment 619</t>
  </si>
  <si>
    <t>Vehicle/ Equipment 620</t>
  </si>
  <si>
    <t>Vehicle/ Equipment 621</t>
  </si>
  <si>
    <t>Vehicle/ Equipment 622</t>
  </si>
  <si>
    <t>Vehicle/ Equipment 623</t>
  </si>
  <si>
    <t>Vehicle/ Equipment 624</t>
  </si>
  <si>
    <t>Vehicle/ Equipment 625</t>
  </si>
  <si>
    <t>Vehicle/ Equipment 626</t>
  </si>
  <si>
    <t>Vehicle/ Equipment 627</t>
  </si>
  <si>
    <t>Vehicle/ Equipment 628</t>
  </si>
  <si>
    <t>Vehicle/ Equipment 629</t>
  </si>
  <si>
    <t>Vehicle/ Equipment 630</t>
  </si>
  <si>
    <t>Vehicle/ Equipment 631</t>
  </si>
  <si>
    <t>Vehicle/ Equipment 632</t>
  </si>
  <si>
    <t>Vehicle/ Equipment 633</t>
  </si>
  <si>
    <t>Vehicle/ Equipment 634</t>
  </si>
  <si>
    <t>Vehicle/ Equipment 635</t>
  </si>
  <si>
    <t>Vehicle/ Equipment 636</t>
  </si>
  <si>
    <t>Vehicle/ Equipment 637</t>
  </si>
  <si>
    <t>Vehicle/ Equipment 638</t>
  </si>
  <si>
    <t>Vehicle/ Equipment 639</t>
  </si>
  <si>
    <t>Vehicle/ Equipment 640</t>
  </si>
  <si>
    <t>Vehicle/ Equipment 641</t>
  </si>
  <si>
    <t>Vehicle/ Equipment 642</t>
  </si>
  <si>
    <t>Vehicle/ Equipment 643</t>
  </si>
  <si>
    <t>Vehicle/ Equipment 644</t>
  </si>
  <si>
    <t>Vehicle/ Equipment 645</t>
  </si>
  <si>
    <t>Vehicle/ Equipment 646</t>
  </si>
  <si>
    <t>Vehicle/ Equipment 647</t>
  </si>
  <si>
    <t>Vehicle/ Equipment 648</t>
  </si>
  <si>
    <t>Vehicle/ Equipment 649</t>
  </si>
  <si>
    <t>Vehicle/ Equipment 650</t>
  </si>
  <si>
    <t>Vehicle/ Equipment 651</t>
  </si>
  <si>
    <t>Vehicle/ Equipment 652</t>
  </si>
  <si>
    <t>Vehicle/ Equipment 653</t>
  </si>
  <si>
    <t>Vehicle/ Equipment 654</t>
  </si>
  <si>
    <t>Vehicle/ Equipment 655</t>
  </si>
  <si>
    <t>Vehicle/ Equipment 656</t>
  </si>
  <si>
    <t>Vehicle/ Equipment 657</t>
  </si>
  <si>
    <t>Vehicle/ Equipment 658</t>
  </si>
  <si>
    <t>Vehicle/ Equipment 659</t>
  </si>
  <si>
    <t>Vehicle/ Equipment 660</t>
  </si>
  <si>
    <t>Vehicle/ Equipment 661</t>
  </si>
  <si>
    <t>Vehicle/ Equipment 662</t>
  </si>
  <si>
    <t>Vehicle/ Equipment 663</t>
  </si>
  <si>
    <t>Vehicle/ Equipment 664</t>
  </si>
  <si>
    <t>Vehicle/ Equipment 665</t>
  </si>
  <si>
    <t>Vehicle/ Equipment 666</t>
  </si>
  <si>
    <t>Vehicle/ Equipment 667</t>
  </si>
  <si>
    <t>Vehicle/ Equipment 668</t>
  </si>
  <si>
    <t>Vehicle/ Equipment 669</t>
  </si>
  <si>
    <t>Vehicle/ Equipment 670</t>
  </si>
  <si>
    <t>Vehicle/ Equipment 671</t>
  </si>
  <si>
    <t>Vehicle/ Equipment 672</t>
  </si>
  <si>
    <t>Vehicle/ Equipment 673</t>
  </si>
  <si>
    <t>Vehicle/ Equipment 674</t>
  </si>
  <si>
    <t>Vehicle/ Equipment 675</t>
  </si>
  <si>
    <t>Vehicle/ Equipment 676</t>
  </si>
  <si>
    <t>Vehicle/ Equipment 677</t>
  </si>
  <si>
    <t>Vehicle/ Equipment 678</t>
  </si>
  <si>
    <t>Vehicle/ Equipment 679</t>
  </si>
  <si>
    <t>Vehicle/ Equipment 680</t>
  </si>
  <si>
    <t>Vehicle/ Equipment 681</t>
  </si>
  <si>
    <t>Vehicle/ Equipment 682</t>
  </si>
  <si>
    <t>Vehicle/ Equipment 683</t>
  </si>
  <si>
    <t>Vehicle/ Equipment 684</t>
  </si>
  <si>
    <t>Vehicle/ Equipment 685</t>
  </si>
  <si>
    <t>Vehicle/ Equipment 686</t>
  </si>
  <si>
    <t>Vehicle/ Equipment 687</t>
  </si>
  <si>
    <t>Vehicle/ Equipment 688</t>
  </si>
  <si>
    <t>Vehicle/ Equipment 689</t>
  </si>
  <si>
    <t>Vehicle/ Equipment 690</t>
  </si>
  <si>
    <t>Vehicle/ Equipment 691</t>
  </si>
  <si>
    <t>Vehicle/ Equipment 692</t>
  </si>
  <si>
    <t>Vehicle/ Equipment 693</t>
  </si>
  <si>
    <t>Vehicle/ Equipment 694</t>
  </si>
  <si>
    <t>Vehicle/ Equipment 695</t>
  </si>
  <si>
    <t>Vehicle/ Equipment 696</t>
  </si>
  <si>
    <t>Vehicle/ Equipment 697</t>
  </si>
  <si>
    <t>Vehicle/ Equipment 698</t>
  </si>
  <si>
    <t>Vehicle/ Equipment 699</t>
  </si>
  <si>
    <t>Vehicle/ Equipment 700</t>
  </si>
  <si>
    <t>Vehicle/ Equipment 701</t>
  </si>
  <si>
    <t>Vehicle/ Equipment 702</t>
  </si>
  <si>
    <t>Vehicle/ Equipment 703</t>
  </si>
  <si>
    <t>Vehicle/ Equipment 704</t>
  </si>
  <si>
    <t>Vehicle/ Equipment 705</t>
  </si>
  <si>
    <t>Vehicle/ Equipment 706</t>
  </si>
  <si>
    <t>Vehicle/ Equipment 707</t>
  </si>
  <si>
    <t>Vehicle/ Equipment 708</t>
  </si>
  <si>
    <t>Vehicle/ Equipment 709</t>
  </si>
  <si>
    <t>Vehicle/ Equipment 710</t>
  </si>
  <si>
    <t>Vehicle/ Equipment 711</t>
  </si>
  <si>
    <t>Vehicle/ Equipment 712</t>
  </si>
  <si>
    <t>Vehicle/ Equipment 713</t>
  </si>
  <si>
    <t>Vehicle/ Equipment 714</t>
  </si>
  <si>
    <t>Vehicle/ Equipment 715</t>
  </si>
  <si>
    <t>Vehicle/ Equipment 716</t>
  </si>
  <si>
    <t>Vehicle/ Equipment 717</t>
  </si>
  <si>
    <t>Vehicle/ Equipment 718</t>
  </si>
  <si>
    <t>Vehicle/ Equipment 719</t>
  </si>
  <si>
    <t>Vehicle/ Equipment 720</t>
  </si>
  <si>
    <t>Vehicle/ Equipment 721</t>
  </si>
  <si>
    <t>Vehicle/ Equipment 722</t>
  </si>
  <si>
    <t>Vehicle/ Equipment 723</t>
  </si>
  <si>
    <t>Vehicle/ Equipment 724</t>
  </si>
  <si>
    <t>Vehicle/ Equipment 725</t>
  </si>
  <si>
    <t>Vehicle/ Equipment 726</t>
  </si>
  <si>
    <t>Vehicle/ Equipment 727</t>
  </si>
  <si>
    <t>Vehicle/ Equipment 728</t>
  </si>
  <si>
    <t>Vehicle/ Equipment 729</t>
  </si>
  <si>
    <t>Vehicle/ Equipment 730</t>
  </si>
  <si>
    <t>Vehicle/ Equipment 731</t>
  </si>
  <si>
    <t>Vehicle/ Equipment 732</t>
  </si>
  <si>
    <t>Vehicle/ Equipment 733</t>
  </si>
  <si>
    <t>Vehicle/ Equipment 734</t>
  </si>
  <si>
    <t>Vehicle/ Equipment 735</t>
  </si>
  <si>
    <t>Vehicle/ Equipment 736</t>
  </si>
  <si>
    <t>Vehicle/ Equipment 737</t>
  </si>
  <si>
    <t>Vehicle/ Equipment 738</t>
  </si>
  <si>
    <t>Vehicle/ Equipment 739</t>
  </si>
  <si>
    <t>Vehicle/ Equipment 740</t>
  </si>
  <si>
    <t>Vehicle/ Equipment 741</t>
  </si>
  <si>
    <t>Vehicle/ Equipment 742</t>
  </si>
  <si>
    <t>Vehicle/ Equipment 743</t>
  </si>
  <si>
    <t>Vehicle/ Equipment 744</t>
  </si>
  <si>
    <t>Vehicle/ Equipment 745</t>
  </si>
  <si>
    <t>Vehicle/ Equipment 746</t>
  </si>
  <si>
    <t>Vehicle/ Equipment 747</t>
  </si>
  <si>
    <t>Vehicle/ Equipment 748</t>
  </si>
  <si>
    <t>Vehicle/ Equipment 749</t>
  </si>
  <si>
    <t>Vehicle/ Equipment 750</t>
  </si>
  <si>
    <t>Vehicle/ Equipment 751</t>
  </si>
  <si>
    <t>Vehicle/ Equipment 752</t>
  </si>
  <si>
    <t>Vehicle/ Equipment 753</t>
  </si>
  <si>
    <t>Vehicle/ Equipment 754</t>
  </si>
  <si>
    <t>Vehicle/ Equipment 755</t>
  </si>
  <si>
    <t>Vehicle/ Equipment 756</t>
  </si>
  <si>
    <t>Vehicle/ Equipment 757</t>
  </si>
  <si>
    <t>Vehicle/ Equipment 758</t>
  </si>
  <si>
    <t>Vehicle/ Equipment 759</t>
  </si>
  <si>
    <t>Vehicle/ Equipment 760</t>
  </si>
  <si>
    <t>Vehicle/ Equipment 761</t>
  </si>
  <si>
    <t>Vehicle/ Equipment 762</t>
  </si>
  <si>
    <t>Vehicle/ Equipment 763</t>
  </si>
  <si>
    <t>Vehicle/ Equipment 764</t>
  </si>
  <si>
    <t>Vehicle/ Equipment 765</t>
  </si>
  <si>
    <t>Vehicle/ Equipment 766</t>
  </si>
  <si>
    <t>Vehicle/ Equipment 767</t>
  </si>
  <si>
    <t>Vehicle/ Equipment 768</t>
  </si>
  <si>
    <t>Vehicle/ Equipment 769</t>
  </si>
  <si>
    <t>Vehicle/ Equipment 770</t>
  </si>
  <si>
    <t>Vehicle/ Equipment 771</t>
  </si>
  <si>
    <t>Vehicle/ Equipment 772</t>
  </si>
  <si>
    <t>Vehicle/ Equipment 773</t>
  </si>
  <si>
    <t>Vehicle/ Equipment 774</t>
  </si>
  <si>
    <t>Vehicle/ Equipment 775</t>
  </si>
  <si>
    <t>Vehicle/ Equipment 776</t>
  </si>
  <si>
    <t>Vehicle/ Equipment 777</t>
  </si>
  <si>
    <t>Vehicle/ Equipment 778</t>
  </si>
  <si>
    <t>Vehicle/ Equipment 779</t>
  </si>
  <si>
    <t>Vehicle/ Equipment 780</t>
  </si>
  <si>
    <t>Vehicle/ Equipment 781</t>
  </si>
  <si>
    <t>Vehicle/ Equipment 782</t>
  </si>
  <si>
    <t>Vehicle/ Equipment 783</t>
  </si>
  <si>
    <t>Vehicle/ Equipment 784</t>
  </si>
  <si>
    <t>Vehicle/ Equipment 785</t>
  </si>
  <si>
    <t>Vehicle/ Equipment 786</t>
  </si>
  <si>
    <t>Vehicle/ Equipment 787</t>
  </si>
  <si>
    <t>Vehicle/ Equipment 788</t>
  </si>
  <si>
    <t>Vehicle/ Equipment 789</t>
  </si>
  <si>
    <t>Vehicle/ Equipment 790</t>
  </si>
  <si>
    <t>Vehicle/ Equipment 791</t>
  </si>
  <si>
    <t>Vehicle/ Equipment 792</t>
  </si>
  <si>
    <t>Vehicle/ Equipment 793</t>
  </si>
  <si>
    <t>Vehicle/ Equipment 794</t>
  </si>
  <si>
    <t>Vehicle/ Equipment 795</t>
  </si>
  <si>
    <t>Vehicle/ Equipment 796</t>
  </si>
  <si>
    <t>Vehicle/ Equipment 797</t>
  </si>
  <si>
    <t>Vehicle/ Equipment 798</t>
  </si>
  <si>
    <t>Vehicle/ Equipment 799</t>
  </si>
  <si>
    <t>Vehicle/ Equipment 800</t>
  </si>
  <si>
    <t>Scrappage Information</t>
  </si>
  <si>
    <r>
      <t xml:space="preserve">The Scrappage and/or Disposal Information table should detail all vehicles and pieces of equipment that will be scrapped under the project. Please only fill out shaded cells highlighted </t>
    </r>
    <r>
      <rPr>
        <b/>
        <i/>
        <sz val="11.5"/>
        <color rgb="FF4472C4"/>
        <rFont val="Calibri"/>
        <family val="2"/>
        <scheme val="minor"/>
      </rPr>
      <t>blue</t>
    </r>
    <r>
      <rPr>
        <i/>
        <sz val="11.5"/>
        <color rgb="FF000000"/>
        <rFont val="Calibri"/>
        <family val="2"/>
        <scheme val="minor"/>
      </rPr>
      <t xml:space="preserve"> with a diagonal pattern (///); fields in</t>
    </r>
    <r>
      <rPr>
        <b/>
        <i/>
        <sz val="11.5"/>
        <color theme="7" tint="-0.249977111117893"/>
        <rFont val="Calibri"/>
        <family val="2"/>
        <scheme val="minor"/>
      </rPr>
      <t xml:space="preserve"> yellow</t>
    </r>
    <r>
      <rPr>
        <i/>
        <sz val="11.5"/>
        <color rgb="FF000000"/>
        <rFont val="Calibri"/>
        <family val="2"/>
        <scheme val="minor"/>
      </rPr>
      <t xml:space="preserve"> will populate automatically. This Scrappage Information table is connected to the New Fleet Description (Tab 15), and fields in yellow will autopopulate with corresponding entries from the previous page. The sheet has capacity for 300 vehicles or equipment. Please refer to the Data Dictionary for additional guidance on each field.</t>
    </r>
  </si>
  <si>
    <t>Table 16. Current Vehicle or Equipment Committed for Scrappage Information</t>
  </si>
  <si>
    <t>Table 16a. Basic Fleet Information and Place(s) of Performance | Note: Yellow fields for the Basic Fleet Information will Automatically Populate upon selecting the corresponding new equipment</t>
  </si>
  <si>
    <t>Table 16b. Current Vehicle or Equipment Specifications</t>
  </si>
  <si>
    <t>Table 16c. Current Engine Information</t>
  </si>
  <si>
    <t>Table 16d. Current Annual Vehicle Activity Data &amp; Estimated Remaining Life</t>
  </si>
  <si>
    <r>
      <t xml:space="preserve">Current Vehicle or Equipment
</t>
    </r>
    <r>
      <rPr>
        <i/>
        <sz val="11.5"/>
        <color rgb="FF000000"/>
        <rFont val="Calibri"/>
        <family val="2"/>
        <scheme val="minor"/>
      </rPr>
      <t>(</t>
    </r>
    <r>
      <rPr>
        <i/>
        <sz val="11.5"/>
        <color rgb="FFC00000"/>
        <rFont val="Calibri"/>
        <family val="2"/>
        <scheme val="minor"/>
      </rPr>
      <t>user is encouraged to modify values in this column</t>
    </r>
    <r>
      <rPr>
        <i/>
        <sz val="11.5"/>
        <color rgb="FF000000"/>
        <rFont val="Calibri"/>
        <family val="2"/>
        <scheme val="minor"/>
      </rPr>
      <t>. This is used to identify equipment when completing other tabs)</t>
    </r>
  </si>
  <si>
    <r>
      <t xml:space="preserve">Does this scrapped vehicle or equipment correspond to any New Vehicle or Equipment from 'New Fleet Description' table?
</t>
    </r>
    <r>
      <rPr>
        <i/>
        <sz val="11.5"/>
        <color rgb="FF000000"/>
        <rFont val="Calibri"/>
        <family val="2"/>
      </rPr>
      <t>(select yes or no from dropdown; if no, proceed to Column AA)</t>
    </r>
  </si>
  <si>
    <r>
      <rPr>
        <b/>
        <sz val="11.5"/>
        <color rgb="FF000000"/>
        <rFont val="Calibri"/>
        <family val="2"/>
      </rPr>
      <t xml:space="preserve">Corresponding New Vehicle, Equipment, or Engine Generally Operating in the Same Area
</t>
    </r>
    <r>
      <rPr>
        <i/>
        <sz val="11.5"/>
        <color rgb="FF000000"/>
        <rFont val="Calibri"/>
        <family val="2"/>
      </rPr>
      <t>(select 'New Vehicle/Equipment from 'New Fleet Description' table, provided in dropdown)</t>
    </r>
  </si>
  <si>
    <r>
      <t xml:space="preserve">Affiliated Subawardee
</t>
    </r>
    <r>
      <rPr>
        <i/>
        <sz val="11.5"/>
        <color rgb="FF000000"/>
        <rFont val="Calibri"/>
        <family val="2"/>
        <scheme val="minor"/>
      </rPr>
      <t>(if part of subaward; select subawardee from dropdown, based on entries into Table 2c)</t>
    </r>
  </si>
  <si>
    <t>Vehicle or Equipment Type</t>
  </si>
  <si>
    <t>Vehicle or Equipment Subtype</t>
  </si>
  <si>
    <t>If 'Other/Not Listed' Subtype selected, please describe</t>
  </si>
  <si>
    <t>Technology Type</t>
  </si>
  <si>
    <r>
      <t xml:space="preserve">Vehicle or Equipment Operates in Multiple Performance Locations Within this project? </t>
    </r>
    <r>
      <rPr>
        <i/>
        <sz val="11"/>
        <color rgb="FF000000"/>
        <rFont val="Calibri"/>
        <family val="2"/>
        <scheme val="minor"/>
      </rPr>
      <t>(Yes/No)</t>
    </r>
  </si>
  <si>
    <t>Primary Port or Port Facility</t>
  </si>
  <si>
    <t xml:space="preserve">If Primary location of vehicle/equipment is not at a port or port facility listed in Table 3a, provide the Name of the Additional Project Location as listed in Table 3b </t>
  </si>
  <si>
    <r>
      <t>Secondary Port or Port Facility</t>
    </r>
    <r>
      <rPr>
        <i/>
        <sz val="2"/>
        <color rgb="FF000000"/>
        <rFont val="Calibri"/>
        <family val="2"/>
        <scheme val="minor"/>
      </rPr>
      <t>_2</t>
    </r>
  </si>
  <si>
    <t>If Secondary location of vehicle/equipment is not at a port or port facility, provide the Name of the Additional Project Location_2</t>
  </si>
  <si>
    <r>
      <t>Project Site ID</t>
    </r>
    <r>
      <rPr>
        <b/>
        <sz val="3"/>
        <color rgb="FF000000"/>
        <rFont val="Calibri"/>
        <family val="2"/>
        <scheme val="minor"/>
      </rPr>
      <t>_2</t>
    </r>
  </si>
  <si>
    <r>
      <t>State</t>
    </r>
    <r>
      <rPr>
        <b/>
        <sz val="3"/>
        <color rgb="FF000000"/>
        <rFont val="Calibri"/>
        <family val="2"/>
        <scheme val="minor"/>
      </rPr>
      <t>_2</t>
    </r>
  </si>
  <si>
    <r>
      <t>County</t>
    </r>
    <r>
      <rPr>
        <b/>
        <sz val="3"/>
        <color rgb="FF000000"/>
        <rFont val="Calibri"/>
        <family val="2"/>
        <scheme val="minor"/>
      </rPr>
      <t>_2</t>
    </r>
  </si>
  <si>
    <r>
      <t>City</t>
    </r>
    <r>
      <rPr>
        <b/>
        <sz val="3"/>
        <color rgb="FF000000"/>
        <rFont val="Calibri"/>
        <family val="2"/>
        <scheme val="minor"/>
      </rPr>
      <t>_2</t>
    </r>
  </si>
  <si>
    <r>
      <rPr>
        <b/>
        <sz val="11"/>
        <color rgb="FF000000"/>
        <rFont val="Calibri"/>
        <family val="2"/>
        <scheme val="minor"/>
      </rPr>
      <t>FIPS Code</t>
    </r>
    <r>
      <rPr>
        <b/>
        <sz val="3"/>
        <color rgb="FF000000"/>
        <rFont val="Calibri"/>
        <family val="2"/>
        <scheme val="minor"/>
      </rPr>
      <t>_2</t>
    </r>
  </si>
  <si>
    <r>
      <t xml:space="preserve">If this vehicle or equipment does not correspond to a 'New Vehicle/Equipment', provide the state in which this vehicle or equipment primarily operated in. 
</t>
    </r>
    <r>
      <rPr>
        <i/>
        <sz val="11"/>
        <color rgb="FF000000"/>
        <rFont val="Calibri"/>
        <family val="2"/>
        <scheme val="minor"/>
      </rPr>
      <t>(Select from dropdown.)</t>
    </r>
  </si>
  <si>
    <r>
      <t xml:space="preserve">If this vehicle or equipment does not correspond to a 'New Vehicle/Equipment', provide the county in which this vehicle or equipment primarily operated in. 
</t>
    </r>
    <r>
      <rPr>
        <i/>
        <sz val="11"/>
        <color rgb="FF000000"/>
        <rFont val="Calibri"/>
        <family val="2"/>
        <scheme val="minor"/>
      </rPr>
      <t>(Select from dropdown.)</t>
    </r>
  </si>
  <si>
    <t xml:space="preserve">If this vehicle or equipment does not correspond to a 'New Vehicle/Equipment', provide the city in which this vehicle or equipment primarily operated in. </t>
  </si>
  <si>
    <r>
      <t>If 'Other/Not Listed' Subtype selected, please describe</t>
    </r>
    <r>
      <rPr>
        <b/>
        <sz val="11.5"/>
        <color theme="0"/>
        <rFont val="Calibri"/>
        <family val="2"/>
        <scheme val="minor"/>
      </rPr>
      <t>_2</t>
    </r>
  </si>
  <si>
    <r>
      <t xml:space="preserve">Current Vehicle Class
</t>
    </r>
    <r>
      <rPr>
        <i/>
        <sz val="11"/>
        <color rgb="FF000000"/>
        <rFont val="Calibri"/>
        <family val="2"/>
        <scheme val="minor"/>
      </rPr>
      <t>(select from dropdown; onroad vehicles only)</t>
    </r>
  </si>
  <si>
    <r>
      <t xml:space="preserve">Current Vehicle GVWR 
</t>
    </r>
    <r>
      <rPr>
        <i/>
        <sz val="11"/>
        <color rgb="FF000000"/>
        <rFont val="Calibri"/>
        <family val="2"/>
        <scheme val="minor"/>
      </rPr>
      <t>(onroad vehicles only)</t>
    </r>
  </si>
  <si>
    <t xml:space="preserve">Current Vehicle or Equipment Manufacturer </t>
  </si>
  <si>
    <t>Current Vehicle or Equipment Model</t>
  </si>
  <si>
    <t>Current Vehicle or Equipment Model Year</t>
  </si>
  <si>
    <r>
      <t xml:space="preserve">Current Fuel Type
</t>
    </r>
    <r>
      <rPr>
        <i/>
        <sz val="11"/>
        <color rgb="FF000000"/>
        <rFont val="Calibri"/>
        <family val="2"/>
        <scheme val="minor"/>
      </rPr>
      <t>(select from dropdown)</t>
    </r>
  </si>
  <si>
    <t>Current Powertrain Family Name</t>
  </si>
  <si>
    <t xml:space="preserve">Current Vehicle or Equipment Identification Number </t>
  </si>
  <si>
    <r>
      <t xml:space="preserve">Method of Vehicle or Equipment Scrappage 
</t>
    </r>
    <r>
      <rPr>
        <i/>
        <sz val="11"/>
        <color rgb="FF000000"/>
        <rFont val="Calibri"/>
        <family val="2"/>
        <scheme val="minor"/>
      </rPr>
      <t>(select from dropdown)</t>
    </r>
  </si>
  <si>
    <t>If Other Method of Vehicle or Equipment Scrappage, please briefly describe the alternative scrappage plan for this vehicle/equipment</t>
  </si>
  <si>
    <t>Current Engine Serial Number(s)</t>
  </si>
  <si>
    <t>Current Engine Make</t>
  </si>
  <si>
    <t>Current Engine Model</t>
  </si>
  <si>
    <t>Current Engine Model Year</t>
  </si>
  <si>
    <r>
      <t xml:space="preserve">Current Engine Tier </t>
    </r>
    <r>
      <rPr>
        <i/>
        <sz val="11.5"/>
        <rFont val="Calibri"/>
        <family val="2"/>
        <scheme val="minor"/>
      </rPr>
      <t>(select from dropdown; nonroad, locomotive, and marine only)</t>
    </r>
  </si>
  <si>
    <r>
      <t xml:space="preserve">Current Engine Horsepower
</t>
    </r>
    <r>
      <rPr>
        <sz val="11"/>
        <rFont val="Calibri"/>
        <family val="2"/>
        <scheme val="minor"/>
      </rPr>
      <t>(1 hp = 1 kW / 1.341)</t>
    </r>
  </si>
  <si>
    <r>
      <rPr>
        <b/>
        <sz val="11"/>
        <color rgb="FF000000"/>
        <rFont val="Calibri"/>
        <family val="2"/>
        <scheme val="minor"/>
      </rPr>
      <t xml:space="preserve">Current Engine Cylinder Displacement 
</t>
    </r>
    <r>
      <rPr>
        <i/>
        <sz val="11.5"/>
        <color rgb="FF000000"/>
        <rFont val="Calibri"/>
        <family val="2"/>
        <scheme val="minor"/>
      </rPr>
      <t>(select from dropdown; liters/cylinder; marine only</t>
    </r>
    <r>
      <rPr>
        <sz val="11.5"/>
        <color rgb="FF000000"/>
        <rFont val="Calibri"/>
        <family val="2"/>
        <scheme val="minor"/>
      </rPr>
      <t>)</t>
    </r>
  </si>
  <si>
    <r>
      <t xml:space="preserve">Current Engine Number of Cylinders </t>
    </r>
    <r>
      <rPr>
        <i/>
        <sz val="11.5"/>
        <rFont val="Calibri"/>
        <family val="2"/>
        <scheme val="minor"/>
      </rPr>
      <t>(# of cylinders per engine; marine only)</t>
    </r>
  </si>
  <si>
    <r>
      <t xml:space="preserve">Current Engine Total Displacement </t>
    </r>
    <r>
      <rPr>
        <i/>
        <sz val="11"/>
        <rFont val="Calibri"/>
        <family val="2"/>
        <scheme val="minor"/>
      </rPr>
      <t>(liters per engine; marine only)</t>
    </r>
  </si>
  <si>
    <r>
      <rPr>
        <b/>
        <sz val="11"/>
        <color rgb="FF000000"/>
        <rFont val="Calibri"/>
        <family val="2"/>
        <scheme val="minor"/>
      </rPr>
      <t>Current Engine Family Name</t>
    </r>
    <r>
      <rPr>
        <sz val="11"/>
        <color rgb="FF000000"/>
        <rFont val="Calibri"/>
        <family val="2"/>
        <scheme val="minor"/>
      </rPr>
      <t xml:space="preserve"> (</t>
    </r>
    <r>
      <rPr>
        <i/>
        <sz val="11.5"/>
        <color rgb="FF000000"/>
        <rFont val="Calibri"/>
        <family val="2"/>
        <scheme val="minor"/>
      </rPr>
      <t>if unregulated, then N/A</t>
    </r>
    <r>
      <rPr>
        <sz val="11.5"/>
        <color rgb="FF000000"/>
        <rFont val="Calibri"/>
        <family val="2"/>
        <scheme val="minor"/>
      </rPr>
      <t>)</t>
    </r>
  </si>
  <si>
    <r>
      <rPr>
        <b/>
        <sz val="11"/>
        <color rgb="FF000000"/>
        <rFont val="Calibri"/>
        <family val="2"/>
        <scheme val="minor"/>
      </rPr>
      <t xml:space="preserve">Current Engine Fuel Type 
</t>
    </r>
    <r>
      <rPr>
        <i/>
        <sz val="11"/>
        <color rgb="FF000000"/>
        <rFont val="Calibri"/>
        <family val="2"/>
        <scheme val="minor"/>
      </rPr>
      <t>(select from dropdown)</t>
    </r>
  </si>
  <si>
    <r>
      <t>Total # of Propulsion Engines</t>
    </r>
    <r>
      <rPr>
        <i/>
        <sz val="11.5"/>
        <rFont val="Calibri"/>
        <family val="2"/>
        <scheme val="minor"/>
      </rPr>
      <t xml:space="preserve"> (per vessel; marine only)</t>
    </r>
  </si>
  <si>
    <r>
      <t>Total # of Auxiliary Engines</t>
    </r>
    <r>
      <rPr>
        <i/>
        <sz val="11.5"/>
        <rFont val="Calibri"/>
        <family val="2"/>
        <scheme val="minor"/>
      </rPr>
      <t xml:space="preserve"> (per vessel; marine only)</t>
    </r>
  </si>
  <si>
    <r>
      <t xml:space="preserve">Method of Powertrain Scrappage 
</t>
    </r>
    <r>
      <rPr>
        <i/>
        <sz val="11"/>
        <color rgb="FF000000"/>
        <rFont val="Calibri"/>
        <family val="2"/>
        <scheme val="minor"/>
      </rPr>
      <t>(select from dropdown)</t>
    </r>
  </si>
  <si>
    <t>If Other Method of Powertrain Scrappage, please briefly describe the alternative scrappage plan for this powertrain</t>
  </si>
  <si>
    <r>
      <rPr>
        <b/>
        <sz val="11"/>
        <color rgb="FF000000"/>
        <rFont val="Calibri"/>
        <family val="2"/>
        <scheme val="minor"/>
      </rPr>
      <t xml:space="preserve">Date of Scrappage
</t>
    </r>
    <r>
      <rPr>
        <i/>
        <sz val="11"/>
        <color rgb="FF000000"/>
        <rFont val="Calibri"/>
        <family val="2"/>
        <scheme val="minor"/>
      </rPr>
      <t>(mm/dd/yyyy)</t>
    </r>
  </si>
  <si>
    <r>
      <rPr>
        <b/>
        <sz val="11"/>
        <color rgb="FF000000"/>
        <rFont val="Calibri"/>
        <family val="2"/>
      </rPr>
      <t xml:space="preserve">Annual Amount of Fuel Used 
</t>
    </r>
    <r>
      <rPr>
        <i/>
        <sz val="11"/>
        <color rgb="FF000000"/>
        <rFont val="Calibri"/>
        <family val="2"/>
      </rPr>
      <t>(gallons/year per engine; report using the latest 12-month period available)</t>
    </r>
  </si>
  <si>
    <r>
      <rPr>
        <b/>
        <sz val="11"/>
        <color rgb="FF000000"/>
        <rFont val="Calibri"/>
        <family val="2"/>
      </rPr>
      <t xml:space="preserve">Annual Usage Hours 
</t>
    </r>
    <r>
      <rPr>
        <i/>
        <sz val="11.5"/>
        <color rgb="FF000000"/>
        <rFont val="Calibri"/>
        <family val="2"/>
      </rPr>
      <t>(hours per year per engine; includes idling hours; nonroad, locomotive, and marine only)</t>
    </r>
  </si>
  <si>
    <r>
      <rPr>
        <b/>
        <sz val="11"/>
        <color rgb="FF000000"/>
        <rFont val="Calibri"/>
        <family val="2"/>
      </rPr>
      <t xml:space="preserve">Annual Miles Traveled 
</t>
    </r>
    <r>
      <rPr>
        <i/>
        <sz val="11.5"/>
        <color rgb="FF000000"/>
        <rFont val="Calibri"/>
        <family val="2"/>
      </rPr>
      <t>(miles per vehicle; onroad only)</t>
    </r>
  </si>
  <si>
    <r>
      <rPr>
        <b/>
        <sz val="11"/>
        <color rgb="FF000000"/>
        <rFont val="Calibri"/>
        <family val="2"/>
        <scheme val="minor"/>
      </rPr>
      <t xml:space="preserve">Annual Idling Hours </t>
    </r>
    <r>
      <rPr>
        <i/>
        <sz val="11.5"/>
        <color rgb="FF000000"/>
        <rFont val="Calibri"/>
        <family val="2"/>
        <scheme val="minor"/>
      </rPr>
      <t>(hours per engine; on-highway only)</t>
    </r>
  </si>
  <si>
    <r>
      <rPr>
        <b/>
        <sz val="11"/>
        <color rgb="FF000000"/>
        <rFont val="Calibri"/>
        <family val="2"/>
        <scheme val="minor"/>
      </rPr>
      <t xml:space="preserve">Annual Hoteling Hours </t>
    </r>
    <r>
      <rPr>
        <i/>
        <sz val="11"/>
        <color rgb="FF000000"/>
        <rFont val="Calibri"/>
        <family val="2"/>
        <scheme val="minor"/>
      </rPr>
      <t>(hours per year per engine; class 8 long-haul combination only)</t>
    </r>
  </si>
  <si>
    <r>
      <rPr>
        <b/>
        <sz val="11"/>
        <color rgb="FF000000"/>
        <rFont val="Calibri"/>
        <family val="2"/>
      </rPr>
      <t>Remaining Life of Current Engine/Vehicle</t>
    </r>
    <r>
      <rPr>
        <i/>
        <sz val="11.5"/>
        <color rgb="FF000000"/>
        <rFont val="Calibri"/>
        <family val="2"/>
      </rPr>
      <t xml:space="preserve"> (years per engine; total # of years of engine life remaining at time of upgrade action):</t>
    </r>
  </si>
  <si>
    <r>
      <t>Type of Annual Values for Equipment/Vehicle Activity Data Reported</t>
    </r>
    <r>
      <rPr>
        <b/>
        <sz val="11"/>
        <color theme="1"/>
        <rFont val="Calibri"/>
        <family val="2"/>
        <scheme val="minor"/>
      </rPr>
      <t xml:space="preserve"> in Table 13d</t>
    </r>
    <r>
      <rPr>
        <i/>
        <sz val="11"/>
        <color theme="1"/>
        <rFont val="Calibri"/>
        <family val="2"/>
        <scheme val="minor"/>
      </rPr>
      <t xml:space="preserve"> 
(select from dropdown)</t>
    </r>
  </si>
  <si>
    <t>Example: Old Vehicle</t>
  </si>
  <si>
    <t>Example Yes</t>
  </si>
  <si>
    <t>Example: New Vehicle 01</t>
  </si>
  <si>
    <t>Example: Short Haul - Combination</t>
  </si>
  <si>
    <t>Example: Taurus</t>
  </si>
  <si>
    <t>Example: 1995</t>
  </si>
  <si>
    <t>Example: ULSD (diesel)</t>
  </si>
  <si>
    <t>Example: Cutting a three-inch-by-three-inch hole in the engine block</t>
  </si>
  <si>
    <t>Example: 4548154</t>
  </si>
  <si>
    <t>Example: ABC1000</t>
  </si>
  <si>
    <t>Example: Tier 2</t>
  </si>
  <si>
    <t>Example: 660</t>
  </si>
  <si>
    <t>Example: 5.0 &lt;= size &lt;15.0</t>
  </si>
  <si>
    <t>Example: 6000</t>
  </si>
  <si>
    <t>Example: 3000</t>
  </si>
  <si>
    <t>Example: 1500</t>
  </si>
  <si>
    <t>Example: 3</t>
  </si>
  <si>
    <t>Current Vehicle or Equipment 1</t>
  </si>
  <si>
    <t>Current Vehicle or Equipment 2</t>
  </si>
  <si>
    <t>Current Vehicle or Equipment 3</t>
  </si>
  <si>
    <t>Current Vehicle or Equipment 4</t>
  </si>
  <si>
    <t>Current Vehicle or Equipment 5</t>
  </si>
  <si>
    <t>Current Vehicle or Equipment 6</t>
  </si>
  <si>
    <t>Current Vehicle or Equipment 7</t>
  </si>
  <si>
    <t>Current Vehicle or Equipment 8</t>
  </si>
  <si>
    <t>Current Vehicle or Equipment 9</t>
  </si>
  <si>
    <t>Current Vehicle or Equipment 10</t>
  </si>
  <si>
    <t>Current Vehicle or Equipment 11</t>
  </si>
  <si>
    <t>Current Vehicle or Equipment 12</t>
  </si>
  <si>
    <t>Current Vehicle or Equipment 13</t>
  </si>
  <si>
    <t>Current Vehicle or Equipment 14</t>
  </si>
  <si>
    <t>Current Vehicle or Equipment 15</t>
  </si>
  <si>
    <t>Current Vehicle or Equipment 16</t>
  </si>
  <si>
    <t>Current Vehicle or Equipment 17</t>
  </si>
  <si>
    <t>Current Vehicle or Equipment 18</t>
  </si>
  <si>
    <t>Current Vehicle or Equipment 19</t>
  </si>
  <si>
    <t>Current Vehicle or Equipment 20</t>
  </si>
  <si>
    <t>Current Vehicle or Equipment 21</t>
  </si>
  <si>
    <t>Current Vehicle or Equipment 22</t>
  </si>
  <si>
    <t>Current Vehicle or Equipment 23</t>
  </si>
  <si>
    <t>Current Vehicle or Equipment 24</t>
  </si>
  <si>
    <t>Current Vehicle or Equipment 25</t>
  </si>
  <si>
    <t>Current Vehicle or Equipment 26</t>
  </si>
  <si>
    <t>Current Vehicle or Equipment 27</t>
  </si>
  <si>
    <t>Current Vehicle or Equipment 28</t>
  </si>
  <si>
    <t>Current Vehicle or Equipment 29</t>
  </si>
  <si>
    <t>Current Vehicle or Equipment 30</t>
  </si>
  <si>
    <t>Current Vehicle or Equipment 31</t>
  </si>
  <si>
    <t>Current Vehicle or Equipment 32</t>
  </si>
  <si>
    <t>Current Vehicle or Equipment 33</t>
  </si>
  <si>
    <t>Current Vehicle or Equipment 34</t>
  </si>
  <si>
    <t>Current Vehicle or Equipment 35</t>
  </si>
  <si>
    <t>Current Vehicle or Equipment 36</t>
  </si>
  <si>
    <t>Current Vehicle or Equipment 37</t>
  </si>
  <si>
    <t>Current Vehicle or Equipment 38</t>
  </si>
  <si>
    <t>Current Vehicle or Equipment 39</t>
  </si>
  <si>
    <t>Current Vehicle or Equipment 40</t>
  </si>
  <si>
    <t>Current Vehicle or Equipment 41</t>
  </si>
  <si>
    <t>Current Vehicle or Equipment 42</t>
  </si>
  <si>
    <t>Current Vehicle or Equipment 43</t>
  </si>
  <si>
    <t>Current Vehicle or Equipment 44</t>
  </si>
  <si>
    <t>Current Vehicle or Equipment 45</t>
  </si>
  <si>
    <t>Current Vehicle or Equipment 46</t>
  </si>
  <si>
    <t>Current Vehicle or Equipment 47</t>
  </si>
  <si>
    <t>Current Vehicle or Equipment 48</t>
  </si>
  <si>
    <t>Current Vehicle or Equipment 49</t>
  </si>
  <si>
    <t>Current Vehicle or Equipment 50</t>
  </si>
  <si>
    <t>Current Vehicle or Equipment 51</t>
  </si>
  <si>
    <t>Current Vehicle or Equipment 52</t>
  </si>
  <si>
    <t>Current Vehicle or Equipment 53</t>
  </si>
  <si>
    <t>Current Vehicle or Equipment 54</t>
  </si>
  <si>
    <t>Current Vehicle or Equipment 55</t>
  </si>
  <si>
    <t>Current Vehicle or Equipment 56</t>
  </si>
  <si>
    <t>Current Vehicle or Equipment 57</t>
  </si>
  <si>
    <t>Current Vehicle or Equipment 58</t>
  </si>
  <si>
    <t>Current Vehicle or Equipment 59</t>
  </si>
  <si>
    <t>Current Vehicle or Equipment 60</t>
  </si>
  <si>
    <t>Current Vehicle or Equipment 61</t>
  </si>
  <si>
    <t>Current Vehicle or Equipment 62</t>
  </si>
  <si>
    <t>Current Vehicle or Equipment 63</t>
  </si>
  <si>
    <t>Current Vehicle or Equipment 64</t>
  </si>
  <si>
    <t>Current Vehicle or Equipment 65</t>
  </si>
  <si>
    <t>Current Vehicle or Equipment 66</t>
  </si>
  <si>
    <t>Current Vehicle or Equipment 67</t>
  </si>
  <si>
    <t>Current Vehicle or Equipment 68</t>
  </si>
  <si>
    <t>Current Vehicle or Equipment 69</t>
  </si>
  <si>
    <t>Current Vehicle or Equipment 70</t>
  </si>
  <si>
    <t>Current Vehicle or Equipment 71</t>
  </si>
  <si>
    <t>Current Vehicle or Equipment 72</t>
  </si>
  <si>
    <t>Current Vehicle or Equipment 73</t>
  </si>
  <si>
    <t>Current Vehicle or Equipment 74</t>
  </si>
  <si>
    <t>Current Vehicle or Equipment 75</t>
  </si>
  <si>
    <t>Current Vehicle or Equipment 76</t>
  </si>
  <si>
    <t>Current Vehicle or Equipment 77</t>
  </si>
  <si>
    <t>Current Vehicle or Equipment 78</t>
  </si>
  <si>
    <t>Current Vehicle or Equipment 79</t>
  </si>
  <si>
    <t>Current Vehicle or Equipment 80</t>
  </si>
  <si>
    <t>Current Vehicle or Equipment 81</t>
  </si>
  <si>
    <t>Current Vehicle or Equipment 82</t>
  </si>
  <si>
    <t>Current Vehicle or Equipment 83</t>
  </si>
  <si>
    <t>Current Vehicle or Equipment 84</t>
  </si>
  <si>
    <t>Current Vehicle or Equipment 85</t>
  </si>
  <si>
    <t>Current Vehicle or Equipment 86</t>
  </si>
  <si>
    <t>Current Vehicle or Equipment 87</t>
  </si>
  <si>
    <t>Current Vehicle or Equipment 88</t>
  </si>
  <si>
    <t>Current Vehicle or Equipment 89</t>
  </si>
  <si>
    <t>Current Vehicle or Equipment 90</t>
  </si>
  <si>
    <t>Current Vehicle or Equipment 91</t>
  </si>
  <si>
    <t>Current Vehicle or Equipment 92</t>
  </si>
  <si>
    <t>Current Vehicle or Equipment 93</t>
  </si>
  <si>
    <t>Current Vehicle or Equipment 94</t>
  </si>
  <si>
    <t>Current Vehicle or Equipment 95</t>
  </si>
  <si>
    <t>Current Vehicle or Equipment 96</t>
  </si>
  <si>
    <t>Current Vehicle or Equipment 97</t>
  </si>
  <si>
    <t>Current Vehicle or Equipment 98</t>
  </si>
  <si>
    <t>Current Vehicle or Equipment 99</t>
  </si>
  <si>
    <t>Current Vehicle or Equipment 100</t>
  </si>
  <si>
    <t>Current Vehicle or Equipment 101</t>
  </si>
  <si>
    <t>Current Vehicle or Equipment 102</t>
  </si>
  <si>
    <t>Current Vehicle or Equipment 103</t>
  </si>
  <si>
    <t>Current Vehicle or Equipment 104</t>
  </si>
  <si>
    <t>Current Vehicle or Equipment 105</t>
  </si>
  <si>
    <t>Current Vehicle or Equipment 106</t>
  </si>
  <si>
    <t>Current Vehicle or Equipment 107</t>
  </si>
  <si>
    <t>Current Vehicle or Equipment 108</t>
  </si>
  <si>
    <t>Current Vehicle or Equipment 109</t>
  </si>
  <si>
    <t>Current Vehicle or Equipment 110</t>
  </si>
  <si>
    <t>Current Vehicle or Equipment 111</t>
  </si>
  <si>
    <t>Current Vehicle or Equipment 112</t>
  </si>
  <si>
    <t>Current Vehicle or Equipment 113</t>
  </si>
  <si>
    <t>Current Vehicle or Equipment 114</t>
  </si>
  <si>
    <t>Current Vehicle or Equipment 115</t>
  </si>
  <si>
    <t>Current Vehicle or Equipment 116</t>
  </si>
  <si>
    <t>Current Vehicle or Equipment 117</t>
  </si>
  <si>
    <t>Current Vehicle or Equipment 118</t>
  </si>
  <si>
    <t>Current Vehicle or Equipment 119</t>
  </si>
  <si>
    <t>Current Vehicle or Equipment 120</t>
  </si>
  <si>
    <t>Current Vehicle or Equipment 121</t>
  </si>
  <si>
    <t>Current Vehicle or Equipment 122</t>
  </si>
  <si>
    <t>Current Vehicle or Equipment 123</t>
  </si>
  <si>
    <t>Current Vehicle or Equipment 124</t>
  </si>
  <si>
    <t>Current Vehicle or Equipment 125</t>
  </si>
  <si>
    <t>Current Vehicle or Equipment 126</t>
  </si>
  <si>
    <t>Current Vehicle or Equipment 127</t>
  </si>
  <si>
    <t>Current Vehicle or Equipment 128</t>
  </si>
  <si>
    <t>Current Vehicle or Equipment 129</t>
  </si>
  <si>
    <t>Current Vehicle or Equipment 130</t>
  </si>
  <si>
    <t>Current Vehicle or Equipment 131</t>
  </si>
  <si>
    <t>Current Vehicle or Equipment 132</t>
  </si>
  <si>
    <t>Current Vehicle or Equipment 133</t>
  </si>
  <si>
    <t>Current Vehicle or Equipment 134</t>
  </si>
  <si>
    <t>Current Vehicle or Equipment 135</t>
  </si>
  <si>
    <t>Current Vehicle or Equipment 136</t>
  </si>
  <si>
    <t>Current Vehicle or Equipment 137</t>
  </si>
  <si>
    <t>Current Vehicle or Equipment 138</t>
  </si>
  <si>
    <t>Current Vehicle or Equipment 139</t>
  </si>
  <si>
    <t>Current Vehicle or Equipment 140</t>
  </si>
  <si>
    <t>Current Vehicle or Equipment 141</t>
  </si>
  <si>
    <t>Current Vehicle or Equipment 142</t>
  </si>
  <si>
    <t>Current Vehicle or Equipment 143</t>
  </si>
  <si>
    <t>Current Vehicle or Equipment 144</t>
  </si>
  <si>
    <t>Current Vehicle or Equipment 145</t>
  </si>
  <si>
    <t>Current Vehicle or Equipment 146</t>
  </si>
  <si>
    <t>Current Vehicle or Equipment 147</t>
  </si>
  <si>
    <t>Current Vehicle or Equipment 148</t>
  </si>
  <si>
    <t>Current Vehicle or Equipment 149</t>
  </si>
  <si>
    <t>Current Vehicle or Equipment 150</t>
  </si>
  <si>
    <t>Current Vehicle or Equipment 151</t>
  </si>
  <si>
    <t>Current Vehicle or Equipment 152</t>
  </si>
  <si>
    <t>Current Vehicle or Equipment 153</t>
  </si>
  <si>
    <t>Current Vehicle or Equipment 154</t>
  </si>
  <si>
    <t>Current Vehicle or Equipment 155</t>
  </si>
  <si>
    <t>Current Vehicle or Equipment 156</t>
  </si>
  <si>
    <t>Current Vehicle or Equipment 157</t>
  </si>
  <si>
    <t>Current Vehicle or Equipment 158</t>
  </si>
  <si>
    <t>Current Vehicle or Equipment 159</t>
  </si>
  <si>
    <t>Current Vehicle or Equipment 160</t>
  </si>
  <si>
    <t>Current Vehicle or Equipment 161</t>
  </si>
  <si>
    <t>Current Vehicle or Equipment 162</t>
  </si>
  <si>
    <t>Current Vehicle or Equipment 163</t>
  </si>
  <si>
    <t>Current Vehicle or Equipment 164</t>
  </si>
  <si>
    <t>Current Vehicle or Equipment 165</t>
  </si>
  <si>
    <t>Current Vehicle or Equipment 166</t>
  </si>
  <si>
    <t>Current Vehicle or Equipment 167</t>
  </si>
  <si>
    <t>Current Vehicle or Equipment 168</t>
  </si>
  <si>
    <t>Current Vehicle or Equipment 169</t>
  </si>
  <si>
    <t>Current Vehicle or Equipment 170</t>
  </si>
  <si>
    <t>Current Vehicle or Equipment 171</t>
  </si>
  <si>
    <t>Current Vehicle or Equipment 172</t>
  </si>
  <si>
    <t>Current Vehicle or Equipment 173</t>
  </si>
  <si>
    <t>Current Vehicle or Equipment 174</t>
  </si>
  <si>
    <t>Current Vehicle or Equipment 175</t>
  </si>
  <si>
    <t>Current Vehicle or Equipment 176</t>
  </si>
  <si>
    <t>Current Vehicle or Equipment 177</t>
  </si>
  <si>
    <t>Current Vehicle or Equipment 178</t>
  </si>
  <si>
    <t>Current Vehicle or Equipment 179</t>
  </si>
  <si>
    <t>Current Vehicle or Equipment 180</t>
  </si>
  <si>
    <t>Current Vehicle or Equipment 181</t>
  </si>
  <si>
    <t>Current Vehicle or Equipment 182</t>
  </si>
  <si>
    <t>Current Vehicle or Equipment 183</t>
  </si>
  <si>
    <t>Current Vehicle or Equipment 184</t>
  </si>
  <si>
    <t>Current Vehicle or Equipment 185</t>
  </si>
  <si>
    <t>Current Vehicle or Equipment 186</t>
  </si>
  <si>
    <t>Current Vehicle or Equipment 187</t>
  </si>
  <si>
    <t>Current Vehicle or Equipment 188</t>
  </si>
  <si>
    <t>Current Vehicle or Equipment 189</t>
  </si>
  <si>
    <t>Current Vehicle or Equipment 190</t>
  </si>
  <si>
    <t>Current Vehicle or Equipment 191</t>
  </si>
  <si>
    <t>Current Vehicle or Equipment 192</t>
  </si>
  <si>
    <t>Current Vehicle or Equipment 193</t>
  </si>
  <si>
    <t>Current Vehicle or Equipment 194</t>
  </si>
  <si>
    <t>Current Vehicle or Equipment 195</t>
  </si>
  <si>
    <t>Current Vehicle or Equipment 196</t>
  </si>
  <si>
    <t>Current Vehicle or Equipment 197</t>
  </si>
  <si>
    <t>Current Vehicle or Equipment 198</t>
  </si>
  <si>
    <t>Current Vehicle or Equipment 199</t>
  </si>
  <si>
    <t>Current Vehicle or Equipment 200</t>
  </si>
  <si>
    <t>Current Vehicle or Equipment 201</t>
  </si>
  <si>
    <t>Current Vehicle or Equipment 202</t>
  </si>
  <si>
    <t>Current Vehicle or Equipment 203</t>
  </si>
  <si>
    <t>Current Vehicle or Equipment 204</t>
  </si>
  <si>
    <t>Current Vehicle or Equipment 205</t>
  </si>
  <si>
    <t>Current Vehicle or Equipment 206</t>
  </si>
  <si>
    <t>Current Vehicle or Equipment 207</t>
  </si>
  <si>
    <t>Current Vehicle or Equipment 208</t>
  </si>
  <si>
    <t>Current Vehicle or Equipment 209</t>
  </si>
  <si>
    <t>Current Vehicle or Equipment 210</t>
  </si>
  <si>
    <t>Current Vehicle or Equipment 211</t>
  </si>
  <si>
    <t>Current Vehicle or Equipment 212</t>
  </si>
  <si>
    <t>Current Vehicle or Equipment 213</t>
  </si>
  <si>
    <t>Current Vehicle or Equipment 214</t>
  </si>
  <si>
    <t>Current Vehicle or Equipment 215</t>
  </si>
  <si>
    <t>Current Vehicle or Equipment 216</t>
  </si>
  <si>
    <t>Current Vehicle or Equipment 217</t>
  </si>
  <si>
    <t>Current Vehicle or Equipment 218</t>
  </si>
  <si>
    <t>Current Vehicle or Equipment 219</t>
  </si>
  <si>
    <t>Current Vehicle or Equipment 220</t>
  </si>
  <si>
    <t>Current Vehicle or Equipment 221</t>
  </si>
  <si>
    <t>Current Vehicle or Equipment 222</t>
  </si>
  <si>
    <t>Current Vehicle or Equipment 223</t>
  </si>
  <si>
    <t>Current Vehicle or Equipment 224</t>
  </si>
  <si>
    <t>Current Vehicle or Equipment 225</t>
  </si>
  <si>
    <t>Current Vehicle or Equipment 226</t>
  </si>
  <si>
    <t>Current Vehicle or Equipment 227</t>
  </si>
  <si>
    <t>Current Vehicle or Equipment 228</t>
  </si>
  <si>
    <t>Current Vehicle or Equipment 229</t>
  </si>
  <si>
    <t>Current Vehicle or Equipment 230</t>
  </si>
  <si>
    <t>Current Vehicle or Equipment 231</t>
  </si>
  <si>
    <t>Current Vehicle or Equipment 232</t>
  </si>
  <si>
    <t>Current Vehicle or Equipment 233</t>
  </si>
  <si>
    <t>Current Vehicle or Equipment 234</t>
  </si>
  <si>
    <t>Current Vehicle or Equipment 235</t>
  </si>
  <si>
    <t>Current Vehicle or Equipment 236</t>
  </si>
  <si>
    <t>Current Vehicle or Equipment 237</t>
  </si>
  <si>
    <t>Current Vehicle or Equipment 238</t>
  </si>
  <si>
    <t>Current Vehicle or Equipment 239</t>
  </si>
  <si>
    <t>Current Vehicle or Equipment 240</t>
  </si>
  <si>
    <t>Current Vehicle or Equipment 241</t>
  </si>
  <si>
    <t>Current Vehicle or Equipment 242</t>
  </si>
  <si>
    <t>Current Vehicle or Equipment 243</t>
  </si>
  <si>
    <t>Current Vehicle or Equipment 244</t>
  </si>
  <si>
    <t>Current Vehicle or Equipment 245</t>
  </si>
  <si>
    <t>Current Vehicle or Equipment 246</t>
  </si>
  <si>
    <t>Current Vehicle or Equipment 247</t>
  </si>
  <si>
    <t>Current Vehicle or Equipment 248</t>
  </si>
  <si>
    <t>Current Vehicle or Equipment 249</t>
  </si>
  <si>
    <t>Current Vehicle or Equipment 250</t>
  </si>
  <si>
    <t>Current Vehicle or Equipment 251</t>
  </si>
  <si>
    <t>Current Vehicle or Equipment 252</t>
  </si>
  <si>
    <t>Current Vehicle or Equipment 253</t>
  </si>
  <si>
    <t>Current Vehicle or Equipment 254</t>
  </si>
  <si>
    <t>Current Vehicle or Equipment 255</t>
  </si>
  <si>
    <t>Current Vehicle or Equipment 256</t>
  </si>
  <si>
    <t>Current Vehicle or Equipment 257</t>
  </si>
  <si>
    <t>Current Vehicle or Equipment 258</t>
  </si>
  <si>
    <t>Current Vehicle or Equipment 259</t>
  </si>
  <si>
    <t>Current Vehicle or Equipment 260</t>
  </si>
  <si>
    <t>Current Vehicle or Equipment 261</t>
  </si>
  <si>
    <t>Current Vehicle or Equipment 262</t>
  </si>
  <si>
    <t>Current Vehicle or Equipment 263</t>
  </si>
  <si>
    <t>Current Vehicle or Equipment 264</t>
  </si>
  <si>
    <t>Current Vehicle or Equipment 265</t>
  </si>
  <si>
    <t>Current Vehicle or Equipment 266</t>
  </si>
  <si>
    <t>Current Vehicle or Equipment 267</t>
  </si>
  <si>
    <t>Current Vehicle or Equipment 268</t>
  </si>
  <si>
    <t>Current Vehicle or Equipment 269</t>
  </si>
  <si>
    <t>Current Vehicle or Equipment 270</t>
  </si>
  <si>
    <t>Current Vehicle or Equipment 271</t>
  </si>
  <si>
    <t>Current Vehicle or Equipment 272</t>
  </si>
  <si>
    <t>Current Vehicle or Equipment 273</t>
  </si>
  <si>
    <t>Current Vehicle or Equipment 274</t>
  </si>
  <si>
    <t>Current Vehicle or Equipment 275</t>
  </si>
  <si>
    <t>Current Vehicle or Equipment 276</t>
  </si>
  <si>
    <t>Current Vehicle or Equipment 277</t>
  </si>
  <si>
    <t>Current Vehicle or Equipment 278</t>
  </si>
  <si>
    <t>Current Vehicle or Equipment 279</t>
  </si>
  <si>
    <t>Current Vehicle or Equipment 280</t>
  </si>
  <si>
    <t>Current Vehicle or Equipment 281</t>
  </si>
  <si>
    <t>Current Vehicle or Equipment 282</t>
  </si>
  <si>
    <t>Current Vehicle or Equipment 283</t>
  </si>
  <si>
    <t>Current Vehicle or Equipment 284</t>
  </si>
  <si>
    <t>Current Vehicle or Equipment 285</t>
  </si>
  <si>
    <t>Current Vehicle or Equipment 286</t>
  </si>
  <si>
    <t>Current Vehicle or Equipment 287</t>
  </si>
  <si>
    <t>Current Vehicle or Equipment 288</t>
  </si>
  <si>
    <t>Current Vehicle or Equipment 289</t>
  </si>
  <si>
    <t>Current Vehicle or Equipment 290</t>
  </si>
  <si>
    <t>Current Vehicle or Equipment 291</t>
  </si>
  <si>
    <t>Current Vehicle or Equipment 292</t>
  </si>
  <si>
    <t>Current Vehicle or Equipment 293</t>
  </si>
  <si>
    <t>Current Vehicle or Equipment 294</t>
  </si>
  <si>
    <t>Current Vehicle or Equipment 295</t>
  </si>
  <si>
    <t>Current Vehicle or Equipment 296</t>
  </si>
  <si>
    <t>Current Vehicle or Equipment 297</t>
  </si>
  <si>
    <t>Current Vehicle or Equipment 298</t>
  </si>
  <si>
    <t>Current Vehicle or Equipment 299</t>
  </si>
  <si>
    <t>Current Vehicle or Equipment 300</t>
  </si>
  <si>
    <t>Current Vehicle or Equipment 301</t>
  </si>
  <si>
    <t>Infrastructure Description</t>
  </si>
  <si>
    <r>
      <rPr>
        <sz val="11.5"/>
        <color rgb="FF000000"/>
        <rFont val="Calibri"/>
        <family val="2"/>
        <scheme val="minor"/>
      </rPr>
      <t xml:space="preserve">Please complete the below table if electric vehicle/vessel supply equipment (EVSE) and other charging equipment and supporting infrastructure were purchased under the project. 
For all infrastructure tables, the infrastructure needs to be listed by location of installation as well as primary port area of service. For example, if Port Area A and Port Area B are procuring the same EVSE, the EVSE will appear as two separate EVSE Groups. Similarly, for large port areas, if EVSE are being installed in two different locations, the EVSE needs to appear as two separate EVSE Groups. The Infrastructure worksheets should be updated semi-annually as infrastructure is procured and installed. Please only fill out shaded cells highlighted </t>
    </r>
    <r>
      <rPr>
        <b/>
        <sz val="11.5"/>
        <color rgb="FF4472C4"/>
        <rFont val="Calibri"/>
        <family val="2"/>
        <scheme val="minor"/>
      </rPr>
      <t>blue</t>
    </r>
    <r>
      <rPr>
        <sz val="11.5"/>
        <color rgb="FF000000"/>
        <rFont val="Calibri"/>
        <family val="2"/>
        <scheme val="minor"/>
      </rPr>
      <t xml:space="preserve"> with a diagonal pattern (///);  additional rows may be added as needed to capture all equipment, and may be accessed by unhiding rows in the table below. Please refer to the Infrastructure data definitions on Tab 24 (Data Dictionary) for data field definitions. Reminder: All Level 2 EVSEs must be ENERGY STAR certified. All infrastructure including EVSE, shore power, hydrogen fueling stations, on-site power generation systems, and battery energy storage systems (BESS) must comply with Build America, Buy America (BABA) requirements. See below for more information on BABA. </t>
    </r>
  </si>
  <si>
    <t>Table 17. Electric Vehicle/Vessel Supply Equipment (EVSE) &amp; Other Electric Charging Equipment (not including vessel shore power for non-electric vessels)</t>
  </si>
  <si>
    <t>Complete only if equipment is deployed and in service</t>
  </si>
  <si>
    <t>Table 17a. EVSE &amp; Charger Overview</t>
  </si>
  <si>
    <t>Table 17b. Location of Charging Infrastructure</t>
  </si>
  <si>
    <t>Table 17c. Charging Management Service &amp; Strategy Details</t>
  </si>
  <si>
    <t>Table 17d. Infrastructure Installation Information</t>
  </si>
  <si>
    <t>Table 17e. EVSE BABA Details</t>
  </si>
  <si>
    <t>Table 17f. EVSE Cost Summary</t>
  </si>
  <si>
    <t>Table 17g. Expected Useful Life</t>
  </si>
  <si>
    <t>Table 17h. Year 1 EVSE Activity Details</t>
  </si>
  <si>
    <t>Table 17i. Year 2 EVSE Activity Details</t>
  </si>
  <si>
    <t>Table 17j. Year 3 EVSE Activity Details</t>
  </si>
  <si>
    <t>Table 17k. Year 4 EVSE Activity Details</t>
  </si>
  <si>
    <r>
      <t xml:space="preserve">EVSE Group
</t>
    </r>
    <r>
      <rPr>
        <i/>
        <sz val="11.5"/>
        <rFont val="Calibri"/>
        <family val="2"/>
        <scheme val="minor"/>
      </rPr>
      <t>(</t>
    </r>
    <r>
      <rPr>
        <i/>
        <sz val="11.5"/>
        <color rgb="FFC00000"/>
        <rFont val="Calibri"/>
        <family val="2"/>
        <scheme val="minor"/>
      </rPr>
      <t>user is encouraged to modify values in this column</t>
    </r>
    <r>
      <rPr>
        <i/>
        <sz val="11.5"/>
        <rFont val="Calibri"/>
        <family val="2"/>
        <scheme val="minor"/>
      </rPr>
      <t>. This is used to identify equipment when completing other tabs)</t>
    </r>
  </si>
  <si>
    <r>
      <rPr>
        <b/>
        <sz val="11.5"/>
        <color rgb="FF000000"/>
        <rFont val="Calibri"/>
        <family val="2"/>
        <scheme val="minor"/>
      </rPr>
      <t xml:space="preserve">Subawardee </t>
    </r>
    <r>
      <rPr>
        <i/>
        <sz val="11.5"/>
        <color rgb="FF000000"/>
        <rFont val="Calibri"/>
        <family val="2"/>
        <scheme val="minor"/>
      </rPr>
      <t>(if part of subaward)</t>
    </r>
  </si>
  <si>
    <r>
      <t xml:space="preserve">Type of Charger 
</t>
    </r>
    <r>
      <rPr>
        <i/>
        <sz val="11.5"/>
        <rFont val="Calibri"/>
        <family val="2"/>
        <scheme val="minor"/>
      </rPr>
      <t>(select from dropdown)</t>
    </r>
  </si>
  <si>
    <t>If 'Other' charger type selected, describe charger type</t>
  </si>
  <si>
    <r>
      <t xml:space="preserve">If Level 2, is it ENERGY STAR certified 
</t>
    </r>
    <r>
      <rPr>
        <i/>
        <sz val="11.5"/>
        <rFont val="Calibri"/>
        <family val="2"/>
        <scheme val="minor"/>
      </rPr>
      <t>(select from dropdown)</t>
    </r>
  </si>
  <si>
    <t>EVSE or Other EV Charger Manufacturer</t>
  </si>
  <si>
    <t>EVSE or Other EV Charger Model</t>
  </si>
  <si>
    <t>EVSE or Other EV Charger Manufacture Year</t>
  </si>
  <si>
    <t>EVSE or Other EV Charger Maximum Output Power (kW)</t>
  </si>
  <si>
    <t>Number of Plugs on EVSE or Other EV Charger</t>
  </si>
  <si>
    <r>
      <t>Is the EVSE or Other EV Charger Capable of Bidirectional Charging?</t>
    </r>
    <r>
      <rPr>
        <i/>
        <sz val="11.5"/>
        <rFont val="Calibri"/>
        <family val="2"/>
        <scheme val="minor"/>
      </rPr>
      <t xml:space="preserve"> 
(select Yes/No from dropdown)</t>
    </r>
  </si>
  <si>
    <r>
      <t xml:space="preserve">Will the Vehicle/Equipment and EVSE or Other EV Charger be Used for Vehicle to Grid (V2G)? 
</t>
    </r>
    <r>
      <rPr>
        <i/>
        <sz val="11.5"/>
        <rFont val="Calibri"/>
        <family val="2"/>
        <scheme val="minor"/>
      </rPr>
      <t>(select Yes/No from dropdown)</t>
    </r>
  </si>
  <si>
    <t>Number of EVSE or Other EV Charger Units</t>
  </si>
  <si>
    <r>
      <rPr>
        <b/>
        <sz val="11"/>
        <color rgb="FF000000"/>
        <rFont val="Calibri"/>
        <family val="2"/>
        <scheme val="minor"/>
      </rPr>
      <t xml:space="preserve">Estimated Planned Date-in-Service for EVSE
</t>
    </r>
    <r>
      <rPr>
        <i/>
        <sz val="11.5"/>
        <color rgb="FF000000"/>
        <rFont val="Calibri"/>
        <family val="2"/>
        <scheme val="minor"/>
      </rPr>
      <t>(mm/dd/yyyy)</t>
    </r>
  </si>
  <si>
    <r>
      <rPr>
        <b/>
        <sz val="11"/>
        <color rgb="FF000000"/>
        <rFont val="Calibri"/>
        <family val="2"/>
      </rPr>
      <t xml:space="preserve">Actual Date-in-Service for EVSE
</t>
    </r>
    <r>
      <rPr>
        <i/>
        <sz val="11"/>
        <color rgb="FF000000"/>
        <rFont val="Calibri"/>
        <family val="2"/>
        <scheme val="minor"/>
      </rPr>
      <t>(mm/dd/yyyy)</t>
    </r>
  </si>
  <si>
    <r>
      <t>State</t>
    </r>
    <r>
      <rPr>
        <i/>
        <sz val="11.5"/>
        <color rgb="FF000000"/>
        <rFont val="Calibri"/>
        <family val="2"/>
        <scheme val="minor"/>
      </rPr>
      <t xml:space="preserve">
(select from dropdown)</t>
    </r>
  </si>
  <si>
    <r>
      <t>County</t>
    </r>
    <r>
      <rPr>
        <i/>
        <sz val="11.5"/>
        <color rgb="FF000000"/>
        <rFont val="Calibri"/>
        <family val="2"/>
        <scheme val="minor"/>
      </rPr>
      <t xml:space="preserve">
(select from dropdown)</t>
    </r>
  </si>
  <si>
    <t xml:space="preserve"> City</t>
  </si>
  <si>
    <t xml:space="preserve"> Zip Code</t>
  </si>
  <si>
    <t>Street Address of Charger(s)</t>
  </si>
  <si>
    <t>Who owns the charger?</t>
  </si>
  <si>
    <r>
      <t xml:space="preserve">Does the EVSE or Other EV Charger serve multiple port facilities? 
</t>
    </r>
    <r>
      <rPr>
        <i/>
        <sz val="11.5"/>
        <rFont val="Calibri"/>
        <family val="2"/>
        <scheme val="minor"/>
      </rPr>
      <t>(select Yes/No from dropdown)</t>
    </r>
  </si>
  <si>
    <r>
      <t xml:space="preserve">Primary Port Served by EVSE and/or EV Charger </t>
    </r>
    <r>
      <rPr>
        <i/>
        <sz val="11.5"/>
        <rFont val="Calibri"/>
        <family val="2"/>
        <scheme val="minor"/>
      </rPr>
      <t>(select from dropdown)</t>
    </r>
  </si>
  <si>
    <r>
      <t xml:space="preserve">Secondary Locations served by EVSE and/or EV Charger  </t>
    </r>
    <r>
      <rPr>
        <i/>
        <sz val="11.5"/>
        <color rgb="FF000000"/>
        <rFont val="Calibri"/>
        <family val="2"/>
        <scheme val="minor"/>
      </rPr>
      <t>(use semicolon to separate between multiple port locations)</t>
    </r>
  </si>
  <si>
    <r>
      <t xml:space="preserve">Does the EVSE use a charging load management strategy? </t>
    </r>
    <r>
      <rPr>
        <i/>
        <sz val="11.5"/>
        <color rgb="FF000000"/>
        <rFont val="Calibri"/>
        <family val="2"/>
        <scheme val="minor"/>
      </rPr>
      <t xml:space="preserve"> (select Yes/No from dropdown)</t>
    </r>
  </si>
  <si>
    <r>
      <t xml:space="preserve">If Yes to previous field, please describe the charging load management strategy(-ies) used. 
</t>
    </r>
    <r>
      <rPr>
        <i/>
        <sz val="11.5"/>
        <color rgb="FF000000"/>
        <rFont val="Calibri"/>
        <family val="2"/>
        <scheme val="minor"/>
      </rPr>
      <t>Describe the charge management strategies being used. See data dictionary for clarification.</t>
    </r>
  </si>
  <si>
    <t>Name of Charging Management Service Provider (enter 'N/A' if not applicable)</t>
  </si>
  <si>
    <r>
      <rPr>
        <b/>
        <sz val="11.5"/>
        <color rgb="FF000000"/>
        <rFont val="Calibri"/>
        <family val="2"/>
        <scheme val="minor"/>
      </rPr>
      <t xml:space="preserve">Does the Infrastructure Equipment Cost Include Charging Management Service?
</t>
    </r>
    <r>
      <rPr>
        <i/>
        <sz val="11.5"/>
        <color rgb="FF000000"/>
        <rFont val="Calibri"/>
        <family val="2"/>
        <scheme val="minor"/>
      </rPr>
      <t>(select Yes/No from dropdown)</t>
    </r>
  </si>
  <si>
    <t>If Charging Management Service not included in cost, but is acquired, what is the cost and frequency of charges?</t>
  </si>
  <si>
    <t>Description of Installation Work, including all equipment installed</t>
  </si>
  <si>
    <t>Installation Work Performed By</t>
  </si>
  <si>
    <t>Was installation conducted by an individual who meets the infrastructure electrician requirements as outlined in the program guidance? If Yes, indicate who issued the certification</t>
  </si>
  <si>
    <r>
      <t xml:space="preserve">Date EVSE or Other EV Charger was Manufactured </t>
    </r>
    <r>
      <rPr>
        <i/>
        <sz val="11.5"/>
        <color rgb="FF000000"/>
        <rFont val="Calibri"/>
        <family val="2"/>
        <scheme val="minor"/>
      </rPr>
      <t>(mm/dd/yyyy)</t>
    </r>
  </si>
  <si>
    <r>
      <t xml:space="preserve">Date of EVSE or Other EV Charger Installation 
</t>
    </r>
    <r>
      <rPr>
        <i/>
        <sz val="11.5"/>
        <rFont val="Calibri"/>
        <family val="2"/>
        <scheme val="minor"/>
      </rPr>
      <t>(mm/dd/yyyy)</t>
    </r>
  </si>
  <si>
    <r>
      <rPr>
        <b/>
        <sz val="11.5"/>
        <color rgb="FF000000"/>
        <rFont val="Calibri"/>
        <family val="2"/>
        <scheme val="minor"/>
      </rPr>
      <t xml:space="preserve">Is the EVSE and Other EV Infrastructure BABA Compliant? 
</t>
    </r>
    <r>
      <rPr>
        <i/>
        <sz val="11.5"/>
        <color rgb="FF000000"/>
        <rFont val="Calibri"/>
        <family val="2"/>
        <scheme val="minor"/>
      </rPr>
      <t>(select from dropdown)</t>
    </r>
  </si>
  <si>
    <t>If No or Partly Compliant, explain</t>
  </si>
  <si>
    <r>
      <t xml:space="preserve">Is a waiver being used to fulfill BABA compliance for this infrastructure? 
</t>
    </r>
    <r>
      <rPr>
        <i/>
        <sz val="11.5"/>
        <rFont val="Calibri"/>
        <family val="2"/>
        <scheme val="minor"/>
      </rPr>
      <t>(select from dropdown)</t>
    </r>
  </si>
  <si>
    <t>If Yes - Other EPA Waiver, explain</t>
  </si>
  <si>
    <r>
      <t xml:space="preserve">Does the Infrastructure Equipment Cost Include Installation? 
</t>
    </r>
    <r>
      <rPr>
        <i/>
        <sz val="11.5"/>
        <rFont val="Calibri"/>
        <family val="2"/>
        <scheme val="minor"/>
      </rPr>
      <t>(select Yes/No from dropdown)</t>
    </r>
  </si>
  <si>
    <t>EVSE or Other EV Charger Equipment Cost Per Unit</t>
  </si>
  <si>
    <t>Total EPA Funds Expended Per EVSE or Other EV Charger Unit</t>
  </si>
  <si>
    <t>Total Funds Expended for EVSE or Other EV Charger</t>
  </si>
  <si>
    <t>Total EPA Funds Expended for EVSE or Other EV Charger</t>
  </si>
  <si>
    <t>Total Funds Expended on Installation Cost</t>
  </si>
  <si>
    <t>Total EPA Funds Expended on Installation Cost</t>
  </si>
  <si>
    <t>Total Funds Expended for All other Eligible EVSE or Other EV Charger Related Expenses (e.g., Permits, Shipping, etc.)</t>
  </si>
  <si>
    <t>Total EPA Funds Expended for All other Eligible EVSE or Other EV Charger Related Expenses (e.g., Permits, Shipping, etc.)</t>
  </si>
  <si>
    <t>Description of Other Eligible EVSE or Other EV Charger Administrative Expenses</t>
  </si>
  <si>
    <t>Total Funds Expended on EVSE or Other EV Charger Equipment, Installation, and Other Eligible EVSE or Other EV Charger Related Expenses</t>
  </si>
  <si>
    <t>Total EPA Funds on EVSE or Other EV Charger Equipment, Installation, and Other Eligible EVSE or Other EV Charger Related Expenses</t>
  </si>
  <si>
    <t>Expected Useful Life of EVSE or Other EV Charger: Number of Years</t>
  </si>
  <si>
    <t>If equipment covered under warranty, provide the years of protection offered by warranty</t>
  </si>
  <si>
    <r>
      <t>Basis for Expected Useful Life of EVSE or Other EV Charger</t>
    </r>
    <r>
      <rPr>
        <sz val="11.5"/>
        <color rgb="FF000000"/>
        <rFont val="Calibri"/>
        <family val="2"/>
        <scheme val="minor"/>
      </rPr>
      <t xml:space="preserve"> (e.g., manufacturer data or evidence from prior deployments; warranty information)</t>
    </r>
  </si>
  <si>
    <t>Annual Total Energy Dispensed (kWh)
Year 1</t>
  </si>
  <si>
    <t>EVSE Annual Percentage Uptime (based on hours)
Year 1</t>
  </si>
  <si>
    <t>EVSE Total Annual Number of Charging Sessions Completed
Year 1</t>
  </si>
  <si>
    <r>
      <t xml:space="preserve">Has the EVSE infrastructure been EVER powered by an internal combustion generator in the past year? </t>
    </r>
    <r>
      <rPr>
        <sz val="11"/>
        <color rgb="FF000000"/>
        <rFont val="Calibri"/>
        <family val="2"/>
        <scheme val="minor"/>
      </rPr>
      <t>(Yes or No)</t>
    </r>
    <r>
      <rPr>
        <b/>
        <sz val="11"/>
        <color rgb="FF000000"/>
        <rFont val="Calibri"/>
        <family val="2"/>
        <scheme val="minor"/>
      </rPr>
      <t xml:space="preserve">
Year 1</t>
    </r>
  </si>
  <si>
    <r>
      <t>Type of Annual Values for EVSE Activity Data Reported in Table 14h</t>
    </r>
    <r>
      <rPr>
        <sz val="11"/>
        <color rgb="FF000000"/>
        <rFont val="Calibri"/>
        <family val="2"/>
        <scheme val="minor"/>
      </rPr>
      <t xml:space="preserve"> (select from dropdown)</t>
    </r>
    <r>
      <rPr>
        <b/>
        <sz val="11"/>
        <color rgb="FF000000"/>
        <rFont val="Calibri"/>
        <family val="2"/>
        <scheme val="minor"/>
      </rPr>
      <t xml:space="preserve">
Year 1</t>
    </r>
  </si>
  <si>
    <t>Annual Total Energy Dispensed (kWh)
Year 2</t>
  </si>
  <si>
    <t>EVSE Annual Percentage Uptime (based on hours)
Year 2</t>
  </si>
  <si>
    <t>EVSE Total Annual Number of Charging Sessions Completed
Year 2</t>
  </si>
  <si>
    <t>Has the EVSE infrastructure been EVER powered by an internal combustion generator in the past year? (Yes or No)
Year 2</t>
  </si>
  <si>
    <t>Type of Annual Values for EVSE Activity Data Reported in Table 14i (select from dropdown)
Year 2</t>
  </si>
  <si>
    <t>Annual Total Energy Dispensed (kWh)
Year 3</t>
  </si>
  <si>
    <t>EVSE Annual Percentage Uptime (based on hours)
Year 3</t>
  </si>
  <si>
    <t>EVSE Total Annual Number of Charging Sessions Completed
Year 3</t>
  </si>
  <si>
    <t>Has the EVSE infrastructure been EVER powered by an internal combustion generator in the past year? (Yes or No)
Year 3</t>
  </si>
  <si>
    <t>Type of Annual Values for EVSE Activity Data Reported in Table 14j (select from dropdown)
Year 3</t>
  </si>
  <si>
    <t>Annual Total Energy Dispensed (kWh)
Year 4</t>
  </si>
  <si>
    <t>EVSE Annual Percentage Uptime (based on hours)
Year 4</t>
  </si>
  <si>
    <t>EVSE Total Annual Number of Charging Sessions Completed
Year 4</t>
  </si>
  <si>
    <t>Has the EVSE infrastructure been EVER powered by an internal combustion generator in the past year? (Yes or No)
Year 4</t>
  </si>
  <si>
    <t>Type of Annual Values for EVSE Activity Data Reported in Table 14k (select from dropdown)
Year 4</t>
  </si>
  <si>
    <t xml:space="preserve">Example: EV Infrastructure </t>
  </si>
  <si>
    <t>Example: Level 2</t>
  </si>
  <si>
    <t>Example: High voltage DC for vessel</t>
  </si>
  <si>
    <t>Example: Model Name</t>
  </si>
  <si>
    <t>Example: 24</t>
  </si>
  <si>
    <t>Example: VA</t>
  </si>
  <si>
    <t>Example: Arlington County</t>
  </si>
  <si>
    <t>Example: Alexandria</t>
  </si>
  <si>
    <t>Example: 22305</t>
  </si>
  <si>
    <t>Example: 400 1st Street</t>
  </si>
  <si>
    <t>Example: City of Alexandria</t>
  </si>
  <si>
    <t>Example: Port Houston</t>
  </si>
  <si>
    <t>Example: Port of Galveston; UP Englewood Yard</t>
  </si>
  <si>
    <t>Example: Charge Manage &amp; Co.</t>
  </si>
  <si>
    <t>Example: $250 per charger per month</t>
  </si>
  <si>
    <t xml:space="preserve"> Example: Upgrades to the electrical panel, wiring, and installation for two DCFC </t>
  </si>
  <si>
    <t xml:space="preserve">Example: XYZ Electric Co. </t>
  </si>
  <si>
    <t>Example: Yes - Certification from EVITP</t>
  </si>
  <si>
    <t>Example: 3/28/2024</t>
  </si>
  <si>
    <t>Example: 6/28/2024</t>
  </si>
  <si>
    <t>Example: Yes - This Infrastructure is BABA Compliant</t>
  </si>
  <si>
    <t> </t>
  </si>
  <si>
    <t>Example: No - Infrastructure meets all BABA requirements</t>
  </si>
  <si>
    <t>Example: $16,000.00</t>
  </si>
  <si>
    <t>Example: $12,000.00</t>
  </si>
  <si>
    <t>Example: $32,000.00</t>
  </si>
  <si>
    <t>Example: $24,000.00</t>
  </si>
  <si>
    <t>Example: $7,000.00</t>
  </si>
  <si>
    <t>Example: $750.00</t>
  </si>
  <si>
    <t>Example: $25.00</t>
  </si>
  <si>
    <t>Example: Electrical Permit ($250); shipping ($500)</t>
  </si>
  <si>
    <t>Example: $44,750.00</t>
  </si>
  <si>
    <t>Example: $31,025.00</t>
  </si>
  <si>
    <t>Example: 15</t>
  </si>
  <si>
    <t>Example: 5</t>
  </si>
  <si>
    <t>Example: Evidence from prior deployment of similar equipment</t>
  </si>
  <si>
    <t>Example: 7,380</t>
  </si>
  <si>
    <t>Example: 95%</t>
  </si>
  <si>
    <t xml:space="preserve">EVSE Group 1 </t>
  </si>
  <si>
    <t>EVSE Group 2</t>
  </si>
  <si>
    <t>EVSE Group 3</t>
  </si>
  <si>
    <t>EVSE Group 4</t>
  </si>
  <si>
    <t>EVSE Group 5</t>
  </si>
  <si>
    <t>EVSE Group 6</t>
  </si>
  <si>
    <t>EVSE Group 7</t>
  </si>
  <si>
    <t>EVSE Group 8</t>
  </si>
  <si>
    <t>EVSE Group 9</t>
  </si>
  <si>
    <t>EVSE Group 10</t>
  </si>
  <si>
    <t>EVSE Group 11</t>
  </si>
  <si>
    <t>EVSE Group 12</t>
  </si>
  <si>
    <t>EVSE Group 13</t>
  </si>
  <si>
    <t>EVSE Group 14</t>
  </si>
  <si>
    <t>EVSE Group 15</t>
  </si>
  <si>
    <t>EVSE Group 16</t>
  </si>
  <si>
    <t>EVSE Group 17</t>
  </si>
  <si>
    <t>EVSE Group 18</t>
  </si>
  <si>
    <t>EVSE Group 19</t>
  </si>
  <si>
    <t>EVSE Group 20</t>
  </si>
  <si>
    <t>EVSE Group 21</t>
  </si>
  <si>
    <t>EVSE Group 22</t>
  </si>
  <si>
    <t>EVSE Group 23</t>
  </si>
  <si>
    <t>EVSE Group 24</t>
  </si>
  <si>
    <t>EVSE Group 25</t>
  </si>
  <si>
    <t>EVSE Group 26</t>
  </si>
  <si>
    <t>EVSE Group 27</t>
  </si>
  <si>
    <t>EVSE Group 28</t>
  </si>
  <si>
    <t>EVSE Group 29</t>
  </si>
  <si>
    <t>EVSE Group 30</t>
  </si>
  <si>
    <t>EVSE Group 31</t>
  </si>
  <si>
    <t>EVSE Group 32</t>
  </si>
  <si>
    <t>EVSE Group 33</t>
  </si>
  <si>
    <t>EVSE Group 34</t>
  </si>
  <si>
    <t>EVSE Group 35</t>
  </si>
  <si>
    <t>EVSE Group 36</t>
  </si>
  <si>
    <t>EVSE Group 37</t>
  </si>
  <si>
    <t>EVSE Group 38</t>
  </si>
  <si>
    <t>EVSE Group 39</t>
  </si>
  <si>
    <t>EVSE Group 40</t>
  </si>
  <si>
    <t>EVSE Group 41</t>
  </si>
  <si>
    <t>EVSE Group 42</t>
  </si>
  <si>
    <t>EVSE Group 43</t>
  </si>
  <si>
    <t>EVSE Group 44</t>
  </si>
  <si>
    <t>EVSE Group 45</t>
  </si>
  <si>
    <t>EVSE Group 46</t>
  </si>
  <si>
    <t>EVSE Group 47</t>
  </si>
  <si>
    <t>EVSE Group 48</t>
  </si>
  <si>
    <t>EVSE Group 49</t>
  </si>
  <si>
    <t>EVSE Group 50</t>
  </si>
  <si>
    <r>
      <rPr>
        <sz val="11.5"/>
        <color rgb="FF000000"/>
        <rFont val="Calibri"/>
        <family val="2"/>
        <scheme val="minor"/>
      </rPr>
      <t xml:space="preserve">Please complete the below table if shore power systems were purchased under the project. 
For all infrastructure tables, the infrastructure needs to be listed by location of installation as well as primary port area of service. For example, if Port Area A and Port Area B are procuring the same EVSE, the EVSE will appear as two separate EVSE Groups. Similarly, for large port areas, if EVSE are being installed in two different locations, the EVSE needs to appear as two separate EVSE Groups. Each row represents a </t>
    </r>
    <r>
      <rPr>
        <b/>
        <sz val="11.5"/>
        <color rgb="FF000000"/>
        <rFont val="Calibri"/>
        <family val="2"/>
        <scheme val="minor"/>
      </rPr>
      <t>complete infrastructure system</t>
    </r>
    <r>
      <rPr>
        <sz val="11.5"/>
        <color rgb="FF000000"/>
        <rFont val="Calibri"/>
        <family val="2"/>
        <scheme val="minor"/>
      </rPr>
      <t>, cost fields must be inclusive of all major component and sub-component costs. The Infrastructure worksheets should be updated semi-annually as infrastructure are procured and installed. Please only fill out shaded cells highlighted</t>
    </r>
    <r>
      <rPr>
        <b/>
        <sz val="11.5"/>
        <color rgb="FF4472C4"/>
        <rFont val="Calibri"/>
        <family val="2"/>
        <scheme val="minor"/>
      </rPr>
      <t xml:space="preserve"> blue </t>
    </r>
    <r>
      <rPr>
        <sz val="11.5"/>
        <color rgb="FF000000"/>
        <rFont val="Calibri"/>
        <family val="2"/>
        <scheme val="minor"/>
      </rPr>
      <t xml:space="preserve">with a diagonal pattern (///);  additional rows may be added as needed to capture all equipment, and may be accessed by unhiding rows in the tables below. Please refer to the Infrastructure data definitions on Tab 24 (Data Dictionary) for data field definitions. All infrastructure including EVSE, shore power, hydrogen fueling stations, on-site power generation systems, and battery energy storage systems (BESS) must comply with Build America, Buy America (BABA) requirements. See below for more information on BABA. </t>
    </r>
  </si>
  <si>
    <t>Table 18. Shore Power Equipment Information</t>
  </si>
  <si>
    <t>Table 18a. Shore Power Equipment Information</t>
  </si>
  <si>
    <t>Table 18b. Location of Shore Power Infrastructure</t>
  </si>
  <si>
    <t>Table 18c. Shore Power Infrastructure Installation Information</t>
  </si>
  <si>
    <t>Table 18d. Shore Power BABA Details</t>
  </si>
  <si>
    <t>Table 18e. Shore Power Cost Summary</t>
  </si>
  <si>
    <t>Table 18f. Expected Useful Life and Warranty</t>
  </si>
  <si>
    <t>Table 18g. Year 1 Shore Power utilization</t>
  </si>
  <si>
    <t>Table 18h. Year 2 Shore Power utilization</t>
  </si>
  <si>
    <t>Table 18i. Year 3 Shore Power utilization</t>
  </si>
  <si>
    <t>Table 18j. Year 4 Shore Power utilization</t>
  </si>
  <si>
    <r>
      <t xml:space="preserve">Shore Power Group
</t>
    </r>
    <r>
      <rPr>
        <sz val="11.5"/>
        <rFont val="Calibri"/>
        <family val="2"/>
        <scheme val="minor"/>
      </rPr>
      <t>(</t>
    </r>
    <r>
      <rPr>
        <sz val="11.5"/>
        <color rgb="FFC00000"/>
        <rFont val="Calibri"/>
        <family val="2"/>
        <scheme val="minor"/>
      </rPr>
      <t>user is encouraged to modify values in this column</t>
    </r>
    <r>
      <rPr>
        <sz val="11.5"/>
        <rFont val="Calibri"/>
        <family val="2"/>
        <scheme val="minor"/>
      </rPr>
      <t>. This is used to identify equipment when completing other tabs)</t>
    </r>
  </si>
  <si>
    <r>
      <t xml:space="preserve">Type of Shore Power Connection 
</t>
    </r>
    <r>
      <rPr>
        <i/>
        <sz val="11.5"/>
        <rFont val="Calibri"/>
        <family val="2"/>
        <scheme val="minor"/>
      </rPr>
      <t>(select from dropdown)</t>
    </r>
  </si>
  <si>
    <r>
      <t>Total Voltage Service Provided</t>
    </r>
    <r>
      <rPr>
        <i/>
        <sz val="11.5"/>
        <rFont val="Calibri"/>
        <family val="2"/>
        <scheme val="minor"/>
      </rPr>
      <t xml:space="preserve">
(select from dropdown)</t>
    </r>
  </si>
  <si>
    <t>Total Voltage Service Provided, if not listed</t>
  </si>
  <si>
    <t>Manufacturer</t>
  </si>
  <si>
    <t>Model</t>
  </si>
  <si>
    <t>Number of Vessel Berths that can be served by Shore Power Pedestal</t>
  </si>
  <si>
    <t>Number of Plugs per Shore Power Pedestal</t>
  </si>
  <si>
    <t>Number of Shore Power Pedestals</t>
  </si>
  <si>
    <r>
      <rPr>
        <b/>
        <sz val="11"/>
        <color rgb="FF000000"/>
        <rFont val="Calibri"/>
        <family val="2"/>
        <scheme val="minor"/>
      </rPr>
      <t xml:space="preserve">Estimated Planned Date-in-Service for Shore Power
</t>
    </r>
    <r>
      <rPr>
        <i/>
        <sz val="11.5"/>
        <color rgb="FF000000"/>
        <rFont val="Calibri"/>
        <family val="2"/>
        <scheme val="minor"/>
      </rPr>
      <t>(mm/dd/yyyy)</t>
    </r>
  </si>
  <si>
    <r>
      <rPr>
        <b/>
        <sz val="11"/>
        <color rgb="FF000000"/>
        <rFont val="Calibri"/>
        <family val="2"/>
      </rPr>
      <t xml:space="preserve">Actual Date-in-Service for Shore Power
</t>
    </r>
    <r>
      <rPr>
        <i/>
        <sz val="11"/>
        <color rgb="FF000000"/>
        <rFont val="Calibri"/>
        <family val="2"/>
        <scheme val="minor"/>
      </rPr>
      <t>(mm/dd/yyyy)</t>
    </r>
  </si>
  <si>
    <r>
      <t>State</t>
    </r>
    <r>
      <rPr>
        <i/>
        <sz val="11.5"/>
        <rFont val="Calibri"/>
        <family val="2"/>
        <scheme val="minor"/>
      </rPr>
      <t xml:space="preserve">
(select from dropdown)</t>
    </r>
  </si>
  <si>
    <r>
      <t>County</t>
    </r>
    <r>
      <rPr>
        <i/>
        <sz val="11.5"/>
        <rFont val="Calibri"/>
        <family val="2"/>
        <scheme val="minor"/>
      </rPr>
      <t xml:space="preserve">
(select from dropdown)</t>
    </r>
  </si>
  <si>
    <r>
      <t xml:space="preserve">Port Facility where Shore Power Installed 
</t>
    </r>
    <r>
      <rPr>
        <i/>
        <sz val="11.5"/>
        <rFont val="Calibri"/>
        <family val="2"/>
        <scheme val="minor"/>
      </rPr>
      <t>(select from dropdown)</t>
    </r>
  </si>
  <si>
    <t>Who owns the Shore Power Infrastructure?</t>
  </si>
  <si>
    <r>
      <rPr>
        <b/>
        <sz val="11.5"/>
        <color rgb="FF000000"/>
        <rFont val="Calibri"/>
        <family val="2"/>
        <scheme val="minor"/>
      </rPr>
      <t xml:space="preserve">Date(s) Shore Power Equipment was Manufactured </t>
    </r>
    <r>
      <rPr>
        <i/>
        <sz val="11.5"/>
        <color rgb="FF000000"/>
        <rFont val="Calibri"/>
        <family val="2"/>
        <scheme val="minor"/>
      </rPr>
      <t>(mm/dd/yyyy)</t>
    </r>
  </si>
  <si>
    <r>
      <rPr>
        <b/>
        <sz val="11.5"/>
        <color rgb="FF000000"/>
        <rFont val="Calibri"/>
        <family val="2"/>
        <scheme val="minor"/>
      </rPr>
      <t xml:space="preserve">Date of Shore Power Installation </t>
    </r>
    <r>
      <rPr>
        <i/>
        <sz val="11.5"/>
        <color rgb="FF000000"/>
        <rFont val="Calibri"/>
        <family val="2"/>
        <scheme val="minor"/>
      </rPr>
      <t>(mm/dd/yyyy)</t>
    </r>
  </si>
  <si>
    <r>
      <t xml:space="preserve">Is the Shore Power Infrastructure BABA Compliant?
</t>
    </r>
    <r>
      <rPr>
        <i/>
        <sz val="11.5"/>
        <rFont val="Calibri"/>
        <family val="2"/>
        <scheme val="minor"/>
      </rPr>
      <t>(select from dropdown)</t>
    </r>
  </si>
  <si>
    <r>
      <t xml:space="preserve">Is a waiver being used to fulfill BABA compliance for this infrastructure? 
</t>
    </r>
    <r>
      <rPr>
        <i/>
        <sz val="11.5"/>
        <color rgb="FF000000"/>
        <rFont val="Calibri"/>
        <family val="2"/>
        <scheme val="minor"/>
      </rPr>
      <t>(select from dropdown)</t>
    </r>
  </si>
  <si>
    <r>
      <t xml:space="preserve">Equipment Cost </t>
    </r>
    <r>
      <rPr>
        <b/>
        <i/>
        <sz val="11.5"/>
        <rFont val="Calibri"/>
        <family val="2"/>
        <scheme val="minor"/>
      </rPr>
      <t>only</t>
    </r>
    <r>
      <rPr>
        <b/>
        <sz val="11.5"/>
        <rFont val="Calibri"/>
        <family val="2"/>
        <scheme val="minor"/>
      </rPr>
      <t xml:space="preserve"> Per Shore Power Pedestal:</t>
    </r>
  </si>
  <si>
    <t xml:space="preserve"> Total EPA Funds Expended Per Shore Power Pedestal</t>
  </si>
  <si>
    <r>
      <t xml:space="preserve">Does the Infrastructure Equipment Cost Include Installation?
</t>
    </r>
    <r>
      <rPr>
        <i/>
        <sz val="11.5"/>
        <rFont val="Calibri"/>
        <family val="2"/>
        <scheme val="minor"/>
      </rPr>
      <t>(select Yes/No from dropdown)</t>
    </r>
  </si>
  <si>
    <t>Total Funds Expended Installation Cost for Shore Power Group</t>
  </si>
  <si>
    <t>Total EPA Funds Expended Installation Cost for Shore Power Group</t>
  </si>
  <si>
    <r>
      <t xml:space="preserve">Total Funds Expended for All other Eligible Shore Power Acquisition &amp; Installation Related Expenses </t>
    </r>
    <r>
      <rPr>
        <sz val="11.5"/>
        <rFont val="Calibri"/>
        <family val="2"/>
        <scheme val="minor"/>
      </rPr>
      <t>(e.g., Permits, Shipping, etc.)</t>
    </r>
  </si>
  <si>
    <r>
      <t xml:space="preserve">Total EPA Funds Expended for All other Eligible Shore Power Acquisition &amp; Installation Related Expenses </t>
    </r>
    <r>
      <rPr>
        <sz val="11.5"/>
        <rFont val="Calibri"/>
        <family val="2"/>
        <scheme val="minor"/>
      </rPr>
      <t>(e.g., Permits, Shipping, etc.)</t>
    </r>
  </si>
  <si>
    <t>Description of Other Eligible Shore Power Related Expenses</t>
  </si>
  <si>
    <r>
      <t>Total Funds Expended for Shore Power Equipment Acquisition</t>
    </r>
    <r>
      <rPr>
        <i/>
        <sz val="11.5"/>
        <rFont val="Calibri"/>
        <family val="2"/>
        <scheme val="minor"/>
      </rPr>
      <t xml:space="preserve">
(total # of pedestals x Funds Expended/pedestal)</t>
    </r>
  </si>
  <si>
    <t>Total EPA Funds Expended for Shore Power Equipment Acquisition
(total # of pedestals x EPA Funds Expended/pedestal)</t>
  </si>
  <si>
    <t>Total Funds Expended for Shore Power Equipment Acquisition,  Installation, and Other Costs</t>
  </si>
  <si>
    <t>Total EPA Funds Expended for Shore Power Equipment Acquisition &amp; Installation, and Other Costs</t>
  </si>
  <si>
    <t>Expected Useful Life of Shore Power Equipment: Number of Years</t>
  </si>
  <si>
    <r>
      <t>Basis for Expected Useful Life of Shore Power Equipment</t>
    </r>
    <r>
      <rPr>
        <sz val="11.5"/>
        <color rgb="FF000000"/>
        <rFont val="Calibri"/>
        <family val="2"/>
        <scheme val="minor"/>
      </rPr>
      <t xml:space="preserve"> (e.g., manufacturer data, warranty coverage, or evidence from prior deployments)</t>
    </r>
  </si>
  <si>
    <r>
      <t xml:space="preserve">Typical Auxiliary Engine Tier of Vessels Using Shore Power 
</t>
    </r>
    <r>
      <rPr>
        <sz val="11.5"/>
        <rFont val="Calibri"/>
        <family val="2"/>
        <scheme val="minor"/>
      </rPr>
      <t>(select from dropdown)</t>
    </r>
    <r>
      <rPr>
        <b/>
        <sz val="11.5"/>
        <rFont val="Calibri"/>
        <family val="2"/>
        <scheme val="minor"/>
      </rPr>
      <t xml:space="preserve">
Year 1</t>
    </r>
  </si>
  <si>
    <r>
      <t xml:space="preserve">Fuel Type of Vessels Using Shore Power
</t>
    </r>
    <r>
      <rPr>
        <sz val="11.5"/>
        <rFont val="Calibri"/>
        <family val="2"/>
        <scheme val="minor"/>
      </rPr>
      <t>(select from dropdown)</t>
    </r>
    <r>
      <rPr>
        <b/>
        <sz val="11.5"/>
        <rFont val="Calibri"/>
        <family val="2"/>
        <scheme val="minor"/>
      </rPr>
      <t xml:space="preserve">
Year 1</t>
    </r>
  </si>
  <si>
    <t>If 'Other/Not Listed' Fuel Type of Vessels selected, describe fuel type used
Year 1</t>
  </si>
  <si>
    <t>Number of Annual Vessel Calls Utilizing Shore Power
Year 1</t>
  </si>
  <si>
    <t>Average Hotel Hours Per Vessel Call Utilizing Shore Power  
Year 1</t>
  </si>
  <si>
    <t>Maximum Output Power (kW)
Year 1</t>
  </si>
  <si>
    <t>Annual Total Energy Dispensed in MWh
Year 1</t>
  </si>
  <si>
    <r>
      <rPr>
        <b/>
        <sz val="11.5"/>
        <color rgb="FF000000"/>
        <rFont val="Calibri"/>
        <family val="2"/>
        <scheme val="minor"/>
      </rPr>
      <t xml:space="preserve">Shore Power Annual Percentage Uptime 
</t>
    </r>
    <r>
      <rPr>
        <sz val="11"/>
        <color rgb="FF000000"/>
        <rFont val="Calibri"/>
        <family val="2"/>
        <scheme val="minor"/>
      </rPr>
      <t xml:space="preserve">(based on hours)
</t>
    </r>
    <r>
      <rPr>
        <b/>
        <sz val="11"/>
        <color rgb="FF000000"/>
        <rFont val="Calibri"/>
        <family val="2"/>
        <scheme val="minor"/>
      </rPr>
      <t>Year 1</t>
    </r>
  </si>
  <si>
    <r>
      <t xml:space="preserve">Type of Annual Values for Shore Power Activity Data Reported in table 16g
</t>
    </r>
    <r>
      <rPr>
        <sz val="11"/>
        <color rgb="FF000000"/>
        <rFont val="Calibri"/>
        <family val="2"/>
        <scheme val="minor"/>
      </rPr>
      <t>(select from dropdown)</t>
    </r>
    <r>
      <rPr>
        <b/>
        <sz val="11"/>
        <color rgb="FF000000"/>
        <rFont val="Calibri"/>
        <family val="2"/>
        <scheme val="minor"/>
      </rPr>
      <t xml:space="preserve">
Year 1</t>
    </r>
  </si>
  <si>
    <r>
      <t xml:space="preserve">Typical Auxiliary Engine Tier of Vessels Using Shore Power 
</t>
    </r>
    <r>
      <rPr>
        <sz val="11.5"/>
        <rFont val="Calibri"/>
        <family val="2"/>
        <scheme val="minor"/>
      </rPr>
      <t>(select from dropdown)</t>
    </r>
    <r>
      <rPr>
        <b/>
        <sz val="11.5"/>
        <rFont val="Calibri"/>
        <family val="2"/>
        <scheme val="minor"/>
      </rPr>
      <t xml:space="preserve">
Year 2</t>
    </r>
  </si>
  <si>
    <r>
      <t>Fuel Type of Vessels Using Shore Power</t>
    </r>
    <r>
      <rPr>
        <sz val="11.5"/>
        <rFont val="Calibri"/>
        <family val="2"/>
        <scheme val="minor"/>
      </rPr>
      <t xml:space="preserve">
(select from dropdown)</t>
    </r>
    <r>
      <rPr>
        <b/>
        <sz val="11.5"/>
        <rFont val="Calibri"/>
        <family val="2"/>
        <scheme val="minor"/>
      </rPr>
      <t xml:space="preserve">
Year 2</t>
    </r>
  </si>
  <si>
    <t>If 'Other/Not Listed' Fuel Type of Vessels selected, describe fuel type used
Year 2</t>
  </si>
  <si>
    <t>Number of Annual Vessel Calls Utilizing Shore Power
Year 2</t>
  </si>
  <si>
    <t>Average Hotel Hours Per Vessel Call Utilizing Shore Power  
Year 2</t>
  </si>
  <si>
    <t>Maximum Output Power (kW)
Year 2</t>
  </si>
  <si>
    <t>Annual Total Energy Dispensed in MWh
Year 2</t>
  </si>
  <si>
    <r>
      <rPr>
        <b/>
        <sz val="11.5"/>
        <color rgb="FF000000"/>
        <rFont val="Calibri"/>
        <family val="2"/>
        <scheme val="minor"/>
      </rPr>
      <t xml:space="preserve">Shore Power Annual Percentage Uptime </t>
    </r>
    <r>
      <rPr>
        <sz val="11"/>
        <color rgb="FF000000"/>
        <rFont val="Calibri"/>
        <family val="2"/>
        <scheme val="minor"/>
      </rPr>
      <t xml:space="preserve">(based on hours)
</t>
    </r>
    <r>
      <rPr>
        <b/>
        <sz val="11"/>
        <color rgb="FF000000"/>
        <rFont val="Calibri"/>
        <family val="2"/>
        <scheme val="minor"/>
      </rPr>
      <t>Year 2</t>
    </r>
  </si>
  <si>
    <r>
      <t xml:space="preserve">Type of Annual Values for Shore Power Activity Data Reported in table 16h
</t>
    </r>
    <r>
      <rPr>
        <sz val="11"/>
        <color rgb="FF000000"/>
        <rFont val="Calibri"/>
        <family val="2"/>
        <scheme val="minor"/>
      </rPr>
      <t>(select from dropdown)</t>
    </r>
    <r>
      <rPr>
        <b/>
        <sz val="11"/>
        <color rgb="FF000000"/>
        <rFont val="Calibri"/>
        <family val="2"/>
        <scheme val="minor"/>
      </rPr>
      <t xml:space="preserve">
Year 2</t>
    </r>
  </si>
  <si>
    <r>
      <t xml:space="preserve">Typical Auxiliary Engine Tier of Vessels Using Shore Power 
</t>
    </r>
    <r>
      <rPr>
        <sz val="11.5"/>
        <rFont val="Calibri"/>
        <family val="2"/>
        <scheme val="minor"/>
      </rPr>
      <t>(select from dropdown)</t>
    </r>
    <r>
      <rPr>
        <b/>
        <sz val="11.5"/>
        <rFont val="Calibri"/>
        <family val="2"/>
        <scheme val="minor"/>
      </rPr>
      <t xml:space="preserve">
Year 3</t>
    </r>
  </si>
  <si>
    <r>
      <t xml:space="preserve">Fuel Type of Vessels Using Shore Power
</t>
    </r>
    <r>
      <rPr>
        <sz val="11.5"/>
        <rFont val="Calibri"/>
        <family val="2"/>
        <scheme val="minor"/>
      </rPr>
      <t>(select from dropdown)</t>
    </r>
    <r>
      <rPr>
        <b/>
        <sz val="11.5"/>
        <rFont val="Calibri"/>
        <family val="2"/>
        <scheme val="minor"/>
      </rPr>
      <t xml:space="preserve">
Year 3</t>
    </r>
  </si>
  <si>
    <t>If 'Other/Not Listed' Fuel Type of Vessels selected, describe fuel type used
Year 3</t>
  </si>
  <si>
    <t>Number of Annual Vessel Calls Utilizing Shore Power
Year 3</t>
  </si>
  <si>
    <t>Average Hotel Hours Per Vessel Call Utilizing Shore Power   
Year 3</t>
  </si>
  <si>
    <t>Maximum Output Power (kW)
Year 3</t>
  </si>
  <si>
    <t>Annual Total Energy Dispensed in MWh
Year 3</t>
  </si>
  <si>
    <r>
      <rPr>
        <b/>
        <sz val="11.5"/>
        <color rgb="FF000000"/>
        <rFont val="Calibri"/>
        <family val="2"/>
        <scheme val="minor"/>
      </rPr>
      <t xml:space="preserve">Shore Power Annual Percentage Uptime </t>
    </r>
    <r>
      <rPr>
        <sz val="11"/>
        <color rgb="FF000000"/>
        <rFont val="Calibri"/>
        <family val="2"/>
        <scheme val="minor"/>
      </rPr>
      <t xml:space="preserve">(based on hours)
</t>
    </r>
    <r>
      <rPr>
        <b/>
        <sz val="11"/>
        <color rgb="FF000000"/>
        <rFont val="Calibri"/>
        <family val="2"/>
        <scheme val="minor"/>
      </rPr>
      <t>Year 3</t>
    </r>
  </si>
  <si>
    <r>
      <t xml:space="preserve">Type of Annual Values for Shore Power Activity Data Reported in table 16i
</t>
    </r>
    <r>
      <rPr>
        <sz val="11"/>
        <color rgb="FF000000"/>
        <rFont val="Calibri"/>
        <family val="2"/>
        <scheme val="minor"/>
      </rPr>
      <t>(select from dropdown)</t>
    </r>
    <r>
      <rPr>
        <b/>
        <sz val="11"/>
        <color rgb="FF000000"/>
        <rFont val="Calibri"/>
        <family val="2"/>
        <scheme val="minor"/>
      </rPr>
      <t xml:space="preserve">
Year 3</t>
    </r>
  </si>
  <si>
    <r>
      <t xml:space="preserve">Typical Auxiliary Engine Tier of Vessels Using Shore Power 
</t>
    </r>
    <r>
      <rPr>
        <sz val="11.5"/>
        <rFont val="Calibri"/>
        <family val="2"/>
        <scheme val="minor"/>
      </rPr>
      <t>(select from dropdown)</t>
    </r>
    <r>
      <rPr>
        <b/>
        <sz val="11.5"/>
        <rFont val="Calibri"/>
        <family val="2"/>
        <scheme val="minor"/>
      </rPr>
      <t xml:space="preserve">
Year 4</t>
    </r>
  </si>
  <si>
    <r>
      <t xml:space="preserve">Fuel Type of Vessels Using Shore Power
</t>
    </r>
    <r>
      <rPr>
        <sz val="11.5"/>
        <rFont val="Calibri"/>
        <family val="2"/>
        <scheme val="minor"/>
      </rPr>
      <t>(select from dropdown)</t>
    </r>
    <r>
      <rPr>
        <b/>
        <sz val="11.5"/>
        <rFont val="Calibri"/>
        <family val="2"/>
        <scheme val="minor"/>
      </rPr>
      <t xml:space="preserve">
Year 4</t>
    </r>
  </si>
  <si>
    <t>If 'Other/Not Listed' Fuel Type of Vessels selected, describe fuel type used
Year 4</t>
  </si>
  <si>
    <t>Number of Annual Vessel Calls Utilizing Shore Power
Year 4</t>
  </si>
  <si>
    <t>Average Hotel Hours Per Vessel Call Utilizing Shore Power  
Year 4</t>
  </si>
  <si>
    <t>Maximum Output Power (kW)
Year 4</t>
  </si>
  <si>
    <t>Annual Total Energy Dispensed in MWh
Year 4</t>
  </si>
  <si>
    <r>
      <rPr>
        <b/>
        <sz val="11.5"/>
        <color rgb="FF000000"/>
        <rFont val="Calibri"/>
        <family val="2"/>
        <scheme val="minor"/>
      </rPr>
      <t xml:space="preserve">Shore Power Annual Percentage Uptime </t>
    </r>
    <r>
      <rPr>
        <sz val="11"/>
        <color rgb="FF000000"/>
        <rFont val="Calibri"/>
        <family val="2"/>
        <scheme val="minor"/>
      </rPr>
      <t xml:space="preserve">(based on hours)
</t>
    </r>
    <r>
      <rPr>
        <b/>
        <sz val="11"/>
        <color rgb="FF000000"/>
        <rFont val="Calibri"/>
        <family val="2"/>
        <scheme val="minor"/>
      </rPr>
      <t>Year 4</t>
    </r>
  </si>
  <si>
    <r>
      <t xml:space="preserve">Type of Annual Values for Shore Power Activity Data Reported in table 16j
</t>
    </r>
    <r>
      <rPr>
        <sz val="11"/>
        <color rgb="FF000000"/>
        <rFont val="Calibri"/>
        <family val="2"/>
        <scheme val="minor"/>
      </rPr>
      <t>(select from dropdown)</t>
    </r>
    <r>
      <rPr>
        <b/>
        <sz val="11"/>
        <color rgb="FF000000"/>
        <rFont val="Calibri"/>
        <family val="2"/>
        <scheme val="minor"/>
      </rPr>
      <t xml:space="preserve">
Year 4</t>
    </r>
  </si>
  <si>
    <t>Example: Shore Power Infrastructure</t>
  </si>
  <si>
    <t>Example: High voltage shore power connection</t>
  </si>
  <si>
    <t>Example: 6.6 kV</t>
  </si>
  <si>
    <t>Example: 10 kV</t>
  </si>
  <si>
    <t>Example: 1</t>
  </si>
  <si>
    <t>Example: Port of Houston</t>
  </si>
  <si>
    <t>Example: Upgrades to the electrical panel, wiring, housing,  and installation of two LVSC pedestals</t>
  </si>
  <si>
    <t>Example: $600.00</t>
  </si>
  <si>
    <t>Example: $31,600.00</t>
  </si>
  <si>
    <t>Example: 5 years</t>
  </si>
  <si>
    <t>Example: Experience from prior deployment of similar equipment</t>
  </si>
  <si>
    <t>Example: Tier 1</t>
  </si>
  <si>
    <t>Example: Marine Gas Oil (MGO, 0.10% S)</t>
  </si>
  <si>
    <t>Example: ZE vessels</t>
  </si>
  <si>
    <t>Example: 500</t>
  </si>
  <si>
    <t>Example: 72</t>
  </si>
  <si>
    <t>Example: 1 MW-h</t>
  </si>
  <si>
    <t>Shore Power Group 1</t>
  </si>
  <si>
    <t>Shore Power Group 2</t>
  </si>
  <si>
    <t>Shore Power Group 3</t>
  </si>
  <si>
    <t>Shore Power Group 4</t>
  </si>
  <si>
    <t>Shore Power Group 5</t>
  </si>
  <si>
    <t>Shore Power Group 6</t>
  </si>
  <si>
    <t>Shore Power Group 7</t>
  </si>
  <si>
    <t>Shore Power Group 8</t>
  </si>
  <si>
    <t>Shore Power Group 9</t>
  </si>
  <si>
    <t>Shore Power Group 10</t>
  </si>
  <si>
    <t>Shore Power Group 11</t>
  </si>
  <si>
    <t>Shore Power Group 12</t>
  </si>
  <si>
    <t>Shore Power Group 13</t>
  </si>
  <si>
    <t>Shore Power Group 14</t>
  </si>
  <si>
    <t>Shore Power Group 15</t>
  </si>
  <si>
    <t>Shore Power Group 16</t>
  </si>
  <si>
    <t>Shore Power Group 17</t>
  </si>
  <si>
    <t>Shore Power Group 18</t>
  </si>
  <si>
    <t>Shore Power Group 19</t>
  </si>
  <si>
    <t>Shore Power Group 20</t>
  </si>
  <si>
    <t>Shore Power Group 21</t>
  </si>
  <si>
    <t>Shore Power Group 22</t>
  </si>
  <si>
    <t>Shore Power Group 23</t>
  </si>
  <si>
    <t>Shore Power Group 24</t>
  </si>
  <si>
    <t>Shore Power Group 25</t>
  </si>
  <si>
    <t>Shore Power Group 26</t>
  </si>
  <si>
    <t>Shore Power Group 27</t>
  </si>
  <si>
    <t>Shore Power Group 28</t>
  </si>
  <si>
    <t>Shore Power Group 29</t>
  </si>
  <si>
    <t>Shore Power Group 30</t>
  </si>
  <si>
    <t>Shore Power Group 31</t>
  </si>
  <si>
    <t>Shore Power Group 32</t>
  </si>
  <si>
    <t>Shore Power Group 33</t>
  </si>
  <si>
    <t>Shore Power Group 34</t>
  </si>
  <si>
    <t>Shore Power Group 35</t>
  </si>
  <si>
    <t>Shore Power Group 36</t>
  </si>
  <si>
    <t>Shore Power Group 37</t>
  </si>
  <si>
    <t>Shore Power Group 38</t>
  </si>
  <si>
    <t>Shore Power Group 39</t>
  </si>
  <si>
    <t>Shore Power Group 40</t>
  </si>
  <si>
    <t>Shore Power Group 41</t>
  </si>
  <si>
    <t>Shore Power Group 42</t>
  </si>
  <si>
    <t>Shore Power Group 43</t>
  </si>
  <si>
    <t>Shore Power Group 44</t>
  </si>
  <si>
    <t>Shore Power Group 45</t>
  </si>
  <si>
    <t>Shore Power Group 46</t>
  </si>
  <si>
    <t>Shore Power Group 47</t>
  </si>
  <si>
    <t>Shore Power Group 48</t>
  </si>
  <si>
    <t>Shore Power Group 49</t>
  </si>
  <si>
    <t>Shore Power Group 50</t>
  </si>
  <si>
    <r>
      <rPr>
        <sz val="11.5"/>
        <color rgb="FF000000"/>
        <rFont val="Calibri"/>
        <family val="2"/>
        <scheme val="minor"/>
      </rPr>
      <t xml:space="preserve">Please complete the below table if hydrogen fueling stations were purchased under the project.
For all infrastructure tables, the infrastructure needs to be listed by location of installation as well as primary port area of service. For example, if Port Area A and Port Area B are procuring the same EVSE, the EVSE will appear as two separate EVSE Groups. Similarly, for large port areas, if EVSE are being installed in two different locations, the EVSE needs to appear as two separate EVSE Groups. The Infrastructure worksheets should be updated semi-annually as infrastructure are procured and installed. Please only fill out shaded cells highlighted </t>
    </r>
    <r>
      <rPr>
        <b/>
        <sz val="11.5"/>
        <color rgb="FF4472C4"/>
        <rFont val="Calibri"/>
        <family val="2"/>
        <scheme val="minor"/>
      </rPr>
      <t>blue</t>
    </r>
    <r>
      <rPr>
        <sz val="11.5"/>
        <color rgb="FF000000"/>
        <rFont val="Calibri"/>
        <family val="2"/>
        <scheme val="minor"/>
      </rPr>
      <t xml:space="preserve"> with a diagonal pattern (///);  additional rows may be added as needed to capture all equipment, and may be accessed by unhiding rows in the tables below. Please refer to the Infrastructure data definitions on Tab 24 (Data Dictionary) for data field definitions. All infrastructure including EVSE, shore power, hydrogen fueling stations, on-site power generation systems, and battery energy storage systems (BESS) must comply with Build America, Buy America (BABA) requirements. See below for more information on BABA. </t>
    </r>
  </si>
  <si>
    <t>Table 19. Hydrogen Fueling Station Information</t>
  </si>
  <si>
    <t>Table 19a. Hydrogen Fueling Station Information Overview</t>
  </si>
  <si>
    <t>Table 19b. H2 Dispenser Pedestal Details</t>
  </si>
  <si>
    <t>Table 19c. H2 Storage Tank</t>
  </si>
  <si>
    <t>Table 19d. H2 Compressor</t>
  </si>
  <si>
    <t>Table 19e. H2 Cooling System (refrigeration and heat exchanger)</t>
  </si>
  <si>
    <t>Table 19f. Service Details</t>
  </si>
  <si>
    <t>Table 19g. Location of H2 Station</t>
  </si>
  <si>
    <t>Table 19h. Installation Details</t>
  </si>
  <si>
    <t>Table 19i. BABA Compliance</t>
  </si>
  <si>
    <t>Table 19j. Funding Details</t>
  </si>
  <si>
    <t>Table 19k. Expected Useful Life</t>
  </si>
  <si>
    <t>Table 19l. Year 1 H2 Station Utilization</t>
  </si>
  <si>
    <t>Table 19m. Year 2 H2 Station Utilization</t>
  </si>
  <si>
    <t>Table 19n. Year 3 H2 Station Utilization</t>
  </si>
  <si>
    <t>Table 19o. Year 4 H2 Station Utilization</t>
  </si>
  <si>
    <r>
      <t xml:space="preserve">Hydrogen Fueling Station 
</t>
    </r>
    <r>
      <rPr>
        <sz val="11.5"/>
        <rFont val="Calibri"/>
        <family val="2"/>
        <scheme val="minor"/>
      </rPr>
      <t>(</t>
    </r>
    <r>
      <rPr>
        <sz val="11.5"/>
        <color rgb="FFC00000"/>
        <rFont val="Calibri"/>
        <family val="2"/>
        <scheme val="minor"/>
      </rPr>
      <t>user is encouraged to modify values in this column</t>
    </r>
    <r>
      <rPr>
        <sz val="11.5"/>
        <rFont val="Calibri"/>
        <family val="2"/>
        <scheme val="minor"/>
      </rPr>
      <t>. This is used to identify equipment when completing other tabs)</t>
    </r>
  </si>
  <si>
    <r>
      <t xml:space="preserve">Type of Station
</t>
    </r>
    <r>
      <rPr>
        <i/>
        <sz val="11.5"/>
        <rFont val="Calibri"/>
        <family val="2"/>
        <scheme val="minor"/>
      </rPr>
      <t>(select from dropdown)</t>
    </r>
  </si>
  <si>
    <r>
      <t>Type of Hydrogen Storage</t>
    </r>
    <r>
      <rPr>
        <b/>
        <i/>
        <sz val="11.5"/>
        <rFont val="Calibri"/>
        <family val="2"/>
        <scheme val="minor"/>
      </rPr>
      <t xml:space="preserve"> 
</t>
    </r>
    <r>
      <rPr>
        <i/>
        <sz val="11.5"/>
        <rFont val="Calibri"/>
        <family val="2"/>
        <scheme val="minor"/>
      </rPr>
      <t>(select from dropdown)</t>
    </r>
  </si>
  <si>
    <r>
      <t xml:space="preserve">Refilling Pressure </t>
    </r>
    <r>
      <rPr>
        <i/>
        <sz val="11.5"/>
        <rFont val="Calibri"/>
        <family val="2"/>
        <scheme val="minor"/>
      </rPr>
      <t>(select from dropdown)</t>
    </r>
    <r>
      <rPr>
        <b/>
        <i/>
        <sz val="11.5"/>
        <rFont val="Calibri"/>
        <family val="2"/>
        <scheme val="minor"/>
      </rPr>
      <t xml:space="preserve"> </t>
    </r>
  </si>
  <si>
    <t>Refilling Pressure: If Other, specify below</t>
  </si>
  <si>
    <r>
      <t>Total Hydrogen Storage Tank Capacity</t>
    </r>
    <r>
      <rPr>
        <sz val="11.5"/>
        <rFont val="Calibri"/>
        <family val="2"/>
        <scheme val="minor"/>
      </rPr>
      <t xml:space="preserve"> (kg)</t>
    </r>
  </si>
  <si>
    <t>Total Number of Dispensers</t>
  </si>
  <si>
    <r>
      <t xml:space="preserve">Maximum Dispensing Flow Rate per Hose </t>
    </r>
    <r>
      <rPr>
        <sz val="11.5"/>
        <rFont val="Calibri"/>
        <family val="2"/>
        <scheme val="minor"/>
      </rPr>
      <t>(kg/min)</t>
    </r>
  </si>
  <si>
    <r>
      <rPr>
        <b/>
        <sz val="11.5"/>
        <color rgb="FF000000"/>
        <rFont val="Calibri"/>
        <family val="2"/>
        <scheme val="minor"/>
      </rPr>
      <t xml:space="preserve">Total Dispensing Capacity of the Station </t>
    </r>
    <r>
      <rPr>
        <sz val="11.5"/>
        <color rgb="FF000000"/>
        <rFont val="Calibri"/>
        <family val="2"/>
        <scheme val="minor"/>
      </rPr>
      <t>(kg/day)</t>
    </r>
  </si>
  <si>
    <t>Total Number of  Cooling Systems</t>
  </si>
  <si>
    <t>Total Number of  Compressors</t>
  </si>
  <si>
    <t>Number of Storage Tanks</t>
  </si>
  <si>
    <r>
      <rPr>
        <b/>
        <sz val="11"/>
        <color rgb="FF000000"/>
        <rFont val="Calibri"/>
        <family val="2"/>
        <scheme val="minor"/>
      </rPr>
      <t xml:space="preserve">Estimated Planned Date-in-Service for Hydrogen Fueling Station
</t>
    </r>
    <r>
      <rPr>
        <i/>
        <sz val="11.5"/>
        <color rgb="FF000000"/>
        <rFont val="Calibri"/>
        <family val="2"/>
        <scheme val="minor"/>
      </rPr>
      <t>(mm/dd/yyyy)</t>
    </r>
  </si>
  <si>
    <r>
      <rPr>
        <b/>
        <sz val="11"/>
        <color rgb="FF000000"/>
        <rFont val="Calibri"/>
        <family val="2"/>
      </rPr>
      <t xml:space="preserve">Actual Date-in-Service for Hydrogen Fueling Station
</t>
    </r>
    <r>
      <rPr>
        <i/>
        <sz val="11"/>
        <color rgb="FF000000"/>
        <rFont val="Calibri"/>
        <family val="2"/>
        <scheme val="minor"/>
      </rPr>
      <t>(mm/dd/yyyy)</t>
    </r>
  </si>
  <si>
    <t>Number of Dispenser Pedestals</t>
  </si>
  <si>
    <t>Number of Hoses per Pedestal</t>
  </si>
  <si>
    <t>H2 Dispenser Pedestal Manufacturer</t>
  </si>
  <si>
    <t>H2 Dispenser Pedestal Model</t>
  </si>
  <si>
    <t>H2 Dispenser Pedestal Manufacture Year</t>
  </si>
  <si>
    <t>H2 Storage Tank Manufacturer</t>
  </si>
  <si>
    <t>H2 Storage Tank Model</t>
  </si>
  <si>
    <t>H2 Storage Tank Manufacture Year</t>
  </si>
  <si>
    <t>H2 Compressor Manufacturer</t>
  </si>
  <si>
    <t>H2 Compressor Model</t>
  </si>
  <si>
    <t>H2 Compressor Manufacture Year</t>
  </si>
  <si>
    <t>H2 Cooling System Manufacturer</t>
  </si>
  <si>
    <t>H2 Cooling System Model</t>
  </si>
  <si>
    <t>H2 Cooling System Manufacture Year</t>
  </si>
  <si>
    <r>
      <t xml:space="preserve">Does the H2 fueling station serve multiple port facilities within this project?
</t>
    </r>
    <r>
      <rPr>
        <i/>
        <sz val="11.5"/>
        <color rgb="FF000000"/>
        <rFont val="Calibri"/>
        <family val="2"/>
        <scheme val="minor"/>
      </rPr>
      <t>(select Yes/No from dropdown)</t>
    </r>
  </si>
  <si>
    <r>
      <rPr>
        <b/>
        <sz val="11.5"/>
        <color rgb="FF000000"/>
        <rFont val="Calibri"/>
        <family val="2"/>
        <scheme val="minor"/>
      </rPr>
      <t xml:space="preserve">Primary Location Served by the H2 fueling station: Associated Port Facility
</t>
    </r>
    <r>
      <rPr>
        <i/>
        <sz val="11.5"/>
        <color rgb="FF000000"/>
        <rFont val="Calibri"/>
        <family val="2"/>
        <scheme val="minor"/>
      </rPr>
      <t>(select from dropdown)</t>
    </r>
  </si>
  <si>
    <r>
      <rPr>
        <b/>
        <sz val="11.5"/>
        <color rgb="FF000000"/>
        <rFont val="Calibri"/>
        <family val="2"/>
        <scheme val="minor"/>
      </rPr>
      <t xml:space="preserve">Secondary Locations served by the H2 fueling station: Associated Port 
</t>
    </r>
    <r>
      <rPr>
        <i/>
        <sz val="11.5"/>
        <color rgb="FF000000"/>
        <rFont val="Calibri"/>
        <family val="2"/>
        <scheme val="minor"/>
      </rPr>
      <t>(use a semicolon between facilities)</t>
    </r>
  </si>
  <si>
    <t>Who owns the H2 Fueling Station?</t>
  </si>
  <si>
    <r>
      <t xml:space="preserve">State
</t>
    </r>
    <r>
      <rPr>
        <i/>
        <sz val="11.5"/>
        <rFont val="Calibri"/>
        <family val="2"/>
        <scheme val="minor"/>
      </rPr>
      <t>(select from dropdown)</t>
    </r>
  </si>
  <si>
    <r>
      <t xml:space="preserve">County
</t>
    </r>
    <r>
      <rPr>
        <i/>
        <sz val="11.5"/>
        <rFont val="Calibri"/>
        <family val="2"/>
        <scheme val="minor"/>
      </rPr>
      <t>(select from dropdown)</t>
    </r>
  </si>
  <si>
    <t>Zip Code</t>
  </si>
  <si>
    <t>Street Address</t>
  </si>
  <si>
    <t>Description of H2 Fueling Station Installation Work Performed</t>
  </si>
  <si>
    <t>H2 Fueling Station Installation Performed by:</t>
  </si>
  <si>
    <t>Date(s) of H2 Fueling Station &amp; Equipment was Manufactured</t>
  </si>
  <si>
    <r>
      <t xml:space="preserve">Date of H2 Fueling Station Installation </t>
    </r>
    <r>
      <rPr>
        <i/>
        <sz val="11.5"/>
        <rFont val="Calibri"/>
        <family val="2"/>
        <scheme val="minor"/>
      </rPr>
      <t>(mm/dd/yyyy)</t>
    </r>
  </si>
  <si>
    <r>
      <t xml:space="preserve">Is the Hydrogen Fueling Infrastructure BABA Compliant?
</t>
    </r>
    <r>
      <rPr>
        <i/>
        <sz val="11.5"/>
        <rFont val="Calibri"/>
        <family val="2"/>
        <scheme val="minor"/>
      </rPr>
      <t>(select from dropdown)</t>
    </r>
  </si>
  <si>
    <r>
      <t xml:space="preserve">Is a waiver being used to fulfill BABA compliance for the H2 Fueling Infrastructure?
</t>
    </r>
    <r>
      <rPr>
        <i/>
        <sz val="11.5"/>
        <color rgb="FF000000"/>
        <rFont val="Calibri"/>
        <family val="2"/>
        <scheme val="minor"/>
      </rPr>
      <t>(select from dropdown)</t>
    </r>
  </si>
  <si>
    <t>Total Funds Expended Per H2 Fueling Pedestal / Dispenser Acquisition:</t>
  </si>
  <si>
    <t>Total EPA Funds Expended Per H2 Fueling Pedestal / Dispenser Acquisition:</t>
  </si>
  <si>
    <t>Total Funds Expended per H2 Fueling Storage Tank</t>
  </si>
  <si>
    <t>Total EPA Funds Expended per H2 Fueling Storage Tank</t>
  </si>
  <si>
    <t>Total Funds Expended per H2 Fueling Compressor / Pump</t>
  </si>
  <si>
    <t>Total EPA Funds Expended per H2 Fueling Compressor / Pump</t>
  </si>
  <si>
    <t>Total Funds Expended per H2 Fueling Cooling (refrigeration and heat exchangers) System</t>
  </si>
  <si>
    <t>Total EPA Funds Expended per H2 Fueling Cooling (refrigeration and heat exchangers) System</t>
  </si>
  <si>
    <t>Total Funds Expended for Remaining H2 Fueling Balance of Plant (incl. electrical, controls, and other components):</t>
  </si>
  <si>
    <t>Total EPA Funds Expended for Remaining H2 Fueling Balance of Plant (incl. electrical, controls, and other components):</t>
  </si>
  <si>
    <r>
      <t xml:space="preserve">Description of H2 Fueling Component Costs for Remaining Balance of Plant
</t>
    </r>
    <r>
      <rPr>
        <i/>
        <sz val="11.5"/>
        <rFont val="Calibri"/>
        <family val="2"/>
        <scheme val="minor"/>
      </rPr>
      <t>(i.e. Describe the components with costs included as remaining balance of plant)</t>
    </r>
  </si>
  <si>
    <t>Total Funds Expended Installation Cost</t>
  </si>
  <si>
    <t>Total EPA Funds Expended Installation Cost:</t>
  </si>
  <si>
    <r>
      <t xml:space="preserve">Total Funds Expended for All other Eligible H2 Fueling Infrastructure Acquisition &amp; Installation Related Expenses </t>
    </r>
    <r>
      <rPr>
        <sz val="11.5"/>
        <rFont val="Calibri"/>
        <family val="2"/>
        <scheme val="minor"/>
      </rPr>
      <t>(e.g., Permits, Shipping, etc.)</t>
    </r>
  </si>
  <si>
    <r>
      <t xml:space="preserve">Total EPA Funds Expended for All other Eligible H2 Fueling Infrastructure Acquisition &amp; Installation Related Expenses </t>
    </r>
    <r>
      <rPr>
        <sz val="11.5"/>
        <rFont val="Calibri"/>
        <family val="2"/>
        <scheme val="minor"/>
      </rPr>
      <t>(e.g., Permits, Shipping, etc.)</t>
    </r>
  </si>
  <si>
    <t>Description of Other Eligible H2 Fueling Related Expenses</t>
  </si>
  <si>
    <r>
      <t>Total Funds Expended for H2 Infrastructure Acquisition, Installation, and Other Eligible Expenses</t>
    </r>
    <r>
      <rPr>
        <i/>
        <sz val="11.5"/>
        <rFont val="Calibri"/>
        <family val="2"/>
        <scheme val="minor"/>
      </rPr>
      <t xml:space="preserve">
(total # of pedestals x Total Funds Expended/pedestal + supporting infrastructure + installation + other eligible expenses)</t>
    </r>
  </si>
  <si>
    <r>
      <t>Total EPA Funds Expended for H2 Infrastructure Acquisition, Installation, and Other Eligible Expenses</t>
    </r>
    <r>
      <rPr>
        <i/>
        <sz val="11.5"/>
        <rFont val="Calibri"/>
        <family val="2"/>
        <scheme val="minor"/>
      </rPr>
      <t xml:space="preserve">
(total # of pedestals x Federal Funds Expended/pedestal + supporting infrastructure installation + other eligible expenses)</t>
    </r>
  </si>
  <si>
    <t>Expected Useful Life of Hydrogen Fueling Station: Number of Years</t>
  </si>
  <si>
    <t>If equipment covered under warranty, provide the years of protection offered by warranty: Number of Years</t>
  </si>
  <si>
    <r>
      <rPr>
        <b/>
        <sz val="11.5"/>
        <color rgb="FF000000"/>
        <rFont val="Calibri"/>
        <family val="2"/>
        <scheme val="minor"/>
      </rPr>
      <t xml:space="preserve">Basis for Expected Useful Life of Hydrogen Fueling Station </t>
    </r>
    <r>
      <rPr>
        <sz val="11.5"/>
        <color rgb="FF000000"/>
        <rFont val="Calibri"/>
        <family val="2"/>
        <scheme val="minor"/>
      </rPr>
      <t>(e.g., manufacturer data or evidence from prior deployments)</t>
    </r>
  </si>
  <si>
    <t>Annual Total Number of Fueling Events
Year 1</t>
  </si>
  <si>
    <t>Annual Total H2 Dispensed (kg)
Year 1</t>
  </si>
  <si>
    <t>Type of Annual Values for H2 Fueling Station Activity Data Reported in Table 19l (select from dropdown)
Year 1</t>
  </si>
  <si>
    <t>Annual Total Number of Fueling Events
Year 2</t>
  </si>
  <si>
    <t>Annual Total H2 Dispensed (kg)
Year 2</t>
  </si>
  <si>
    <t>Type of Annual Values for H2 Fueling Station Activity Data Reported in Table 19m (select from dropdown)
Year 2</t>
  </si>
  <si>
    <t>Annual Total Number of Fueling Events
Year 3</t>
  </si>
  <si>
    <t>Annual Total H2 Dispensed (kg)
Year 3</t>
  </si>
  <si>
    <t>Type of Annual Values for H2 Fueling Station Activity Data Reported in Table 19n (select from dropdown)
Year 3</t>
  </si>
  <si>
    <t>Annual Total Number of Fueling Events
Year 4</t>
  </si>
  <si>
    <t>Annual Total H2 Dispensed (kg)
Year 4</t>
  </si>
  <si>
    <t>Type of Annual Values for H2 Fueling Station Activity Data Reported in Table 19o (select from dropdown)
Year 4</t>
  </si>
  <si>
    <t>Example: Hydrogen Fueling Station</t>
  </si>
  <si>
    <t>Example: Gas</t>
  </si>
  <si>
    <t>Example: Above Ground</t>
  </si>
  <si>
    <t>Example: H35</t>
  </si>
  <si>
    <t>Example: 1,200</t>
  </si>
  <si>
    <t>Example: 600</t>
  </si>
  <si>
    <t>Example: H2 Hoses &amp; Co.</t>
  </si>
  <si>
    <t>Example: Magic Hose 1</t>
  </si>
  <si>
    <t>Example: H2 Super Tank</t>
  </si>
  <si>
    <t>Example: ST001</t>
  </si>
  <si>
    <t>Example: Cool Engineering Co.</t>
  </si>
  <si>
    <t>Example: H2+HD</t>
  </si>
  <si>
    <t>Example: Cool and Beyond</t>
  </si>
  <si>
    <t>Example: Cool H2+ Mark I</t>
  </si>
  <si>
    <t>Example: XYZ H2 Solutions</t>
  </si>
  <si>
    <t>Example: compressor: 12/2023; housing: 3/2024</t>
  </si>
  <si>
    <t>Example: $200,000.00</t>
  </si>
  <si>
    <t>Example: $100,000.00</t>
  </si>
  <si>
    <t>Example: $80,000.00</t>
  </si>
  <si>
    <t>Example: Electrical components; control system</t>
  </si>
  <si>
    <t>Example: $100.00</t>
  </si>
  <si>
    <t>Example: permit</t>
  </si>
  <si>
    <t>Example: $725,100.00</t>
  </si>
  <si>
    <t>Example: $542,000.00</t>
  </si>
  <si>
    <t>Example: Equipment warranty</t>
  </si>
  <si>
    <t>Example: 550</t>
  </si>
  <si>
    <t>Example: 50,000</t>
  </si>
  <si>
    <t>Hydrogen fueling station 1</t>
  </si>
  <si>
    <t>Hydrogen fueling station 2</t>
  </si>
  <si>
    <t>Hydrogen fueling station 3</t>
  </si>
  <si>
    <t>Hydrogen fueling station 4</t>
  </si>
  <si>
    <t>Hydrogen fueling station 5</t>
  </si>
  <si>
    <t>Hydrogen fueling station 6</t>
  </si>
  <si>
    <t>Hydrogen fueling station 7</t>
  </si>
  <si>
    <t>Hydrogen fueling station 8</t>
  </si>
  <si>
    <t>Hydrogen fueling station 9</t>
  </si>
  <si>
    <t>Hydrogen fueling station 10</t>
  </si>
  <si>
    <t>Hydrogen fueling station 11</t>
  </si>
  <si>
    <t>Hydrogen fueling station 12</t>
  </si>
  <si>
    <t>Hydrogen fueling station 13</t>
  </si>
  <si>
    <t>Hydrogen fueling station 14</t>
  </si>
  <si>
    <t>Hydrogen fueling station 15</t>
  </si>
  <si>
    <t>Hydrogen fueling station 16</t>
  </si>
  <si>
    <t>Hydrogen fueling station 17</t>
  </si>
  <si>
    <t>Hydrogen fueling station 18</t>
  </si>
  <si>
    <t>Hydrogen fueling station 19</t>
  </si>
  <si>
    <t>Hydrogen fueling station 20</t>
  </si>
  <si>
    <t>Hydrogen fueling station 21</t>
  </si>
  <si>
    <t>Hydrogen fueling station 22</t>
  </si>
  <si>
    <t>Hydrogen fueling station 23</t>
  </si>
  <si>
    <t>Hydrogen fueling station 24</t>
  </si>
  <si>
    <t>Hydrogen fueling station 25</t>
  </si>
  <si>
    <t>Hydrogen fueling station 26</t>
  </si>
  <si>
    <t>Hydrogen fueling station 27</t>
  </si>
  <si>
    <t>Hydrogen fueling station 28</t>
  </si>
  <si>
    <t>Hydrogen fueling station 29</t>
  </si>
  <si>
    <t>Hydrogen fueling station 30</t>
  </si>
  <si>
    <t>Hydrogen fueling station 31</t>
  </si>
  <si>
    <t>Hydrogen fueling station 32</t>
  </si>
  <si>
    <t>Hydrogen fueling station 33</t>
  </si>
  <si>
    <t>Hydrogen fueling station 34</t>
  </si>
  <si>
    <t>Hydrogen fueling station 35</t>
  </si>
  <si>
    <t>Hydrogen fueling station 36</t>
  </si>
  <si>
    <t>Hydrogen fueling station 37</t>
  </si>
  <si>
    <t>Hydrogen fueling station 38</t>
  </si>
  <si>
    <t>Hydrogen fueling station 39</t>
  </si>
  <si>
    <t>Hydrogen fueling station 40</t>
  </si>
  <si>
    <t>Hydrogen fueling station 41</t>
  </si>
  <si>
    <t>Hydrogen fueling station 42</t>
  </si>
  <si>
    <t>Hydrogen fueling station 43</t>
  </si>
  <si>
    <t>Hydrogen fueling station 44</t>
  </si>
  <si>
    <t>Hydrogen fueling station 45</t>
  </si>
  <si>
    <t>Hydrogen fueling station 46</t>
  </si>
  <si>
    <t>Hydrogen fueling station 47</t>
  </si>
  <si>
    <t>Hydrogen fueling station 48</t>
  </si>
  <si>
    <t>Hydrogen fueling station 49</t>
  </si>
  <si>
    <t>Hydrogen fueling station 50</t>
  </si>
  <si>
    <r>
      <rPr>
        <sz val="11.5"/>
        <color rgb="FF000000"/>
        <rFont val="Calibri"/>
        <family val="2"/>
        <scheme val="minor"/>
      </rPr>
      <t>Please complete the below table if on-site power generation systems were purchased under the project.
For all infrastructure tables, the infrastructure needs to be listed by location of installation as well as primary port area of service. For example, if Port Area A and Port Area B are procuring the same EVSE, the EVSE will appear as two separate EVSE Groups. Similarly, for large port areas, if EVSE are being installed in two different locations, the EVSE needs to appear as two separate EVSE Groups. The Infrastructure worksheets should be updated semi-annually as infrastructure are procured and installed. Please only fill out shaded cells highlighted</t>
    </r>
    <r>
      <rPr>
        <b/>
        <sz val="11.5"/>
        <color rgb="FF4472C4"/>
        <rFont val="Calibri"/>
        <family val="2"/>
        <scheme val="minor"/>
      </rPr>
      <t xml:space="preserve"> blue </t>
    </r>
    <r>
      <rPr>
        <sz val="11.5"/>
        <color rgb="FF000000"/>
        <rFont val="Calibri"/>
        <family val="2"/>
        <scheme val="minor"/>
      </rPr>
      <t xml:space="preserve">with a diagonal pattern (///);  additional rows may be added as needed to capture all equipment, and may be accessed by unhiding rows in the tables below. Please refer to the Infrastructure data definitions on Tab 24 (Data Dictionary) for data field definitions. All infrastructure including EVSE, shore power, hydrogen fueling stations, on-site power generation systems, and battery energy storage systems (BESS) must comply with Build America, Buy America (BABA) requirements. See below for more information on BABA. </t>
    </r>
  </si>
  <si>
    <r>
      <rPr>
        <b/>
        <sz val="11.5"/>
        <color rgb="FF000000"/>
        <rFont val="Calibri"/>
        <family val="2"/>
        <scheme val="minor"/>
      </rPr>
      <t xml:space="preserve">Table 20. On-Site Power Generation Equipment Information | </t>
    </r>
    <r>
      <rPr>
        <sz val="11.5"/>
        <color rgb="FF000000"/>
        <rFont val="Calibri"/>
        <family val="2"/>
        <scheme val="minor"/>
      </rPr>
      <t xml:space="preserve">Note: If the on-site power generation includes a battery energy storage system (BESS), information about the BESS should be documented in Table 21 on the next tab, "21. Infrastructure - BESS". </t>
    </r>
  </si>
  <si>
    <t>Table 20a. On-Site Power Generation Equipment Information</t>
  </si>
  <si>
    <t>Table 20b. On-Site Power Generation Location Details</t>
  </si>
  <si>
    <t>Table 20c. On-Site Power Generation Installation Details</t>
  </si>
  <si>
    <t>Table 20d. BABA Compliance</t>
  </si>
  <si>
    <t>Table 20e. On-Site Power Generation Cost Summary</t>
  </si>
  <si>
    <t>Table 20f. Expected Useful Life</t>
  </si>
  <si>
    <t>Table 20g. Year 1 On-site Power Generation Activity Data</t>
  </si>
  <si>
    <t>Table 20h. Year 2 On-site Power Generation Activity Data</t>
  </si>
  <si>
    <t>Table 20i. Year 3 On-site Power Generation Activity Data</t>
  </si>
  <si>
    <t>Table 20j. Year 4 On-site Power Generation Activity Data</t>
  </si>
  <si>
    <r>
      <t xml:space="preserve">On-site Power Generation Unit
</t>
    </r>
    <r>
      <rPr>
        <sz val="11.5"/>
        <color theme="1"/>
        <rFont val="Calibri"/>
        <family val="2"/>
        <scheme val="minor"/>
      </rPr>
      <t>(</t>
    </r>
    <r>
      <rPr>
        <sz val="11.5"/>
        <color rgb="FFC00000"/>
        <rFont val="Calibri"/>
        <family val="2"/>
        <scheme val="minor"/>
      </rPr>
      <t>user is encouraged to modify values in this column.</t>
    </r>
    <r>
      <rPr>
        <sz val="11.5"/>
        <color theme="1"/>
        <rFont val="Calibri"/>
        <family val="2"/>
        <scheme val="minor"/>
      </rPr>
      <t xml:space="preserve"> This is used to identify equipment when completing other tabs)</t>
    </r>
  </si>
  <si>
    <r>
      <t xml:space="preserve">Type of energy generation
</t>
    </r>
    <r>
      <rPr>
        <i/>
        <sz val="11.5"/>
        <color theme="1"/>
        <rFont val="Calibri"/>
        <family val="2"/>
        <scheme val="minor"/>
      </rPr>
      <t>(select from dropdown)</t>
    </r>
  </si>
  <si>
    <r>
      <rPr>
        <b/>
        <sz val="11.5"/>
        <color rgb="FF000000"/>
        <rFont val="Calibri"/>
        <family val="2"/>
        <scheme val="minor"/>
      </rPr>
      <t xml:space="preserve">Manufacturer of On-site Power Generation
</t>
    </r>
    <r>
      <rPr>
        <sz val="11.5"/>
        <color rgb="FF000000"/>
        <rFont val="Calibri"/>
        <family val="2"/>
        <scheme val="minor"/>
      </rPr>
      <t>(</t>
    </r>
    <r>
      <rPr>
        <i/>
        <sz val="11.5"/>
        <color rgb="FF000000"/>
        <rFont val="Calibri"/>
        <family val="2"/>
        <scheme val="minor"/>
      </rPr>
      <t>include both panel and inverter manufacturers)</t>
    </r>
  </si>
  <si>
    <r>
      <rPr>
        <b/>
        <sz val="11.5"/>
        <color rgb="FF000000"/>
        <rFont val="Calibri"/>
        <family val="2"/>
        <scheme val="minor"/>
      </rPr>
      <t xml:space="preserve">Model of On-site Power Generation
</t>
    </r>
    <r>
      <rPr>
        <i/>
        <sz val="11.5"/>
        <color rgb="FF000000"/>
        <rFont val="Calibri"/>
        <family val="2"/>
        <scheme val="minor"/>
      </rPr>
      <t>(include both panel and inverter models)</t>
    </r>
  </si>
  <si>
    <r>
      <rPr>
        <b/>
        <sz val="11.5"/>
        <color rgb="FF000000"/>
        <rFont val="Calibri"/>
        <family val="2"/>
        <scheme val="minor"/>
      </rPr>
      <t xml:space="preserve">Manufacture Date of On-site Power Generation
</t>
    </r>
    <r>
      <rPr>
        <i/>
        <sz val="11.5"/>
        <color rgb="FF000000"/>
        <rFont val="Calibri"/>
        <family val="2"/>
        <scheme val="minor"/>
      </rPr>
      <t>(include both panel and inverter manufacture dates)</t>
    </r>
  </si>
  <si>
    <r>
      <t xml:space="preserve">AC Capacity of the System </t>
    </r>
    <r>
      <rPr>
        <i/>
        <sz val="11.5"/>
        <color rgb="FF000000"/>
        <rFont val="Calibri"/>
        <family val="2"/>
        <scheme val="minor"/>
      </rPr>
      <t>(kW)</t>
    </r>
  </si>
  <si>
    <r>
      <rPr>
        <b/>
        <sz val="11"/>
        <color rgb="FF000000"/>
        <rFont val="Calibri"/>
        <family val="2"/>
        <scheme val="minor"/>
      </rPr>
      <t xml:space="preserve">Estimated Planned Date-in-Service for Power Generation 
</t>
    </r>
    <r>
      <rPr>
        <i/>
        <sz val="11.5"/>
        <color rgb="FF000000"/>
        <rFont val="Calibri"/>
        <family val="2"/>
        <scheme val="minor"/>
      </rPr>
      <t>(mm/dd/yyyy)</t>
    </r>
  </si>
  <si>
    <r>
      <rPr>
        <b/>
        <sz val="11"/>
        <color rgb="FF000000"/>
        <rFont val="Calibri"/>
        <family val="2"/>
      </rPr>
      <t xml:space="preserve">Actual Date-in-Service for Power Generation
</t>
    </r>
    <r>
      <rPr>
        <i/>
        <sz val="11"/>
        <color rgb="FF000000"/>
        <rFont val="Calibri"/>
        <family val="2"/>
        <scheme val="minor"/>
      </rPr>
      <t>(mm/dd/yyyy)</t>
    </r>
  </si>
  <si>
    <t>Who owns the equipment?</t>
  </si>
  <si>
    <r>
      <t xml:space="preserve">Does the On-Site Power Generation serve multiple port facilities?
</t>
    </r>
    <r>
      <rPr>
        <i/>
        <sz val="11.5"/>
        <rFont val="Calibri"/>
        <family val="2"/>
        <scheme val="minor"/>
      </rPr>
      <t>(select Yes/No from dropdown)</t>
    </r>
  </si>
  <si>
    <r>
      <t xml:space="preserve">Primary Location Served by On-site Power generation:  Associated Ports
</t>
    </r>
    <r>
      <rPr>
        <i/>
        <sz val="11.5"/>
        <rFont val="Calibri"/>
        <family val="2"/>
        <scheme val="minor"/>
      </rPr>
      <t>(select from dropdown)</t>
    </r>
  </si>
  <si>
    <t>Secondary Locations served by On-site power generation: Associated Ports (use a colon between facilities)</t>
  </si>
  <si>
    <t>Description of Installation Work Performed</t>
  </si>
  <si>
    <t xml:space="preserve">Installation of Power Generation Infrastructure Performed by </t>
  </si>
  <si>
    <r>
      <t xml:space="preserve">Completion Date of the On-site Power Generation Installation </t>
    </r>
    <r>
      <rPr>
        <i/>
        <sz val="11.5"/>
        <color rgb="FF000000"/>
        <rFont val="Calibri"/>
        <family val="2"/>
        <scheme val="minor"/>
      </rPr>
      <t>(mm/dd/yyyy)</t>
    </r>
  </si>
  <si>
    <r>
      <t xml:space="preserve">Is the On-site Power Generation Infrastructure BABA Compliant?
</t>
    </r>
    <r>
      <rPr>
        <i/>
        <sz val="11.5"/>
        <rFont val="Calibri"/>
        <family val="2"/>
        <scheme val="minor"/>
      </rPr>
      <t>(select from dropdown)</t>
    </r>
  </si>
  <si>
    <r>
      <t xml:space="preserve">Is a waiver being used to fulfill BABA compliance for the On-site Power Generation?
</t>
    </r>
    <r>
      <rPr>
        <i/>
        <sz val="11.5"/>
        <color rgb="FF000000"/>
        <rFont val="Calibri"/>
        <family val="2"/>
        <scheme val="minor"/>
      </rPr>
      <t>(select from dropdown)</t>
    </r>
  </si>
  <si>
    <r>
      <t xml:space="preserve"> Equipment Cost </t>
    </r>
    <r>
      <rPr>
        <b/>
        <i/>
        <sz val="11.5"/>
        <rFont val="Calibri"/>
        <family val="2"/>
        <scheme val="minor"/>
      </rPr>
      <t>only</t>
    </r>
    <r>
      <rPr>
        <b/>
        <sz val="11.5"/>
        <rFont val="Calibri"/>
        <family val="2"/>
        <scheme val="minor"/>
      </rPr>
      <t xml:space="preserve"> Per Power Generation System</t>
    </r>
  </si>
  <si>
    <t xml:space="preserve"> Total EPA Funds Expended Per Power Generation System</t>
  </si>
  <si>
    <t>Total EPA Funds Expended  Installation Cost</t>
  </si>
  <si>
    <r>
      <t xml:space="preserve">Total Funds Expended for All other Eligible On-Site Power Generation Related Expenses </t>
    </r>
    <r>
      <rPr>
        <sz val="11.5"/>
        <rFont val="Calibri"/>
        <family val="2"/>
        <scheme val="minor"/>
      </rPr>
      <t>(e.g., Permits, Shipping, etc.)</t>
    </r>
  </si>
  <si>
    <r>
      <t xml:space="preserve">Total EPA Funds Expended for All other Eligible On-Site Power Generation Related Expenses </t>
    </r>
    <r>
      <rPr>
        <sz val="11.5"/>
        <rFont val="Calibri"/>
        <family val="2"/>
        <scheme val="minor"/>
      </rPr>
      <t>(e.g., Permits, Shipping, etc.)</t>
    </r>
  </si>
  <si>
    <t>Description of Other Eligible On-Site Power Generation Related Expenses</t>
  </si>
  <si>
    <t>Total Funds Expended on On-site Power Generation Equipment, Installation, and other Eligible Expenses</t>
  </si>
  <si>
    <t>Total EPA Funds Expended on On-site Power Generation Equipment, Installation, and other Eligible Expenses</t>
  </si>
  <si>
    <t>Expected Useful Life of On-site Power Generation Equipment: Number of Years</t>
  </si>
  <si>
    <r>
      <rPr>
        <b/>
        <sz val="11.5"/>
        <color rgb="FF000000"/>
        <rFont val="Calibri"/>
        <family val="2"/>
        <scheme val="minor"/>
      </rPr>
      <t xml:space="preserve">Basis for Expected Useful Life of On-site Power Generation Equipment </t>
    </r>
    <r>
      <rPr>
        <sz val="11.5"/>
        <color rgb="FF000000"/>
        <rFont val="Calibri"/>
        <family val="2"/>
        <scheme val="minor"/>
      </rPr>
      <t>(e.g., manufacturer data or evidence from prior deployments)</t>
    </r>
  </si>
  <si>
    <t>On-Site Power Generation Annual Energy Dispensed (MWh)
Year 1</t>
  </si>
  <si>
    <r>
      <rPr>
        <b/>
        <sz val="11"/>
        <color rgb="FF000000"/>
        <rFont val="Calibri"/>
        <family val="2"/>
        <scheme val="minor"/>
      </rPr>
      <t xml:space="preserve">On-Site Power Generation Annual Percentage Uptime 
</t>
    </r>
    <r>
      <rPr>
        <sz val="11"/>
        <color rgb="FF000000"/>
        <rFont val="Calibri"/>
        <family val="2"/>
        <scheme val="minor"/>
      </rPr>
      <t xml:space="preserve">(based on hours)
</t>
    </r>
    <r>
      <rPr>
        <b/>
        <sz val="11"/>
        <color rgb="FF000000"/>
        <rFont val="Calibri"/>
        <family val="2"/>
        <scheme val="minor"/>
      </rPr>
      <t>Year 1</t>
    </r>
  </si>
  <si>
    <t>Type of Annual Values for On-Site Power Generation Activity Data Reported in Table 20g (select from dropdown)
Year 1</t>
  </si>
  <si>
    <t>On-Site Power Generation Annual Energy Dispensed (MWh)
Year 2</t>
  </si>
  <si>
    <r>
      <rPr>
        <b/>
        <sz val="11"/>
        <color rgb="FF000000"/>
        <rFont val="Calibri"/>
        <family val="2"/>
        <scheme val="minor"/>
      </rPr>
      <t xml:space="preserve">On-Site Power Generation Annual Percentage Uptime </t>
    </r>
    <r>
      <rPr>
        <sz val="11"/>
        <color rgb="FF000000"/>
        <rFont val="Calibri"/>
        <family val="2"/>
        <scheme val="minor"/>
      </rPr>
      <t xml:space="preserve">(based on hours)
</t>
    </r>
    <r>
      <rPr>
        <b/>
        <sz val="11"/>
        <color rgb="FF000000"/>
        <rFont val="Calibri"/>
        <family val="2"/>
        <scheme val="minor"/>
      </rPr>
      <t>Year 2</t>
    </r>
  </si>
  <si>
    <t>Type of Annual Values for On-Site Power Generation Activity Data Reported in Table 20h (select from dropdown)
Year 2</t>
  </si>
  <si>
    <t>On-Site Power Generation Annual Energy Dispensed (MWh)
Year 3</t>
  </si>
  <si>
    <r>
      <rPr>
        <b/>
        <sz val="11"/>
        <color rgb="FF000000"/>
        <rFont val="Calibri"/>
        <family val="2"/>
        <scheme val="minor"/>
      </rPr>
      <t xml:space="preserve">On-Site Power Generation Annual Percentage Uptime </t>
    </r>
    <r>
      <rPr>
        <sz val="11"/>
        <color rgb="FF000000"/>
        <rFont val="Calibri"/>
        <family val="2"/>
        <scheme val="minor"/>
      </rPr>
      <t xml:space="preserve">(based on hours)
</t>
    </r>
    <r>
      <rPr>
        <b/>
        <sz val="11"/>
        <color rgb="FF000000"/>
        <rFont val="Calibri"/>
        <family val="2"/>
        <scheme val="minor"/>
      </rPr>
      <t>Year 3</t>
    </r>
  </si>
  <si>
    <t>Type of Annual Values for On-Site Power Generation Activity Data Reported in Table 20i (select from dropdown)
Year 3</t>
  </si>
  <si>
    <t>On-Site Power Generation Annual Energy Dispensed (MWh)
Year 4</t>
  </si>
  <si>
    <r>
      <rPr>
        <b/>
        <sz val="11"/>
        <color rgb="FF000000"/>
        <rFont val="Calibri"/>
        <family val="2"/>
        <scheme val="minor"/>
      </rPr>
      <t xml:space="preserve">On-Site Power Generation Annual Percentage Uptime </t>
    </r>
    <r>
      <rPr>
        <sz val="11"/>
        <color rgb="FF000000"/>
        <rFont val="Calibri"/>
        <family val="2"/>
        <scheme val="minor"/>
      </rPr>
      <t xml:space="preserve">(based on hours)
</t>
    </r>
    <r>
      <rPr>
        <b/>
        <sz val="11"/>
        <color rgb="FF000000"/>
        <rFont val="Calibri"/>
        <family val="2"/>
        <scheme val="minor"/>
      </rPr>
      <t>Year 4</t>
    </r>
  </si>
  <si>
    <t>Type of Annual Values for On-Site Power Generation Activity Data Reported in Table 20j (select from dropdown)
Year 4</t>
  </si>
  <si>
    <t>Example: On-site Power Generation</t>
  </si>
  <si>
    <t>Example: Solar</t>
  </si>
  <si>
    <t>Example: Panels: Great Solar Co; Inverter: Blue Skies Electric Co</t>
  </si>
  <si>
    <t>Example: Panels: model; Inverter: model</t>
  </si>
  <si>
    <t>Example: Panels: 01/01/2026; Inverter: 01/01/2026</t>
  </si>
  <si>
    <t>Example: 15 kW</t>
  </si>
  <si>
    <t>Example: Port of Galveston, UP Englewood Yard</t>
  </si>
  <si>
    <t>Example: XYZ PowerGen Co.</t>
  </si>
  <si>
    <t>Example: $45,000.00</t>
  </si>
  <si>
    <t>Example: $5,000.00</t>
  </si>
  <si>
    <t>Example: $52,100.00</t>
  </si>
  <si>
    <t>Example: $50,100.00</t>
  </si>
  <si>
    <t>Example: 8,000</t>
  </si>
  <si>
    <t>On-site Power Generation 1</t>
  </si>
  <si>
    <t>On-site Power Generation 2</t>
  </si>
  <si>
    <t>On-site Power Generation 3</t>
  </si>
  <si>
    <t>On-site Power Generation 4</t>
  </si>
  <si>
    <t>On-site Power Generation 5</t>
  </si>
  <si>
    <t>On-site Power Generation 6</t>
  </si>
  <si>
    <t>On-site Power Generation 7</t>
  </si>
  <si>
    <t>On-site Power Generation 8</t>
  </si>
  <si>
    <t>On-site Power Generation 9</t>
  </si>
  <si>
    <t>On-site Power Generation 10</t>
  </si>
  <si>
    <t>On-site Power Generation 11</t>
  </si>
  <si>
    <t>On-site Power Generation 12</t>
  </si>
  <si>
    <t>On-site Power Generation 13</t>
  </si>
  <si>
    <t>On-site Power Generation 14</t>
  </si>
  <si>
    <t>On-site Power Generation 15</t>
  </si>
  <si>
    <t>On-site Power Generation 16</t>
  </si>
  <si>
    <t>On-site Power Generation 17</t>
  </si>
  <si>
    <t>On-site Power Generation 18</t>
  </si>
  <si>
    <t>On-site Power Generation 19</t>
  </si>
  <si>
    <t>On-site Power Generation 20</t>
  </si>
  <si>
    <t>On-site Power Generation 21</t>
  </si>
  <si>
    <t>On-site Power Generation 22</t>
  </si>
  <si>
    <t>On-site Power Generation 23</t>
  </si>
  <si>
    <t>On-site Power Generation 24</t>
  </si>
  <si>
    <t>On-site Power Generation 25</t>
  </si>
  <si>
    <t>On-site Power Generation 26</t>
  </si>
  <si>
    <t>On-site Power Generation 27</t>
  </si>
  <si>
    <t>On-site Power Generation 28</t>
  </si>
  <si>
    <t>On-site Power Generation 29</t>
  </si>
  <si>
    <t>On-site Power Generation 30</t>
  </si>
  <si>
    <t>On-site Power Generation 31</t>
  </si>
  <si>
    <t>On-site Power Generation 32</t>
  </si>
  <si>
    <t>On-site Power Generation 33</t>
  </si>
  <si>
    <t>On-site Power Generation 34</t>
  </si>
  <si>
    <t>On-site Power Generation 35</t>
  </si>
  <si>
    <t>On-site Power Generation 36</t>
  </si>
  <si>
    <t>On-site Power Generation 37</t>
  </si>
  <si>
    <t>On-site Power Generation 38</t>
  </si>
  <si>
    <t>On-site Power Generation 39</t>
  </si>
  <si>
    <t>On-site Power Generation 40</t>
  </si>
  <si>
    <t>On-site Power Generation 41</t>
  </si>
  <si>
    <t>On-site Power Generation 42</t>
  </si>
  <si>
    <t>On-site Power Generation 43</t>
  </si>
  <si>
    <t>On-site Power Generation 44</t>
  </si>
  <si>
    <t>On-site Power Generation 45</t>
  </si>
  <si>
    <t>On-site Power Generation 46</t>
  </si>
  <si>
    <t>On-site Power Generation 47</t>
  </si>
  <si>
    <t>On-site Power Generation 48</t>
  </si>
  <si>
    <t>On-site Power Generation 49</t>
  </si>
  <si>
    <t>On-site Power Generation 50</t>
  </si>
  <si>
    <r>
      <rPr>
        <sz val="11.5"/>
        <color rgb="FF000000"/>
        <rFont val="Calibri"/>
        <family val="2"/>
        <scheme val="minor"/>
      </rPr>
      <t>Please complete the below table if battery energy storage systems were purchased under the project.
For all infrastructure tables, the infrastructure needs to be listed by location of installation as well as primary port area of service. For example, if Port Area A and Port Area B are procuring the same EVSE, the EVSE will appear as two separate EVSE Groups. Similarly, for large port areas, if EVSE are being installed in two different locations, the EVSE needs to appear as two separate EVSE Groups. The Infrastructure worksheets should be updated semi-annually as infrastructure are procured and installed. Please only fill out shaded cells highlighted</t>
    </r>
    <r>
      <rPr>
        <b/>
        <sz val="11.5"/>
        <color rgb="FF4472C4"/>
        <rFont val="Calibri"/>
        <family val="2"/>
        <scheme val="minor"/>
      </rPr>
      <t xml:space="preserve"> blue</t>
    </r>
    <r>
      <rPr>
        <sz val="11.5"/>
        <color rgb="FF000000"/>
        <rFont val="Calibri"/>
        <family val="2"/>
        <scheme val="minor"/>
      </rPr>
      <t xml:space="preserve"> with a diagonal pattern (///);  additional rows may be added as needed to capture all equipment, and may be accessed by unhiding rows in the tables below. Please refer to the Infrastructure data definitions on Tab 24 (Data Dictionary) for data field definitions. All infrastructure including EVSE, shore power, hydrogen fueling stations, on-site power generation systems, and battery energy storage systems (BESS) must comply with Build America, Buy America (BABA) requirements. See below for more information on BABA. </t>
    </r>
  </si>
  <si>
    <t>Table 21. Battery Energy  Storage System (BESS) Equipment Information</t>
  </si>
  <si>
    <t>Table 21a. BESS Equipment Overview</t>
  </si>
  <si>
    <t>Table 21b. Location of BESS Infrastructure</t>
  </si>
  <si>
    <t>Table 21c. BESS Installation Details</t>
  </si>
  <si>
    <t>Table 21d. BABA Compliance</t>
  </si>
  <si>
    <t>Table 21e. BESS Cost Summary</t>
  </si>
  <si>
    <t>Table 21f. Expected Useful Life</t>
  </si>
  <si>
    <t>Table 21g. Year 1 BESS Activity Data</t>
  </si>
  <si>
    <t>Table 21h. Year 2 BESS Activity Data</t>
  </si>
  <si>
    <t>Table 21i. Year 3 BESS Activity Data</t>
  </si>
  <si>
    <t>Table 21j. Year 4 BESS Activity Data</t>
  </si>
  <si>
    <r>
      <rPr>
        <b/>
        <sz val="11.5"/>
        <rFont val="Calibri"/>
        <family val="2"/>
        <scheme val="minor"/>
      </rPr>
      <t>BESS Group</t>
    </r>
    <r>
      <rPr>
        <sz val="11.5"/>
        <rFont val="Calibri"/>
        <family val="2"/>
        <scheme val="minor"/>
      </rPr>
      <t xml:space="preserve">
</t>
    </r>
    <r>
      <rPr>
        <sz val="11"/>
        <rFont val="Calibri"/>
        <family val="2"/>
        <scheme val="minor"/>
      </rPr>
      <t>(</t>
    </r>
    <r>
      <rPr>
        <sz val="11"/>
        <color rgb="FFC00000"/>
        <rFont val="Calibri"/>
        <family val="2"/>
        <scheme val="minor"/>
      </rPr>
      <t>user is encouraged to modify values in this column</t>
    </r>
    <r>
      <rPr>
        <sz val="11"/>
        <rFont val="Calibri"/>
        <family val="2"/>
        <scheme val="minor"/>
      </rPr>
      <t>. This is used to identify equipment when completing other tabs)</t>
    </r>
  </si>
  <si>
    <t>Manufacturer of BESS</t>
  </si>
  <si>
    <t>Model of BESS</t>
  </si>
  <si>
    <t>Manufacture Year of BESS</t>
  </si>
  <si>
    <t>Number of Units</t>
  </si>
  <si>
    <r>
      <t xml:space="preserve">Total Energy Capacity </t>
    </r>
    <r>
      <rPr>
        <sz val="11.5"/>
        <color rgb="FF000000"/>
        <rFont val="Calibri"/>
        <family val="2"/>
        <scheme val="minor"/>
      </rPr>
      <t>(MWh)</t>
    </r>
  </si>
  <si>
    <r>
      <t xml:space="preserve">Maximum Continuous Discharge AC Power </t>
    </r>
    <r>
      <rPr>
        <sz val="11.5"/>
        <rFont val="Calibri"/>
        <family val="2"/>
        <scheme val="minor"/>
      </rPr>
      <t>(kW)</t>
    </r>
  </si>
  <si>
    <r>
      <t xml:space="preserve">Maximum Continuous Discharge DC Power </t>
    </r>
    <r>
      <rPr>
        <sz val="11.5"/>
        <rFont val="Calibri"/>
        <family val="2"/>
        <scheme val="minor"/>
      </rPr>
      <t>(kW)</t>
    </r>
  </si>
  <si>
    <r>
      <rPr>
        <b/>
        <sz val="11.5"/>
        <color rgb="FF000000"/>
        <rFont val="Calibri"/>
        <family val="2"/>
      </rPr>
      <t xml:space="preserve">Battery Chemistry
</t>
    </r>
    <r>
      <rPr>
        <i/>
        <sz val="11.5"/>
        <color rgb="FF000000"/>
        <rFont val="Calibri"/>
        <family val="2"/>
        <scheme val="minor"/>
      </rPr>
      <t>(select from dropdown)</t>
    </r>
  </si>
  <si>
    <t>If 'Other' selected for Battery Chemistry, describe</t>
  </si>
  <si>
    <r>
      <rPr>
        <b/>
        <sz val="11.5"/>
        <color rgb="FF000000"/>
        <rFont val="Calibri"/>
        <family val="2"/>
        <scheme val="minor"/>
      </rPr>
      <t>Is the Battery Warranty Included?</t>
    </r>
    <r>
      <rPr>
        <sz val="11.5"/>
        <color rgb="FF000000"/>
        <rFont val="Calibri"/>
        <family val="2"/>
        <scheme val="minor"/>
      </rPr>
      <t xml:space="preserve"> 
</t>
    </r>
    <r>
      <rPr>
        <i/>
        <sz val="11.5"/>
        <color rgb="FF000000"/>
        <rFont val="Calibri"/>
        <family val="2"/>
        <scheme val="minor"/>
      </rPr>
      <t>(select Yes/No from dropdown)</t>
    </r>
  </si>
  <si>
    <r>
      <t xml:space="preserve">Battery Warranty: Total Discharged Energy </t>
    </r>
    <r>
      <rPr>
        <sz val="11.5"/>
        <rFont val="Calibri"/>
        <family val="2"/>
        <scheme val="minor"/>
      </rPr>
      <t>(please indicate unit; kWh or MWh)</t>
    </r>
  </si>
  <si>
    <r>
      <t xml:space="preserve">Energy Retention at the End of Warranty Period </t>
    </r>
    <r>
      <rPr>
        <sz val="11.5"/>
        <rFont val="Calibri"/>
        <family val="2"/>
        <scheme val="minor"/>
      </rPr>
      <t>(%)</t>
    </r>
  </si>
  <si>
    <r>
      <rPr>
        <b/>
        <sz val="11"/>
        <color rgb="FF000000"/>
        <rFont val="Calibri"/>
        <family val="2"/>
        <scheme val="minor"/>
      </rPr>
      <t xml:space="preserve">Estimated Planned Date-in-Service for BESS 
</t>
    </r>
    <r>
      <rPr>
        <i/>
        <sz val="11.5"/>
        <color rgb="FF000000"/>
        <rFont val="Calibri"/>
        <family val="2"/>
        <scheme val="minor"/>
      </rPr>
      <t>(mm/dd/yyyy)</t>
    </r>
  </si>
  <si>
    <r>
      <rPr>
        <b/>
        <sz val="11"/>
        <color rgb="FF000000"/>
        <rFont val="Calibri"/>
        <family val="2"/>
      </rPr>
      <t xml:space="preserve">Actual Date-in-Service for BESS
</t>
    </r>
    <r>
      <rPr>
        <i/>
        <sz val="11"/>
        <color rgb="FF000000"/>
        <rFont val="Calibri"/>
        <family val="2"/>
        <scheme val="minor"/>
      </rPr>
      <t>(mm/dd/yyyy)</t>
    </r>
  </si>
  <si>
    <r>
      <t xml:space="preserve">Does the BESS serve multiple port facilities?
</t>
    </r>
    <r>
      <rPr>
        <i/>
        <sz val="11.5"/>
        <rFont val="Calibri"/>
        <family val="2"/>
        <scheme val="minor"/>
      </rPr>
      <t>(select Yes/No from dropdown)</t>
    </r>
  </si>
  <si>
    <r>
      <t xml:space="preserve">Primary Location Served by BESS:  Associated Port
</t>
    </r>
    <r>
      <rPr>
        <i/>
        <sz val="11.5"/>
        <rFont val="Calibri"/>
        <family val="2"/>
        <scheme val="minor"/>
      </rPr>
      <t>(select from dropdown)</t>
    </r>
  </si>
  <si>
    <r>
      <rPr>
        <b/>
        <sz val="11.5"/>
        <color rgb="FF000000"/>
        <rFont val="Calibri"/>
        <family val="2"/>
        <scheme val="minor"/>
      </rPr>
      <t xml:space="preserve">Secondary Locations served by BESS: Associated Port(s) </t>
    </r>
    <r>
      <rPr>
        <i/>
        <sz val="11.5"/>
        <color rgb="FF000000"/>
        <rFont val="Calibri"/>
        <family val="2"/>
        <scheme val="minor"/>
      </rPr>
      <t>(use a colon between facilities)</t>
    </r>
  </si>
  <si>
    <t>BESS Installation Performed by</t>
  </si>
  <si>
    <t xml:space="preserve">Date(s) BESS and related Equipment were Manufactured </t>
  </si>
  <si>
    <r>
      <t xml:space="preserve">Completion Date of the BESS Installation </t>
    </r>
    <r>
      <rPr>
        <i/>
        <sz val="11.5"/>
        <rFont val="Calibri"/>
        <family val="2"/>
        <scheme val="minor"/>
      </rPr>
      <t>(mm/dd/yyyy)</t>
    </r>
  </si>
  <si>
    <r>
      <t xml:space="preserve">Is the BESS Infrastructure BABA Compliant?
</t>
    </r>
    <r>
      <rPr>
        <i/>
        <sz val="11.5"/>
        <rFont val="Calibri"/>
        <family val="2"/>
        <scheme val="minor"/>
      </rPr>
      <t>(select from dropdown)</t>
    </r>
  </si>
  <si>
    <r>
      <rPr>
        <b/>
        <sz val="11.5"/>
        <color rgb="FF000000"/>
        <rFont val="Calibri"/>
        <family val="2"/>
        <scheme val="minor"/>
      </rPr>
      <t xml:space="preserve">Is a waiver being used to fulfill BABA compliance for the BESS?
</t>
    </r>
    <r>
      <rPr>
        <i/>
        <sz val="11.5"/>
        <color rgb="FF000000"/>
        <rFont val="Calibri"/>
        <family val="2"/>
        <scheme val="minor"/>
      </rPr>
      <t>(select from dropdown)</t>
    </r>
  </si>
  <si>
    <t>Total Equipment Cost Expended Per Unit Acquisition</t>
  </si>
  <si>
    <t xml:space="preserve"> Total EPA Funds Expended Per Unit Acquisition</t>
  </si>
  <si>
    <t>Total Funds Expended for BESS Acquisition</t>
  </si>
  <si>
    <t>Total EPA Funds Expended for BESS Acquisition</t>
  </si>
  <si>
    <t>Total EPA Funds Expended Installation Cost</t>
  </si>
  <si>
    <r>
      <t xml:space="preserve">Total Funds Expended for All other Eligible BESS Related Expenses </t>
    </r>
    <r>
      <rPr>
        <i/>
        <sz val="11.5"/>
        <rFont val="Calibri"/>
        <family val="2"/>
        <scheme val="minor"/>
      </rPr>
      <t>(e.g., Permits, Shipping, etc.)</t>
    </r>
  </si>
  <si>
    <r>
      <t xml:space="preserve">Total EPA Funds Expended for All other Eligible BESS Related Expenses </t>
    </r>
    <r>
      <rPr>
        <i/>
        <sz val="11.5"/>
        <rFont val="Calibri"/>
        <family val="2"/>
        <scheme val="minor"/>
      </rPr>
      <t>(e.g., Permits, Shipping, etc.)</t>
    </r>
  </si>
  <si>
    <t>Description of Other Eligible BESS Related Expenses</t>
  </si>
  <si>
    <t>Total Funds Expended on BESS Equipment, Installation, and Other Eligible Expenses</t>
  </si>
  <si>
    <t>Total EPA Funds Expended BESS Equipment, Installation, and Other Eligible Expenses</t>
  </si>
  <si>
    <t>Expected Useful Life of BESS: Number of Years</t>
  </si>
  <si>
    <r>
      <rPr>
        <b/>
        <sz val="11.5"/>
        <color rgb="FF000000"/>
        <rFont val="Calibri"/>
        <family val="2"/>
        <scheme val="minor"/>
      </rPr>
      <t xml:space="preserve">Basis for Expected Useful Life of BESS </t>
    </r>
    <r>
      <rPr>
        <sz val="11.5"/>
        <color rgb="FF000000"/>
        <rFont val="Calibri"/>
        <family val="2"/>
        <scheme val="minor"/>
      </rPr>
      <t>(e.g., manufacturer data or evidence from prior deployments)</t>
    </r>
  </si>
  <si>
    <t>BESS Annual Energy Dispensed/Discharged (MWh)
Year 1</t>
  </si>
  <si>
    <t>BESS Annual Energy Received/Charged from Grid (MWh)
Year 1</t>
  </si>
  <si>
    <t>BESS Annual Percentage Uptime (based on hours)
Year 1</t>
  </si>
  <si>
    <r>
      <t xml:space="preserve">Has the BESS infrastructure been EVER charged by an internal combustion generator in the past year? </t>
    </r>
    <r>
      <rPr>
        <sz val="11"/>
        <color rgb="FF000000"/>
        <rFont val="Calibri"/>
        <family val="2"/>
        <scheme val="minor"/>
      </rPr>
      <t>(Yes or No)</t>
    </r>
    <r>
      <rPr>
        <b/>
        <sz val="11"/>
        <color rgb="FF000000"/>
        <rFont val="Calibri"/>
        <family val="2"/>
        <scheme val="minor"/>
      </rPr>
      <t xml:space="preserve">
Year 1</t>
    </r>
  </si>
  <si>
    <t>Type of Annual Values for BESS Activity Data Reported in Table 21g (select from dropdown)
Year 1</t>
  </si>
  <si>
    <t>BESS Annual Energy Dispensed/Discharged (MWh)
Year 2</t>
  </si>
  <si>
    <t>BESS Annual Energy Received/Charged from Grid (MWh)
Year 2</t>
  </si>
  <si>
    <r>
      <t xml:space="preserve">BESS Annual Percentage Uptime </t>
    </r>
    <r>
      <rPr>
        <sz val="11"/>
        <color rgb="FF000000"/>
        <rFont val="Calibri"/>
        <family val="2"/>
        <scheme val="minor"/>
      </rPr>
      <t>(based on hours)</t>
    </r>
    <r>
      <rPr>
        <b/>
        <sz val="11"/>
        <color rgb="FF000000"/>
        <rFont val="Calibri"/>
        <family val="2"/>
        <scheme val="minor"/>
      </rPr>
      <t xml:space="preserve">
Year 2</t>
    </r>
  </si>
  <si>
    <r>
      <t xml:space="preserve">Has the BESS infrastructure been EVER charged by an internal combustion generator in the past year? </t>
    </r>
    <r>
      <rPr>
        <sz val="11"/>
        <color theme="1"/>
        <rFont val="Calibri"/>
        <family val="2"/>
        <scheme val="minor"/>
      </rPr>
      <t>(Yes or No)</t>
    </r>
    <r>
      <rPr>
        <sz val="11"/>
        <color theme="1"/>
        <rFont val="Calibri"/>
        <family val="2"/>
        <scheme val="minor"/>
      </rPr>
      <t xml:space="preserve">
Year 2</t>
    </r>
    <r>
      <rPr>
        <sz val="11"/>
        <color theme="1"/>
        <rFont val="Calibri"/>
        <family val="2"/>
        <scheme val="minor"/>
      </rPr>
      <t/>
    </r>
  </si>
  <si>
    <t>Type of Annual Values for BESS Activity Data Reported in Table 21h (select from dropdown)
Year 2</t>
  </si>
  <si>
    <t>BESS Annual Energy Dispensed/Discharged (MWh)
Year 3</t>
  </si>
  <si>
    <t>BESS Annual Energy Received/Charged from Grid (MWh)
Year 3</t>
  </si>
  <si>
    <r>
      <t xml:space="preserve">BESS Annual Percentage Uptime </t>
    </r>
    <r>
      <rPr>
        <sz val="11"/>
        <color rgb="FF000000"/>
        <rFont val="Calibri"/>
        <family val="2"/>
        <scheme val="minor"/>
      </rPr>
      <t>(based on hours)</t>
    </r>
    <r>
      <rPr>
        <b/>
        <sz val="11"/>
        <color rgb="FF000000"/>
        <rFont val="Calibri"/>
        <family val="2"/>
        <scheme val="minor"/>
      </rPr>
      <t xml:space="preserve">
Year 3</t>
    </r>
  </si>
  <si>
    <r>
      <t xml:space="preserve">Has the BESS infrastructure been EVER charged by an internal combustion generator in the past year? </t>
    </r>
    <r>
      <rPr>
        <sz val="11"/>
        <color theme="1"/>
        <rFont val="Calibri"/>
        <family val="2"/>
        <scheme val="minor"/>
      </rPr>
      <t>(Yes or No)</t>
    </r>
    <r>
      <rPr>
        <sz val="11"/>
        <color theme="1"/>
        <rFont val="Calibri"/>
        <family val="2"/>
        <scheme val="minor"/>
      </rPr>
      <t xml:space="preserve">
Year 3</t>
    </r>
    <r>
      <rPr>
        <sz val="11"/>
        <color theme="1"/>
        <rFont val="Calibri"/>
        <family val="2"/>
        <scheme val="minor"/>
      </rPr>
      <t/>
    </r>
  </si>
  <si>
    <t>Type of Annual Values for BESS Activity Data Reported in Table 21i (select from dropdown)
Year 3</t>
  </si>
  <si>
    <t>BESS Annual Energy Dispensed/Discharged (MWh)
Year 4</t>
  </si>
  <si>
    <t>BESS Annual Energy Received/Charged from Grid (MWh)
Year 4</t>
  </si>
  <si>
    <r>
      <t xml:space="preserve">BESS Annual Percentage Uptime </t>
    </r>
    <r>
      <rPr>
        <sz val="11"/>
        <color rgb="FF000000"/>
        <rFont val="Calibri"/>
        <family val="2"/>
        <scheme val="minor"/>
      </rPr>
      <t>(based on hours)</t>
    </r>
    <r>
      <rPr>
        <b/>
        <sz val="11"/>
        <color rgb="FF000000"/>
        <rFont val="Calibri"/>
        <family val="2"/>
        <scheme val="minor"/>
      </rPr>
      <t xml:space="preserve">
Year 4</t>
    </r>
  </si>
  <si>
    <r>
      <t xml:space="preserve">Has the BESS infrastructure been EVER charged by an internal combustion generator in the past year? </t>
    </r>
    <r>
      <rPr>
        <sz val="11"/>
        <color theme="1"/>
        <rFont val="Calibri"/>
        <family val="2"/>
        <scheme val="minor"/>
      </rPr>
      <t>(Yes or No)</t>
    </r>
    <r>
      <rPr>
        <sz val="11"/>
        <color theme="1"/>
        <rFont val="Calibri"/>
        <family val="2"/>
        <scheme val="minor"/>
      </rPr>
      <t xml:space="preserve">
Year 4</t>
    </r>
    <r>
      <rPr>
        <sz val="11"/>
        <color theme="1"/>
        <rFont val="Calibri"/>
        <family val="2"/>
        <scheme val="minor"/>
      </rPr>
      <t/>
    </r>
  </si>
  <si>
    <t>Type of Annual Values for BESS Activity Data Reported in Table 21j (select from dropdown)
Year 4</t>
  </si>
  <si>
    <t>Example: BESS</t>
  </si>
  <si>
    <t xml:space="preserve">Example: </t>
  </si>
  <si>
    <t>Example: 5 MWh</t>
  </si>
  <si>
    <t>Example: 1200</t>
  </si>
  <si>
    <t>Example: 2400</t>
  </si>
  <si>
    <t>Example: Lithium Nickel Cobalt Aluminum (Li-NCA)</t>
  </si>
  <si>
    <t>Example: ____</t>
  </si>
  <si>
    <t>Example: 20000 MWh</t>
  </si>
  <si>
    <t>Example: 70%</t>
  </si>
  <si>
    <t>Example: battery: 3/2024; housing: 6/2023</t>
  </si>
  <si>
    <t>Example: $48,000.00</t>
  </si>
  <si>
    <t>Example: $20,000.00</t>
  </si>
  <si>
    <t>Example: $96,000.00</t>
  </si>
  <si>
    <t>Example: $40,000.00</t>
  </si>
  <si>
    <t>Example: $10,000</t>
  </si>
  <si>
    <t>Example: $108,100.00</t>
  </si>
  <si>
    <t>Example: $30,100.00</t>
  </si>
  <si>
    <t>Example: 5,000</t>
  </si>
  <si>
    <t>Example: 5500</t>
  </si>
  <si>
    <t>Example: 98%</t>
  </si>
  <si>
    <t>Example: 5,500</t>
  </si>
  <si>
    <t>BESS Group 1</t>
  </si>
  <si>
    <t>BESS Group 2</t>
  </si>
  <si>
    <t>BESS Group 3</t>
  </si>
  <si>
    <t>BESS Group 4</t>
  </si>
  <si>
    <t>BESS Group 5</t>
  </si>
  <si>
    <t>BESS Group 6</t>
  </si>
  <si>
    <t>BESS Group 7</t>
  </si>
  <si>
    <t>BESS Group 8</t>
  </si>
  <si>
    <t>BESS Group 9</t>
  </si>
  <si>
    <t>BESS Group 10</t>
  </si>
  <si>
    <t>BESS Group 11</t>
  </si>
  <si>
    <t>BESS Group 12</t>
  </si>
  <si>
    <t>BESS Group 13</t>
  </si>
  <si>
    <t>BESS Group 14</t>
  </si>
  <si>
    <t>BESS Group 15</t>
  </si>
  <si>
    <t>BESS Group 16</t>
  </si>
  <si>
    <t>BESS Group 17</t>
  </si>
  <si>
    <t>BESS Group 18</t>
  </si>
  <si>
    <t>BESS Group 19</t>
  </si>
  <si>
    <t>BESS Group 20</t>
  </si>
  <si>
    <t>BESS Group 21</t>
  </si>
  <si>
    <t>BESS Group 22</t>
  </si>
  <si>
    <t>BESS Group 23</t>
  </si>
  <si>
    <t>BESS Group 24</t>
  </si>
  <si>
    <t>BESS Group 25</t>
  </si>
  <si>
    <t>BESS Group 26</t>
  </si>
  <si>
    <t>BESS Group 27</t>
  </si>
  <si>
    <t>BESS Group 28</t>
  </si>
  <si>
    <t>BESS Group 29</t>
  </si>
  <si>
    <t>BESS Group 30</t>
  </si>
  <si>
    <t>BESS Group 31</t>
  </si>
  <si>
    <t>BESS Group 32</t>
  </si>
  <si>
    <t>BESS Group 33</t>
  </si>
  <si>
    <t>BESS Group 34</t>
  </si>
  <si>
    <t>BESS Group 35</t>
  </si>
  <si>
    <t>BESS Group 36</t>
  </si>
  <si>
    <t>BESS Group 37</t>
  </si>
  <si>
    <t>BESS Group 38</t>
  </si>
  <si>
    <t>BESS Group 39</t>
  </si>
  <si>
    <t>BESS Group 40</t>
  </si>
  <si>
    <t>BESS Group 41</t>
  </si>
  <si>
    <t>BESS Group 42</t>
  </si>
  <si>
    <t>BESS Group 43</t>
  </si>
  <si>
    <t>BESS Group 44</t>
  </si>
  <si>
    <t>BESS Group 45</t>
  </si>
  <si>
    <t>BESS Group 46</t>
  </si>
  <si>
    <t>BESS Group 47</t>
  </si>
  <si>
    <t>BESS Group 48</t>
  </si>
  <si>
    <t>BESS Group 49</t>
  </si>
  <si>
    <t>BESS Group 50</t>
  </si>
  <si>
    <r>
      <rPr>
        <sz val="11.5"/>
        <color rgb="FF000000"/>
        <rFont val="Calibri"/>
        <family val="2"/>
        <scheme val="minor"/>
      </rPr>
      <t xml:space="preserve">Please complete the below text response if any other eligible infrastructure activity was funded by this grant. 
The Infrastructure worksheets should be updated semi-annually as infrastructure are procured and installed. Please only fill out shaded cells highlighted </t>
    </r>
    <r>
      <rPr>
        <b/>
        <sz val="11.5"/>
        <color rgb="FF4472C4"/>
        <rFont val="Calibri"/>
        <family val="2"/>
        <scheme val="minor"/>
      </rPr>
      <t xml:space="preserve">blue </t>
    </r>
    <r>
      <rPr>
        <sz val="11.5"/>
        <color rgb="FF000000"/>
        <rFont val="Calibri"/>
        <family val="2"/>
        <scheme val="minor"/>
      </rPr>
      <t xml:space="preserve">with a diagonal pattern (///). Please refer to the Infrastructure data definitions on Tab 24 (Data Dictionary) for data field definitions. All infrastructure including EVSE, shore power, hydrogen fueling stations, on-site power generation systems, and battery energy storage systems (BESS) must comply with Build America, Buy America (BABA) requirements. See below for more information on BABA. </t>
    </r>
  </si>
  <si>
    <r>
      <t xml:space="preserve">Are there any additional infrastructure materials or components that are not reported on the previous infrastructure tabs? </t>
    </r>
    <r>
      <rPr>
        <i/>
        <sz val="11.5"/>
        <color rgb="FF000000"/>
        <rFont val="Calibri"/>
        <family val="2"/>
        <scheme val="minor"/>
      </rPr>
      <t>(select Yes/No)</t>
    </r>
  </si>
  <si>
    <r>
      <t xml:space="preserve">If </t>
    </r>
    <r>
      <rPr>
        <b/>
        <sz val="11.5"/>
        <color rgb="FF000000"/>
        <rFont val="Calibri"/>
        <family val="2"/>
        <scheme val="minor"/>
      </rPr>
      <t>no</t>
    </r>
    <r>
      <rPr>
        <sz val="11.5"/>
        <color rgb="FF000000"/>
        <rFont val="Calibri"/>
        <family val="2"/>
        <scheme val="minor"/>
      </rPr>
      <t xml:space="preserve">, </t>
    </r>
    <r>
      <rPr>
        <i/>
        <sz val="11.5"/>
        <color rgb="FF000000"/>
        <rFont val="Calibri"/>
        <family val="2"/>
        <scheme val="minor"/>
      </rPr>
      <t>please leave this section blank</t>
    </r>
    <r>
      <rPr>
        <sz val="11.5"/>
        <color rgb="FF000000"/>
        <rFont val="Calibri"/>
        <family val="2"/>
        <scheme val="minor"/>
      </rPr>
      <t xml:space="preserve">. If </t>
    </r>
    <r>
      <rPr>
        <b/>
        <sz val="11.5"/>
        <color rgb="FF000000"/>
        <rFont val="Calibri"/>
        <family val="2"/>
        <scheme val="minor"/>
      </rPr>
      <t>yes</t>
    </r>
    <r>
      <rPr>
        <sz val="11.5"/>
        <color rgb="FF000000"/>
        <rFont val="Calibri"/>
        <family val="2"/>
        <scheme val="minor"/>
      </rPr>
      <t xml:space="preserve">, please provide details in the box to the right on any additional infrastructure materials or components that are not reported on the previous infrastructure tabs, and describe the total cost, the amount of EPA funds expended, the BABA compliance approach (e.g., full compliance or use of specific waiver), the estimated date the infrastructure will be in service, and (when available) the actual date the infrastructure is in service. Example types of infrastructure to report here include: 
- Electrical system upgrades, including, but not limited to: eligible upgrades to electrical panels or electrical service, wiring/conduit, and meters 
- Mobile shore power cable management systems  </t>
    </r>
  </si>
  <si>
    <t>Final Report: Financial and Narrative Summary</t>
  </si>
  <si>
    <t>Table 23a. Project Updates - Narrative Responses</t>
  </si>
  <si>
    <t xml:space="preserve"> Record final project information.</t>
  </si>
  <si>
    <r>
      <t xml:space="preserve">Please paste </t>
    </r>
    <r>
      <rPr>
        <i/>
        <u/>
        <sz val="11.5"/>
        <rFont val="Calibri"/>
        <family val="2"/>
        <scheme val="minor"/>
      </rPr>
      <t>all</t>
    </r>
    <r>
      <rPr>
        <i/>
        <sz val="11.5"/>
        <rFont val="Calibri"/>
        <family val="2"/>
        <scheme val="minor"/>
      </rPr>
      <t xml:space="preserve"> planned activities, outputs, and outcomes from the last interannual report. Please indicate the final results below. 
</t>
    </r>
    <r>
      <rPr>
        <b/>
        <i/>
        <sz val="11.5"/>
        <rFont val="Calibri"/>
        <family val="2"/>
        <scheme val="minor"/>
      </rPr>
      <t>This tab includes multiple tables which may require scrolling down to access.</t>
    </r>
  </si>
  <si>
    <t>Actual Outputs</t>
  </si>
  <si>
    <t>Actual Outcomes</t>
  </si>
  <si>
    <t>← Click + to access additional rows to the table above. Please do not insert or delete rows.</t>
  </si>
  <si>
    <t>Table 23b. Project Updates - Programmatic and Narrative Financial Results of Project</t>
  </si>
  <si>
    <t xml:space="preserve">Please provide programmatic and narrative financial results on the project. </t>
  </si>
  <si>
    <t xml:space="preserve">1. Provide a narrative description of the project. </t>
  </si>
  <si>
    <t>2. Explain the reason for any differences in proposed versus actual outputs/outcomes identified in the table above.</t>
  </si>
  <si>
    <r>
      <t xml:space="preserve">3. Provide a narrative discussion of the actual project results (outputs and outcomes) and how the results are quantified. These may include, but are not limited to: 
</t>
    </r>
    <r>
      <rPr>
        <i/>
        <sz val="11.5"/>
        <rFont val="Calibri"/>
        <family val="2"/>
        <scheme val="minor"/>
      </rPr>
      <t>Example outputs:</t>
    </r>
    <r>
      <rPr>
        <sz val="11.5"/>
        <rFont val="Calibri"/>
        <family val="2"/>
        <scheme val="minor"/>
      </rPr>
      <t xml:space="preserve">
- Number of ZE drayage trucks purchased;
- Number of existing drayage trucks (with internal combustion engines) scrapped;
- Number and type of infrastructure systems installed;
- Number of local residents and community-based organizations participating in the design, planning, and performance of the project;
- Other
</t>
    </r>
    <r>
      <rPr>
        <i/>
        <sz val="11.5"/>
        <rFont val="Calibri"/>
        <family val="2"/>
        <scheme val="minor"/>
      </rPr>
      <t xml:space="preserve">Example outcomes:
</t>
    </r>
    <r>
      <rPr>
        <sz val="11.5"/>
        <rFont val="Calibri"/>
        <family val="2"/>
        <scheme val="minor"/>
      </rPr>
      <t>- Emissions reductions, such as tons of pollution avoided annually or over the lifetime of the drayage trucks;
- Net reductions in gallons of diesel fuel used annually or over the lifetime of the drayage trucks;
- Establishment of forums to engage near-port communities;
- Increased capacity for port staff to consider community perspectives in decision-making;
- Other</t>
    </r>
  </si>
  <si>
    <t>4. Provide information on subrecipients and vendors:          
- Sub-recipient information (name, award amount, project description);
- Vendor information (name, payment amount, good/services provided);
- Utility providers for equipment featured in this project
- Hydrogen providers for equipment</t>
  </si>
  <si>
    <t>5. Provide a narrative discussion of the successes and lessons learned for the entire project.</t>
  </si>
  <si>
    <t>6. If any cost-share or additional leveraged funds are reported, identify the source of the funds.</t>
  </si>
  <si>
    <t>7. Was any program income generated during the project period?  Identify amount of program income, how it was generated, and how the program income was used.</t>
  </si>
  <si>
    <r>
      <rPr>
        <sz val="11.5"/>
        <color rgb="FF000000"/>
        <rFont val="Calibri"/>
        <family val="2"/>
        <scheme val="minor"/>
      </rPr>
      <t xml:space="preserve">8. For projects involving vehicle/equipment scrappage, please provide: 
a) Evidence that the scrapped vehicles/equipment met all ownership, usage, and remaining life requirements described in the program Terms and Conditions. Participating fleet owners must attest to each of these criteria in a signed eligibility statement that includes each equipment make, model, year, vehicle or other unique identification number, odometer/usage meter reading, engine make, model, year, horsepower, engine ID or serial number, and vehicle/equipment/vessel registration/licensing number and state. 
b) Evidence that the scrapped vehicles/equipment were scrapped or rendered permanently disabled within two years of being replaced, or before the end of the project performance period, whichever comes first. Vehicles/equipment must be scrapped using the preferred method described in the program Terms and Conditions or another acceptable scrappage method approved by the EPA. </t>
    </r>
    <r>
      <rPr>
        <i/>
        <sz val="11.5"/>
        <color rgb="FF000000"/>
        <rFont val="Calibri"/>
        <family val="2"/>
        <scheme val="minor"/>
      </rPr>
      <t>*Include Attachments as Necessary</t>
    </r>
  </si>
  <si>
    <t xml:space="preserve">9. Did you include at least one photo of successful, new equipment(s) or vehicle(s) employed? If yes, please indicate if you approve of permission for EPA's future use of the photo(s) in future internal and external documents including, but not limited to Reports to Congress and case studies highlighting Clean Ports Program success stories. </t>
  </si>
  <si>
    <t>Table 23c. Project Updates - Subaward Reporting Requirements (if applicable)</t>
  </si>
  <si>
    <t xml:space="preserve">Did this project feature subawards? If yes, please provide the information requested below. </t>
  </si>
  <si>
    <t>Summaries of results of reviews of financial and programmatic reports</t>
  </si>
  <si>
    <t>Summaries of findings from site visits and/or desk reviews to ensure effective subrecipient performance</t>
  </si>
  <si>
    <t>Environmental results the subrecipient achieved</t>
  </si>
  <si>
    <t>Summaries of audit findings and related pass-through entity management decisions</t>
  </si>
  <si>
    <t>Actions the pass-through entity has taken to correct deficiencies such as those specified at 2 CFR 200.332, 2 CFR 200.208 and the 2 CFR 200.339 Remedies for Noncompliance</t>
  </si>
  <si>
    <t>Clean Ports Program |Project Reporting Template Data Dictionary</t>
  </si>
  <si>
    <t>Tab 2. Recipient &amp; Project Details</t>
  </si>
  <si>
    <t>Enter Name of Recipient Organization</t>
  </si>
  <si>
    <t>Recipient Address – Street</t>
  </si>
  <si>
    <t>Provide the street name and number of mailing address of Recipient Organization</t>
  </si>
  <si>
    <t>Recipient Address – City</t>
  </si>
  <si>
    <t>Provide the city of mailing address of Recipient Organization</t>
  </si>
  <si>
    <t>Recipient Address – State (select from dropdown)</t>
  </si>
  <si>
    <t>Provide the state of mailing address of Recipient Organization</t>
  </si>
  <si>
    <t>Recipient Address – Zip Code</t>
  </si>
  <si>
    <t>Provide the Zip Code of mailing address of Recipient Organization</t>
  </si>
  <si>
    <t xml:space="preserve">Primary Contact Information – Name </t>
  </si>
  <si>
    <t>Provide the name of the Primary Contact for this award</t>
  </si>
  <si>
    <t>Primary Contact Information – Title/Role</t>
  </si>
  <si>
    <t>Provide the title or role of the Primary Contact for this award</t>
  </si>
  <si>
    <t>Primary Contact Information – Phone</t>
  </si>
  <si>
    <t>Provide the phone number of the Primary Contact for this award</t>
  </si>
  <si>
    <t>Primary Contact Information – Email</t>
  </si>
  <si>
    <t>Provide the email address of the Primary Contact for this award</t>
  </si>
  <si>
    <t>Recipient Type 
(See NOFO Section III.A for details)</t>
  </si>
  <si>
    <t>Select from dropdown which of the following options best describes the Recipient: Port Authority; State Agency with jurisdiction over a port authority or port; Tribal agency with jurisdiction over a port authority or a port; Regional Agency with jurisdiction over a port authority or port; Local Agency with jurisdiction over a port authority or port; Air Pollution Control Agency; Eligible Private Entity</t>
  </si>
  <si>
    <t>Affiliate Port Authority 
(if applicable)</t>
  </si>
  <si>
    <t>For Recipients that are not Port Authorities or which have affiliated port authorities, provide the name(s) of the port authorities</t>
  </si>
  <si>
    <t>Enter the SAM.gov Unique Entity Identification Number for the Recipient</t>
  </si>
  <si>
    <t>EPA Grant ID Number</t>
  </si>
  <si>
    <t>Enter the EPA grant ID number for this award</t>
  </si>
  <si>
    <t>One descriptive sentence only</t>
  </si>
  <si>
    <t>Project Period – Project start date</t>
  </si>
  <si>
    <t>Enter the project period start date (mm/dd/yyyy)</t>
  </si>
  <si>
    <t>Project Period – Project end date</t>
  </si>
  <si>
    <t>Enter the project period end date (mm/dd/yyyy)</t>
  </si>
  <si>
    <t>Short Project Description</t>
  </si>
  <si>
    <t>Briefly describe your project in one to three sentences only, especially noting the expected outputs and outcomes.</t>
  </si>
  <si>
    <t>Total EPA Funding</t>
  </si>
  <si>
    <t>This value should be consistent with the amount included on the SF-424A in cell 5(e) under Section A – Budget Summary and SF-424 in Section 18.a. </t>
  </si>
  <si>
    <t>Total Recipient Costs</t>
  </si>
  <si>
    <t>This value should be consistent with the amount included on the SF-424A in cell 5(f) under Section A – Budget Summary and SF-424 in Section 18.b-e. </t>
  </si>
  <si>
    <t>Total Project Costs</t>
  </si>
  <si>
    <t>Autopopulates the sum of the EPA Funding Requested and Total Recipient Costs</t>
  </si>
  <si>
    <t>Total Funding for ZE Equipment
This field will auto-populate upon completing the 'Fleet Description' tab.</t>
  </si>
  <si>
    <t>This field will auto-populate upon completing 'New Fleet Description' tab.</t>
  </si>
  <si>
    <t>Total Funding for Charging and/or Fueling Infrastructure
This field will auto-populate upon completing the 'Infrastructure' tabs.</t>
  </si>
  <si>
    <t>This field will auto-populate upon completing 'Infrastructure’ tabs.</t>
  </si>
  <si>
    <t>ZE Technology Deployment Project Scope - Onroad Vehicles</t>
  </si>
  <si>
    <t>These fields will auto-populate with X upon completing 'New Fleet Description' tab.</t>
  </si>
  <si>
    <t>ZE Technology Deployment Project Scope - Cargo Handling Equipment and Other Nonroad</t>
  </si>
  <si>
    <t>ZE Technology Deployment Project Scope - Locomotive and Rail</t>
  </si>
  <si>
    <t>ZE Technology Deployment Project Scope - Marine and Harbor Vessels</t>
  </si>
  <si>
    <t>ZE Technology Deployment Project Scope - Project Features Scrappage of Equivalent Equipment?</t>
  </si>
  <si>
    <t>These fields will auto-populate with X upon completing 'Scrappage Information' tab.</t>
  </si>
  <si>
    <t xml:space="preserve">ZE Technology Deployment Project Scope - Electric Vehicle/Vessel Supply Equipment (EVSE) </t>
  </si>
  <si>
    <t>These fields will auto-populate with X upon completing 'Electric Vehicle/Vessel Supply Equipment (EVSE) ' tab.</t>
  </si>
  <si>
    <t>ZE Technology Deployment Project Scope - Shore Power Infrastructure</t>
  </si>
  <si>
    <t>These fields will auto-populate with X upon completing 'Shore Power Infrastructure' tab.</t>
  </si>
  <si>
    <t>ZE Technology Deployment Project Scope - Hydrogen Fueling Infrastructure</t>
  </si>
  <si>
    <t>These fields will auto-populate with X upon completing 'Hydrogen Fueling Infrastructure' tab.</t>
  </si>
  <si>
    <t>ZE Technology Deployment Project Scope - Solar and Wind Power Generation</t>
  </si>
  <si>
    <t>These fields will auto-populate with X upon completing 'Power Generation' tab.</t>
  </si>
  <si>
    <t>ZE Technology Deployment Project Scope - Battery Energy Storage System</t>
  </si>
  <si>
    <t>These fields will auto-populate with X upon completing 'Battery Energy Storage System' tab.</t>
  </si>
  <si>
    <t>ZE Technology Deployment Project Scope - Other Infrastructure</t>
  </si>
  <si>
    <t>These fields will auto-populate with X upon completing 'Other Infrastructure' tab.</t>
  </si>
  <si>
    <t>Small Water Port Project? 
(See NOFO Section II.B for specifications)</t>
  </si>
  <si>
    <t>Select Yes or No from dropdown</t>
  </si>
  <si>
    <t>Dry Port Project? 
(See NOFO section I.B. for specifications)</t>
  </si>
  <si>
    <t>Does the Recipient use LOGINK or any other prohibited logistics platform as described in NOFO Section III.D.?</t>
  </si>
  <si>
    <t>I would like to be contacted by the EPA or its partners about participating in research opportunities to provide vehicle/equipment and/or infrastructure activity data from equipment included in this grant.</t>
  </si>
  <si>
    <t>Select from the dropdown menu if you would like the EPA or its partners to contact you about participating in research opportunities related to providing vehicle/equipment and/or infrastructure activity data from equipment included in this grant</t>
  </si>
  <si>
    <t>Tab 3. Project Partners</t>
  </si>
  <si>
    <t>Table 3a: Project Partners</t>
  </si>
  <si>
    <t>Provide the name(s) of the organizations working in partnership with the recipient on this project</t>
  </si>
  <si>
    <t>Primary Contact Information for Project Partner(s):
Name</t>
  </si>
  <si>
    <t>Provide the name(s) of the primary contact at this partner organization</t>
  </si>
  <si>
    <t>Primary Contact Information for Project Partner(s):
Title/Role</t>
  </si>
  <si>
    <t>Provide the title or role of the primary contact at this partner organization</t>
  </si>
  <si>
    <t>Primary Contact Information for Project Partner(s):
Email</t>
  </si>
  <si>
    <t>Provide the email address of the primary contact at this partner organization</t>
  </si>
  <si>
    <t>Primary Contact Information for Project Partner(s):
Phone</t>
  </si>
  <si>
    <t>Provide the phone number of the primary contact at this partner organization</t>
  </si>
  <si>
    <t>Type of Organization
(select from dropdown)</t>
  </si>
  <si>
    <t>Select from dropdown which of the following options best describes the partner organization(s): Port Authority; State Agency with jurisdiction over a port authority or port; Tribal agency with jurisdiction over a port authority or a port; Regional Agency with jurisdiction over a port authority or port; Local Agency with jurisdiction over a port authority or port; Air Pollution Control Agency; Eligible Private Entity; Other</t>
  </si>
  <si>
    <t>Type of Organization
If Other selected for Type of Organization, describe</t>
  </si>
  <si>
    <t>Enter in a brief description of the type of organization</t>
  </si>
  <si>
    <t>Nature of Partnership with Recipient
(select from dropdown)</t>
  </si>
  <si>
    <t>Select from dropdown: Statutory Partner or Collaborating Entity (non-statutory)</t>
  </si>
  <si>
    <t>Role in Project
Describe</t>
  </si>
  <si>
    <t>Enter in a brief description of the role this project partner is expected to have</t>
  </si>
  <si>
    <t>In this partner a subawardee? 
(select Yes/No from dropdown)</t>
  </si>
  <si>
    <t>Select from dropdown to indicate whether the partner organization is a subawardee.</t>
  </si>
  <si>
    <t>Tab 4. Subawardees</t>
  </si>
  <si>
    <t>Table 4a: Subawardee Profile</t>
  </si>
  <si>
    <t>Provide the name(s) of the organizations receiving subawards as part of this project</t>
  </si>
  <si>
    <t>Subawardee Unique ID 
(if applicable)</t>
  </si>
  <si>
    <t>Enter a unique ID or number for each subawardee</t>
  </si>
  <si>
    <t>Role in Project
(select from dropdown)</t>
  </si>
  <si>
    <t>Select from dropdown: Recipient of funds for ZE equipment deployment; Recipient of funds for ZE infrastructure deployment; Other</t>
  </si>
  <si>
    <t>Role in Project
If Other selected for 'Role in Project', describe</t>
  </si>
  <si>
    <t xml:space="preserve">Briefly describe the subawardee's project in one to three sentances only, especially noting the expected outputs and outcomes. </t>
  </si>
  <si>
    <t xml:space="preserve">Enter funding amount to subawardee </t>
  </si>
  <si>
    <t>Table 4b, 4c, 4d, 4e. Year X Project Updates - Subaward Reporting Requirements</t>
  </si>
  <si>
    <t>See supporting program documentation for more details</t>
  </si>
  <si>
    <t>Tab 5. Port Facility Locations</t>
  </si>
  <si>
    <t>Port/Port Facility Name
If a port or port facility spans more than one county, please enter a new line for each unique county.</t>
  </si>
  <si>
    <t>If a port or port facility spans more than one county, please enter a new line for each unique county.</t>
  </si>
  <si>
    <t xml:space="preserve">Prepopulated; used for looking up tables in other tables </t>
  </si>
  <si>
    <t>Port Authority Name (if applicable)</t>
  </si>
  <si>
    <t xml:space="preserve">Enter in the Port Authority Name associated with this Port or Port Facility, if applicable. </t>
  </si>
  <si>
    <t>State
(select from dropdown)</t>
  </si>
  <si>
    <t>Select the state abbreviation from the dropdown list provided</t>
  </si>
  <si>
    <t>County
(select from dropdown)</t>
  </si>
  <si>
    <t>Select the county name from the dropdown list provided; note the dropdown menu will only work if the state field for that row is completed</t>
  </si>
  <si>
    <t>Enter in the name of the city in which the Port/Port Facility is located</t>
  </si>
  <si>
    <t>Provide a brief comment about which project activity or activities are expected to be completed at this site</t>
  </si>
  <si>
    <t>Estimate of the Share of Overall Project Activity at this Site
(For each project location, enter a value between 0-100% based on the percentage of the total grant activities taking place at that location.)</t>
  </si>
  <si>
    <t>For each project location, enter a value between 0-100% based on the percentage of the total grant activities taking place at that location. The sum of all the values in column H across both Table 5a on this sheet and Table 6a on the next sheet should equal 100%.</t>
  </si>
  <si>
    <t>Autopopulates</t>
  </si>
  <si>
    <t>Tab 6. Additional Locations</t>
  </si>
  <si>
    <r>
      <t xml:space="preserve">Table 6a: Additional Project Locations:  </t>
    </r>
    <r>
      <rPr>
        <i/>
        <sz val="11"/>
        <color rgb="FF000000"/>
        <rFont val="Calibri"/>
        <family val="2"/>
        <scheme val="minor"/>
      </rPr>
      <t>Use this table to identify additional project locations found outside of the ports and port facilities listed in Table 3a above.</t>
    </r>
  </si>
  <si>
    <t>Site Name
If an Additional Site spans more than 1 county, please enter a new line for each unique county.</t>
  </si>
  <si>
    <t>If an Additional Site spans more than one county, please enter a new line for each unique county.</t>
  </si>
  <si>
    <t>Port(s)/Port Facilities Served by Location
(separate additional ports by semicolon)</t>
  </si>
  <si>
    <t>Separate additional ports by semicolon</t>
  </si>
  <si>
    <t>Enter in the name of the city in which the Additional Project Location is located</t>
  </si>
  <si>
    <t>Description of Project Activity at Site
(if known)</t>
  </si>
  <si>
    <t>Estimate of the Share of Overall Project Activity at Site
(For each project location, enter a value between 0-100% based on the percentage of the total grant activities taking place at that location.)</t>
  </si>
  <si>
    <t>For each project location, enter a value between 0-100% based on the percentage of the total grant activities taking place at that location. The sum of all the values in column H across both Table 5a on the previous sheet and Table 6a on this sheet should equal 100%.</t>
  </si>
  <si>
    <t>Tab 7. Amendments and Other Modifications</t>
  </si>
  <si>
    <t>Were there any changes to planning activities, vehicle or equipment numbers, number of infrastructure items, and/or funding amounts in each year of the project period of performance? 
(Select 'Yes' or 'No' from below; if yes, complete Table 7b)</t>
  </si>
  <si>
    <t xml:space="preserve">Use the dropdown options to select "Yes" or "No". Select yes if, in each year of the project period of performance, there were any changes to planning activities, vehicles or equipment numbers, numbers of infrastructure items, and/or funding amounts. </t>
  </si>
  <si>
    <t>No action - autopopulated from Table 7b</t>
  </si>
  <si>
    <t>Table 7b. Post-Award Amendments</t>
  </si>
  <si>
    <t>Update Year 
(select from dropdown)</t>
  </si>
  <si>
    <t>Select the update year for the post-award amendment or modification</t>
  </si>
  <si>
    <t>Type of Award Modification
(select from dropdown)</t>
  </si>
  <si>
    <t xml:space="preserve">Use the dropdown options to select "Formal Amendment" or "Project Officer Notification/Informal Modification" to describe the change to be recorded. </t>
  </si>
  <si>
    <t>Short Description of Modification (select from dropdown)</t>
  </si>
  <si>
    <t>Use the dropdown menu to select from one of the following options to best describe the award or modification to be recorded: "Changes to Zero Emission Fueling and/or Charging Infrastructure Deployment", "Changes to Zero Emission Vehicle or Equipment Deployment", or "Changes to Other Planned Activities"</t>
  </si>
  <si>
    <t>In a few phrases, briefly describe the scope of the amendment or modification. Note: specific equipment name or quantity changes and corresponding budget changes may be recorded in the subsequent fields in the table (e.g., columns F-K)</t>
  </si>
  <si>
    <t>Describe the vehicle or equipment type for the original activity</t>
  </si>
  <si>
    <t>Describe the vehicle or equipment type for the updated activity</t>
  </si>
  <si>
    <t>Enter the quantity of vehicles or equipment types for the original activity</t>
  </si>
  <si>
    <t>Enter the quantity of vehicles or equipment types for the updated activity</t>
  </si>
  <si>
    <t>Enter the funding request amount for the original activity</t>
  </si>
  <si>
    <t>Enter the funding request amount for the updated activity</t>
  </si>
  <si>
    <t>No action - autopopulated</t>
  </si>
  <si>
    <t>Port or Associated Site Name (from Project Location sheets)</t>
  </si>
  <si>
    <t>Select the corresponding port or associated site. Selection list auto-populates from Table 5a: Port/Port Facility Location(s)</t>
  </si>
  <si>
    <t>Subawardee 
(if applicable)</t>
  </si>
  <si>
    <t>Enter the affected subawardee details, if applicable</t>
  </si>
  <si>
    <t>Tab 8. Financial Summary</t>
  </si>
  <si>
    <t>Project Budget
EPA Funds</t>
  </si>
  <si>
    <t>This value should be consistent with the amount included on the SF-424A in cell 5(e) under Section A – Budget Summary and SF-424 in Section 18.a.</t>
  </si>
  <si>
    <t>Project Budget
Recipient Cost Share</t>
  </si>
  <si>
    <t>This value should be consistent with the amount included on the SF-424A in cell 5(f) under Section A – Budget Summary and SF-424 in Section 18.b-e.</t>
  </si>
  <si>
    <t>Project Budget
Total Project Cost</t>
  </si>
  <si>
    <t>Total Expenses to Date
EPA Funds</t>
  </si>
  <si>
    <t>Total Expenses to Date
Recipient Cost Share</t>
  </si>
  <si>
    <t>Total Expenses to Date
Total Project Cost</t>
  </si>
  <si>
    <t>Remaining Balance
EPA Funds</t>
  </si>
  <si>
    <t>Remaining Balance
Recipient Cost Share</t>
  </si>
  <si>
    <t>Remaining Balance
Total Project Cost</t>
  </si>
  <si>
    <t>Year 1
EPA Funds</t>
  </si>
  <si>
    <t>Autopopulates from completion of respective Year reporting tab</t>
  </si>
  <si>
    <t>Year 1
Recipient Cost Share</t>
  </si>
  <si>
    <t>Year 1
Total Project Cost</t>
  </si>
  <si>
    <t>Year 2
EPA Funds</t>
  </si>
  <si>
    <t>Year 2
Recipient Cost Share</t>
  </si>
  <si>
    <t>Year 2
Total Project Cost</t>
  </si>
  <si>
    <t>Year 3
EPA Funds</t>
  </si>
  <si>
    <t>Year 3
Recipient Cost Share</t>
  </si>
  <si>
    <t>Year 3
Total Project Cost</t>
  </si>
  <si>
    <t>Year 4
EPA Funds</t>
  </si>
  <si>
    <t>Year 4
Recipient Cost Share</t>
  </si>
  <si>
    <t>Year 4
Total Project Cost</t>
  </si>
  <si>
    <t>Tab 9. Year 1</t>
  </si>
  <si>
    <t>Add a plain language description of the expense category</t>
  </si>
  <si>
    <t>Jan-Jun 2025
EPA Funds</t>
  </si>
  <si>
    <t>Record project expenses during the given time period; EPA Funds</t>
  </si>
  <si>
    <t>Jan-Jun 2025
Recipient Cost Share</t>
  </si>
  <si>
    <t>Record project expenses during the given time period; Recipient Cost Share</t>
  </si>
  <si>
    <t>Jan-Jun 2025
Total Project Cost</t>
  </si>
  <si>
    <t>Jul-Dec 2025
EPA Funds</t>
  </si>
  <si>
    <t>Jul-Dec 2025
Recipient Cost Share</t>
  </si>
  <si>
    <t>Jul-Dec 2025
Total Project Cost</t>
  </si>
  <si>
    <t>Paste the planned activities from the submitted workplan information</t>
  </si>
  <si>
    <t>Paste the anticipated outputs from the submitted workplan information</t>
  </si>
  <si>
    <t>Paste the anticipated outcomes from the submitted workplan information</t>
  </si>
  <si>
    <t>Progress to Date:
Jan-Jun 2025
(select from dropdown)</t>
  </si>
  <si>
    <t>Select the status of progress for the planned activity during the given time period</t>
  </si>
  <si>
    <t>Progress to Date:
Jul-Dec 2025
(select from dropdown)</t>
  </si>
  <si>
    <t>Progress Notes
Describe</t>
  </si>
  <si>
    <t>Detail any relevant detail for the activity. Include details if any changes have occurred to the activities, outputs, or outcomes</t>
  </si>
  <si>
    <t>Please provide programmatic and narrative updates on the project during the given time period</t>
  </si>
  <si>
    <t>Tab 10. Year 2</t>
  </si>
  <si>
    <t>Jan-Jun 2026
EPA Funds</t>
  </si>
  <si>
    <t>Jan-Jun 2026
Recipient Cost Share</t>
  </si>
  <si>
    <t>Jan-Jun 2026
Total Project Cost</t>
  </si>
  <si>
    <t>Jul-Dec 2026
EPA Funds</t>
  </si>
  <si>
    <t>Jul-Dec 2026
Recipient Cost Share</t>
  </si>
  <si>
    <t>Jul-Dec 2026
Total Project Cost</t>
  </si>
  <si>
    <t>Progress to Date:
Jan-Jun 2026
(select from dropdown)</t>
  </si>
  <si>
    <t>Progress to Date:
Jul-Dec 2026 
(select from dropdown)</t>
  </si>
  <si>
    <t>Tab 11. Year 3</t>
  </si>
  <si>
    <t>Jan-Jun 2027
EPA Funds</t>
  </si>
  <si>
    <t>Jan-Jun 2027
Recipient Cost Share</t>
  </si>
  <si>
    <t>Jan-Jun 2027
Total Project Cost</t>
  </si>
  <si>
    <t>Jul-Dec 2027
EPA Funds</t>
  </si>
  <si>
    <t>Jul-Dec 2027
Recipient Cost Share</t>
  </si>
  <si>
    <t>Jul-Dec 2027
Total Project Cost</t>
  </si>
  <si>
    <t>Progress to Date: 
Jan-Jun 2027
(select from dropdown)</t>
  </si>
  <si>
    <t>Progress to Date: 
Jul-Dec 2027
(select from dropdown)</t>
  </si>
  <si>
    <t>Tab 12. Year 4</t>
  </si>
  <si>
    <t>Jan-Jun 2028
EPA Funds</t>
  </si>
  <si>
    <t>Jan-Jun 2028
Recipient Cost Share</t>
  </si>
  <si>
    <t>Jan-Jun 2028
Total Project Cost</t>
  </si>
  <si>
    <t>Jul-Dec 2028
EPA Funds</t>
  </si>
  <si>
    <t>Jul-Dec 2028
Recipient Cost Share</t>
  </si>
  <si>
    <t>Jul-Dec 2028
Total Project Cost</t>
  </si>
  <si>
    <t>Progress to Date: 
Jan-Jun 2028
(select from dropdown)</t>
  </si>
  <si>
    <t>Progress to Date: 
Jul-Dec 2028
(select from dropdown)</t>
  </si>
  <si>
    <t>Tab 13. Workplan Commitments</t>
  </si>
  <si>
    <t>All fields</t>
  </si>
  <si>
    <t>Please provide programmatic and narrative updates on the project (open response)</t>
  </si>
  <si>
    <t>Please provide programmatic and narrative financial results on the project (open response)</t>
  </si>
  <si>
    <t>Tab 14. Additional External Funds</t>
  </si>
  <si>
    <t>Table 14a. Leveraging Additional External Funds (part 2)</t>
  </si>
  <si>
    <t xml:space="preserve">Provide the name(s) of additional funding sources, spelling out all acronyms. </t>
  </si>
  <si>
    <t>Provide the amount ($) of additional funding amounts</t>
  </si>
  <si>
    <t>Select the status of the funding from the dropdown menu options provided: Not Yet Started; In Progress; Awarded; Not Awarded.</t>
  </si>
  <si>
    <t>For funding sources that were successfully awarded, select the project period for this project in which the external funding was awarded.</t>
  </si>
  <si>
    <t>Tab 15. New Fleet Description</t>
  </si>
  <si>
    <t>Table 15. New Vehicle, Equipment, or Engine Information</t>
  </si>
  <si>
    <t>Vehicle or Equipment Type
(select from dropdown)</t>
  </si>
  <si>
    <t>Using the dropdown menu, select the equipment type sector from the following options: Onroad, Locomotive_and_Rail, Marine_and_Harbor_Vessels, and Cargo_Handling_Equipment_and_Other_Nonroad</t>
  </si>
  <si>
    <t>Vehicle or Equipment Subtype
(select option from dropdown that best matches vehicle or equipment; must select 'Vehicle or Equipment Type' first)</t>
  </si>
  <si>
    <t>Using the dropdown menu, select the option that best matches the vehicle or equipment subtype</t>
  </si>
  <si>
    <t>If 'Other/Not Listed' Subtype selected, please describe
(onroad, cargo handling equipment, and vessels only)</t>
  </si>
  <si>
    <t>Describe the vehicle or equipment subtype if 'Other' selected in previous field</t>
  </si>
  <si>
    <t>Technology Type
(select from dropdown; note that new powertrain is not available for onroad sector)</t>
  </si>
  <si>
    <t>Using the dropdown menu, select the technology type that best matches the vehicle or equipment</t>
  </si>
  <si>
    <t>Describe the technology type if 'Other' selected in previous field</t>
  </si>
  <si>
    <t>List the name and/or organization that owns the new vehicle or equipment</t>
  </si>
  <si>
    <t>Subawardee (if part of subaward)</t>
  </si>
  <si>
    <t xml:space="preserve">List the subawardee, if part of a subaward, for the new vehicle or equipment. Populate tab 4. Subawardees first. </t>
  </si>
  <si>
    <t>Estimated Planned Date-in-Service for New Vehicle, Equipment, or Powertrain</t>
  </si>
  <si>
    <t>Enter the estimated planned date-in-service for the new vehicle, equipment, or powertrain</t>
  </si>
  <si>
    <t>Actual Date-in-Service for New Vehicle, Equipment, or Powertrain</t>
  </si>
  <si>
    <t>Enter the actual date-in-service for the new vehicle, equipment, or powertrain once it is deployed</t>
  </si>
  <si>
    <t>Vehicle or Equipment Operates in Multiple Performance Locations Within this project? 
(select Yes/No from dropdown)</t>
  </si>
  <si>
    <t>Select yes if the vehicle or equipment operates in multiple performance locations within this project</t>
  </si>
  <si>
    <t>Select the primary port affected by each vehicle or equipment's operation from the dropdown menu, which will be populated with fields from Table 5a.</t>
  </si>
  <si>
    <r>
      <rPr>
        <b/>
        <sz val="11"/>
        <color rgb="FF000000"/>
        <rFont val="Calibri"/>
        <family val="2"/>
        <scheme val="minor"/>
      </rPr>
      <t xml:space="preserve">If Primary location of vehicle/equipment is not at a port or port facility listed in Table 5a, provide the Name of the Additional Project Location as listed in Table 6a 
</t>
    </r>
    <r>
      <rPr>
        <i/>
        <sz val="11"/>
        <color rgb="FF000000"/>
        <rFont val="Calibri"/>
        <family val="2"/>
        <scheme val="minor"/>
      </rPr>
      <t>(select from dropdown based on Table 6a of this template)</t>
    </r>
  </si>
  <si>
    <t>If the primary location of the vehicle or equipment's operation is not at a port, provide the primary site affected by each vehicle from the dropdown menu, which will be populated with fields from Table 6a.</t>
  </si>
  <si>
    <t>No action needed; this field will auto-populate based on the response to the prior fields using the information entered into the Cover Sheet</t>
  </si>
  <si>
    <t>Enter the percentage of the time the vehicle or equipment will operate at the site listed by entering a value from 0 to 1, where 1 = 100%. Note, entry should be the for percent of time for nonroad equipment and the percent of miles driven for onroad equipment.</t>
  </si>
  <si>
    <t>Secondary Port or Port Facility 
(select from dropdown if vehicle or equipment serves more than one location)</t>
  </si>
  <si>
    <t xml:space="preserve">If there is a secondary place of performance that's also a port where this vehicle or equipment is expected to operate, select the port from the list of options on the dropdown menu, which will be populated with fields from Table 5a. </t>
  </si>
  <si>
    <t>If Secondary location of vehicle/equipment is not at a port or port facility, provide the Name of the Additional Project Location 
(select from dropdown)</t>
  </si>
  <si>
    <t xml:space="preserve">If there is a secondary place of performance that's also not a port where this vehicle or equipment is expected to operate, select the additional location of operation from the list of options on the dropdown menu, which will be populated with fields from Table 6a. </t>
  </si>
  <si>
    <t>Percentage of Equipment Operation within Secondary County and/or port location</t>
  </si>
  <si>
    <t>Enter the percentage of the time the vehicle or equipment will operate at the site listed by entering a value from 0 to 1, where 1 = 100%.</t>
  </si>
  <si>
    <t>List the names of the additional counties where the vehicle operates; separate multiple counties using a semicolon</t>
  </si>
  <si>
    <t>Percentage of Equipment Operation in Each Additional County
(% of time for nonroad equipment &amp; % of miles driven for onroad -- Format multiple responses as [number]% in [county, state abbreviation], and use a semicolon if listing multiple counties)</t>
  </si>
  <si>
    <r>
      <t xml:space="preserve">List the relative share of time each vehicle or equipment operates in the additional counties listed in the field before. 
</t>
    </r>
    <r>
      <rPr>
        <sz val="10"/>
        <rFont val="Calibri"/>
        <family val="2"/>
        <scheme val="minor"/>
      </rPr>
      <t xml:space="preserve">
</t>
    </r>
    <r>
      <rPr>
        <sz val="11"/>
        <rFont val="Calibri"/>
        <family val="2"/>
        <scheme val="minor"/>
      </rPr>
      <t>Example of desired formatting for multiple additional locations: 
12% in County1, CA; 5% in County2, CA; 1% in County3, CA</t>
    </r>
  </si>
  <si>
    <t>Table 15c:  Details of New Vehicle, Vessel, and/or Equipment</t>
  </si>
  <si>
    <t>Enter the manufacturer of the new vehicle or equipment</t>
  </si>
  <si>
    <t>Enter the model of the new vehicle or equipment</t>
  </si>
  <si>
    <t>Enter the model year of the new vehicle or equipment</t>
  </si>
  <si>
    <t>Vehicle Class
(select from dropdown; onroad vehicles only)</t>
  </si>
  <si>
    <t>Select from the dropdown menu the Vehicle/Equipment Class for onroad vehicles, as appropriate.</t>
  </si>
  <si>
    <t>Vehicle GVWR 
(onroad vehicles only)</t>
  </si>
  <si>
    <t>Enter the vehicle's gross vehicle weight rating (only required for Onroad Vehicles)</t>
  </si>
  <si>
    <t>Enter the powertrain family name for the new vehicle or equipment</t>
  </si>
  <si>
    <t>Enter the unique identifier for the vehicles; where applicable, provide a Vehicle Identification Number (VIN), or similar unique vehicle or equipment identifier</t>
  </si>
  <si>
    <t>Enter the total cost expended for acquiring this vehicle or equipment</t>
  </si>
  <si>
    <t>Enter the total EPA funds from this grant expended for acquiring this vehicle or equipment</t>
  </si>
  <si>
    <t>Table 15d. Powertrain Replacement Details (only to be completed if 'Technology Type' selected is "New Powertrain"; otherwise proceed to Table 15e.)</t>
  </si>
  <si>
    <t>Enter the manufacturer of the powertrain.</t>
  </si>
  <si>
    <t>Enter the model of the powertrain.</t>
  </si>
  <si>
    <t>Enter the model year of the powertrain.</t>
  </si>
  <si>
    <t>Enter the horsepower of the powertrain.</t>
  </si>
  <si>
    <t>Enter the powertrain family name.</t>
  </si>
  <si>
    <t>New Powertrain Serial Number</t>
  </si>
  <si>
    <t>Enter the engine Serial # of the powertrain.</t>
  </si>
  <si>
    <t>Number of New Propulsion Units
(vessels only)</t>
  </si>
  <si>
    <t>Enter the total number of propulsion units on the vessel.</t>
  </si>
  <si>
    <t>Number of New Auxiliary Units
(vessels only)</t>
  </si>
  <si>
    <t>Enter the total number of auxiliary units on the vessel.</t>
  </si>
  <si>
    <t>Total Acquisition Cost per New Powertrain
($ of Cost per Unit)</t>
  </si>
  <si>
    <t>Enter the total cost expended for acquiring each powertrain</t>
  </si>
  <si>
    <t>EPA Funds Expended for New Powertrain Acquisition
($ of Cost per Unit)</t>
  </si>
  <si>
    <t>Enter the total EPA funds from this grant expended for acquiring each powertrain</t>
  </si>
  <si>
    <t>Enter the total cost expended on labor related to this powertrain installation and/or repower</t>
  </si>
  <si>
    <t>Enter the total EPA funds from this grant expended on labor related to this powertrain installation and/or repower</t>
  </si>
  <si>
    <t>No action needed; this field will automatically sum the previously listed acquisition and labor costs listed previously</t>
  </si>
  <si>
    <t>Name of the Battery Manufacturer</t>
  </si>
  <si>
    <t>Number of Battery Packs</t>
  </si>
  <si>
    <t>Number of battery packs on the vehicle. If not known, enter 1.</t>
  </si>
  <si>
    <t>Battery Capacity per Battery Pack (kWh)</t>
  </si>
  <si>
    <t xml:space="preserve">Listed battery capacity per battery pack; if only entire capacity known, enter that value here, and 1 as the battery pack. </t>
  </si>
  <si>
    <t>Vehicle or Equipment Total Battery Capacity,  (kWh)</t>
  </si>
  <si>
    <t>No action needed: This field multiplies the number of battery packs by the capacity per battery pack</t>
  </si>
  <si>
    <t>Rated Charging Power (kW)</t>
  </si>
  <si>
    <t>Enter the rated charging power in kW</t>
  </si>
  <si>
    <t>Battery Chemistry 
(select from dropdown)</t>
  </si>
  <si>
    <t xml:space="preserve">Select the chemistry of the installed primary battery for the vehicle or equipment </t>
  </si>
  <si>
    <t>Battery Chemistry: If Other selected for 'Battery Chemistry', describe</t>
  </si>
  <si>
    <t>Enter the chemistry of the installed primary battery, if not provided in the prior field</t>
  </si>
  <si>
    <t>Vehicle or Equipment Capable of Bidirectional Charging? 
(select Yes/No/NA from dropdown)</t>
  </si>
  <si>
    <t xml:space="preserve">Provide information about if the vehicle or equipment is capable of bidirectional charging, by selecting, yes, no, or non applicable, if new vehicle/vessel is not a battery electric. </t>
  </si>
  <si>
    <r>
      <t xml:space="preserve">Estimated Range in Miles 
</t>
    </r>
    <r>
      <rPr>
        <i/>
        <sz val="11"/>
        <color rgb="FF000000"/>
        <rFont val="Calibri"/>
        <family val="2"/>
        <scheme val="minor"/>
      </rPr>
      <t>(for Onroad Battery Electric only)</t>
    </r>
  </si>
  <si>
    <t>For onroad battery electric vehicles only, enter in the estimated range in miles</t>
  </si>
  <si>
    <r>
      <t xml:space="preserve">Estimated Range in Hours </t>
    </r>
    <r>
      <rPr>
        <i/>
        <sz val="11"/>
        <color rgb="FF000000"/>
        <rFont val="Calibri"/>
        <family val="2"/>
        <scheme val="minor"/>
      </rPr>
      <t>(for Nonroad Battery Electric only)</t>
    </r>
  </si>
  <si>
    <t xml:space="preserve">For non-road battery electric equipment only, enter the estimated number of hours of operation </t>
  </si>
  <si>
    <t xml:space="preserve">Table 15f. Battery Warranty </t>
  </si>
  <si>
    <t>Is the Battery Warranty Included? 
(select Yes/No from dropdown)</t>
  </si>
  <si>
    <t xml:space="preserve">Using the dropdown menu, select yes or no if a battery warranty is included. </t>
  </si>
  <si>
    <t>If the battery includes a warranty, indicate the number of years the coverage is valid for</t>
  </si>
  <si>
    <t>For onroad battery electric vehicle only - If the battery includes a warranty, indicate the number of miles the coverage is valid for</t>
  </si>
  <si>
    <t>Battery Warranty: Total MWh of Energy discharge over Warranty Period</t>
  </si>
  <si>
    <t>If the battery includes a warranty, indicate the total amount of discharged energy (MWh) the coverage is valid for. 1 MWh = 1,000 kWh</t>
  </si>
  <si>
    <t>Powertrain Warranty Included? 
(select Yes/No from dropdown)</t>
  </si>
  <si>
    <t xml:space="preserve">Using the dropdown menu, select yes or no if a powertrain warranty is included. </t>
  </si>
  <si>
    <t>If the powertrain includes a warranty, indicate the number of years the coverage is valid for</t>
  </si>
  <si>
    <t>If the powertrain includes a warranty, indicate the number of miles the coverage is valid for (on-road)</t>
  </si>
  <si>
    <t>If the powertrain includes a warranty, indicate the number of hours of operation the coverage is valid for (non-road)</t>
  </si>
  <si>
    <t>Name of the fuel cell system manufacturer</t>
  </si>
  <si>
    <t>Maximum output power of fuel cell system in kW</t>
  </si>
  <si>
    <t>Capacity of the vehicle's hydrogen fuel tank in kg</t>
  </si>
  <si>
    <t>Vehicle or Equipment Equipped with Internal Combustion Engine (ICE) Emergency Power Unit? (select Yes/No from dropdown)</t>
  </si>
  <si>
    <t>Select yes or no reflecting the vehicle's capabilities</t>
  </si>
  <si>
    <r>
      <t xml:space="preserve">ICE Emergency Power Type </t>
    </r>
    <r>
      <rPr>
        <i/>
        <sz val="11"/>
        <color rgb="FF000000"/>
        <rFont val="Calibri"/>
        <family val="2"/>
        <scheme val="minor"/>
      </rPr>
      <t>(if not applicable, then NA)</t>
    </r>
  </si>
  <si>
    <t>Describe the engine(s) and circumstances under which emergency power is used</t>
  </si>
  <si>
    <t>Is the Vehicle or Equipment BABA Compliant? 
(select from dropdown)</t>
  </si>
  <si>
    <t>Using the dropdown, select yes or no if the vehicle or equipment is BABA compliant</t>
  </si>
  <si>
    <t>If the vehicle or equipment is not BABA compliant, provide an explanation</t>
  </si>
  <si>
    <t>Is a waiver being used to fulfill BABA compliance for the Vehicle or Equipment? (select from dropdown)</t>
  </si>
  <si>
    <t>Using the dropdown, select yes or no if a waiver is being used to fulfil BABA compliance</t>
  </si>
  <si>
    <t xml:space="preserve">If a waiver is being used that is not included in the prior field, describe the waiver </t>
  </si>
  <si>
    <t>Expected Useful Life of Vehicle or Equipment: Number of Years</t>
  </si>
  <si>
    <t>Enter the expected useful life of the vehicle or equipment in years</t>
  </si>
  <si>
    <t>Basis for Expected Useful Life of Vehicle or Equipment (e.g., manufacturer data or evidence from prior deployments)</t>
  </si>
  <si>
    <t>Describe the basis for the expected useful life entered in the prior field</t>
  </si>
  <si>
    <t>Vehicle or Equipment Equipped with Telematics? (select Yes/No from dropdown)</t>
  </si>
  <si>
    <t>Provide the name of the telematics service provider in the space provided.</t>
  </si>
  <si>
    <t xml:space="preserve">Vehicle/Equipment Annual Hours of Operation </t>
  </si>
  <si>
    <t>Enter the average number of hours the equipment operates per year per vehicle (only required for Nonroad equipment)</t>
  </si>
  <si>
    <t>Share of Hours serving Ports included in Project 
(for Locomotives, Harbor Craft, Cargo Handling Equipment, and other eligible Non-road Equipment; enter value from 0% to 100%)</t>
  </si>
  <si>
    <t>Vehicle Annual Miles Traveled 
(miles per vehicle; onroad only)</t>
  </si>
  <si>
    <t>Enter the average number of vehicle miles traveled per year per vehicle (only required for Onroad vehicles)</t>
  </si>
  <si>
    <t>Annual Number of Visits to Ports Included in this Project
(onroad, locomotive, and marine/ harbor vessels only)</t>
  </si>
  <si>
    <t>Enter the annual number of visits to a port location included in this project, for onroad, locomotive, and marine vessels only.</t>
  </si>
  <si>
    <t>Number of Days Operating at Ports included in Project 
(locomotive only)</t>
  </si>
  <si>
    <t>Enter the number of days operating at a port location included in this project</t>
  </si>
  <si>
    <t>Type of Annual Values for Vehicle or Equipment Activity Data Reported in Table 15m (select from dropdown)</t>
  </si>
  <si>
    <r>
      <t xml:space="preserve">Select a response from the dropdown that characterizes the previous responses in this table. 
</t>
    </r>
    <r>
      <rPr>
        <b/>
        <i/>
        <sz val="11.5"/>
        <rFont val="Calibri"/>
        <family val="2"/>
        <scheme val="minor"/>
      </rPr>
      <t>Actual</t>
    </r>
    <r>
      <rPr>
        <sz val="11.5"/>
        <rFont val="Calibri"/>
        <family val="2"/>
        <scheme val="minor"/>
      </rPr>
      <t xml:space="preserve"> - responses represent complete data, i.e. from telematics or other method; </t>
    </r>
    <r>
      <rPr>
        <b/>
        <i/>
        <sz val="11.5"/>
        <rFont val="Calibri"/>
        <family val="2"/>
        <scheme val="minor"/>
      </rPr>
      <t>Estimated - no observed data</t>
    </r>
    <r>
      <rPr>
        <sz val="11.5"/>
        <rFont val="Calibri"/>
        <family val="2"/>
        <scheme val="minor"/>
      </rPr>
      <t xml:space="preserve"> - responses are estimates in lieu of real-world data; </t>
    </r>
    <r>
      <rPr>
        <b/>
        <i/>
        <sz val="11.5"/>
        <rFont val="Calibri"/>
        <family val="2"/>
        <scheme val="minor"/>
      </rPr>
      <t>Estimated based on incomplete observed data</t>
    </r>
    <r>
      <rPr>
        <sz val="11.5"/>
        <rFont val="Calibri"/>
        <family val="2"/>
        <scheme val="minor"/>
      </rPr>
      <t xml:space="preserve"> - responses are based on some combination of incomplete data, i.e. extrapolating incomplete telematics data to represent a full year of operation. </t>
    </r>
  </si>
  <si>
    <t>Type of Annual Values for Vehicle or Equipment Activity Data Reported in Table 15n (select from dropdown)</t>
  </si>
  <si>
    <t>Type of Annual Values for Vehicle or Equipment Activity Data Reported in Table 15o (select from dropdown)</t>
  </si>
  <si>
    <t>Type of Annual Values for Vehicle or Equipment Activity Data Reported in Table 15p (select from dropdown)</t>
  </si>
  <si>
    <t>Tab 16. Scrappage Information</t>
  </si>
  <si>
    <t>Does this scrapped vehicle or equipment correspond to any New Vehicle or Equipment from 'New Fleet Description' table?
(select yes or no from dropdown; if no, proceed to Column AA)</t>
  </si>
  <si>
    <t xml:space="preserve">Select the new vehicle, equipment, or engine from the list, that corresponds with the scrapped vehicle. The list is auto-populated from column A of the New Fleet Description sheet. </t>
  </si>
  <si>
    <t>Affiliated Subawardee
(if part of subaward; select subawardee from dropdown, based on entries into Table 4a)</t>
  </si>
  <si>
    <t>Enter subawardee details, if applicable to this vehicle or equipment</t>
  </si>
  <si>
    <t>No action needed; this field autopopulates based on responses entered on the New Fleet Description sheet</t>
  </si>
  <si>
    <t>If 'Other' Vocation selected, please describe</t>
  </si>
  <si>
    <t>If Primary location of vehicle/equipment is not at a port or port facility listed in Table 5a, provide the Name of the Additional Project Location as listed in Table 6a</t>
  </si>
  <si>
    <t>Percentage of Time operated in County</t>
  </si>
  <si>
    <t>Secondary Port or Port Facility</t>
  </si>
  <si>
    <t>If Secondary location of vehicle/equipment is not at a port or port facility, provide the Name of the Additional Project Location</t>
  </si>
  <si>
    <t>Percentage of Time operated in County
(enter value 0-1, where 1= 100%)</t>
  </si>
  <si>
    <t>If this vehicle or equipment does not correspond to a 'New Vehicle/Equipment', provide the state in which this vehicle or equipment primarily operated in. 
(Select from dropdown.)</t>
  </si>
  <si>
    <t xml:space="preserve">Enter the state which the scrapped vehicle primarily operates. </t>
  </si>
  <si>
    <t>If this vehicle or equipment does not correspond to a 'New Vehicle/Equipment', provide the county in which this vehicle or equipment primarily operated in. 
(Select from dropdown.)</t>
  </si>
  <si>
    <t xml:space="preserve">Enter the county which the scrapped vehicle primarily operates. </t>
  </si>
  <si>
    <t xml:space="preserve">Enter the City which the scrapped vehicle primarily operates. </t>
  </si>
  <si>
    <t>Select a vehicle or equipment type from the dropdown</t>
  </si>
  <si>
    <t xml:space="preserve">Select the vehicle or equipment subtype. The prior field must be populated first. </t>
  </si>
  <si>
    <t>If 'Other/Not Listed' Subtype selected, please describe_2</t>
  </si>
  <si>
    <t xml:space="preserve">If the vehicle or equipment subtype is not listed, please describe with a text description. </t>
  </si>
  <si>
    <t>Current Vehicle Class
(select from dropdown; onroad vehicles only)</t>
  </si>
  <si>
    <t>Enter current vehicle's classification (only required for Onroad Vehicles)</t>
  </si>
  <si>
    <t>Current Vehicle GVWR 
(onroad vehicles only)</t>
  </si>
  <si>
    <t>Enter current vehicle's gross vehicle weight rating in lbs. (only required for Onroad Vehicles)</t>
  </si>
  <si>
    <t>Enter the manufacturer of the existing vehicle or equipment</t>
  </si>
  <si>
    <t>Enter the model of the existing vehicle or equipment</t>
  </si>
  <si>
    <t>Enter the model year of the existing vehicle or equipment</t>
  </si>
  <si>
    <t>Current Fuel Type
(select from dropdown)</t>
  </si>
  <si>
    <t>Select the fuel type of the existing vehicle or equipment</t>
  </si>
  <si>
    <t>Enter the name of the existing vehicle's or equipment's powertrain family</t>
  </si>
  <si>
    <t>Enter the Serial number or VIN number for each engine or vehicle</t>
  </si>
  <si>
    <t>Method of Vehicle or Equipment Scrappage 
(select from dropdown)</t>
  </si>
  <si>
    <t>Enter the method the vehicle was disposed of. See Program Guidance for eligible methods of disposal (e.g., scrappage)</t>
  </si>
  <si>
    <t>If Other Method of Vehicle or Equipment Scrappage, please describe</t>
  </si>
  <si>
    <t>If a preferred/eligible disposal (scrappage) method was not used, describe the EPA-approved alternative disposal method that was used</t>
  </si>
  <si>
    <t>Enter the engine serial number</t>
  </si>
  <si>
    <t>Enter the manufacturer of the existing Engine.</t>
  </si>
  <si>
    <t>Enter the model of the existing Engine.</t>
  </si>
  <si>
    <t>Enter the model year of this engine set.</t>
  </si>
  <si>
    <t>Current Engine Tier</t>
  </si>
  <si>
    <t>Enter the engine tier using the dropdown menu</t>
  </si>
  <si>
    <t>Current Engine Horsepower</t>
  </si>
  <si>
    <t>Enter the average horsepower of the engine/equipment. (1 hp = 1 kW / 1.341)</t>
  </si>
  <si>
    <t>Current Engine Cylinder Displacement 
(select from dropdown; liters/cylinder; marine only)</t>
  </si>
  <si>
    <t>Use the dropdown menu to select the engine cylinder displacement</t>
  </si>
  <si>
    <t>Current Engine Number of Cylinders (# of cylinders per engine; marine only)</t>
  </si>
  <si>
    <t>Enter the number of cylinders</t>
  </si>
  <si>
    <t>Current Engine Total Displacement (liters per engine; marine only)</t>
  </si>
  <si>
    <t>Current Engine Family Name (if unregulated, then N/A)</t>
  </si>
  <si>
    <t>Enter the engine family name</t>
  </si>
  <si>
    <t>Current Engine Fuel Type 
(select from dropdown)</t>
  </si>
  <si>
    <t>Use the dropdown menu to select the fuel type</t>
  </si>
  <si>
    <t>Enter the number of propulsion engines</t>
  </si>
  <si>
    <t>Enter the number of auxiliary engines</t>
  </si>
  <si>
    <t>Method of Powertrain Scrappage 
(select from dropdown)</t>
  </si>
  <si>
    <t>Select the method of scrappage from the dropdown menu</t>
  </si>
  <si>
    <t xml:space="preserve">If the method of powertrain scrappage is not available in the prior field, describe the alternative scrappage plan. </t>
  </si>
  <si>
    <t>Date of Scrappage</t>
  </si>
  <si>
    <t>Enter the date when the vehicle, equipment, or powertrain was scrapped</t>
  </si>
  <si>
    <r>
      <t xml:space="preserve">Annual Amount of Fuel Used </t>
    </r>
    <r>
      <rPr>
        <i/>
        <sz val="11"/>
        <rFont val="Calibri"/>
        <family val="2"/>
        <scheme val="minor"/>
      </rPr>
      <t>(gallons/year per engine):</t>
    </r>
  </si>
  <si>
    <t>Enter the amount of fuel used by current vehicle annually</t>
  </si>
  <si>
    <r>
      <t xml:space="preserve">Annual Usage Hours </t>
    </r>
    <r>
      <rPr>
        <i/>
        <sz val="11.5"/>
        <rFont val="Calibri"/>
        <family val="2"/>
        <scheme val="minor"/>
      </rPr>
      <t>(hours per year per engine; includes idling hours; nonroad, locomotive, and marine only)</t>
    </r>
  </si>
  <si>
    <t xml:space="preserve">Enter the amount of hours used by current vehicle annually; limited only to non-road (including cargo-handling equipment), locomotives, and marine vessels only. </t>
  </si>
  <si>
    <t>Annual Miles Traveled (miles per vehicle; onroad only)</t>
  </si>
  <si>
    <t>Enter the amount of miles traveled by current vehicle annually; limited only to on-road vehicles</t>
  </si>
  <si>
    <r>
      <t xml:space="preserve">Annual Idling Hours </t>
    </r>
    <r>
      <rPr>
        <i/>
        <sz val="11.5"/>
        <rFont val="Calibri"/>
        <family val="2"/>
        <scheme val="minor"/>
      </rPr>
      <t>(hours per engine; on-highway only)</t>
    </r>
  </si>
  <si>
    <t>Enter the amount of idling hours used by current vehicle annually; limited only to on-road (leave blank if vehicle does not track idling hours)</t>
  </si>
  <si>
    <r>
      <t xml:space="preserve">Annual Hoteling Hours </t>
    </r>
    <r>
      <rPr>
        <i/>
        <sz val="11"/>
        <rFont val="Calibri"/>
        <family val="2"/>
        <scheme val="minor"/>
      </rPr>
      <t>(hours per year per engine; class 8 long-haul combination only)</t>
    </r>
  </si>
  <si>
    <t xml:space="preserve">Enter the amount of hoteling hours by current vehicle annually; limited only to  Class 8 long-haul combination on-road trucks only </t>
  </si>
  <si>
    <t>Remaining Life of Current Engine/Vehicle (years per engine; total # of years of engine life remaining at time of upgrade action):</t>
  </si>
  <si>
    <t xml:space="preserve">Enter the estimated number of years of remaining life of the vehicle or engine. </t>
  </si>
  <si>
    <t>Type of Annual Values for Equipment/Vehicle Activity Data Reported in Table 16d (select from dropdown)</t>
  </si>
  <si>
    <t>Tab 17. Infrastructure - EVSE</t>
  </si>
  <si>
    <t>Type of Charger 
(select from dropdown)</t>
  </si>
  <si>
    <t>Enter the type of charger, either Level 2 (AC charging up to 19.2 kW), DC Fast Charging, or Other (including non-standard or megawatt charging system).</t>
  </si>
  <si>
    <t>Enter a brief description of the type of EVSE, if "Other" was selected in the prior field.</t>
  </si>
  <si>
    <t>If Level 2, is it ENERGY STAR certified 
(select from dropdown)</t>
  </si>
  <si>
    <t>Confirm and select yes if applicable. Please see https://www.energystar.gov/</t>
  </si>
  <si>
    <t>EVSE or other EV charger Manufacturer</t>
  </si>
  <si>
    <t xml:space="preserve">Enter the manufacturer of the charging equipment </t>
  </si>
  <si>
    <t>EVSE or other EV charger Model</t>
  </si>
  <si>
    <t>Enter the model name of the charging equipment.</t>
  </si>
  <si>
    <t>EVSE or other EV charger Manufacture Year</t>
  </si>
  <si>
    <t>Enter the year the charging equipment was manufactured.</t>
  </si>
  <si>
    <t>Enter the maximum power output of the charging equipment, measured in kilowatts.</t>
  </si>
  <si>
    <t>Number of Plugs on EVSE or other EV charger</t>
  </si>
  <si>
    <t>Enter the number of plugs installed on each unit of the charging equipment.</t>
  </si>
  <si>
    <t>Is the EVSE or Other EV Charger Capable of Bidirectional Charging? 
(select Yes/No from dropdown)</t>
  </si>
  <si>
    <t>Select yes or no into the cell to specify whether the charging equipment is capable of bidirectional charging.</t>
  </si>
  <si>
    <t>Will the Vehicle/Equipment and EVSE or Other EV Charger be Used for Vehicle to Grid (V2G)? 
(select Yes/No from dropdown)</t>
  </si>
  <si>
    <t>Select yes or no into the cell to specify whether the vehicles/equipment and charging equipment will be used for vehicle-to-grid (V2G) services.</t>
  </si>
  <si>
    <t>Number of EVSE or other EV Charger Units</t>
  </si>
  <si>
    <t>Enter the quantity of charging equipment unit</t>
  </si>
  <si>
    <t>Estimated Planned Date-in-Service for EVSE</t>
  </si>
  <si>
    <t>Enter the estimated planned date-in-service for the EVSE</t>
  </si>
  <si>
    <t>Actual Date-in-Service for EVSE</t>
  </si>
  <si>
    <t>Enter the actual date-in-service for the EVSE</t>
  </si>
  <si>
    <t>Select the two letter postal code for the state in which the charging equipment will be located.</t>
  </si>
  <si>
    <t>Enter the county in which the charging equipment will be located.</t>
  </si>
  <si>
    <t>Enter the city in which the charging equipment will be located.</t>
  </si>
  <si>
    <t>Enter the zip code in which the charging equipment will be located.</t>
  </si>
  <si>
    <t>Enter the street address in which the charging equipment will be located.</t>
  </si>
  <si>
    <t>Enter the name of the port or organization that owns the charger equipment.</t>
  </si>
  <si>
    <t>Does the EVSE or Other EV Charger serve multiple port facilities? 
(select Yes/No from dropdown)</t>
  </si>
  <si>
    <t>Select whether or not the charging equipment serve more than one port area within the project submitted in this award.</t>
  </si>
  <si>
    <t>Primary Port Served by EVSE and/or EV Charger (select from dropdown)</t>
  </si>
  <si>
    <t>Enter the name of the port area in which the charging equipment will primarily serve.</t>
  </si>
  <si>
    <t>Secondary Locations served by EVSE and/or EV Charger  (use semicolon to separate between multiple port locations)</t>
  </si>
  <si>
    <r>
      <t xml:space="preserve">Enter the name of the </t>
    </r>
    <r>
      <rPr>
        <u/>
        <sz val="11.5"/>
        <rFont val="Calibri"/>
        <family val="2"/>
        <scheme val="minor"/>
      </rPr>
      <t>other</t>
    </r>
    <r>
      <rPr>
        <sz val="11.5"/>
        <rFont val="Calibri"/>
        <family val="2"/>
        <scheme val="minor"/>
      </rPr>
      <t xml:space="preserve"> port areas in which the charging equipment will serve. If it will serve multiple secondary port areas, list all and separate with a semicolon (e.g., Port of Galveston; Port of Corpus Christi).</t>
    </r>
  </si>
  <si>
    <t>Does the EVSE use a charge management strategy?  (select Yes/No from dropdown)</t>
  </si>
  <si>
    <t xml:space="preserve">Select yes if a charge management strategy is being used for this EVSE, or if this EVSE is a part of managed charging. </t>
  </si>
  <si>
    <t xml:space="preserve">If Yes to previous field, please describe the charge management strategy(-ies) used. </t>
  </si>
  <si>
    <t xml:space="preserve">Describe the charge management strategies being used. Potential responses may include:​ Shared charger optimization (between multiple chargers)​; Scheduled charging / time of use​; Reduced charging rates. Note if the charge management strategy involves a utility program. </t>
  </si>
  <si>
    <t xml:space="preserve">Name of Charging Management Service Provider </t>
  </si>
  <si>
    <t>Enter the name of the charging management service provider.</t>
  </si>
  <si>
    <t>Does the Infrastructure Equipment Cost Include Charging Management Service?
(select Yes/No from dropdown)</t>
  </si>
  <si>
    <t>Select whether or not the equipment cost includes the cost of the charging management service.</t>
  </si>
  <si>
    <t>If Charging Management Service not included in the grant cost, but is acquired, what is the cost and frequency of charges paid by the award recipient.</t>
  </si>
  <si>
    <t>Describe the work done during installation, including all equipment that became part of the installed EVSE or other EV charging system.</t>
  </si>
  <si>
    <t>List the name of the company (or companies) performing the installation of the EVSE or other EV charging system.</t>
  </si>
  <si>
    <t>Describe if the installation was conducted by an individual who meets the electrician requirements. If yes, list the certification(s)</t>
  </si>
  <si>
    <t>Date EVSE or Other EV Charger was Manufactured (mm/dd/yyyy)</t>
  </si>
  <si>
    <t>Enter the date (or date range) the EVSE or other EV charging system was manufactured.</t>
  </si>
  <si>
    <t>Date of EVSE or Other EV Charger Installation 
(mm/dd/yyyy)</t>
  </si>
  <si>
    <t>Enter the date (or date range) the charger system was installed.</t>
  </si>
  <si>
    <t>Is the EVSE and Other EV Infrastructure BABA Compliant? 
(select from dropdown)</t>
  </si>
  <si>
    <t>Select from the dropdown menu which parts of the infrastructure project are BABA compliant.</t>
  </si>
  <si>
    <t>For the previous column, explain which parts are not compliant.</t>
  </si>
  <si>
    <t>Is a waiver being used to fulfill BABA compliance for this infrastructure? 
(select from dropdown)</t>
  </si>
  <si>
    <t>Select from the dropdown menu how BABA requirements are being met for the infrastructure project.</t>
  </si>
  <si>
    <t>Does the Infrastructure Equipment Cost Include Installation? 
(select Yes/No from dropdown)</t>
  </si>
  <si>
    <t>Select whether or not the equipment cost includes installation of the EVSE or other EV charger system.</t>
  </si>
  <si>
    <t>Enter the equipment cost for each unit of the charging infrastructure system.</t>
  </si>
  <si>
    <t>Enter the EPA funds expended for the equipment in each unit of the EVSE or other EV charging system.</t>
  </si>
  <si>
    <t>Enter the total amount of funds expended for installation of all the units in the charging infrastructure system.</t>
  </si>
  <si>
    <t>Enter the total amount of EPA funds expended for installation of all the units in the charging infrastructure system.</t>
  </si>
  <si>
    <t>Enter the total amount of funds expended for all other eligible expensed related to the charging infrastructure project in this award, including permits, shipping, etc.</t>
  </si>
  <si>
    <t>Enter the total amount of EPA funds expended for all other eligible expensed related to the charging infrastructure project in this award, including permits, shipping, etc.</t>
  </si>
  <si>
    <t>Describe the items corresponding to the previous two columns.</t>
  </si>
  <si>
    <t>Expected Useful Life of EVSE: Number of Years</t>
  </si>
  <si>
    <t>Enter the expected useful life of the EVSE in years</t>
  </si>
  <si>
    <t>Enter the warranty period in number of years</t>
  </si>
  <si>
    <t>Basis for Expected Useful Life of EVSE (e.g., manufacturer data or evidence from prior deployments)</t>
  </si>
  <si>
    <t>Enter the annual total energy dispensed by this EVSE in kilowatthours</t>
  </si>
  <si>
    <t>Enter the percentage uptime (availability) of this EVSE. i.e. percent of time that the charger is in service and available for use</t>
  </si>
  <si>
    <t>Enter the total annual count of independent charging sessions supplied by this EVSE</t>
  </si>
  <si>
    <t>Has the EVSE infrastructure been EVER powered by an internal combustion generator in the past year? (Yes or No)
Year 1</t>
  </si>
  <si>
    <t>Select a response from the dropdown</t>
  </si>
  <si>
    <t>Type of Annual Values for EVSE Activity Data Reported in Table 17h (select from dropdown)
Year 1</t>
  </si>
  <si>
    <t>Type of Annual Values for EVSE Activity Data Reported in Table 17i (select from dropdown)
Year 2</t>
  </si>
  <si>
    <t>Table 17J. Year 3 EVSE Activity Details</t>
  </si>
  <si>
    <t>Type of Annual Values for EVSE Activity Data Reported in Table 17j (select from dropdown)
Year 3</t>
  </si>
  <si>
    <t>18. Infrastructure-Shore Power</t>
  </si>
  <si>
    <t>Type of Shore Power Connection 
(select from dropdown)</t>
  </si>
  <si>
    <t>Select the type of shore power connection, either high-voltage (HVSC) or low-voltage (LVSC).</t>
  </si>
  <si>
    <t>Total Voltage Service Provided
(select from dropdown)</t>
  </si>
  <si>
    <t>Select the total voltage provided from the dropdown menu, if listed.</t>
  </si>
  <si>
    <t>Total Voltage Service Provided, if Not Listed</t>
  </si>
  <si>
    <t>Enter the total voltage service provided if the amount is not listed in the dropdown menu.</t>
  </si>
  <si>
    <t>Enter the manufacturer of the shore power system.</t>
  </si>
  <si>
    <t>Enter the model name of the shore power system.</t>
  </si>
  <si>
    <t>Enter the number of vessel berths that can be served by the shore power system.</t>
  </si>
  <si>
    <t>Enter the number of available plugs per shore power pedestal installed.</t>
  </si>
  <si>
    <t>Enter the total number of shore power pedestals installed.</t>
  </si>
  <si>
    <t>Estimated Planned Date-in-Service for Shore Power</t>
  </si>
  <si>
    <t>Enter the estimated planned date-in-service for the shore power</t>
  </si>
  <si>
    <t>Actual Date-in-Service for Shore Power</t>
  </si>
  <si>
    <t>Enter the actual date-in-service for the shore power</t>
  </si>
  <si>
    <t>Port Facility where Shore Power Installed 
(select from dropdown)</t>
  </si>
  <si>
    <t>Enter the name of the port facility in which the shore power infrastructure is installed.</t>
  </si>
  <si>
    <t>Enter the name of the port or organization that owns the charging equipment.</t>
  </si>
  <si>
    <t>Describe the work done during installation, including all equipment that became part of the installed shore power system.</t>
  </si>
  <si>
    <t>List the name of the company (or companies) performing the installation of the shore power system.</t>
  </si>
  <si>
    <t>Date(s) Shore Power Equipment was Manufactured (mm/dd/yyyy)</t>
  </si>
  <si>
    <t>Enter the date (or date range) the shore power system was manufactured.</t>
  </si>
  <si>
    <t>Date of shore power Installation (mm/dd/yyyy)</t>
  </si>
  <si>
    <t>Enter the date (or date range) the shore power system was installed.</t>
  </si>
  <si>
    <t>Is the Shore Power Infrastructure BABA Compliant?
(select from dropdown)</t>
  </si>
  <si>
    <t>Select from the dropdown menu which parts of the shore power infrastructure project are BABA compliant.</t>
  </si>
  <si>
    <t>Select from the dropdown menu how BABA requirements are being met for the shore power infrastructure project.</t>
  </si>
  <si>
    <t>Enter the equipment cost for each unit of the shore power infrastructure system.</t>
  </si>
  <si>
    <t>Total EPA Funds Expended Per Shore Power Pedestal</t>
  </si>
  <si>
    <t>Enter the EPA funds expended for the equipment in each shore power pedestal.</t>
  </si>
  <si>
    <t>Does the Infrastructure Equipment Cost Include Installation?
(select Yes/No from dropdown)</t>
  </si>
  <si>
    <t>Select whether or not the equipment cost includes installation of the shore power equipment.</t>
  </si>
  <si>
    <t>Total Funds Expended for All other Eligible Shore Power Acquisition &amp; Installation Related Expenses (e.g., Permits, Shipping, etc.)</t>
  </si>
  <si>
    <t>Enter the total amount of funds expended for acquisition and installation of all the units in the shore power system.</t>
  </si>
  <si>
    <r>
      <t xml:space="preserve">Total EPA Funds Expended for All other Eligible Shore Power Acquisition &amp; Installation Related Expenses </t>
    </r>
    <r>
      <rPr>
        <b/>
        <sz val="11.5"/>
        <rFont val="Calibri"/>
        <family val="2"/>
        <scheme val="minor"/>
      </rPr>
      <t>(e.g., Permits, Shipping, etc.)</t>
    </r>
  </si>
  <si>
    <t>Enter the total amount of EPA funds expended for acquisition and installation of all the units in the shore power system.</t>
  </si>
  <si>
    <r>
      <t>Total Funds Expended for Shore Power Equipment Acquisition</t>
    </r>
    <r>
      <rPr>
        <b/>
        <i/>
        <sz val="11.5"/>
        <rFont val="Calibri"/>
        <family val="2"/>
        <scheme val="minor"/>
      </rPr>
      <t xml:space="preserve">
(total # of pedestals x Funds Expended/pedestal)</t>
    </r>
  </si>
  <si>
    <t>Enter the expected useful life of the shore power system in years</t>
  </si>
  <si>
    <t>Basis for Expected Useful Life of Shore Power Equipment (e.g., manufacturer data or evidence from prior deployments)</t>
  </si>
  <si>
    <t>Typical Auxiliary Engine Tier of Vessels Using Shore Power 
(select from dropdown)
Year 1</t>
  </si>
  <si>
    <t>Select the typical engine tier of vessels using the shore power system.</t>
  </si>
  <si>
    <t>Fuel Type of Vessels Using Shore Power
(select from dropdown)
Year 1</t>
  </si>
  <si>
    <t>Select the fuel type of vessels using the shore power system.</t>
  </si>
  <si>
    <t>If the prior field was "Other/Not Listed," please describe the fuel type used</t>
  </si>
  <si>
    <t>Enter the number of annual vessel calls utilizing shore power.</t>
  </si>
  <si>
    <t>Enter the average hotel hours per vessel call utilizing shore power.</t>
  </si>
  <si>
    <t>Enter the maximum power output of the shore power system, measured in kilowatts.</t>
  </si>
  <si>
    <t>Enter the estimated total annual energy output of the shore power system in megawatt-hours.</t>
  </si>
  <si>
    <t>Shore Power Annual Percentage Uptime 
(based on hours)
Year 1</t>
  </si>
  <si>
    <t>Enter the percentage uptime (availability) of the shore power system. i.e. percent of time that the system is in service and available for use</t>
  </si>
  <si>
    <t>Type of Annual Values for Shore Power Activity Data Reported in Table 18g
(select from dropdown)
Year 1</t>
  </si>
  <si>
    <t>Typical Auxiliary Engine Tier of Vessels Using Shore Power 
(select from dropdown)
Year 2</t>
  </si>
  <si>
    <t>Fuel Type of Vessels Using Shore Power
(select from dropdown)
Year 2</t>
  </si>
  <si>
    <t>Shore Power Annual Percentage Uptime (based on hours)
Year 2</t>
  </si>
  <si>
    <t>Type of Annual Values for Shore Power Activity Data Reported in Table 18h
(select from dropdown)
Year 2</t>
  </si>
  <si>
    <t>Typical Auxiliary Engine Tier of Vessels Using Shore Power 
(select from dropdown)
Year 3</t>
  </si>
  <si>
    <t>Fuel Type of Vessels Using Shore Power
(select from dropdown)
Year 3</t>
  </si>
  <si>
    <t>Average Hotel Hours Per Vessel Call Utilizing Shore Power  
Year 3</t>
  </si>
  <si>
    <t>Shore Power Annual Percentage Uptime (based on hours)
Year 3</t>
  </si>
  <si>
    <t>Type of Annual Values for Shore Power Activity Data Reported in Table 18i
(select from dropdown)
Year 3</t>
  </si>
  <si>
    <t>Typical Auxiliary Engine Tier of Vessels Using Shore Power 
(select from dropdown)
Year 4</t>
  </si>
  <si>
    <t>Fuel Type of Vessels Using Shore Power
(select from dropdown)
Year 4</t>
  </si>
  <si>
    <t>Shore Power Annual Percentage Uptime (based on hours)
Year 4</t>
  </si>
  <si>
    <t>Type of Annual Values for Shore Power Activity Data Reported in Table 18j
(select from dropdown)
Year 4</t>
  </si>
  <si>
    <t>Table 19. Infrastructure - Hydrogen</t>
  </si>
  <si>
    <r>
      <t xml:space="preserve">Type of Station
</t>
    </r>
    <r>
      <rPr>
        <b/>
        <i/>
        <sz val="11.5"/>
        <rFont val="Calibri"/>
        <family val="2"/>
        <scheme val="minor"/>
      </rPr>
      <t>(Select from dropdown)</t>
    </r>
  </si>
  <si>
    <t xml:space="preserve">Select from the dropdown menu what type of hydrogen fueling station is installed under this project. </t>
  </si>
  <si>
    <t>Type of Hydrogen Storage 
(select from dropdown)</t>
  </si>
  <si>
    <t xml:space="preserve">Select from the dropdown menu what type of hydrogen storage is installed under this project. </t>
  </si>
  <si>
    <t xml:space="preserve">Refilling Pressure (select from dropdown) </t>
  </si>
  <si>
    <t>Select from the dropdown menu the refilling pressure level of supported by the hydrogen fueling equipment.</t>
  </si>
  <si>
    <t>If you selected "Other" for the previous column, please enter the refilling pressure information.</t>
  </si>
  <si>
    <r>
      <t>Total Hydrogen Storage Tank Capacity</t>
    </r>
    <r>
      <rPr>
        <b/>
        <sz val="11.5"/>
        <rFont val="Calibri"/>
        <family val="2"/>
        <scheme val="minor"/>
      </rPr>
      <t xml:space="preserve"> (kg)</t>
    </r>
  </si>
  <si>
    <t>Enter the capacity of the hydrogen storage tank in kilograms.</t>
  </si>
  <si>
    <t>Enter the total number of dispenser hoses installed on the hydrogen fueling station.</t>
  </si>
  <si>
    <r>
      <t xml:space="preserve">Maximum Dispensing Flow Rate per Hose </t>
    </r>
    <r>
      <rPr>
        <b/>
        <sz val="11.5"/>
        <rFont val="Calibri"/>
        <family val="2"/>
        <scheme val="minor"/>
      </rPr>
      <t>(kg/min)</t>
    </r>
  </si>
  <si>
    <t>Enter the maximum hydrogen dispensing flow rate per dispenser hose in kilograms per minute.</t>
  </si>
  <si>
    <t>Total Dispensing Capacity of the Station (kg/day)</t>
  </si>
  <si>
    <t>Enter the total capacity of hydrogen dispensing flow rate for the hydrogen fueling station in kilograms per day.</t>
  </si>
  <si>
    <t>Enter the total number of cooling systems installed on the hydrogen fueling station.</t>
  </si>
  <si>
    <t>Enter the total number of compressors installed on the hydrogen fueling station.</t>
  </si>
  <si>
    <t>Enter the total number of hydrogen storage tanks installed on the hydrogen fueling station.</t>
  </si>
  <si>
    <t>Estimated Planned Date-in-Service for Hydrogen Fueling Station</t>
  </si>
  <si>
    <t>Enter the estimated planned date-in-service for the hydrogen fueling station</t>
  </si>
  <si>
    <t>Actual Date-in-Service for Hydrogen Fueling Station</t>
  </si>
  <si>
    <t>Enter the actual date-in-service for the hydrogen fueling station</t>
  </si>
  <si>
    <t>Enter the number of dispenser pedestals</t>
  </si>
  <si>
    <t>Enter the number of dispenser hoses installed on each pedestal of the hydrogen fueling station.</t>
  </si>
  <si>
    <t>Enter the manufacturer of the hydrogen dispensing pedestal equipment.</t>
  </si>
  <si>
    <t>Enter the model name of the hydrogen dispensing pedestal equipment.</t>
  </si>
  <si>
    <t>Enter the year the hydrogen dispensing pedestal equipment was manufactured.</t>
  </si>
  <si>
    <t>Enter the manufacturer of the hydrogen storage tank.</t>
  </si>
  <si>
    <t>Enter the model name of the hydrogen storage tank.</t>
  </si>
  <si>
    <t>Enter the year the hydrogen storage tank was manufactured.</t>
  </si>
  <si>
    <t>Enter the manufacturer of the compressor.</t>
  </si>
  <si>
    <t>Enter the model name of the compressor.</t>
  </si>
  <si>
    <t>Enter the year the compressor was manufactured.</t>
  </si>
  <si>
    <t>Does the H2 fueling station serve multiple port facilities within this project?
(select Yes/No from dropdown)</t>
  </si>
  <si>
    <t>Select whether or not the hydrogen fueling station serve more than one port area within the project submitted in this award.</t>
  </si>
  <si>
    <t>Primary Location Served by the H2 fueling station: Associated Port Facility
(select from dropdown)</t>
  </si>
  <si>
    <t>Enter the name of the port area in which the hydrogen fueling station will primarily serve.</t>
  </si>
  <si>
    <t>Secondary Locations served by the H2 fueling station: Associated Port 
(use a semicolon between facilities)</t>
  </si>
  <si>
    <r>
      <t xml:space="preserve">Enter the name of the </t>
    </r>
    <r>
      <rPr>
        <u/>
        <sz val="11.5"/>
        <rFont val="Calibri"/>
        <family val="2"/>
        <scheme val="minor"/>
      </rPr>
      <t>other</t>
    </r>
    <r>
      <rPr>
        <sz val="11.5"/>
        <rFont val="Calibri"/>
        <family val="2"/>
        <scheme val="minor"/>
      </rPr>
      <t xml:space="preserve"> port areas in which the hydrogen fueling station will serve. If it will serve multiple secondary port areas, list all and separate with a semicolon (e.g., Port of Galveston; Port of Corpus Christi).</t>
    </r>
  </si>
  <si>
    <t>Enter the name of the port or organization that owns the hydrogen fueling equipment.</t>
  </si>
  <si>
    <r>
      <t xml:space="preserve">State
</t>
    </r>
    <r>
      <rPr>
        <b/>
        <i/>
        <sz val="11.5"/>
        <rFont val="Calibri"/>
        <family val="2"/>
        <scheme val="minor"/>
      </rPr>
      <t>(select from dropdown)</t>
    </r>
  </si>
  <si>
    <t>Select the two letter postal code for the state in which the hydrogen fueling station will be located.</t>
  </si>
  <si>
    <r>
      <t xml:space="preserve">County
</t>
    </r>
    <r>
      <rPr>
        <b/>
        <i/>
        <sz val="11.5"/>
        <rFont val="Calibri"/>
        <family val="2"/>
        <scheme val="minor"/>
      </rPr>
      <t>(select from dropdown)</t>
    </r>
  </si>
  <si>
    <t>Enter the county in which the hydrogen fueling station will be located.</t>
  </si>
  <si>
    <t>Enter the city in which the hydrogen fueling station will be located.</t>
  </si>
  <si>
    <t>Enter the zip code in which the charging equipment hydrogen fueling station will be located.</t>
  </si>
  <si>
    <t>Enter the street address in which the hydrogen fueling station will be located.</t>
  </si>
  <si>
    <t>Describe the work done during installation, including all equipment that became part of the installed hydrogen fueling station.</t>
  </si>
  <si>
    <t>H2 Fueling Station Installation Performed by</t>
  </si>
  <si>
    <t>List the name of the company (or companies) performing the installation of the hydrogen fueling station.</t>
  </si>
  <si>
    <t>Enter the date (or date range) the hydrogen fueling station and equipment was manufactured.</t>
  </si>
  <si>
    <r>
      <t xml:space="preserve">Date of H2 Fueling Station Installation </t>
    </r>
    <r>
      <rPr>
        <b/>
        <i/>
        <sz val="11.5"/>
        <rFont val="Calibri"/>
        <family val="2"/>
        <scheme val="minor"/>
      </rPr>
      <t>(mm/dd/yyyy)</t>
    </r>
  </si>
  <si>
    <t>Enter the date (or date range) the hydrogen fueling station was installed.</t>
  </si>
  <si>
    <t>Is the Hydrogen Fueling Infrastructure BABA Compliant?
(select from dropdown)</t>
  </si>
  <si>
    <t>Select from the dropdown menu which parts of the hydrogen fueling infrastructure project are BABA compliant.</t>
  </si>
  <si>
    <t>Is a waiver being used to fulfill BABA compliance for the H2 Fueling Infrastructure?
(select from dropdown)</t>
  </si>
  <si>
    <t>Select from the dropdown menu how BABA requirements are being met for the hydrogen fueling infrastructure project.</t>
  </si>
  <si>
    <t>Enter the total funds expended for acquiring each unit of the hydrogen fueling pedestal.</t>
  </si>
  <si>
    <t>Enter the total EPA funds expended for acquiring each unit of the hydrogen fueling pedestal.</t>
  </si>
  <si>
    <t>Enter the total funds expended for acquiring each storage tank</t>
  </si>
  <si>
    <t>Enter the total EPA funds expended for acquiring each storage tank</t>
  </si>
  <si>
    <t>Enter the total funds expended for acquiring each compressor or pump (unit)</t>
  </si>
  <si>
    <t>Enter the total EPA funds expended for acquiring each compressor or pump (unit)</t>
  </si>
  <si>
    <t>Enter the total funds expended for acquiring each cooling system, consisting of refrigeration and heat exchangers</t>
  </si>
  <si>
    <t>Enter the total EPA funds expended for acquiring each cooling system, consisting of refrigeration and heat exchangers</t>
  </si>
  <si>
    <t>Enter the total funds expended for acquiring the remaining balance of plant; i.e. systems or components not included in another funding category, including electrical, controls, and other.</t>
  </si>
  <si>
    <t>Enter the total EPA funds expended for acquiring the remaining balance of plant; i.e. systems or components not included in another funding category, including electrical, controls, and other.</t>
  </si>
  <si>
    <t>Description of H2 Fueling Component Costs for Remaining Balance of Plant
(i.e. Describe the components with costs included as remaining balance of plant)</t>
  </si>
  <si>
    <r>
      <t xml:space="preserve">Describe the component(s) with costs entered in the two prior fields. E.g. </t>
    </r>
    <r>
      <rPr>
        <i/>
        <sz val="11.5"/>
        <rFont val="Calibri"/>
        <family val="2"/>
        <scheme val="minor"/>
      </rPr>
      <t>Electrical control system</t>
    </r>
  </si>
  <si>
    <t>Total Funds Expended Per Additional H2 Supporting Infrastructure</t>
  </si>
  <si>
    <t>Enter the total funds expended for acquiring additional eligible supporting infrastructure, e.g. pipes</t>
  </si>
  <si>
    <t>Total EPA Funds  Expended Per Additional H2 Supporting Infrastructure</t>
  </si>
  <si>
    <t>Enter the total EPA funds expended for acquiring additional eligible supporting infrastructure, e.g. pipes</t>
  </si>
  <si>
    <t>Enter the total amount of funds expended for installation of all the units in the hydrogen fueling station.</t>
  </si>
  <si>
    <t>Enter the total amount of EPA funds expended for installation of all the units in the hydrogen fueling station.</t>
  </si>
  <si>
    <t>Total Funds Expended for All other Eligible H2 Fueling Infrastructure Acquisition &amp; Installation Related Expenses (e.g., Permits, Shipping, etc.)</t>
  </si>
  <si>
    <t>Enter the total amount of funds expended for acquisition and installation of all the units in the hydrogen fueling system.</t>
  </si>
  <si>
    <t>Total EPA Funds Expended for All other Eligible H2 Fueling Infrastructure Acquisition &amp; Installation Related Expenses (e.g., Permits, Shipping, etc.)</t>
  </si>
  <si>
    <t>Enter the total amount of EPA funds expended for acquisition and installation of all the units in the hydrogen fueling system.</t>
  </si>
  <si>
    <t xml:space="preserve">Enter a description of the expenses </t>
  </si>
  <si>
    <r>
      <rPr>
        <b/>
        <sz val="11.5"/>
        <rFont val="Calibri"/>
        <family val="2"/>
        <scheme val="minor"/>
      </rPr>
      <t>Total Funds Expended for H2 Infrastructure Acquisition, Installation, and Other Eligible Expenses</t>
    </r>
    <r>
      <rPr>
        <i/>
        <sz val="11.5"/>
        <rFont val="Calibri"/>
        <family val="2"/>
        <scheme val="minor"/>
      </rPr>
      <t xml:space="preserve">
(total # of pedestals x Total Funds Expended/pedestal + supporting infrastructure + installation + other eligible expenses)</t>
    </r>
  </si>
  <si>
    <r>
      <rPr>
        <b/>
        <sz val="11.5"/>
        <rFont val="Calibri"/>
        <family val="2"/>
        <scheme val="minor"/>
      </rPr>
      <t>Total EPA Funds Expended for H2 Infrastructure Acquisition, Installation, and Other Eligible Expenses</t>
    </r>
    <r>
      <rPr>
        <i/>
        <sz val="11.5"/>
        <rFont val="Calibri"/>
        <family val="2"/>
        <scheme val="minor"/>
      </rPr>
      <t xml:space="preserve">
(total # of pedestals x Federal Funds Expended/pedestal + supporting infrastructure installation + other eligible expenses)</t>
    </r>
  </si>
  <si>
    <t>Enter the expected useful life of the hydrogen filling station in years</t>
  </si>
  <si>
    <t>Basis for Expected Useful Life of Hydrogen Fueling Station (e.g., manufacturer data or evidence from prior deployments)</t>
  </si>
  <si>
    <t>Enter the number (count) of fueling events. A fueling event is any single instance where H2 fuel was delivered to a vehicle. This can consist of an actual, observed value, or an estimate.</t>
  </si>
  <si>
    <t>Enter the total H2 dispensed, in kilograms (kg). This can consist of an actual, observed value, or an estimate.</t>
  </si>
  <si>
    <t>Table 19m. Year 1 H2 Station Utilization</t>
  </si>
  <si>
    <t>Type of Annual Values for H2 Fueling Station Activity Data Reported in Table 19k (select from dropdown)
Year 2</t>
  </si>
  <si>
    <t>Table 19n. Year 1 H2 Station Utilization</t>
  </si>
  <si>
    <t>Table 19o. Year 1 H2 Station Utilization</t>
  </si>
  <si>
    <t>Tab 20. Infrastructure - Power Gen</t>
  </si>
  <si>
    <t>Subawardee</t>
  </si>
  <si>
    <t>Type of energy generation
(select from dropdown)</t>
  </si>
  <si>
    <t>Select from the dropdown menu the renewable source of energy for power generation: solar or wind.</t>
  </si>
  <si>
    <t>Manufacturer of On-site Power Generation</t>
  </si>
  <si>
    <t>Enter the name of the manufacturer of the on-site power generation system. Include details about both the solar panels and inverter(s).</t>
  </si>
  <si>
    <t>Model of On-site Power Generation</t>
  </si>
  <si>
    <t>Enter the model name of the on-site power generation system. Include details about both the solar panels and inverter(s).</t>
  </si>
  <si>
    <t>Manufacture Date of On-site Power Generation</t>
  </si>
  <si>
    <t>Enter the dates when the on-site power generation system componenets were manufactured.</t>
  </si>
  <si>
    <r>
      <t xml:space="preserve">AC Capacity of the system </t>
    </r>
    <r>
      <rPr>
        <i/>
        <sz val="11.5"/>
        <color rgb="FF000000"/>
        <rFont val="Calibri"/>
        <family val="2"/>
        <scheme val="minor"/>
      </rPr>
      <t>(kW)</t>
    </r>
  </si>
  <si>
    <t>Enter the AC capacity of the on-site power generation system in kilowatts. The AC capacity is based on the total nameplate capacity of the system's inverter(s).</t>
  </si>
  <si>
    <t>Estimated Planned Date-in-Service for Power Generation</t>
  </si>
  <si>
    <t>Enter the estimated planned date-in-service for the power generation equipment</t>
  </si>
  <si>
    <t>Actual Date-in-Service for Power Generation</t>
  </si>
  <si>
    <t>Enter the actual date-in-service for the power generation equipment</t>
  </si>
  <si>
    <t>Select the two letter postal code for the state in which the on-site power generation system will be located.</t>
  </si>
  <si>
    <t>Enter the county in which the on-site power generation system will be located.</t>
  </si>
  <si>
    <t>Enter the city in which the on-site power generation system will be located.</t>
  </si>
  <si>
    <t>Enter the zip code in which the on-site power generation system will be located.</t>
  </si>
  <si>
    <t>Enter the street address in which the on-site power generation system will be located.</t>
  </si>
  <si>
    <t>Enter the name of the port or organization that owns the on-site power generation system.</t>
  </si>
  <si>
    <t>Does the On-Site Power Generation serve multiple port facilities?
(select Yes/No from dropdown)</t>
  </si>
  <si>
    <t>Select whether or not the on-site power generation system serves more than one port area within the project submitted in this award.</t>
  </si>
  <si>
    <t>Primary Location Served by On-site Power generation:  Associated Ports
(select from dropdown)</t>
  </si>
  <si>
    <t>Enter the name of the port area in which the on-site power generation system will primarily serve.</t>
  </si>
  <si>
    <r>
      <t xml:space="preserve">Enter the name of the </t>
    </r>
    <r>
      <rPr>
        <u/>
        <sz val="11.5"/>
        <rFont val="Calibri"/>
        <family val="2"/>
        <scheme val="minor"/>
      </rPr>
      <t>other</t>
    </r>
    <r>
      <rPr>
        <sz val="11.5"/>
        <rFont val="Calibri"/>
        <family val="2"/>
        <scheme val="minor"/>
      </rPr>
      <t xml:space="preserve"> port areas in which the on-site power generation system will serve. If it will serve multiple secondary port areas, list all and separate with a semicolon (e.g., Port of Galveston; Port of Corpus Christi).</t>
    </r>
  </si>
  <si>
    <t>Describe the work done during installation, including all equipment that became part of the installed on-site power generation system.</t>
  </si>
  <si>
    <t>List the name of the company (or companies) performing the installation of the on-site power generation system.</t>
  </si>
  <si>
    <t>Completion Date of the On-site Power Generation Installation (mm/dd/yyyy)</t>
  </si>
  <si>
    <t>Enter the date (or date range) the on-site power generation system was installed.</t>
  </si>
  <si>
    <t>Is the On-site Power Generation Infrastructure BABA Compliant?
(select from dropdown)</t>
  </si>
  <si>
    <t>Select from the dropdown menu which parts of the on-site power generation infrastructure project are BABA compliant.</t>
  </si>
  <si>
    <t>Is a waiver being used to fulfill BABA compliance for the On-site Power Generation?
(select from dropdown)</t>
  </si>
  <si>
    <t>Select from the dropdown menu how BABA requirements are being met for the on-site power generation infrastructure project.</t>
  </si>
  <si>
    <t>Enter the equipment cost for each unit of the one-site power generation infrastructure system.</t>
  </si>
  <si>
    <t>Enter the EPA funds expended for each unit of one-site power generation infrastructure system.</t>
  </si>
  <si>
    <t>Enter the total amount of funds expended for installation of all the units in the one-site power generation infrastructure system.</t>
  </si>
  <si>
    <t>Enter the total amount of EPA funds expended for installation of all the units in the one-site power generation infrastructure system.</t>
  </si>
  <si>
    <t>Total Funds Expended for All other Eligible On-Site Power Generation Related Expenses (e.g., Permits, Shipping, etc.)</t>
  </si>
  <si>
    <t>Enter the expected useful life of the on-site power generation equipment in years</t>
  </si>
  <si>
    <t>Basis for Expected Useful Life of On-site Power Generation Equipment (e.g., manufacturer data or evidence from prior deployments)</t>
  </si>
  <si>
    <t>On-Site Power Generation Annual Energy Dispensed (MWh)</t>
  </si>
  <si>
    <t>Enter the annual total energy produced by this on-site power generation system in megawatt hours</t>
  </si>
  <si>
    <t>On-Site Power Generation Annual Percentage Uptime (based on hours)</t>
  </si>
  <si>
    <t>Enter the percentage uptime (availability) of the on-site power generation system. i.e. percent of time that the system is in service and available for use</t>
  </si>
  <si>
    <t>Type of Annual Values for On-Site Power Generation Activity Data Reported in Table 20g (select from dropdown)</t>
  </si>
  <si>
    <t>Type of Annual Values for On-Site Power Generation Activity Data Reported in Table 20h (select from dropdown)</t>
  </si>
  <si>
    <t>Type of Annual Values for On-Site Power Generation Activity Data Reported in Table 20i (select from dropdown)</t>
  </si>
  <si>
    <t>Type of Annual Values for On-Site Power Generation Activity Data Reported in Table 20j (select from dropdown)</t>
  </si>
  <si>
    <t>Tab 21. Infrastructure - BESS</t>
  </si>
  <si>
    <t>Enter the manufacturer of the BESS equipment.</t>
  </si>
  <si>
    <t>Enter the model name of the BESS equipment.</t>
  </si>
  <si>
    <t>Enter the year the BESS equipment was manufactured.</t>
  </si>
  <si>
    <t>Enter the number of BESS units.</t>
  </si>
  <si>
    <t>Total Energy Capacity (MWh)</t>
  </si>
  <si>
    <t>Enter the total energy capacity of the BESS system in MWh</t>
  </si>
  <si>
    <t>Maximum Continuous Discharge AC Power (kW)</t>
  </si>
  <si>
    <t>Enter the maximum continuous discharge alternative current power in kW</t>
  </si>
  <si>
    <t>Maximum Continuous Discharge DC Power (kW)</t>
  </si>
  <si>
    <t>Enter the maximum continuous discharge direct current power in kW</t>
  </si>
  <si>
    <t>Battery Chemistry
(select from dropdown)</t>
  </si>
  <si>
    <t>Using the dropdown menu, select the chemistry of the battery</t>
  </si>
  <si>
    <t>From the previous column, describe the battery chemistry of the BESS</t>
  </si>
  <si>
    <t xml:space="preserve">Using the dropdown menu, select whether or not a battery warranty is included. </t>
  </si>
  <si>
    <t>Battery Warranty: Total Discharged Energy (please indicate unit; kWh or MWh)</t>
  </si>
  <si>
    <t>If the battery includes a warranty, indicate the total amount of discharged energy (kWh) the coverage is valid for</t>
  </si>
  <si>
    <t>Energy Retention at the End of Warranty Period (%)</t>
  </si>
  <si>
    <t>Enter the minimum amount of energy that the battery will be able to store and discharge, in percent (%) of the new battery energy capacity rating.</t>
  </si>
  <si>
    <t>Estimated Planned Date-in-Service for BESS</t>
  </si>
  <si>
    <t>Enter the estimated planned date-in-service for the BESS</t>
  </si>
  <si>
    <t>Actual Date-in-Service for BESS</t>
  </si>
  <si>
    <t>Enter the actual date-in-service for the BESS</t>
  </si>
  <si>
    <t>Select the two letter postal code for the state in which the BESS equipment will be located.</t>
  </si>
  <si>
    <t>Enter the county in which the  BESS equipment will be located.</t>
  </si>
  <si>
    <t>Enter the city in which the  BESS equipment will be located.</t>
  </si>
  <si>
    <t>Enter the zip code in which the  BESS equipment will be located.</t>
  </si>
  <si>
    <t>Enter the street address in which the BESS equipment will be located.</t>
  </si>
  <si>
    <t>Enter the name of the port or organization that owns the  BESS equipment.</t>
  </si>
  <si>
    <t>Does the BESS serve multiple port facilities?
(select Yes/No from dropdown)</t>
  </si>
  <si>
    <t>Select whether or not the BESS equipment serves more than one port area within the project submitted in this award.</t>
  </si>
  <si>
    <t>Primary Location Served by BESS:  Associated Port
(select from dropdown)</t>
  </si>
  <si>
    <t>Enter the name of the port area in which the BESS equipment will primarily serve.</t>
  </si>
  <si>
    <t>Secondary Locations served by BESS: Associated Port(s) (use a colon between facilities)</t>
  </si>
  <si>
    <r>
      <t xml:space="preserve">Enter the name of the </t>
    </r>
    <r>
      <rPr>
        <u/>
        <sz val="11.5"/>
        <rFont val="Calibri"/>
        <family val="2"/>
        <scheme val="minor"/>
      </rPr>
      <t>other</t>
    </r>
    <r>
      <rPr>
        <sz val="11.5"/>
        <rFont val="Calibri"/>
        <family val="2"/>
        <scheme val="minor"/>
      </rPr>
      <t xml:space="preserve"> port areas in which the  BESS equipment will serve. If it will serve multiple secondary port areas, list all and separate with a semicolon (e.g., Port of Galveston; Port of Corpus Christi).</t>
    </r>
  </si>
  <si>
    <t>Describe the work done during installation, including all equipment that became part of the installed BESS.</t>
  </si>
  <si>
    <t>List the name of the company (or companies) performing the installation of the BESS.</t>
  </si>
  <si>
    <t xml:space="preserve">Date(s) BESS and related Equipment was Manufactured </t>
  </si>
  <si>
    <t>Enter the date (or date range) the BESS equipment was manufactured.</t>
  </si>
  <si>
    <r>
      <t xml:space="preserve">Completion Date of the BESS Installation </t>
    </r>
    <r>
      <rPr>
        <b/>
        <i/>
        <sz val="11.5"/>
        <rFont val="Calibri"/>
        <family val="2"/>
        <scheme val="minor"/>
      </rPr>
      <t>(mm/dd/yyyy)</t>
    </r>
  </si>
  <si>
    <t>Enter the date (or date range) the BESS was installed.</t>
  </si>
  <si>
    <t>Is the BESS Infrastructure BABA Compliant?
(select from dropdown)</t>
  </si>
  <si>
    <t>Select from the dropdown menu which parts of the BESS infrastructure project are BABA compliant.</t>
  </si>
  <si>
    <t>Is a waiver being used to fulfill BABA compliance for the BESS?
(select from dropdown)</t>
  </si>
  <si>
    <t>Select from the dropdown menu how BABA requirements are being met for the BESS infrastructure project.</t>
  </si>
  <si>
    <t>Enter the equipment cost for each unit of the BESS.</t>
  </si>
  <si>
    <t>Enter the EPA funds expended for the equipment in each BESS unit.</t>
  </si>
  <si>
    <t>Total Cost Expended for BESS Acquisition</t>
  </si>
  <si>
    <t>Enter the total amount of funds expended for all items related to acquiring BESS.</t>
  </si>
  <si>
    <t>Enter the total amount of EPA funds expended for all items related to acquiring BESS.</t>
  </si>
  <si>
    <r>
      <t xml:space="preserve">Total Funds Expended for All other Eligible BESS Related Expenses </t>
    </r>
    <r>
      <rPr>
        <b/>
        <i/>
        <sz val="11.5"/>
        <rFont val="Calibri"/>
        <family val="2"/>
        <scheme val="minor"/>
      </rPr>
      <t>(e.g., Permits, Shipping, etc.)</t>
    </r>
  </si>
  <si>
    <t xml:space="preserve">Enter the total amount of funds expended for all other eligible BESS-related expenses such as permits, shipping of equipment, etc. </t>
  </si>
  <si>
    <r>
      <t xml:space="preserve">Total EPA Funds Expended for All other Eligible BESS Related Expenses </t>
    </r>
    <r>
      <rPr>
        <b/>
        <i/>
        <sz val="11.5"/>
        <rFont val="Calibri"/>
        <family val="2"/>
        <scheme val="minor"/>
      </rPr>
      <t>(e.g., Permits, Shipping, etc.)</t>
    </r>
  </si>
  <si>
    <t xml:space="preserve">Enter the total amount of EPA funds expended for all other eligible BESS-related expenses such as permits, shipping of equipment, etc. </t>
  </si>
  <si>
    <t>Enter the expected useful life of the BESS in years</t>
  </si>
  <si>
    <t>Basis for Expected Useful Life of BESS (e.g., manufacturer data or evidence from prior deployments)</t>
  </si>
  <si>
    <t>BESS Annual Energy Dispensed/Discharged (MWh)</t>
  </si>
  <si>
    <t>Enter the annual total energy dispensed (discharged) by this BESS in megawatt hours</t>
  </si>
  <si>
    <t>BESS Annual Energy Received/Charged from Grid (MWh)</t>
  </si>
  <si>
    <r>
      <t xml:space="preserve">Enter the annual total energy received (charged) to this BESS </t>
    </r>
    <r>
      <rPr>
        <i/>
        <sz val="11.5"/>
        <rFont val="Calibri"/>
        <family val="2"/>
        <scheme val="minor"/>
      </rPr>
      <t xml:space="preserve">from the grid </t>
    </r>
    <r>
      <rPr>
        <sz val="11.5"/>
        <rFont val="Calibri"/>
        <family val="2"/>
        <scheme val="minor"/>
      </rPr>
      <t>in megawatt-hours (MWh)</t>
    </r>
  </si>
  <si>
    <t>BESS Annual Percentage Uptime (based on hours)</t>
  </si>
  <si>
    <t>Enter the percentage uptime (availability) of the BESS. i.e. percent of time that the system is in service and available</t>
  </si>
  <si>
    <t>Has the BESS infrastructure been EVER charged by an internal combustion generator in the past year? (Yes or No)</t>
  </si>
  <si>
    <t>Type of Annual Values for BESS Activity Data Reported in Table 21g (select from dropdown)</t>
  </si>
  <si>
    <t>Tab 22. Infrastructure - Other</t>
  </si>
  <si>
    <t>Are there any additional infrastructure materials or components that are not reported on the previous infrastructure tabs? (select Yes/No)</t>
  </si>
  <si>
    <t>If no, please leave this section blank. If yes, please provide details in the box to the right on any additional infrastructure materials or components that are not reported on the previous infrastructure tabs, and describe the total cost, the amount of EPA funds expended, the BABA compliance approach (e.g., full compliance or use of specific waiver), the estimated date the infrastructure will be in service, and (when available) the actual date the infrastructure is in service.</t>
  </si>
  <si>
    <t>Describe other infrastructure not captured on the previous infrastructure tabs</t>
  </si>
  <si>
    <t>Tab 23. Final Report</t>
  </si>
  <si>
    <t>Paste the planned activities from the last interannual report</t>
  </si>
  <si>
    <t>Paste the anticipated outputs from the last interannual report</t>
  </si>
  <si>
    <t>Paste the anticipated outcomes from the last interannual report</t>
  </si>
  <si>
    <t>Actual Results</t>
  </si>
  <si>
    <t>Describe the final, actual results for the planned activity</t>
  </si>
  <si>
    <t>Please provide subaward information on the project and an explanation in each cell</t>
  </si>
  <si>
    <t>Data Validation Fields for Old Equipment</t>
  </si>
  <si>
    <t>Dynamic Lists of Project Locations that will Auto-populate Upon Completion</t>
  </si>
  <si>
    <t>Dynamic Lists of Project Partners That are *ALSO* Subawardees will Auto-populate Upon Completion</t>
  </si>
  <si>
    <t>Applicant Type</t>
  </si>
  <si>
    <t>Clean Port Project Type</t>
  </si>
  <si>
    <t>FY + Program</t>
  </si>
  <si>
    <t>Nature of Partnership with Applicant</t>
  </si>
  <si>
    <t>Type of Project Partner Role</t>
  </si>
  <si>
    <t>Type of Project Amendment and/or Modification</t>
  </si>
  <si>
    <t>Port Sector</t>
  </si>
  <si>
    <t>Vehicle or Equipment Subtype by Port Sector</t>
  </si>
  <si>
    <t>Progress</t>
  </si>
  <si>
    <t>All Classes</t>
  </si>
  <si>
    <t>New Vehicle Fuel Type</t>
  </si>
  <si>
    <t>Old Fuel</t>
  </si>
  <si>
    <t>Reporting Date Periods</t>
  </si>
  <si>
    <t>Abbreviation</t>
  </si>
  <si>
    <t>Vehicle Type</t>
  </si>
  <si>
    <t>DERA Sector</t>
  </si>
  <si>
    <t>ZE Upgrades</t>
  </si>
  <si>
    <t>Tier</t>
  </si>
  <si>
    <t>Engine Cylinder Displacements</t>
  </si>
  <si>
    <r>
      <t xml:space="preserve">Engine After-Treatment Technology: </t>
    </r>
    <r>
      <rPr>
        <b/>
        <i/>
        <sz val="9"/>
        <color theme="1"/>
        <rFont val="Calibri"/>
        <family val="2"/>
        <scheme val="minor"/>
      </rPr>
      <t>(Tier 4, nonroad only)</t>
    </r>
  </si>
  <si>
    <t>BABA Waiver - Infrastructure</t>
  </si>
  <si>
    <t>BABA Waiver - Vehicles/Mobile Equipment</t>
  </si>
  <si>
    <t>Type of Shore Power Connection</t>
  </si>
  <si>
    <t>Low_voltage_shore_power_ connection__(LVSC)</t>
  </si>
  <si>
    <t>High_voltage_shore_power_connection__(HVSC)</t>
  </si>
  <si>
    <t>Marine Fuel Type for Shore Power</t>
  </si>
  <si>
    <t>Is the Infrastructure and associated Equipment, Housing, and all Accessories BABA Compliant?</t>
  </si>
  <si>
    <t>Hydrogen Generation Pathway</t>
  </si>
  <si>
    <t>Types of Climate and Air Quality Planning Activities</t>
  </si>
  <si>
    <t>Method of Vehicle or Equipment Scrappage</t>
  </si>
  <si>
    <t>Battery Chemistry</t>
  </si>
  <si>
    <t>Expense Category</t>
  </si>
  <si>
    <t>Type of Activity Data</t>
  </si>
  <si>
    <t>List of Project Locations from Table 3a</t>
  </si>
  <si>
    <t>List of Project Locations from Table 3b</t>
  </si>
  <si>
    <t>List of All Project Locations, Dynamic Vertical Stack of Locations Listed in Table 3a and 3b</t>
  </si>
  <si>
    <t>Type of Project Modification or Workplan Changes</t>
  </si>
  <si>
    <t>Is this partner a subrecipient?</t>
  </si>
  <si>
    <t>List of Project Partners from Table 3a that are ALSO Subawardees</t>
  </si>
  <si>
    <t>Yes or No</t>
  </si>
  <si>
    <t>EPA Form Number</t>
  </si>
  <si>
    <t>OMB Control Number</t>
  </si>
  <si>
    <t>Expiration Date</t>
  </si>
  <si>
    <t>Form Version (Internal EPA Use)</t>
  </si>
  <si>
    <t>Form Version Description (Internal EPA Use)</t>
  </si>
  <si>
    <t>Port Authority</t>
  </si>
  <si>
    <t>Climate and Air Quality Planning Project</t>
  </si>
  <si>
    <t>FY2024 Clean Ports - Climate and Air Quality Planning Program</t>
  </si>
  <si>
    <t>Statutory Partner</t>
  </si>
  <si>
    <t>Recipient of funds for ZE equipment deployment</t>
  </si>
  <si>
    <t>Changes to Climate and Air Quality Planning Activities</t>
  </si>
  <si>
    <t>Locomotive_and_Rail</t>
  </si>
  <si>
    <t>Marine_and_Harbor_Vessels</t>
  </si>
  <si>
    <t>Cargo_Handling_Equipment_and_Other_Nonroad</t>
  </si>
  <si>
    <t>Onroad</t>
  </si>
  <si>
    <t>Class 3</t>
  </si>
  <si>
    <t>Battery Electric</t>
  </si>
  <si>
    <t>ULSD (diesel)</t>
  </si>
  <si>
    <t>Alaska</t>
  </si>
  <si>
    <t>AK</t>
  </si>
  <si>
    <t>Locomotive</t>
  </si>
  <si>
    <t>Line Haul Locomotive</t>
  </si>
  <si>
    <t>Port</t>
  </si>
  <si>
    <t>New Vehicle/Equipment - Battery Electric</t>
  </si>
  <si>
    <t>Uncontrolled</t>
  </si>
  <si>
    <t>size &lt; 0.9</t>
  </si>
  <si>
    <t xml:space="preserve">None </t>
  </si>
  <si>
    <t>No - Infrastructure meets all BABA requirements</t>
  </si>
  <si>
    <t>No - Vehicle or Equipment meets all BABA requirements</t>
  </si>
  <si>
    <t>High_voltage_shore_power_connection</t>
  </si>
  <si>
    <t>220 V</t>
  </si>
  <si>
    <t>6.6 kV</t>
  </si>
  <si>
    <t>Marine Gas Oil (MGO, 0.10% S)</t>
  </si>
  <si>
    <t>Yes - This Infrastructure is BABA Compliant</t>
  </si>
  <si>
    <t>Steam Reforming - Natural Gas</t>
  </si>
  <si>
    <t>Emissions Inventory and/or Accounting Practice</t>
  </si>
  <si>
    <t>Cutting a three-inch-by-three-inch hole in the engine block</t>
  </si>
  <si>
    <t>Lithium Nickel Cobalt Aluminum (Li-NCA)</t>
  </si>
  <si>
    <t>Actual</t>
  </si>
  <si>
    <t>Yes</t>
  </si>
  <si>
    <t xml:space="preserve">Yes </t>
  </si>
  <si>
    <t>5900-721</t>
  </si>
  <si>
    <t>2060-0754</t>
  </si>
  <si>
    <t>v_2025.09.19</t>
  </si>
  <si>
    <t>Post OMB Approval (2793.02)</t>
  </si>
  <si>
    <t>State Agency with jurisdiction over a port authority or a port</t>
  </si>
  <si>
    <t>Zero Emission Technology Project- Tier A</t>
  </si>
  <si>
    <t>FY2024 Clean Ports - Zero-Emission Technology Deployment Program</t>
  </si>
  <si>
    <t>Collaborating Entity (non-statutory)</t>
  </si>
  <si>
    <t>Recipient of funds for ZE infrastructure deployment and/or installation</t>
  </si>
  <si>
    <t>Crew/Work Boat</t>
  </si>
  <si>
    <t>Aerial Lift</t>
  </si>
  <si>
    <t>Bus</t>
  </si>
  <si>
    <t>Not Yet Started</t>
  </si>
  <si>
    <t>Class 4</t>
  </si>
  <si>
    <t>H2 Fuel Cell</t>
  </si>
  <si>
    <t>Biodiesel 5</t>
  </si>
  <si>
    <t>Jan. to Jun. 2025</t>
  </si>
  <si>
    <t>Not yet started</t>
  </si>
  <si>
    <t>Alabama</t>
  </si>
  <si>
    <t>AL</t>
  </si>
  <si>
    <t>Line Haul Locomotive as Switch</t>
  </si>
  <si>
    <t>New Vehicle/Equipment - Fuel Cell</t>
  </si>
  <si>
    <t>Tier 0</t>
  </si>
  <si>
    <t>0.9 &lt;= size &lt;1.2</t>
  </si>
  <si>
    <t>No DPF, No SCR</t>
  </si>
  <si>
    <t>Yes - EPA's De Minimis Waiver</t>
  </si>
  <si>
    <t>Low_voltage_shore_power_connection</t>
  </si>
  <si>
    <t>480 V</t>
  </si>
  <si>
    <t>11 kV</t>
  </si>
  <si>
    <t>Liquefied Natural Gas (LNG)</t>
  </si>
  <si>
    <t>Some Portions of this Infrastructure are BABA Compliant</t>
  </si>
  <si>
    <t>Steam Reforming with Carbon Capture &amp; Storage - Natural Gas</t>
  </si>
  <si>
    <t>Emissions Reduction Strategy Analysis</t>
  </si>
  <si>
    <t>Disabling the chassis may be completed by cutting through the frame or frame rails on each side at a point located between the front and rear axles.</t>
  </si>
  <si>
    <t>Lithium Nickel Manganese Cobalt (Li-NMC)</t>
  </si>
  <si>
    <t>Estimated - no observed data</t>
  </si>
  <si>
    <t>No</t>
  </si>
  <si>
    <t xml:space="preserve">Not yet started </t>
  </si>
  <si>
    <t>Regional Agency with jurisdiction over a port authority or a port</t>
  </si>
  <si>
    <t>Zero Emission Technology Project- Tier B</t>
  </si>
  <si>
    <t>FY2024 Clean Ports - Climate and Air Quality Planning Program &amp; Zero Emission Technology Deployment</t>
  </si>
  <si>
    <t>Recipient of funds for ZE equipment deployment and ZE infrastructure deployment and/or installation</t>
  </si>
  <si>
    <t>Changes to Zero Emission Fueling and/or Charging Infrastructure Deployment</t>
  </si>
  <si>
    <t>Railcar Indexer</t>
  </si>
  <si>
    <t>Ferry Vessel</t>
  </si>
  <si>
    <t>Crane (Gantry)</t>
  </si>
  <si>
    <t>Class 8 - Drayage</t>
  </si>
  <si>
    <t>In Progress</t>
  </si>
  <si>
    <t>Class 5</t>
  </si>
  <si>
    <t>Biodiesel 20</t>
  </si>
  <si>
    <t>Jul. to Dec. 2025</t>
  </si>
  <si>
    <t>In-Progress</t>
  </si>
  <si>
    <t>Arkansas</t>
  </si>
  <si>
    <t>AR</t>
  </si>
  <si>
    <t>New Vehicle/Equipment - Electric/Grid-Connected</t>
  </si>
  <si>
    <t>Tier 1</t>
  </si>
  <si>
    <t>1.2 &lt;= size &lt;2.5</t>
  </si>
  <si>
    <t>No DPF, Yes SCR</t>
  </si>
  <si>
    <t>Yes - EPA's Small Project Waiver</t>
  </si>
  <si>
    <t>Other value not listed</t>
  </si>
  <si>
    <t>Other/Not Listed</t>
  </si>
  <si>
    <t>Methane cracking - Natural Gas</t>
  </si>
  <si>
    <t>Development of Emissions Reduction Target</t>
  </si>
  <si>
    <t>Other method approved by EPA</t>
  </si>
  <si>
    <t xml:space="preserve">Lithium Cobalt Oxide (LCO)
</t>
  </si>
  <si>
    <t>Estimated based on incomplete observed data</t>
  </si>
  <si>
    <t>Local Agency with jurisdiction over a port authority or a port</t>
  </si>
  <si>
    <t>FY2025 Clean Ports - Climate and Air Quality Planning Program</t>
  </si>
  <si>
    <t>Railcar Mover</t>
  </si>
  <si>
    <t>Patrol Boat</t>
  </si>
  <si>
    <t>Crane (Mobile Harbor)</t>
  </si>
  <si>
    <t>Class 5-7 - Drayage</t>
  </si>
  <si>
    <t>Completed</t>
  </si>
  <si>
    <t>Class 6</t>
  </si>
  <si>
    <t>CNG (ft3)</t>
  </si>
  <si>
    <t>Jan. to Jun. 2026</t>
  </si>
  <si>
    <t>American Samoa</t>
  </si>
  <si>
    <t>AS</t>
  </si>
  <si>
    <t>Switch Locomotive</t>
  </si>
  <si>
    <t>New Powertrain - Battery Electric</t>
  </si>
  <si>
    <t>Tier 2</t>
  </si>
  <si>
    <t>2.5 &lt;= size &lt;3.5</t>
  </si>
  <si>
    <t>Yes DPF, No SCR</t>
  </si>
  <si>
    <t>Yes - EPA's Clean Ports Program General Applicability Waiver</t>
  </si>
  <si>
    <t>Gassification - Coal</t>
  </si>
  <si>
    <t>Plan for Reducing Future Port Emissions</t>
  </si>
  <si>
    <t xml:space="preserve">
Lithium Manganese Oxide (LMO)</t>
  </si>
  <si>
    <t>Tribal Agency with jurisdiction over a port authority or a port</t>
  </si>
  <si>
    <t>FY2025 Clean Ports - Zero-Emission Technology Deployment Program</t>
  </si>
  <si>
    <t>Recipient of funds for Climate and Air Quality planning</t>
  </si>
  <si>
    <t>Tugboat</t>
  </si>
  <si>
    <t>Crane (Rail-Mounted Gantry)</t>
  </si>
  <si>
    <t>Class 8 - Other</t>
  </si>
  <si>
    <t>Class 7</t>
  </si>
  <si>
    <t>CNG (lbs)</t>
  </si>
  <si>
    <t>Jul. to Dec. 2026</t>
  </si>
  <si>
    <t>Arizona</t>
  </si>
  <si>
    <t>AZ</t>
  </si>
  <si>
    <t>Marine Vessels</t>
  </si>
  <si>
    <t>Auxiliary Engine</t>
  </si>
  <si>
    <t>New Powertrain - Fuel Cell</t>
  </si>
  <si>
    <t>Tier 3</t>
  </si>
  <si>
    <t>3.5 &lt;= size &lt;7.0</t>
  </si>
  <si>
    <t>Yes DPF, Yes SCR</t>
  </si>
  <si>
    <t>Yes - Project-Level Waiver</t>
  </si>
  <si>
    <t>Gassification with Carbon Capture &amp; Storage - Coal</t>
  </si>
  <si>
    <t>Port Resiliency Assessment</t>
  </si>
  <si>
    <t>Method of Powertrain Scrappage</t>
  </si>
  <si>
    <t>Lithium Iron Phosphate (LFP)</t>
  </si>
  <si>
    <t>Air Pollution Control Agency</t>
  </si>
  <si>
    <t>FY2025 Clean Ports - Climate and Air Quality Planning Program &amp; Zero Emission Technology Deployment</t>
  </si>
  <si>
    <t>Other Vessel/Not Listed</t>
  </si>
  <si>
    <t>Crane (Rubber-Tired Gantry)</t>
  </si>
  <si>
    <t>Class 5-7 - Other</t>
  </si>
  <si>
    <t>Class 8</t>
  </si>
  <si>
    <t>LNG</t>
  </si>
  <si>
    <t>Jan. to Jun. 2027</t>
  </si>
  <si>
    <t>California</t>
  </si>
  <si>
    <t>CA</t>
  </si>
  <si>
    <t>Propulsion Engine</t>
  </si>
  <si>
    <t>New Powertrain - Electric/Grid-Connected</t>
  </si>
  <si>
    <t>Tier 4</t>
  </si>
  <si>
    <t>7.0 &lt;= size &lt;15.0</t>
  </si>
  <si>
    <t xml:space="preserve">Do not know   </t>
  </si>
  <si>
    <t>Yes - Other EPA Waiver</t>
  </si>
  <si>
    <t xml:space="preserve">Yes - Other </t>
  </si>
  <si>
    <t>Gassification - Biomass</t>
  </si>
  <si>
    <t>Plan to Increase Resilience of Port</t>
  </si>
  <si>
    <t>Lithium Titanate oxide (LTO)</t>
  </si>
  <si>
    <t>Eligible Private Entity</t>
  </si>
  <si>
    <t>FY2026 Clean Ports - Climate and Air Quality Planning Program</t>
  </si>
  <si>
    <t>Crane (Ship-to-Shore)</t>
  </si>
  <si>
    <t>Passenger Van</t>
  </si>
  <si>
    <t>LPG/Propane</t>
  </si>
  <si>
    <t>Jul. to Dec. 2027</t>
  </si>
  <si>
    <t>Colorado</t>
  </si>
  <si>
    <t>CO</t>
  </si>
  <si>
    <t>Nonroad</t>
  </si>
  <si>
    <t>Tier 4i (interim - nonroad only)</t>
  </si>
  <si>
    <t>15.0 &lt;= size &lt; 20.0</t>
  </si>
  <si>
    <t>Yes - Vehicle or Equipment are BABA Compliant</t>
  </si>
  <si>
    <t>Gassification with Carbon Capture &amp; Storage - Biomass</t>
  </si>
  <si>
    <t>Formal Stakeholder Engagement</t>
  </si>
  <si>
    <t>Nickel Metal Hydride (NiMH)</t>
  </si>
  <si>
    <t>FY2026 Clean Ports - Zero-Emission Technology Deployment Program</t>
  </si>
  <si>
    <t>Crane (Other)</t>
  </si>
  <si>
    <t>Other Onroad/Not Listed</t>
  </si>
  <si>
    <t>Gasoline</t>
  </si>
  <si>
    <t>Jan. to Jun. 2028</t>
  </si>
  <si>
    <t>Connecticut</t>
  </si>
  <si>
    <t>CT</t>
  </si>
  <si>
    <t>20.0 &lt;= size &lt; 25.0</t>
  </si>
  <si>
    <t>Electrolysis - Electric Grid Mix</t>
  </si>
  <si>
    <t>Workforce Planning Analysis</t>
  </si>
  <si>
    <t>Nickel Cadmium (NiCd)</t>
  </si>
  <si>
    <t>FY2026 Clean Ports - Climate and Air Quality Planning Program &amp; Zero Emission Technology Deployment</t>
  </si>
  <si>
    <t>Conveyor</t>
  </si>
  <si>
    <t>Jul. to Dec. 2028</t>
  </si>
  <si>
    <t>District of Columbia</t>
  </si>
  <si>
    <t>DC</t>
  </si>
  <si>
    <t>25.0 &lt;= size &lt; 30.0</t>
  </si>
  <si>
    <t>Electrolysis - Renewable Energy</t>
  </si>
  <si>
    <t xml:space="preserve">Other Activity </t>
  </si>
  <si>
    <t>Lead Acid (Pb)</t>
  </si>
  <si>
    <t>Forklift</t>
  </si>
  <si>
    <t>Delaware</t>
  </si>
  <si>
    <t>DE</t>
  </si>
  <si>
    <t>Fermentation - Biomass</t>
  </si>
  <si>
    <t>Material Handler</t>
  </si>
  <si>
    <t>Year 2 Update</t>
  </si>
  <si>
    <t>Florida</t>
  </si>
  <si>
    <t>FL</t>
  </si>
  <si>
    <t>Thermal water splitting - Nuclear</t>
  </si>
  <si>
    <t>Reach Stacker</t>
  </si>
  <si>
    <t>Year 3 Update</t>
  </si>
  <si>
    <t>Georgia</t>
  </si>
  <si>
    <t>GA</t>
  </si>
  <si>
    <t>Thermal water splitting - Renewables</t>
  </si>
  <si>
    <t>Shuttle Carrier</t>
  </si>
  <si>
    <t>Year 4 Update</t>
  </si>
  <si>
    <t>Guam</t>
  </si>
  <si>
    <t>GU</t>
  </si>
  <si>
    <t>Side Pick</t>
  </si>
  <si>
    <t>Hawaii</t>
  </si>
  <si>
    <t>HI</t>
  </si>
  <si>
    <t>Skid Steer Loader</t>
  </si>
  <si>
    <t>CP Grant FY2023</t>
  </si>
  <si>
    <t>Iowa</t>
  </si>
  <si>
    <t>IA</t>
  </si>
  <si>
    <t>Container Handling Equipment</t>
  </si>
  <si>
    <t>Sweeper</t>
  </si>
  <si>
    <t>CP Grant FY2024</t>
  </si>
  <si>
    <t>Idaho</t>
  </si>
  <si>
    <t>ID</t>
  </si>
  <si>
    <t>Other Crane</t>
  </si>
  <si>
    <t>Tractor (Terminal Tractor)</t>
  </si>
  <si>
    <t>CP Grant FY2025</t>
  </si>
  <si>
    <t>Illinois</t>
  </si>
  <si>
    <t>IL</t>
  </si>
  <si>
    <t>Tractor (Other)</t>
  </si>
  <si>
    <t>CP Grant FY2026</t>
  </si>
  <si>
    <t>Indiana</t>
  </si>
  <si>
    <t>IN</t>
  </si>
  <si>
    <t>Crushing/Proc. Equipment</t>
  </si>
  <si>
    <t>Top Handler</t>
  </si>
  <si>
    <t>CP Grant FY2027</t>
  </si>
  <si>
    <t>Kansas</t>
  </si>
  <si>
    <t>KS</t>
  </si>
  <si>
    <t>Other Nonroad/Not Listed</t>
  </si>
  <si>
    <t>Kentucky</t>
  </si>
  <si>
    <t>KY</t>
  </si>
  <si>
    <t>Excavator</t>
  </si>
  <si>
    <t>Louisiana</t>
  </si>
  <si>
    <t>LA</t>
  </si>
  <si>
    <t>Massachusetts</t>
  </si>
  <si>
    <t>MA</t>
  </si>
  <si>
    <t>Gantry Crane</t>
  </si>
  <si>
    <t>Maryland</t>
  </si>
  <si>
    <t>MD</t>
  </si>
  <si>
    <t>Maine</t>
  </si>
  <si>
    <t>ME</t>
  </si>
  <si>
    <t>Michigan</t>
  </si>
  <si>
    <t>MI</t>
  </si>
  <si>
    <t>Minnesota</t>
  </si>
  <si>
    <t>MN</t>
  </si>
  <si>
    <t>Missouri</t>
  </si>
  <si>
    <t>MO</t>
  </si>
  <si>
    <t>Commonwealth of the Northern Mariana Islands</t>
  </si>
  <si>
    <t>MP</t>
  </si>
  <si>
    <t>Mississippi</t>
  </si>
  <si>
    <t>MS</t>
  </si>
  <si>
    <t>Montana</t>
  </si>
  <si>
    <t>MT</t>
  </si>
  <si>
    <t>North Carolina</t>
  </si>
  <si>
    <t>NC</t>
  </si>
  <si>
    <t>Off-Highway Tractor</t>
  </si>
  <si>
    <t>North Dakota</t>
  </si>
  <si>
    <t>ND</t>
  </si>
  <si>
    <t>Off-Highway Truck</t>
  </si>
  <si>
    <t>Nebraska</t>
  </si>
  <si>
    <t>NE</t>
  </si>
  <si>
    <t>New Hampshire</t>
  </si>
  <si>
    <t>NH</t>
  </si>
  <si>
    <t>New Jersey</t>
  </si>
  <si>
    <t>NJ</t>
  </si>
  <si>
    <t>Other General Industrial Equipment</t>
  </si>
  <si>
    <t>New Mexico</t>
  </si>
  <si>
    <t>NM</t>
  </si>
  <si>
    <t>Other Material Handling Equipment</t>
  </si>
  <si>
    <t>Nevada</t>
  </si>
  <si>
    <t>NV</t>
  </si>
  <si>
    <t>New York</t>
  </si>
  <si>
    <t>NY</t>
  </si>
  <si>
    <t>Ohio</t>
  </si>
  <si>
    <t>OH</t>
  </si>
  <si>
    <t>Oklahoma</t>
  </si>
  <si>
    <t>OK</t>
  </si>
  <si>
    <t>Oregon</t>
  </si>
  <si>
    <t>OR</t>
  </si>
  <si>
    <t>Pennsylvania</t>
  </si>
  <si>
    <t>PA</t>
  </si>
  <si>
    <t>Puerto Rico</t>
  </si>
  <si>
    <t>PR</t>
  </si>
  <si>
    <t>Rhode Island</t>
  </si>
  <si>
    <t>RI</t>
  </si>
  <si>
    <t>South Carolina</t>
  </si>
  <si>
    <t>SC</t>
  </si>
  <si>
    <t>South Dakota</t>
  </si>
  <si>
    <t>SD</t>
  </si>
  <si>
    <t>Tennessee</t>
  </si>
  <si>
    <t>TN</t>
  </si>
  <si>
    <t>Texas</t>
  </si>
  <si>
    <t>TX</t>
  </si>
  <si>
    <t>Utah</t>
  </si>
  <si>
    <t>UT</t>
  </si>
  <si>
    <t>Terminal Tractor</t>
  </si>
  <si>
    <t>Virginia</t>
  </si>
  <si>
    <t>VA</t>
  </si>
  <si>
    <t>Transport Refrigeration Unit</t>
  </si>
  <si>
    <t>United States Virgin Islands</t>
  </si>
  <si>
    <t>VI</t>
  </si>
  <si>
    <t>Vermont</t>
  </si>
  <si>
    <t>VT</t>
  </si>
  <si>
    <t>Long Haul - Combination</t>
  </si>
  <si>
    <t>Washington</t>
  </si>
  <si>
    <t>WA</t>
  </si>
  <si>
    <t>Long Haul - Single Unit</t>
  </si>
  <si>
    <t>Wisconsin</t>
  </si>
  <si>
    <t>WI</t>
  </si>
  <si>
    <t>West Virginia</t>
  </si>
  <si>
    <t>WV</t>
  </si>
  <si>
    <t>Short Haul - Combination</t>
  </si>
  <si>
    <t>Wyoming</t>
  </si>
  <si>
    <t>WY</t>
  </si>
  <si>
    <t>Short Haul - Single Unit</t>
  </si>
  <si>
    <t>statelist</t>
  </si>
  <si>
    <t>Autauga County</t>
  </si>
  <si>
    <t>Aleutians East Borough</t>
  </si>
  <si>
    <t>Apache County</t>
  </si>
  <si>
    <t>Arkansas County</t>
  </si>
  <si>
    <t>Alameda County</t>
  </si>
  <si>
    <t>Adams County</t>
  </si>
  <si>
    <t>Capitol</t>
  </si>
  <si>
    <t>Kent County</t>
  </si>
  <si>
    <t>Alachua County</t>
  </si>
  <si>
    <t>Appling County</t>
  </si>
  <si>
    <t>Hawaii County</t>
  </si>
  <si>
    <t>Ada County</t>
  </si>
  <si>
    <t>Adair County</t>
  </si>
  <si>
    <t>Allen County</t>
  </si>
  <si>
    <t>Acadia Parish</t>
  </si>
  <si>
    <t>Androscoggin County</t>
  </si>
  <si>
    <t>Allegany County</t>
  </si>
  <si>
    <t>Barnstable County</t>
  </si>
  <si>
    <t>Alcona County</t>
  </si>
  <si>
    <t>Aitkin County</t>
  </si>
  <si>
    <t>Beaverhead County</t>
  </si>
  <si>
    <t>Churchill County</t>
  </si>
  <si>
    <t>Belknap County</t>
  </si>
  <si>
    <t>Atlantic County</t>
  </si>
  <si>
    <t>Bernalillo County</t>
  </si>
  <si>
    <t>Albany County</t>
  </si>
  <si>
    <t>Alamance County</t>
  </si>
  <si>
    <t>Baker County</t>
  </si>
  <si>
    <t>Bristol County</t>
  </si>
  <si>
    <t>Abbeville County</t>
  </si>
  <si>
    <t>Aurora County</t>
  </si>
  <si>
    <t>Anderson County</t>
  </si>
  <si>
    <t>Beaver County</t>
  </si>
  <si>
    <t>Addison County</t>
  </si>
  <si>
    <t>Accomack County</t>
  </si>
  <si>
    <t>Barbour County</t>
  </si>
  <si>
    <t>Eastern District</t>
  </si>
  <si>
    <t>Northern Islands Municipality</t>
  </si>
  <si>
    <t>Adjuntas Municipio</t>
  </si>
  <si>
    <t>St. Croix Island</t>
  </si>
  <si>
    <t>Baldwin County</t>
  </si>
  <si>
    <t>Aleutians West Census Area</t>
  </si>
  <si>
    <t>Cochise County</t>
  </si>
  <si>
    <t>Ashley County</t>
  </si>
  <si>
    <t>Alpine County</t>
  </si>
  <si>
    <t>Alamosa County</t>
  </si>
  <si>
    <t>Greater Bridgeport</t>
  </si>
  <si>
    <t>New Castle County</t>
  </si>
  <si>
    <t>Atkinson County</t>
  </si>
  <si>
    <t>Honolulu County</t>
  </si>
  <si>
    <t>Alexander County</t>
  </si>
  <si>
    <t>Allen Parish</t>
  </si>
  <si>
    <t>Aroostook County</t>
  </si>
  <si>
    <t>Anne Arundel County</t>
  </si>
  <si>
    <t>Berkshire County</t>
  </si>
  <si>
    <t>Alger County</t>
  </si>
  <si>
    <t>Anoka County</t>
  </si>
  <si>
    <t>Alcorn County</t>
  </si>
  <si>
    <t>Andrew County</t>
  </si>
  <si>
    <t>Big Horn County</t>
  </si>
  <si>
    <t>Antelope County</t>
  </si>
  <si>
    <t>Clark County</t>
  </si>
  <si>
    <t>Carroll County</t>
  </si>
  <si>
    <t>Bergen County</t>
  </si>
  <si>
    <t>Catron County</t>
  </si>
  <si>
    <t>Barnes County</t>
  </si>
  <si>
    <t>Alfalfa County</t>
  </si>
  <si>
    <t>Benton County</t>
  </si>
  <si>
    <t>Allegheny County</t>
  </si>
  <si>
    <t>Aiken County</t>
  </si>
  <si>
    <t>Beadle County</t>
  </si>
  <si>
    <t>Bedford County</t>
  </si>
  <si>
    <t>Andrews County</t>
  </si>
  <si>
    <t>Box Elder County</t>
  </si>
  <si>
    <t>Bennington County</t>
  </si>
  <si>
    <t>Albemarle County</t>
  </si>
  <si>
    <t>Asotin County</t>
  </si>
  <si>
    <t>Berkeley County</t>
  </si>
  <si>
    <t>Ashland County</t>
  </si>
  <si>
    <t>Manu'a District</t>
  </si>
  <si>
    <t>Rota Municipality</t>
  </si>
  <si>
    <t>Aguada Municipio</t>
  </si>
  <si>
    <t>St. John Island</t>
  </si>
  <si>
    <t>Anchorage Municipality</t>
  </si>
  <si>
    <t>Coconino County</t>
  </si>
  <si>
    <t>Baxter County</t>
  </si>
  <si>
    <t>Amador County</t>
  </si>
  <si>
    <t>Arapahoe County</t>
  </si>
  <si>
    <t>Lower Connecticut River Valley</t>
  </si>
  <si>
    <t>Sussex County</t>
  </si>
  <si>
    <t>Bay County</t>
  </si>
  <si>
    <t>Bacon County</t>
  </si>
  <si>
    <t>Kalawao County</t>
  </si>
  <si>
    <t>Bannock County</t>
  </si>
  <si>
    <t>Bond County</t>
  </si>
  <si>
    <t>Bartholomew County</t>
  </si>
  <si>
    <t>Allamakee County</t>
  </si>
  <si>
    <t>Atchison County</t>
  </si>
  <si>
    <t>Ascension Parish</t>
  </si>
  <si>
    <t>Cumberland County</t>
  </si>
  <si>
    <t>Baltimore County</t>
  </si>
  <si>
    <t>Allegan County</t>
  </si>
  <si>
    <t>Becker County</t>
  </si>
  <si>
    <t>Amite County</t>
  </si>
  <si>
    <t>Blaine County</t>
  </si>
  <si>
    <t>Arthur County</t>
  </si>
  <si>
    <t>Douglas County</t>
  </si>
  <si>
    <t>Cheshire County</t>
  </si>
  <si>
    <t>Burlington County</t>
  </si>
  <si>
    <t>Chaves County</t>
  </si>
  <si>
    <t>Bronx County</t>
  </si>
  <si>
    <t>Alleghany County</t>
  </si>
  <si>
    <t>Benson County</t>
  </si>
  <si>
    <t>Atoka County</t>
  </si>
  <si>
    <t>Clackamas County</t>
  </si>
  <si>
    <t>Armstrong County</t>
  </si>
  <si>
    <t>Newport County</t>
  </si>
  <si>
    <t>Allendale County</t>
  </si>
  <si>
    <t>Bennett County</t>
  </si>
  <si>
    <t>Angelina County</t>
  </si>
  <si>
    <t>Cache County</t>
  </si>
  <si>
    <t>Caledonia County</t>
  </si>
  <si>
    <t>Boone County</t>
  </si>
  <si>
    <t>Barron County</t>
  </si>
  <si>
    <t>Campbell County</t>
  </si>
  <si>
    <t>Rose Island</t>
  </si>
  <si>
    <t>Saipan Municipality</t>
  </si>
  <si>
    <t>Aguadilla Municipio</t>
  </si>
  <si>
    <t>St. Thomas Island</t>
  </si>
  <si>
    <t>Bibb County</t>
  </si>
  <si>
    <t>Bethel Census Area</t>
  </si>
  <si>
    <t>Gila County</t>
  </si>
  <si>
    <t>Butte County</t>
  </si>
  <si>
    <t>Archuleta County</t>
  </si>
  <si>
    <t>Naugatuck Valley</t>
  </si>
  <si>
    <t>Bradford County</t>
  </si>
  <si>
    <t>Kauai County</t>
  </si>
  <si>
    <t>Bear Lake County</t>
  </si>
  <si>
    <t>Appanoose County</t>
  </si>
  <si>
    <t>Barber County</t>
  </si>
  <si>
    <t>Ballard County</t>
  </si>
  <si>
    <t>Assumption Parish</t>
  </si>
  <si>
    <t>Franklin County</t>
  </si>
  <si>
    <t>Calvert County</t>
  </si>
  <si>
    <t>Dukes County</t>
  </si>
  <si>
    <t>Alpena County</t>
  </si>
  <si>
    <t>Beltrami County</t>
  </si>
  <si>
    <t>Attala County</t>
  </si>
  <si>
    <t>Audrain County</t>
  </si>
  <si>
    <t>Broadwater County</t>
  </si>
  <si>
    <t>Banner County</t>
  </si>
  <si>
    <t>Elko County</t>
  </si>
  <si>
    <t>Coos County</t>
  </si>
  <si>
    <t>Camden County</t>
  </si>
  <si>
    <t>Cibola County</t>
  </si>
  <si>
    <t>Broome County</t>
  </si>
  <si>
    <t>Anson County</t>
  </si>
  <si>
    <t>Billings County</t>
  </si>
  <si>
    <t>Ashtabula County</t>
  </si>
  <si>
    <t>Clatsop County</t>
  </si>
  <si>
    <t>Providence County</t>
  </si>
  <si>
    <t>Bon Homme County</t>
  </si>
  <si>
    <t>Bledsoe County</t>
  </si>
  <si>
    <t>Aransas County</t>
  </si>
  <si>
    <t>Carbon County</t>
  </si>
  <si>
    <t>Chittenden County</t>
  </si>
  <si>
    <t>Amelia County</t>
  </si>
  <si>
    <t>Chelan County</t>
  </si>
  <si>
    <t>Braxton County</t>
  </si>
  <si>
    <t>Bayfield County</t>
  </si>
  <si>
    <t>Swains Island</t>
  </si>
  <si>
    <t>Tinian Municipality</t>
  </si>
  <si>
    <t>Aguas Buenas Municipio</t>
  </si>
  <si>
    <t>Blount County</t>
  </si>
  <si>
    <t>Bristol Bay Borough</t>
  </si>
  <si>
    <t>Graham County</t>
  </si>
  <si>
    <t>Calaveras County</t>
  </si>
  <si>
    <t>Baca County</t>
  </si>
  <si>
    <t>Northeastern Connecticut</t>
  </si>
  <si>
    <t>Brevard County</t>
  </si>
  <si>
    <t>Maui County</t>
  </si>
  <si>
    <t>Benewah County</t>
  </si>
  <si>
    <t>Brown County</t>
  </si>
  <si>
    <t>Blackford County</t>
  </si>
  <si>
    <t>Audubon County</t>
  </si>
  <si>
    <t>Barton County</t>
  </si>
  <si>
    <t>Barren County</t>
  </si>
  <si>
    <t>Avoyelles Parish</t>
  </si>
  <si>
    <t>Hancock County</t>
  </si>
  <si>
    <t>Caroline County</t>
  </si>
  <si>
    <t>Essex County</t>
  </si>
  <si>
    <t>Antrim County</t>
  </si>
  <si>
    <t>Barry County</t>
  </si>
  <si>
    <t>Esmeralda County</t>
  </si>
  <si>
    <t>Grafton County</t>
  </si>
  <si>
    <t>Cape May County</t>
  </si>
  <si>
    <t>Colfax County</t>
  </si>
  <si>
    <t>Cattaraugus County</t>
  </si>
  <si>
    <t>Ashe County</t>
  </si>
  <si>
    <t>Bottineau County</t>
  </si>
  <si>
    <t>Athens County</t>
  </si>
  <si>
    <t>Beckham County</t>
  </si>
  <si>
    <t>Columbia County</t>
  </si>
  <si>
    <t>Washington County</t>
  </si>
  <si>
    <t>Bamberg County</t>
  </si>
  <si>
    <t>Brookings County</t>
  </si>
  <si>
    <t>Archer County</t>
  </si>
  <si>
    <t>Daggett County</t>
  </si>
  <si>
    <t>Amherst County</t>
  </si>
  <si>
    <t>Clallam County</t>
  </si>
  <si>
    <t>Brooke County</t>
  </si>
  <si>
    <t>Converse County</t>
  </si>
  <si>
    <t>Western District</t>
  </si>
  <si>
    <t>Aibonito Municipio</t>
  </si>
  <si>
    <t>Bullock County</t>
  </si>
  <si>
    <t>Chugach Census Area</t>
  </si>
  <si>
    <t>Greenlee County</t>
  </si>
  <si>
    <t>Bradley County</t>
  </si>
  <si>
    <t>Colusa County</t>
  </si>
  <si>
    <t>Bent County</t>
  </si>
  <si>
    <t>Northwest Hills</t>
  </si>
  <si>
    <t>Broward County</t>
  </si>
  <si>
    <t>Banks County</t>
  </si>
  <si>
    <t>Bingham County</t>
  </si>
  <si>
    <t>Bureau County</t>
  </si>
  <si>
    <t>Bourbon County</t>
  </si>
  <si>
    <t>Bath County</t>
  </si>
  <si>
    <t>Beauregard Parish</t>
  </si>
  <si>
    <t>Kennebec County</t>
  </si>
  <si>
    <t>Arenac County</t>
  </si>
  <si>
    <t>Big Stone County</t>
  </si>
  <si>
    <t>Bolivar County</t>
  </si>
  <si>
    <t>Carter County</t>
  </si>
  <si>
    <t>Eureka County</t>
  </si>
  <si>
    <t>Hillsborough County</t>
  </si>
  <si>
    <t>Curry County</t>
  </si>
  <si>
    <t>Cayuga County</t>
  </si>
  <si>
    <t>Avery County</t>
  </si>
  <si>
    <t>Bowman County</t>
  </si>
  <si>
    <t>Auglaize County</t>
  </si>
  <si>
    <t>Berks County</t>
  </si>
  <si>
    <t>Barnwell County</t>
  </si>
  <si>
    <t>Davis County</t>
  </si>
  <si>
    <t>Appomattox County</t>
  </si>
  <si>
    <t>Cabell County</t>
  </si>
  <si>
    <t>Buffalo County</t>
  </si>
  <si>
    <t>Crook County</t>
  </si>
  <si>
    <t>Anasco Municipio</t>
  </si>
  <si>
    <t>Butler County</t>
  </si>
  <si>
    <t>Copper River Census Area</t>
  </si>
  <si>
    <t>La Paz County</t>
  </si>
  <si>
    <t>Calhoun County</t>
  </si>
  <si>
    <t>Contra Costa County</t>
  </si>
  <si>
    <t>Boulder County</t>
  </si>
  <si>
    <t>South Central Connecticut</t>
  </si>
  <si>
    <t>Barrow County</t>
  </si>
  <si>
    <t>Black Hawk County</t>
  </si>
  <si>
    <t>Bell County</t>
  </si>
  <si>
    <t>Bienville Parish</t>
  </si>
  <si>
    <t>Knox County</t>
  </si>
  <si>
    <t>Cecil County</t>
  </si>
  <si>
    <t>Hampden County</t>
  </si>
  <si>
    <t>Baraga County</t>
  </si>
  <si>
    <t>Blue Earth County</t>
  </si>
  <si>
    <t>Bates County</t>
  </si>
  <si>
    <t>Cascade County</t>
  </si>
  <si>
    <t>Box Butte County</t>
  </si>
  <si>
    <t>Humboldt County</t>
  </si>
  <si>
    <t>Merrimack County</t>
  </si>
  <si>
    <t>De Baca County</t>
  </si>
  <si>
    <t>Chautauqua County</t>
  </si>
  <si>
    <t>Beaufort County</t>
  </si>
  <si>
    <t>Burke County</t>
  </si>
  <si>
    <t>Belmont County</t>
  </si>
  <si>
    <t>Bryan County</t>
  </si>
  <si>
    <t>Blair County</t>
  </si>
  <si>
    <t>Brule County</t>
  </si>
  <si>
    <t>Atascosa County</t>
  </si>
  <si>
    <t>Duchesne County</t>
  </si>
  <si>
    <t>Grand Isle County</t>
  </si>
  <si>
    <t>Arlington County</t>
  </si>
  <si>
    <t>Burnett County</t>
  </si>
  <si>
    <t>Fremont County</t>
  </si>
  <si>
    <t>Arecibo Municipio</t>
  </si>
  <si>
    <t>Denali Borough</t>
  </si>
  <si>
    <t>Maricopa County</t>
  </si>
  <si>
    <t>Del Norte County</t>
  </si>
  <si>
    <t>Broomfield County</t>
  </si>
  <si>
    <t>Southeastern Connecticut</t>
  </si>
  <si>
    <t>Charlotte County</t>
  </si>
  <si>
    <t>Bartow County</t>
  </si>
  <si>
    <t>Boise County</t>
  </si>
  <si>
    <t>Bossier Parish</t>
  </si>
  <si>
    <t>Lincoln County</t>
  </si>
  <si>
    <t>Charles County</t>
  </si>
  <si>
    <t>Hampshire County</t>
  </si>
  <si>
    <t>Chouteau County</t>
  </si>
  <si>
    <t>Boyd County</t>
  </si>
  <si>
    <t>Lander County</t>
  </si>
  <si>
    <t>Rockingham County</t>
  </si>
  <si>
    <t>Gloucester County</t>
  </si>
  <si>
    <t>Dona Ana County</t>
  </si>
  <si>
    <t>Chemung County</t>
  </si>
  <si>
    <t>Bertie County</t>
  </si>
  <si>
    <t>Burleigh County</t>
  </si>
  <si>
    <t>Caddo County</t>
  </si>
  <si>
    <t>Cannon County</t>
  </si>
  <si>
    <t>Austin County</t>
  </si>
  <si>
    <t>Emery County</t>
  </si>
  <si>
    <t>Lamoille County</t>
  </si>
  <si>
    <t>Augusta County</t>
  </si>
  <si>
    <t>Cowlitz County</t>
  </si>
  <si>
    <t>Clay County</t>
  </si>
  <si>
    <t>Calumet County</t>
  </si>
  <si>
    <t>Goshen County</t>
  </si>
  <si>
    <t>Arroyo Municipio</t>
  </si>
  <si>
    <t>Chambers County</t>
  </si>
  <si>
    <t>Dillingham Census Area</t>
  </si>
  <si>
    <t>Mohave County</t>
  </si>
  <si>
    <t>Chicot County</t>
  </si>
  <si>
    <t>El Dorado County</t>
  </si>
  <si>
    <t>Chaffee County</t>
  </si>
  <si>
    <t>Western Connecticut</t>
  </si>
  <si>
    <t>Citrus County</t>
  </si>
  <si>
    <t>Ben Hill County</t>
  </si>
  <si>
    <t>Bonner County</t>
  </si>
  <si>
    <t>Cass County</t>
  </si>
  <si>
    <t>Bremer County</t>
  </si>
  <si>
    <t>Chase County</t>
  </si>
  <si>
    <t>Caddo Parish</t>
  </si>
  <si>
    <t>Oxford County</t>
  </si>
  <si>
    <t>Dorchester County</t>
  </si>
  <si>
    <t>Middlesex County</t>
  </si>
  <si>
    <t>Carlton County</t>
  </si>
  <si>
    <t>Chickasaw County</t>
  </si>
  <si>
    <t>Bollinger County</t>
  </si>
  <si>
    <t>Custer County</t>
  </si>
  <si>
    <t>Strafford County</t>
  </si>
  <si>
    <t>Hudson County</t>
  </si>
  <si>
    <t>Eddy County</t>
  </si>
  <si>
    <t>Chenango County</t>
  </si>
  <si>
    <t>Bladen County</t>
  </si>
  <si>
    <t>Canadian County</t>
  </si>
  <si>
    <t>Deschutes County</t>
  </si>
  <si>
    <t>Bucks County</t>
  </si>
  <si>
    <t>Bailey County</t>
  </si>
  <si>
    <t>Garfield County</t>
  </si>
  <si>
    <t>Orange County</t>
  </si>
  <si>
    <t>Doddridge County</t>
  </si>
  <si>
    <t>Chippewa County</t>
  </si>
  <si>
    <t>Hot Springs County</t>
  </si>
  <si>
    <t>Barceloneta Municipio</t>
  </si>
  <si>
    <t>Cherokee County</t>
  </si>
  <si>
    <t>Fairbanks North Star Borough</t>
  </si>
  <si>
    <t>Navajo County</t>
  </si>
  <si>
    <t>Fresno County</t>
  </si>
  <si>
    <t>Cheyenne County</t>
  </si>
  <si>
    <t>Fairfield County</t>
  </si>
  <si>
    <t>Berrien County</t>
  </si>
  <si>
    <t>Bonneville County</t>
  </si>
  <si>
    <t>Champaign County</t>
  </si>
  <si>
    <t>Buchanan County</t>
  </si>
  <si>
    <t>Calcasieu Parish</t>
  </si>
  <si>
    <t>Penobscot County</t>
  </si>
  <si>
    <t>Frederick County</t>
  </si>
  <si>
    <t>Nantucket County</t>
  </si>
  <si>
    <t>Benzie County</t>
  </si>
  <si>
    <t>Carver County</t>
  </si>
  <si>
    <t>Choctaw County</t>
  </si>
  <si>
    <t>Daniels County</t>
  </si>
  <si>
    <t>Lyon County</t>
  </si>
  <si>
    <t>Sullivan County</t>
  </si>
  <si>
    <t>Hunterdon County</t>
  </si>
  <si>
    <t>Grant County</t>
  </si>
  <si>
    <t>Clinton County</t>
  </si>
  <si>
    <t>Brunswick County</t>
  </si>
  <si>
    <t>Cavalier County</t>
  </si>
  <si>
    <t>Charleston County</t>
  </si>
  <si>
    <t>Bandera County</t>
  </si>
  <si>
    <t>Grand County</t>
  </si>
  <si>
    <t>Orleans County</t>
  </si>
  <si>
    <t>Ferry County</t>
  </si>
  <si>
    <t>Fayette County</t>
  </si>
  <si>
    <t>Johnson County</t>
  </si>
  <si>
    <t>Barranquitas Municipio</t>
  </si>
  <si>
    <t>Chilton County</t>
  </si>
  <si>
    <t>Haines Borough</t>
  </si>
  <si>
    <t>Pima County</t>
  </si>
  <si>
    <t>Glenn County</t>
  </si>
  <si>
    <t>Clear Creek County</t>
  </si>
  <si>
    <t>Hartford County</t>
  </si>
  <si>
    <t>Collier County</t>
  </si>
  <si>
    <t>Boundary County</t>
  </si>
  <si>
    <t>Christian County</t>
  </si>
  <si>
    <t>Buena Vista County</t>
  </si>
  <si>
    <t>Boyle County</t>
  </si>
  <si>
    <t>Caldwell Parish</t>
  </si>
  <si>
    <t>Piscataquis County</t>
  </si>
  <si>
    <t>Garrett County</t>
  </si>
  <si>
    <t>Norfolk County</t>
  </si>
  <si>
    <t>Claiborne County</t>
  </si>
  <si>
    <t>Dawson County</t>
  </si>
  <si>
    <t>Burt County</t>
  </si>
  <si>
    <t>Mineral County</t>
  </si>
  <si>
    <t>Mercer County</t>
  </si>
  <si>
    <t>Guadalupe County</t>
  </si>
  <si>
    <t>Buncombe County</t>
  </si>
  <si>
    <t>Dickey County</t>
  </si>
  <si>
    <t>Gilliam County</t>
  </si>
  <si>
    <t>Cambria County</t>
  </si>
  <si>
    <t>Charles Mix County</t>
  </si>
  <si>
    <t>Cheatham County</t>
  </si>
  <si>
    <t>Bastrop County</t>
  </si>
  <si>
    <t>Iron County</t>
  </si>
  <si>
    <t>Rutland County</t>
  </si>
  <si>
    <t>Bland County</t>
  </si>
  <si>
    <t>Gilmer County</t>
  </si>
  <si>
    <t>Laramie County</t>
  </si>
  <si>
    <t>Bayamon Municipio</t>
  </si>
  <si>
    <t>Hoonah-Angoon Census Area</t>
  </si>
  <si>
    <t>Pinal County</t>
  </si>
  <si>
    <t>Cleburne County</t>
  </si>
  <si>
    <t>Conejos County</t>
  </si>
  <si>
    <t>Litchfield County</t>
  </si>
  <si>
    <t>Bleckley County</t>
  </si>
  <si>
    <t>Bracken County</t>
  </si>
  <si>
    <t>Cameron Parish</t>
  </si>
  <si>
    <t>Sagadahoc County</t>
  </si>
  <si>
    <t>Harford County</t>
  </si>
  <si>
    <t>Plymouth County</t>
  </si>
  <si>
    <t>Branch County</t>
  </si>
  <si>
    <t>Clarke County</t>
  </si>
  <si>
    <t>Deer Lodge County</t>
  </si>
  <si>
    <t>Nye County</t>
  </si>
  <si>
    <t>Harding County</t>
  </si>
  <si>
    <t>Cortland County</t>
  </si>
  <si>
    <t>Divide County</t>
  </si>
  <si>
    <t>Cameron County</t>
  </si>
  <si>
    <t>Chester County</t>
  </si>
  <si>
    <t>Baylor County</t>
  </si>
  <si>
    <t>Juab County</t>
  </si>
  <si>
    <t>Botetourt County</t>
  </si>
  <si>
    <t>Crawford County</t>
  </si>
  <si>
    <t>Cabo Rojo Municipio</t>
  </si>
  <si>
    <t>Juneau City and Borough</t>
  </si>
  <si>
    <t>Santa Cruz County</t>
  </si>
  <si>
    <t>Cleveland County</t>
  </si>
  <si>
    <t>Imperial County</t>
  </si>
  <si>
    <t>Costilla County</t>
  </si>
  <si>
    <t>DeSoto County</t>
  </si>
  <si>
    <t>Brantley County</t>
  </si>
  <si>
    <t>Camas County</t>
  </si>
  <si>
    <t>Breathitt County</t>
  </si>
  <si>
    <t>Catahoula Parish</t>
  </si>
  <si>
    <t>Somerset County</t>
  </si>
  <si>
    <t>Howard County</t>
  </si>
  <si>
    <t>Suffolk County</t>
  </si>
  <si>
    <t>Chisago County</t>
  </si>
  <si>
    <t>Caldwell County</t>
  </si>
  <si>
    <t>Fallon County</t>
  </si>
  <si>
    <t>Pershing County</t>
  </si>
  <si>
    <t>Monmouth County</t>
  </si>
  <si>
    <t>Hidalgo County</t>
  </si>
  <si>
    <t>Delaware County</t>
  </si>
  <si>
    <t>Cabarrus County</t>
  </si>
  <si>
    <t>Dunn County</t>
  </si>
  <si>
    <t>Clermont County</t>
  </si>
  <si>
    <t>Cimarron County</t>
  </si>
  <si>
    <t>Harney County</t>
  </si>
  <si>
    <t>Chesterfield County</t>
  </si>
  <si>
    <t>Bee County</t>
  </si>
  <si>
    <t>Kane County</t>
  </si>
  <si>
    <t>Windham County</t>
  </si>
  <si>
    <t>Greenbrier County</t>
  </si>
  <si>
    <t>Dane County</t>
  </si>
  <si>
    <t>Natrona County</t>
  </si>
  <si>
    <t>Caguas Municipio</t>
  </si>
  <si>
    <t>Kenai Peninsula Borough</t>
  </si>
  <si>
    <t>Yavapai County</t>
  </si>
  <si>
    <t>Inyo County</t>
  </si>
  <si>
    <t>Crowley County</t>
  </si>
  <si>
    <t>New Haven County</t>
  </si>
  <si>
    <t>Dixie County</t>
  </si>
  <si>
    <t>Brooks County</t>
  </si>
  <si>
    <t>Canyon County</t>
  </si>
  <si>
    <t>Daviess County</t>
  </si>
  <si>
    <t>Breckinridge County</t>
  </si>
  <si>
    <t>Claiborne Parish</t>
  </si>
  <si>
    <t>Waldo County</t>
  </si>
  <si>
    <t>Worcester County</t>
  </si>
  <si>
    <t>Coahoma County</t>
  </si>
  <si>
    <t>Callaway County</t>
  </si>
  <si>
    <t>Fergus County</t>
  </si>
  <si>
    <t>Cedar County</t>
  </si>
  <si>
    <t>Storey County</t>
  </si>
  <si>
    <t>Morris County</t>
  </si>
  <si>
    <t>Lea County</t>
  </si>
  <si>
    <t>Dutchess County</t>
  </si>
  <si>
    <t>Hood River County</t>
  </si>
  <si>
    <t>Centre County</t>
  </si>
  <si>
    <t>Clarendon County</t>
  </si>
  <si>
    <t>Codington County</t>
  </si>
  <si>
    <t>Millard County</t>
  </si>
  <si>
    <t>Windsor County</t>
  </si>
  <si>
    <t>Grays Harbor County</t>
  </si>
  <si>
    <t>Dodge County</t>
  </si>
  <si>
    <t>Niobrara County</t>
  </si>
  <si>
    <t>Camuy Municipio</t>
  </si>
  <si>
    <t>Ketchikan Gateway Borough</t>
  </si>
  <si>
    <t>Yuma County</t>
  </si>
  <si>
    <t>Conway County</t>
  </si>
  <si>
    <t>Kern County</t>
  </si>
  <si>
    <t>New London County</t>
  </si>
  <si>
    <t>Duval County</t>
  </si>
  <si>
    <t>Caribou County</t>
  </si>
  <si>
    <t>Coles County</t>
  </si>
  <si>
    <t>Dearborn County</t>
  </si>
  <si>
    <t>Cloud County</t>
  </si>
  <si>
    <t>Bullitt County</t>
  </si>
  <si>
    <t>Concordia Parish</t>
  </si>
  <si>
    <t>Montgomery County</t>
  </si>
  <si>
    <t>Charlevoix County</t>
  </si>
  <si>
    <t>Clearwater County</t>
  </si>
  <si>
    <t>Copiah County</t>
  </si>
  <si>
    <t>Flathead County</t>
  </si>
  <si>
    <t>Washoe County</t>
  </si>
  <si>
    <t>Ocean County</t>
  </si>
  <si>
    <t>Erie County</t>
  </si>
  <si>
    <t>Emmons County</t>
  </si>
  <si>
    <t>Columbiana County</t>
  </si>
  <si>
    <t>Coal County</t>
  </si>
  <si>
    <t>Jackson County</t>
  </si>
  <si>
    <t>Colleton County</t>
  </si>
  <si>
    <t>Corson County</t>
  </si>
  <si>
    <t>Cocke County</t>
  </si>
  <si>
    <t>Bexar County</t>
  </si>
  <si>
    <t>Morgan County</t>
  </si>
  <si>
    <t>Buckingham County</t>
  </si>
  <si>
    <t>Island County</t>
  </si>
  <si>
    <t>Door County</t>
  </si>
  <si>
    <t>Park County</t>
  </si>
  <si>
    <t>Canovanas Municipio</t>
  </si>
  <si>
    <t>Coffee County</t>
  </si>
  <si>
    <t>Kodiak Island Borough</t>
  </si>
  <si>
    <t>Craighead County</t>
  </si>
  <si>
    <t>Kings County</t>
  </si>
  <si>
    <t>Delta County</t>
  </si>
  <si>
    <t>Tolland County</t>
  </si>
  <si>
    <t>Escambia County</t>
  </si>
  <si>
    <t>Bulloch County</t>
  </si>
  <si>
    <t>Cassia County</t>
  </si>
  <si>
    <t>Cook County</t>
  </si>
  <si>
    <t>Decatur County</t>
  </si>
  <si>
    <t>Coffey County</t>
  </si>
  <si>
    <t>De Soto Parish</t>
  </si>
  <si>
    <t>York County</t>
  </si>
  <si>
    <t>Prince George's County</t>
  </si>
  <si>
    <t>Cheboygan County</t>
  </si>
  <si>
    <t>Covington County</t>
  </si>
  <si>
    <t>Cape Girardeau County</t>
  </si>
  <si>
    <t>Gallatin County</t>
  </si>
  <si>
    <t>Cherry County</t>
  </si>
  <si>
    <t>White Pine County</t>
  </si>
  <si>
    <t>Passaic County</t>
  </si>
  <si>
    <t>Los Alamos County</t>
  </si>
  <si>
    <t>Carteret County</t>
  </si>
  <si>
    <t>Foster County</t>
  </si>
  <si>
    <t>Coshocton County</t>
  </si>
  <si>
    <t>Comanche County</t>
  </si>
  <si>
    <t>Jefferson County</t>
  </si>
  <si>
    <t>Clarion County</t>
  </si>
  <si>
    <t>Darlington County</t>
  </si>
  <si>
    <t>Blanco County</t>
  </si>
  <si>
    <t>Piute County</t>
  </si>
  <si>
    <t>Hardy County</t>
  </si>
  <si>
    <t>Platte County</t>
  </si>
  <si>
    <t>Carolina Municipio</t>
  </si>
  <si>
    <t>Colbert County</t>
  </si>
  <si>
    <t>Kusilvak Census Area</t>
  </si>
  <si>
    <t>Lake County</t>
  </si>
  <si>
    <t>Denver County</t>
  </si>
  <si>
    <t>Flagler County</t>
  </si>
  <si>
    <t>DeKalb County</t>
  </si>
  <si>
    <t>Cerro Gordo County</t>
  </si>
  <si>
    <t>East Baton Rouge Parish</t>
  </si>
  <si>
    <t>Queen Anne's County</t>
  </si>
  <si>
    <t>Cottonwood County</t>
  </si>
  <si>
    <t>Carson City</t>
  </si>
  <si>
    <t>Salem County</t>
  </si>
  <si>
    <t>Luna County</t>
  </si>
  <si>
    <t>Caswell County</t>
  </si>
  <si>
    <t>Golden Valley County</t>
  </si>
  <si>
    <t>Cotton County</t>
  </si>
  <si>
    <t>Josephine County</t>
  </si>
  <si>
    <t>Clearfield County</t>
  </si>
  <si>
    <t>Dillon County</t>
  </si>
  <si>
    <t>Davison County</t>
  </si>
  <si>
    <t>Crockett County</t>
  </si>
  <si>
    <t>Borden County</t>
  </si>
  <si>
    <t>Rich County</t>
  </si>
  <si>
    <t>King County</t>
  </si>
  <si>
    <t>Harrison County</t>
  </si>
  <si>
    <t>Sheridan County</t>
  </si>
  <si>
    <t>Catano Municipio</t>
  </si>
  <si>
    <t>Conecuh County</t>
  </si>
  <si>
    <t>Lake and Peninsula Borough</t>
  </si>
  <si>
    <t>Crittenden County</t>
  </si>
  <si>
    <t>Lassen County</t>
  </si>
  <si>
    <t>Dolores County</t>
  </si>
  <si>
    <t>Butts County</t>
  </si>
  <si>
    <t>Cowley County</t>
  </si>
  <si>
    <t>Calloway County</t>
  </si>
  <si>
    <t>East Carroll Parish</t>
  </si>
  <si>
    <t>St. Mary's County</t>
  </si>
  <si>
    <t>Clare County</t>
  </si>
  <si>
    <t>Crow Wing County</t>
  </si>
  <si>
    <t>Forrest County</t>
  </si>
  <si>
    <t>Glacier County</t>
  </si>
  <si>
    <t>McKinley County</t>
  </si>
  <si>
    <t>Fulton County</t>
  </si>
  <si>
    <t>Catawba County</t>
  </si>
  <si>
    <t>Grand Forks County</t>
  </si>
  <si>
    <t>Cuyahoga County</t>
  </si>
  <si>
    <t>Craig County</t>
  </si>
  <si>
    <t>Klamath County</t>
  </si>
  <si>
    <t>Day County</t>
  </si>
  <si>
    <t>Bosque County</t>
  </si>
  <si>
    <t>Salt Lake County</t>
  </si>
  <si>
    <t>Kitsap County</t>
  </si>
  <si>
    <t>Eau Claire County</t>
  </si>
  <si>
    <t>Sublette County</t>
  </si>
  <si>
    <t>Cayey Municipio</t>
  </si>
  <si>
    <t>Coosa County</t>
  </si>
  <si>
    <t>Matanuska-Susitna Borough</t>
  </si>
  <si>
    <t>Cross County</t>
  </si>
  <si>
    <t>Los Angeles County</t>
  </si>
  <si>
    <t>Gadsden County</t>
  </si>
  <si>
    <t>Dubois County</t>
  </si>
  <si>
    <t>East Feliciana Parish</t>
  </si>
  <si>
    <t>Dakota County</t>
  </si>
  <si>
    <t>Mora County</t>
  </si>
  <si>
    <t>Genesee County</t>
  </si>
  <si>
    <t>Chatham County</t>
  </si>
  <si>
    <t>Darke County</t>
  </si>
  <si>
    <t>Creek County</t>
  </si>
  <si>
    <t>Edgefield County</t>
  </si>
  <si>
    <t>Deuel County</t>
  </si>
  <si>
    <t>Davidson County</t>
  </si>
  <si>
    <t>Bowie County</t>
  </si>
  <si>
    <t>San Juan County</t>
  </si>
  <si>
    <t>Charles City County</t>
  </si>
  <si>
    <t>Kittitas County</t>
  </si>
  <si>
    <t>Florence County</t>
  </si>
  <si>
    <t>Sweetwater County</t>
  </si>
  <si>
    <t>Ceiba Municipio</t>
  </si>
  <si>
    <t>Nome Census Area</t>
  </si>
  <si>
    <t>Dallas County</t>
  </si>
  <si>
    <t>Madera County</t>
  </si>
  <si>
    <t>Eagle County</t>
  </si>
  <si>
    <t>Gilchrist County</t>
  </si>
  <si>
    <t>Elmore County</t>
  </si>
  <si>
    <t>De Witt County</t>
  </si>
  <si>
    <t>Elkhart County</t>
  </si>
  <si>
    <t>Carlisle County</t>
  </si>
  <si>
    <t>Evangeline Parish</t>
  </si>
  <si>
    <t>Talbot County</t>
  </si>
  <si>
    <t>George County</t>
  </si>
  <si>
    <t>Granite County</t>
  </si>
  <si>
    <t>Cuming County</t>
  </si>
  <si>
    <t>Union County</t>
  </si>
  <si>
    <t>Otero County</t>
  </si>
  <si>
    <t>Greene County</t>
  </si>
  <si>
    <t>Griggs County</t>
  </si>
  <si>
    <t>Defiance County</t>
  </si>
  <si>
    <t>Lane County</t>
  </si>
  <si>
    <t>Dewey County</t>
  </si>
  <si>
    <t>Brazoria County</t>
  </si>
  <si>
    <t>Sanpete County</t>
  </si>
  <si>
    <t>Klickitat County</t>
  </si>
  <si>
    <t>Kanawha County</t>
  </si>
  <si>
    <t>Fond du Lac County</t>
  </si>
  <si>
    <t>Teton County</t>
  </si>
  <si>
    <t>Ciales Municipio</t>
  </si>
  <si>
    <t>Crenshaw County</t>
  </si>
  <si>
    <t>North Slope Borough</t>
  </si>
  <si>
    <t>Desha County</t>
  </si>
  <si>
    <t>Marin County</t>
  </si>
  <si>
    <t>Elbert County</t>
  </si>
  <si>
    <t>Glades County</t>
  </si>
  <si>
    <t>Candler County</t>
  </si>
  <si>
    <t>Dickinson County</t>
  </si>
  <si>
    <t>Franklin Parish</t>
  </si>
  <si>
    <t>Chariton County</t>
  </si>
  <si>
    <t>Hill County</t>
  </si>
  <si>
    <t>Warren County</t>
  </si>
  <si>
    <t>Quay County</t>
  </si>
  <si>
    <t>Hamilton County</t>
  </si>
  <si>
    <t>Chowan County</t>
  </si>
  <si>
    <t>Hettinger County</t>
  </si>
  <si>
    <t>Brazos County</t>
  </si>
  <si>
    <t>Sevier County</t>
  </si>
  <si>
    <t>Lewis County</t>
  </si>
  <si>
    <t>Forest County</t>
  </si>
  <si>
    <t>Uinta County</t>
  </si>
  <si>
    <t>Cidra Municipio</t>
  </si>
  <si>
    <t>Cullman County</t>
  </si>
  <si>
    <t>Northwest Arctic Borough</t>
  </si>
  <si>
    <t>Drew County</t>
  </si>
  <si>
    <t>Mariposa County</t>
  </si>
  <si>
    <t>El Paso County</t>
  </si>
  <si>
    <t>Gulf County</t>
  </si>
  <si>
    <t>DuPage County</t>
  </si>
  <si>
    <t>Floyd County</t>
  </si>
  <si>
    <t>Clayton County</t>
  </si>
  <si>
    <t>Doniphan County</t>
  </si>
  <si>
    <t>Grant Parish</t>
  </si>
  <si>
    <t>Wicomico County</t>
  </si>
  <si>
    <t>Faribault County</t>
  </si>
  <si>
    <t>Grenada County</t>
  </si>
  <si>
    <t>Rio Arriba County</t>
  </si>
  <si>
    <t>Herkimer County</t>
  </si>
  <si>
    <t>Kidder County</t>
  </si>
  <si>
    <t>Linn County</t>
  </si>
  <si>
    <t>Dauphin County</t>
  </si>
  <si>
    <t>Georgetown County</t>
  </si>
  <si>
    <t>Edmunds County</t>
  </si>
  <si>
    <t>Dickson County</t>
  </si>
  <si>
    <t>Brewster County</t>
  </si>
  <si>
    <t>Summit County</t>
  </si>
  <si>
    <t>Washakie County</t>
  </si>
  <si>
    <t>Coamo Municipio</t>
  </si>
  <si>
    <t>Dale County</t>
  </si>
  <si>
    <t>Petersburg Census Area</t>
  </si>
  <si>
    <t>Faulkner County</t>
  </si>
  <si>
    <t>Mendocino County</t>
  </si>
  <si>
    <t>Catoosa County</t>
  </si>
  <si>
    <t>Gem County</t>
  </si>
  <si>
    <t>Edgar County</t>
  </si>
  <si>
    <t>Fountain County</t>
  </si>
  <si>
    <t>Casey County</t>
  </si>
  <si>
    <t>Iberia Parish</t>
  </si>
  <si>
    <t>Eaton County</t>
  </si>
  <si>
    <t>Fillmore County</t>
  </si>
  <si>
    <t>Judith Basin County</t>
  </si>
  <si>
    <t>Dawes County</t>
  </si>
  <si>
    <t>Roosevelt County</t>
  </si>
  <si>
    <t>LaMoure County</t>
  </si>
  <si>
    <t>Ellis County</t>
  </si>
  <si>
    <t>Malheur County</t>
  </si>
  <si>
    <t>Greenville County</t>
  </si>
  <si>
    <t>Fall River County</t>
  </si>
  <si>
    <t>Dyer County</t>
  </si>
  <si>
    <t>Briscoe County</t>
  </si>
  <si>
    <t>Tooele County</t>
  </si>
  <si>
    <t>Mason County</t>
  </si>
  <si>
    <t>Logan County</t>
  </si>
  <si>
    <t>Green County</t>
  </si>
  <si>
    <t>Weston County</t>
  </si>
  <si>
    <t>Comerio Municipio</t>
  </si>
  <si>
    <t>Prince of Wales-Hyder Census Area</t>
  </si>
  <si>
    <t>Merced County</t>
  </si>
  <si>
    <t>Hardee County</t>
  </si>
  <si>
    <t>Charlton County</t>
  </si>
  <si>
    <t>Gooding County</t>
  </si>
  <si>
    <t>Edwards County</t>
  </si>
  <si>
    <t>Iberville Parish</t>
  </si>
  <si>
    <t>Baltimore city</t>
  </si>
  <si>
    <t>Emmet County</t>
  </si>
  <si>
    <t>Freeborn County</t>
  </si>
  <si>
    <t>Sandoval County</t>
  </si>
  <si>
    <t>Columbus County</t>
  </si>
  <si>
    <t>Marion County</t>
  </si>
  <si>
    <t>Elk County</t>
  </si>
  <si>
    <t>Greenwood County</t>
  </si>
  <si>
    <t>Faulk County</t>
  </si>
  <si>
    <t>Uintah County</t>
  </si>
  <si>
    <t>Culpeper County</t>
  </si>
  <si>
    <t>Okanogan County</t>
  </si>
  <si>
    <t>McDowell County</t>
  </si>
  <si>
    <t>Green Lake County</t>
  </si>
  <si>
    <t>Corozal Municipio</t>
  </si>
  <si>
    <t>Sitka City and Borough</t>
  </si>
  <si>
    <t>Modoc County</t>
  </si>
  <si>
    <t>Gilpin County</t>
  </si>
  <si>
    <t>Hendry County</t>
  </si>
  <si>
    <t>Idaho County</t>
  </si>
  <si>
    <t>Effingham County</t>
  </si>
  <si>
    <t>Jackson Parish</t>
  </si>
  <si>
    <t>Goodhue County</t>
  </si>
  <si>
    <t>Hinds County</t>
  </si>
  <si>
    <t>Lewis and Clark County</t>
  </si>
  <si>
    <t>Craven County</t>
  </si>
  <si>
    <t>McHenry County</t>
  </si>
  <si>
    <t>Garvin County</t>
  </si>
  <si>
    <t>Morrow County</t>
  </si>
  <si>
    <t>Hampton County</t>
  </si>
  <si>
    <t>Fentress County</t>
  </si>
  <si>
    <t>Utah County</t>
  </si>
  <si>
    <t>Pacific County</t>
  </si>
  <si>
    <t>Iowa County</t>
  </si>
  <si>
    <t>Culebra Municipio</t>
  </si>
  <si>
    <t>Skagway Municipality</t>
  </si>
  <si>
    <t>Garland County</t>
  </si>
  <si>
    <t>Mono County</t>
  </si>
  <si>
    <t>Hernando County</t>
  </si>
  <si>
    <t>Chattahoochee County</t>
  </si>
  <si>
    <t>Gibson County</t>
  </si>
  <si>
    <t>Jefferson Parish</t>
  </si>
  <si>
    <t>Gladwin County</t>
  </si>
  <si>
    <t>Holmes County</t>
  </si>
  <si>
    <t>Cole County</t>
  </si>
  <si>
    <t>Liberty County</t>
  </si>
  <si>
    <t>Dixon County</t>
  </si>
  <si>
    <t>San Miguel County</t>
  </si>
  <si>
    <t>Livingston County</t>
  </si>
  <si>
    <t>McIntosh County</t>
  </si>
  <si>
    <t>Grady County</t>
  </si>
  <si>
    <t>Multnomah County</t>
  </si>
  <si>
    <t>Horry County</t>
  </si>
  <si>
    <t>Gregory County</t>
  </si>
  <si>
    <t>Burleson County</t>
  </si>
  <si>
    <t>Wasatch County</t>
  </si>
  <si>
    <t>Dickenson County</t>
  </si>
  <si>
    <t>Pend Oreille County</t>
  </si>
  <si>
    <t>Marshall County</t>
  </si>
  <si>
    <t>Dorado Municipio</t>
  </si>
  <si>
    <t>Southeast Fairbanks Census Area</t>
  </si>
  <si>
    <t>Monterey County</t>
  </si>
  <si>
    <t>Gunnison County</t>
  </si>
  <si>
    <t>Highlands County</t>
  </si>
  <si>
    <t>Chattooga County</t>
  </si>
  <si>
    <t>Jerome County</t>
  </si>
  <si>
    <t>Ford County</t>
  </si>
  <si>
    <t>Ellsworth County</t>
  </si>
  <si>
    <t>Jefferson Davis Parish</t>
  </si>
  <si>
    <t>Gogebic County</t>
  </si>
  <si>
    <t>Hennepin County</t>
  </si>
  <si>
    <t>Humphreys County</t>
  </si>
  <si>
    <t>Cooper County</t>
  </si>
  <si>
    <t>Santa Fe County</t>
  </si>
  <si>
    <t>Madison County</t>
  </si>
  <si>
    <t>Currituck County</t>
  </si>
  <si>
    <t>McKenzie County</t>
  </si>
  <si>
    <t>Gallia County</t>
  </si>
  <si>
    <t>Polk County</t>
  </si>
  <si>
    <t>Jasper County</t>
  </si>
  <si>
    <t>Haakon County</t>
  </si>
  <si>
    <t>Burnet County</t>
  </si>
  <si>
    <t>Dinwiddie County</t>
  </si>
  <si>
    <t>Pierce County</t>
  </si>
  <si>
    <t>Fajardo Municipio</t>
  </si>
  <si>
    <t>Etowah County</t>
  </si>
  <si>
    <t>Wrangell City and Borough</t>
  </si>
  <si>
    <t>Napa County</t>
  </si>
  <si>
    <t>Hinsdale County</t>
  </si>
  <si>
    <t>Kootenai County</t>
  </si>
  <si>
    <t>Finney County</t>
  </si>
  <si>
    <t>Lafayette Parish</t>
  </si>
  <si>
    <t>Grand Traverse County</t>
  </si>
  <si>
    <t>Houston County</t>
  </si>
  <si>
    <t>Issaquena County</t>
  </si>
  <si>
    <t>McCone County</t>
  </si>
  <si>
    <t>Sierra County</t>
  </si>
  <si>
    <t>Monroe County</t>
  </si>
  <si>
    <t>Dare County</t>
  </si>
  <si>
    <t>McLean County</t>
  </si>
  <si>
    <t>Geauga County</t>
  </si>
  <si>
    <t>Greer County</t>
  </si>
  <si>
    <t>Sherman County</t>
  </si>
  <si>
    <t>Kershaw County</t>
  </si>
  <si>
    <t>Hamlin County</t>
  </si>
  <si>
    <t>Giles County</t>
  </si>
  <si>
    <t>Wayne County</t>
  </si>
  <si>
    <t>Florida Municipio</t>
  </si>
  <si>
    <t>Yakutat City and Borough</t>
  </si>
  <si>
    <t>Hempstead County</t>
  </si>
  <si>
    <t>Nevada County</t>
  </si>
  <si>
    <t>Huerfano County</t>
  </si>
  <si>
    <t>Latah County</t>
  </si>
  <si>
    <t>Des Moines County</t>
  </si>
  <si>
    <t>Lafourche Parish</t>
  </si>
  <si>
    <t>Gratiot County</t>
  </si>
  <si>
    <t>Hubbard County</t>
  </si>
  <si>
    <t>Itawamba County</t>
  </si>
  <si>
    <t>Dade County</t>
  </si>
  <si>
    <t>Dundy County</t>
  </si>
  <si>
    <t>Socorro County</t>
  </si>
  <si>
    <t>Harmon County</t>
  </si>
  <si>
    <t>Tillamook County</t>
  </si>
  <si>
    <t>Lancaster County</t>
  </si>
  <si>
    <t>Hand County</t>
  </si>
  <si>
    <t>Grainger County</t>
  </si>
  <si>
    <t>Weber County</t>
  </si>
  <si>
    <t>Fairfax County</t>
  </si>
  <si>
    <t>Skagit County</t>
  </si>
  <si>
    <t>Juneau County</t>
  </si>
  <si>
    <t>Guanica Municipio</t>
  </si>
  <si>
    <t>Yukon-Koyukuk Census Area</t>
  </si>
  <si>
    <t>Hot Spring County</t>
  </si>
  <si>
    <t>Indian River County</t>
  </si>
  <si>
    <t>Lemhi County</t>
  </si>
  <si>
    <t>La Salle Parish</t>
  </si>
  <si>
    <t>Hillsdale County</t>
  </si>
  <si>
    <t>Isanti County</t>
  </si>
  <si>
    <t>Meagher County</t>
  </si>
  <si>
    <t>Taos County</t>
  </si>
  <si>
    <t>Nassau County</t>
  </si>
  <si>
    <t>Davie County</t>
  </si>
  <si>
    <t>Morton County</t>
  </si>
  <si>
    <t>Guernsey County</t>
  </si>
  <si>
    <t>Harper County</t>
  </si>
  <si>
    <t>Umatilla County</t>
  </si>
  <si>
    <t>Laurens County</t>
  </si>
  <si>
    <t>Hanson County</t>
  </si>
  <si>
    <t>Callahan County</t>
  </si>
  <si>
    <t>Fauquier County</t>
  </si>
  <si>
    <t>Skamania County</t>
  </si>
  <si>
    <t>Mingo County</t>
  </si>
  <si>
    <t>Kenosha County</t>
  </si>
  <si>
    <t>Guayama Municipio</t>
  </si>
  <si>
    <t>Geneva County</t>
  </si>
  <si>
    <t>Placer County</t>
  </si>
  <si>
    <t>Dubuque County</t>
  </si>
  <si>
    <t>Geary County</t>
  </si>
  <si>
    <t>Edmonson County</t>
  </si>
  <si>
    <t>Lincoln Parish</t>
  </si>
  <si>
    <t>Houghton County</t>
  </si>
  <si>
    <t>Itasca County</t>
  </si>
  <si>
    <t>Torrance County</t>
  </si>
  <si>
    <t>New York County</t>
  </si>
  <si>
    <t>Duplin County</t>
  </si>
  <si>
    <t>Mountrail County</t>
  </si>
  <si>
    <t>Haskell County</t>
  </si>
  <si>
    <t>Huntingdon County</t>
  </si>
  <si>
    <t>Lee County</t>
  </si>
  <si>
    <t>Grundy County</t>
  </si>
  <si>
    <t>Snohomish County</t>
  </si>
  <si>
    <t>Monongalia County</t>
  </si>
  <si>
    <t>Kewaunee County</t>
  </si>
  <si>
    <t>Guayanilla Municipio</t>
  </si>
  <si>
    <t>Independence County</t>
  </si>
  <si>
    <t>Plumas County</t>
  </si>
  <si>
    <t>Kiowa County</t>
  </si>
  <si>
    <t>Clinch County</t>
  </si>
  <si>
    <t>Hendricks County</t>
  </si>
  <si>
    <t>Gove County</t>
  </si>
  <si>
    <t>Elliott County</t>
  </si>
  <si>
    <t>Livingston Parish</t>
  </si>
  <si>
    <t>Huron County</t>
  </si>
  <si>
    <t>Missoula County</t>
  </si>
  <si>
    <t>Frontier County</t>
  </si>
  <si>
    <t>Niagara County</t>
  </si>
  <si>
    <t>Durham County</t>
  </si>
  <si>
    <t>Nelson County</t>
  </si>
  <si>
    <t>Hughes County</t>
  </si>
  <si>
    <t>Wallowa County</t>
  </si>
  <si>
    <t>Indiana County</t>
  </si>
  <si>
    <t>Lexington County</t>
  </si>
  <si>
    <t>Hamblen County</t>
  </si>
  <si>
    <t>Camp County</t>
  </si>
  <si>
    <t>Fluvanna County</t>
  </si>
  <si>
    <t>Spokane County</t>
  </si>
  <si>
    <t>La Crosse County</t>
  </si>
  <si>
    <t>Guaynabo Municipio</t>
  </si>
  <si>
    <t>Hale County</t>
  </si>
  <si>
    <t>Izard County</t>
  </si>
  <si>
    <t>Riverside County</t>
  </si>
  <si>
    <t>Kit Carson County</t>
  </si>
  <si>
    <t>Lafayette County</t>
  </si>
  <si>
    <t>Cobb County</t>
  </si>
  <si>
    <t>Henry County</t>
  </si>
  <si>
    <t>Estill County</t>
  </si>
  <si>
    <t>Madison Parish</t>
  </si>
  <si>
    <t>Ingham County</t>
  </si>
  <si>
    <t>Kanabec County</t>
  </si>
  <si>
    <t>Jefferson Davis County</t>
  </si>
  <si>
    <t>Dent County</t>
  </si>
  <si>
    <t>Musselshell County</t>
  </si>
  <si>
    <t>Furnas County</t>
  </si>
  <si>
    <t>Valencia County</t>
  </si>
  <si>
    <t>Oneida County</t>
  </si>
  <si>
    <t>Edgecombe County</t>
  </si>
  <si>
    <t>Oliver County</t>
  </si>
  <si>
    <t>Hardin County</t>
  </si>
  <si>
    <t>Wasco County</t>
  </si>
  <si>
    <t>McCormick County</t>
  </si>
  <si>
    <t>Hutchinson County</t>
  </si>
  <si>
    <t>Carson County</t>
  </si>
  <si>
    <t>Stevens County</t>
  </si>
  <si>
    <t>Gurabo Municipio</t>
  </si>
  <si>
    <t>Sacramento County</t>
  </si>
  <si>
    <t>Minidoka County</t>
  </si>
  <si>
    <t>Morehouse Parish</t>
  </si>
  <si>
    <t>Ionia County</t>
  </si>
  <si>
    <t>Kandiyohi County</t>
  </si>
  <si>
    <t>Jones County</t>
  </si>
  <si>
    <t>Gage County</t>
  </si>
  <si>
    <t>Onondaga County</t>
  </si>
  <si>
    <t>Forsyth County</t>
  </si>
  <si>
    <t>Pembina County</t>
  </si>
  <si>
    <t>Juniata County</t>
  </si>
  <si>
    <t>Hyde County</t>
  </si>
  <si>
    <t>Thurston County</t>
  </si>
  <si>
    <t>Nicholas County</t>
  </si>
  <si>
    <t>Langlade County</t>
  </si>
  <si>
    <t>Hatillo Municipio</t>
  </si>
  <si>
    <t>San Benito County</t>
  </si>
  <si>
    <t>La Plata County</t>
  </si>
  <si>
    <t>Colquitt County</t>
  </si>
  <si>
    <t>Nez Perce County</t>
  </si>
  <si>
    <t>Huntington County</t>
  </si>
  <si>
    <t>Gray County</t>
  </si>
  <si>
    <t>Fleming County</t>
  </si>
  <si>
    <t>Natchitoches Parish</t>
  </si>
  <si>
    <t>Iosco County</t>
  </si>
  <si>
    <t>Kittson County</t>
  </si>
  <si>
    <t>Kemper County</t>
  </si>
  <si>
    <t>Dunklin County</t>
  </si>
  <si>
    <t>Petroleum County</t>
  </si>
  <si>
    <t>Garden County</t>
  </si>
  <si>
    <t>Ontario County</t>
  </si>
  <si>
    <t>Johnston County</t>
  </si>
  <si>
    <t>Wheeler County</t>
  </si>
  <si>
    <t>Lackawanna County</t>
  </si>
  <si>
    <t>Marlboro County</t>
  </si>
  <si>
    <t>Hardeman County</t>
  </si>
  <si>
    <t>Castro County</t>
  </si>
  <si>
    <t>Wahkiakum County</t>
  </si>
  <si>
    <t>Ohio County</t>
  </si>
  <si>
    <t>Hormigueros Municipio</t>
  </si>
  <si>
    <t>San Bernardino County</t>
  </si>
  <si>
    <t>Larimer County</t>
  </si>
  <si>
    <t>Leon County</t>
  </si>
  <si>
    <t>Henderson County</t>
  </si>
  <si>
    <t>Greeley County</t>
  </si>
  <si>
    <t>Orleans Parish</t>
  </si>
  <si>
    <t>Koochiching County</t>
  </si>
  <si>
    <t>Phillips County</t>
  </si>
  <si>
    <t>Gaston County</t>
  </si>
  <si>
    <t>Ramsey County</t>
  </si>
  <si>
    <t>Highland County</t>
  </si>
  <si>
    <t>Kay County</t>
  </si>
  <si>
    <t>Yamhill County</t>
  </si>
  <si>
    <t>Newberry County</t>
  </si>
  <si>
    <t>Jerauld County</t>
  </si>
  <si>
    <t>Walla Walla County</t>
  </si>
  <si>
    <t>Pendleton County</t>
  </si>
  <si>
    <t>Manitowoc County</t>
  </si>
  <si>
    <t>Humacao Municipio</t>
  </si>
  <si>
    <t>San Diego County</t>
  </si>
  <si>
    <t>Las Animas County</t>
  </si>
  <si>
    <t>Levy County</t>
  </si>
  <si>
    <t>Owyhee County</t>
  </si>
  <si>
    <t>Ouachita Parish</t>
  </si>
  <si>
    <t>Isabella County</t>
  </si>
  <si>
    <t>Lac qui Parle County</t>
  </si>
  <si>
    <t>Lamar County</t>
  </si>
  <si>
    <t>Gasconade County</t>
  </si>
  <si>
    <t>Pondera County</t>
  </si>
  <si>
    <t>Gosper County</t>
  </si>
  <si>
    <t>Gates County</t>
  </si>
  <si>
    <t>Ransom County</t>
  </si>
  <si>
    <t>Hocking County</t>
  </si>
  <si>
    <t>Kingfisher County</t>
  </si>
  <si>
    <t>Lawrence County</t>
  </si>
  <si>
    <t>Oconee County</t>
  </si>
  <si>
    <t>Hawkins County</t>
  </si>
  <si>
    <t>Goochland County</t>
  </si>
  <si>
    <t>Whatcom County</t>
  </si>
  <si>
    <t>Pleasants County</t>
  </si>
  <si>
    <t>Marathon County</t>
  </si>
  <si>
    <t>Isabela Municipio</t>
  </si>
  <si>
    <t>San Francisco County</t>
  </si>
  <si>
    <t>Coweta County</t>
  </si>
  <si>
    <t>Payette County</t>
  </si>
  <si>
    <t>Iroquois County</t>
  </si>
  <si>
    <t>Jay County</t>
  </si>
  <si>
    <t>Plaquemines Parish</t>
  </si>
  <si>
    <t>Lauderdale County</t>
  </si>
  <si>
    <t>Gentry County</t>
  </si>
  <si>
    <t>Powder River County</t>
  </si>
  <si>
    <t>Oswego County</t>
  </si>
  <si>
    <t>Renville County</t>
  </si>
  <si>
    <t>Lebanon County</t>
  </si>
  <si>
    <t>Orangeburg County</t>
  </si>
  <si>
    <t>Kingsbury County</t>
  </si>
  <si>
    <t>Haywood County</t>
  </si>
  <si>
    <t>Childress County</t>
  </si>
  <si>
    <t>Grayson County</t>
  </si>
  <si>
    <t>Whitman County</t>
  </si>
  <si>
    <t>Pocahontas County</t>
  </si>
  <si>
    <t>Marinette County</t>
  </si>
  <si>
    <t>Jayuya Municipio</t>
  </si>
  <si>
    <t>San Joaquin County</t>
  </si>
  <si>
    <t>Power County</t>
  </si>
  <si>
    <t>Guthrie County</t>
  </si>
  <si>
    <t>Pointe Coupee Parish</t>
  </si>
  <si>
    <t>Kalamazoo County</t>
  </si>
  <si>
    <t>Lake of the Woods County</t>
  </si>
  <si>
    <t>Powell County</t>
  </si>
  <si>
    <t>Otsego County</t>
  </si>
  <si>
    <t>Granville County</t>
  </si>
  <si>
    <t>Richland County</t>
  </si>
  <si>
    <t>Latimer County</t>
  </si>
  <si>
    <t>Lehigh County</t>
  </si>
  <si>
    <t>Pickens County</t>
  </si>
  <si>
    <t>Yakima County</t>
  </si>
  <si>
    <t>Preston County</t>
  </si>
  <si>
    <t>Marquette County</t>
  </si>
  <si>
    <t>Juana Diaz Municipio</t>
  </si>
  <si>
    <t>San Luis Obispo County</t>
  </si>
  <si>
    <t>Mesa County</t>
  </si>
  <si>
    <t>Manatee County</t>
  </si>
  <si>
    <t>Crisp County</t>
  </si>
  <si>
    <t>Shoshone County</t>
  </si>
  <si>
    <t>Jennings County</t>
  </si>
  <si>
    <t>Harvey County</t>
  </si>
  <si>
    <t>Garrard County</t>
  </si>
  <si>
    <t>Rapides Parish</t>
  </si>
  <si>
    <t>Kalkaska County</t>
  </si>
  <si>
    <t>Le Sueur County</t>
  </si>
  <si>
    <t>Leake County</t>
  </si>
  <si>
    <t>Prairie County</t>
  </si>
  <si>
    <t>Hall County</t>
  </si>
  <si>
    <t>Putnam County</t>
  </si>
  <si>
    <t>Rolette County</t>
  </si>
  <si>
    <t>Le Flore County</t>
  </si>
  <si>
    <t>Luzerne County</t>
  </si>
  <si>
    <t>Cochran County</t>
  </si>
  <si>
    <t>Greensville County</t>
  </si>
  <si>
    <t>Menominee County</t>
  </si>
  <si>
    <t>Juncos Municipio</t>
  </si>
  <si>
    <t>Little River County</t>
  </si>
  <si>
    <t>San Mateo County</t>
  </si>
  <si>
    <t>Red River Parish</t>
  </si>
  <si>
    <t>Ravalli County</t>
  </si>
  <si>
    <t>Queens County</t>
  </si>
  <si>
    <t>Guilford County</t>
  </si>
  <si>
    <t>Sargent County</t>
  </si>
  <si>
    <t>Lycoming County</t>
  </si>
  <si>
    <t>Saluda County</t>
  </si>
  <si>
    <t>Hickman County</t>
  </si>
  <si>
    <t>Coke County</t>
  </si>
  <si>
    <t>Halifax County</t>
  </si>
  <si>
    <t>Raleigh County</t>
  </si>
  <si>
    <t>Milwaukee County</t>
  </si>
  <si>
    <t>Lajas Municipio</t>
  </si>
  <si>
    <t>Limestone County</t>
  </si>
  <si>
    <t>Santa Barbara County</t>
  </si>
  <si>
    <t>Moffat County</t>
  </si>
  <si>
    <t>Martin County</t>
  </si>
  <si>
    <t>Twin Falls County</t>
  </si>
  <si>
    <t>Jersey County</t>
  </si>
  <si>
    <t>Hodgeman County</t>
  </si>
  <si>
    <t>Graves County</t>
  </si>
  <si>
    <t>Richland Parish</t>
  </si>
  <si>
    <t>Keweenaw County</t>
  </si>
  <si>
    <t>Leflore County</t>
  </si>
  <si>
    <t>Harlan County</t>
  </si>
  <si>
    <t>Rensselaer County</t>
  </si>
  <si>
    <t>McKean County</t>
  </si>
  <si>
    <t>Spartanburg County</t>
  </si>
  <si>
    <t>Lyman County</t>
  </si>
  <si>
    <t>Coleman County</t>
  </si>
  <si>
    <t>Hanover County</t>
  </si>
  <si>
    <t>Randolph County</t>
  </si>
  <si>
    <t>Lares Municipio</t>
  </si>
  <si>
    <t>Lowndes County</t>
  </si>
  <si>
    <t>Lonoke County</t>
  </si>
  <si>
    <t>Santa Clara County</t>
  </si>
  <si>
    <t>Montezuma County</t>
  </si>
  <si>
    <t>Miami-Dade County</t>
  </si>
  <si>
    <t>Valley County</t>
  </si>
  <si>
    <t>Jo Daviess County</t>
  </si>
  <si>
    <t>Kosciusko County</t>
  </si>
  <si>
    <t>Sabine Parish</t>
  </si>
  <si>
    <t>McLeod County</t>
  </si>
  <si>
    <t>Hickory County</t>
  </si>
  <si>
    <t>Hayes County</t>
  </si>
  <si>
    <t>Richmond County</t>
  </si>
  <si>
    <t>Harnett County</t>
  </si>
  <si>
    <t>Sioux County</t>
  </si>
  <si>
    <t>Love County</t>
  </si>
  <si>
    <t>Sumter County</t>
  </si>
  <si>
    <t>McCook County</t>
  </si>
  <si>
    <t>Collin County</t>
  </si>
  <si>
    <t>Henrico County</t>
  </si>
  <si>
    <t>Ritchie County</t>
  </si>
  <si>
    <t>Oconto County</t>
  </si>
  <si>
    <t>Las Marias Municipio</t>
  </si>
  <si>
    <t>Macon County</t>
  </si>
  <si>
    <t>Montrose County</t>
  </si>
  <si>
    <t>LaGrange County</t>
  </si>
  <si>
    <t>St. Bernard Parish</t>
  </si>
  <si>
    <t>Lapeer County</t>
  </si>
  <si>
    <t>Mahnomen County</t>
  </si>
  <si>
    <t>Holt County</t>
  </si>
  <si>
    <t>Rosebud County</t>
  </si>
  <si>
    <t>Hitchcock County</t>
  </si>
  <si>
    <t>Rockland County</t>
  </si>
  <si>
    <t>Slope County</t>
  </si>
  <si>
    <t>McClain County</t>
  </si>
  <si>
    <t>Mifflin County</t>
  </si>
  <si>
    <t>McPherson County</t>
  </si>
  <si>
    <t>Collingsworth County</t>
  </si>
  <si>
    <t>Roane County</t>
  </si>
  <si>
    <t>Las Piedras Municipio</t>
  </si>
  <si>
    <t>Shasta County</t>
  </si>
  <si>
    <t>Jewell County</t>
  </si>
  <si>
    <t>Greenup County</t>
  </si>
  <si>
    <t>St. Charles Parish</t>
  </si>
  <si>
    <t>Leelanau County</t>
  </si>
  <si>
    <t>Sanders County</t>
  </si>
  <si>
    <t>St. Lawrence County</t>
  </si>
  <si>
    <t>Stark County</t>
  </si>
  <si>
    <t>Licking County</t>
  </si>
  <si>
    <t>McCurtain County</t>
  </si>
  <si>
    <t>Williamsburg County</t>
  </si>
  <si>
    <t>Colorado County</t>
  </si>
  <si>
    <t>Summers County</t>
  </si>
  <si>
    <t>Outagamie County</t>
  </si>
  <si>
    <t>Loiza Municipio</t>
  </si>
  <si>
    <t>Marengo County</t>
  </si>
  <si>
    <t>Miller County</t>
  </si>
  <si>
    <t>Okaloosa County</t>
  </si>
  <si>
    <t>Dooly County</t>
  </si>
  <si>
    <t>Kankakee County</t>
  </si>
  <si>
    <t>LaPorte County</t>
  </si>
  <si>
    <t>St. Helena Parish</t>
  </si>
  <si>
    <t>Lenawee County</t>
  </si>
  <si>
    <t>Howell County</t>
  </si>
  <si>
    <t>Hooker County</t>
  </si>
  <si>
    <t>Saratoga County</t>
  </si>
  <si>
    <t>Hertford County</t>
  </si>
  <si>
    <t>Steele County</t>
  </si>
  <si>
    <t>Meade County</t>
  </si>
  <si>
    <t>Comal County</t>
  </si>
  <si>
    <t>Isle of Wight County</t>
  </si>
  <si>
    <t>Taylor County</t>
  </si>
  <si>
    <t>Ozaukee County</t>
  </si>
  <si>
    <t>Luquillo Municipio</t>
  </si>
  <si>
    <t>Mississippi County</t>
  </si>
  <si>
    <t>Siskiyou County</t>
  </si>
  <si>
    <t>Ouray County</t>
  </si>
  <si>
    <t>Okeechobee County</t>
  </si>
  <si>
    <t>Dougherty County</t>
  </si>
  <si>
    <t>Kendall County</t>
  </si>
  <si>
    <t>Ida County</t>
  </si>
  <si>
    <t>Kearny County</t>
  </si>
  <si>
    <t>St. James Parish</t>
  </si>
  <si>
    <t>Meeker County</t>
  </si>
  <si>
    <t>Silver Bow County</t>
  </si>
  <si>
    <t>Schenectady County</t>
  </si>
  <si>
    <t>Hoke County</t>
  </si>
  <si>
    <t>Stutsman County</t>
  </si>
  <si>
    <t>Lorain County</t>
  </si>
  <si>
    <t>Major County</t>
  </si>
  <si>
    <t>Montour County</t>
  </si>
  <si>
    <t>Mellette County</t>
  </si>
  <si>
    <t>James City County</t>
  </si>
  <si>
    <t>Tucker County</t>
  </si>
  <si>
    <t>Pepin County</t>
  </si>
  <si>
    <t>Manati Municipio</t>
  </si>
  <si>
    <t>Solano County</t>
  </si>
  <si>
    <t>Kingman County</t>
  </si>
  <si>
    <t>St. John the Baptist Parish</t>
  </si>
  <si>
    <t>Luce County</t>
  </si>
  <si>
    <t>Mille Lacs County</t>
  </si>
  <si>
    <t>Stillwater County</t>
  </si>
  <si>
    <t>Schoharie County</t>
  </si>
  <si>
    <t>Towner County</t>
  </si>
  <si>
    <t>Lucas County</t>
  </si>
  <si>
    <t>Northampton County</t>
  </si>
  <si>
    <t>Miner County</t>
  </si>
  <si>
    <t>Concho County</t>
  </si>
  <si>
    <t>King and Queen County</t>
  </si>
  <si>
    <t>Tyler County</t>
  </si>
  <si>
    <t>Maricao Municipio</t>
  </si>
  <si>
    <t>Mobile County</t>
  </si>
  <si>
    <t>Sonoma County</t>
  </si>
  <si>
    <t>Osceola County</t>
  </si>
  <si>
    <t>Early County</t>
  </si>
  <si>
    <t>St. Landry Parish</t>
  </si>
  <si>
    <t>Mackinac County</t>
  </si>
  <si>
    <t>Morrison County</t>
  </si>
  <si>
    <t>Sweet Grass County</t>
  </si>
  <si>
    <t>Schuyler County</t>
  </si>
  <si>
    <t>Iredell County</t>
  </si>
  <si>
    <t>Traill County</t>
  </si>
  <si>
    <t>Mayes County</t>
  </si>
  <si>
    <t>Northumberland County</t>
  </si>
  <si>
    <t>Minnehaha County</t>
  </si>
  <si>
    <t>Cooke County</t>
  </si>
  <si>
    <t>King George County</t>
  </si>
  <si>
    <t>Upshur County</t>
  </si>
  <si>
    <t>Maunabo Municipio</t>
  </si>
  <si>
    <t>Stanislaus County</t>
  </si>
  <si>
    <t>Pitkin County</t>
  </si>
  <si>
    <t>Palm Beach County</t>
  </si>
  <si>
    <t>Echols County</t>
  </si>
  <si>
    <t>LaSalle County</t>
  </si>
  <si>
    <t>Labette County</t>
  </si>
  <si>
    <t>Hart County</t>
  </si>
  <si>
    <t>St. Martin Parish</t>
  </si>
  <si>
    <t>Macomb County</t>
  </si>
  <si>
    <t>Mower County</t>
  </si>
  <si>
    <t>Neshoba County</t>
  </si>
  <si>
    <t>Kearney County</t>
  </si>
  <si>
    <t>Seneca County</t>
  </si>
  <si>
    <t>Walsh County</t>
  </si>
  <si>
    <t>Mahoning County</t>
  </si>
  <si>
    <t>Murray County</t>
  </si>
  <si>
    <t>Perry County</t>
  </si>
  <si>
    <t>Moody County</t>
  </si>
  <si>
    <t>Coryell County</t>
  </si>
  <si>
    <t>King William County</t>
  </si>
  <si>
    <t>Portage County</t>
  </si>
  <si>
    <t>Mayaguez Municipio</t>
  </si>
  <si>
    <t>Newton County</t>
  </si>
  <si>
    <t>Sutter County</t>
  </si>
  <si>
    <t>Prowers County</t>
  </si>
  <si>
    <t>Pasco County</t>
  </si>
  <si>
    <t>St. Mary Parish</t>
  </si>
  <si>
    <t>Manistee County</t>
  </si>
  <si>
    <t>Toole County</t>
  </si>
  <si>
    <t>Keith County</t>
  </si>
  <si>
    <t>Steuben County</t>
  </si>
  <si>
    <t>Ward County</t>
  </si>
  <si>
    <t>Muskogee County</t>
  </si>
  <si>
    <t>Philadelphia County</t>
  </si>
  <si>
    <t>Oglala Lakota County</t>
  </si>
  <si>
    <t>Cottle County</t>
  </si>
  <si>
    <t>Webster County</t>
  </si>
  <si>
    <t>Price County</t>
  </si>
  <si>
    <t>Moca Municipio</t>
  </si>
  <si>
    <t>Ouachita County</t>
  </si>
  <si>
    <t>Tehama County</t>
  </si>
  <si>
    <t>Pueblo County</t>
  </si>
  <si>
    <t>Pinellas County</t>
  </si>
  <si>
    <t>Miami County</t>
  </si>
  <si>
    <t>Leavenworth County</t>
  </si>
  <si>
    <t>St. Tammany Parish</t>
  </si>
  <si>
    <t>Nicollet County</t>
  </si>
  <si>
    <t>Noxubee County</t>
  </si>
  <si>
    <t>Treasure County</t>
  </si>
  <si>
    <t>Keya Paha County</t>
  </si>
  <si>
    <t>Wells County</t>
  </si>
  <si>
    <t>Medina County</t>
  </si>
  <si>
    <t>Noble County</t>
  </si>
  <si>
    <t>Pike County</t>
  </si>
  <si>
    <t>Pennington County</t>
  </si>
  <si>
    <t>Crane County</t>
  </si>
  <si>
    <t>Wetzel County</t>
  </si>
  <si>
    <t>Racine County</t>
  </si>
  <si>
    <t>Morovis Municipio</t>
  </si>
  <si>
    <t>Trinity County</t>
  </si>
  <si>
    <t>Rio Blanco County</t>
  </si>
  <si>
    <t>Emanuel County</t>
  </si>
  <si>
    <t>Tangipahoa Parish</t>
  </si>
  <si>
    <t>Nobles County</t>
  </si>
  <si>
    <t>Oktibbeha County</t>
  </si>
  <si>
    <t>Laclede County</t>
  </si>
  <si>
    <t>Kimball County</t>
  </si>
  <si>
    <t>Williams County</t>
  </si>
  <si>
    <t>Meigs County</t>
  </si>
  <si>
    <t>Nowata County</t>
  </si>
  <si>
    <t>Potter County</t>
  </si>
  <si>
    <t>Perkins County</t>
  </si>
  <si>
    <t>Loudon County</t>
  </si>
  <si>
    <t>Loudoun County</t>
  </si>
  <si>
    <t>Wirt County</t>
  </si>
  <si>
    <t>Naguabo Municipio</t>
  </si>
  <si>
    <t>Tulare County</t>
  </si>
  <si>
    <t>Rio Grande County</t>
  </si>
  <si>
    <t>Evans County</t>
  </si>
  <si>
    <t>Keokuk County</t>
  </si>
  <si>
    <t>Hopkins County</t>
  </si>
  <si>
    <t>Tensas Parish</t>
  </si>
  <si>
    <t>Mecosta County</t>
  </si>
  <si>
    <t>Norman County</t>
  </si>
  <si>
    <t>Panola County</t>
  </si>
  <si>
    <t>Wheatland County</t>
  </si>
  <si>
    <t>Tioga County</t>
  </si>
  <si>
    <t>Lenoir County</t>
  </si>
  <si>
    <t>Okfuskee County</t>
  </si>
  <si>
    <t>Schuylkill County</t>
  </si>
  <si>
    <t>McMinn County</t>
  </si>
  <si>
    <t>Crosby County</t>
  </si>
  <si>
    <t>Louisa County</t>
  </si>
  <si>
    <t>Wood County</t>
  </si>
  <si>
    <t>Rock County</t>
  </si>
  <si>
    <t>Naranjito Municipio</t>
  </si>
  <si>
    <t>Tuolumne County</t>
  </si>
  <si>
    <t>Routt County</t>
  </si>
  <si>
    <t>St. Johns County</t>
  </si>
  <si>
    <t>Fannin County</t>
  </si>
  <si>
    <t>McDonough County</t>
  </si>
  <si>
    <t>Kossuth County</t>
  </si>
  <si>
    <t>Terrebonne Parish</t>
  </si>
  <si>
    <t>Olmsted County</t>
  </si>
  <si>
    <t>Pearl River County</t>
  </si>
  <si>
    <t>Wibaux County</t>
  </si>
  <si>
    <t>Tompkins County</t>
  </si>
  <si>
    <t>Oklahoma County</t>
  </si>
  <si>
    <t>Snyder County</t>
  </si>
  <si>
    <t>Roberts County</t>
  </si>
  <si>
    <t>McNairy County</t>
  </si>
  <si>
    <t>Culberson County</t>
  </si>
  <si>
    <t>Lunenburg County</t>
  </si>
  <si>
    <t>Wyoming County</t>
  </si>
  <si>
    <t>Rusk County</t>
  </si>
  <si>
    <t>Orocovis Municipio</t>
  </si>
  <si>
    <t>Poinsett County</t>
  </si>
  <si>
    <t>Ventura County</t>
  </si>
  <si>
    <t>Saguache County</t>
  </si>
  <si>
    <t>St. Lucie County</t>
  </si>
  <si>
    <t>Union Parish</t>
  </si>
  <si>
    <t>Midland County</t>
  </si>
  <si>
    <t>Otter Tail County</t>
  </si>
  <si>
    <t>Yellowstone County</t>
  </si>
  <si>
    <t>Ulster County</t>
  </si>
  <si>
    <t>Okmulgee County</t>
  </si>
  <si>
    <t>Sanborn County</t>
  </si>
  <si>
    <t>Dallam County</t>
  </si>
  <si>
    <t>St. Croix County</t>
  </si>
  <si>
    <t>Patillas Municipio</t>
  </si>
  <si>
    <t>Russell County</t>
  </si>
  <si>
    <t>Yolo County</t>
  </si>
  <si>
    <t>Santa Rosa County</t>
  </si>
  <si>
    <t>Jessamine County</t>
  </si>
  <si>
    <t>Vermilion Parish</t>
  </si>
  <si>
    <t>Missaukee County</t>
  </si>
  <si>
    <t>Osage County</t>
  </si>
  <si>
    <t>Spink County</t>
  </si>
  <si>
    <t>Mathews County</t>
  </si>
  <si>
    <t>Sauk County</t>
  </si>
  <si>
    <t>Penuelas Municipio</t>
  </si>
  <si>
    <t>St. Clair County</t>
  </si>
  <si>
    <t>Pope County</t>
  </si>
  <si>
    <t>Yuba County</t>
  </si>
  <si>
    <t>Sarasota County</t>
  </si>
  <si>
    <t>Vernon Parish</t>
  </si>
  <si>
    <t>Pine County</t>
  </si>
  <si>
    <t>Pontotoc County</t>
  </si>
  <si>
    <t>Loup County</t>
  </si>
  <si>
    <t>Ottawa County</t>
  </si>
  <si>
    <t>Susquehanna County</t>
  </si>
  <si>
    <t>Stanley County</t>
  </si>
  <si>
    <t>Mecklenburg County</t>
  </si>
  <si>
    <t>Sawyer County</t>
  </si>
  <si>
    <t>Ponce Municipio</t>
  </si>
  <si>
    <t>Shelby County</t>
  </si>
  <si>
    <t>Sedgwick County</t>
  </si>
  <si>
    <t>Seminole County</t>
  </si>
  <si>
    <t>Macoupin County</t>
  </si>
  <si>
    <t>Kenton County</t>
  </si>
  <si>
    <t>Washington Parish</t>
  </si>
  <si>
    <t>Montcalm County</t>
  </si>
  <si>
    <t>Pipestone County</t>
  </si>
  <si>
    <t>Prentiss County</t>
  </si>
  <si>
    <t>Pawnee County</t>
  </si>
  <si>
    <t>Sully County</t>
  </si>
  <si>
    <t>Deaf Smith County</t>
  </si>
  <si>
    <t>Shawano County</t>
  </si>
  <si>
    <t>Quebradillas Municipio</t>
  </si>
  <si>
    <t>Pulaski County</t>
  </si>
  <si>
    <t>Owen County</t>
  </si>
  <si>
    <t>Knott County</t>
  </si>
  <si>
    <t>Webster Parish</t>
  </si>
  <si>
    <t>Montmorency County</t>
  </si>
  <si>
    <t>Quitman County</t>
  </si>
  <si>
    <t>McDonald County</t>
  </si>
  <si>
    <t>Westchester County</t>
  </si>
  <si>
    <t>Muskingum County</t>
  </si>
  <si>
    <t>Payne County</t>
  </si>
  <si>
    <t>Todd County</t>
  </si>
  <si>
    <t>Maury County</t>
  </si>
  <si>
    <t>Sheboygan County</t>
  </si>
  <si>
    <t>Rincon Municipio</t>
  </si>
  <si>
    <t>Talladega County</t>
  </si>
  <si>
    <t>Teller County</t>
  </si>
  <si>
    <t>Suwannee County</t>
  </si>
  <si>
    <t>Parke County</t>
  </si>
  <si>
    <t>West Baton Rouge Parish</t>
  </si>
  <si>
    <t>Muskegon County</t>
  </si>
  <si>
    <t>Rankin County</t>
  </si>
  <si>
    <t>Merrick County</t>
  </si>
  <si>
    <t>Mitchell County</t>
  </si>
  <si>
    <t>Pittsburg County</t>
  </si>
  <si>
    <t>Venango County</t>
  </si>
  <si>
    <t>Tripp County</t>
  </si>
  <si>
    <t>Denton County</t>
  </si>
  <si>
    <t>Rio Grande Municipio</t>
  </si>
  <si>
    <t>Tallapoosa County</t>
  </si>
  <si>
    <t>St. Francis County</t>
  </si>
  <si>
    <t>Glascock County</t>
  </si>
  <si>
    <t>Mahaska County</t>
  </si>
  <si>
    <t>Larue County</t>
  </si>
  <si>
    <t>West Carroll Parish</t>
  </si>
  <si>
    <t>Newaygo County</t>
  </si>
  <si>
    <t>Scott County</t>
  </si>
  <si>
    <t>Morrill County</t>
  </si>
  <si>
    <t>Yates County</t>
  </si>
  <si>
    <t>Turner County</t>
  </si>
  <si>
    <t>DeWitt County</t>
  </si>
  <si>
    <t>New Kent County</t>
  </si>
  <si>
    <t>Trempealeau County</t>
  </si>
  <si>
    <t>Sabana Grande Municipio</t>
  </si>
  <si>
    <t>Tuscaloosa County</t>
  </si>
  <si>
    <t>Saline County</t>
  </si>
  <si>
    <t>Weld County</t>
  </si>
  <si>
    <t>Glynn County</t>
  </si>
  <si>
    <t>Laurel County</t>
  </si>
  <si>
    <t>West Feliciana Parish</t>
  </si>
  <si>
    <t>Oakland County</t>
  </si>
  <si>
    <t>Red Lake County</t>
  </si>
  <si>
    <t>Sharkey County</t>
  </si>
  <si>
    <t>Maries County</t>
  </si>
  <si>
    <t>Nance County</t>
  </si>
  <si>
    <t>Moore County</t>
  </si>
  <si>
    <t>Paulding County</t>
  </si>
  <si>
    <t>Pottawatomie County</t>
  </si>
  <si>
    <t>Dickens County</t>
  </si>
  <si>
    <t>Vernon County</t>
  </si>
  <si>
    <t>Salinas Municipio</t>
  </si>
  <si>
    <t>Walker County</t>
  </si>
  <si>
    <t>Volusia County</t>
  </si>
  <si>
    <t>Gordon County</t>
  </si>
  <si>
    <t>Massac County</t>
  </si>
  <si>
    <t>Porter County</t>
  </si>
  <si>
    <t>Winn Parish</t>
  </si>
  <si>
    <t>Oceana County</t>
  </si>
  <si>
    <t>Redwood County</t>
  </si>
  <si>
    <t>Simpson County</t>
  </si>
  <si>
    <t>Nemaha County</t>
  </si>
  <si>
    <t>Nash County</t>
  </si>
  <si>
    <t>Pushmataha County</t>
  </si>
  <si>
    <t>Walworth County</t>
  </si>
  <si>
    <t>Dimmit County</t>
  </si>
  <si>
    <t>Vilas County</t>
  </si>
  <si>
    <t>San German Municipio</t>
  </si>
  <si>
    <t>Searcy County</t>
  </si>
  <si>
    <t>Wakulla County</t>
  </si>
  <si>
    <t>Menard County</t>
  </si>
  <si>
    <t>Posey County</t>
  </si>
  <si>
    <t>Mills County</t>
  </si>
  <si>
    <t>Ogemaw County</t>
  </si>
  <si>
    <t>Smith County</t>
  </si>
  <si>
    <t>Nuckolls County</t>
  </si>
  <si>
    <t>New Hanover County</t>
  </si>
  <si>
    <t>Pickaway County</t>
  </si>
  <si>
    <t>Roger Mills County</t>
  </si>
  <si>
    <t>Westmoreland County</t>
  </si>
  <si>
    <t>Yankton County</t>
  </si>
  <si>
    <t>Donley County</t>
  </si>
  <si>
    <t>Nottoway County</t>
  </si>
  <si>
    <t>San Juan Municipio</t>
  </si>
  <si>
    <t>Wilcox County</t>
  </si>
  <si>
    <t>Sebastian County</t>
  </si>
  <si>
    <t>Walton County</t>
  </si>
  <si>
    <t>Leslie County</t>
  </si>
  <si>
    <t>Ontonagon County</t>
  </si>
  <si>
    <t>Rice County</t>
  </si>
  <si>
    <t>Stone County</t>
  </si>
  <si>
    <t>Otoe County</t>
  </si>
  <si>
    <t>Rogers County</t>
  </si>
  <si>
    <t>Ziebach County</t>
  </si>
  <si>
    <t>Obion County</t>
  </si>
  <si>
    <t>Washburn County</t>
  </si>
  <si>
    <t>San Lorenzo Municipio</t>
  </si>
  <si>
    <t>Winston County</t>
  </si>
  <si>
    <t>Gwinnett County</t>
  </si>
  <si>
    <t>Monona County</t>
  </si>
  <si>
    <t>Neosho County</t>
  </si>
  <si>
    <t>Letcher County</t>
  </si>
  <si>
    <t>Sunflower County</t>
  </si>
  <si>
    <t>Onslow County</t>
  </si>
  <si>
    <t>Overton County</t>
  </si>
  <si>
    <t>Eastland County</t>
  </si>
  <si>
    <t>Page County</t>
  </si>
  <si>
    <t>San Sebastian Municipio</t>
  </si>
  <si>
    <t>Sharp County</t>
  </si>
  <si>
    <t>Habersham County</t>
  </si>
  <si>
    <t>Ness County</t>
  </si>
  <si>
    <t>Oscoda County</t>
  </si>
  <si>
    <t>Roseau County</t>
  </si>
  <si>
    <t>Tallahatchie County</t>
  </si>
  <si>
    <t>Moniteau County</t>
  </si>
  <si>
    <t>Preble County</t>
  </si>
  <si>
    <t>Sequoyah County</t>
  </si>
  <si>
    <t>Ector County</t>
  </si>
  <si>
    <t>Patrick County</t>
  </si>
  <si>
    <t>Waukesha County</t>
  </si>
  <si>
    <t>Santa Isabel Municipio</t>
  </si>
  <si>
    <t>Ripley County</t>
  </si>
  <si>
    <t>Norton County</t>
  </si>
  <si>
    <t>St. Louis County</t>
  </si>
  <si>
    <t>Tate County</t>
  </si>
  <si>
    <t>Phelps County</t>
  </si>
  <si>
    <t>Pamlico County</t>
  </si>
  <si>
    <t>Stephens County</t>
  </si>
  <si>
    <t>Pickett County</t>
  </si>
  <si>
    <t>Pittsylvania County</t>
  </si>
  <si>
    <t>Waupaca County</t>
  </si>
  <si>
    <t>Toa Alta Municipio</t>
  </si>
  <si>
    <t>Moultrie County</t>
  </si>
  <si>
    <t>Rush County</t>
  </si>
  <si>
    <t>Muscatine County</t>
  </si>
  <si>
    <t>Tippah County</t>
  </si>
  <si>
    <t>Pasquotank County</t>
  </si>
  <si>
    <t>Texas County</t>
  </si>
  <si>
    <t>Powhatan County</t>
  </si>
  <si>
    <t>Waushara County</t>
  </si>
  <si>
    <t>Toa Baja Municipio</t>
  </si>
  <si>
    <t>Van Buren County</t>
  </si>
  <si>
    <t>Haralson County</t>
  </si>
  <si>
    <t>Ogle County</t>
  </si>
  <si>
    <t>St. Joseph County</t>
  </si>
  <si>
    <t>O'Brien County</t>
  </si>
  <si>
    <t>Osborne County</t>
  </si>
  <si>
    <t>Presque Isle County</t>
  </si>
  <si>
    <t>Sherburne County</t>
  </si>
  <si>
    <t>Tishomingo County</t>
  </si>
  <si>
    <t>Pender County</t>
  </si>
  <si>
    <t>Ross County</t>
  </si>
  <si>
    <t>Tillman County</t>
  </si>
  <si>
    <t>Prince Edward County</t>
  </si>
  <si>
    <t>Winnebago County</t>
  </si>
  <si>
    <t>Trujillo Alto Municipio</t>
  </si>
  <si>
    <t>Harris County</t>
  </si>
  <si>
    <t>Peoria County</t>
  </si>
  <si>
    <t>Roscommon County</t>
  </si>
  <si>
    <t>Sibley County</t>
  </si>
  <si>
    <t>Tunica County</t>
  </si>
  <si>
    <t>New Madrid County</t>
  </si>
  <si>
    <t>Perquimans County</t>
  </si>
  <si>
    <t>Sandusky County</t>
  </si>
  <si>
    <t>Tulsa County</t>
  </si>
  <si>
    <t>Rhea County</t>
  </si>
  <si>
    <t>Erath County</t>
  </si>
  <si>
    <t>Prince George County</t>
  </si>
  <si>
    <t>Utuado Municipio</t>
  </si>
  <si>
    <t>White County</t>
  </si>
  <si>
    <t>McCracken County</t>
  </si>
  <si>
    <t>Saginaw County</t>
  </si>
  <si>
    <t>Stearns County</t>
  </si>
  <si>
    <t>Red Willow County</t>
  </si>
  <si>
    <t>Person County</t>
  </si>
  <si>
    <t>Scioto County</t>
  </si>
  <si>
    <t>Wagoner County</t>
  </si>
  <si>
    <t>Falls County</t>
  </si>
  <si>
    <t>Prince William County</t>
  </si>
  <si>
    <t>Vega Alta Municipio</t>
  </si>
  <si>
    <t>Woodruff County</t>
  </si>
  <si>
    <t>Heard County</t>
  </si>
  <si>
    <t>Piatt County</t>
  </si>
  <si>
    <t>Spencer County</t>
  </si>
  <si>
    <t>Palo Alto County</t>
  </si>
  <si>
    <t>McCreary County</t>
  </si>
  <si>
    <t>Walthall County</t>
  </si>
  <si>
    <t>Nodaway County</t>
  </si>
  <si>
    <t>Richardson County</t>
  </si>
  <si>
    <t>Pitt County</t>
  </si>
  <si>
    <t>Robertson County</t>
  </si>
  <si>
    <t>Vega Baja Municipio</t>
  </si>
  <si>
    <t>Yell County</t>
  </si>
  <si>
    <t>Starke County</t>
  </si>
  <si>
    <t>Oregon County</t>
  </si>
  <si>
    <t>Washita County</t>
  </si>
  <si>
    <t>Rutherford County</t>
  </si>
  <si>
    <t>Rappahannock County</t>
  </si>
  <si>
    <t>Vieques Municipio</t>
  </si>
  <si>
    <t>Pratt County</t>
  </si>
  <si>
    <t>Sanilac County</t>
  </si>
  <si>
    <t>Swift County</t>
  </si>
  <si>
    <t>Woods County</t>
  </si>
  <si>
    <t>Fisher County</t>
  </si>
  <si>
    <t>Villalba Municipio</t>
  </si>
  <si>
    <t>Irwin County</t>
  </si>
  <si>
    <t>Rawlins County</t>
  </si>
  <si>
    <t>Magoffin County</t>
  </si>
  <si>
    <t>Schoolcraft County</t>
  </si>
  <si>
    <t>Ozark County</t>
  </si>
  <si>
    <t>Sarpy County</t>
  </si>
  <si>
    <t>Woodward County</t>
  </si>
  <si>
    <t>Sequatchie County</t>
  </si>
  <si>
    <t>Roanoke County</t>
  </si>
  <si>
    <t>Yabucoa Municipio</t>
  </si>
  <si>
    <t>Switzerland County</t>
  </si>
  <si>
    <t>Pottawattamie County</t>
  </si>
  <si>
    <t>Reno County</t>
  </si>
  <si>
    <t>Shiawassee County</t>
  </si>
  <si>
    <t>Traverse County</t>
  </si>
  <si>
    <t>Pemiscot County</t>
  </si>
  <si>
    <t>Saunders County</t>
  </si>
  <si>
    <t>Robeson County</t>
  </si>
  <si>
    <t>Trumbull County</t>
  </si>
  <si>
    <t>Foard County</t>
  </si>
  <si>
    <t>Rockbridge County</t>
  </si>
  <si>
    <t>Yauco Municipio</t>
  </si>
  <si>
    <t>Tippecanoe County</t>
  </si>
  <si>
    <t>Poweshiek County</t>
  </si>
  <si>
    <t>Republic County</t>
  </si>
  <si>
    <t>Tuscola County</t>
  </si>
  <si>
    <t>Wabasha County</t>
  </si>
  <si>
    <t>Wilkinson County</t>
  </si>
  <si>
    <t>Scotts Bluff County</t>
  </si>
  <si>
    <t>Tuscarawas County</t>
  </si>
  <si>
    <t>Fort Bend County</t>
  </si>
  <si>
    <t>Jeff Davis County</t>
  </si>
  <si>
    <t>Tipton County</t>
  </si>
  <si>
    <t>Ringgold County</t>
  </si>
  <si>
    <t>Wadena County</t>
  </si>
  <si>
    <t>Pettis County</t>
  </si>
  <si>
    <t>Seward County</t>
  </si>
  <si>
    <t>Rowan County</t>
  </si>
  <si>
    <t>Rock Island County</t>
  </si>
  <si>
    <t>Sac County</t>
  </si>
  <si>
    <t>Riley County</t>
  </si>
  <si>
    <t>Washtenaw County</t>
  </si>
  <si>
    <t>Waseca County</t>
  </si>
  <si>
    <t>Yalobusha County</t>
  </si>
  <si>
    <t>Van Wert County</t>
  </si>
  <si>
    <t>Stewart County</t>
  </si>
  <si>
    <t>Freestone County</t>
  </si>
  <si>
    <t>Jenkins County</t>
  </si>
  <si>
    <t>Vanderburgh County</t>
  </si>
  <si>
    <t>Rooks County</t>
  </si>
  <si>
    <t>Yazoo County</t>
  </si>
  <si>
    <t>Sampson County</t>
  </si>
  <si>
    <t>Vinton County</t>
  </si>
  <si>
    <t>Frio County</t>
  </si>
  <si>
    <t>Shenandoah County</t>
  </si>
  <si>
    <t>Vermillion County</t>
  </si>
  <si>
    <t>Menifee County</t>
  </si>
  <si>
    <t>Wexford County</t>
  </si>
  <si>
    <t>Watonwan County</t>
  </si>
  <si>
    <t>Scotland County</t>
  </si>
  <si>
    <t>Sumner County</t>
  </si>
  <si>
    <t>Gaines County</t>
  </si>
  <si>
    <t>Smyth County</t>
  </si>
  <si>
    <t>Sangamon County</t>
  </si>
  <si>
    <t>Vigo County</t>
  </si>
  <si>
    <t>Wilkin County</t>
  </si>
  <si>
    <t>Stanton County</t>
  </si>
  <si>
    <t>Stanly County</t>
  </si>
  <si>
    <t>Galveston County</t>
  </si>
  <si>
    <t>Southampton County</t>
  </si>
  <si>
    <t>Wabash County</t>
  </si>
  <si>
    <t>Story County</t>
  </si>
  <si>
    <t>Metcalfe County</t>
  </si>
  <si>
    <t>Winona County</t>
  </si>
  <si>
    <t>Thayer County</t>
  </si>
  <si>
    <t>Stokes County</t>
  </si>
  <si>
    <t>Trousdale County</t>
  </si>
  <si>
    <t>Garza County</t>
  </si>
  <si>
    <t>Spotsylvania County</t>
  </si>
  <si>
    <t>Lanier County</t>
  </si>
  <si>
    <t>Tama County</t>
  </si>
  <si>
    <t>Wright County</t>
  </si>
  <si>
    <t>Thomas County</t>
  </si>
  <si>
    <t>Surry County</t>
  </si>
  <si>
    <t>Unicoi County</t>
  </si>
  <si>
    <t>Gillespie County</t>
  </si>
  <si>
    <t>Stafford County</t>
  </si>
  <si>
    <t>Warrick County</t>
  </si>
  <si>
    <t>Yellow Medicine County</t>
  </si>
  <si>
    <t>Ralls County</t>
  </si>
  <si>
    <t>Swain County</t>
  </si>
  <si>
    <t>Glasscock County</t>
  </si>
  <si>
    <t>Transylvania County</t>
  </si>
  <si>
    <t>Wyandot County</t>
  </si>
  <si>
    <t>Goliad County</t>
  </si>
  <si>
    <t>Stephenson County</t>
  </si>
  <si>
    <t>Shawnee County</t>
  </si>
  <si>
    <t>Muhlenberg County</t>
  </si>
  <si>
    <t>Ray County</t>
  </si>
  <si>
    <t>Tyrrell County</t>
  </si>
  <si>
    <t>Gonzales County</t>
  </si>
  <si>
    <t>Tazewell County</t>
  </si>
  <si>
    <t>Wapello County</t>
  </si>
  <si>
    <t>Reynolds County</t>
  </si>
  <si>
    <t>Long County</t>
  </si>
  <si>
    <t>Vance County</t>
  </si>
  <si>
    <t>Vermilion County</t>
  </si>
  <si>
    <t>Whitley County</t>
  </si>
  <si>
    <t>St. Charles County</t>
  </si>
  <si>
    <t>Wake County</t>
  </si>
  <si>
    <t>Weakley County</t>
  </si>
  <si>
    <t>Gregg County</t>
  </si>
  <si>
    <t>Lumpkin County</t>
  </si>
  <si>
    <t>Oldham County</t>
  </si>
  <si>
    <t>Grimes County</t>
  </si>
  <si>
    <t>Wise County</t>
  </si>
  <si>
    <t>McDuffie County</t>
  </si>
  <si>
    <t>Ste. Genevieve County</t>
  </si>
  <si>
    <t>Williamson County</t>
  </si>
  <si>
    <t>Wythe County</t>
  </si>
  <si>
    <t>Owsley County</t>
  </si>
  <si>
    <t>St. Francois County</t>
  </si>
  <si>
    <t>Watauga County</t>
  </si>
  <si>
    <t>Wilson County</t>
  </si>
  <si>
    <t>Winneshiek County</t>
  </si>
  <si>
    <t>Alexandria city</t>
  </si>
  <si>
    <t>Woodbury County</t>
  </si>
  <si>
    <t>Wilkes County</t>
  </si>
  <si>
    <t>Bristol city</t>
  </si>
  <si>
    <t>Whiteside County</t>
  </si>
  <si>
    <t>Worth County</t>
  </si>
  <si>
    <t>Trego County</t>
  </si>
  <si>
    <t>Hansford County</t>
  </si>
  <si>
    <t>Buena Vista city</t>
  </si>
  <si>
    <t>Meriwether County</t>
  </si>
  <si>
    <t>Will County</t>
  </si>
  <si>
    <t>Wabaunsee County</t>
  </si>
  <si>
    <t>Yadkin County</t>
  </si>
  <si>
    <t>Charlottesville city</t>
  </si>
  <si>
    <t>Wallace County</t>
  </si>
  <si>
    <t>Yancey County</t>
  </si>
  <si>
    <t>Chesapeake city</t>
  </si>
  <si>
    <t>Shannon County</t>
  </si>
  <si>
    <t>Colonial Heights city</t>
  </si>
  <si>
    <t>Woodford County</t>
  </si>
  <si>
    <t>Wichita County</t>
  </si>
  <si>
    <t>Rockcastle County</t>
  </si>
  <si>
    <t>Covington city</t>
  </si>
  <si>
    <t>Stoddard County</t>
  </si>
  <si>
    <t>Hartley County</t>
  </si>
  <si>
    <t>Danville city</t>
  </si>
  <si>
    <t>Woodson County</t>
  </si>
  <si>
    <t>Emporia city</t>
  </si>
  <si>
    <t>Wyandotte County</t>
  </si>
  <si>
    <t>Hays County</t>
  </si>
  <si>
    <t>Fairfax city</t>
  </si>
  <si>
    <t>Muscogee County</t>
  </si>
  <si>
    <t>Taney County</t>
  </si>
  <si>
    <t>Hemphill County</t>
  </si>
  <si>
    <t>Falls Church city</t>
  </si>
  <si>
    <t>Franklin city</t>
  </si>
  <si>
    <t>Fredericksburg city</t>
  </si>
  <si>
    <t>Oglethorpe County</t>
  </si>
  <si>
    <t>Galax city</t>
  </si>
  <si>
    <t>Hockley County</t>
  </si>
  <si>
    <t>Hampton city</t>
  </si>
  <si>
    <t>Peach County</t>
  </si>
  <si>
    <t>Trigg County</t>
  </si>
  <si>
    <t>Hood County</t>
  </si>
  <si>
    <t>Harrisonburg city</t>
  </si>
  <si>
    <t>Trimble County</t>
  </si>
  <si>
    <t>Hopewell city</t>
  </si>
  <si>
    <t>Lexington city</t>
  </si>
  <si>
    <t>Lynchburg city</t>
  </si>
  <si>
    <t>St. Louis city</t>
  </si>
  <si>
    <t>Hudspeth County</t>
  </si>
  <si>
    <t>Manassas city</t>
  </si>
  <si>
    <t>Hunt County</t>
  </si>
  <si>
    <t>Manassas Park city</t>
  </si>
  <si>
    <t>Martinsville city</t>
  </si>
  <si>
    <t>Irion County</t>
  </si>
  <si>
    <t>Newport News city</t>
  </si>
  <si>
    <t>Rabun County</t>
  </si>
  <si>
    <t>Wolfe County</t>
  </si>
  <si>
    <t>Jack County</t>
  </si>
  <si>
    <t>Norfolk city</t>
  </si>
  <si>
    <t>Norton city</t>
  </si>
  <si>
    <t>Petersburg city</t>
  </si>
  <si>
    <t>Rockdale County</t>
  </si>
  <si>
    <t>Poquoson city</t>
  </si>
  <si>
    <t>Schley County</t>
  </si>
  <si>
    <t>Portsmouth city</t>
  </si>
  <si>
    <t>Screven County</t>
  </si>
  <si>
    <t>Jim Hogg County</t>
  </si>
  <si>
    <t>Radford city</t>
  </si>
  <si>
    <t>Jim Wells County</t>
  </si>
  <si>
    <t>Richmond city</t>
  </si>
  <si>
    <t>Spalding County</t>
  </si>
  <si>
    <t>Roanoke city</t>
  </si>
  <si>
    <t>Salem city</t>
  </si>
  <si>
    <t>Karnes County</t>
  </si>
  <si>
    <t>Staunton city</t>
  </si>
  <si>
    <t>Kaufman County</t>
  </si>
  <si>
    <t>Suffolk city</t>
  </si>
  <si>
    <t>Virginia Beach city</t>
  </si>
  <si>
    <t>Taliaferro County</t>
  </si>
  <si>
    <t>Kenedy County</t>
  </si>
  <si>
    <t>Waynesboro city</t>
  </si>
  <si>
    <t>Tattnall County</t>
  </si>
  <si>
    <t>Williamsburg city</t>
  </si>
  <si>
    <t>Kerr County</t>
  </si>
  <si>
    <t>Winchester city</t>
  </si>
  <si>
    <t>Telfair County</t>
  </si>
  <si>
    <t>Kimble County</t>
  </si>
  <si>
    <t>Terrell County</t>
  </si>
  <si>
    <t>Kinney County</t>
  </si>
  <si>
    <t>Tift County</t>
  </si>
  <si>
    <t>Kleberg County</t>
  </si>
  <si>
    <t>Toombs County</t>
  </si>
  <si>
    <t>Towns County</t>
  </si>
  <si>
    <t>Treutlen County</t>
  </si>
  <si>
    <t>Lamb County</t>
  </si>
  <si>
    <t>Troup County</t>
  </si>
  <si>
    <t>Lampasas County</t>
  </si>
  <si>
    <t>La Salle County</t>
  </si>
  <si>
    <t>Twiggs County</t>
  </si>
  <si>
    <t>Lavaca County</t>
  </si>
  <si>
    <t>Upson County</t>
  </si>
  <si>
    <t>Ware County</t>
  </si>
  <si>
    <t>Lipscomb County</t>
  </si>
  <si>
    <t>Live Oak County</t>
  </si>
  <si>
    <t>Llano County</t>
  </si>
  <si>
    <t>Loving County</t>
  </si>
  <si>
    <t>Lubbock County</t>
  </si>
  <si>
    <t>Lynn County</t>
  </si>
  <si>
    <t>McCulloch County</t>
  </si>
  <si>
    <t>Whitfield County</t>
  </si>
  <si>
    <t>McLennan County</t>
  </si>
  <si>
    <t>McMullen County</t>
  </si>
  <si>
    <t>Matagorda County</t>
  </si>
  <si>
    <t>Maverick County</t>
  </si>
  <si>
    <t>Milam County</t>
  </si>
  <si>
    <t>Montague County</t>
  </si>
  <si>
    <t>Motley County</t>
  </si>
  <si>
    <t>Nacogdoches County</t>
  </si>
  <si>
    <t>Navarro County</t>
  </si>
  <si>
    <t>Nolan County</t>
  </si>
  <si>
    <t>Nueces County</t>
  </si>
  <si>
    <t>Ochiltree County</t>
  </si>
  <si>
    <t>Palo Pinto County</t>
  </si>
  <si>
    <t>Parker County</t>
  </si>
  <si>
    <t>Parmer County</t>
  </si>
  <si>
    <t>Pecos County</t>
  </si>
  <si>
    <t>Presidio County</t>
  </si>
  <si>
    <t>Rains County</t>
  </si>
  <si>
    <t>Randall County</t>
  </si>
  <si>
    <t>Reagan County</t>
  </si>
  <si>
    <t>Real County</t>
  </si>
  <si>
    <t>Red River County</t>
  </si>
  <si>
    <t>Reeves County</t>
  </si>
  <si>
    <t>Refugio County</t>
  </si>
  <si>
    <t>Rockwall County</t>
  </si>
  <si>
    <t>Runnels County</t>
  </si>
  <si>
    <t>Sabine County</t>
  </si>
  <si>
    <t>San Augustine County</t>
  </si>
  <si>
    <t>San Jacinto County</t>
  </si>
  <si>
    <t>San Patricio County</t>
  </si>
  <si>
    <t>San Saba County</t>
  </si>
  <si>
    <t>Schleicher County</t>
  </si>
  <si>
    <t>Scurry County</t>
  </si>
  <si>
    <t>Shackelford County</t>
  </si>
  <si>
    <t>Somervell County</t>
  </si>
  <si>
    <t>Starr County</t>
  </si>
  <si>
    <t>Sterling County</t>
  </si>
  <si>
    <t>Stonewall County</t>
  </si>
  <si>
    <t>Sutton County</t>
  </si>
  <si>
    <t>Swisher County</t>
  </si>
  <si>
    <t>Tarrant County</t>
  </si>
  <si>
    <t>Terry County</t>
  </si>
  <si>
    <t>Throckmorton County</t>
  </si>
  <si>
    <t>Titus County</t>
  </si>
  <si>
    <t>Tom Green County</t>
  </si>
  <si>
    <t>Travis County</t>
  </si>
  <si>
    <t>Upton County</t>
  </si>
  <si>
    <t>Uvalde County</t>
  </si>
  <si>
    <t>Val Verde County</t>
  </si>
  <si>
    <t>Van Zandt County</t>
  </si>
  <si>
    <t>Victoria County</t>
  </si>
  <si>
    <t>Waller County</t>
  </si>
  <si>
    <t>Webb County</t>
  </si>
  <si>
    <t>Wharton County</t>
  </si>
  <si>
    <t>Wilbarger County</t>
  </si>
  <si>
    <t>Willacy County</t>
  </si>
  <si>
    <t>Winkler County</t>
  </si>
  <si>
    <t>Yoakum County</t>
  </si>
  <si>
    <t>Young County</t>
  </si>
  <si>
    <t>Zapata County</t>
  </si>
  <si>
    <t>Zavala County</t>
  </si>
  <si>
    <t>County FIPS Lookup Table</t>
  </si>
  <si>
    <t>County FIPS</t>
  </si>
  <si>
    <t>county</t>
  </si>
  <si>
    <t>state</t>
  </si>
  <si>
    <t>County State Name_short</t>
  </si>
  <si>
    <t xml:space="preserve">State FIPS </t>
  </si>
  <si>
    <t>01001</t>
  </si>
  <si>
    <t>Autauga County, AL</t>
  </si>
  <si>
    <t>EPA Region 4</t>
  </si>
  <si>
    <t>01003</t>
  </si>
  <si>
    <t>Baldwin County, AL</t>
  </si>
  <si>
    <t>01005</t>
  </si>
  <si>
    <t>Barbour County, AL</t>
  </si>
  <si>
    <t>01007</t>
  </si>
  <si>
    <t>Bibb County, AL</t>
  </si>
  <si>
    <t>01009</t>
  </si>
  <si>
    <t>Blount County, AL</t>
  </si>
  <si>
    <t>01011</t>
  </si>
  <si>
    <t>Bullock County, AL</t>
  </si>
  <si>
    <t>01013</t>
  </si>
  <si>
    <t>Butler County, AL</t>
  </si>
  <si>
    <t>01015</t>
  </si>
  <si>
    <t>Calhoun County, AL</t>
  </si>
  <si>
    <t>01017</t>
  </si>
  <si>
    <t>Chambers County, AL</t>
  </si>
  <si>
    <t>01019</t>
  </si>
  <si>
    <t>Cherokee County, AL</t>
  </si>
  <si>
    <t>01021</t>
  </si>
  <si>
    <t>Chilton County, AL</t>
  </si>
  <si>
    <t>01023</t>
  </si>
  <si>
    <t>Choctaw County, AL</t>
  </si>
  <si>
    <t>01025</t>
  </si>
  <si>
    <t>Clarke County, AL</t>
  </si>
  <si>
    <t>01027</t>
  </si>
  <si>
    <t>Clay County, AL</t>
  </si>
  <si>
    <t>01029</t>
  </si>
  <si>
    <t>Cleburne County, AL</t>
  </si>
  <si>
    <t>01031</t>
  </si>
  <si>
    <t>Coffee County, AL</t>
  </si>
  <si>
    <t>01033</t>
  </si>
  <si>
    <t>Colbert County, AL</t>
  </si>
  <si>
    <t>01035</t>
  </si>
  <si>
    <t>Conecuh County, AL</t>
  </si>
  <si>
    <t>01037</t>
  </si>
  <si>
    <t>Coosa County, AL</t>
  </si>
  <si>
    <t>01039</t>
  </si>
  <si>
    <t>Covington County, AL</t>
  </si>
  <si>
    <t>01041</t>
  </si>
  <si>
    <t>Crenshaw County, AL</t>
  </si>
  <si>
    <t>01043</t>
  </si>
  <si>
    <t>Cullman County, AL</t>
  </si>
  <si>
    <t>01045</t>
  </si>
  <si>
    <t>Dale County, AL</t>
  </si>
  <si>
    <t>01047</t>
  </si>
  <si>
    <t>Dallas County, AL</t>
  </si>
  <si>
    <t>01049</t>
  </si>
  <si>
    <t>DeKalb County, AL</t>
  </si>
  <si>
    <t>01051</t>
  </si>
  <si>
    <t>Elmore County, AL</t>
  </si>
  <si>
    <t>01053</t>
  </si>
  <si>
    <t>Escambia County, AL</t>
  </si>
  <si>
    <t>01055</t>
  </si>
  <si>
    <t>Etowah County, AL</t>
  </si>
  <si>
    <t>01057</t>
  </si>
  <si>
    <t>Fayette County, AL</t>
  </si>
  <si>
    <t>01059</t>
  </si>
  <si>
    <t>Franklin County, AL</t>
  </si>
  <si>
    <t>01061</t>
  </si>
  <si>
    <t>Geneva County, AL</t>
  </si>
  <si>
    <t>01063</t>
  </si>
  <si>
    <t>Greene County, AL</t>
  </si>
  <si>
    <t>01065</t>
  </si>
  <si>
    <t>Hale County, AL</t>
  </si>
  <si>
    <t>01067</t>
  </si>
  <si>
    <t>Henry County, AL</t>
  </si>
  <si>
    <t>01069</t>
  </si>
  <si>
    <t>Houston County, AL</t>
  </si>
  <si>
    <t>01071</t>
  </si>
  <si>
    <t>Jackson County, AL</t>
  </si>
  <si>
    <t>01073</t>
  </si>
  <si>
    <t>Jefferson County, AL</t>
  </si>
  <si>
    <t>01075</t>
  </si>
  <si>
    <t>Lamar County, AL</t>
  </si>
  <si>
    <t>01077</t>
  </si>
  <si>
    <t>Lauderdale County, AL</t>
  </si>
  <si>
    <t>01079</t>
  </si>
  <si>
    <t>Lawrence County, AL</t>
  </si>
  <si>
    <t>01081</t>
  </si>
  <si>
    <t>Lee County, AL</t>
  </si>
  <si>
    <t>01083</t>
  </si>
  <si>
    <t>Limestone County, AL</t>
  </si>
  <si>
    <t>01085</t>
  </si>
  <si>
    <t>Lowndes County, AL</t>
  </si>
  <si>
    <t>01087</t>
  </si>
  <si>
    <t>Macon County, AL</t>
  </si>
  <si>
    <t>01089</t>
  </si>
  <si>
    <t>Madison County, AL</t>
  </si>
  <si>
    <t>01091</t>
  </si>
  <si>
    <t>Marengo County, AL</t>
  </si>
  <si>
    <t>01093</t>
  </si>
  <si>
    <t>Marion County, AL</t>
  </si>
  <si>
    <t>01095</t>
  </si>
  <si>
    <t>Marshall County, AL</t>
  </si>
  <si>
    <t>01097</t>
  </si>
  <si>
    <t>Mobile County, AL</t>
  </si>
  <si>
    <t>01099</t>
  </si>
  <si>
    <t>Monroe County, AL</t>
  </si>
  <si>
    <t>01101</t>
  </si>
  <si>
    <t>Montgomery County, AL</t>
  </si>
  <si>
    <t>01103</t>
  </si>
  <si>
    <t>Morgan County, AL</t>
  </si>
  <si>
    <t>01105</t>
  </si>
  <si>
    <t>Perry County, AL</t>
  </si>
  <si>
    <t>01107</t>
  </si>
  <si>
    <t>Pickens County, AL</t>
  </si>
  <si>
    <t>01109</t>
  </si>
  <si>
    <t>Pike County, AL</t>
  </si>
  <si>
    <t>01111</t>
  </si>
  <si>
    <t>Randolph County, AL</t>
  </si>
  <si>
    <t>01113</t>
  </si>
  <si>
    <t>Russell County, AL</t>
  </si>
  <si>
    <t>01115</t>
  </si>
  <si>
    <t>St. Clair County, AL</t>
  </si>
  <si>
    <t>01117</t>
  </si>
  <si>
    <t>Shelby County, AL</t>
  </si>
  <si>
    <t>01119</t>
  </si>
  <si>
    <t>Sumter County, AL</t>
  </si>
  <si>
    <t>01121</t>
  </si>
  <si>
    <t>Talladega County, AL</t>
  </si>
  <si>
    <t>01123</t>
  </si>
  <si>
    <t>Tallapoosa County, AL</t>
  </si>
  <si>
    <t>01125</t>
  </si>
  <si>
    <t>Tuscaloosa County, AL</t>
  </si>
  <si>
    <t>01127</t>
  </si>
  <si>
    <t>Walker County, AL</t>
  </si>
  <si>
    <t>01129</t>
  </si>
  <si>
    <t>Washington County, AL</t>
  </si>
  <si>
    <t>01131</t>
  </si>
  <si>
    <t>Wilcox County, AL</t>
  </si>
  <si>
    <t>01133</t>
  </si>
  <si>
    <t>Winston County, AL</t>
  </si>
  <si>
    <t>02013</t>
  </si>
  <si>
    <t>Aleutians East Borough, AK</t>
  </si>
  <si>
    <t>EPA Region 10</t>
  </si>
  <si>
    <t>02016</t>
  </si>
  <si>
    <t>Aleutians West Census Area, AK</t>
  </si>
  <si>
    <t>02020</t>
  </si>
  <si>
    <t>Anchorage Municipality, AK</t>
  </si>
  <si>
    <t>02050</t>
  </si>
  <si>
    <t>Bethel Census Area, AK</t>
  </si>
  <si>
    <t>02060</t>
  </si>
  <si>
    <t>Bristol Bay Borough, AK</t>
  </si>
  <si>
    <t>02063</t>
  </si>
  <si>
    <t>Chugach Census Area, AK</t>
  </si>
  <si>
    <t>02066</t>
  </si>
  <si>
    <t>Copper River Census Area, AK</t>
  </si>
  <si>
    <t>02068</t>
  </si>
  <si>
    <t>Denali Borough, AK</t>
  </si>
  <si>
    <t>02070</t>
  </si>
  <si>
    <t>Dillingham Census Area, AK</t>
  </si>
  <si>
    <t>02090</t>
  </si>
  <si>
    <t>Fairbanks North Star Borough, AK</t>
  </si>
  <si>
    <t>02100</t>
  </si>
  <si>
    <t>Haines Borough, AK</t>
  </si>
  <si>
    <t>02105</t>
  </si>
  <si>
    <t>Hoonah-Angoon Census Area, AK</t>
  </si>
  <si>
    <t>02110</t>
  </si>
  <si>
    <t>Juneau City and Borough, AK</t>
  </si>
  <si>
    <t>02122</t>
  </si>
  <si>
    <t>Kenai Peninsula Borough, AK</t>
  </si>
  <si>
    <t>02130</t>
  </si>
  <si>
    <t>Ketchikan Gateway Borough, AK</t>
  </si>
  <si>
    <t>02150</t>
  </si>
  <si>
    <t>Kodiak Island Borough, AK</t>
  </si>
  <si>
    <t>02158</t>
  </si>
  <si>
    <t>Kusilvak Census Area, AK</t>
  </si>
  <si>
    <t>02164</t>
  </si>
  <si>
    <t>Lake and Peninsula Borough, AK</t>
  </si>
  <si>
    <t>02170</t>
  </si>
  <si>
    <t>Matanuska-Susitna Borough, AK</t>
  </si>
  <si>
    <t>02180</t>
  </si>
  <si>
    <t>Nome Census Area, AK</t>
  </si>
  <si>
    <t>02185</t>
  </si>
  <si>
    <t>North Slope Borough, AK</t>
  </si>
  <si>
    <t>02188</t>
  </si>
  <si>
    <t>Northwest Arctic Borough, AK</t>
  </si>
  <si>
    <t>02195</t>
  </si>
  <si>
    <t>Petersburg Census Area, AK</t>
  </si>
  <si>
    <t>02198</t>
  </si>
  <si>
    <t>Prince of Wales-Hyder Census Area, AK</t>
  </si>
  <si>
    <t>02220</t>
  </si>
  <si>
    <t>Sitka City and Borough, AK</t>
  </si>
  <si>
    <t>02230</t>
  </si>
  <si>
    <t>Skagway Municipality, AK</t>
  </si>
  <si>
    <t>02240</t>
  </si>
  <si>
    <t>Southeast Fairbanks Census Area, AK</t>
  </si>
  <si>
    <t>02275</t>
  </si>
  <si>
    <t>Wrangell City and Borough, AK</t>
  </si>
  <si>
    <t>02282</t>
  </si>
  <si>
    <t>Yakutat City and Borough, AK</t>
  </si>
  <si>
    <t>02290</t>
  </si>
  <si>
    <t>Yukon-Koyukuk Census Area, AK</t>
  </si>
  <si>
    <t>04001</t>
  </si>
  <si>
    <t>Apache County, AZ</t>
  </si>
  <si>
    <t>EPA Region 9</t>
  </si>
  <si>
    <t>04003</t>
  </si>
  <si>
    <t>Cochise County, AZ</t>
  </si>
  <si>
    <t>04005</t>
  </si>
  <si>
    <t>Coconino County, AZ</t>
  </si>
  <si>
    <t>04007</t>
  </si>
  <si>
    <t>Gila County, AZ</t>
  </si>
  <si>
    <t>04009</t>
  </si>
  <si>
    <t>Graham County, AZ</t>
  </si>
  <si>
    <t>04011</t>
  </si>
  <si>
    <t>Greenlee County, AZ</t>
  </si>
  <si>
    <t>04012</t>
  </si>
  <si>
    <t>La Paz County, AZ</t>
  </si>
  <si>
    <t>04013</t>
  </si>
  <si>
    <t>Maricopa County, AZ</t>
  </si>
  <si>
    <t>04015</t>
  </si>
  <si>
    <t>Mohave County, AZ</t>
  </si>
  <si>
    <t>04017</t>
  </si>
  <si>
    <t>Navajo County, AZ</t>
  </si>
  <si>
    <t>04019</t>
  </si>
  <si>
    <t>Pima County, AZ</t>
  </si>
  <si>
    <t>04021</t>
  </si>
  <si>
    <t>Pinal County, AZ</t>
  </si>
  <si>
    <t>04023</t>
  </si>
  <si>
    <t>Santa Cruz County, AZ</t>
  </si>
  <si>
    <t>04025</t>
  </si>
  <si>
    <t>Yavapai County, AZ</t>
  </si>
  <si>
    <t>04027</t>
  </si>
  <si>
    <t>Yuma County, AZ</t>
  </si>
  <si>
    <t>05001</t>
  </si>
  <si>
    <t>Arkansas County, AR</t>
  </si>
  <si>
    <t>EPA Region 6</t>
  </si>
  <si>
    <t>05003</t>
  </si>
  <si>
    <t>Ashley County, AR</t>
  </si>
  <si>
    <t>05005</t>
  </si>
  <si>
    <t>Baxter County, AR</t>
  </si>
  <si>
    <t>05007</t>
  </si>
  <si>
    <t>Benton County, AR</t>
  </si>
  <si>
    <t>05009</t>
  </si>
  <si>
    <t>Boone County, AR</t>
  </si>
  <si>
    <t>05011</t>
  </si>
  <si>
    <t>Bradley County, AR</t>
  </si>
  <si>
    <t>05013</t>
  </si>
  <si>
    <t>Calhoun County, AR</t>
  </si>
  <si>
    <t>05015</t>
  </si>
  <si>
    <t>Carroll County, AR</t>
  </si>
  <si>
    <t>05017</t>
  </si>
  <si>
    <t>Chicot County, AR</t>
  </si>
  <si>
    <t>05019</t>
  </si>
  <si>
    <t>Clark County, AR</t>
  </si>
  <si>
    <t>05021</t>
  </si>
  <si>
    <t>Clay County, AR</t>
  </si>
  <si>
    <t>05023</t>
  </si>
  <si>
    <t>Cleburne County, AR</t>
  </si>
  <si>
    <t>05025</t>
  </si>
  <si>
    <t>Cleveland County, AR</t>
  </si>
  <si>
    <t>05027</t>
  </si>
  <si>
    <t>Columbia County, AR</t>
  </si>
  <si>
    <t>05029</t>
  </si>
  <si>
    <t>Conway County, AR</t>
  </si>
  <si>
    <t>05031</t>
  </si>
  <si>
    <t>Craighead County, AR</t>
  </si>
  <si>
    <t>05033</t>
  </si>
  <si>
    <t>Crawford County, AR</t>
  </si>
  <si>
    <t>05035</t>
  </si>
  <si>
    <t>Crittenden County, AR</t>
  </si>
  <si>
    <t>05037</t>
  </si>
  <si>
    <t>Cross County, AR</t>
  </si>
  <si>
    <t>05039</t>
  </si>
  <si>
    <t>Dallas County, AR</t>
  </si>
  <si>
    <t>05041</t>
  </si>
  <si>
    <t>Desha County, AR</t>
  </si>
  <si>
    <t>05043</t>
  </si>
  <si>
    <t>Drew County, AR</t>
  </si>
  <si>
    <t>05045</t>
  </si>
  <si>
    <t>Faulkner County, AR</t>
  </si>
  <si>
    <t>05047</t>
  </si>
  <si>
    <t>Franklin County, AR</t>
  </si>
  <si>
    <t>05049</t>
  </si>
  <si>
    <t>Fulton County, AR</t>
  </si>
  <si>
    <t>05051</t>
  </si>
  <si>
    <t>Garland County, AR</t>
  </si>
  <si>
    <t>05053</t>
  </si>
  <si>
    <t>Grant County, AR</t>
  </si>
  <si>
    <t>05055</t>
  </si>
  <si>
    <t>Greene County, AR</t>
  </si>
  <si>
    <t>05057</t>
  </si>
  <si>
    <t>Hempstead County, AR</t>
  </si>
  <si>
    <t>05059</t>
  </si>
  <si>
    <t>Hot Spring County, AR</t>
  </si>
  <si>
    <t>05061</t>
  </si>
  <si>
    <t>Howard County, AR</t>
  </si>
  <si>
    <t>05063</t>
  </si>
  <si>
    <t>Independence County, AR</t>
  </si>
  <si>
    <t>05065</t>
  </si>
  <si>
    <t>Izard County, AR</t>
  </si>
  <si>
    <t>05067</t>
  </si>
  <si>
    <t>Jackson County, AR</t>
  </si>
  <si>
    <t>05069</t>
  </si>
  <si>
    <t>Jefferson County, AR</t>
  </si>
  <si>
    <t>05071</t>
  </si>
  <si>
    <t>Johnson County, AR</t>
  </si>
  <si>
    <t>05073</t>
  </si>
  <si>
    <t>Lafayette County, AR</t>
  </si>
  <si>
    <t>05075</t>
  </si>
  <si>
    <t>Lawrence County, AR</t>
  </si>
  <si>
    <t>05077</t>
  </si>
  <si>
    <t>Lee County, AR</t>
  </si>
  <si>
    <t>05079</t>
  </si>
  <si>
    <t>Lincoln County, AR</t>
  </si>
  <si>
    <t>05081</t>
  </si>
  <si>
    <t>Little River County, AR</t>
  </si>
  <si>
    <t>05083</t>
  </si>
  <si>
    <t>Logan County, AR</t>
  </si>
  <si>
    <t>05085</t>
  </si>
  <si>
    <t>Lonoke County, AR</t>
  </si>
  <si>
    <t>05087</t>
  </si>
  <si>
    <t>Madison County, AR</t>
  </si>
  <si>
    <t>05089</t>
  </si>
  <si>
    <t>Marion County, AR</t>
  </si>
  <si>
    <t>05091</t>
  </si>
  <si>
    <t>Miller County, AR</t>
  </si>
  <si>
    <t>05093</t>
  </si>
  <si>
    <t>Mississippi County, AR</t>
  </si>
  <si>
    <t>05095</t>
  </si>
  <si>
    <t>Monroe County, AR</t>
  </si>
  <si>
    <t>05097</t>
  </si>
  <si>
    <t>Montgomery County, AR</t>
  </si>
  <si>
    <t>05099</t>
  </si>
  <si>
    <t>Nevada County, AR</t>
  </si>
  <si>
    <t>05101</t>
  </si>
  <si>
    <t>Newton County, AR</t>
  </si>
  <si>
    <t>05103</t>
  </si>
  <si>
    <t>Ouachita County, AR</t>
  </si>
  <si>
    <t>05105</t>
  </si>
  <si>
    <t>Perry County, AR</t>
  </si>
  <si>
    <t>05107</t>
  </si>
  <si>
    <t>Phillips County, AR</t>
  </si>
  <si>
    <t>05109</t>
  </si>
  <si>
    <t>Pike County, AR</t>
  </si>
  <si>
    <t>05111</t>
  </si>
  <si>
    <t>Poinsett County, AR</t>
  </si>
  <si>
    <t>05113</t>
  </si>
  <si>
    <t>Polk County, AR</t>
  </si>
  <si>
    <t>05115</t>
  </si>
  <si>
    <t>Pope County, AR</t>
  </si>
  <si>
    <t>05117</t>
  </si>
  <si>
    <t>Prairie County, AR</t>
  </si>
  <si>
    <t>05119</t>
  </si>
  <si>
    <t>Pulaski County, AR</t>
  </si>
  <si>
    <t>05121</t>
  </si>
  <si>
    <t>Randolph County, AR</t>
  </si>
  <si>
    <t>05123</t>
  </si>
  <si>
    <t>St. Francis County, AR</t>
  </si>
  <si>
    <t>05125</t>
  </si>
  <si>
    <t>Saline County, AR</t>
  </si>
  <si>
    <t>05127</t>
  </si>
  <si>
    <t>Scott County, AR</t>
  </si>
  <si>
    <t>05129</t>
  </si>
  <si>
    <t>Searcy County, AR</t>
  </si>
  <si>
    <t>05131</t>
  </si>
  <si>
    <t>Sebastian County, AR</t>
  </si>
  <si>
    <t>05133</t>
  </si>
  <si>
    <t>Sevier County, AR</t>
  </si>
  <si>
    <t>05135</t>
  </si>
  <si>
    <t>Sharp County, AR</t>
  </si>
  <si>
    <t>05137</t>
  </si>
  <si>
    <t>Stone County, AR</t>
  </si>
  <si>
    <t>05139</t>
  </si>
  <si>
    <t>Union County, AR</t>
  </si>
  <si>
    <t>05141</t>
  </si>
  <si>
    <t>Van Buren County, AR</t>
  </si>
  <si>
    <t>05143</t>
  </si>
  <si>
    <t>Washington County, AR</t>
  </si>
  <si>
    <t>05145</t>
  </si>
  <si>
    <t>White County, AR</t>
  </si>
  <si>
    <t>05147</t>
  </si>
  <si>
    <t>Woodruff County, AR</t>
  </si>
  <si>
    <t>05149</t>
  </si>
  <si>
    <t>Yell County, AR</t>
  </si>
  <si>
    <t>06001</t>
  </si>
  <si>
    <t>Alameda County, CA</t>
  </si>
  <si>
    <t>06003</t>
  </si>
  <si>
    <t>Alpine County, CA</t>
  </si>
  <si>
    <t>06005</t>
  </si>
  <si>
    <t>Amador County, CA</t>
  </si>
  <si>
    <t>06007</t>
  </si>
  <si>
    <t>Butte County, CA</t>
  </si>
  <si>
    <t>06009</t>
  </si>
  <si>
    <t>Calaveras County, CA</t>
  </si>
  <si>
    <t>06011</t>
  </si>
  <si>
    <t>Colusa County, CA</t>
  </si>
  <si>
    <t>06013</t>
  </si>
  <si>
    <t>Contra Costa County, CA</t>
  </si>
  <si>
    <t>06015</t>
  </si>
  <si>
    <t>Del Norte County, CA</t>
  </si>
  <si>
    <t>06017</t>
  </si>
  <si>
    <t>El Dorado County, CA</t>
  </si>
  <si>
    <t>06019</t>
  </si>
  <si>
    <t>Fresno County, CA</t>
  </si>
  <si>
    <t>06021</t>
  </si>
  <si>
    <t>Glenn County, CA</t>
  </si>
  <si>
    <t>06023</t>
  </si>
  <si>
    <t>Humboldt County, CA</t>
  </si>
  <si>
    <t>06025</t>
  </si>
  <si>
    <t>Imperial County, CA</t>
  </si>
  <si>
    <t>06027</t>
  </si>
  <si>
    <t>Inyo County, CA</t>
  </si>
  <si>
    <t>06029</t>
  </si>
  <si>
    <t>Kern County, CA</t>
  </si>
  <si>
    <t>06031</t>
  </si>
  <si>
    <t>Kings County, CA</t>
  </si>
  <si>
    <t>06033</t>
  </si>
  <si>
    <t>Lake County, CA</t>
  </si>
  <si>
    <t>06035</t>
  </si>
  <si>
    <t>Lassen County, CA</t>
  </si>
  <si>
    <t>06037</t>
  </si>
  <si>
    <t>Los Angeles County, CA</t>
  </si>
  <si>
    <t>06039</t>
  </si>
  <si>
    <t>Madera County, CA</t>
  </si>
  <si>
    <t>06041</t>
  </si>
  <si>
    <t>Marin County, CA</t>
  </si>
  <si>
    <t>06043</t>
  </si>
  <si>
    <t>Mariposa County, CA</t>
  </si>
  <si>
    <t>06045</t>
  </si>
  <si>
    <t>Mendocino County, CA</t>
  </si>
  <si>
    <t>06047</t>
  </si>
  <si>
    <t>Merced County, CA</t>
  </si>
  <si>
    <t>06049</t>
  </si>
  <si>
    <t>Modoc County, CA</t>
  </si>
  <si>
    <t>06051</t>
  </si>
  <si>
    <t>Mono County, CA</t>
  </si>
  <si>
    <t>06053</t>
  </si>
  <si>
    <t>Monterey County, CA</t>
  </si>
  <si>
    <t>06055</t>
  </si>
  <si>
    <t>Napa County, CA</t>
  </si>
  <si>
    <t>06057</t>
  </si>
  <si>
    <t>Nevada County, CA</t>
  </si>
  <si>
    <t>06059</t>
  </si>
  <si>
    <t>Orange County, CA</t>
  </si>
  <si>
    <t>06061</t>
  </si>
  <si>
    <t>Placer County, CA</t>
  </si>
  <si>
    <t>06063</t>
  </si>
  <si>
    <t>Plumas County, CA</t>
  </si>
  <si>
    <t>06065</t>
  </si>
  <si>
    <t>Riverside County, CA</t>
  </si>
  <si>
    <t>06067</t>
  </si>
  <si>
    <t>Sacramento County, CA</t>
  </si>
  <si>
    <t>06069</t>
  </si>
  <si>
    <t>San Benito County, CA</t>
  </si>
  <si>
    <t>06071</t>
  </si>
  <si>
    <t>San Bernardino County, CA</t>
  </si>
  <si>
    <t>06073</t>
  </si>
  <si>
    <t>San Diego County, CA</t>
  </si>
  <si>
    <t>06075</t>
  </si>
  <si>
    <t>San Francisco County, CA</t>
  </si>
  <si>
    <t>06077</t>
  </si>
  <si>
    <t>San Joaquin County, CA</t>
  </si>
  <si>
    <t>06079</t>
  </si>
  <si>
    <t>San Luis Obispo County, CA</t>
  </si>
  <si>
    <t>06081</t>
  </si>
  <si>
    <t>San Mateo County, CA</t>
  </si>
  <si>
    <t>06083</t>
  </si>
  <si>
    <t>Santa Barbara County, CA</t>
  </si>
  <si>
    <t>06085</t>
  </si>
  <si>
    <t>Santa Clara County, CA</t>
  </si>
  <si>
    <t>06087</t>
  </si>
  <si>
    <t>Santa Cruz County, CA</t>
  </si>
  <si>
    <t>06089</t>
  </si>
  <si>
    <t>Shasta County, CA</t>
  </si>
  <si>
    <t>06091</t>
  </si>
  <si>
    <t>Sierra County, CA</t>
  </si>
  <si>
    <t>06093</t>
  </si>
  <si>
    <t>Siskiyou County, CA</t>
  </si>
  <si>
    <t>06095</t>
  </si>
  <si>
    <t>Solano County, CA</t>
  </si>
  <si>
    <t>06097</t>
  </si>
  <si>
    <t>Sonoma County, CA</t>
  </si>
  <si>
    <t>06099</t>
  </si>
  <si>
    <t>Stanislaus County, CA</t>
  </si>
  <si>
    <t>06101</t>
  </si>
  <si>
    <t>Sutter County, CA</t>
  </si>
  <si>
    <t>06103</t>
  </si>
  <si>
    <t>Tehama County, CA</t>
  </si>
  <si>
    <t>06105</t>
  </si>
  <si>
    <t>Trinity County, CA</t>
  </si>
  <si>
    <t>06107</t>
  </si>
  <si>
    <t>Tulare County, CA</t>
  </si>
  <si>
    <t>06109</t>
  </si>
  <si>
    <t>Tuolumne County, CA</t>
  </si>
  <si>
    <t>06111</t>
  </si>
  <si>
    <t>Ventura County, CA</t>
  </si>
  <si>
    <t>06113</t>
  </si>
  <si>
    <t>Yolo County, CA</t>
  </si>
  <si>
    <t>06115</t>
  </si>
  <si>
    <t>Yuba County, CA</t>
  </si>
  <si>
    <t>08001</t>
  </si>
  <si>
    <t>Adams County, CO</t>
  </si>
  <si>
    <t>EPA Region 8</t>
  </si>
  <si>
    <t>08003</t>
  </si>
  <si>
    <t>Alamosa County, CO</t>
  </si>
  <si>
    <t>08005</t>
  </si>
  <si>
    <t>Arapahoe County, CO</t>
  </si>
  <si>
    <t>08007</t>
  </si>
  <si>
    <t>Archuleta County, CO</t>
  </si>
  <si>
    <t>08009</t>
  </si>
  <si>
    <t>Baca County, CO</t>
  </si>
  <si>
    <t>08011</t>
  </si>
  <si>
    <t>Bent County, CO</t>
  </si>
  <si>
    <t>08013</t>
  </si>
  <si>
    <t>Boulder County, CO</t>
  </si>
  <si>
    <t>08014</t>
  </si>
  <si>
    <t>Broomfield County, CO</t>
  </si>
  <si>
    <t>08015</t>
  </si>
  <si>
    <t>Chaffee County, CO</t>
  </si>
  <si>
    <t>08017</t>
  </si>
  <si>
    <t>Cheyenne County, CO</t>
  </si>
  <si>
    <t>08019</t>
  </si>
  <si>
    <t>Clear Creek County, CO</t>
  </si>
  <si>
    <t>08021</t>
  </si>
  <si>
    <t>Conejos County, CO</t>
  </si>
  <si>
    <t>08023</t>
  </si>
  <si>
    <t>Costilla County, CO</t>
  </si>
  <si>
    <t>08025</t>
  </si>
  <si>
    <t>Crowley County, CO</t>
  </si>
  <si>
    <t>08027</t>
  </si>
  <si>
    <t>Custer County, CO</t>
  </si>
  <si>
    <t>08029</t>
  </si>
  <si>
    <t>Delta County, CO</t>
  </si>
  <si>
    <t>08031</t>
  </si>
  <si>
    <t>Denver County, CO</t>
  </si>
  <si>
    <t>08033</t>
  </si>
  <si>
    <t>Dolores County, CO</t>
  </si>
  <si>
    <t>08035</t>
  </si>
  <si>
    <t>Douglas County, CO</t>
  </si>
  <si>
    <t>08037</t>
  </si>
  <si>
    <t>Eagle County, CO</t>
  </si>
  <si>
    <t>08039</t>
  </si>
  <si>
    <t>Elbert County, CO</t>
  </si>
  <si>
    <t>08041</t>
  </si>
  <si>
    <t>El Paso County, CO</t>
  </si>
  <si>
    <t>08043</t>
  </si>
  <si>
    <t>Fremont County, CO</t>
  </si>
  <si>
    <t>08045</t>
  </si>
  <si>
    <t>Garfield County, CO</t>
  </si>
  <si>
    <t>08047</t>
  </si>
  <si>
    <t>Gilpin County, CO</t>
  </si>
  <si>
    <t>08049</t>
  </si>
  <si>
    <t>Grand County, CO</t>
  </si>
  <si>
    <t>08051</t>
  </si>
  <si>
    <t>Gunnison County, CO</t>
  </si>
  <si>
    <t>08053</t>
  </si>
  <si>
    <t>Hinsdale County, CO</t>
  </si>
  <si>
    <t>08055</t>
  </si>
  <si>
    <t>Huerfano County, CO</t>
  </si>
  <si>
    <t>08057</t>
  </si>
  <si>
    <t>Jackson County, CO</t>
  </si>
  <si>
    <t>08059</t>
  </si>
  <si>
    <t>Jefferson County, CO</t>
  </si>
  <si>
    <t>08061</t>
  </si>
  <si>
    <t>Kiowa County, CO</t>
  </si>
  <si>
    <t>08063</t>
  </si>
  <si>
    <t>Kit Carson County, CO</t>
  </si>
  <si>
    <t>08065</t>
  </si>
  <si>
    <t>Lake County, CO</t>
  </si>
  <si>
    <t>08067</t>
  </si>
  <si>
    <t>La Plata County, CO</t>
  </si>
  <si>
    <t>08069</t>
  </si>
  <si>
    <t>Larimer County, CO</t>
  </si>
  <si>
    <t>08071</t>
  </si>
  <si>
    <t>Las Animas County, CO</t>
  </si>
  <si>
    <t>08073</t>
  </si>
  <si>
    <t>Lincoln County, CO</t>
  </si>
  <si>
    <t>08075</t>
  </si>
  <si>
    <t>Logan County, CO</t>
  </si>
  <si>
    <t>08077</t>
  </si>
  <si>
    <t>Mesa County, CO</t>
  </si>
  <si>
    <t>08079</t>
  </si>
  <si>
    <t>Mineral County, CO</t>
  </si>
  <si>
    <t>08081</t>
  </si>
  <si>
    <t>Moffat County, CO</t>
  </si>
  <si>
    <t>08083</t>
  </si>
  <si>
    <t>Montezuma County, CO</t>
  </si>
  <si>
    <t>08085</t>
  </si>
  <si>
    <t>Montrose County, CO</t>
  </si>
  <si>
    <t>08087</t>
  </si>
  <si>
    <t>Morgan County, CO</t>
  </si>
  <si>
    <t>08089</t>
  </si>
  <si>
    <t>Otero County, CO</t>
  </si>
  <si>
    <t>08091</t>
  </si>
  <si>
    <t>Ouray County, CO</t>
  </si>
  <si>
    <t>08093</t>
  </si>
  <si>
    <t>Park County, CO</t>
  </si>
  <si>
    <t>08095</t>
  </si>
  <si>
    <t>Phillips County, CO</t>
  </si>
  <si>
    <t>08097</t>
  </si>
  <si>
    <t>Pitkin County, CO</t>
  </si>
  <si>
    <t>08099</t>
  </si>
  <si>
    <t>Prowers County, CO</t>
  </si>
  <si>
    <t>08101</t>
  </si>
  <si>
    <t>Pueblo County, CO</t>
  </si>
  <si>
    <t>08103</t>
  </si>
  <si>
    <t>Rio Blanco County, CO</t>
  </si>
  <si>
    <t>08105</t>
  </si>
  <si>
    <t>Rio Grande County, CO</t>
  </si>
  <si>
    <t>08107</t>
  </si>
  <si>
    <t>Routt County, CO</t>
  </si>
  <si>
    <t>08109</t>
  </si>
  <si>
    <t>Saguache County, CO</t>
  </si>
  <si>
    <t>08111</t>
  </si>
  <si>
    <t>San Juan County, CO</t>
  </si>
  <si>
    <t>08113</t>
  </si>
  <si>
    <t>San Miguel County, CO</t>
  </si>
  <si>
    <t>08115</t>
  </si>
  <si>
    <t>Sedgwick County, CO</t>
  </si>
  <si>
    <t>08117</t>
  </si>
  <si>
    <t>Summit County, CO</t>
  </si>
  <si>
    <t>08119</t>
  </si>
  <si>
    <t>Teller County, CO</t>
  </si>
  <si>
    <t>08121</t>
  </si>
  <si>
    <t>Washington County, CO</t>
  </si>
  <si>
    <t>08123</t>
  </si>
  <si>
    <t>Weld County, CO</t>
  </si>
  <si>
    <t>08125</t>
  </si>
  <si>
    <t>Yuma County, CO</t>
  </si>
  <si>
    <t>09001</t>
  </si>
  <si>
    <t>EPA Region 1</t>
  </si>
  <si>
    <t>09003</t>
  </si>
  <si>
    <t>Hartford County, CT</t>
  </si>
  <si>
    <t>09005</t>
  </si>
  <si>
    <t>Litchfield County, CT</t>
  </si>
  <si>
    <t>09007</t>
  </si>
  <si>
    <t>Middlesex County, CT</t>
  </si>
  <si>
    <t>09009</t>
  </si>
  <si>
    <t>New Haven County, CT</t>
  </si>
  <si>
    <t>09011</t>
  </si>
  <si>
    <t>New London County, CT</t>
  </si>
  <si>
    <t>09013</t>
  </si>
  <si>
    <t>Tolland County, CT</t>
  </si>
  <si>
    <t>09015</t>
  </si>
  <si>
    <t>Windham County, CT</t>
  </si>
  <si>
    <t>09110</t>
  </si>
  <si>
    <t>Capitol, CT</t>
  </si>
  <si>
    <t>09120</t>
  </si>
  <si>
    <t>Greater Bridgeport, CT</t>
  </si>
  <si>
    <t>09130</t>
  </si>
  <si>
    <t>Lower Connecticut River Valley, CT</t>
  </si>
  <si>
    <t>09140</t>
  </si>
  <si>
    <t>Naugatuck Valley, CT</t>
  </si>
  <si>
    <t>09150</t>
  </si>
  <si>
    <t>Northeastern Connecticut, CT</t>
  </si>
  <si>
    <t>09160</t>
  </si>
  <si>
    <t>Northwest Hills, CT</t>
  </si>
  <si>
    <t>09170</t>
  </si>
  <si>
    <t>South Central Connecticut, CT</t>
  </si>
  <si>
    <t>09180</t>
  </si>
  <si>
    <t>Southeastern Connecticut, CT</t>
  </si>
  <si>
    <t>09190</t>
  </si>
  <si>
    <t>Western Connecticut, CT</t>
  </si>
  <si>
    <t>10001</t>
  </si>
  <si>
    <t>Kent County, DE</t>
  </si>
  <si>
    <t>EPA Region 3</t>
  </si>
  <si>
    <t>10003</t>
  </si>
  <si>
    <t>New Castle County, DE</t>
  </si>
  <si>
    <t>10005</t>
  </si>
  <si>
    <t>Sussex County, DE</t>
  </si>
  <si>
    <t>11001</t>
  </si>
  <si>
    <t>District of Columbia, DC</t>
  </si>
  <si>
    <t>12001</t>
  </si>
  <si>
    <t>Alachua County, FL</t>
  </si>
  <si>
    <t>12003</t>
  </si>
  <si>
    <t>Baker County, FL</t>
  </si>
  <si>
    <t>12005</t>
  </si>
  <si>
    <t>Bay County, FL</t>
  </si>
  <si>
    <t>12007</t>
  </si>
  <si>
    <t>Bradford County, FL</t>
  </si>
  <si>
    <t>12009</t>
  </si>
  <si>
    <t>Brevard County, FL</t>
  </si>
  <si>
    <t>12011</t>
  </si>
  <si>
    <t>Broward County, FL</t>
  </si>
  <si>
    <t>12013</t>
  </si>
  <si>
    <t>Calhoun County, FL</t>
  </si>
  <si>
    <t>12015</t>
  </si>
  <si>
    <t>Charlotte County, FL</t>
  </si>
  <si>
    <t>12017</t>
  </si>
  <si>
    <t>Citrus County, FL</t>
  </si>
  <si>
    <t>12019</t>
  </si>
  <si>
    <t>Clay County, FL</t>
  </si>
  <si>
    <t>12021</t>
  </si>
  <si>
    <t>Collier County, FL</t>
  </si>
  <si>
    <t>12023</t>
  </si>
  <si>
    <t>Columbia County, FL</t>
  </si>
  <si>
    <t>12027</t>
  </si>
  <si>
    <t>DeSoto County, FL</t>
  </si>
  <si>
    <t>12029</t>
  </si>
  <si>
    <t>Dixie County, FL</t>
  </si>
  <si>
    <t>12031</t>
  </si>
  <si>
    <t>Duval County, FL</t>
  </si>
  <si>
    <t>12033</t>
  </si>
  <si>
    <t>Escambia County, FL</t>
  </si>
  <si>
    <t>12035</t>
  </si>
  <si>
    <t>Flagler County, FL</t>
  </si>
  <si>
    <t>12037</t>
  </si>
  <si>
    <t>Franklin County, FL</t>
  </si>
  <si>
    <t>12039</t>
  </si>
  <si>
    <t>Gadsden County, FL</t>
  </si>
  <si>
    <t>12041</t>
  </si>
  <si>
    <t>Gilchrist County, FL</t>
  </si>
  <si>
    <t>12043</t>
  </si>
  <si>
    <t>Glades County, FL</t>
  </si>
  <si>
    <t>12045</t>
  </si>
  <si>
    <t>Gulf County, FL</t>
  </si>
  <si>
    <t>12047</t>
  </si>
  <si>
    <t>Hamilton County, FL</t>
  </si>
  <si>
    <t>12049</t>
  </si>
  <si>
    <t>Hardee County, FL</t>
  </si>
  <si>
    <t>12051</t>
  </si>
  <si>
    <t>Hendry County, FL</t>
  </si>
  <si>
    <t>12053</t>
  </si>
  <si>
    <t>Hernando County, FL</t>
  </si>
  <si>
    <t>12055</t>
  </si>
  <si>
    <t>Highlands County, FL</t>
  </si>
  <si>
    <t>12057</t>
  </si>
  <si>
    <t>Hillsborough County, FL</t>
  </si>
  <si>
    <t>12059</t>
  </si>
  <si>
    <t>Holmes County, FL</t>
  </si>
  <si>
    <t>12061</t>
  </si>
  <si>
    <t>Indian River County, FL</t>
  </si>
  <si>
    <t>12063</t>
  </si>
  <si>
    <t>Jackson County, FL</t>
  </si>
  <si>
    <t>12065</t>
  </si>
  <si>
    <t>Jefferson County, FL</t>
  </si>
  <si>
    <t>12067</t>
  </si>
  <si>
    <t>Lafayette County, FL</t>
  </si>
  <si>
    <t>12069</t>
  </si>
  <si>
    <t>Lake County, FL</t>
  </si>
  <si>
    <t>12071</t>
  </si>
  <si>
    <t>Lee County, FL</t>
  </si>
  <si>
    <t>12073</t>
  </si>
  <si>
    <t>Leon County, FL</t>
  </si>
  <si>
    <t>12075</t>
  </si>
  <si>
    <t>Levy County, FL</t>
  </si>
  <si>
    <t>12077</t>
  </si>
  <si>
    <t>Liberty County, FL</t>
  </si>
  <si>
    <t>12079</t>
  </si>
  <si>
    <t>Madison County, FL</t>
  </si>
  <si>
    <t>12081</t>
  </si>
  <si>
    <t>Manatee County, FL</t>
  </si>
  <si>
    <t>12083</t>
  </si>
  <si>
    <t>Marion County, FL</t>
  </si>
  <si>
    <t>12085</t>
  </si>
  <si>
    <t>Martin County, FL</t>
  </si>
  <si>
    <t>12086</t>
  </si>
  <si>
    <t>Miami-Dade County, FL</t>
  </si>
  <si>
    <t>12087</t>
  </si>
  <si>
    <t>Monroe County, FL</t>
  </si>
  <si>
    <t>12089</t>
  </si>
  <si>
    <t>Nassau County, FL</t>
  </si>
  <si>
    <t>12091</t>
  </si>
  <si>
    <t>Okaloosa County, FL</t>
  </si>
  <si>
    <t>12093</t>
  </si>
  <si>
    <t>Okeechobee County, FL</t>
  </si>
  <si>
    <t>12095</t>
  </si>
  <si>
    <t>Orange County, FL</t>
  </si>
  <si>
    <t>12097</t>
  </si>
  <si>
    <t>Osceola County, FL</t>
  </si>
  <si>
    <t>12099</t>
  </si>
  <si>
    <t>Palm Beach County, FL</t>
  </si>
  <si>
    <t>12101</t>
  </si>
  <si>
    <t>Pasco County, FL</t>
  </si>
  <si>
    <t>12103</t>
  </si>
  <si>
    <t>Pinellas County, FL</t>
  </si>
  <si>
    <t>12105</t>
  </si>
  <si>
    <t>Polk County, FL</t>
  </si>
  <si>
    <t>12107</t>
  </si>
  <si>
    <t>Putnam County, FL</t>
  </si>
  <si>
    <t>12109</t>
  </si>
  <si>
    <t>St. Johns County, FL</t>
  </si>
  <si>
    <t>12111</t>
  </si>
  <si>
    <t>St. Lucie County, FL</t>
  </si>
  <si>
    <t>12113</t>
  </si>
  <si>
    <t>Santa Rosa County, FL</t>
  </si>
  <si>
    <t>12115</t>
  </si>
  <si>
    <t>Sarasota County, FL</t>
  </si>
  <si>
    <t>12117</t>
  </si>
  <si>
    <t>Seminole County, FL</t>
  </si>
  <si>
    <t>12119</t>
  </si>
  <si>
    <t>Sumter County, FL</t>
  </si>
  <si>
    <t>12121</t>
  </si>
  <si>
    <t>Suwannee County, FL</t>
  </si>
  <si>
    <t>12123</t>
  </si>
  <si>
    <t>Taylor County, FL</t>
  </si>
  <si>
    <t>12125</t>
  </si>
  <si>
    <t>Union County, FL</t>
  </si>
  <si>
    <t>12127</t>
  </si>
  <si>
    <t>Volusia County, FL</t>
  </si>
  <si>
    <t>12129</t>
  </si>
  <si>
    <t>Wakulla County, FL</t>
  </si>
  <si>
    <t>12131</t>
  </si>
  <si>
    <t>Walton County, FL</t>
  </si>
  <si>
    <t>12133</t>
  </si>
  <si>
    <t>Washington County, FL</t>
  </si>
  <si>
    <t>13001</t>
  </si>
  <si>
    <t>Appling County, GA</t>
  </si>
  <si>
    <t>13003</t>
  </si>
  <si>
    <t>Atkinson County, GA</t>
  </si>
  <si>
    <t>13005</t>
  </si>
  <si>
    <t>Bacon County, GA</t>
  </si>
  <si>
    <t>13007</t>
  </si>
  <si>
    <t>Baker County, GA</t>
  </si>
  <si>
    <t>13009</t>
  </si>
  <si>
    <t>Baldwin County, GA</t>
  </si>
  <si>
    <t>13011</t>
  </si>
  <si>
    <t>Banks County, GA</t>
  </si>
  <si>
    <t>13013</t>
  </si>
  <si>
    <t>Barrow County, GA</t>
  </si>
  <si>
    <t>13015</t>
  </si>
  <si>
    <t>Bartow County, GA</t>
  </si>
  <si>
    <t>13017</t>
  </si>
  <si>
    <t>Ben Hill County, GA</t>
  </si>
  <si>
    <t>13019</t>
  </si>
  <si>
    <t>Berrien County, GA</t>
  </si>
  <si>
    <t>13021</t>
  </si>
  <si>
    <t>Bibb County, GA</t>
  </si>
  <si>
    <t>13023</t>
  </si>
  <si>
    <t>Bleckley County, GA</t>
  </si>
  <si>
    <t>13025</t>
  </si>
  <si>
    <t>Brantley County, GA</t>
  </si>
  <si>
    <t>13027</t>
  </si>
  <si>
    <t>Brooks County, GA</t>
  </si>
  <si>
    <t>13029</t>
  </si>
  <si>
    <t>Bryan County, GA</t>
  </si>
  <si>
    <t>13031</t>
  </si>
  <si>
    <t>Bulloch County, GA</t>
  </si>
  <si>
    <t>13033</t>
  </si>
  <si>
    <t>Burke County, GA</t>
  </si>
  <si>
    <t>13035</t>
  </si>
  <si>
    <t>Butts County, GA</t>
  </si>
  <si>
    <t>13037</t>
  </si>
  <si>
    <t>Calhoun County, GA</t>
  </si>
  <si>
    <t>13039</t>
  </si>
  <si>
    <t>Camden County, GA</t>
  </si>
  <si>
    <t>13043</t>
  </si>
  <si>
    <t>Candler County, GA</t>
  </si>
  <si>
    <t>13045</t>
  </si>
  <si>
    <t>Carroll County, GA</t>
  </si>
  <si>
    <t>13047</t>
  </si>
  <si>
    <t>Catoosa County, GA</t>
  </si>
  <si>
    <t>13049</t>
  </si>
  <si>
    <t>Charlton County, GA</t>
  </si>
  <si>
    <t>13051</t>
  </si>
  <si>
    <t>Chatham County, GA</t>
  </si>
  <si>
    <t>13053</t>
  </si>
  <si>
    <t>Chattahoochee County, GA</t>
  </si>
  <si>
    <t>13055</t>
  </si>
  <si>
    <t>Chattooga County, GA</t>
  </si>
  <si>
    <t>13057</t>
  </si>
  <si>
    <t>Cherokee County, GA</t>
  </si>
  <si>
    <t>13059</t>
  </si>
  <si>
    <t>Clarke County, GA</t>
  </si>
  <si>
    <t>13061</t>
  </si>
  <si>
    <t>Clay County, GA</t>
  </si>
  <si>
    <t>13063</t>
  </si>
  <si>
    <t>Clayton County, GA</t>
  </si>
  <si>
    <t>13065</t>
  </si>
  <si>
    <t>Clinch County, GA</t>
  </si>
  <si>
    <t>13067</t>
  </si>
  <si>
    <t>Cobb County, GA</t>
  </si>
  <si>
    <t>13069</t>
  </si>
  <si>
    <t>Coffee County, GA</t>
  </si>
  <si>
    <t>13071</t>
  </si>
  <si>
    <t>Colquitt County, GA</t>
  </si>
  <si>
    <t>13073</t>
  </si>
  <si>
    <t>Columbia County, GA</t>
  </si>
  <si>
    <t>13075</t>
  </si>
  <si>
    <t>Cook County, GA</t>
  </si>
  <si>
    <t>13077</t>
  </si>
  <si>
    <t>Coweta County, GA</t>
  </si>
  <si>
    <t>13079</t>
  </si>
  <si>
    <t>Crawford County, GA</t>
  </si>
  <si>
    <t>13081</t>
  </si>
  <si>
    <t>Crisp County, GA</t>
  </si>
  <si>
    <t>13083</t>
  </si>
  <si>
    <t>Dade County, GA</t>
  </si>
  <si>
    <t>13085</t>
  </si>
  <si>
    <t>Dawson County, GA</t>
  </si>
  <si>
    <t>13087</t>
  </si>
  <si>
    <t>Decatur County, GA</t>
  </si>
  <si>
    <t>13089</t>
  </si>
  <si>
    <t>DeKalb County, GA</t>
  </si>
  <si>
    <t>13091</t>
  </si>
  <si>
    <t>Dodge County, GA</t>
  </si>
  <si>
    <t>13093</t>
  </si>
  <si>
    <t>Dooly County, GA</t>
  </si>
  <si>
    <t>13095</t>
  </si>
  <si>
    <t>Dougherty County, GA</t>
  </si>
  <si>
    <t>13097</t>
  </si>
  <si>
    <t>Douglas County, GA</t>
  </si>
  <si>
    <t>13099</t>
  </si>
  <si>
    <t>Early County, GA</t>
  </si>
  <si>
    <t>13101</t>
  </si>
  <si>
    <t>Echols County, GA</t>
  </si>
  <si>
    <t>13103</t>
  </si>
  <si>
    <t>Effingham County, GA</t>
  </si>
  <si>
    <t>13105</t>
  </si>
  <si>
    <t>Elbert County, GA</t>
  </si>
  <si>
    <t>13107</t>
  </si>
  <si>
    <t>Emanuel County, GA</t>
  </si>
  <si>
    <t>13109</t>
  </si>
  <si>
    <t>Evans County, GA</t>
  </si>
  <si>
    <t>13111</t>
  </si>
  <si>
    <t>Fannin County, GA</t>
  </si>
  <si>
    <t>13113</t>
  </si>
  <si>
    <t>Fayette County, GA</t>
  </si>
  <si>
    <t>13115</t>
  </si>
  <si>
    <t>Floyd County, GA</t>
  </si>
  <si>
    <t>13117</t>
  </si>
  <si>
    <t>Forsyth County, GA</t>
  </si>
  <si>
    <t>13119</t>
  </si>
  <si>
    <t>Franklin County, GA</t>
  </si>
  <si>
    <t>13121</t>
  </si>
  <si>
    <t>Fulton County, GA</t>
  </si>
  <si>
    <t>13123</t>
  </si>
  <si>
    <t>Gilmer County, GA</t>
  </si>
  <si>
    <t>13125</t>
  </si>
  <si>
    <t>Glascock County, GA</t>
  </si>
  <si>
    <t>13127</t>
  </si>
  <si>
    <t>Glynn County, GA</t>
  </si>
  <si>
    <t>13129</t>
  </si>
  <si>
    <t>Gordon County, GA</t>
  </si>
  <si>
    <t>13131</t>
  </si>
  <si>
    <t>Grady County, GA</t>
  </si>
  <si>
    <t>13133</t>
  </si>
  <si>
    <t>Greene County, GA</t>
  </si>
  <si>
    <t>13135</t>
  </si>
  <si>
    <t>Gwinnett County, GA</t>
  </si>
  <si>
    <t>13137</t>
  </si>
  <si>
    <t>Habersham County, GA</t>
  </si>
  <si>
    <t>13139</t>
  </si>
  <si>
    <t>Hall County, GA</t>
  </si>
  <si>
    <t>13141</t>
  </si>
  <si>
    <t>Hancock County, GA</t>
  </si>
  <si>
    <t>13143</t>
  </si>
  <si>
    <t>Haralson County, GA</t>
  </si>
  <si>
    <t>13145</t>
  </si>
  <si>
    <t>Harris County, GA</t>
  </si>
  <si>
    <t>13147</t>
  </si>
  <si>
    <t>Hart County, GA</t>
  </si>
  <si>
    <t>13149</t>
  </si>
  <si>
    <t>Heard County, GA</t>
  </si>
  <si>
    <t>13151</t>
  </si>
  <si>
    <t>Henry County, GA</t>
  </si>
  <si>
    <t>13153</t>
  </si>
  <si>
    <t>Houston County, GA</t>
  </si>
  <si>
    <t>13155</t>
  </si>
  <si>
    <t>Irwin County, GA</t>
  </si>
  <si>
    <t>13157</t>
  </si>
  <si>
    <t>Jackson County, GA</t>
  </si>
  <si>
    <t>13159</t>
  </si>
  <si>
    <t>Jasper County, GA</t>
  </si>
  <si>
    <t>13161</t>
  </si>
  <si>
    <t>Jeff Davis County, GA</t>
  </si>
  <si>
    <t>13163</t>
  </si>
  <si>
    <t>Jefferson County, GA</t>
  </si>
  <si>
    <t>13165</t>
  </si>
  <si>
    <t>Jenkins County, GA</t>
  </si>
  <si>
    <t>13167</t>
  </si>
  <si>
    <t>Johnson County, GA</t>
  </si>
  <si>
    <t>13169</t>
  </si>
  <si>
    <t>Jones County, GA</t>
  </si>
  <si>
    <t>13171</t>
  </si>
  <si>
    <t>Lamar County, GA</t>
  </si>
  <si>
    <t>13173</t>
  </si>
  <si>
    <t>Lanier County, GA</t>
  </si>
  <si>
    <t>13175</t>
  </si>
  <si>
    <t>Laurens County, GA</t>
  </si>
  <si>
    <t>13177</t>
  </si>
  <si>
    <t>Lee County, GA</t>
  </si>
  <si>
    <t>13179</t>
  </si>
  <si>
    <t>Liberty County, GA</t>
  </si>
  <si>
    <t>13181</t>
  </si>
  <si>
    <t>Lincoln County, GA</t>
  </si>
  <si>
    <t>13183</t>
  </si>
  <si>
    <t>Long County, GA</t>
  </si>
  <si>
    <t>13185</t>
  </si>
  <si>
    <t>Lowndes County, GA</t>
  </si>
  <si>
    <t>13187</t>
  </si>
  <si>
    <t>Lumpkin County, GA</t>
  </si>
  <si>
    <t>13189</t>
  </si>
  <si>
    <t>McDuffie County, GA</t>
  </si>
  <si>
    <t>13191</t>
  </si>
  <si>
    <t>McIntosh County, GA</t>
  </si>
  <si>
    <t>13193</t>
  </si>
  <si>
    <t>Macon County, GA</t>
  </si>
  <si>
    <t>13195</t>
  </si>
  <si>
    <t>Madison County, GA</t>
  </si>
  <si>
    <t>13197</t>
  </si>
  <si>
    <t>Marion County, GA</t>
  </si>
  <si>
    <t>13199</t>
  </si>
  <si>
    <t>Meriwether County, GA</t>
  </si>
  <si>
    <t>13201</t>
  </si>
  <si>
    <t>Miller County, GA</t>
  </si>
  <si>
    <t>13205</t>
  </si>
  <si>
    <t>Mitchell County, GA</t>
  </si>
  <si>
    <t>13207</t>
  </si>
  <si>
    <t>Monroe County, GA</t>
  </si>
  <si>
    <t>13209</t>
  </si>
  <si>
    <t>Montgomery County, GA</t>
  </si>
  <si>
    <t>13211</t>
  </si>
  <si>
    <t>Morgan County, GA</t>
  </si>
  <si>
    <t>13213</t>
  </si>
  <si>
    <t>Murray County, GA</t>
  </si>
  <si>
    <t>13215</t>
  </si>
  <si>
    <t>Muscogee County, GA</t>
  </si>
  <si>
    <t>13217</t>
  </si>
  <si>
    <t>Newton County, GA</t>
  </si>
  <si>
    <t>13219</t>
  </si>
  <si>
    <t>Oconee County, GA</t>
  </si>
  <si>
    <t>13221</t>
  </si>
  <si>
    <t>Oglethorpe County, GA</t>
  </si>
  <si>
    <t>13223</t>
  </si>
  <si>
    <t>Paulding County, GA</t>
  </si>
  <si>
    <t>13225</t>
  </si>
  <si>
    <t>Peach County, GA</t>
  </si>
  <si>
    <t>13227</t>
  </si>
  <si>
    <t>Pickens County, GA</t>
  </si>
  <si>
    <t>13229</t>
  </si>
  <si>
    <t>Pierce County, GA</t>
  </si>
  <si>
    <t>13231</t>
  </si>
  <si>
    <t>Pike County, GA</t>
  </si>
  <si>
    <t>13233</t>
  </si>
  <si>
    <t>Polk County, GA</t>
  </si>
  <si>
    <t>13235</t>
  </si>
  <si>
    <t>Pulaski County, GA</t>
  </si>
  <si>
    <t>13237</t>
  </si>
  <si>
    <t>Putnam County, GA</t>
  </si>
  <si>
    <t>13239</t>
  </si>
  <si>
    <t>Quitman County, GA</t>
  </si>
  <si>
    <t>13241</t>
  </si>
  <si>
    <t>Rabun County, GA</t>
  </si>
  <si>
    <t>13243</t>
  </si>
  <si>
    <t>Randolph County, GA</t>
  </si>
  <si>
    <t>13245</t>
  </si>
  <si>
    <t>Richmond County, GA</t>
  </si>
  <si>
    <t>13247</t>
  </si>
  <si>
    <t>Rockdale County, GA</t>
  </si>
  <si>
    <t>13249</t>
  </si>
  <si>
    <t>Schley County, GA</t>
  </si>
  <si>
    <t>13251</t>
  </si>
  <si>
    <t>Screven County, GA</t>
  </si>
  <si>
    <t>13253</t>
  </si>
  <si>
    <t>Seminole County, GA</t>
  </si>
  <si>
    <t>13255</t>
  </si>
  <si>
    <t>Spalding County, GA</t>
  </si>
  <si>
    <t>13257</t>
  </si>
  <si>
    <t>Stephens County, GA</t>
  </si>
  <si>
    <t>13259</t>
  </si>
  <si>
    <t>Stewart County, GA</t>
  </si>
  <si>
    <t>13261</t>
  </si>
  <si>
    <t>Sumter County, GA</t>
  </si>
  <si>
    <t>13263</t>
  </si>
  <si>
    <t>Talbot County, GA</t>
  </si>
  <si>
    <t>13265</t>
  </si>
  <si>
    <t>Taliaferro County, GA</t>
  </si>
  <si>
    <t>13267</t>
  </si>
  <si>
    <t>Tattnall County, GA</t>
  </si>
  <si>
    <t>13269</t>
  </si>
  <si>
    <t>Taylor County, GA</t>
  </si>
  <si>
    <t>13271</t>
  </si>
  <si>
    <t>Telfair County, GA</t>
  </si>
  <si>
    <t>13273</t>
  </si>
  <si>
    <t>Terrell County, GA</t>
  </si>
  <si>
    <t>13275</t>
  </si>
  <si>
    <t>Thomas County, GA</t>
  </si>
  <si>
    <t>13277</t>
  </si>
  <si>
    <t>Tift County, GA</t>
  </si>
  <si>
    <t>13279</t>
  </si>
  <si>
    <t>Toombs County, GA</t>
  </si>
  <si>
    <t>13281</t>
  </si>
  <si>
    <t>Towns County, GA</t>
  </si>
  <si>
    <t>13283</t>
  </si>
  <si>
    <t>Treutlen County, GA</t>
  </si>
  <si>
    <t>13285</t>
  </si>
  <si>
    <t>Troup County, GA</t>
  </si>
  <si>
    <t>13287</t>
  </si>
  <si>
    <t>Turner County, GA</t>
  </si>
  <si>
    <t>13289</t>
  </si>
  <si>
    <t>Twiggs County, GA</t>
  </si>
  <si>
    <t>13291</t>
  </si>
  <si>
    <t>Union County, GA</t>
  </si>
  <si>
    <t>13293</t>
  </si>
  <si>
    <t>Upson County, GA</t>
  </si>
  <si>
    <t>13295</t>
  </si>
  <si>
    <t>Walker County, GA</t>
  </si>
  <si>
    <t>13297</t>
  </si>
  <si>
    <t>Walton County, GA</t>
  </si>
  <si>
    <t>13299</t>
  </si>
  <si>
    <t>Ware County, GA</t>
  </si>
  <si>
    <t>13301</t>
  </si>
  <si>
    <t>Warren County, GA</t>
  </si>
  <si>
    <t>13303</t>
  </si>
  <si>
    <t>Washington County, GA</t>
  </si>
  <si>
    <t>13305</t>
  </si>
  <si>
    <t>Wayne County, GA</t>
  </si>
  <si>
    <t>13307</t>
  </si>
  <si>
    <t>Webster County, GA</t>
  </si>
  <si>
    <t>13309</t>
  </si>
  <si>
    <t>Wheeler County, GA</t>
  </si>
  <si>
    <t>13311</t>
  </si>
  <si>
    <t>White County, GA</t>
  </si>
  <si>
    <t>13313</t>
  </si>
  <si>
    <t>Whitfield County, GA</t>
  </si>
  <si>
    <t>13315</t>
  </si>
  <si>
    <t>Wilcox County, GA</t>
  </si>
  <si>
    <t>13317</t>
  </si>
  <si>
    <t>Wilkes County, GA</t>
  </si>
  <si>
    <t>13319</t>
  </si>
  <si>
    <t>Wilkinson County, GA</t>
  </si>
  <si>
    <t>13321</t>
  </si>
  <si>
    <t>Worth County, GA</t>
  </si>
  <si>
    <t>15001</t>
  </si>
  <si>
    <t>Hawaii County, HI</t>
  </si>
  <si>
    <t>15003</t>
  </si>
  <si>
    <t>Honolulu County, HI</t>
  </si>
  <si>
    <t>15005</t>
  </si>
  <si>
    <t>Kalawao County, HI</t>
  </si>
  <si>
    <t>15007</t>
  </si>
  <si>
    <t>Kauai County, HI</t>
  </si>
  <si>
    <t>15009</t>
  </si>
  <si>
    <t>Maui County, HI</t>
  </si>
  <si>
    <t>16001</t>
  </si>
  <si>
    <t>Ada County, ID</t>
  </si>
  <si>
    <t>16003</t>
  </si>
  <si>
    <t>Adams County, ID</t>
  </si>
  <si>
    <t>16005</t>
  </si>
  <si>
    <t>Bannock County, ID</t>
  </si>
  <si>
    <t>16007</t>
  </si>
  <si>
    <t>Bear Lake County, ID</t>
  </si>
  <si>
    <t>16009</t>
  </si>
  <si>
    <t>Benewah County, ID</t>
  </si>
  <si>
    <t>16011</t>
  </si>
  <si>
    <t>Bingham County, ID</t>
  </si>
  <si>
    <t>16013</t>
  </si>
  <si>
    <t>Blaine County, ID</t>
  </si>
  <si>
    <t>16015</t>
  </si>
  <si>
    <t>Boise County, ID</t>
  </si>
  <si>
    <t>16017</t>
  </si>
  <si>
    <t>Bonner County, ID</t>
  </si>
  <si>
    <t>16019</t>
  </si>
  <si>
    <t>Bonneville County, ID</t>
  </si>
  <si>
    <t>16021</t>
  </si>
  <si>
    <t>Boundary County, ID</t>
  </si>
  <si>
    <t>16023</t>
  </si>
  <si>
    <t>Butte County, ID</t>
  </si>
  <si>
    <t>16025</t>
  </si>
  <si>
    <t>Camas County, ID</t>
  </si>
  <si>
    <t>16027</t>
  </si>
  <si>
    <t>Canyon County, ID</t>
  </si>
  <si>
    <t>16029</t>
  </si>
  <si>
    <t>Caribou County, ID</t>
  </si>
  <si>
    <t>16031</t>
  </si>
  <si>
    <t>Cassia County, ID</t>
  </si>
  <si>
    <t>16033</t>
  </si>
  <si>
    <t>Clark County, ID</t>
  </si>
  <si>
    <t>16035</t>
  </si>
  <si>
    <t>Clearwater County, ID</t>
  </si>
  <si>
    <t>16037</t>
  </si>
  <si>
    <t>Custer County, ID</t>
  </si>
  <si>
    <t>16039</t>
  </si>
  <si>
    <t>Elmore County, ID</t>
  </si>
  <si>
    <t>16041</t>
  </si>
  <si>
    <t>Franklin County, ID</t>
  </si>
  <si>
    <t>16043</t>
  </si>
  <si>
    <t>Fremont County, ID</t>
  </si>
  <si>
    <t>16045</t>
  </si>
  <si>
    <t>Gem County, ID</t>
  </si>
  <si>
    <t>16047</t>
  </si>
  <si>
    <t>Gooding County, ID</t>
  </si>
  <si>
    <t>16049</t>
  </si>
  <si>
    <t>Idaho County, ID</t>
  </si>
  <si>
    <t>16051</t>
  </si>
  <si>
    <t>Jefferson County, ID</t>
  </si>
  <si>
    <t>16053</t>
  </si>
  <si>
    <t>Jerome County, ID</t>
  </si>
  <si>
    <t>16055</t>
  </si>
  <si>
    <t>Kootenai County, ID</t>
  </si>
  <si>
    <t>16057</t>
  </si>
  <si>
    <t>Latah County, ID</t>
  </si>
  <si>
    <t>16059</t>
  </si>
  <si>
    <t>Lemhi County, ID</t>
  </si>
  <si>
    <t>16061</t>
  </si>
  <si>
    <t>Lewis County, ID</t>
  </si>
  <si>
    <t>16063</t>
  </si>
  <si>
    <t>Lincoln County, ID</t>
  </si>
  <si>
    <t>16065</t>
  </si>
  <si>
    <t>Madison County, ID</t>
  </si>
  <si>
    <t>16067</t>
  </si>
  <si>
    <t>Minidoka County, ID</t>
  </si>
  <si>
    <t>16069</t>
  </si>
  <si>
    <t>Nez Perce County, ID</t>
  </si>
  <si>
    <t>16071</t>
  </si>
  <si>
    <t>Oneida County, ID</t>
  </si>
  <si>
    <t>16073</t>
  </si>
  <si>
    <t>Owyhee County, ID</t>
  </si>
  <si>
    <t>16075</t>
  </si>
  <si>
    <t>Payette County, ID</t>
  </si>
  <si>
    <t>16077</t>
  </si>
  <si>
    <t>Power County, ID</t>
  </si>
  <si>
    <t>16079</t>
  </si>
  <si>
    <t>Shoshone County, ID</t>
  </si>
  <si>
    <t>16081</t>
  </si>
  <si>
    <t>Teton County, ID</t>
  </si>
  <si>
    <t>16083</t>
  </si>
  <si>
    <t>Twin Falls County, ID</t>
  </si>
  <si>
    <t>16085</t>
  </si>
  <si>
    <t>Valley County, ID</t>
  </si>
  <si>
    <t>16087</t>
  </si>
  <si>
    <t>Washington County, ID</t>
  </si>
  <si>
    <t>17001</t>
  </si>
  <si>
    <t>Adams County, IL</t>
  </si>
  <si>
    <t>EPA Region 5</t>
  </si>
  <si>
    <t>17003</t>
  </si>
  <si>
    <t>Alexander County, IL</t>
  </si>
  <si>
    <t>17005</t>
  </si>
  <si>
    <t>Bond County, IL</t>
  </si>
  <si>
    <t>17007</t>
  </si>
  <si>
    <t>Boone County, IL</t>
  </si>
  <si>
    <t>17009</t>
  </si>
  <si>
    <t>Brown County, IL</t>
  </si>
  <si>
    <t>17011</t>
  </si>
  <si>
    <t>Bureau County, IL</t>
  </si>
  <si>
    <t>17013</t>
  </si>
  <si>
    <t>Calhoun County, IL</t>
  </si>
  <si>
    <t>17015</t>
  </si>
  <si>
    <t>Carroll County, IL</t>
  </si>
  <si>
    <t>17017</t>
  </si>
  <si>
    <t>Cass County, IL</t>
  </si>
  <si>
    <t>17019</t>
  </si>
  <si>
    <t>Champaign County, IL</t>
  </si>
  <si>
    <t>17021</t>
  </si>
  <si>
    <t>Christian County, IL</t>
  </si>
  <si>
    <t>17023</t>
  </si>
  <si>
    <t>Clark County, IL</t>
  </si>
  <si>
    <t>17025</t>
  </si>
  <si>
    <t>Clay County, IL</t>
  </si>
  <si>
    <t>17027</t>
  </si>
  <si>
    <t>Clinton County, IL</t>
  </si>
  <si>
    <t>17029</t>
  </si>
  <si>
    <t>Coles County, IL</t>
  </si>
  <si>
    <t>17031</t>
  </si>
  <si>
    <t>Cook County, IL</t>
  </si>
  <si>
    <t>17033</t>
  </si>
  <si>
    <t>Crawford County, IL</t>
  </si>
  <si>
    <t>17035</t>
  </si>
  <si>
    <t>Cumberland County, IL</t>
  </si>
  <si>
    <t>17037</t>
  </si>
  <si>
    <t>DeKalb County, IL</t>
  </si>
  <si>
    <t>17039</t>
  </si>
  <si>
    <t>De Witt County, IL</t>
  </si>
  <si>
    <t>17041</t>
  </si>
  <si>
    <t>Douglas County, IL</t>
  </si>
  <si>
    <t>17043</t>
  </si>
  <si>
    <t>DuPage County, IL</t>
  </si>
  <si>
    <t>17045</t>
  </si>
  <si>
    <t>Edgar County, IL</t>
  </si>
  <si>
    <t>17047</t>
  </si>
  <si>
    <t>Edwards County, IL</t>
  </si>
  <si>
    <t>17049</t>
  </si>
  <si>
    <t>Effingham County, IL</t>
  </si>
  <si>
    <t>17051</t>
  </si>
  <si>
    <t>Fayette County, IL</t>
  </si>
  <si>
    <t>17053</t>
  </si>
  <si>
    <t>Ford County, IL</t>
  </si>
  <si>
    <t>17055</t>
  </si>
  <si>
    <t>Franklin County, IL</t>
  </si>
  <si>
    <t>17057</t>
  </si>
  <si>
    <t>Fulton County, IL</t>
  </si>
  <si>
    <t>17059</t>
  </si>
  <si>
    <t>Gallatin County, IL</t>
  </si>
  <si>
    <t>17061</t>
  </si>
  <si>
    <t>Greene County, IL</t>
  </si>
  <si>
    <t>17063</t>
  </si>
  <si>
    <t>Grundy County, IL</t>
  </si>
  <si>
    <t>17065</t>
  </si>
  <si>
    <t>Hamilton County, IL</t>
  </si>
  <si>
    <t>17067</t>
  </si>
  <si>
    <t>Hancock County, IL</t>
  </si>
  <si>
    <t>17069</t>
  </si>
  <si>
    <t>Hardin County, IL</t>
  </si>
  <si>
    <t>17071</t>
  </si>
  <si>
    <t>Henderson County, IL</t>
  </si>
  <si>
    <t>17073</t>
  </si>
  <si>
    <t>Henry County, IL</t>
  </si>
  <si>
    <t>17075</t>
  </si>
  <si>
    <t>Iroquois County, IL</t>
  </si>
  <si>
    <t>17077</t>
  </si>
  <si>
    <t>Jackson County, IL</t>
  </si>
  <si>
    <t>17079</t>
  </si>
  <si>
    <t>Jasper County, IL</t>
  </si>
  <si>
    <t>17081</t>
  </si>
  <si>
    <t>Jefferson County, IL</t>
  </si>
  <si>
    <t>17083</t>
  </si>
  <si>
    <t>Jersey County, IL</t>
  </si>
  <si>
    <t>17085</t>
  </si>
  <si>
    <t>Jo Daviess County, IL</t>
  </si>
  <si>
    <t>17087</t>
  </si>
  <si>
    <t>Johnson County, IL</t>
  </si>
  <si>
    <t>17089</t>
  </si>
  <si>
    <t>Kane County, IL</t>
  </si>
  <si>
    <t>17091</t>
  </si>
  <si>
    <t>Kankakee County, IL</t>
  </si>
  <si>
    <t>17093</t>
  </si>
  <si>
    <t>Kendall County, IL</t>
  </si>
  <si>
    <t>17095</t>
  </si>
  <si>
    <t>Knox County, IL</t>
  </si>
  <si>
    <t>17097</t>
  </si>
  <si>
    <t>Lake County, IL</t>
  </si>
  <si>
    <t>17099</t>
  </si>
  <si>
    <t>LaSalle County, IL</t>
  </si>
  <si>
    <t>17101</t>
  </si>
  <si>
    <t>Lawrence County, IL</t>
  </si>
  <si>
    <t>17103</t>
  </si>
  <si>
    <t>Lee County, IL</t>
  </si>
  <si>
    <t>17105</t>
  </si>
  <si>
    <t>Livingston County, IL</t>
  </si>
  <si>
    <t>17107</t>
  </si>
  <si>
    <t>Logan County, IL</t>
  </si>
  <si>
    <t>17109</t>
  </si>
  <si>
    <t>McDonough County, IL</t>
  </si>
  <si>
    <t>17111</t>
  </si>
  <si>
    <t>McHenry County, IL</t>
  </si>
  <si>
    <t>17113</t>
  </si>
  <si>
    <t>McLean County, IL</t>
  </si>
  <si>
    <t>17115</t>
  </si>
  <si>
    <t>Macon County, IL</t>
  </si>
  <si>
    <t>17117</t>
  </si>
  <si>
    <t>Macoupin County, IL</t>
  </si>
  <si>
    <t>17119</t>
  </si>
  <si>
    <t>Madison County, IL</t>
  </si>
  <si>
    <t>17121</t>
  </si>
  <si>
    <t>Marion County, IL</t>
  </si>
  <si>
    <t>17123</t>
  </si>
  <si>
    <t>Marshall County, IL</t>
  </si>
  <si>
    <t>17125</t>
  </si>
  <si>
    <t>Mason County, IL</t>
  </si>
  <si>
    <t>17127</t>
  </si>
  <si>
    <t>Massac County, IL</t>
  </si>
  <si>
    <t>17129</t>
  </si>
  <si>
    <t>Menard County, IL</t>
  </si>
  <si>
    <t>17131</t>
  </si>
  <si>
    <t>Mercer County, IL</t>
  </si>
  <si>
    <t>17133</t>
  </si>
  <si>
    <t>Monroe County, IL</t>
  </si>
  <si>
    <t>17135</t>
  </si>
  <si>
    <t>Montgomery County, IL</t>
  </si>
  <si>
    <t>17137</t>
  </si>
  <si>
    <t>Morgan County, IL</t>
  </si>
  <si>
    <t>17139</t>
  </si>
  <si>
    <t>Moultrie County, IL</t>
  </si>
  <si>
    <t>17141</t>
  </si>
  <si>
    <t>Ogle County, IL</t>
  </si>
  <si>
    <t>17143</t>
  </si>
  <si>
    <t>Peoria County, IL</t>
  </si>
  <si>
    <t>17145</t>
  </si>
  <si>
    <t>Perry County, IL</t>
  </si>
  <si>
    <t>17147</t>
  </si>
  <si>
    <t>Piatt County, IL</t>
  </si>
  <si>
    <t>17149</t>
  </si>
  <si>
    <t>Pike County, IL</t>
  </si>
  <si>
    <t>17151</t>
  </si>
  <si>
    <t>Pope County, IL</t>
  </si>
  <si>
    <t>17153</t>
  </si>
  <si>
    <t>Pulaski County, IL</t>
  </si>
  <si>
    <t>17155</t>
  </si>
  <si>
    <t>Putnam County, IL</t>
  </si>
  <si>
    <t>17157</t>
  </si>
  <si>
    <t>Randolph County, IL</t>
  </si>
  <si>
    <t>17159</t>
  </si>
  <si>
    <t>Richland County, IL</t>
  </si>
  <si>
    <t>17161</t>
  </si>
  <si>
    <t>Rock Island County, IL</t>
  </si>
  <si>
    <t>17163</t>
  </si>
  <si>
    <t>St. Clair County, IL</t>
  </si>
  <si>
    <t>17165</t>
  </si>
  <si>
    <t>Saline County, IL</t>
  </si>
  <si>
    <t>17167</t>
  </si>
  <si>
    <t>Sangamon County, IL</t>
  </si>
  <si>
    <t>17169</t>
  </si>
  <si>
    <t>Schuyler County, IL</t>
  </si>
  <si>
    <t>17171</t>
  </si>
  <si>
    <t>Scott County, IL</t>
  </si>
  <si>
    <t>17173</t>
  </si>
  <si>
    <t>Shelby County, IL</t>
  </si>
  <si>
    <t>17175</t>
  </si>
  <si>
    <t>Stark County, IL</t>
  </si>
  <si>
    <t>17177</t>
  </si>
  <si>
    <t>Stephenson County, IL</t>
  </si>
  <si>
    <t>17179</t>
  </si>
  <si>
    <t>Tazewell County, IL</t>
  </si>
  <si>
    <t>17181</t>
  </si>
  <si>
    <t>Union County, IL</t>
  </si>
  <si>
    <t>17183</t>
  </si>
  <si>
    <t>Vermilion County, IL</t>
  </si>
  <si>
    <t>17185</t>
  </si>
  <si>
    <t>Wabash County, IL</t>
  </si>
  <si>
    <t>17187</t>
  </si>
  <si>
    <t>Warren County, IL</t>
  </si>
  <si>
    <t>17189</t>
  </si>
  <si>
    <t>Washington County, IL</t>
  </si>
  <si>
    <t>17191</t>
  </si>
  <si>
    <t>Wayne County, IL</t>
  </si>
  <si>
    <t>17193</t>
  </si>
  <si>
    <t>White County, IL</t>
  </si>
  <si>
    <t>17195</t>
  </si>
  <si>
    <t>Whiteside County, IL</t>
  </si>
  <si>
    <t>17197</t>
  </si>
  <si>
    <t>Will County, IL</t>
  </si>
  <si>
    <t>17199</t>
  </si>
  <si>
    <t>Williamson County, IL</t>
  </si>
  <si>
    <t>17201</t>
  </si>
  <si>
    <t>Winnebago County, IL</t>
  </si>
  <si>
    <t>17203</t>
  </si>
  <si>
    <t>Woodford County, IL</t>
  </si>
  <si>
    <t>18001</t>
  </si>
  <si>
    <t>Adams County, IN</t>
  </si>
  <si>
    <t>18003</t>
  </si>
  <si>
    <t>Allen County, IN</t>
  </si>
  <si>
    <t>18005</t>
  </si>
  <si>
    <t>Bartholomew County, IN</t>
  </si>
  <si>
    <t>18007</t>
  </si>
  <si>
    <t>Benton County, IN</t>
  </si>
  <si>
    <t>18009</t>
  </si>
  <si>
    <t>Blackford County, IN</t>
  </si>
  <si>
    <t>18011</t>
  </si>
  <si>
    <t>Boone County, IN</t>
  </si>
  <si>
    <t>18013</t>
  </si>
  <si>
    <t>Brown County, IN</t>
  </si>
  <si>
    <t>18015</t>
  </si>
  <si>
    <t>Carroll County, IN</t>
  </si>
  <si>
    <t>18017</t>
  </si>
  <si>
    <t>Cass County, IN</t>
  </si>
  <si>
    <t>18019</t>
  </si>
  <si>
    <t>Clark County, IN</t>
  </si>
  <si>
    <t>18021</t>
  </si>
  <si>
    <t>Clay County, IN</t>
  </si>
  <si>
    <t>18023</t>
  </si>
  <si>
    <t>Clinton County, IN</t>
  </si>
  <si>
    <t>18025</t>
  </si>
  <si>
    <t>Crawford County, IN</t>
  </si>
  <si>
    <t>18027</t>
  </si>
  <si>
    <t>Daviess County, IN</t>
  </si>
  <si>
    <t>18029</t>
  </si>
  <si>
    <t>Dearborn County, IN</t>
  </si>
  <si>
    <t>18031</t>
  </si>
  <si>
    <t>Decatur County, IN</t>
  </si>
  <si>
    <t>18033</t>
  </si>
  <si>
    <t>DeKalb County, IN</t>
  </si>
  <si>
    <t>18035</t>
  </si>
  <si>
    <t>Delaware County, IN</t>
  </si>
  <si>
    <t>18037</t>
  </si>
  <si>
    <t>Dubois County, IN</t>
  </si>
  <si>
    <t>18039</t>
  </si>
  <si>
    <t>Elkhart County, IN</t>
  </si>
  <si>
    <t>18041</t>
  </si>
  <si>
    <t>Fayette County, IN</t>
  </si>
  <si>
    <t>18043</t>
  </si>
  <si>
    <t>Floyd County, IN</t>
  </si>
  <si>
    <t>18045</t>
  </si>
  <si>
    <t>Fountain County, IN</t>
  </si>
  <si>
    <t>18047</t>
  </si>
  <si>
    <t>Franklin County, IN</t>
  </si>
  <si>
    <t>18049</t>
  </si>
  <si>
    <t>Fulton County, IN</t>
  </si>
  <si>
    <t>18051</t>
  </si>
  <si>
    <t>Gibson County, IN</t>
  </si>
  <si>
    <t>18053</t>
  </si>
  <si>
    <t>Grant County, IN</t>
  </si>
  <si>
    <t>18055</t>
  </si>
  <si>
    <t>Greene County, IN</t>
  </si>
  <si>
    <t>18057</t>
  </si>
  <si>
    <t>Hamilton County, IN</t>
  </si>
  <si>
    <t>18059</t>
  </si>
  <si>
    <t>Hancock County, IN</t>
  </si>
  <si>
    <t>18061</t>
  </si>
  <si>
    <t>Harrison County, IN</t>
  </si>
  <si>
    <t>18063</t>
  </si>
  <si>
    <t>Hendricks County, IN</t>
  </si>
  <si>
    <t>18065</t>
  </si>
  <si>
    <t>Henry County, IN</t>
  </si>
  <si>
    <t>18067</t>
  </si>
  <si>
    <t>Howard County, IN</t>
  </si>
  <si>
    <t>18069</t>
  </si>
  <si>
    <t>Huntington County, IN</t>
  </si>
  <si>
    <t>18071</t>
  </si>
  <si>
    <t>Jackson County, IN</t>
  </si>
  <si>
    <t>18073</t>
  </si>
  <si>
    <t>Jasper County, IN</t>
  </si>
  <si>
    <t>18075</t>
  </si>
  <si>
    <t>Jay County, IN</t>
  </si>
  <si>
    <t>18077</t>
  </si>
  <si>
    <t>Jefferson County, IN</t>
  </si>
  <si>
    <t>18079</t>
  </si>
  <si>
    <t>Jennings County, IN</t>
  </si>
  <si>
    <t>18081</t>
  </si>
  <si>
    <t>Johnson County, IN</t>
  </si>
  <si>
    <t>18083</t>
  </si>
  <si>
    <t>Knox County, IN</t>
  </si>
  <si>
    <t>18085</t>
  </si>
  <si>
    <t>Kosciusko County, IN</t>
  </si>
  <si>
    <t>18087</t>
  </si>
  <si>
    <t>LaGrange County, IN</t>
  </si>
  <si>
    <t>18089</t>
  </si>
  <si>
    <t>Lake County, IN</t>
  </si>
  <si>
    <t>18091</t>
  </si>
  <si>
    <t>LaPorte County, IN</t>
  </si>
  <si>
    <t>18093</t>
  </si>
  <si>
    <t>Lawrence County, IN</t>
  </si>
  <si>
    <t>18095</t>
  </si>
  <si>
    <t>Madison County, IN</t>
  </si>
  <si>
    <t>18097</t>
  </si>
  <si>
    <t>Marion County, IN</t>
  </si>
  <si>
    <t>18099</t>
  </si>
  <si>
    <t>Marshall County, IN</t>
  </si>
  <si>
    <t>18101</t>
  </si>
  <si>
    <t>Martin County, IN</t>
  </si>
  <si>
    <t>18103</t>
  </si>
  <si>
    <t>Miami County, IN</t>
  </si>
  <si>
    <t>18105</t>
  </si>
  <si>
    <t>Monroe County, IN</t>
  </si>
  <si>
    <t>18107</t>
  </si>
  <si>
    <t>Montgomery County, IN</t>
  </si>
  <si>
    <t>18109</t>
  </si>
  <si>
    <t>Morgan County, IN</t>
  </si>
  <si>
    <t>18111</t>
  </si>
  <si>
    <t>Newton County, IN</t>
  </si>
  <si>
    <t>18113</t>
  </si>
  <si>
    <t>Noble County, IN</t>
  </si>
  <si>
    <t>18115</t>
  </si>
  <si>
    <t>Ohio County, IN</t>
  </si>
  <si>
    <t>18117</t>
  </si>
  <si>
    <t>Orange County, IN</t>
  </si>
  <si>
    <t>18119</t>
  </si>
  <si>
    <t>Owen County, IN</t>
  </si>
  <si>
    <t>18121</t>
  </si>
  <si>
    <t>Parke County, IN</t>
  </si>
  <si>
    <t>18123</t>
  </si>
  <si>
    <t>Perry County, IN</t>
  </si>
  <si>
    <t>18125</t>
  </si>
  <si>
    <t>Pike County, IN</t>
  </si>
  <si>
    <t>18127</t>
  </si>
  <si>
    <t>Porter County, IN</t>
  </si>
  <si>
    <t>18129</t>
  </si>
  <si>
    <t>Posey County, IN</t>
  </si>
  <si>
    <t>18131</t>
  </si>
  <si>
    <t>Pulaski County, IN</t>
  </si>
  <si>
    <t>18133</t>
  </si>
  <si>
    <t>Putnam County, IN</t>
  </si>
  <si>
    <t>18135</t>
  </si>
  <si>
    <t>Randolph County, IN</t>
  </si>
  <si>
    <t>18137</t>
  </si>
  <si>
    <t>Ripley County, IN</t>
  </si>
  <si>
    <t>18139</t>
  </si>
  <si>
    <t>Rush County, IN</t>
  </si>
  <si>
    <t>18141</t>
  </si>
  <si>
    <t>St. Joseph County, IN</t>
  </si>
  <si>
    <t>18143</t>
  </si>
  <si>
    <t>Scott County, IN</t>
  </si>
  <si>
    <t>18145</t>
  </si>
  <si>
    <t>Shelby County, IN</t>
  </si>
  <si>
    <t>18147</t>
  </si>
  <si>
    <t>Spencer County, IN</t>
  </si>
  <si>
    <t>18149</t>
  </si>
  <si>
    <t>Starke County, IN</t>
  </si>
  <si>
    <t>18151</t>
  </si>
  <si>
    <t>Steuben County, IN</t>
  </si>
  <si>
    <t>18153</t>
  </si>
  <si>
    <t>Sullivan County, IN</t>
  </si>
  <si>
    <t>18155</t>
  </si>
  <si>
    <t>Switzerland County, IN</t>
  </si>
  <si>
    <t>18157</t>
  </si>
  <si>
    <t>Tippecanoe County, IN</t>
  </si>
  <si>
    <t>18159</t>
  </si>
  <si>
    <t>Tipton County, IN</t>
  </si>
  <si>
    <t>18161</t>
  </si>
  <si>
    <t>Union County, IN</t>
  </si>
  <si>
    <t>18163</t>
  </si>
  <si>
    <t>Vanderburgh County, IN</t>
  </si>
  <si>
    <t>18165</t>
  </si>
  <si>
    <t>Vermillion County, IN</t>
  </si>
  <si>
    <t>18167</t>
  </si>
  <si>
    <t>Vigo County, IN</t>
  </si>
  <si>
    <t>18169</t>
  </si>
  <si>
    <t>Wabash County, IN</t>
  </si>
  <si>
    <t>18171</t>
  </si>
  <si>
    <t>Warren County, IN</t>
  </si>
  <si>
    <t>18173</t>
  </si>
  <si>
    <t>Warrick County, IN</t>
  </si>
  <si>
    <t>18175</t>
  </si>
  <si>
    <t>Washington County, IN</t>
  </si>
  <si>
    <t>18177</t>
  </si>
  <si>
    <t>Wayne County, IN</t>
  </si>
  <si>
    <t>18179</t>
  </si>
  <si>
    <t>Wells County, IN</t>
  </si>
  <si>
    <t>18181</t>
  </si>
  <si>
    <t>White County, IN</t>
  </si>
  <si>
    <t>18183</t>
  </si>
  <si>
    <t>Whitley County, IN</t>
  </si>
  <si>
    <t>19001</t>
  </si>
  <si>
    <t>Adair County, IA</t>
  </si>
  <si>
    <t>EPA Region 7</t>
  </si>
  <si>
    <t>19003</t>
  </si>
  <si>
    <t>Adams County, IA</t>
  </si>
  <si>
    <t>19005</t>
  </si>
  <si>
    <t>Allamakee County, IA</t>
  </si>
  <si>
    <t>19007</t>
  </si>
  <si>
    <t>Appanoose County, IA</t>
  </si>
  <si>
    <t>19009</t>
  </si>
  <si>
    <t>Audubon County, IA</t>
  </si>
  <si>
    <t>19011</t>
  </si>
  <si>
    <t>Benton County, IA</t>
  </si>
  <si>
    <t>19013</t>
  </si>
  <si>
    <t>Black Hawk County, IA</t>
  </si>
  <si>
    <t>19015</t>
  </si>
  <si>
    <t>Boone County, IA</t>
  </si>
  <si>
    <t>19017</t>
  </si>
  <si>
    <t>Bremer County, IA</t>
  </si>
  <si>
    <t>19019</t>
  </si>
  <si>
    <t>Buchanan County, IA</t>
  </si>
  <si>
    <t>19021</t>
  </si>
  <si>
    <t>Buena Vista County, IA</t>
  </si>
  <si>
    <t>19023</t>
  </si>
  <si>
    <t>Butler County, IA</t>
  </si>
  <si>
    <t>19025</t>
  </si>
  <si>
    <t>Calhoun County, IA</t>
  </si>
  <si>
    <t>19027</t>
  </si>
  <si>
    <t>Carroll County, IA</t>
  </si>
  <si>
    <t>19029</t>
  </si>
  <si>
    <t>Cass County, IA</t>
  </si>
  <si>
    <t>19031</t>
  </si>
  <si>
    <t>Cedar County, IA</t>
  </si>
  <si>
    <t>19033</t>
  </si>
  <si>
    <t>Cerro Gordo County, IA</t>
  </si>
  <si>
    <t>19035</t>
  </si>
  <si>
    <t>Cherokee County, IA</t>
  </si>
  <si>
    <t>19037</t>
  </si>
  <si>
    <t>Chickasaw County, IA</t>
  </si>
  <si>
    <t>19039</t>
  </si>
  <si>
    <t>Clarke County, IA</t>
  </si>
  <si>
    <t>19041</t>
  </si>
  <si>
    <t>Clay County, IA</t>
  </si>
  <si>
    <t>19043</t>
  </si>
  <si>
    <t>Clayton County, IA</t>
  </si>
  <si>
    <t>19045</t>
  </si>
  <si>
    <t>Clinton County, IA</t>
  </si>
  <si>
    <t>19047</t>
  </si>
  <si>
    <t>Crawford County, IA</t>
  </si>
  <si>
    <t>19049</t>
  </si>
  <si>
    <t>Dallas County, IA</t>
  </si>
  <si>
    <t>19051</t>
  </si>
  <si>
    <t>Davis County, IA</t>
  </si>
  <si>
    <t>19053</t>
  </si>
  <si>
    <t>Decatur County, IA</t>
  </si>
  <si>
    <t>19055</t>
  </si>
  <si>
    <t>Delaware County, IA</t>
  </si>
  <si>
    <t>19057</t>
  </si>
  <si>
    <t>Des Moines County, IA</t>
  </si>
  <si>
    <t>19059</t>
  </si>
  <si>
    <t>Dickinson County, IA</t>
  </si>
  <si>
    <t>19061</t>
  </si>
  <si>
    <t>Dubuque County, IA</t>
  </si>
  <si>
    <t>19063</t>
  </si>
  <si>
    <t>Emmet County, IA</t>
  </si>
  <si>
    <t>19065</t>
  </si>
  <si>
    <t>Fayette County, IA</t>
  </si>
  <si>
    <t>19067</t>
  </si>
  <si>
    <t>Floyd County, IA</t>
  </si>
  <si>
    <t>19069</t>
  </si>
  <si>
    <t>Franklin County, IA</t>
  </si>
  <si>
    <t>19071</t>
  </si>
  <si>
    <t>Fremont County, IA</t>
  </si>
  <si>
    <t>19073</t>
  </si>
  <si>
    <t>Greene County, IA</t>
  </si>
  <si>
    <t>19075</t>
  </si>
  <si>
    <t>Grundy County, IA</t>
  </si>
  <si>
    <t>19077</t>
  </si>
  <si>
    <t>Guthrie County, IA</t>
  </si>
  <si>
    <t>19079</t>
  </si>
  <si>
    <t>Hamilton County, IA</t>
  </si>
  <si>
    <t>19081</t>
  </si>
  <si>
    <t>Hancock County, IA</t>
  </si>
  <si>
    <t>19083</t>
  </si>
  <si>
    <t>Hardin County, IA</t>
  </si>
  <si>
    <t>19085</t>
  </si>
  <si>
    <t>Harrison County, IA</t>
  </si>
  <si>
    <t>19087</t>
  </si>
  <si>
    <t>Henry County, IA</t>
  </si>
  <si>
    <t>19089</t>
  </si>
  <si>
    <t>Howard County, IA</t>
  </si>
  <si>
    <t>19091</t>
  </si>
  <si>
    <t>Humboldt County, IA</t>
  </si>
  <si>
    <t>19093</t>
  </si>
  <si>
    <t>Ida County, IA</t>
  </si>
  <si>
    <t>19095</t>
  </si>
  <si>
    <t>Iowa County, IA</t>
  </si>
  <si>
    <t>19097</t>
  </si>
  <si>
    <t>Jackson County, IA</t>
  </si>
  <si>
    <t>19099</t>
  </si>
  <si>
    <t>Jasper County, IA</t>
  </si>
  <si>
    <t>19101</t>
  </si>
  <si>
    <t>Jefferson County, IA</t>
  </si>
  <si>
    <t>19103</t>
  </si>
  <si>
    <t>Johnson County, IA</t>
  </si>
  <si>
    <t>19105</t>
  </si>
  <si>
    <t>Jones County, IA</t>
  </si>
  <si>
    <t>19107</t>
  </si>
  <si>
    <t>Keokuk County, IA</t>
  </si>
  <si>
    <t>19109</t>
  </si>
  <si>
    <t>Kossuth County, IA</t>
  </si>
  <si>
    <t>19111</t>
  </si>
  <si>
    <t>Lee County, IA</t>
  </si>
  <si>
    <t>19113</t>
  </si>
  <si>
    <t>Linn County, IA</t>
  </si>
  <si>
    <t>19115</t>
  </si>
  <si>
    <t>Louisa County, IA</t>
  </si>
  <si>
    <t>19117</t>
  </si>
  <si>
    <t>Lucas County, IA</t>
  </si>
  <si>
    <t>19119</t>
  </si>
  <si>
    <t>Lyon County, IA</t>
  </si>
  <si>
    <t>19121</t>
  </si>
  <si>
    <t>Madison County, IA</t>
  </si>
  <si>
    <t>19123</t>
  </si>
  <si>
    <t>Mahaska County, IA</t>
  </si>
  <si>
    <t>19125</t>
  </si>
  <si>
    <t>Marion County, IA</t>
  </si>
  <si>
    <t>19127</t>
  </si>
  <si>
    <t>Marshall County, IA</t>
  </si>
  <si>
    <t>19129</t>
  </si>
  <si>
    <t>Mills County, IA</t>
  </si>
  <si>
    <t>19131</t>
  </si>
  <si>
    <t>Mitchell County, IA</t>
  </si>
  <si>
    <t>19133</t>
  </si>
  <si>
    <t>Monona County, IA</t>
  </si>
  <si>
    <t>19135</t>
  </si>
  <si>
    <t>Monroe County, IA</t>
  </si>
  <si>
    <t>19137</t>
  </si>
  <si>
    <t>Montgomery County, IA</t>
  </si>
  <si>
    <t>19139</t>
  </si>
  <si>
    <t>Muscatine County, IA</t>
  </si>
  <si>
    <t>19141</t>
  </si>
  <si>
    <t>O'Brien County, IA</t>
  </si>
  <si>
    <t>19143</t>
  </si>
  <si>
    <t>Osceola County, IA</t>
  </si>
  <si>
    <t>19145</t>
  </si>
  <si>
    <t>Page County, IA</t>
  </si>
  <si>
    <t>19147</t>
  </si>
  <si>
    <t>Palo Alto County, IA</t>
  </si>
  <si>
    <t>19149</t>
  </si>
  <si>
    <t>Plymouth County, IA</t>
  </si>
  <si>
    <t>19151</t>
  </si>
  <si>
    <t>Pocahontas County, IA</t>
  </si>
  <si>
    <t>19153</t>
  </si>
  <si>
    <t>Polk County, IA</t>
  </si>
  <si>
    <t>19155</t>
  </si>
  <si>
    <t>Pottawattamie County, IA</t>
  </si>
  <si>
    <t>19157</t>
  </si>
  <si>
    <t>Poweshiek County, IA</t>
  </si>
  <si>
    <t>19159</t>
  </si>
  <si>
    <t>Ringgold County, IA</t>
  </si>
  <si>
    <t>19161</t>
  </si>
  <si>
    <t>Sac County, IA</t>
  </si>
  <si>
    <t>19163</t>
  </si>
  <si>
    <t>Scott County, IA</t>
  </si>
  <si>
    <t>19165</t>
  </si>
  <si>
    <t>Shelby County, IA</t>
  </si>
  <si>
    <t>19167</t>
  </si>
  <si>
    <t>Sioux County, IA</t>
  </si>
  <si>
    <t>19169</t>
  </si>
  <si>
    <t>Story County, IA</t>
  </si>
  <si>
    <t>19171</t>
  </si>
  <si>
    <t>Tama County, IA</t>
  </si>
  <si>
    <t>19173</t>
  </si>
  <si>
    <t>Taylor County, IA</t>
  </si>
  <si>
    <t>19175</t>
  </si>
  <si>
    <t>Union County, IA</t>
  </si>
  <si>
    <t>19177</t>
  </si>
  <si>
    <t>Van Buren County, IA</t>
  </si>
  <si>
    <t>19179</t>
  </si>
  <si>
    <t>Wapello County, IA</t>
  </si>
  <si>
    <t>19181</t>
  </si>
  <si>
    <t>Warren County, IA</t>
  </si>
  <si>
    <t>19183</t>
  </si>
  <si>
    <t>Washington County, IA</t>
  </si>
  <si>
    <t>19185</t>
  </si>
  <si>
    <t>Wayne County, IA</t>
  </si>
  <si>
    <t>19187</t>
  </si>
  <si>
    <t>Webster County, IA</t>
  </si>
  <si>
    <t>19189</t>
  </si>
  <si>
    <t>Winnebago County, IA</t>
  </si>
  <si>
    <t>19191</t>
  </si>
  <si>
    <t>Winneshiek County, IA</t>
  </si>
  <si>
    <t>19193</t>
  </si>
  <si>
    <t>Woodbury County, IA</t>
  </si>
  <si>
    <t>19195</t>
  </si>
  <si>
    <t>Worth County, IA</t>
  </si>
  <si>
    <t>19197</t>
  </si>
  <si>
    <t>Wright County, IA</t>
  </si>
  <si>
    <t>20001</t>
  </si>
  <si>
    <t>Allen County, KS</t>
  </si>
  <si>
    <t>20003</t>
  </si>
  <si>
    <t>Anderson County, KS</t>
  </si>
  <si>
    <t>20005</t>
  </si>
  <si>
    <t>Atchison County, KS</t>
  </si>
  <si>
    <t>20007</t>
  </si>
  <si>
    <t>Barber County, KS</t>
  </si>
  <si>
    <t>20009</t>
  </si>
  <si>
    <t>Barton County, KS</t>
  </si>
  <si>
    <t>20011</t>
  </si>
  <si>
    <t>Bourbon County, KS</t>
  </si>
  <si>
    <t>20013</t>
  </si>
  <si>
    <t>Brown County, KS</t>
  </si>
  <si>
    <t>20015</t>
  </si>
  <si>
    <t>Butler County, KS</t>
  </si>
  <si>
    <t>20017</t>
  </si>
  <si>
    <t>Chase County, KS</t>
  </si>
  <si>
    <t>20019</t>
  </si>
  <si>
    <t>Chautauqua County, KS</t>
  </si>
  <si>
    <t>20021</t>
  </si>
  <si>
    <t>Cherokee County, KS</t>
  </si>
  <si>
    <t>20023</t>
  </si>
  <si>
    <t>Cheyenne County, KS</t>
  </si>
  <si>
    <t>20025</t>
  </si>
  <si>
    <t>Clark County, KS</t>
  </si>
  <si>
    <t>20027</t>
  </si>
  <si>
    <t>Clay County, KS</t>
  </si>
  <si>
    <t>20029</t>
  </si>
  <si>
    <t>Cloud County, KS</t>
  </si>
  <si>
    <t>20031</t>
  </si>
  <si>
    <t>Coffey County, KS</t>
  </si>
  <si>
    <t>20033</t>
  </si>
  <si>
    <t>Comanche County, KS</t>
  </si>
  <si>
    <t>20035</t>
  </si>
  <si>
    <t>Cowley County, KS</t>
  </si>
  <si>
    <t>20037</t>
  </si>
  <si>
    <t>Crawford County, KS</t>
  </si>
  <si>
    <t>20039</t>
  </si>
  <si>
    <t>Decatur County, KS</t>
  </si>
  <si>
    <t>20041</t>
  </si>
  <si>
    <t>Dickinson County, KS</t>
  </si>
  <si>
    <t>20043</t>
  </si>
  <si>
    <t>Doniphan County, KS</t>
  </si>
  <si>
    <t>20045</t>
  </si>
  <si>
    <t>Douglas County, KS</t>
  </si>
  <si>
    <t>20047</t>
  </si>
  <si>
    <t>Edwards County, KS</t>
  </si>
  <si>
    <t>20049</t>
  </si>
  <si>
    <t>Elk County, KS</t>
  </si>
  <si>
    <t>20051</t>
  </si>
  <si>
    <t>Ellis County, KS</t>
  </si>
  <si>
    <t>20053</t>
  </si>
  <si>
    <t>Ellsworth County, KS</t>
  </si>
  <si>
    <t>20055</t>
  </si>
  <si>
    <t>Finney County, KS</t>
  </si>
  <si>
    <t>20057</t>
  </si>
  <si>
    <t>Ford County, KS</t>
  </si>
  <si>
    <t>20059</t>
  </si>
  <si>
    <t>Franklin County, KS</t>
  </si>
  <si>
    <t>20061</t>
  </si>
  <si>
    <t>Geary County, KS</t>
  </si>
  <si>
    <t>20063</t>
  </si>
  <si>
    <t>Gove County, KS</t>
  </si>
  <si>
    <t>20065</t>
  </si>
  <si>
    <t>Graham County, KS</t>
  </si>
  <si>
    <t>20067</t>
  </si>
  <si>
    <t>Grant County, KS</t>
  </si>
  <si>
    <t>20069</t>
  </si>
  <si>
    <t>Gray County, KS</t>
  </si>
  <si>
    <t>20071</t>
  </si>
  <si>
    <t>Greeley County, KS</t>
  </si>
  <si>
    <t>20073</t>
  </si>
  <si>
    <t>Greenwood County, KS</t>
  </si>
  <si>
    <t>20075</t>
  </si>
  <si>
    <t>Hamilton County, KS</t>
  </si>
  <si>
    <t>20077</t>
  </si>
  <si>
    <t>Harper County, KS</t>
  </si>
  <si>
    <t>20079</t>
  </si>
  <si>
    <t>Harvey County, KS</t>
  </si>
  <si>
    <t>20081</t>
  </si>
  <si>
    <t>Haskell County, KS</t>
  </si>
  <si>
    <t>20083</t>
  </si>
  <si>
    <t>Hodgeman County, KS</t>
  </si>
  <si>
    <t>20085</t>
  </si>
  <si>
    <t>Jackson County, KS</t>
  </si>
  <si>
    <t>20087</t>
  </si>
  <si>
    <t>Jefferson County, KS</t>
  </si>
  <si>
    <t>20089</t>
  </si>
  <si>
    <t>Jewell County, KS</t>
  </si>
  <si>
    <t>20091</t>
  </si>
  <si>
    <t>Johnson County, KS</t>
  </si>
  <si>
    <t>20093</t>
  </si>
  <si>
    <t>Kearny County, KS</t>
  </si>
  <si>
    <t>20095</t>
  </si>
  <si>
    <t>Kingman County, KS</t>
  </si>
  <si>
    <t>20097</t>
  </si>
  <si>
    <t>Kiowa County, KS</t>
  </si>
  <si>
    <t>20099</t>
  </si>
  <si>
    <t>Labette County, KS</t>
  </si>
  <si>
    <t>20101</t>
  </si>
  <si>
    <t>Lane County, KS</t>
  </si>
  <si>
    <t>20103</t>
  </si>
  <si>
    <t>Leavenworth County, KS</t>
  </si>
  <si>
    <t>20105</t>
  </si>
  <si>
    <t>Lincoln County, KS</t>
  </si>
  <si>
    <t>20107</t>
  </si>
  <si>
    <t>Linn County, KS</t>
  </si>
  <si>
    <t>20109</t>
  </si>
  <si>
    <t>Logan County, KS</t>
  </si>
  <si>
    <t>20111</t>
  </si>
  <si>
    <t>Lyon County, KS</t>
  </si>
  <si>
    <t>20113</t>
  </si>
  <si>
    <t>McPherson County, KS</t>
  </si>
  <si>
    <t>20115</t>
  </si>
  <si>
    <t>Marion County, KS</t>
  </si>
  <si>
    <t>20117</t>
  </si>
  <si>
    <t>Marshall County, KS</t>
  </si>
  <si>
    <t>20119</t>
  </si>
  <si>
    <t>Meade County, KS</t>
  </si>
  <si>
    <t>20121</t>
  </si>
  <si>
    <t>Miami County, KS</t>
  </si>
  <si>
    <t>20123</t>
  </si>
  <si>
    <t>Mitchell County, KS</t>
  </si>
  <si>
    <t>20125</t>
  </si>
  <si>
    <t>Montgomery County, KS</t>
  </si>
  <si>
    <t>20127</t>
  </si>
  <si>
    <t>Morris County, KS</t>
  </si>
  <si>
    <t>20129</t>
  </si>
  <si>
    <t>Morton County, KS</t>
  </si>
  <si>
    <t>20131</t>
  </si>
  <si>
    <t>Nemaha County, KS</t>
  </si>
  <si>
    <t>20133</t>
  </si>
  <si>
    <t>Neosho County, KS</t>
  </si>
  <si>
    <t>20135</t>
  </si>
  <si>
    <t>Ness County, KS</t>
  </si>
  <si>
    <t>20137</t>
  </si>
  <si>
    <t>Norton County, KS</t>
  </si>
  <si>
    <t>20139</t>
  </si>
  <si>
    <t>Osage County, KS</t>
  </si>
  <si>
    <t>20141</t>
  </si>
  <si>
    <t>Osborne County, KS</t>
  </si>
  <si>
    <t>20143</t>
  </si>
  <si>
    <t>Ottawa County, KS</t>
  </si>
  <si>
    <t>20145</t>
  </si>
  <si>
    <t>Pawnee County, KS</t>
  </si>
  <si>
    <t>20147</t>
  </si>
  <si>
    <t>Phillips County, KS</t>
  </si>
  <si>
    <t>20149</t>
  </si>
  <si>
    <t>Pottawatomie County, KS</t>
  </si>
  <si>
    <t>20151</t>
  </si>
  <si>
    <t>Pratt County, KS</t>
  </si>
  <si>
    <t>20153</t>
  </si>
  <si>
    <t>Rawlins County, KS</t>
  </si>
  <si>
    <t>20155</t>
  </si>
  <si>
    <t>Reno County, KS</t>
  </si>
  <si>
    <t>20157</t>
  </si>
  <si>
    <t>Republic County, KS</t>
  </si>
  <si>
    <t>20159</t>
  </si>
  <si>
    <t>Rice County, KS</t>
  </si>
  <si>
    <t>20161</t>
  </si>
  <si>
    <t>Riley County, KS</t>
  </si>
  <si>
    <t>20163</t>
  </si>
  <si>
    <t>Rooks County, KS</t>
  </si>
  <si>
    <t>20165</t>
  </si>
  <si>
    <t>Rush County, KS</t>
  </si>
  <si>
    <t>20167</t>
  </si>
  <si>
    <t>Russell County, KS</t>
  </si>
  <si>
    <t>20169</t>
  </si>
  <si>
    <t>Saline County, KS</t>
  </si>
  <si>
    <t>20171</t>
  </si>
  <si>
    <t>Scott County, KS</t>
  </si>
  <si>
    <t>20173</t>
  </si>
  <si>
    <t>Sedgwick County, KS</t>
  </si>
  <si>
    <t>20175</t>
  </si>
  <si>
    <t>Seward County, KS</t>
  </si>
  <si>
    <t>20177</t>
  </si>
  <si>
    <t>Shawnee County, KS</t>
  </si>
  <si>
    <t>20179</t>
  </si>
  <si>
    <t>Sheridan County, KS</t>
  </si>
  <si>
    <t>20181</t>
  </si>
  <si>
    <t>Sherman County, KS</t>
  </si>
  <si>
    <t>20183</t>
  </si>
  <si>
    <t>Smith County, KS</t>
  </si>
  <si>
    <t>20185</t>
  </si>
  <si>
    <t>Stafford County, KS</t>
  </si>
  <si>
    <t>20187</t>
  </si>
  <si>
    <t>Stanton County, KS</t>
  </si>
  <si>
    <t>20189</t>
  </si>
  <si>
    <t>Stevens County, KS</t>
  </si>
  <si>
    <t>20191</t>
  </si>
  <si>
    <t>Sumner County, KS</t>
  </si>
  <si>
    <t>20193</t>
  </si>
  <si>
    <t>Thomas County, KS</t>
  </si>
  <si>
    <t>20195</t>
  </si>
  <si>
    <t>Trego County, KS</t>
  </si>
  <si>
    <t>20197</t>
  </si>
  <si>
    <t>Wabaunsee County, KS</t>
  </si>
  <si>
    <t>20199</t>
  </si>
  <si>
    <t>Wallace County, KS</t>
  </si>
  <si>
    <t>20201</t>
  </si>
  <si>
    <t>Washington County, KS</t>
  </si>
  <si>
    <t>20203</t>
  </si>
  <si>
    <t>Wichita County, KS</t>
  </si>
  <si>
    <t>20205</t>
  </si>
  <si>
    <t>Wilson County, KS</t>
  </si>
  <si>
    <t>20207</t>
  </si>
  <si>
    <t>Woodson County, KS</t>
  </si>
  <si>
    <t>20209</t>
  </si>
  <si>
    <t>Wyandotte County, KS</t>
  </si>
  <si>
    <t>21001</t>
  </si>
  <si>
    <t>Adair County, KY</t>
  </si>
  <si>
    <t>21003</t>
  </si>
  <si>
    <t>Allen County, KY</t>
  </si>
  <si>
    <t>21005</t>
  </si>
  <si>
    <t>Anderson County, KY</t>
  </si>
  <si>
    <t>21007</t>
  </si>
  <si>
    <t>Ballard County, KY</t>
  </si>
  <si>
    <t>21009</t>
  </si>
  <si>
    <t>Barren County, KY</t>
  </si>
  <si>
    <t>21011</t>
  </si>
  <si>
    <t>Bath County, KY</t>
  </si>
  <si>
    <t>21013</t>
  </si>
  <si>
    <t>Bell County, KY</t>
  </si>
  <si>
    <t>21015</t>
  </si>
  <si>
    <t>Boone County, KY</t>
  </si>
  <si>
    <t>21017</t>
  </si>
  <si>
    <t>Bourbon County, KY</t>
  </si>
  <si>
    <t>21019</t>
  </si>
  <si>
    <t>Boyd County, KY</t>
  </si>
  <si>
    <t>21021</t>
  </si>
  <si>
    <t>Boyle County, KY</t>
  </si>
  <si>
    <t>21023</t>
  </si>
  <si>
    <t>Bracken County, KY</t>
  </si>
  <si>
    <t>21025</t>
  </si>
  <si>
    <t>Breathitt County, KY</t>
  </si>
  <si>
    <t>21027</t>
  </si>
  <si>
    <t>Breckinridge County, KY</t>
  </si>
  <si>
    <t>21029</t>
  </si>
  <si>
    <t>Bullitt County, KY</t>
  </si>
  <si>
    <t>21031</t>
  </si>
  <si>
    <t>Butler County, KY</t>
  </si>
  <si>
    <t>21033</t>
  </si>
  <si>
    <t>Caldwell County, KY</t>
  </si>
  <si>
    <t>21035</t>
  </si>
  <si>
    <t>Calloway County, KY</t>
  </si>
  <si>
    <t>21037</t>
  </si>
  <si>
    <t>Campbell County, KY</t>
  </si>
  <si>
    <t>21039</t>
  </si>
  <si>
    <t>Carlisle County, KY</t>
  </si>
  <si>
    <t>21041</t>
  </si>
  <si>
    <t>Carroll County, KY</t>
  </si>
  <si>
    <t>21043</t>
  </si>
  <si>
    <t>Carter County, KY</t>
  </si>
  <si>
    <t>21045</t>
  </si>
  <si>
    <t>Casey County, KY</t>
  </si>
  <si>
    <t>21047</t>
  </si>
  <si>
    <t>Christian County, KY</t>
  </si>
  <si>
    <t>21049</t>
  </si>
  <si>
    <t>Clark County, KY</t>
  </si>
  <si>
    <t>21051</t>
  </si>
  <si>
    <t>Clay County, KY</t>
  </si>
  <si>
    <t>21053</t>
  </si>
  <si>
    <t>Clinton County, KY</t>
  </si>
  <si>
    <t>21055</t>
  </si>
  <si>
    <t>Crittenden County, KY</t>
  </si>
  <si>
    <t>21057</t>
  </si>
  <si>
    <t>Cumberland County, KY</t>
  </si>
  <si>
    <t>21059</t>
  </si>
  <si>
    <t>Daviess County, KY</t>
  </si>
  <si>
    <t>21061</t>
  </si>
  <si>
    <t>Edmonson County, KY</t>
  </si>
  <si>
    <t>21063</t>
  </si>
  <si>
    <t>Elliott County, KY</t>
  </si>
  <si>
    <t>21065</t>
  </si>
  <si>
    <t>Estill County, KY</t>
  </si>
  <si>
    <t>21067</t>
  </si>
  <si>
    <t>Fayette County, KY</t>
  </si>
  <si>
    <t>21069</t>
  </si>
  <si>
    <t>Fleming County, KY</t>
  </si>
  <si>
    <t>21071</t>
  </si>
  <si>
    <t>Floyd County, KY</t>
  </si>
  <si>
    <t>21073</t>
  </si>
  <si>
    <t>Franklin County, KY</t>
  </si>
  <si>
    <t>21075</t>
  </si>
  <si>
    <t>Fulton County, KY</t>
  </si>
  <si>
    <t>21077</t>
  </si>
  <si>
    <t>Gallatin County, KY</t>
  </si>
  <si>
    <t>21079</t>
  </si>
  <si>
    <t>Garrard County, KY</t>
  </si>
  <si>
    <t>21081</t>
  </si>
  <si>
    <t>Grant County, KY</t>
  </si>
  <si>
    <t>21083</t>
  </si>
  <si>
    <t>Graves County, KY</t>
  </si>
  <si>
    <t>21085</t>
  </si>
  <si>
    <t>Grayson County, KY</t>
  </si>
  <si>
    <t>21087</t>
  </si>
  <si>
    <t>Green County, KY</t>
  </si>
  <si>
    <t>21089</t>
  </si>
  <si>
    <t>Greenup County, KY</t>
  </si>
  <si>
    <t>21091</t>
  </si>
  <si>
    <t>Hancock County, KY</t>
  </si>
  <si>
    <t>21093</t>
  </si>
  <si>
    <t>Hardin County, KY</t>
  </si>
  <si>
    <t>21095</t>
  </si>
  <si>
    <t>Harlan County, KY</t>
  </si>
  <si>
    <t>21097</t>
  </si>
  <si>
    <t>Harrison County, KY</t>
  </si>
  <si>
    <t>21099</t>
  </si>
  <si>
    <t>Hart County, KY</t>
  </si>
  <si>
    <t>21101</t>
  </si>
  <si>
    <t>Henderson County, KY</t>
  </si>
  <si>
    <t>21103</t>
  </si>
  <si>
    <t>Henry County, KY</t>
  </si>
  <si>
    <t>21105</t>
  </si>
  <si>
    <t>Hickman County, KY</t>
  </si>
  <si>
    <t>21107</t>
  </si>
  <si>
    <t>Hopkins County, KY</t>
  </si>
  <si>
    <t>21109</t>
  </si>
  <si>
    <t>Jackson County, KY</t>
  </si>
  <si>
    <t>21111</t>
  </si>
  <si>
    <t>Jefferson County, KY</t>
  </si>
  <si>
    <t>21113</t>
  </si>
  <si>
    <t>Jessamine County, KY</t>
  </si>
  <si>
    <t>21115</t>
  </si>
  <si>
    <t>Johnson County, KY</t>
  </si>
  <si>
    <t>21117</t>
  </si>
  <si>
    <t>Kenton County, KY</t>
  </si>
  <si>
    <t>21119</t>
  </si>
  <si>
    <t>Knott County, KY</t>
  </si>
  <si>
    <t>21121</t>
  </si>
  <si>
    <t>Knox County, KY</t>
  </si>
  <si>
    <t>21123</t>
  </si>
  <si>
    <t>Larue County, KY</t>
  </si>
  <si>
    <t>21125</t>
  </si>
  <si>
    <t>Laurel County, KY</t>
  </si>
  <si>
    <t>21127</t>
  </si>
  <si>
    <t>Lawrence County, KY</t>
  </si>
  <si>
    <t>21129</t>
  </si>
  <si>
    <t>Lee County, KY</t>
  </si>
  <si>
    <t>21131</t>
  </si>
  <si>
    <t>Leslie County, KY</t>
  </si>
  <si>
    <t>21133</t>
  </si>
  <si>
    <t>Letcher County, KY</t>
  </si>
  <si>
    <t>21135</t>
  </si>
  <si>
    <t>Lewis County, KY</t>
  </si>
  <si>
    <t>21137</t>
  </si>
  <si>
    <t>Lincoln County, KY</t>
  </si>
  <si>
    <t>21139</t>
  </si>
  <si>
    <t>Livingston County, KY</t>
  </si>
  <si>
    <t>21141</t>
  </si>
  <si>
    <t>Logan County, KY</t>
  </si>
  <si>
    <t>21143</t>
  </si>
  <si>
    <t>Lyon County, KY</t>
  </si>
  <si>
    <t>21145</t>
  </si>
  <si>
    <t>McCracken County, KY</t>
  </si>
  <si>
    <t>21147</t>
  </si>
  <si>
    <t>McCreary County, KY</t>
  </si>
  <si>
    <t>21149</t>
  </si>
  <si>
    <t>McLean County, KY</t>
  </si>
  <si>
    <t>21151</t>
  </si>
  <si>
    <t>Madison County, KY</t>
  </si>
  <si>
    <t>21153</t>
  </si>
  <si>
    <t>Magoffin County, KY</t>
  </si>
  <si>
    <t>21155</t>
  </si>
  <si>
    <t>Marion County, KY</t>
  </si>
  <si>
    <t>21157</t>
  </si>
  <si>
    <t>Marshall County, KY</t>
  </si>
  <si>
    <t>21159</t>
  </si>
  <si>
    <t>Martin County, KY</t>
  </si>
  <si>
    <t>21161</t>
  </si>
  <si>
    <t>Mason County, KY</t>
  </si>
  <si>
    <t>21163</t>
  </si>
  <si>
    <t>Meade County, KY</t>
  </si>
  <si>
    <t>21165</t>
  </si>
  <si>
    <t>Menifee County, KY</t>
  </si>
  <si>
    <t>21167</t>
  </si>
  <si>
    <t>Mercer County, KY</t>
  </si>
  <si>
    <t>21169</t>
  </si>
  <si>
    <t>Metcalfe County, KY</t>
  </si>
  <si>
    <t>21171</t>
  </si>
  <si>
    <t>Monroe County, KY</t>
  </si>
  <si>
    <t>21173</t>
  </si>
  <si>
    <t>Montgomery County, KY</t>
  </si>
  <si>
    <t>21175</t>
  </si>
  <si>
    <t>Morgan County, KY</t>
  </si>
  <si>
    <t>21177</t>
  </si>
  <si>
    <t>Muhlenberg County, KY</t>
  </si>
  <si>
    <t>21179</t>
  </si>
  <si>
    <t>Nelson County, KY</t>
  </si>
  <si>
    <t>21181</t>
  </si>
  <si>
    <t>Nicholas County, KY</t>
  </si>
  <si>
    <t>21183</t>
  </si>
  <si>
    <t>Ohio County, KY</t>
  </si>
  <si>
    <t>21185</t>
  </si>
  <si>
    <t>Oldham County, KY</t>
  </si>
  <si>
    <t>21187</t>
  </si>
  <si>
    <t>Owen County, KY</t>
  </si>
  <si>
    <t>21189</t>
  </si>
  <si>
    <t>Owsley County, KY</t>
  </si>
  <si>
    <t>21191</t>
  </si>
  <si>
    <t>Pendleton County, KY</t>
  </si>
  <si>
    <t>21193</t>
  </si>
  <si>
    <t>Perry County, KY</t>
  </si>
  <si>
    <t>21195</t>
  </si>
  <si>
    <t>Pike County, KY</t>
  </si>
  <si>
    <t>21197</t>
  </si>
  <si>
    <t>Powell County, KY</t>
  </si>
  <si>
    <t>21199</t>
  </si>
  <si>
    <t>Pulaski County, KY</t>
  </si>
  <si>
    <t>21201</t>
  </si>
  <si>
    <t>Robertson County, KY</t>
  </si>
  <si>
    <t>21203</t>
  </si>
  <si>
    <t>Rockcastle County, KY</t>
  </si>
  <si>
    <t>21205</t>
  </si>
  <si>
    <t>Rowan County, KY</t>
  </si>
  <si>
    <t>21207</t>
  </si>
  <si>
    <t>Russell County, KY</t>
  </si>
  <si>
    <t>21209</t>
  </si>
  <si>
    <t>Scott County, KY</t>
  </si>
  <si>
    <t>21211</t>
  </si>
  <si>
    <t>Shelby County, KY</t>
  </si>
  <si>
    <t>21213</t>
  </si>
  <si>
    <t>Simpson County, KY</t>
  </si>
  <si>
    <t>21215</t>
  </si>
  <si>
    <t>Spencer County, KY</t>
  </si>
  <si>
    <t>21217</t>
  </si>
  <si>
    <t>Taylor County, KY</t>
  </si>
  <si>
    <t>21219</t>
  </si>
  <si>
    <t>Todd County, KY</t>
  </si>
  <si>
    <t>21221</t>
  </si>
  <si>
    <t>Trigg County, KY</t>
  </si>
  <si>
    <t>21223</t>
  </si>
  <si>
    <t>Trimble County, KY</t>
  </si>
  <si>
    <t>21225</t>
  </si>
  <si>
    <t>Union County, KY</t>
  </si>
  <si>
    <t>21227</t>
  </si>
  <si>
    <t>Warren County, KY</t>
  </si>
  <si>
    <t>21229</t>
  </si>
  <si>
    <t>Washington County, KY</t>
  </si>
  <si>
    <t>21231</t>
  </si>
  <si>
    <t>Wayne County, KY</t>
  </si>
  <si>
    <t>21233</t>
  </si>
  <si>
    <t>Webster County, KY</t>
  </si>
  <si>
    <t>21235</t>
  </si>
  <si>
    <t>Whitley County, KY</t>
  </si>
  <si>
    <t>21237</t>
  </si>
  <si>
    <t>Wolfe County, KY</t>
  </si>
  <si>
    <t>21239</t>
  </si>
  <si>
    <t>Woodford County, KY</t>
  </si>
  <si>
    <t>22001</t>
  </si>
  <si>
    <t>Acadia Parish, LA</t>
  </si>
  <si>
    <t>22003</t>
  </si>
  <si>
    <t>Allen Parish, LA</t>
  </si>
  <si>
    <t>22005</t>
  </si>
  <si>
    <t>Ascension Parish, LA</t>
  </si>
  <si>
    <t>22007</t>
  </si>
  <si>
    <t>Assumption Parish, LA</t>
  </si>
  <si>
    <t>22009</t>
  </si>
  <si>
    <t>Avoyelles Parish, LA</t>
  </si>
  <si>
    <t>22011</t>
  </si>
  <si>
    <t>Beauregard Parish, LA</t>
  </si>
  <si>
    <t>22013</t>
  </si>
  <si>
    <t>Bienville Parish, LA</t>
  </si>
  <si>
    <t>22015</t>
  </si>
  <si>
    <t>Bossier Parish, LA</t>
  </si>
  <si>
    <t>22017</t>
  </si>
  <si>
    <t>Caddo Parish, LA</t>
  </si>
  <si>
    <t>22019</t>
  </si>
  <si>
    <t>Calcasieu Parish, LA</t>
  </si>
  <si>
    <t>22021</t>
  </si>
  <si>
    <t>Caldwell Parish, LA</t>
  </si>
  <si>
    <t>22023</t>
  </si>
  <si>
    <t>Cameron Parish, LA</t>
  </si>
  <si>
    <t>22025</t>
  </si>
  <si>
    <t>Catahoula Parish, LA</t>
  </si>
  <si>
    <t>22027</t>
  </si>
  <si>
    <t>Claiborne Parish, LA</t>
  </si>
  <si>
    <t>22029</t>
  </si>
  <si>
    <t>Concordia Parish, LA</t>
  </si>
  <si>
    <t>22031</t>
  </si>
  <si>
    <t>De Soto Parish, LA</t>
  </si>
  <si>
    <t>22033</t>
  </si>
  <si>
    <t>East Baton Rouge Parish, LA</t>
  </si>
  <si>
    <t>22035</t>
  </si>
  <si>
    <t>East Carroll Parish, LA</t>
  </si>
  <si>
    <t>22037</t>
  </si>
  <si>
    <t>East Feliciana Parish, LA</t>
  </si>
  <si>
    <t>22039</t>
  </si>
  <si>
    <t>Evangeline Parish, LA</t>
  </si>
  <si>
    <t>22041</t>
  </si>
  <si>
    <t>Franklin Parish, LA</t>
  </si>
  <si>
    <t>22043</t>
  </si>
  <si>
    <t>Grant Parish, LA</t>
  </si>
  <si>
    <t>22045</t>
  </si>
  <si>
    <t>Iberia Parish, LA</t>
  </si>
  <si>
    <t>22047</t>
  </si>
  <si>
    <t>Iberville Parish, LA</t>
  </si>
  <si>
    <t>22049</t>
  </si>
  <si>
    <t>Jackson Parish, LA</t>
  </si>
  <si>
    <t>22051</t>
  </si>
  <si>
    <t>Jefferson Parish, LA</t>
  </si>
  <si>
    <t>22053</t>
  </si>
  <si>
    <t>Jefferson Davis Parish, LA</t>
  </si>
  <si>
    <t>22055</t>
  </si>
  <si>
    <t>Lafayette Parish, LA</t>
  </si>
  <si>
    <t>22057</t>
  </si>
  <si>
    <t>Lafourche Parish, LA</t>
  </si>
  <si>
    <t>22059</t>
  </si>
  <si>
    <t>La Salle Parish, LA</t>
  </si>
  <si>
    <t>22061</t>
  </si>
  <si>
    <t>Lincoln Parish, LA</t>
  </si>
  <si>
    <t>22063</t>
  </si>
  <si>
    <t>Livingston Parish, LA</t>
  </si>
  <si>
    <t>22065</t>
  </si>
  <si>
    <t>Madison Parish, LA</t>
  </si>
  <si>
    <t>22067</t>
  </si>
  <si>
    <t>Morehouse Parish, LA</t>
  </si>
  <si>
    <t>22069</t>
  </si>
  <si>
    <t>Natchitoches Parish, LA</t>
  </si>
  <si>
    <t>22071</t>
  </si>
  <si>
    <t>Orleans Parish, LA</t>
  </si>
  <si>
    <t>22073</t>
  </si>
  <si>
    <t>Ouachita Parish, LA</t>
  </si>
  <si>
    <t>22075</t>
  </si>
  <si>
    <t>Plaquemines Parish, LA</t>
  </si>
  <si>
    <t>22077</t>
  </si>
  <si>
    <t>Pointe Coupee Parish, LA</t>
  </si>
  <si>
    <t>22079</t>
  </si>
  <si>
    <t>Rapides Parish, LA</t>
  </si>
  <si>
    <t>22081</t>
  </si>
  <si>
    <t>Red River Parish, LA</t>
  </si>
  <si>
    <t>22083</t>
  </si>
  <si>
    <t>Richland Parish, LA</t>
  </si>
  <si>
    <t>22085</t>
  </si>
  <si>
    <t>Sabine Parish, LA</t>
  </si>
  <si>
    <t>22087</t>
  </si>
  <si>
    <t>St. Bernard Parish, LA</t>
  </si>
  <si>
    <t>22089</t>
  </si>
  <si>
    <t>St. Charles Parish, LA</t>
  </si>
  <si>
    <t>22091</t>
  </si>
  <si>
    <t>St. Helena Parish, LA</t>
  </si>
  <si>
    <t>22093</t>
  </si>
  <si>
    <t>St. James Parish, LA</t>
  </si>
  <si>
    <t>22095</t>
  </si>
  <si>
    <t>St. John the Baptist Parish, LA</t>
  </si>
  <si>
    <t>22097</t>
  </si>
  <si>
    <t>St. Landry Parish, LA</t>
  </si>
  <si>
    <t>22099</t>
  </si>
  <si>
    <t>St. Martin Parish, LA</t>
  </si>
  <si>
    <t>22101</t>
  </si>
  <si>
    <t>St. Mary Parish, LA</t>
  </si>
  <si>
    <t>22103</t>
  </si>
  <si>
    <t>St. Tammany Parish, LA</t>
  </si>
  <si>
    <t>22105</t>
  </si>
  <si>
    <t>Tangipahoa Parish, LA</t>
  </si>
  <si>
    <t>22107</t>
  </si>
  <si>
    <t>Tensas Parish, LA</t>
  </si>
  <si>
    <t>22109</t>
  </si>
  <si>
    <t>Terrebonne Parish, LA</t>
  </si>
  <si>
    <t>22111</t>
  </si>
  <si>
    <t>Union Parish, LA</t>
  </si>
  <si>
    <t>22113</t>
  </si>
  <si>
    <t>Vermilion Parish, LA</t>
  </si>
  <si>
    <t>22115</t>
  </si>
  <si>
    <t>Vernon Parish, LA</t>
  </si>
  <si>
    <t>22117</t>
  </si>
  <si>
    <t>Washington Parish, LA</t>
  </si>
  <si>
    <t>22119</t>
  </si>
  <si>
    <t>Webster Parish, LA</t>
  </si>
  <si>
    <t>22121</t>
  </si>
  <si>
    <t>West Baton Rouge Parish, LA</t>
  </si>
  <si>
    <t>22123</t>
  </si>
  <si>
    <t>West Carroll Parish, LA</t>
  </si>
  <si>
    <t>22125</t>
  </si>
  <si>
    <t>West Feliciana Parish, LA</t>
  </si>
  <si>
    <t>22127</t>
  </si>
  <si>
    <t>Winn Parish, LA</t>
  </si>
  <si>
    <t>23001</t>
  </si>
  <si>
    <t>Androscoggin County, ME</t>
  </si>
  <si>
    <t>23003</t>
  </si>
  <si>
    <t>Aroostook County, ME</t>
  </si>
  <si>
    <t>23005</t>
  </si>
  <si>
    <t>Cumberland County, ME</t>
  </si>
  <si>
    <t>23007</t>
  </si>
  <si>
    <t>Franklin County, ME</t>
  </si>
  <si>
    <t>23009</t>
  </si>
  <si>
    <t>Hancock County, ME</t>
  </si>
  <si>
    <t>23011</t>
  </si>
  <si>
    <t>Kennebec County, ME</t>
  </si>
  <si>
    <t>23013</t>
  </si>
  <si>
    <t>Knox County, ME</t>
  </si>
  <si>
    <t>23015</t>
  </si>
  <si>
    <t>Lincoln County, ME</t>
  </si>
  <si>
    <t>23017</t>
  </si>
  <si>
    <t>Oxford County, ME</t>
  </si>
  <si>
    <t>23019</t>
  </si>
  <si>
    <t>Penobscot County, ME</t>
  </si>
  <si>
    <t>23021</t>
  </si>
  <si>
    <t>Piscataquis County, ME</t>
  </si>
  <si>
    <t>23023</t>
  </si>
  <si>
    <t>Sagadahoc County, ME</t>
  </si>
  <si>
    <t>23025</t>
  </si>
  <si>
    <t>Somerset County, ME</t>
  </si>
  <si>
    <t>23027</t>
  </si>
  <si>
    <t>Waldo County, ME</t>
  </si>
  <si>
    <t>23029</t>
  </si>
  <si>
    <t>Washington County, ME</t>
  </si>
  <si>
    <t>23031</t>
  </si>
  <si>
    <t>York County, ME</t>
  </si>
  <si>
    <t>24001</t>
  </si>
  <si>
    <t>Allegany County, MD</t>
  </si>
  <si>
    <t>24003</t>
  </si>
  <si>
    <t>Anne Arundel County, MD</t>
  </si>
  <si>
    <t>24005</t>
  </si>
  <si>
    <t>Baltimore County, MD</t>
  </si>
  <si>
    <t>24009</t>
  </si>
  <si>
    <t>Calvert County, MD</t>
  </si>
  <si>
    <t>24011</t>
  </si>
  <si>
    <t>Caroline County, MD</t>
  </si>
  <si>
    <t>24013</t>
  </si>
  <si>
    <t>Carroll County, MD</t>
  </si>
  <si>
    <t>24015</t>
  </si>
  <si>
    <t>Cecil County, MD</t>
  </si>
  <si>
    <t>24017</t>
  </si>
  <si>
    <t>Charles County, MD</t>
  </si>
  <si>
    <t>24019</t>
  </si>
  <si>
    <t>Dorchester County, MD</t>
  </si>
  <si>
    <t>24021</t>
  </si>
  <si>
    <t>Frederick County, MD</t>
  </si>
  <si>
    <t>24023</t>
  </si>
  <si>
    <t>Garrett County, MD</t>
  </si>
  <si>
    <t>24025</t>
  </si>
  <si>
    <t>Harford County, MD</t>
  </si>
  <si>
    <t>24027</t>
  </si>
  <si>
    <t>Howard County, MD</t>
  </si>
  <si>
    <t>24029</t>
  </si>
  <si>
    <t>Kent County, MD</t>
  </si>
  <si>
    <t>24031</t>
  </si>
  <si>
    <t>Montgomery County, MD</t>
  </si>
  <si>
    <t>24033</t>
  </si>
  <si>
    <t>Prince George's County, MD</t>
  </si>
  <si>
    <t>24035</t>
  </si>
  <si>
    <t>Queen Anne's County, MD</t>
  </si>
  <si>
    <t>24037</t>
  </si>
  <si>
    <t>St. Mary's County, MD</t>
  </si>
  <si>
    <t>24039</t>
  </si>
  <si>
    <t>Somerset County, MD</t>
  </si>
  <si>
    <t>24041</t>
  </si>
  <si>
    <t>Talbot County, MD</t>
  </si>
  <si>
    <t>24043</t>
  </si>
  <si>
    <t>Washington County, MD</t>
  </si>
  <si>
    <t>24045</t>
  </si>
  <si>
    <t>Wicomico County, MD</t>
  </si>
  <si>
    <t>24047</t>
  </si>
  <si>
    <t>Worcester County, MD</t>
  </si>
  <si>
    <t>24510</t>
  </si>
  <si>
    <t>Baltimore city, MD</t>
  </si>
  <si>
    <t>25001</t>
  </si>
  <si>
    <t>Barnstable County, MA</t>
  </si>
  <si>
    <t>25003</t>
  </si>
  <si>
    <t>Berkshire County, MA</t>
  </si>
  <si>
    <t>25005</t>
  </si>
  <si>
    <t>Bristol County, MA</t>
  </si>
  <si>
    <t>25007</t>
  </si>
  <si>
    <t>Dukes County, MA</t>
  </si>
  <si>
    <t>25009</t>
  </si>
  <si>
    <t>Essex County, MA</t>
  </si>
  <si>
    <t>25011</t>
  </si>
  <si>
    <t>Franklin County, MA</t>
  </si>
  <si>
    <t>25013</t>
  </si>
  <si>
    <t>Hampden County, MA</t>
  </si>
  <si>
    <t>25015</t>
  </si>
  <si>
    <t>Hampshire County, MA</t>
  </si>
  <si>
    <t>25017</t>
  </si>
  <si>
    <t>Middlesex County, MA</t>
  </si>
  <si>
    <t>25019</t>
  </si>
  <si>
    <t>Nantucket County, MA</t>
  </si>
  <si>
    <t>25021</t>
  </si>
  <si>
    <t>Norfolk County, MA</t>
  </si>
  <si>
    <t>25023</t>
  </si>
  <si>
    <t>Plymouth County, MA</t>
  </si>
  <si>
    <t>25025</t>
  </si>
  <si>
    <t>Suffolk County, MA</t>
  </si>
  <si>
    <t>25027</t>
  </si>
  <si>
    <t>Worcester County, MA</t>
  </si>
  <si>
    <t>26001</t>
  </si>
  <si>
    <t>Alcona County, MI</t>
  </si>
  <si>
    <t>26003</t>
  </si>
  <si>
    <t>Alger County, MI</t>
  </si>
  <si>
    <t>26005</t>
  </si>
  <si>
    <t>Allegan County, MI</t>
  </si>
  <si>
    <t>26007</t>
  </si>
  <si>
    <t>Alpena County, MI</t>
  </si>
  <si>
    <t>26009</t>
  </si>
  <si>
    <t>Antrim County, MI</t>
  </si>
  <si>
    <t>26011</t>
  </si>
  <si>
    <t>Arenac County, MI</t>
  </si>
  <si>
    <t>26013</t>
  </si>
  <si>
    <t>Baraga County, MI</t>
  </si>
  <si>
    <t>26015</t>
  </si>
  <si>
    <t>Barry County, MI</t>
  </si>
  <si>
    <t>26017</t>
  </si>
  <si>
    <t>Bay County, MI</t>
  </si>
  <si>
    <t>26019</t>
  </si>
  <si>
    <t>Benzie County, MI</t>
  </si>
  <si>
    <t>26021</t>
  </si>
  <si>
    <t>Berrien County, MI</t>
  </si>
  <si>
    <t>26023</t>
  </si>
  <si>
    <t>Branch County, MI</t>
  </si>
  <si>
    <t>26025</t>
  </si>
  <si>
    <t>Calhoun County, MI</t>
  </si>
  <si>
    <t>26027</t>
  </si>
  <si>
    <t>Cass County, MI</t>
  </si>
  <si>
    <t>26029</t>
  </si>
  <si>
    <t>Charlevoix County, MI</t>
  </si>
  <si>
    <t>26031</t>
  </si>
  <si>
    <t>Cheboygan County, MI</t>
  </si>
  <si>
    <t>26033</t>
  </si>
  <si>
    <t>Chippewa County, MI</t>
  </si>
  <si>
    <t>26035</t>
  </si>
  <si>
    <t>Clare County, MI</t>
  </si>
  <si>
    <t>26037</t>
  </si>
  <si>
    <t>Clinton County, MI</t>
  </si>
  <si>
    <t>26039</t>
  </si>
  <si>
    <t>Crawford County, MI</t>
  </si>
  <si>
    <t>26041</t>
  </si>
  <si>
    <t>Delta County, MI</t>
  </si>
  <si>
    <t>26043</t>
  </si>
  <si>
    <t>Dickinson County, MI</t>
  </si>
  <si>
    <t>26045</t>
  </si>
  <si>
    <t>Eaton County, MI</t>
  </si>
  <si>
    <t>26047</t>
  </si>
  <si>
    <t>Emmet County, MI</t>
  </si>
  <si>
    <t>26049</t>
  </si>
  <si>
    <t>Genesee County, MI</t>
  </si>
  <si>
    <t>26051</t>
  </si>
  <si>
    <t>Gladwin County, MI</t>
  </si>
  <si>
    <t>26053</t>
  </si>
  <si>
    <t>Gogebic County, MI</t>
  </si>
  <si>
    <t>26055</t>
  </si>
  <si>
    <t>Grand Traverse County, MI</t>
  </si>
  <si>
    <t>26057</t>
  </si>
  <si>
    <t>Gratiot County, MI</t>
  </si>
  <si>
    <t>26059</t>
  </si>
  <si>
    <t>Hillsdale County, MI</t>
  </si>
  <si>
    <t>26061</t>
  </si>
  <si>
    <t>Houghton County, MI</t>
  </si>
  <si>
    <t>26063</t>
  </si>
  <si>
    <t>Huron County, MI</t>
  </si>
  <si>
    <t>26065</t>
  </si>
  <si>
    <t>Ingham County, MI</t>
  </si>
  <si>
    <t>26067</t>
  </si>
  <si>
    <t>Ionia County, MI</t>
  </si>
  <si>
    <t>26069</t>
  </si>
  <si>
    <t>Iosco County, MI</t>
  </si>
  <si>
    <t>26071</t>
  </si>
  <si>
    <t>Iron County, MI</t>
  </si>
  <si>
    <t>26073</t>
  </si>
  <si>
    <t>Isabella County, MI</t>
  </si>
  <si>
    <t>26075</t>
  </si>
  <si>
    <t>Jackson County, MI</t>
  </si>
  <si>
    <t>26077</t>
  </si>
  <si>
    <t>Kalamazoo County, MI</t>
  </si>
  <si>
    <t>26079</t>
  </si>
  <si>
    <t>Kalkaska County, MI</t>
  </si>
  <si>
    <t>26081</t>
  </si>
  <si>
    <t>Kent County, MI</t>
  </si>
  <si>
    <t>26083</t>
  </si>
  <si>
    <t>Keweenaw County, MI</t>
  </si>
  <si>
    <t>26085</t>
  </si>
  <si>
    <t>Lake County, MI</t>
  </si>
  <si>
    <t>26087</t>
  </si>
  <si>
    <t>Lapeer County, MI</t>
  </si>
  <si>
    <t>26089</t>
  </si>
  <si>
    <t>Leelanau County, MI</t>
  </si>
  <si>
    <t>26091</t>
  </si>
  <si>
    <t>Lenawee County, MI</t>
  </si>
  <si>
    <t>26093</t>
  </si>
  <si>
    <t>Livingston County, MI</t>
  </si>
  <si>
    <t>26095</t>
  </si>
  <si>
    <t>Luce County, MI</t>
  </si>
  <si>
    <t>26097</t>
  </si>
  <si>
    <t>Mackinac County, MI</t>
  </si>
  <si>
    <t>26099</t>
  </si>
  <si>
    <t>Macomb County, MI</t>
  </si>
  <si>
    <t>26101</t>
  </si>
  <si>
    <t>Manistee County, MI</t>
  </si>
  <si>
    <t>26103</t>
  </si>
  <si>
    <t>Marquette County, MI</t>
  </si>
  <si>
    <t>26105</t>
  </si>
  <si>
    <t>Mason County, MI</t>
  </si>
  <si>
    <t>26107</t>
  </si>
  <si>
    <t>Mecosta County, MI</t>
  </si>
  <si>
    <t>26109</t>
  </si>
  <si>
    <t>Menominee County, MI</t>
  </si>
  <si>
    <t>26111</t>
  </si>
  <si>
    <t>Midland County, MI</t>
  </si>
  <si>
    <t>26113</t>
  </si>
  <si>
    <t>Missaukee County, MI</t>
  </si>
  <si>
    <t>26115</t>
  </si>
  <si>
    <t>Monroe County, MI</t>
  </si>
  <si>
    <t>26117</t>
  </si>
  <si>
    <t>Montcalm County, MI</t>
  </si>
  <si>
    <t>26119</t>
  </si>
  <si>
    <t>Montmorency County, MI</t>
  </si>
  <si>
    <t>26121</t>
  </si>
  <si>
    <t>Muskegon County, MI</t>
  </si>
  <si>
    <t>26123</t>
  </si>
  <si>
    <t>Newaygo County, MI</t>
  </si>
  <si>
    <t>26125</t>
  </si>
  <si>
    <t>Oakland County, MI</t>
  </si>
  <si>
    <t>26127</t>
  </si>
  <si>
    <t>Oceana County, MI</t>
  </si>
  <si>
    <t>26129</t>
  </si>
  <si>
    <t>Ogemaw County, MI</t>
  </si>
  <si>
    <t>26131</t>
  </si>
  <si>
    <t>Ontonagon County, MI</t>
  </si>
  <si>
    <t>26133</t>
  </si>
  <si>
    <t>Osceola County, MI</t>
  </si>
  <si>
    <t>26135</t>
  </si>
  <si>
    <t>Oscoda County, MI</t>
  </si>
  <si>
    <t>26137</t>
  </si>
  <si>
    <t>Otsego County, MI</t>
  </si>
  <si>
    <t>26139</t>
  </si>
  <si>
    <t>Ottawa County, MI</t>
  </si>
  <si>
    <t>26141</t>
  </si>
  <si>
    <t>Presque Isle County, MI</t>
  </si>
  <si>
    <t>26143</t>
  </si>
  <si>
    <t>Roscommon County, MI</t>
  </si>
  <si>
    <t>26145</t>
  </si>
  <si>
    <t>Saginaw County, MI</t>
  </si>
  <si>
    <t>26147</t>
  </si>
  <si>
    <t>St. Clair County, MI</t>
  </si>
  <si>
    <t>26149</t>
  </si>
  <si>
    <t>St. Joseph County, MI</t>
  </si>
  <si>
    <t>26151</t>
  </si>
  <si>
    <t>Sanilac County, MI</t>
  </si>
  <si>
    <t>26153</t>
  </si>
  <si>
    <t>Schoolcraft County, MI</t>
  </si>
  <si>
    <t>26155</t>
  </si>
  <si>
    <t>Shiawassee County, MI</t>
  </si>
  <si>
    <t>26157</t>
  </si>
  <si>
    <t>Tuscola County, MI</t>
  </si>
  <si>
    <t>26159</t>
  </si>
  <si>
    <t>Van Buren County, MI</t>
  </si>
  <si>
    <t>26161</t>
  </si>
  <si>
    <t>Washtenaw County, MI</t>
  </si>
  <si>
    <t>26163</t>
  </si>
  <si>
    <t>Wayne County, MI</t>
  </si>
  <si>
    <t>26165</t>
  </si>
  <si>
    <t>Wexford County, MI</t>
  </si>
  <si>
    <t>27001</t>
  </si>
  <si>
    <t>Aitkin County, MN</t>
  </si>
  <si>
    <t>27003</t>
  </si>
  <si>
    <t>Anoka County, MN</t>
  </si>
  <si>
    <t>27005</t>
  </si>
  <si>
    <t>Becker County, MN</t>
  </si>
  <si>
    <t>27007</t>
  </si>
  <si>
    <t>Beltrami County, MN</t>
  </si>
  <si>
    <t>27009</t>
  </si>
  <si>
    <t>Benton County, MN</t>
  </si>
  <si>
    <t>27011</t>
  </si>
  <si>
    <t>Big Stone County, MN</t>
  </si>
  <si>
    <t>27013</t>
  </si>
  <si>
    <t>Blue Earth County, MN</t>
  </si>
  <si>
    <t>27015</t>
  </si>
  <si>
    <t>Brown County, MN</t>
  </si>
  <si>
    <t>27017</t>
  </si>
  <si>
    <t>Carlton County, MN</t>
  </si>
  <si>
    <t>27019</t>
  </si>
  <si>
    <t>Carver County, MN</t>
  </si>
  <si>
    <t>27021</t>
  </si>
  <si>
    <t>Cass County, MN</t>
  </si>
  <si>
    <t>27023</t>
  </si>
  <si>
    <t>Chippewa County, MN</t>
  </si>
  <si>
    <t>27025</t>
  </si>
  <si>
    <t>Chisago County, MN</t>
  </si>
  <si>
    <t>27027</t>
  </si>
  <si>
    <t>Clay County, MN</t>
  </si>
  <si>
    <t>27029</t>
  </si>
  <si>
    <t>Clearwater County, MN</t>
  </si>
  <si>
    <t>27031</t>
  </si>
  <si>
    <t>Cook County, MN</t>
  </si>
  <si>
    <t>27033</t>
  </si>
  <si>
    <t>Cottonwood County, MN</t>
  </si>
  <si>
    <t>27035</t>
  </si>
  <si>
    <t>Crow Wing County, MN</t>
  </si>
  <si>
    <t>27037</t>
  </si>
  <si>
    <t>Dakota County, MN</t>
  </si>
  <si>
    <t>27039</t>
  </si>
  <si>
    <t>Dodge County, MN</t>
  </si>
  <si>
    <t>27041</t>
  </si>
  <si>
    <t>Douglas County, MN</t>
  </si>
  <si>
    <t>27043</t>
  </si>
  <si>
    <t>Faribault County, MN</t>
  </si>
  <si>
    <t>27045</t>
  </si>
  <si>
    <t>Fillmore County, MN</t>
  </si>
  <si>
    <t>27047</t>
  </si>
  <si>
    <t>Freeborn County, MN</t>
  </si>
  <si>
    <t>27049</t>
  </si>
  <si>
    <t>Goodhue County, MN</t>
  </si>
  <si>
    <t>27051</t>
  </si>
  <si>
    <t>Grant County, MN</t>
  </si>
  <si>
    <t>27053</t>
  </si>
  <si>
    <t>Hennepin County, MN</t>
  </si>
  <si>
    <t>27055</t>
  </si>
  <si>
    <t>Houston County, MN</t>
  </si>
  <si>
    <t>27057</t>
  </si>
  <si>
    <t>Hubbard County, MN</t>
  </si>
  <si>
    <t>27059</t>
  </si>
  <si>
    <t>Isanti County, MN</t>
  </si>
  <si>
    <t>27061</t>
  </si>
  <si>
    <t>Itasca County, MN</t>
  </si>
  <si>
    <t>27063</t>
  </si>
  <si>
    <t>Jackson County, MN</t>
  </si>
  <si>
    <t>27065</t>
  </si>
  <si>
    <t>Kanabec County, MN</t>
  </si>
  <si>
    <t>27067</t>
  </si>
  <si>
    <t>Kandiyohi County, MN</t>
  </si>
  <si>
    <t>27069</t>
  </si>
  <si>
    <t>Kittson County, MN</t>
  </si>
  <si>
    <t>27071</t>
  </si>
  <si>
    <t>Koochiching County, MN</t>
  </si>
  <si>
    <t>27073</t>
  </si>
  <si>
    <t>Lac qui Parle County, MN</t>
  </si>
  <si>
    <t>27075</t>
  </si>
  <si>
    <t>Lake County, MN</t>
  </si>
  <si>
    <t>27077</t>
  </si>
  <si>
    <t>Lake of the Woods County, MN</t>
  </si>
  <si>
    <t>27079</t>
  </si>
  <si>
    <t>Le Sueur County, MN</t>
  </si>
  <si>
    <t>27081</t>
  </si>
  <si>
    <t>Lincoln County, MN</t>
  </si>
  <si>
    <t>27083</t>
  </si>
  <si>
    <t>Lyon County, MN</t>
  </si>
  <si>
    <t>27085</t>
  </si>
  <si>
    <t>McLeod County, MN</t>
  </si>
  <si>
    <t>27087</t>
  </si>
  <si>
    <t>Mahnomen County, MN</t>
  </si>
  <si>
    <t>27089</t>
  </si>
  <si>
    <t>Marshall County, MN</t>
  </si>
  <si>
    <t>27091</t>
  </si>
  <si>
    <t>Martin County, MN</t>
  </si>
  <si>
    <t>27093</t>
  </si>
  <si>
    <t>Meeker County, MN</t>
  </si>
  <si>
    <t>27095</t>
  </si>
  <si>
    <t>Mille Lacs County, MN</t>
  </si>
  <si>
    <t>27097</t>
  </si>
  <si>
    <t>Morrison County, MN</t>
  </si>
  <si>
    <t>27099</t>
  </si>
  <si>
    <t>Mower County, MN</t>
  </si>
  <si>
    <t>27101</t>
  </si>
  <si>
    <t>Murray County, MN</t>
  </si>
  <si>
    <t>27103</t>
  </si>
  <si>
    <t>Nicollet County, MN</t>
  </si>
  <si>
    <t>27105</t>
  </si>
  <si>
    <t>Nobles County, MN</t>
  </si>
  <si>
    <t>27107</t>
  </si>
  <si>
    <t>Norman County, MN</t>
  </si>
  <si>
    <t>27109</t>
  </si>
  <si>
    <t>Olmsted County, MN</t>
  </si>
  <si>
    <t>27111</t>
  </si>
  <si>
    <t>Otter Tail County, MN</t>
  </si>
  <si>
    <t>27113</t>
  </si>
  <si>
    <t>Pennington County, MN</t>
  </si>
  <si>
    <t>27115</t>
  </si>
  <si>
    <t>Pine County, MN</t>
  </si>
  <si>
    <t>27117</t>
  </si>
  <si>
    <t>Pipestone County, MN</t>
  </si>
  <si>
    <t>27119</t>
  </si>
  <si>
    <t>Polk County, MN</t>
  </si>
  <si>
    <t>27121</t>
  </si>
  <si>
    <t>Pope County, MN</t>
  </si>
  <si>
    <t>27123</t>
  </si>
  <si>
    <t>Ramsey County, MN</t>
  </si>
  <si>
    <t>27125</t>
  </si>
  <si>
    <t>Red Lake County, MN</t>
  </si>
  <si>
    <t>27127</t>
  </si>
  <si>
    <t>Redwood County, MN</t>
  </si>
  <si>
    <t>27129</t>
  </si>
  <si>
    <t>Renville County, MN</t>
  </si>
  <si>
    <t>27131</t>
  </si>
  <si>
    <t>Rice County, MN</t>
  </si>
  <si>
    <t>27133</t>
  </si>
  <si>
    <t>Rock County, MN</t>
  </si>
  <si>
    <t>27135</t>
  </si>
  <si>
    <t>Roseau County, MN</t>
  </si>
  <si>
    <t>27137</t>
  </si>
  <si>
    <t>St. Louis County, MN</t>
  </si>
  <si>
    <t>27139</t>
  </si>
  <si>
    <t>Scott County, MN</t>
  </si>
  <si>
    <t>27141</t>
  </si>
  <si>
    <t>Sherburne County, MN</t>
  </si>
  <si>
    <t>27143</t>
  </si>
  <si>
    <t>Sibley County, MN</t>
  </si>
  <si>
    <t>27145</t>
  </si>
  <si>
    <t>Stearns County, MN</t>
  </si>
  <si>
    <t>27147</t>
  </si>
  <si>
    <t>Steele County, MN</t>
  </si>
  <si>
    <t>27149</t>
  </si>
  <si>
    <t>Stevens County, MN</t>
  </si>
  <si>
    <t>27151</t>
  </si>
  <si>
    <t>Swift County, MN</t>
  </si>
  <si>
    <t>27153</t>
  </si>
  <si>
    <t>Todd County, MN</t>
  </si>
  <si>
    <t>27155</t>
  </si>
  <si>
    <t>Traverse County, MN</t>
  </si>
  <si>
    <t>27157</t>
  </si>
  <si>
    <t>Wabasha County, MN</t>
  </si>
  <si>
    <t>27159</t>
  </si>
  <si>
    <t>Wadena County, MN</t>
  </si>
  <si>
    <t>27161</t>
  </si>
  <si>
    <t>Waseca County, MN</t>
  </si>
  <si>
    <t>27163</t>
  </si>
  <si>
    <t>Washington County, MN</t>
  </si>
  <si>
    <t>27165</t>
  </si>
  <si>
    <t>Watonwan County, MN</t>
  </si>
  <si>
    <t>27167</t>
  </si>
  <si>
    <t>Wilkin County, MN</t>
  </si>
  <si>
    <t>27169</t>
  </si>
  <si>
    <t>Winona County, MN</t>
  </si>
  <si>
    <t>27171</t>
  </si>
  <si>
    <t>Wright County, MN</t>
  </si>
  <si>
    <t>27173</t>
  </si>
  <si>
    <t>Yellow Medicine County, MN</t>
  </si>
  <si>
    <t>28001</t>
  </si>
  <si>
    <t>Adams County, MS</t>
  </si>
  <si>
    <t>28003</t>
  </si>
  <si>
    <t>Alcorn County, MS</t>
  </si>
  <si>
    <t>28005</t>
  </si>
  <si>
    <t>Amite County, MS</t>
  </si>
  <si>
    <t>28007</t>
  </si>
  <si>
    <t>Attala County, MS</t>
  </si>
  <si>
    <t>28009</t>
  </si>
  <si>
    <t>Benton County, MS</t>
  </si>
  <si>
    <t>28011</t>
  </si>
  <si>
    <t>Bolivar County, MS</t>
  </si>
  <si>
    <t>28013</t>
  </si>
  <si>
    <t>Calhoun County, MS</t>
  </si>
  <si>
    <t>28015</t>
  </si>
  <si>
    <t>Carroll County, MS</t>
  </si>
  <si>
    <t>28017</t>
  </si>
  <si>
    <t>Chickasaw County, MS</t>
  </si>
  <si>
    <t>28019</t>
  </si>
  <si>
    <t>Choctaw County, MS</t>
  </si>
  <si>
    <t>28021</t>
  </si>
  <si>
    <t>Claiborne County, MS</t>
  </si>
  <si>
    <t>28023</t>
  </si>
  <si>
    <t>Clarke County, MS</t>
  </si>
  <si>
    <t>28025</t>
  </si>
  <si>
    <t>Clay County, MS</t>
  </si>
  <si>
    <t>28027</t>
  </si>
  <si>
    <t>Coahoma County, MS</t>
  </si>
  <si>
    <t>28029</t>
  </si>
  <si>
    <t>Copiah County, MS</t>
  </si>
  <si>
    <t>28031</t>
  </si>
  <si>
    <t>Covington County, MS</t>
  </si>
  <si>
    <t>28033</t>
  </si>
  <si>
    <t>DeSoto County, MS</t>
  </si>
  <si>
    <t>28035</t>
  </si>
  <si>
    <t>Forrest County, MS</t>
  </si>
  <si>
    <t>28037</t>
  </si>
  <si>
    <t>Franklin County, MS</t>
  </si>
  <si>
    <t>28039</t>
  </si>
  <si>
    <t>George County, MS</t>
  </si>
  <si>
    <t>28041</t>
  </si>
  <si>
    <t>Greene County, MS</t>
  </si>
  <si>
    <t>28043</t>
  </si>
  <si>
    <t>Grenada County, MS</t>
  </si>
  <si>
    <t>28045</t>
  </si>
  <si>
    <t>Hancock County, MS</t>
  </si>
  <si>
    <t>28047</t>
  </si>
  <si>
    <t>Harrison County, MS</t>
  </si>
  <si>
    <t>28049</t>
  </si>
  <si>
    <t>Hinds County, MS</t>
  </si>
  <si>
    <t>28051</t>
  </si>
  <si>
    <t>Holmes County, MS</t>
  </si>
  <si>
    <t>28053</t>
  </si>
  <si>
    <t>Humphreys County, MS</t>
  </si>
  <si>
    <t>28055</t>
  </si>
  <si>
    <t>Issaquena County, MS</t>
  </si>
  <si>
    <t>28057</t>
  </si>
  <si>
    <t>Itawamba County, MS</t>
  </si>
  <si>
    <t>28059</t>
  </si>
  <si>
    <t>Jackson County, MS</t>
  </si>
  <si>
    <t>28061</t>
  </si>
  <si>
    <t>Jasper County, MS</t>
  </si>
  <si>
    <t>28063</t>
  </si>
  <si>
    <t>Jefferson County, MS</t>
  </si>
  <si>
    <t>28065</t>
  </si>
  <si>
    <t>Jefferson Davis County, MS</t>
  </si>
  <si>
    <t>28067</t>
  </si>
  <si>
    <t>Jones County, MS</t>
  </si>
  <si>
    <t>28069</t>
  </si>
  <si>
    <t>Kemper County, MS</t>
  </si>
  <si>
    <t>28071</t>
  </si>
  <si>
    <t>Lafayette County, MS</t>
  </si>
  <si>
    <t>28073</t>
  </si>
  <si>
    <t>Lamar County, MS</t>
  </si>
  <si>
    <t>28075</t>
  </si>
  <si>
    <t>Lauderdale County, MS</t>
  </si>
  <si>
    <t>28077</t>
  </si>
  <si>
    <t>Lawrence County, MS</t>
  </si>
  <si>
    <t>28079</t>
  </si>
  <si>
    <t>Leake County, MS</t>
  </si>
  <si>
    <t>28081</t>
  </si>
  <si>
    <t>Lee County, MS</t>
  </si>
  <si>
    <t>28083</t>
  </si>
  <si>
    <t>Leflore County, MS</t>
  </si>
  <si>
    <t>28085</t>
  </si>
  <si>
    <t>Lincoln County, MS</t>
  </si>
  <si>
    <t>28087</t>
  </si>
  <si>
    <t>Lowndes County, MS</t>
  </si>
  <si>
    <t>28089</t>
  </si>
  <si>
    <t>Madison County, MS</t>
  </si>
  <si>
    <t>28091</t>
  </si>
  <si>
    <t>Marion County, MS</t>
  </si>
  <si>
    <t>28093</t>
  </si>
  <si>
    <t>Marshall County, MS</t>
  </si>
  <si>
    <t>28095</t>
  </si>
  <si>
    <t>Monroe County, MS</t>
  </si>
  <si>
    <t>28097</t>
  </si>
  <si>
    <t>Montgomery County, MS</t>
  </si>
  <si>
    <t>28099</t>
  </si>
  <si>
    <t>Neshoba County, MS</t>
  </si>
  <si>
    <t>28101</t>
  </si>
  <si>
    <t>Newton County, MS</t>
  </si>
  <si>
    <t>28103</t>
  </si>
  <si>
    <t>Noxubee County, MS</t>
  </si>
  <si>
    <t>28105</t>
  </si>
  <si>
    <t>Oktibbeha County, MS</t>
  </si>
  <si>
    <t>28107</t>
  </si>
  <si>
    <t>Panola County, MS</t>
  </si>
  <si>
    <t>28109</t>
  </si>
  <si>
    <t>Pearl River County, MS</t>
  </si>
  <si>
    <t>28111</t>
  </si>
  <si>
    <t>Perry County, MS</t>
  </si>
  <si>
    <t>28113</t>
  </si>
  <si>
    <t>Pike County, MS</t>
  </si>
  <si>
    <t>28115</t>
  </si>
  <si>
    <t>Pontotoc County, MS</t>
  </si>
  <si>
    <t>28117</t>
  </si>
  <si>
    <t>Prentiss County, MS</t>
  </si>
  <si>
    <t>28119</t>
  </si>
  <si>
    <t>Quitman County, MS</t>
  </si>
  <si>
    <t>28121</t>
  </si>
  <si>
    <t>Rankin County, MS</t>
  </si>
  <si>
    <t>28123</t>
  </si>
  <si>
    <t>Scott County, MS</t>
  </si>
  <si>
    <t>28125</t>
  </si>
  <si>
    <t>Sharkey County, MS</t>
  </si>
  <si>
    <t>28127</t>
  </si>
  <si>
    <t>Simpson County, MS</t>
  </si>
  <si>
    <t>28129</t>
  </si>
  <si>
    <t>Smith County, MS</t>
  </si>
  <si>
    <t>28131</t>
  </si>
  <si>
    <t>Stone County, MS</t>
  </si>
  <si>
    <t>28133</t>
  </si>
  <si>
    <t>Sunflower County, MS</t>
  </si>
  <si>
    <t>28135</t>
  </si>
  <si>
    <t>Tallahatchie County, MS</t>
  </si>
  <si>
    <t>28137</t>
  </si>
  <si>
    <t>Tate County, MS</t>
  </si>
  <si>
    <t>28139</t>
  </si>
  <si>
    <t>Tippah County, MS</t>
  </si>
  <si>
    <t>28141</t>
  </si>
  <si>
    <t>Tishomingo County, MS</t>
  </si>
  <si>
    <t>28143</t>
  </si>
  <si>
    <t>Tunica County, MS</t>
  </si>
  <si>
    <t>28145</t>
  </si>
  <si>
    <t>Union County, MS</t>
  </si>
  <si>
    <t>28147</t>
  </si>
  <si>
    <t>Walthall County, MS</t>
  </si>
  <si>
    <t>28149</t>
  </si>
  <si>
    <t>Warren County, MS</t>
  </si>
  <si>
    <t>28151</t>
  </si>
  <si>
    <t>Washington County, MS</t>
  </si>
  <si>
    <t>28153</t>
  </si>
  <si>
    <t>Wayne County, MS</t>
  </si>
  <si>
    <t>28155</t>
  </si>
  <si>
    <t>Webster County, MS</t>
  </si>
  <si>
    <t>28157</t>
  </si>
  <si>
    <t>Wilkinson County, MS</t>
  </si>
  <si>
    <t>28159</t>
  </si>
  <si>
    <t>Winston County, MS</t>
  </si>
  <si>
    <t>28161</t>
  </si>
  <si>
    <t>Yalobusha County, MS</t>
  </si>
  <si>
    <t>28163</t>
  </si>
  <si>
    <t>Yazoo County, MS</t>
  </si>
  <si>
    <t>29001</t>
  </si>
  <si>
    <t>Adair County, MO</t>
  </si>
  <si>
    <t>29003</t>
  </si>
  <si>
    <t>Andrew County, MO</t>
  </si>
  <si>
    <t>29005</t>
  </si>
  <si>
    <t>Atchison County, MO</t>
  </si>
  <si>
    <t>29007</t>
  </si>
  <si>
    <t>Audrain County, MO</t>
  </si>
  <si>
    <t>29009</t>
  </si>
  <si>
    <t>Barry County, MO</t>
  </si>
  <si>
    <t>29011</t>
  </si>
  <si>
    <t>Barton County, MO</t>
  </si>
  <si>
    <t>29013</t>
  </si>
  <si>
    <t>Bates County, MO</t>
  </si>
  <si>
    <t>29015</t>
  </si>
  <si>
    <t>Benton County, MO</t>
  </si>
  <si>
    <t>29017</t>
  </si>
  <si>
    <t>Bollinger County, MO</t>
  </si>
  <si>
    <t>29019</t>
  </si>
  <si>
    <t>Boone County, MO</t>
  </si>
  <si>
    <t>29021</t>
  </si>
  <si>
    <t>Buchanan County, MO</t>
  </si>
  <si>
    <t>29023</t>
  </si>
  <si>
    <t>Butler County, MO</t>
  </si>
  <si>
    <t>29025</t>
  </si>
  <si>
    <t>Caldwell County, MO</t>
  </si>
  <si>
    <t>29027</t>
  </si>
  <si>
    <t>Callaway County, MO</t>
  </si>
  <si>
    <t>29029</t>
  </si>
  <si>
    <t>Camden County, MO</t>
  </si>
  <si>
    <t>29031</t>
  </si>
  <si>
    <t>Cape Girardeau County, MO</t>
  </si>
  <si>
    <t>29033</t>
  </si>
  <si>
    <t>Carroll County, MO</t>
  </si>
  <si>
    <t>29035</t>
  </si>
  <si>
    <t>Carter County, MO</t>
  </si>
  <si>
    <t>29037</t>
  </si>
  <si>
    <t>Cass County, MO</t>
  </si>
  <si>
    <t>29039</t>
  </si>
  <si>
    <t>Cedar County, MO</t>
  </si>
  <si>
    <t>29041</t>
  </si>
  <si>
    <t>Chariton County, MO</t>
  </si>
  <si>
    <t>29043</t>
  </si>
  <si>
    <t>Christian County, MO</t>
  </si>
  <si>
    <t>29045</t>
  </si>
  <si>
    <t>Clark County, MO</t>
  </si>
  <si>
    <t>29047</t>
  </si>
  <si>
    <t>Clay County, MO</t>
  </si>
  <si>
    <t>29049</t>
  </si>
  <si>
    <t>Clinton County, MO</t>
  </si>
  <si>
    <t>29051</t>
  </si>
  <si>
    <t>Cole County, MO</t>
  </si>
  <si>
    <t>29053</t>
  </si>
  <si>
    <t>Cooper County, MO</t>
  </si>
  <si>
    <t>29055</t>
  </si>
  <si>
    <t>Crawford County, MO</t>
  </si>
  <si>
    <t>29057</t>
  </si>
  <si>
    <t>Dade County, MO</t>
  </si>
  <si>
    <t>29059</t>
  </si>
  <si>
    <t>Dallas County, MO</t>
  </si>
  <si>
    <t>29061</t>
  </si>
  <si>
    <t>Daviess County, MO</t>
  </si>
  <si>
    <t>29063</t>
  </si>
  <si>
    <t>DeKalb County, MO</t>
  </si>
  <si>
    <t>29065</t>
  </si>
  <si>
    <t>Dent County, MO</t>
  </si>
  <si>
    <t>29067</t>
  </si>
  <si>
    <t>Douglas County, MO</t>
  </si>
  <si>
    <t>29069</t>
  </si>
  <si>
    <t>Dunklin County, MO</t>
  </si>
  <si>
    <t>29071</t>
  </si>
  <si>
    <t>Franklin County, MO</t>
  </si>
  <si>
    <t>29073</t>
  </si>
  <si>
    <t>Gasconade County, MO</t>
  </si>
  <si>
    <t>29075</t>
  </si>
  <si>
    <t>Gentry County, MO</t>
  </si>
  <si>
    <t>29077</t>
  </si>
  <si>
    <t>Greene County, MO</t>
  </si>
  <si>
    <t>29079</t>
  </si>
  <si>
    <t>Grundy County, MO</t>
  </si>
  <si>
    <t>29081</t>
  </si>
  <si>
    <t>Harrison County, MO</t>
  </si>
  <si>
    <t>29083</t>
  </si>
  <si>
    <t>Henry County, MO</t>
  </si>
  <si>
    <t>29085</t>
  </si>
  <si>
    <t>Hickory County, MO</t>
  </si>
  <si>
    <t>29087</t>
  </si>
  <si>
    <t>Holt County, MO</t>
  </si>
  <si>
    <t>29089</t>
  </si>
  <si>
    <t>Howard County, MO</t>
  </si>
  <si>
    <t>29091</t>
  </si>
  <si>
    <t>Howell County, MO</t>
  </si>
  <si>
    <t>29093</t>
  </si>
  <si>
    <t>Iron County, MO</t>
  </si>
  <si>
    <t>29095</t>
  </si>
  <si>
    <t>Jackson County, MO</t>
  </si>
  <si>
    <t>29097</t>
  </si>
  <si>
    <t>Jasper County, MO</t>
  </si>
  <si>
    <t>29099</t>
  </si>
  <si>
    <t>Jefferson County, MO</t>
  </si>
  <si>
    <t>29101</t>
  </si>
  <si>
    <t>Johnson County, MO</t>
  </si>
  <si>
    <t>29103</t>
  </si>
  <si>
    <t>Knox County, MO</t>
  </si>
  <si>
    <t>29105</t>
  </si>
  <si>
    <t>Laclede County, MO</t>
  </si>
  <si>
    <t>29107</t>
  </si>
  <si>
    <t>Lafayette County, MO</t>
  </si>
  <si>
    <t>29109</t>
  </si>
  <si>
    <t>Lawrence County, MO</t>
  </si>
  <si>
    <t>29111</t>
  </si>
  <si>
    <t>Lewis County, MO</t>
  </si>
  <si>
    <t>29113</t>
  </si>
  <si>
    <t>Lincoln County, MO</t>
  </si>
  <si>
    <t>29115</t>
  </si>
  <si>
    <t>Linn County, MO</t>
  </si>
  <si>
    <t>29117</t>
  </si>
  <si>
    <t>Livingston County, MO</t>
  </si>
  <si>
    <t>29119</t>
  </si>
  <si>
    <t>McDonald County, MO</t>
  </si>
  <si>
    <t>29121</t>
  </si>
  <si>
    <t>Macon County, MO</t>
  </si>
  <si>
    <t>29123</t>
  </si>
  <si>
    <t>Madison County, MO</t>
  </si>
  <si>
    <t>29125</t>
  </si>
  <si>
    <t>Maries County, MO</t>
  </si>
  <si>
    <t>29127</t>
  </si>
  <si>
    <t>Marion County, MO</t>
  </si>
  <si>
    <t>29129</t>
  </si>
  <si>
    <t>Mercer County, MO</t>
  </si>
  <si>
    <t>29131</t>
  </si>
  <si>
    <t>Miller County, MO</t>
  </si>
  <si>
    <t>29133</t>
  </si>
  <si>
    <t>Mississippi County, MO</t>
  </si>
  <si>
    <t>29135</t>
  </si>
  <si>
    <t>Moniteau County, MO</t>
  </si>
  <si>
    <t>29137</t>
  </si>
  <si>
    <t>Monroe County, MO</t>
  </si>
  <si>
    <t>29139</t>
  </si>
  <si>
    <t>Montgomery County, MO</t>
  </si>
  <si>
    <t>29141</t>
  </si>
  <si>
    <t>Morgan County, MO</t>
  </si>
  <si>
    <t>29143</t>
  </si>
  <si>
    <t>New Madrid County, MO</t>
  </si>
  <si>
    <t>29145</t>
  </si>
  <si>
    <t>Newton County, MO</t>
  </si>
  <si>
    <t>29147</t>
  </si>
  <si>
    <t>Nodaway County, MO</t>
  </si>
  <si>
    <t>29149</t>
  </si>
  <si>
    <t>Oregon County, MO</t>
  </si>
  <si>
    <t>29151</t>
  </si>
  <si>
    <t>Osage County, MO</t>
  </si>
  <si>
    <t>29153</t>
  </si>
  <si>
    <t>Ozark County, MO</t>
  </si>
  <si>
    <t>29155</t>
  </si>
  <si>
    <t>Pemiscot County, MO</t>
  </si>
  <si>
    <t>29157</t>
  </si>
  <si>
    <t>Perry County, MO</t>
  </si>
  <si>
    <t>29159</t>
  </si>
  <si>
    <t>Pettis County, MO</t>
  </si>
  <si>
    <t>29161</t>
  </si>
  <si>
    <t>Phelps County, MO</t>
  </si>
  <si>
    <t>29163</t>
  </si>
  <si>
    <t>Pike County, MO</t>
  </si>
  <si>
    <t>29165</t>
  </si>
  <si>
    <t>Platte County, MO</t>
  </si>
  <si>
    <t>29167</t>
  </si>
  <si>
    <t>Polk County, MO</t>
  </si>
  <si>
    <t>29169</t>
  </si>
  <si>
    <t>Pulaski County, MO</t>
  </si>
  <si>
    <t>29171</t>
  </si>
  <si>
    <t>Putnam County, MO</t>
  </si>
  <si>
    <t>29173</t>
  </si>
  <si>
    <t>Ralls County, MO</t>
  </si>
  <si>
    <t>29175</t>
  </si>
  <si>
    <t>Randolph County, MO</t>
  </si>
  <si>
    <t>29177</t>
  </si>
  <si>
    <t>Ray County, MO</t>
  </si>
  <si>
    <t>29179</t>
  </si>
  <si>
    <t>Reynolds County, MO</t>
  </si>
  <si>
    <t>29181</t>
  </si>
  <si>
    <t>Ripley County, MO</t>
  </si>
  <si>
    <t>29183</t>
  </si>
  <si>
    <t>St. Charles County, MO</t>
  </si>
  <si>
    <t>29185</t>
  </si>
  <si>
    <t>St. Clair County, MO</t>
  </si>
  <si>
    <t>29186</t>
  </si>
  <si>
    <t>Ste. Genevieve County, MO</t>
  </si>
  <si>
    <t>29187</t>
  </si>
  <si>
    <t>St. Francois County, MO</t>
  </si>
  <si>
    <t>29189</t>
  </si>
  <si>
    <t>St. Louis County, MO</t>
  </si>
  <si>
    <t>29195</t>
  </si>
  <si>
    <t>Saline County, MO</t>
  </si>
  <si>
    <t>29197</t>
  </si>
  <si>
    <t>Schuyler County, MO</t>
  </si>
  <si>
    <t>29199</t>
  </si>
  <si>
    <t>Scotland County, MO</t>
  </si>
  <si>
    <t>29201</t>
  </si>
  <si>
    <t>Scott County, MO</t>
  </si>
  <si>
    <t>29203</t>
  </si>
  <si>
    <t>Shannon County, MO</t>
  </si>
  <si>
    <t>29205</t>
  </si>
  <si>
    <t>Shelby County, MO</t>
  </si>
  <si>
    <t>29207</t>
  </si>
  <si>
    <t>Stoddard County, MO</t>
  </si>
  <si>
    <t>29209</t>
  </si>
  <si>
    <t>Stone County, MO</t>
  </si>
  <si>
    <t>29211</t>
  </si>
  <si>
    <t>Sullivan County, MO</t>
  </si>
  <si>
    <t>29213</t>
  </si>
  <si>
    <t>Taney County, MO</t>
  </si>
  <si>
    <t>29215</t>
  </si>
  <si>
    <t>Texas County, MO</t>
  </si>
  <si>
    <t>29217</t>
  </si>
  <si>
    <t>Vernon County, MO</t>
  </si>
  <si>
    <t>29219</t>
  </si>
  <si>
    <t>Warren County, MO</t>
  </si>
  <si>
    <t>29221</t>
  </si>
  <si>
    <t>Washington County, MO</t>
  </si>
  <si>
    <t>29223</t>
  </si>
  <si>
    <t>Wayne County, MO</t>
  </si>
  <si>
    <t>29225</t>
  </si>
  <si>
    <t>Webster County, MO</t>
  </si>
  <si>
    <t>29227</t>
  </si>
  <si>
    <t>Worth County, MO</t>
  </si>
  <si>
    <t>29229</t>
  </si>
  <si>
    <t>Wright County, MO</t>
  </si>
  <si>
    <t>29510</t>
  </si>
  <si>
    <t>St. Louis city, MO</t>
  </si>
  <si>
    <t>30001</t>
  </si>
  <si>
    <t>Beaverhead County, MT</t>
  </si>
  <si>
    <t>30003</t>
  </si>
  <si>
    <t>Big Horn County, MT</t>
  </si>
  <si>
    <t>30005</t>
  </si>
  <si>
    <t>Blaine County, MT</t>
  </si>
  <si>
    <t>30007</t>
  </si>
  <si>
    <t>Broadwater County, MT</t>
  </si>
  <si>
    <t>30009</t>
  </si>
  <si>
    <t>Carbon County, MT</t>
  </si>
  <si>
    <t>30011</t>
  </si>
  <si>
    <t>Carter County, MT</t>
  </si>
  <si>
    <t>30013</t>
  </si>
  <si>
    <t>Cascade County, MT</t>
  </si>
  <si>
    <t>30015</t>
  </si>
  <si>
    <t>Chouteau County, MT</t>
  </si>
  <si>
    <t>30017</t>
  </si>
  <si>
    <t>Custer County, MT</t>
  </si>
  <si>
    <t>30019</t>
  </si>
  <si>
    <t>Daniels County, MT</t>
  </si>
  <si>
    <t>30021</t>
  </si>
  <si>
    <t>Dawson County, MT</t>
  </si>
  <si>
    <t>30023</t>
  </si>
  <si>
    <t>Deer Lodge County, MT</t>
  </si>
  <si>
    <t>30025</t>
  </si>
  <si>
    <t>Fallon County, MT</t>
  </si>
  <si>
    <t>30027</t>
  </si>
  <si>
    <t>Fergus County, MT</t>
  </si>
  <si>
    <t>30029</t>
  </si>
  <si>
    <t>Flathead County, MT</t>
  </si>
  <si>
    <t>30031</t>
  </si>
  <si>
    <t>Gallatin County, MT</t>
  </si>
  <si>
    <t>30033</t>
  </si>
  <si>
    <t>Garfield County, MT</t>
  </si>
  <si>
    <t>30035</t>
  </si>
  <si>
    <t>Glacier County, MT</t>
  </si>
  <si>
    <t>30037</t>
  </si>
  <si>
    <t>Golden Valley County, MT</t>
  </si>
  <si>
    <t>30039</t>
  </si>
  <si>
    <t>Granite County, MT</t>
  </si>
  <si>
    <t>30041</t>
  </si>
  <si>
    <t>Hill County, MT</t>
  </si>
  <si>
    <t>30043</t>
  </si>
  <si>
    <t>Jefferson County, MT</t>
  </si>
  <si>
    <t>30045</t>
  </si>
  <si>
    <t>Judith Basin County, MT</t>
  </si>
  <si>
    <t>30047</t>
  </si>
  <si>
    <t>Lake County, MT</t>
  </si>
  <si>
    <t>30049</t>
  </si>
  <si>
    <t>Lewis and Clark County, MT</t>
  </si>
  <si>
    <t>30051</t>
  </si>
  <si>
    <t>Liberty County, MT</t>
  </si>
  <si>
    <t>30053</t>
  </si>
  <si>
    <t>Lincoln County, MT</t>
  </si>
  <si>
    <t>30055</t>
  </si>
  <si>
    <t>McCone County, MT</t>
  </si>
  <si>
    <t>30057</t>
  </si>
  <si>
    <t>Madison County, MT</t>
  </si>
  <si>
    <t>30059</t>
  </si>
  <si>
    <t>Meagher County, MT</t>
  </si>
  <si>
    <t>30061</t>
  </si>
  <si>
    <t>Mineral County, MT</t>
  </si>
  <si>
    <t>30063</t>
  </si>
  <si>
    <t>Missoula County, MT</t>
  </si>
  <si>
    <t>30065</t>
  </si>
  <si>
    <t>Musselshell County, MT</t>
  </si>
  <si>
    <t>30067</t>
  </si>
  <si>
    <t>Park County, MT</t>
  </si>
  <si>
    <t>30069</t>
  </si>
  <si>
    <t>Petroleum County, MT</t>
  </si>
  <si>
    <t>30071</t>
  </si>
  <si>
    <t>Phillips County, MT</t>
  </si>
  <si>
    <t>30073</t>
  </si>
  <si>
    <t>Pondera County, MT</t>
  </si>
  <si>
    <t>30075</t>
  </si>
  <si>
    <t>Powder River County, MT</t>
  </si>
  <si>
    <t>30077</t>
  </si>
  <si>
    <t>Powell County, MT</t>
  </si>
  <si>
    <t>30079</t>
  </si>
  <si>
    <t>Prairie County, MT</t>
  </si>
  <si>
    <t>30081</t>
  </si>
  <si>
    <t>Ravalli County, MT</t>
  </si>
  <si>
    <t>30083</t>
  </si>
  <si>
    <t>Richland County, MT</t>
  </si>
  <si>
    <t>30085</t>
  </si>
  <si>
    <t>Roosevelt County, MT</t>
  </si>
  <si>
    <t>30087</t>
  </si>
  <si>
    <t>Rosebud County, MT</t>
  </si>
  <si>
    <t>30089</t>
  </si>
  <si>
    <t>Sanders County, MT</t>
  </si>
  <si>
    <t>30091</t>
  </si>
  <si>
    <t>Sheridan County, MT</t>
  </si>
  <si>
    <t>30093</t>
  </si>
  <si>
    <t>Silver Bow County, MT</t>
  </si>
  <si>
    <t>30095</t>
  </si>
  <si>
    <t>Stillwater County, MT</t>
  </si>
  <si>
    <t>30097</t>
  </si>
  <si>
    <t>Sweet Grass County, MT</t>
  </si>
  <si>
    <t>30099</t>
  </si>
  <si>
    <t>Teton County, MT</t>
  </si>
  <si>
    <t>30101</t>
  </si>
  <si>
    <t>Toole County, MT</t>
  </si>
  <si>
    <t>30103</t>
  </si>
  <si>
    <t>Treasure County, MT</t>
  </si>
  <si>
    <t>30105</t>
  </si>
  <si>
    <t>Valley County, MT</t>
  </si>
  <si>
    <t>30107</t>
  </si>
  <si>
    <t>Wheatland County, MT</t>
  </si>
  <si>
    <t>30109</t>
  </si>
  <si>
    <t>Wibaux County, MT</t>
  </si>
  <si>
    <t>30111</t>
  </si>
  <si>
    <t>Yellowstone County, MT</t>
  </si>
  <si>
    <t>31001</t>
  </si>
  <si>
    <t>Adams County, NE</t>
  </si>
  <si>
    <t>31003</t>
  </si>
  <si>
    <t>Antelope County, NE</t>
  </si>
  <si>
    <t>31005</t>
  </si>
  <si>
    <t>Arthur County, NE</t>
  </si>
  <si>
    <t>31007</t>
  </si>
  <si>
    <t>Banner County, NE</t>
  </si>
  <si>
    <t>31009</t>
  </si>
  <si>
    <t>Blaine County, NE</t>
  </si>
  <si>
    <t>31011</t>
  </si>
  <si>
    <t>Boone County, NE</t>
  </si>
  <si>
    <t>31013</t>
  </si>
  <si>
    <t>Box Butte County, NE</t>
  </si>
  <si>
    <t>31015</t>
  </si>
  <si>
    <t>Boyd County, NE</t>
  </si>
  <si>
    <t>31017</t>
  </si>
  <si>
    <t>Brown County, NE</t>
  </si>
  <si>
    <t>31019</t>
  </si>
  <si>
    <t>Buffalo County, NE</t>
  </si>
  <si>
    <t>31021</t>
  </si>
  <si>
    <t>Burt County, NE</t>
  </si>
  <si>
    <t>31023</t>
  </si>
  <si>
    <t>Butler County, NE</t>
  </si>
  <si>
    <t>31025</t>
  </si>
  <si>
    <t>Cass County, NE</t>
  </si>
  <si>
    <t>31027</t>
  </si>
  <si>
    <t>Cedar County, NE</t>
  </si>
  <si>
    <t>31029</t>
  </si>
  <si>
    <t>Chase County, NE</t>
  </si>
  <si>
    <t>31031</t>
  </si>
  <si>
    <t>Cherry County, NE</t>
  </si>
  <si>
    <t>31033</t>
  </si>
  <si>
    <t>Cheyenne County, NE</t>
  </si>
  <si>
    <t>31035</t>
  </si>
  <si>
    <t>Clay County, NE</t>
  </si>
  <si>
    <t>31037</t>
  </si>
  <si>
    <t>Colfax County, NE</t>
  </si>
  <si>
    <t>31039</t>
  </si>
  <si>
    <t>Cuming County, NE</t>
  </si>
  <si>
    <t>31041</t>
  </si>
  <si>
    <t>Custer County, NE</t>
  </si>
  <si>
    <t>31043</t>
  </si>
  <si>
    <t>Dakota County, NE</t>
  </si>
  <si>
    <t>31045</t>
  </si>
  <si>
    <t>Dawes County, NE</t>
  </si>
  <si>
    <t>31047</t>
  </si>
  <si>
    <t>Dawson County, NE</t>
  </si>
  <si>
    <t>31049</t>
  </si>
  <si>
    <t>Deuel County, NE</t>
  </si>
  <si>
    <t>31051</t>
  </si>
  <si>
    <t>Dixon County, NE</t>
  </si>
  <si>
    <t>31053</t>
  </si>
  <si>
    <t>Dodge County, NE</t>
  </si>
  <si>
    <t>31055</t>
  </si>
  <si>
    <t>Douglas County, NE</t>
  </si>
  <si>
    <t>31057</t>
  </si>
  <si>
    <t>Dundy County, NE</t>
  </si>
  <si>
    <t>31059</t>
  </si>
  <si>
    <t>Fillmore County, NE</t>
  </si>
  <si>
    <t>31061</t>
  </si>
  <si>
    <t>Franklin County, NE</t>
  </si>
  <si>
    <t>31063</t>
  </si>
  <si>
    <t>Frontier County, NE</t>
  </si>
  <si>
    <t>31065</t>
  </si>
  <si>
    <t>Furnas County, NE</t>
  </si>
  <si>
    <t>31067</t>
  </si>
  <si>
    <t>Gage County, NE</t>
  </si>
  <si>
    <t>31069</t>
  </si>
  <si>
    <t>Garden County, NE</t>
  </si>
  <si>
    <t>31071</t>
  </si>
  <si>
    <t>Garfield County, NE</t>
  </si>
  <si>
    <t>31073</t>
  </si>
  <si>
    <t>Gosper County, NE</t>
  </si>
  <si>
    <t>31075</t>
  </si>
  <si>
    <t>Grant County, NE</t>
  </si>
  <si>
    <t>31077</t>
  </si>
  <si>
    <t>Greeley County, NE</t>
  </si>
  <si>
    <t>31079</t>
  </si>
  <si>
    <t>Hall County, NE</t>
  </si>
  <si>
    <t>31081</t>
  </si>
  <si>
    <t>Hamilton County, NE</t>
  </si>
  <si>
    <t>31083</t>
  </si>
  <si>
    <t>Harlan County, NE</t>
  </si>
  <si>
    <t>31085</t>
  </si>
  <si>
    <t>Hayes County, NE</t>
  </si>
  <si>
    <t>31087</t>
  </si>
  <si>
    <t>Hitchcock County, NE</t>
  </si>
  <si>
    <t>31089</t>
  </si>
  <si>
    <t>Holt County, NE</t>
  </si>
  <si>
    <t>31091</t>
  </si>
  <si>
    <t>Hooker County, NE</t>
  </si>
  <si>
    <t>31093</t>
  </si>
  <si>
    <t>Howard County, NE</t>
  </si>
  <si>
    <t>31095</t>
  </si>
  <si>
    <t>Jefferson County, NE</t>
  </si>
  <si>
    <t>31097</t>
  </si>
  <si>
    <t>Johnson County, NE</t>
  </si>
  <si>
    <t>31099</t>
  </si>
  <si>
    <t>Kearney County, NE</t>
  </si>
  <si>
    <t>31101</t>
  </si>
  <si>
    <t>Keith County, NE</t>
  </si>
  <si>
    <t>31103</t>
  </si>
  <si>
    <t>Keya Paha County, NE</t>
  </si>
  <si>
    <t>31105</t>
  </si>
  <si>
    <t>Kimball County, NE</t>
  </si>
  <si>
    <t>31107</t>
  </si>
  <si>
    <t>Knox County, NE</t>
  </si>
  <si>
    <t>31109</t>
  </si>
  <si>
    <t>Lancaster County, NE</t>
  </si>
  <si>
    <t>31111</t>
  </si>
  <si>
    <t>Lincoln County, NE</t>
  </si>
  <si>
    <t>31113</t>
  </si>
  <si>
    <t>Logan County, NE</t>
  </si>
  <si>
    <t>31115</t>
  </si>
  <si>
    <t>Loup County, NE</t>
  </si>
  <si>
    <t>31117</t>
  </si>
  <si>
    <t>McPherson County, NE</t>
  </si>
  <si>
    <t>31119</t>
  </si>
  <si>
    <t>Madison County, NE</t>
  </si>
  <si>
    <t>31121</t>
  </si>
  <si>
    <t>Merrick County, NE</t>
  </si>
  <si>
    <t>31123</t>
  </si>
  <si>
    <t>Morrill County, NE</t>
  </si>
  <si>
    <t>31125</t>
  </si>
  <si>
    <t>Nance County, NE</t>
  </si>
  <si>
    <t>31127</t>
  </si>
  <si>
    <t>Nemaha County, NE</t>
  </si>
  <si>
    <t>31129</t>
  </si>
  <si>
    <t>Nuckolls County, NE</t>
  </si>
  <si>
    <t>31131</t>
  </si>
  <si>
    <t>Otoe County, NE</t>
  </si>
  <si>
    <t>31133</t>
  </si>
  <si>
    <t>Pawnee County, NE</t>
  </si>
  <si>
    <t>31135</t>
  </si>
  <si>
    <t>Perkins County, NE</t>
  </si>
  <si>
    <t>31137</t>
  </si>
  <si>
    <t>Phelps County, NE</t>
  </si>
  <si>
    <t>31139</t>
  </si>
  <si>
    <t>Pierce County, NE</t>
  </si>
  <si>
    <t>31141</t>
  </si>
  <si>
    <t>Platte County, NE</t>
  </si>
  <si>
    <t>31143</t>
  </si>
  <si>
    <t>Polk County, NE</t>
  </si>
  <si>
    <t>31145</t>
  </si>
  <si>
    <t>Red Willow County, NE</t>
  </si>
  <si>
    <t>31147</t>
  </si>
  <si>
    <t>Richardson County, NE</t>
  </si>
  <si>
    <t>31149</t>
  </si>
  <si>
    <t>Rock County, NE</t>
  </si>
  <si>
    <t>31151</t>
  </si>
  <si>
    <t>Saline County, NE</t>
  </si>
  <si>
    <t>31153</t>
  </si>
  <si>
    <t>Sarpy County, NE</t>
  </si>
  <si>
    <t>31155</t>
  </si>
  <si>
    <t>Saunders County, NE</t>
  </si>
  <si>
    <t>31157</t>
  </si>
  <si>
    <t>Scotts Bluff County, NE</t>
  </si>
  <si>
    <t>31159</t>
  </si>
  <si>
    <t>Seward County, NE</t>
  </si>
  <si>
    <t>31161</t>
  </si>
  <si>
    <t>Sheridan County, NE</t>
  </si>
  <si>
    <t>31163</t>
  </si>
  <si>
    <t>Sherman County, NE</t>
  </si>
  <si>
    <t>31165</t>
  </si>
  <si>
    <t>Sioux County, NE</t>
  </si>
  <si>
    <t>31167</t>
  </si>
  <si>
    <t>Stanton County, NE</t>
  </si>
  <si>
    <t>31169</t>
  </si>
  <si>
    <t>Thayer County, NE</t>
  </si>
  <si>
    <t>31171</t>
  </si>
  <si>
    <t>Thomas County, NE</t>
  </si>
  <si>
    <t>31173</t>
  </si>
  <si>
    <t>Thurston County, NE</t>
  </si>
  <si>
    <t>31175</t>
  </si>
  <si>
    <t>Valley County, NE</t>
  </si>
  <si>
    <t>31177</t>
  </si>
  <si>
    <t>Washington County, NE</t>
  </si>
  <si>
    <t>31179</t>
  </si>
  <si>
    <t>Wayne County, NE</t>
  </si>
  <si>
    <t>31181</t>
  </si>
  <si>
    <t>Webster County, NE</t>
  </si>
  <si>
    <t>31183</t>
  </si>
  <si>
    <t>Wheeler County, NE</t>
  </si>
  <si>
    <t>31185</t>
  </si>
  <si>
    <t>York County, NE</t>
  </si>
  <si>
    <t>32001</t>
  </si>
  <si>
    <t>Churchill County, NV</t>
  </si>
  <si>
    <t>32003</t>
  </si>
  <si>
    <t>Clark County, NV</t>
  </si>
  <si>
    <t>32005</t>
  </si>
  <si>
    <t>Douglas County, NV</t>
  </si>
  <si>
    <t>32007</t>
  </si>
  <si>
    <t>Elko County, NV</t>
  </si>
  <si>
    <t>32009</t>
  </si>
  <si>
    <t>Esmeralda County, NV</t>
  </si>
  <si>
    <t>32011</t>
  </si>
  <si>
    <t>Eureka County, NV</t>
  </si>
  <si>
    <t>32013</t>
  </si>
  <si>
    <t>Humboldt County, NV</t>
  </si>
  <si>
    <t>32015</t>
  </si>
  <si>
    <t>Lander County, NV</t>
  </si>
  <si>
    <t>32017</t>
  </si>
  <si>
    <t>Lincoln County, NV</t>
  </si>
  <si>
    <t>32019</t>
  </si>
  <si>
    <t>Lyon County, NV</t>
  </si>
  <si>
    <t>32021</t>
  </si>
  <si>
    <t>Mineral County, NV</t>
  </si>
  <si>
    <t>32023</t>
  </si>
  <si>
    <t>Nye County, NV</t>
  </si>
  <si>
    <t>32027</t>
  </si>
  <si>
    <t>Pershing County, NV</t>
  </si>
  <si>
    <t>32029</t>
  </si>
  <si>
    <t>Storey County, NV</t>
  </si>
  <si>
    <t>32031</t>
  </si>
  <si>
    <t>Washoe County, NV</t>
  </si>
  <si>
    <t>32033</t>
  </si>
  <si>
    <t>White Pine County, NV</t>
  </si>
  <si>
    <t>32510</t>
  </si>
  <si>
    <t>Carson City, NV</t>
  </si>
  <si>
    <t>33001</t>
  </si>
  <si>
    <t>Belknap County, NH</t>
  </si>
  <si>
    <t>33003</t>
  </si>
  <si>
    <t>Carroll County, NH</t>
  </si>
  <si>
    <t>33005</t>
  </si>
  <si>
    <t>Cheshire County, NH</t>
  </si>
  <si>
    <t>33007</t>
  </si>
  <si>
    <t>Coos County, NH</t>
  </si>
  <si>
    <t>33009</t>
  </si>
  <si>
    <t>Grafton County, NH</t>
  </si>
  <si>
    <t>33011</t>
  </si>
  <si>
    <t>Hillsborough County, NH</t>
  </si>
  <si>
    <t>33013</t>
  </si>
  <si>
    <t>Merrimack County, NH</t>
  </si>
  <si>
    <t>33015</t>
  </si>
  <si>
    <t>Rockingham County, NH</t>
  </si>
  <si>
    <t>33017</t>
  </si>
  <si>
    <t>Strafford County, NH</t>
  </si>
  <si>
    <t>33019</t>
  </si>
  <si>
    <t>Sullivan County, NH</t>
  </si>
  <si>
    <t>34001</t>
  </si>
  <si>
    <t>Atlantic County, NJ</t>
  </si>
  <si>
    <t>EPA Region 2</t>
  </si>
  <si>
    <t>34003</t>
  </si>
  <si>
    <t>Bergen County, NJ</t>
  </si>
  <si>
    <t>34005</t>
  </si>
  <si>
    <t>Burlington County, NJ</t>
  </si>
  <si>
    <t>34007</t>
  </si>
  <si>
    <t>Camden County, NJ</t>
  </si>
  <si>
    <t>34009</t>
  </si>
  <si>
    <t>Cape May County, NJ</t>
  </si>
  <si>
    <t>34011</t>
  </si>
  <si>
    <t>Cumberland County, NJ</t>
  </si>
  <si>
    <t>34013</t>
  </si>
  <si>
    <t>Essex County, NJ</t>
  </si>
  <si>
    <t>34015</t>
  </si>
  <si>
    <t>Gloucester County, NJ</t>
  </si>
  <si>
    <t>34017</t>
  </si>
  <si>
    <t>Hudson County, NJ</t>
  </si>
  <si>
    <t>34019</t>
  </si>
  <si>
    <t>Hunterdon County, NJ</t>
  </si>
  <si>
    <t>34021</t>
  </si>
  <si>
    <t>Mercer County, NJ</t>
  </si>
  <si>
    <t>34023</t>
  </si>
  <si>
    <t>Middlesex County, NJ</t>
  </si>
  <si>
    <t>34025</t>
  </si>
  <si>
    <t>Monmouth County, NJ</t>
  </si>
  <si>
    <t>34027</t>
  </si>
  <si>
    <t>Morris County, NJ</t>
  </si>
  <si>
    <t>34029</t>
  </si>
  <si>
    <t>Ocean County, NJ</t>
  </si>
  <si>
    <t>34031</t>
  </si>
  <si>
    <t>Passaic County, NJ</t>
  </si>
  <si>
    <t>34033</t>
  </si>
  <si>
    <t>Salem County, NJ</t>
  </si>
  <si>
    <t>34035</t>
  </si>
  <si>
    <t>Somerset County, NJ</t>
  </si>
  <si>
    <t>34037</t>
  </si>
  <si>
    <t>Sussex County, NJ</t>
  </si>
  <si>
    <t>34039</t>
  </si>
  <si>
    <t>Union County, NJ</t>
  </si>
  <si>
    <t>34041</t>
  </si>
  <si>
    <t>Warren County, NJ</t>
  </si>
  <si>
    <t>35001</t>
  </si>
  <si>
    <t>Bernalillo County, NM</t>
  </si>
  <si>
    <t>35003</t>
  </si>
  <si>
    <t>Catron County, NM</t>
  </si>
  <si>
    <t>35005</t>
  </si>
  <si>
    <t>Chaves County, NM</t>
  </si>
  <si>
    <t>35006</t>
  </si>
  <si>
    <t>Cibola County, NM</t>
  </si>
  <si>
    <t>35007</t>
  </si>
  <si>
    <t>Colfax County, NM</t>
  </si>
  <si>
    <t>35009</t>
  </si>
  <si>
    <t>Curry County, NM</t>
  </si>
  <si>
    <t>35011</t>
  </si>
  <si>
    <t>De Baca County, NM</t>
  </si>
  <si>
    <t>35013</t>
  </si>
  <si>
    <t>Dona Ana County, NM</t>
  </si>
  <si>
    <t>35015</t>
  </si>
  <si>
    <t>Eddy County, NM</t>
  </si>
  <si>
    <t>35017</t>
  </si>
  <si>
    <t>Grant County, NM</t>
  </si>
  <si>
    <t>35019</t>
  </si>
  <si>
    <t>Guadalupe County, NM</t>
  </si>
  <si>
    <t>35021</t>
  </si>
  <si>
    <t>Harding County, NM</t>
  </si>
  <si>
    <t>35023</t>
  </si>
  <si>
    <t>Hidalgo County, NM</t>
  </si>
  <si>
    <t>35025</t>
  </si>
  <si>
    <t>Lea County, NM</t>
  </si>
  <si>
    <t>35027</t>
  </si>
  <si>
    <t>Lincoln County, NM</t>
  </si>
  <si>
    <t>35028</t>
  </si>
  <si>
    <t>Los Alamos County, NM</t>
  </si>
  <si>
    <t>35029</t>
  </si>
  <si>
    <t>Luna County, NM</t>
  </si>
  <si>
    <t>35031</t>
  </si>
  <si>
    <t>McKinley County, NM</t>
  </si>
  <si>
    <t>35033</t>
  </si>
  <si>
    <t>Mora County, NM</t>
  </si>
  <si>
    <t>35035</t>
  </si>
  <si>
    <t>Otero County, NM</t>
  </si>
  <si>
    <t>35037</t>
  </si>
  <si>
    <t>Quay County, NM</t>
  </si>
  <si>
    <t>35039</t>
  </si>
  <si>
    <t>Rio Arriba County, NM</t>
  </si>
  <si>
    <t>35041</t>
  </si>
  <si>
    <t>Roosevelt County, NM</t>
  </si>
  <si>
    <t>35043</t>
  </si>
  <si>
    <t>Sandoval County, NM</t>
  </si>
  <si>
    <t>35045</t>
  </si>
  <si>
    <t>San Juan County, NM</t>
  </si>
  <si>
    <t>35047</t>
  </si>
  <si>
    <t>San Miguel County, NM</t>
  </si>
  <si>
    <t>35049</t>
  </si>
  <si>
    <t>Santa Fe County, NM</t>
  </si>
  <si>
    <t>35051</t>
  </si>
  <si>
    <t>Sierra County, NM</t>
  </si>
  <si>
    <t>35053</t>
  </si>
  <si>
    <t>Socorro County, NM</t>
  </si>
  <si>
    <t>35055</t>
  </si>
  <si>
    <t>Taos County, NM</t>
  </si>
  <si>
    <t>35057</t>
  </si>
  <si>
    <t>Torrance County, NM</t>
  </si>
  <si>
    <t>35059</t>
  </si>
  <si>
    <t>Union County, NM</t>
  </si>
  <si>
    <t>35061</t>
  </si>
  <si>
    <t>Valencia County, NM</t>
  </si>
  <si>
    <t>36001</t>
  </si>
  <si>
    <t>Albany County, NY</t>
  </si>
  <si>
    <t>36003</t>
  </si>
  <si>
    <t>Allegany County, NY</t>
  </si>
  <si>
    <t>36005</t>
  </si>
  <si>
    <t>Bronx County, NY</t>
  </si>
  <si>
    <t>36007</t>
  </si>
  <si>
    <t>Broome County, NY</t>
  </si>
  <si>
    <t>36009</t>
  </si>
  <si>
    <t>Cattaraugus County, NY</t>
  </si>
  <si>
    <t>36011</t>
  </si>
  <si>
    <t>Cayuga County, NY</t>
  </si>
  <si>
    <t>36013</t>
  </si>
  <si>
    <t>Chautauqua County, NY</t>
  </si>
  <si>
    <t>36015</t>
  </si>
  <si>
    <t>Chemung County, NY</t>
  </si>
  <si>
    <t>36017</t>
  </si>
  <si>
    <t>Chenango County, NY</t>
  </si>
  <si>
    <t>36019</t>
  </si>
  <si>
    <t>Clinton County, NY</t>
  </si>
  <si>
    <t>36021</t>
  </si>
  <si>
    <t>Columbia County, NY</t>
  </si>
  <si>
    <t>36023</t>
  </si>
  <si>
    <t>Cortland County, NY</t>
  </si>
  <si>
    <t>36025</t>
  </si>
  <si>
    <t>Delaware County, NY</t>
  </si>
  <si>
    <t>36027</t>
  </si>
  <si>
    <t>Dutchess County, NY</t>
  </si>
  <si>
    <t>36029</t>
  </si>
  <si>
    <t>Erie County, NY</t>
  </si>
  <si>
    <t>36031</t>
  </si>
  <si>
    <t>Essex County, NY</t>
  </si>
  <si>
    <t>36033</t>
  </si>
  <si>
    <t>Franklin County, NY</t>
  </si>
  <si>
    <t>36035</t>
  </si>
  <si>
    <t>Fulton County, NY</t>
  </si>
  <si>
    <t>36037</t>
  </si>
  <si>
    <t>Genesee County, NY</t>
  </si>
  <si>
    <t>36039</t>
  </si>
  <si>
    <t>Greene County, NY</t>
  </si>
  <si>
    <t>36041</t>
  </si>
  <si>
    <t>Hamilton County, NY</t>
  </si>
  <si>
    <t>36043</t>
  </si>
  <si>
    <t>Herkimer County, NY</t>
  </si>
  <si>
    <t>36045</t>
  </si>
  <si>
    <t>Jefferson County, NY</t>
  </si>
  <si>
    <t>36047</t>
  </si>
  <si>
    <t>Kings County, NY</t>
  </si>
  <si>
    <t>36049</t>
  </si>
  <si>
    <t>Lewis County, NY</t>
  </si>
  <si>
    <t>36051</t>
  </si>
  <si>
    <t>Livingston County, NY</t>
  </si>
  <si>
    <t>36053</t>
  </si>
  <si>
    <t>Madison County, NY</t>
  </si>
  <si>
    <t>36055</t>
  </si>
  <si>
    <t>Monroe County, NY</t>
  </si>
  <si>
    <t>36057</t>
  </si>
  <si>
    <t>Montgomery County, NY</t>
  </si>
  <si>
    <t>36059</t>
  </si>
  <si>
    <t>Nassau County, NY</t>
  </si>
  <si>
    <t>36061</t>
  </si>
  <si>
    <t>New York County, NY</t>
  </si>
  <si>
    <t>36063</t>
  </si>
  <si>
    <t>Niagara County, NY</t>
  </si>
  <si>
    <t>36065</t>
  </si>
  <si>
    <t>Oneida County, NY</t>
  </si>
  <si>
    <t>36067</t>
  </si>
  <si>
    <t>Onondaga County, NY</t>
  </si>
  <si>
    <t>36069</t>
  </si>
  <si>
    <t>Ontario County, NY</t>
  </si>
  <si>
    <t>36071</t>
  </si>
  <si>
    <t>Orange County, NY</t>
  </si>
  <si>
    <t>36073</t>
  </si>
  <si>
    <t>Orleans County, NY</t>
  </si>
  <si>
    <t>36075</t>
  </si>
  <si>
    <t>Oswego County, NY</t>
  </si>
  <si>
    <t>36077</t>
  </si>
  <si>
    <t>Otsego County, NY</t>
  </si>
  <si>
    <t>36079</t>
  </si>
  <si>
    <t>Putnam County, NY</t>
  </si>
  <si>
    <t>36081</t>
  </si>
  <si>
    <t>Queens County, NY</t>
  </si>
  <si>
    <t>36083</t>
  </si>
  <si>
    <t>Rensselaer County, NY</t>
  </si>
  <si>
    <t>36085</t>
  </si>
  <si>
    <t>Richmond County, NY</t>
  </si>
  <si>
    <t>36087</t>
  </si>
  <si>
    <t>Rockland County, NY</t>
  </si>
  <si>
    <t>36089</t>
  </si>
  <si>
    <t>St. Lawrence County, NY</t>
  </si>
  <si>
    <t>36091</t>
  </si>
  <si>
    <t>Saratoga County, NY</t>
  </si>
  <si>
    <t>36093</t>
  </si>
  <si>
    <t>Schenectady County, NY</t>
  </si>
  <si>
    <t>36095</t>
  </si>
  <si>
    <t>Schoharie County, NY</t>
  </si>
  <si>
    <t>36097</t>
  </si>
  <si>
    <t>Schuyler County, NY</t>
  </si>
  <si>
    <t>36099</t>
  </si>
  <si>
    <t>Seneca County, NY</t>
  </si>
  <si>
    <t>36101</t>
  </si>
  <si>
    <t>Steuben County, NY</t>
  </si>
  <si>
    <t>36103</t>
  </si>
  <si>
    <t>Suffolk County, NY</t>
  </si>
  <si>
    <t>36105</t>
  </si>
  <si>
    <t>Sullivan County, NY</t>
  </si>
  <si>
    <t>36107</t>
  </si>
  <si>
    <t>Tioga County, NY</t>
  </si>
  <si>
    <t>36109</t>
  </si>
  <si>
    <t>Tompkins County, NY</t>
  </si>
  <si>
    <t>36111</t>
  </si>
  <si>
    <t>Ulster County, NY</t>
  </si>
  <si>
    <t>36113</t>
  </si>
  <si>
    <t>Warren County, NY</t>
  </si>
  <si>
    <t>36115</t>
  </si>
  <si>
    <t>Washington County, NY</t>
  </si>
  <si>
    <t>36117</t>
  </si>
  <si>
    <t>Wayne County, NY</t>
  </si>
  <si>
    <t>36119</t>
  </si>
  <si>
    <t>Westchester County, NY</t>
  </si>
  <si>
    <t>36121</t>
  </si>
  <si>
    <t>Wyoming County, NY</t>
  </si>
  <si>
    <t>36123</t>
  </si>
  <si>
    <t>Yates County, NY</t>
  </si>
  <si>
    <t>37001</t>
  </si>
  <si>
    <t>Alamance County, NC</t>
  </si>
  <si>
    <t>37003</t>
  </si>
  <si>
    <t>Alexander County, NC</t>
  </si>
  <si>
    <t>37005</t>
  </si>
  <si>
    <t>Alleghany County, NC</t>
  </si>
  <si>
    <t>37007</t>
  </si>
  <si>
    <t>Anson County, NC</t>
  </si>
  <si>
    <t>37009</t>
  </si>
  <si>
    <t>Ashe County, NC</t>
  </si>
  <si>
    <t>37011</t>
  </si>
  <si>
    <t>Avery County, NC</t>
  </si>
  <si>
    <t>37013</t>
  </si>
  <si>
    <t>Beaufort County, NC</t>
  </si>
  <si>
    <t>37015</t>
  </si>
  <si>
    <t>Bertie County, NC</t>
  </si>
  <si>
    <t>37017</t>
  </si>
  <si>
    <t>Bladen County, NC</t>
  </si>
  <si>
    <t>37019</t>
  </si>
  <si>
    <t>Brunswick County, NC</t>
  </si>
  <si>
    <t>37021</t>
  </si>
  <si>
    <t>Buncombe County, NC</t>
  </si>
  <si>
    <t>37023</t>
  </si>
  <si>
    <t>Burke County, NC</t>
  </si>
  <si>
    <t>37025</t>
  </si>
  <si>
    <t>Cabarrus County, NC</t>
  </si>
  <si>
    <t>37027</t>
  </si>
  <si>
    <t>Caldwell County, NC</t>
  </si>
  <si>
    <t>37029</t>
  </si>
  <si>
    <t>Camden County, NC</t>
  </si>
  <si>
    <t>37031</t>
  </si>
  <si>
    <t>Carteret County, NC</t>
  </si>
  <si>
    <t>37033</t>
  </si>
  <si>
    <t>Caswell County, NC</t>
  </si>
  <si>
    <t>37035</t>
  </si>
  <si>
    <t>Catawba County, NC</t>
  </si>
  <si>
    <t>37037</t>
  </si>
  <si>
    <t>Chatham County, NC</t>
  </si>
  <si>
    <t>37039</t>
  </si>
  <si>
    <t>Cherokee County, NC</t>
  </si>
  <si>
    <t>37041</t>
  </si>
  <si>
    <t>Chowan County, NC</t>
  </si>
  <si>
    <t>37043</t>
  </si>
  <si>
    <t>Clay County, NC</t>
  </si>
  <si>
    <t>37045</t>
  </si>
  <si>
    <t>Cleveland County, NC</t>
  </si>
  <si>
    <t>37047</t>
  </si>
  <si>
    <t>Columbus County, NC</t>
  </si>
  <si>
    <t>37049</t>
  </si>
  <si>
    <t>Craven County, NC</t>
  </si>
  <si>
    <t>37051</t>
  </si>
  <si>
    <t>Cumberland County, NC</t>
  </si>
  <si>
    <t>37053</t>
  </si>
  <si>
    <t>Currituck County, NC</t>
  </si>
  <si>
    <t>37055</t>
  </si>
  <si>
    <t>Dare County, NC</t>
  </si>
  <si>
    <t>37057</t>
  </si>
  <si>
    <t>Davidson County, NC</t>
  </si>
  <si>
    <t>37059</t>
  </si>
  <si>
    <t>Davie County, NC</t>
  </si>
  <si>
    <t>37061</t>
  </si>
  <si>
    <t>Duplin County, NC</t>
  </si>
  <si>
    <t>37063</t>
  </si>
  <si>
    <t>Durham County, NC</t>
  </si>
  <si>
    <t>37065</t>
  </si>
  <si>
    <t>Edgecombe County, NC</t>
  </si>
  <si>
    <t>37067</t>
  </si>
  <si>
    <t>Forsyth County, NC</t>
  </si>
  <si>
    <t>37069</t>
  </si>
  <si>
    <t>Franklin County, NC</t>
  </si>
  <si>
    <t>37071</t>
  </si>
  <si>
    <t>Gaston County, NC</t>
  </si>
  <si>
    <t>37073</t>
  </si>
  <si>
    <t>Gates County, NC</t>
  </si>
  <si>
    <t>37075</t>
  </si>
  <si>
    <t>Graham County, NC</t>
  </si>
  <si>
    <t>37077</t>
  </si>
  <si>
    <t>Granville County, NC</t>
  </si>
  <si>
    <t>37079</t>
  </si>
  <si>
    <t>Greene County, NC</t>
  </si>
  <si>
    <t>37081</t>
  </si>
  <si>
    <t>Guilford County, NC</t>
  </si>
  <si>
    <t>37083</t>
  </si>
  <si>
    <t>Halifax County, NC</t>
  </si>
  <si>
    <t>37085</t>
  </si>
  <si>
    <t>Harnett County, NC</t>
  </si>
  <si>
    <t>37087</t>
  </si>
  <si>
    <t>Haywood County, NC</t>
  </si>
  <si>
    <t>37089</t>
  </si>
  <si>
    <t>Henderson County, NC</t>
  </si>
  <si>
    <t>37091</t>
  </si>
  <si>
    <t>Hertford County, NC</t>
  </si>
  <si>
    <t>37093</t>
  </si>
  <si>
    <t>Hoke County, NC</t>
  </si>
  <si>
    <t>37095</t>
  </si>
  <si>
    <t>Hyde County, NC</t>
  </si>
  <si>
    <t>37097</t>
  </si>
  <si>
    <t>Iredell County, NC</t>
  </si>
  <si>
    <t>37099</t>
  </si>
  <si>
    <t>Jackson County, NC</t>
  </si>
  <si>
    <t>37101</t>
  </si>
  <si>
    <t>Johnston County, NC</t>
  </si>
  <si>
    <t>37103</t>
  </si>
  <si>
    <t>Jones County, NC</t>
  </si>
  <si>
    <t>37105</t>
  </si>
  <si>
    <t>Lee County, NC</t>
  </si>
  <si>
    <t>37107</t>
  </si>
  <si>
    <t>Lenoir County, NC</t>
  </si>
  <si>
    <t>37109</t>
  </si>
  <si>
    <t>Lincoln County, NC</t>
  </si>
  <si>
    <t>37111</t>
  </si>
  <si>
    <t>McDowell County, NC</t>
  </si>
  <si>
    <t>37113</t>
  </si>
  <si>
    <t>Macon County, NC</t>
  </si>
  <si>
    <t>37115</t>
  </si>
  <si>
    <t>Madison County, NC</t>
  </si>
  <si>
    <t>37117</t>
  </si>
  <si>
    <t>Martin County, NC</t>
  </si>
  <si>
    <t>37119</t>
  </si>
  <si>
    <t>Mecklenburg County, NC</t>
  </si>
  <si>
    <t>37121</t>
  </si>
  <si>
    <t>Mitchell County, NC</t>
  </si>
  <si>
    <t>37123</t>
  </si>
  <si>
    <t>Montgomery County, NC</t>
  </si>
  <si>
    <t>37125</t>
  </si>
  <si>
    <t>Moore County, NC</t>
  </si>
  <si>
    <t>37127</t>
  </si>
  <si>
    <t>Nash County, NC</t>
  </si>
  <si>
    <t>37129</t>
  </si>
  <si>
    <t>New Hanover County, NC</t>
  </si>
  <si>
    <t>37131</t>
  </si>
  <si>
    <t>Northampton County, NC</t>
  </si>
  <si>
    <t>37133</t>
  </si>
  <si>
    <t>Onslow County, NC</t>
  </si>
  <si>
    <t>37135</t>
  </si>
  <si>
    <t>Orange County, NC</t>
  </si>
  <si>
    <t>37137</t>
  </si>
  <si>
    <t>Pamlico County, NC</t>
  </si>
  <si>
    <t>37139</t>
  </si>
  <si>
    <t>Pasquotank County, NC</t>
  </si>
  <si>
    <t>37141</t>
  </si>
  <si>
    <t>Pender County, NC</t>
  </si>
  <si>
    <t>37143</t>
  </si>
  <si>
    <t>Perquimans County, NC</t>
  </si>
  <si>
    <t>37145</t>
  </si>
  <si>
    <t>Person County, NC</t>
  </si>
  <si>
    <t>37147</t>
  </si>
  <si>
    <t>Pitt County, NC</t>
  </si>
  <si>
    <t>37149</t>
  </si>
  <si>
    <t>Polk County, NC</t>
  </si>
  <si>
    <t>37151</t>
  </si>
  <si>
    <t>Randolph County, NC</t>
  </si>
  <si>
    <t>37153</t>
  </si>
  <si>
    <t>Richmond County, NC</t>
  </si>
  <si>
    <t>37155</t>
  </si>
  <si>
    <t>Robeson County, NC</t>
  </si>
  <si>
    <t>37157</t>
  </si>
  <si>
    <t>Rockingham County, NC</t>
  </si>
  <si>
    <t>37159</t>
  </si>
  <si>
    <t>Rowan County, NC</t>
  </si>
  <si>
    <t>37161</t>
  </si>
  <si>
    <t>Rutherford County, NC</t>
  </si>
  <si>
    <t>37163</t>
  </si>
  <si>
    <t>Sampson County, NC</t>
  </si>
  <si>
    <t>37165</t>
  </si>
  <si>
    <t>Scotland County, NC</t>
  </si>
  <si>
    <t>37167</t>
  </si>
  <si>
    <t>Stanly County, NC</t>
  </si>
  <si>
    <t>37169</t>
  </si>
  <si>
    <t>Stokes County, NC</t>
  </si>
  <si>
    <t>37171</t>
  </si>
  <si>
    <t>Surry County, NC</t>
  </si>
  <si>
    <t>37173</t>
  </si>
  <si>
    <t>Swain County, NC</t>
  </si>
  <si>
    <t>37175</t>
  </si>
  <si>
    <t>Transylvania County, NC</t>
  </si>
  <si>
    <t>37177</t>
  </si>
  <si>
    <t>Tyrrell County, NC</t>
  </si>
  <si>
    <t>37179</t>
  </si>
  <si>
    <t>Union County, NC</t>
  </si>
  <si>
    <t>37181</t>
  </si>
  <si>
    <t>Vance County, NC</t>
  </si>
  <si>
    <t>37183</t>
  </si>
  <si>
    <t>Wake County, NC</t>
  </si>
  <si>
    <t>37185</t>
  </si>
  <si>
    <t>Warren County, NC</t>
  </si>
  <si>
    <t>37187</t>
  </si>
  <si>
    <t>Washington County, NC</t>
  </si>
  <si>
    <t>37189</t>
  </si>
  <si>
    <t>Watauga County, NC</t>
  </si>
  <si>
    <t>37191</t>
  </si>
  <si>
    <t>Wayne County, NC</t>
  </si>
  <si>
    <t>37193</t>
  </si>
  <si>
    <t>Wilkes County, NC</t>
  </si>
  <si>
    <t>37195</t>
  </si>
  <si>
    <t>Wilson County, NC</t>
  </si>
  <si>
    <t>37197</t>
  </si>
  <si>
    <t>Yadkin County, NC</t>
  </si>
  <si>
    <t>37199</t>
  </si>
  <si>
    <t>Yancey County, NC</t>
  </si>
  <si>
    <t>38001</t>
  </si>
  <si>
    <t>Adams County, ND</t>
  </si>
  <si>
    <t>38003</t>
  </si>
  <si>
    <t>Barnes County, ND</t>
  </si>
  <si>
    <t>38005</t>
  </si>
  <si>
    <t>Benson County, ND</t>
  </si>
  <si>
    <t>38007</t>
  </si>
  <si>
    <t>Billings County, ND</t>
  </si>
  <si>
    <t>38009</t>
  </si>
  <si>
    <t>Bottineau County, ND</t>
  </si>
  <si>
    <t>38011</t>
  </si>
  <si>
    <t>Bowman County, ND</t>
  </si>
  <si>
    <t>38013</t>
  </si>
  <si>
    <t>Burke County, ND</t>
  </si>
  <si>
    <t>38015</t>
  </si>
  <si>
    <t>Burleigh County, ND</t>
  </si>
  <si>
    <t>38017</t>
  </si>
  <si>
    <t>Cass County, ND</t>
  </si>
  <si>
    <t>38019</t>
  </si>
  <si>
    <t>Cavalier County, ND</t>
  </si>
  <si>
    <t>38021</t>
  </si>
  <si>
    <t>Dickey County, ND</t>
  </si>
  <si>
    <t>38023</t>
  </si>
  <si>
    <t>Divide County, ND</t>
  </si>
  <si>
    <t>38025</t>
  </si>
  <si>
    <t>Dunn County, ND</t>
  </si>
  <si>
    <t>38027</t>
  </si>
  <si>
    <t>Eddy County, ND</t>
  </si>
  <si>
    <t>38029</t>
  </si>
  <si>
    <t>Emmons County, ND</t>
  </si>
  <si>
    <t>38031</t>
  </si>
  <si>
    <t>Foster County, ND</t>
  </si>
  <si>
    <t>38033</t>
  </si>
  <si>
    <t>Golden Valley County, ND</t>
  </si>
  <si>
    <t>38035</t>
  </si>
  <si>
    <t>Grand Forks County, ND</t>
  </si>
  <si>
    <t>38037</t>
  </si>
  <si>
    <t>Grant County, ND</t>
  </si>
  <si>
    <t>38039</t>
  </si>
  <si>
    <t>Griggs County, ND</t>
  </si>
  <si>
    <t>38041</t>
  </si>
  <si>
    <t>Hettinger County, ND</t>
  </si>
  <si>
    <t>38043</t>
  </si>
  <si>
    <t>Kidder County, ND</t>
  </si>
  <si>
    <t>38045</t>
  </si>
  <si>
    <t>LaMoure County, ND</t>
  </si>
  <si>
    <t>38047</t>
  </si>
  <si>
    <t>Logan County, ND</t>
  </si>
  <si>
    <t>38049</t>
  </si>
  <si>
    <t>McHenry County, ND</t>
  </si>
  <si>
    <t>38051</t>
  </si>
  <si>
    <t>McIntosh County, ND</t>
  </si>
  <si>
    <t>38053</t>
  </si>
  <si>
    <t>McKenzie County, ND</t>
  </si>
  <si>
    <t>38055</t>
  </si>
  <si>
    <t>McLean County, ND</t>
  </si>
  <si>
    <t>38057</t>
  </si>
  <si>
    <t>Mercer County, ND</t>
  </si>
  <si>
    <t>38059</t>
  </si>
  <si>
    <t>Morton County, ND</t>
  </si>
  <si>
    <t>38061</t>
  </si>
  <si>
    <t>Mountrail County, ND</t>
  </si>
  <si>
    <t>38063</t>
  </si>
  <si>
    <t>Nelson County, ND</t>
  </si>
  <si>
    <t>38065</t>
  </si>
  <si>
    <t>Oliver County, ND</t>
  </si>
  <si>
    <t>38067</t>
  </si>
  <si>
    <t>Pembina County, ND</t>
  </si>
  <si>
    <t>38069</t>
  </si>
  <si>
    <t>Pierce County, ND</t>
  </si>
  <si>
    <t>38071</t>
  </si>
  <si>
    <t>Ramsey County, ND</t>
  </si>
  <si>
    <t>38073</t>
  </si>
  <si>
    <t>Ransom County, ND</t>
  </si>
  <si>
    <t>38075</t>
  </si>
  <si>
    <t>Renville County, ND</t>
  </si>
  <si>
    <t>38077</t>
  </si>
  <si>
    <t>Richland County, ND</t>
  </si>
  <si>
    <t>38079</t>
  </si>
  <si>
    <t>Rolette County, ND</t>
  </si>
  <si>
    <t>38081</t>
  </si>
  <si>
    <t>Sargent County, ND</t>
  </si>
  <si>
    <t>38083</t>
  </si>
  <si>
    <t>Sheridan County, ND</t>
  </si>
  <si>
    <t>38085</t>
  </si>
  <si>
    <t>Sioux County, ND</t>
  </si>
  <si>
    <t>38087</t>
  </si>
  <si>
    <t>Slope County, ND</t>
  </si>
  <si>
    <t>38089</t>
  </si>
  <si>
    <t>Stark County, ND</t>
  </si>
  <si>
    <t>38091</t>
  </si>
  <si>
    <t>Steele County, ND</t>
  </si>
  <si>
    <t>38093</t>
  </si>
  <si>
    <t>Stutsman County, ND</t>
  </si>
  <si>
    <t>38095</t>
  </si>
  <si>
    <t>Towner County, ND</t>
  </si>
  <si>
    <t>38097</t>
  </si>
  <si>
    <t>Traill County, ND</t>
  </si>
  <si>
    <t>38099</t>
  </si>
  <si>
    <t>Walsh County, ND</t>
  </si>
  <si>
    <t>38101</t>
  </si>
  <si>
    <t>Ward County, ND</t>
  </si>
  <si>
    <t>38103</t>
  </si>
  <si>
    <t>Wells County, ND</t>
  </si>
  <si>
    <t>38105</t>
  </si>
  <si>
    <t>Williams County, ND</t>
  </si>
  <si>
    <t>39001</t>
  </si>
  <si>
    <t>Adams County, OH</t>
  </si>
  <si>
    <t>39003</t>
  </si>
  <si>
    <t>Allen County, OH</t>
  </si>
  <si>
    <t>39005</t>
  </si>
  <si>
    <t>Ashland County, OH</t>
  </si>
  <si>
    <t>39007</t>
  </si>
  <si>
    <t>Ashtabula County, OH</t>
  </si>
  <si>
    <t>39009</t>
  </si>
  <si>
    <t>Athens County, OH</t>
  </si>
  <si>
    <t>39011</t>
  </si>
  <si>
    <t>Auglaize County, OH</t>
  </si>
  <si>
    <t>39013</t>
  </si>
  <si>
    <t>Belmont County, OH</t>
  </si>
  <si>
    <t>39015</t>
  </si>
  <si>
    <t>Brown County, OH</t>
  </si>
  <si>
    <t>39017</t>
  </si>
  <si>
    <t>Butler County, OH</t>
  </si>
  <si>
    <t>39019</t>
  </si>
  <si>
    <t>Carroll County, OH</t>
  </si>
  <si>
    <t>39021</t>
  </si>
  <si>
    <t>Champaign County, OH</t>
  </si>
  <si>
    <t>39023</t>
  </si>
  <si>
    <t>Clark County, OH</t>
  </si>
  <si>
    <t>39025</t>
  </si>
  <si>
    <t>Clermont County, OH</t>
  </si>
  <si>
    <t>39027</t>
  </si>
  <si>
    <t>Clinton County, OH</t>
  </si>
  <si>
    <t>39029</t>
  </si>
  <si>
    <t>Columbiana County, OH</t>
  </si>
  <si>
    <t>39031</t>
  </si>
  <si>
    <t>Coshocton County, OH</t>
  </si>
  <si>
    <t>39033</t>
  </si>
  <si>
    <t>Crawford County, OH</t>
  </si>
  <si>
    <t>39035</t>
  </si>
  <si>
    <t>Cuyahoga County, OH</t>
  </si>
  <si>
    <t>39037</t>
  </si>
  <si>
    <t>Darke County, OH</t>
  </si>
  <si>
    <t>39039</t>
  </si>
  <si>
    <t>Defiance County, OH</t>
  </si>
  <si>
    <t>39041</t>
  </si>
  <si>
    <t>Delaware County, OH</t>
  </si>
  <si>
    <t>39043</t>
  </si>
  <si>
    <t>Erie County, OH</t>
  </si>
  <si>
    <t>39045</t>
  </si>
  <si>
    <t>Fairfield County, OH</t>
  </si>
  <si>
    <t>39047</t>
  </si>
  <si>
    <t>Fayette County, OH</t>
  </si>
  <si>
    <t>39049</t>
  </si>
  <si>
    <t>Franklin County, OH</t>
  </si>
  <si>
    <t>39051</t>
  </si>
  <si>
    <t>Fulton County, OH</t>
  </si>
  <si>
    <t>39053</t>
  </si>
  <si>
    <t>Gallia County, OH</t>
  </si>
  <si>
    <t>39055</t>
  </si>
  <si>
    <t>Geauga County, OH</t>
  </si>
  <si>
    <t>39057</t>
  </si>
  <si>
    <t>Greene County, OH</t>
  </si>
  <si>
    <t>39059</t>
  </si>
  <si>
    <t>Guernsey County, OH</t>
  </si>
  <si>
    <t>39061</t>
  </si>
  <si>
    <t>Hamilton County, OH</t>
  </si>
  <si>
    <t>39063</t>
  </si>
  <si>
    <t>Hancock County, OH</t>
  </si>
  <si>
    <t>39065</t>
  </si>
  <si>
    <t>Hardin County, OH</t>
  </si>
  <si>
    <t>39067</t>
  </si>
  <si>
    <t>Harrison County, OH</t>
  </si>
  <si>
    <t>39069</t>
  </si>
  <si>
    <t>Henry County, OH</t>
  </si>
  <si>
    <t>39071</t>
  </si>
  <si>
    <t>Highland County, OH</t>
  </si>
  <si>
    <t>39073</t>
  </si>
  <si>
    <t>Hocking County, OH</t>
  </si>
  <si>
    <t>39075</t>
  </si>
  <si>
    <t>Holmes County, OH</t>
  </si>
  <si>
    <t>39077</t>
  </si>
  <si>
    <t>Huron County, OH</t>
  </si>
  <si>
    <t>39079</t>
  </si>
  <si>
    <t>Jackson County, OH</t>
  </si>
  <si>
    <t>39081</t>
  </si>
  <si>
    <t>Jefferson County, OH</t>
  </si>
  <si>
    <t>39083</t>
  </si>
  <si>
    <t>Knox County, OH</t>
  </si>
  <si>
    <t>39085</t>
  </si>
  <si>
    <t>Lake County, OH</t>
  </si>
  <si>
    <t>39087</t>
  </si>
  <si>
    <t>Lawrence County, OH</t>
  </si>
  <si>
    <t>39089</t>
  </si>
  <si>
    <t>Licking County, OH</t>
  </si>
  <si>
    <t>39091</t>
  </si>
  <si>
    <t>Logan County, OH</t>
  </si>
  <si>
    <t>39093</t>
  </si>
  <si>
    <t>Lorain County, OH</t>
  </si>
  <si>
    <t>39095</t>
  </si>
  <si>
    <t>Lucas County, OH</t>
  </si>
  <si>
    <t>39097</t>
  </si>
  <si>
    <t>Madison County, OH</t>
  </si>
  <si>
    <t>39099</t>
  </si>
  <si>
    <t>Mahoning County, OH</t>
  </si>
  <si>
    <t>39101</t>
  </si>
  <si>
    <t>Marion County, OH</t>
  </si>
  <si>
    <t>39103</t>
  </si>
  <si>
    <t>Medina County, OH</t>
  </si>
  <si>
    <t>39105</t>
  </si>
  <si>
    <t>Meigs County, OH</t>
  </si>
  <si>
    <t>39107</t>
  </si>
  <si>
    <t>Mercer County, OH</t>
  </si>
  <si>
    <t>39109</t>
  </si>
  <si>
    <t>Miami County, OH</t>
  </si>
  <si>
    <t>39111</t>
  </si>
  <si>
    <t>Monroe County, OH</t>
  </si>
  <si>
    <t>39113</t>
  </si>
  <si>
    <t>Montgomery County, OH</t>
  </si>
  <si>
    <t>39115</t>
  </si>
  <si>
    <t>Morgan County, OH</t>
  </si>
  <si>
    <t>39117</t>
  </si>
  <si>
    <t>Morrow County, OH</t>
  </si>
  <si>
    <t>39119</t>
  </si>
  <si>
    <t>Muskingum County, OH</t>
  </si>
  <si>
    <t>39121</t>
  </si>
  <si>
    <t>Noble County, OH</t>
  </si>
  <si>
    <t>39123</t>
  </si>
  <si>
    <t>Ottawa County, OH</t>
  </si>
  <si>
    <t>39125</t>
  </si>
  <si>
    <t>Paulding County, OH</t>
  </si>
  <si>
    <t>39127</t>
  </si>
  <si>
    <t>Perry County, OH</t>
  </si>
  <si>
    <t>39129</t>
  </si>
  <si>
    <t>Pickaway County, OH</t>
  </si>
  <si>
    <t>39131</t>
  </si>
  <si>
    <t>Pike County, OH</t>
  </si>
  <si>
    <t>39133</t>
  </si>
  <si>
    <t>Portage County, OH</t>
  </si>
  <si>
    <t>39135</t>
  </si>
  <si>
    <t>Preble County, OH</t>
  </si>
  <si>
    <t>39137</t>
  </si>
  <si>
    <t>Putnam County, OH</t>
  </si>
  <si>
    <t>39139</t>
  </si>
  <si>
    <t>Richland County, OH</t>
  </si>
  <si>
    <t>39141</t>
  </si>
  <si>
    <t>Ross County, OH</t>
  </si>
  <si>
    <t>39143</t>
  </si>
  <si>
    <t>Sandusky County, OH</t>
  </si>
  <si>
    <t>39145</t>
  </si>
  <si>
    <t>Scioto County, OH</t>
  </si>
  <si>
    <t>39147</t>
  </si>
  <si>
    <t>Seneca County, OH</t>
  </si>
  <si>
    <t>39149</t>
  </si>
  <si>
    <t>Shelby County, OH</t>
  </si>
  <si>
    <t>39151</t>
  </si>
  <si>
    <t>Stark County, OH</t>
  </si>
  <si>
    <t>39153</t>
  </si>
  <si>
    <t>Summit County, OH</t>
  </si>
  <si>
    <t>39155</t>
  </si>
  <si>
    <t>Trumbull County, OH</t>
  </si>
  <si>
    <t>39157</t>
  </si>
  <si>
    <t>Tuscarawas County, OH</t>
  </si>
  <si>
    <t>39159</t>
  </si>
  <si>
    <t>Union County, OH</t>
  </si>
  <si>
    <t>39161</t>
  </si>
  <si>
    <t>Van Wert County, OH</t>
  </si>
  <si>
    <t>39163</t>
  </si>
  <si>
    <t>Vinton County, OH</t>
  </si>
  <si>
    <t>39165</t>
  </si>
  <si>
    <t>Warren County, OH</t>
  </si>
  <si>
    <t>39167</t>
  </si>
  <si>
    <t>Washington County, OH</t>
  </si>
  <si>
    <t>39169</t>
  </si>
  <si>
    <t>Wayne County, OH</t>
  </si>
  <si>
    <t>39171</t>
  </si>
  <si>
    <t>Williams County, OH</t>
  </si>
  <si>
    <t>39173</t>
  </si>
  <si>
    <t>Wood County, OH</t>
  </si>
  <si>
    <t>39175</t>
  </si>
  <si>
    <t>Wyandot County, OH</t>
  </si>
  <si>
    <t>40001</t>
  </si>
  <si>
    <t>Adair County, OK</t>
  </si>
  <si>
    <t>40003</t>
  </si>
  <si>
    <t>Alfalfa County, OK</t>
  </si>
  <si>
    <t>40005</t>
  </si>
  <si>
    <t>Atoka County, OK</t>
  </si>
  <si>
    <t>40007</t>
  </si>
  <si>
    <t>Beaver County, OK</t>
  </si>
  <si>
    <t>40009</t>
  </si>
  <si>
    <t>Beckham County, OK</t>
  </si>
  <si>
    <t>40011</t>
  </si>
  <si>
    <t>Blaine County, OK</t>
  </si>
  <si>
    <t>40013</t>
  </si>
  <si>
    <t>Bryan County, OK</t>
  </si>
  <si>
    <t>40015</t>
  </si>
  <si>
    <t>Caddo County, OK</t>
  </si>
  <si>
    <t>40017</t>
  </si>
  <si>
    <t>Canadian County, OK</t>
  </si>
  <si>
    <t>40019</t>
  </si>
  <si>
    <t>Carter County, OK</t>
  </si>
  <si>
    <t>40021</t>
  </si>
  <si>
    <t>Cherokee County, OK</t>
  </si>
  <si>
    <t>40023</t>
  </si>
  <si>
    <t>Choctaw County, OK</t>
  </si>
  <si>
    <t>40025</t>
  </si>
  <si>
    <t>Cimarron County, OK</t>
  </si>
  <si>
    <t>40027</t>
  </si>
  <si>
    <t>Cleveland County, OK</t>
  </si>
  <si>
    <t>40029</t>
  </si>
  <si>
    <t>Coal County, OK</t>
  </si>
  <si>
    <t>40031</t>
  </si>
  <si>
    <t>Comanche County, OK</t>
  </si>
  <si>
    <t>40033</t>
  </si>
  <si>
    <t>Cotton County, OK</t>
  </si>
  <si>
    <t>40035</t>
  </si>
  <si>
    <t>Craig County, OK</t>
  </si>
  <si>
    <t>40037</t>
  </si>
  <si>
    <t>Creek County, OK</t>
  </si>
  <si>
    <t>40039</t>
  </si>
  <si>
    <t>Custer County, OK</t>
  </si>
  <si>
    <t>40041</t>
  </si>
  <si>
    <t>Delaware County, OK</t>
  </si>
  <si>
    <t>40043</t>
  </si>
  <si>
    <t>Dewey County, OK</t>
  </si>
  <si>
    <t>40045</t>
  </si>
  <si>
    <t>Ellis County, OK</t>
  </si>
  <si>
    <t>40047</t>
  </si>
  <si>
    <t>Garfield County, OK</t>
  </si>
  <si>
    <t>40049</t>
  </si>
  <si>
    <t>Garvin County, OK</t>
  </si>
  <si>
    <t>40051</t>
  </si>
  <si>
    <t>Grady County, OK</t>
  </si>
  <si>
    <t>40053</t>
  </si>
  <si>
    <t>Grant County, OK</t>
  </si>
  <si>
    <t>40055</t>
  </si>
  <si>
    <t>Greer County, OK</t>
  </si>
  <si>
    <t>40057</t>
  </si>
  <si>
    <t>Harmon County, OK</t>
  </si>
  <si>
    <t>40059</t>
  </si>
  <si>
    <t>Harper County, OK</t>
  </si>
  <si>
    <t>40061</t>
  </si>
  <si>
    <t>Haskell County, OK</t>
  </si>
  <si>
    <t>40063</t>
  </si>
  <si>
    <t>Hughes County, OK</t>
  </si>
  <si>
    <t>40065</t>
  </si>
  <si>
    <t>Jackson County, OK</t>
  </si>
  <si>
    <t>40067</t>
  </si>
  <si>
    <t>Jefferson County, OK</t>
  </si>
  <si>
    <t>40069</t>
  </si>
  <si>
    <t>Johnston County, OK</t>
  </si>
  <si>
    <t>40071</t>
  </si>
  <si>
    <t>Kay County, OK</t>
  </si>
  <si>
    <t>40073</t>
  </si>
  <si>
    <t>Kingfisher County, OK</t>
  </si>
  <si>
    <t>40075</t>
  </si>
  <si>
    <t>Kiowa County, OK</t>
  </si>
  <si>
    <t>40077</t>
  </si>
  <si>
    <t>Latimer County, OK</t>
  </si>
  <si>
    <t>40079</t>
  </si>
  <si>
    <t>Le Flore County, OK</t>
  </si>
  <si>
    <t>40081</t>
  </si>
  <si>
    <t>Lincoln County, OK</t>
  </si>
  <si>
    <t>40083</t>
  </si>
  <si>
    <t>Logan County, OK</t>
  </si>
  <si>
    <t>40085</t>
  </si>
  <si>
    <t>Love County, OK</t>
  </si>
  <si>
    <t>40087</t>
  </si>
  <si>
    <t>McClain County, OK</t>
  </si>
  <si>
    <t>40089</t>
  </si>
  <si>
    <t>McCurtain County, OK</t>
  </si>
  <si>
    <t>40091</t>
  </si>
  <si>
    <t>McIntosh County, OK</t>
  </si>
  <si>
    <t>40093</t>
  </si>
  <si>
    <t>Major County, OK</t>
  </si>
  <si>
    <t>40095</t>
  </si>
  <si>
    <t>Marshall County, OK</t>
  </si>
  <si>
    <t>40097</t>
  </si>
  <si>
    <t>Mayes County, OK</t>
  </si>
  <si>
    <t>40099</t>
  </si>
  <si>
    <t>Murray County, OK</t>
  </si>
  <si>
    <t>40101</t>
  </si>
  <si>
    <t>Muskogee County, OK</t>
  </si>
  <si>
    <t>40103</t>
  </si>
  <si>
    <t>Noble County, OK</t>
  </si>
  <si>
    <t>40105</t>
  </si>
  <si>
    <t>Nowata County, OK</t>
  </si>
  <si>
    <t>40107</t>
  </si>
  <si>
    <t>Okfuskee County, OK</t>
  </si>
  <si>
    <t>40109</t>
  </si>
  <si>
    <t>Oklahoma County, OK</t>
  </si>
  <si>
    <t>40111</t>
  </si>
  <si>
    <t>Okmulgee County, OK</t>
  </si>
  <si>
    <t>40113</t>
  </si>
  <si>
    <t>Osage County, OK</t>
  </si>
  <si>
    <t>40115</t>
  </si>
  <si>
    <t>Ottawa County, OK</t>
  </si>
  <si>
    <t>40117</t>
  </si>
  <si>
    <t>Pawnee County, OK</t>
  </si>
  <si>
    <t>40119</t>
  </si>
  <si>
    <t>Payne County, OK</t>
  </si>
  <si>
    <t>40121</t>
  </si>
  <si>
    <t>Pittsburg County, OK</t>
  </si>
  <si>
    <t>40123</t>
  </si>
  <si>
    <t>Pontotoc County, OK</t>
  </si>
  <si>
    <t>40125</t>
  </si>
  <si>
    <t>Pottawatomie County, OK</t>
  </si>
  <si>
    <t>40127</t>
  </si>
  <si>
    <t>Pushmataha County, OK</t>
  </si>
  <si>
    <t>40129</t>
  </si>
  <si>
    <t>Roger Mills County, OK</t>
  </si>
  <si>
    <t>40131</t>
  </si>
  <si>
    <t>Rogers County, OK</t>
  </si>
  <si>
    <t>40133</t>
  </si>
  <si>
    <t>Seminole County, OK</t>
  </si>
  <si>
    <t>40135</t>
  </si>
  <si>
    <t>Sequoyah County, OK</t>
  </si>
  <si>
    <t>40137</t>
  </si>
  <si>
    <t>Stephens County, OK</t>
  </si>
  <si>
    <t>40139</t>
  </si>
  <si>
    <t>Texas County, OK</t>
  </si>
  <si>
    <t>40141</t>
  </si>
  <si>
    <t>Tillman County, OK</t>
  </si>
  <si>
    <t>40143</t>
  </si>
  <si>
    <t>Tulsa County, OK</t>
  </si>
  <si>
    <t>40145</t>
  </si>
  <si>
    <t>Wagoner County, OK</t>
  </si>
  <si>
    <t>40147</t>
  </si>
  <si>
    <t>Washington County, OK</t>
  </si>
  <si>
    <t>40149</t>
  </si>
  <si>
    <t>Washita County, OK</t>
  </si>
  <si>
    <t>40151</t>
  </si>
  <si>
    <t>Woods County, OK</t>
  </si>
  <si>
    <t>40153</t>
  </si>
  <si>
    <t>Woodward County, OK</t>
  </si>
  <si>
    <t>41001</t>
  </si>
  <si>
    <t>Baker County, OR</t>
  </si>
  <si>
    <t>41003</t>
  </si>
  <si>
    <t>Benton County, OR</t>
  </si>
  <si>
    <t>41005</t>
  </si>
  <si>
    <t>Clackamas County, OR</t>
  </si>
  <si>
    <t>41007</t>
  </si>
  <si>
    <t>Clatsop County, OR</t>
  </si>
  <si>
    <t>41009</t>
  </si>
  <si>
    <t>Columbia County, OR</t>
  </si>
  <si>
    <t>41011</t>
  </si>
  <si>
    <t>Coos County, OR</t>
  </si>
  <si>
    <t>41013</t>
  </si>
  <si>
    <t>Crook County, OR</t>
  </si>
  <si>
    <t>41015</t>
  </si>
  <si>
    <t>Curry County, OR</t>
  </si>
  <si>
    <t>41017</t>
  </si>
  <si>
    <t>Deschutes County, OR</t>
  </si>
  <si>
    <t>41019</t>
  </si>
  <si>
    <t>Douglas County, OR</t>
  </si>
  <si>
    <t>41021</t>
  </si>
  <si>
    <t>Gilliam County, OR</t>
  </si>
  <si>
    <t>41023</t>
  </si>
  <si>
    <t>Grant County, OR</t>
  </si>
  <si>
    <t>41025</t>
  </si>
  <si>
    <t>Harney County, OR</t>
  </si>
  <si>
    <t>41027</t>
  </si>
  <si>
    <t>Hood River County, OR</t>
  </si>
  <si>
    <t>41029</t>
  </si>
  <si>
    <t>Jackson County, OR</t>
  </si>
  <si>
    <t>41031</t>
  </si>
  <si>
    <t>Jefferson County, OR</t>
  </si>
  <si>
    <t>41033</t>
  </si>
  <si>
    <t>Josephine County, OR</t>
  </si>
  <si>
    <t>41035</t>
  </si>
  <si>
    <t>Klamath County, OR</t>
  </si>
  <si>
    <t>41037</t>
  </si>
  <si>
    <t>Lake County, OR</t>
  </si>
  <si>
    <t>41039</t>
  </si>
  <si>
    <t>Lane County, OR</t>
  </si>
  <si>
    <t>41041</t>
  </si>
  <si>
    <t>Lincoln County, OR</t>
  </si>
  <si>
    <t>41043</t>
  </si>
  <si>
    <t>Linn County, OR</t>
  </si>
  <si>
    <t>41045</t>
  </si>
  <si>
    <t>Malheur County, OR</t>
  </si>
  <si>
    <t>41047</t>
  </si>
  <si>
    <t>Marion County, OR</t>
  </si>
  <si>
    <t>41049</t>
  </si>
  <si>
    <t>Morrow County, OR</t>
  </si>
  <si>
    <t>41051</t>
  </si>
  <si>
    <t>Multnomah County, OR</t>
  </si>
  <si>
    <t>41053</t>
  </si>
  <si>
    <t>Polk County, OR</t>
  </si>
  <si>
    <t>41055</t>
  </si>
  <si>
    <t>Sherman County, OR</t>
  </si>
  <si>
    <t>41057</t>
  </si>
  <si>
    <t>Tillamook County, OR</t>
  </si>
  <si>
    <t>41059</t>
  </si>
  <si>
    <t>Umatilla County, OR</t>
  </si>
  <si>
    <t>41061</t>
  </si>
  <si>
    <t>Union County, OR</t>
  </si>
  <si>
    <t>41063</t>
  </si>
  <si>
    <t>Wallowa County, OR</t>
  </si>
  <si>
    <t>41065</t>
  </si>
  <si>
    <t>Wasco County, OR</t>
  </si>
  <si>
    <t>41067</t>
  </si>
  <si>
    <t>Washington County, OR</t>
  </si>
  <si>
    <t>41069</t>
  </si>
  <si>
    <t>Wheeler County, OR</t>
  </si>
  <si>
    <t>41071</t>
  </si>
  <si>
    <t>Yamhill County, OR</t>
  </si>
  <si>
    <t>42001</t>
  </si>
  <si>
    <t>Adams County, PA</t>
  </si>
  <si>
    <t>42003</t>
  </si>
  <si>
    <t>Allegheny County, PA</t>
  </si>
  <si>
    <t>42005</t>
  </si>
  <si>
    <t>Armstrong County, PA</t>
  </si>
  <si>
    <t>42007</t>
  </si>
  <si>
    <t>Beaver County, PA</t>
  </si>
  <si>
    <t>42009</t>
  </si>
  <si>
    <t>Bedford County, PA</t>
  </si>
  <si>
    <t>42011</t>
  </si>
  <si>
    <t>Berks County, PA</t>
  </si>
  <si>
    <t>42013</t>
  </si>
  <si>
    <t>Blair County, PA</t>
  </si>
  <si>
    <t>42015</t>
  </si>
  <si>
    <t>Bradford County, PA</t>
  </si>
  <si>
    <t>42017</t>
  </si>
  <si>
    <t>Bucks County, PA</t>
  </si>
  <si>
    <t>42019</t>
  </si>
  <si>
    <t>Butler County, PA</t>
  </si>
  <si>
    <t>42021</t>
  </si>
  <si>
    <t>Cambria County, PA</t>
  </si>
  <si>
    <t>42023</t>
  </si>
  <si>
    <t>Cameron County, PA</t>
  </si>
  <si>
    <t>42025</t>
  </si>
  <si>
    <t>Carbon County, PA</t>
  </si>
  <si>
    <t>42027</t>
  </si>
  <si>
    <t>Centre County, PA</t>
  </si>
  <si>
    <t>42029</t>
  </si>
  <si>
    <t>Chester County, PA</t>
  </si>
  <si>
    <t>42031</t>
  </si>
  <si>
    <t>Clarion County, PA</t>
  </si>
  <si>
    <t>42033</t>
  </si>
  <si>
    <t>Clearfield County, PA</t>
  </si>
  <si>
    <t>42035</t>
  </si>
  <si>
    <t>Clinton County, PA</t>
  </si>
  <si>
    <t>42037</t>
  </si>
  <si>
    <t>Columbia County, PA</t>
  </si>
  <si>
    <t>42039</t>
  </si>
  <si>
    <t>Crawford County, PA</t>
  </si>
  <si>
    <t>42041</t>
  </si>
  <si>
    <t>Cumberland County, PA</t>
  </si>
  <si>
    <t>42043</t>
  </si>
  <si>
    <t>Dauphin County, PA</t>
  </si>
  <si>
    <t>42045</t>
  </si>
  <si>
    <t>Delaware County, PA</t>
  </si>
  <si>
    <t>42047</t>
  </si>
  <si>
    <t>Elk County, PA</t>
  </si>
  <si>
    <t>42049</t>
  </si>
  <si>
    <t>Erie County, PA</t>
  </si>
  <si>
    <t>42051</t>
  </si>
  <si>
    <t>Fayette County, PA</t>
  </si>
  <si>
    <t>42053</t>
  </si>
  <si>
    <t>Forest County, PA</t>
  </si>
  <si>
    <t>42055</t>
  </si>
  <si>
    <t>Franklin County, PA</t>
  </si>
  <si>
    <t>42057</t>
  </si>
  <si>
    <t>Fulton County, PA</t>
  </si>
  <si>
    <t>42059</t>
  </si>
  <si>
    <t>Greene County, PA</t>
  </si>
  <si>
    <t>42061</t>
  </si>
  <si>
    <t>Huntingdon County, PA</t>
  </si>
  <si>
    <t>42063</t>
  </si>
  <si>
    <t>Indiana County, PA</t>
  </si>
  <si>
    <t>42065</t>
  </si>
  <si>
    <t>Jefferson County, PA</t>
  </si>
  <si>
    <t>42067</t>
  </si>
  <si>
    <t>Juniata County, PA</t>
  </si>
  <si>
    <t>42069</t>
  </si>
  <si>
    <t>Lackawanna County, PA</t>
  </si>
  <si>
    <t>42071</t>
  </si>
  <si>
    <t>Lancaster County, PA</t>
  </si>
  <si>
    <t>42073</t>
  </si>
  <si>
    <t>Lawrence County, PA</t>
  </si>
  <si>
    <t>42075</t>
  </si>
  <si>
    <t>Lebanon County, PA</t>
  </si>
  <si>
    <t>42077</t>
  </si>
  <si>
    <t>Lehigh County, PA</t>
  </si>
  <si>
    <t>42079</t>
  </si>
  <si>
    <t>Luzerne County, PA</t>
  </si>
  <si>
    <t>42081</t>
  </si>
  <si>
    <t>Lycoming County, PA</t>
  </si>
  <si>
    <t>42083</t>
  </si>
  <si>
    <t>McKean County, PA</t>
  </si>
  <si>
    <t>42085</t>
  </si>
  <si>
    <t>Mercer County, PA</t>
  </si>
  <si>
    <t>42087</t>
  </si>
  <si>
    <t>Mifflin County, PA</t>
  </si>
  <si>
    <t>42089</t>
  </si>
  <si>
    <t>Monroe County, PA</t>
  </si>
  <si>
    <t>42091</t>
  </si>
  <si>
    <t>Montgomery County, PA</t>
  </si>
  <si>
    <t>42093</t>
  </si>
  <si>
    <t>Montour County, PA</t>
  </si>
  <si>
    <t>42095</t>
  </si>
  <si>
    <t>Northampton County, PA</t>
  </si>
  <si>
    <t>42097</t>
  </si>
  <si>
    <t>Northumberland County, PA</t>
  </si>
  <si>
    <t>42099</t>
  </si>
  <si>
    <t>Perry County, PA</t>
  </si>
  <si>
    <t>42101</t>
  </si>
  <si>
    <t>Philadelphia County, PA</t>
  </si>
  <si>
    <t>42103</t>
  </si>
  <si>
    <t>Pike County, PA</t>
  </si>
  <si>
    <t>42105</t>
  </si>
  <si>
    <t>Potter County, PA</t>
  </si>
  <si>
    <t>42107</t>
  </si>
  <si>
    <t>Schuylkill County, PA</t>
  </si>
  <si>
    <t>42109</t>
  </si>
  <si>
    <t>Snyder County, PA</t>
  </si>
  <si>
    <t>42111</t>
  </si>
  <si>
    <t>Somerset County, PA</t>
  </si>
  <si>
    <t>42113</t>
  </si>
  <si>
    <t>Sullivan County, PA</t>
  </si>
  <si>
    <t>42115</t>
  </si>
  <si>
    <t>Susquehanna County, PA</t>
  </si>
  <si>
    <t>42117</t>
  </si>
  <si>
    <t>Tioga County, PA</t>
  </si>
  <si>
    <t>42119</t>
  </si>
  <si>
    <t>Union County, PA</t>
  </si>
  <si>
    <t>42121</t>
  </si>
  <si>
    <t>Venango County, PA</t>
  </si>
  <si>
    <t>42123</t>
  </si>
  <si>
    <t>Warren County, PA</t>
  </si>
  <si>
    <t>42125</t>
  </si>
  <si>
    <t>Washington County, PA</t>
  </si>
  <si>
    <t>42127</t>
  </si>
  <si>
    <t>Wayne County, PA</t>
  </si>
  <si>
    <t>42129</t>
  </si>
  <si>
    <t>Westmoreland County, PA</t>
  </si>
  <si>
    <t>42131</t>
  </si>
  <si>
    <t>Wyoming County, PA</t>
  </si>
  <si>
    <t>42133</t>
  </si>
  <si>
    <t>York County, PA</t>
  </si>
  <si>
    <t>44001</t>
  </si>
  <si>
    <t>Bristol County, RI</t>
  </si>
  <si>
    <t>44003</t>
  </si>
  <si>
    <t>Kent County, RI</t>
  </si>
  <si>
    <t>44005</t>
  </si>
  <si>
    <t>Newport County, RI</t>
  </si>
  <si>
    <t>44007</t>
  </si>
  <si>
    <t>Providence County, RI</t>
  </si>
  <si>
    <t>44009</t>
  </si>
  <si>
    <t>Washington County, RI</t>
  </si>
  <si>
    <t>45001</t>
  </si>
  <si>
    <t>Abbeville County, SC</t>
  </si>
  <si>
    <t>45003</t>
  </si>
  <si>
    <t>Aiken County, SC</t>
  </si>
  <si>
    <t>45005</t>
  </si>
  <si>
    <t>Allendale County, SC</t>
  </si>
  <si>
    <t>45007</t>
  </si>
  <si>
    <t>Anderson County, SC</t>
  </si>
  <si>
    <t>45009</t>
  </si>
  <si>
    <t>Bamberg County, SC</t>
  </si>
  <si>
    <t>45011</t>
  </si>
  <si>
    <t>Barnwell County, SC</t>
  </si>
  <si>
    <t>45013</t>
  </si>
  <si>
    <t>Beaufort County, SC</t>
  </si>
  <si>
    <t>45015</t>
  </si>
  <si>
    <t>Berkeley County, SC</t>
  </si>
  <si>
    <t>45017</t>
  </si>
  <si>
    <t>Calhoun County, SC</t>
  </si>
  <si>
    <t>45019</t>
  </si>
  <si>
    <t>Charleston County, SC</t>
  </si>
  <si>
    <t>45021</t>
  </si>
  <si>
    <t>Cherokee County, SC</t>
  </si>
  <si>
    <t>45023</t>
  </si>
  <si>
    <t>Chester County, SC</t>
  </si>
  <si>
    <t>45025</t>
  </si>
  <si>
    <t>Chesterfield County, SC</t>
  </si>
  <si>
    <t>45027</t>
  </si>
  <si>
    <t>Clarendon County, SC</t>
  </si>
  <si>
    <t>45029</t>
  </si>
  <si>
    <t>Colleton County, SC</t>
  </si>
  <si>
    <t>45031</t>
  </si>
  <si>
    <t>Darlington County, SC</t>
  </si>
  <si>
    <t>45033</t>
  </si>
  <si>
    <t>Dillon County, SC</t>
  </si>
  <si>
    <t>45035</t>
  </si>
  <si>
    <t>Dorchester County, SC</t>
  </si>
  <si>
    <t>45037</t>
  </si>
  <si>
    <t>Edgefield County, SC</t>
  </si>
  <si>
    <t>45039</t>
  </si>
  <si>
    <t>Fairfield County, SC</t>
  </si>
  <si>
    <t>45041</t>
  </si>
  <si>
    <t>Florence County, SC</t>
  </si>
  <si>
    <t>45043</t>
  </si>
  <si>
    <t>Georgetown County, SC</t>
  </si>
  <si>
    <t>45045</t>
  </si>
  <si>
    <t>Greenville County, SC</t>
  </si>
  <si>
    <t>45047</t>
  </si>
  <si>
    <t>Greenwood County, SC</t>
  </si>
  <si>
    <t>45049</t>
  </si>
  <si>
    <t>Hampton County, SC</t>
  </si>
  <si>
    <t>45051</t>
  </si>
  <si>
    <t>Horry County, SC</t>
  </si>
  <si>
    <t>45053</t>
  </si>
  <si>
    <t>Jasper County, SC</t>
  </si>
  <si>
    <t>45055</t>
  </si>
  <si>
    <t>Kershaw County, SC</t>
  </si>
  <si>
    <t>45057</t>
  </si>
  <si>
    <t>Lancaster County, SC</t>
  </si>
  <si>
    <t>45059</t>
  </si>
  <si>
    <t>Laurens County, SC</t>
  </si>
  <si>
    <t>45061</t>
  </si>
  <si>
    <t>Lee County, SC</t>
  </si>
  <si>
    <t>45063</t>
  </si>
  <si>
    <t>Lexington County, SC</t>
  </si>
  <si>
    <t>45065</t>
  </si>
  <si>
    <t>McCormick County, SC</t>
  </si>
  <si>
    <t>45067</t>
  </si>
  <si>
    <t>Marion County, SC</t>
  </si>
  <si>
    <t>45069</t>
  </si>
  <si>
    <t>Marlboro County, SC</t>
  </si>
  <si>
    <t>45071</t>
  </si>
  <si>
    <t>Newberry County, SC</t>
  </si>
  <si>
    <t>45073</t>
  </si>
  <si>
    <t>Oconee County, SC</t>
  </si>
  <si>
    <t>45075</t>
  </si>
  <si>
    <t>Orangeburg County, SC</t>
  </si>
  <si>
    <t>45077</t>
  </si>
  <si>
    <t>Pickens County, SC</t>
  </si>
  <si>
    <t>45079</t>
  </si>
  <si>
    <t>Richland County, SC</t>
  </si>
  <si>
    <t>45081</t>
  </si>
  <si>
    <t>Saluda County, SC</t>
  </si>
  <si>
    <t>45083</t>
  </si>
  <si>
    <t>Spartanburg County, SC</t>
  </si>
  <si>
    <t>45085</t>
  </si>
  <si>
    <t>Sumter County, SC</t>
  </si>
  <si>
    <t>45087</t>
  </si>
  <si>
    <t>Union County, SC</t>
  </si>
  <si>
    <t>45089</t>
  </si>
  <si>
    <t>Williamsburg County, SC</t>
  </si>
  <si>
    <t>45091</t>
  </si>
  <si>
    <t>York County, SC</t>
  </si>
  <si>
    <t>46003</t>
  </si>
  <si>
    <t>Aurora County, SD</t>
  </si>
  <si>
    <t>46005</t>
  </si>
  <si>
    <t>Beadle County, SD</t>
  </si>
  <si>
    <t>46007</t>
  </si>
  <si>
    <t>Bennett County, SD</t>
  </si>
  <si>
    <t>46009</t>
  </si>
  <si>
    <t>Bon Homme County, SD</t>
  </si>
  <si>
    <t>46011</t>
  </si>
  <si>
    <t>Brookings County, SD</t>
  </si>
  <si>
    <t>46013</t>
  </si>
  <si>
    <t>Brown County, SD</t>
  </si>
  <si>
    <t>46015</t>
  </si>
  <si>
    <t>Brule County, SD</t>
  </si>
  <si>
    <t>46017</t>
  </si>
  <si>
    <t>Buffalo County, SD</t>
  </si>
  <si>
    <t>46019</t>
  </si>
  <si>
    <t>Butte County, SD</t>
  </si>
  <si>
    <t>46021</t>
  </si>
  <si>
    <t>Campbell County, SD</t>
  </si>
  <si>
    <t>46023</t>
  </si>
  <si>
    <t>Charles Mix County, SD</t>
  </si>
  <si>
    <t>46025</t>
  </si>
  <si>
    <t>Clark County, SD</t>
  </si>
  <si>
    <t>46027</t>
  </si>
  <si>
    <t>Clay County, SD</t>
  </si>
  <si>
    <t>46029</t>
  </si>
  <si>
    <t>Codington County, SD</t>
  </si>
  <si>
    <t>46031</t>
  </si>
  <si>
    <t>Corson County, SD</t>
  </si>
  <si>
    <t>46033</t>
  </si>
  <si>
    <t>Custer County, SD</t>
  </si>
  <si>
    <t>46035</t>
  </si>
  <si>
    <t>Davison County, SD</t>
  </si>
  <si>
    <t>46037</t>
  </si>
  <si>
    <t>Day County, SD</t>
  </si>
  <si>
    <t>46039</t>
  </si>
  <si>
    <t>Deuel County, SD</t>
  </si>
  <si>
    <t>46041</t>
  </si>
  <si>
    <t>Dewey County, SD</t>
  </si>
  <si>
    <t>46043</t>
  </si>
  <si>
    <t>Douglas County, SD</t>
  </si>
  <si>
    <t>46045</t>
  </si>
  <si>
    <t>Edmunds County, SD</t>
  </si>
  <si>
    <t>46047</t>
  </si>
  <si>
    <t>Fall River County, SD</t>
  </si>
  <si>
    <t>46049</t>
  </si>
  <si>
    <t>Faulk County, SD</t>
  </si>
  <si>
    <t>46051</t>
  </si>
  <si>
    <t>Grant County, SD</t>
  </si>
  <si>
    <t>46053</t>
  </si>
  <si>
    <t>Gregory County, SD</t>
  </si>
  <si>
    <t>46055</t>
  </si>
  <si>
    <t>Haakon County, SD</t>
  </si>
  <si>
    <t>46057</t>
  </si>
  <si>
    <t>Hamlin County, SD</t>
  </si>
  <si>
    <t>46059</t>
  </si>
  <si>
    <t>Hand County, SD</t>
  </si>
  <si>
    <t>46061</t>
  </si>
  <si>
    <t>Hanson County, SD</t>
  </si>
  <si>
    <t>46063</t>
  </si>
  <si>
    <t>Harding County, SD</t>
  </si>
  <si>
    <t>46065</t>
  </si>
  <si>
    <t>Hughes County, SD</t>
  </si>
  <si>
    <t>46067</t>
  </si>
  <si>
    <t>Hutchinson County, SD</t>
  </si>
  <si>
    <t>46069</t>
  </si>
  <si>
    <t>Hyde County, SD</t>
  </si>
  <si>
    <t>46071</t>
  </si>
  <si>
    <t>Jackson County, SD</t>
  </si>
  <si>
    <t>46073</t>
  </si>
  <si>
    <t>Jerauld County, SD</t>
  </si>
  <si>
    <t>46075</t>
  </si>
  <si>
    <t>Jones County, SD</t>
  </si>
  <si>
    <t>46077</t>
  </si>
  <si>
    <t>Kingsbury County, SD</t>
  </si>
  <si>
    <t>46079</t>
  </si>
  <si>
    <t>Lake County, SD</t>
  </si>
  <si>
    <t>46081</t>
  </si>
  <si>
    <t>Lawrence County, SD</t>
  </si>
  <si>
    <t>46083</t>
  </si>
  <si>
    <t>Lincoln County, SD</t>
  </si>
  <si>
    <t>46085</t>
  </si>
  <si>
    <t>Lyman County, SD</t>
  </si>
  <si>
    <t>46087</t>
  </si>
  <si>
    <t>McCook County, SD</t>
  </si>
  <si>
    <t>46089</t>
  </si>
  <si>
    <t>McPherson County, SD</t>
  </si>
  <si>
    <t>46091</t>
  </si>
  <si>
    <t>Marshall County, SD</t>
  </si>
  <si>
    <t>46093</t>
  </si>
  <si>
    <t>Meade County, SD</t>
  </si>
  <si>
    <t>46095</t>
  </si>
  <si>
    <t>Mellette County, SD</t>
  </si>
  <si>
    <t>46097</t>
  </si>
  <si>
    <t>Miner County, SD</t>
  </si>
  <si>
    <t>46099</t>
  </si>
  <si>
    <t>Minnehaha County, SD</t>
  </si>
  <si>
    <t>46101</t>
  </si>
  <si>
    <t>Moody County, SD</t>
  </si>
  <si>
    <t>46102</t>
  </si>
  <si>
    <t>Oglala Lakota County, SD</t>
  </si>
  <si>
    <t>46103</t>
  </si>
  <si>
    <t>Pennington County, SD</t>
  </si>
  <si>
    <t>46105</t>
  </si>
  <si>
    <t>Perkins County, SD</t>
  </si>
  <si>
    <t>46107</t>
  </si>
  <si>
    <t>Potter County, SD</t>
  </si>
  <si>
    <t>46109</t>
  </si>
  <si>
    <t>Roberts County, SD</t>
  </si>
  <si>
    <t>46111</t>
  </si>
  <si>
    <t>Sanborn County, SD</t>
  </si>
  <si>
    <t>46115</t>
  </si>
  <si>
    <t>Spink County, SD</t>
  </si>
  <si>
    <t>46117</t>
  </si>
  <si>
    <t>Stanley County, SD</t>
  </si>
  <si>
    <t>46119</t>
  </si>
  <si>
    <t>Sully County, SD</t>
  </si>
  <si>
    <t>46121</t>
  </si>
  <si>
    <t>Todd County, SD</t>
  </si>
  <si>
    <t>46123</t>
  </si>
  <si>
    <t>Tripp County, SD</t>
  </si>
  <si>
    <t>46125</t>
  </si>
  <si>
    <t>Turner County, SD</t>
  </si>
  <si>
    <t>46127</t>
  </si>
  <si>
    <t>Union County, SD</t>
  </si>
  <si>
    <t>46129</t>
  </si>
  <si>
    <t>Walworth County, SD</t>
  </si>
  <si>
    <t>46135</t>
  </si>
  <si>
    <t>Yankton County, SD</t>
  </si>
  <si>
    <t>46137</t>
  </si>
  <si>
    <t>Ziebach County, SD</t>
  </si>
  <si>
    <t>47001</t>
  </si>
  <si>
    <t>Anderson County, TN</t>
  </si>
  <si>
    <t>47003</t>
  </si>
  <si>
    <t>Bedford County, TN</t>
  </si>
  <si>
    <t>47005</t>
  </si>
  <si>
    <t>Benton County, TN</t>
  </si>
  <si>
    <t>47007</t>
  </si>
  <si>
    <t>Bledsoe County, TN</t>
  </si>
  <si>
    <t>47009</t>
  </si>
  <si>
    <t>Blount County, TN</t>
  </si>
  <si>
    <t>47011</t>
  </si>
  <si>
    <t>Bradley County, TN</t>
  </si>
  <si>
    <t>47013</t>
  </si>
  <si>
    <t>Campbell County, TN</t>
  </si>
  <si>
    <t>47015</t>
  </si>
  <si>
    <t>Cannon County, TN</t>
  </si>
  <si>
    <t>47017</t>
  </si>
  <si>
    <t>Carroll County, TN</t>
  </si>
  <si>
    <t>47019</t>
  </si>
  <si>
    <t>Carter County, TN</t>
  </si>
  <si>
    <t>47021</t>
  </si>
  <si>
    <t>Cheatham County, TN</t>
  </si>
  <si>
    <t>47023</t>
  </si>
  <si>
    <t>Chester County, TN</t>
  </si>
  <si>
    <t>47025</t>
  </si>
  <si>
    <t>Claiborne County, TN</t>
  </si>
  <si>
    <t>47027</t>
  </si>
  <si>
    <t>Clay County, TN</t>
  </si>
  <si>
    <t>47029</t>
  </si>
  <si>
    <t>Cocke County, TN</t>
  </si>
  <si>
    <t>47031</t>
  </si>
  <si>
    <t>Coffee County, TN</t>
  </si>
  <si>
    <t>47033</t>
  </si>
  <si>
    <t>Crockett County, TN</t>
  </si>
  <si>
    <t>47035</t>
  </si>
  <si>
    <t>Cumberland County, TN</t>
  </si>
  <si>
    <t>47037</t>
  </si>
  <si>
    <t>Davidson County, TN</t>
  </si>
  <si>
    <t>47039</t>
  </si>
  <si>
    <t>Decatur County, TN</t>
  </si>
  <si>
    <t>47041</t>
  </si>
  <si>
    <t>DeKalb County, TN</t>
  </si>
  <si>
    <t>47043</t>
  </si>
  <si>
    <t>Dickson County, TN</t>
  </si>
  <si>
    <t>47045</t>
  </si>
  <si>
    <t>Dyer County, TN</t>
  </si>
  <si>
    <t>47047</t>
  </si>
  <si>
    <t>Fayette County, TN</t>
  </si>
  <si>
    <t>47049</t>
  </si>
  <si>
    <t>Fentress County, TN</t>
  </si>
  <si>
    <t>47051</t>
  </si>
  <si>
    <t>Franklin County, TN</t>
  </si>
  <si>
    <t>47053</t>
  </si>
  <si>
    <t>Gibson County, TN</t>
  </si>
  <si>
    <t>47055</t>
  </si>
  <si>
    <t>Giles County, TN</t>
  </si>
  <si>
    <t>47057</t>
  </si>
  <si>
    <t>Grainger County, TN</t>
  </si>
  <si>
    <t>47059</t>
  </si>
  <si>
    <t>Greene County, TN</t>
  </si>
  <si>
    <t>47061</t>
  </si>
  <si>
    <t>Grundy County, TN</t>
  </si>
  <si>
    <t>47063</t>
  </si>
  <si>
    <t>Hamblen County, TN</t>
  </si>
  <si>
    <t>47065</t>
  </si>
  <si>
    <t>Hamilton County, TN</t>
  </si>
  <si>
    <t>47067</t>
  </si>
  <si>
    <t>Hancock County, TN</t>
  </si>
  <si>
    <t>47069</t>
  </si>
  <si>
    <t>Hardeman County, TN</t>
  </si>
  <si>
    <t>47071</t>
  </si>
  <si>
    <t>Hardin County, TN</t>
  </si>
  <si>
    <t>47073</t>
  </si>
  <si>
    <t>Hawkins County, TN</t>
  </si>
  <si>
    <t>47075</t>
  </si>
  <si>
    <t>Haywood County, TN</t>
  </si>
  <si>
    <t>47077</t>
  </si>
  <si>
    <t>Henderson County, TN</t>
  </si>
  <si>
    <t>47079</t>
  </si>
  <si>
    <t>Henry County, TN</t>
  </si>
  <si>
    <t>47081</t>
  </si>
  <si>
    <t>Hickman County, TN</t>
  </si>
  <si>
    <t>47083</t>
  </si>
  <si>
    <t>Houston County, TN</t>
  </si>
  <si>
    <t>47085</t>
  </si>
  <si>
    <t>Humphreys County, TN</t>
  </si>
  <si>
    <t>47087</t>
  </si>
  <si>
    <t>Jackson County, TN</t>
  </si>
  <si>
    <t>47089</t>
  </si>
  <si>
    <t>Jefferson County, TN</t>
  </si>
  <si>
    <t>47091</t>
  </si>
  <si>
    <t>Johnson County, TN</t>
  </si>
  <si>
    <t>47093</t>
  </si>
  <si>
    <t>Knox County, TN</t>
  </si>
  <si>
    <t>47095</t>
  </si>
  <si>
    <t>Lake County, TN</t>
  </si>
  <si>
    <t>47097</t>
  </si>
  <si>
    <t>Lauderdale County, TN</t>
  </si>
  <si>
    <t>47099</t>
  </si>
  <si>
    <t>Lawrence County, TN</t>
  </si>
  <si>
    <t>47101</t>
  </si>
  <si>
    <t>Lewis County, TN</t>
  </si>
  <si>
    <t>47103</t>
  </si>
  <si>
    <t>Lincoln County, TN</t>
  </si>
  <si>
    <t>47105</t>
  </si>
  <si>
    <t>Loudon County, TN</t>
  </si>
  <si>
    <t>47107</t>
  </si>
  <si>
    <t>McMinn County, TN</t>
  </si>
  <si>
    <t>47109</t>
  </si>
  <si>
    <t>McNairy County, TN</t>
  </si>
  <si>
    <t>47111</t>
  </si>
  <si>
    <t>Macon County, TN</t>
  </si>
  <si>
    <t>47113</t>
  </si>
  <si>
    <t>Madison County, TN</t>
  </si>
  <si>
    <t>47115</t>
  </si>
  <si>
    <t>Marion County, TN</t>
  </si>
  <si>
    <t>47117</t>
  </si>
  <si>
    <t>Marshall County, TN</t>
  </si>
  <si>
    <t>47119</t>
  </si>
  <si>
    <t>Maury County, TN</t>
  </si>
  <si>
    <t>47121</t>
  </si>
  <si>
    <t>Meigs County, TN</t>
  </si>
  <si>
    <t>47123</t>
  </si>
  <si>
    <t>Monroe County, TN</t>
  </si>
  <si>
    <t>47125</t>
  </si>
  <si>
    <t>Montgomery County, TN</t>
  </si>
  <si>
    <t>47127</t>
  </si>
  <si>
    <t>Moore County, TN</t>
  </si>
  <si>
    <t>47129</t>
  </si>
  <si>
    <t>Morgan County, TN</t>
  </si>
  <si>
    <t>47131</t>
  </si>
  <si>
    <t>Obion County, TN</t>
  </si>
  <si>
    <t>47133</t>
  </si>
  <si>
    <t>Overton County, TN</t>
  </si>
  <si>
    <t>47135</t>
  </si>
  <si>
    <t>Perry County, TN</t>
  </si>
  <si>
    <t>47137</t>
  </si>
  <si>
    <t>Pickett County, TN</t>
  </si>
  <si>
    <t>47139</t>
  </si>
  <si>
    <t>Polk County, TN</t>
  </si>
  <si>
    <t>47141</t>
  </si>
  <si>
    <t>Putnam County, TN</t>
  </si>
  <si>
    <t>47143</t>
  </si>
  <si>
    <t>Rhea County, TN</t>
  </si>
  <si>
    <t>47145</t>
  </si>
  <si>
    <t>Roane County, TN</t>
  </si>
  <si>
    <t>47147</t>
  </si>
  <si>
    <t>Robertson County, TN</t>
  </si>
  <si>
    <t>47149</t>
  </si>
  <si>
    <t>Rutherford County, TN</t>
  </si>
  <si>
    <t>47151</t>
  </si>
  <si>
    <t>Scott County, TN</t>
  </si>
  <si>
    <t>47153</t>
  </si>
  <si>
    <t>Sequatchie County, TN</t>
  </si>
  <si>
    <t>47155</t>
  </si>
  <si>
    <t>Sevier County, TN</t>
  </si>
  <si>
    <t>47157</t>
  </si>
  <si>
    <t>Shelby County, TN</t>
  </si>
  <si>
    <t>47159</t>
  </si>
  <si>
    <t>Smith County, TN</t>
  </si>
  <si>
    <t>47161</t>
  </si>
  <si>
    <t>Stewart County, TN</t>
  </si>
  <si>
    <t>47163</t>
  </si>
  <si>
    <t>Sullivan County, TN</t>
  </si>
  <si>
    <t>47165</t>
  </si>
  <si>
    <t>Sumner County, TN</t>
  </si>
  <si>
    <t>47167</t>
  </si>
  <si>
    <t>Tipton County, TN</t>
  </si>
  <si>
    <t>47169</t>
  </si>
  <si>
    <t>Trousdale County, TN</t>
  </si>
  <si>
    <t>47171</t>
  </si>
  <si>
    <t>Unicoi County, TN</t>
  </si>
  <si>
    <t>47173</t>
  </si>
  <si>
    <t>Union County, TN</t>
  </si>
  <si>
    <t>47175</t>
  </si>
  <si>
    <t>Van Buren County, TN</t>
  </si>
  <si>
    <t>47177</t>
  </si>
  <si>
    <t>Warren County, TN</t>
  </si>
  <si>
    <t>47179</t>
  </si>
  <si>
    <t>Washington County, TN</t>
  </si>
  <si>
    <t>47181</t>
  </si>
  <si>
    <t>Wayne County, TN</t>
  </si>
  <si>
    <t>47183</t>
  </si>
  <si>
    <t>Weakley County, TN</t>
  </si>
  <si>
    <t>47185</t>
  </si>
  <si>
    <t>White County, TN</t>
  </si>
  <si>
    <t>47187</t>
  </si>
  <si>
    <t>Williamson County, TN</t>
  </si>
  <si>
    <t>47189</t>
  </si>
  <si>
    <t>Wilson County, TN</t>
  </si>
  <si>
    <t>48001</t>
  </si>
  <si>
    <t>Anderson County, TX</t>
  </si>
  <si>
    <t>48003</t>
  </si>
  <si>
    <t>Andrews County, TX</t>
  </si>
  <si>
    <t>48005</t>
  </si>
  <si>
    <t>Angelina County, TX</t>
  </si>
  <si>
    <t>48007</t>
  </si>
  <si>
    <t>Aransas County, TX</t>
  </si>
  <si>
    <t>48009</t>
  </si>
  <si>
    <t>Archer County, TX</t>
  </si>
  <si>
    <t>48011</t>
  </si>
  <si>
    <t>Armstrong County, TX</t>
  </si>
  <si>
    <t>48013</t>
  </si>
  <si>
    <t>Atascosa County, TX</t>
  </si>
  <si>
    <t>48015</t>
  </si>
  <si>
    <t>Austin County, TX</t>
  </si>
  <si>
    <t>48017</t>
  </si>
  <si>
    <t>Bailey County, TX</t>
  </si>
  <si>
    <t>48019</t>
  </si>
  <si>
    <t>Bandera County, TX</t>
  </si>
  <si>
    <t>48021</t>
  </si>
  <si>
    <t>Bastrop County, TX</t>
  </si>
  <si>
    <t>48023</t>
  </si>
  <si>
    <t>Baylor County, TX</t>
  </si>
  <si>
    <t>48025</t>
  </si>
  <si>
    <t>Bee County, TX</t>
  </si>
  <si>
    <t>48027</t>
  </si>
  <si>
    <t>Bell County, TX</t>
  </si>
  <si>
    <t>48029</t>
  </si>
  <si>
    <t>Bexar County, TX</t>
  </si>
  <si>
    <t>48031</t>
  </si>
  <si>
    <t>Blanco County, TX</t>
  </si>
  <si>
    <t>48033</t>
  </si>
  <si>
    <t>Borden County, TX</t>
  </si>
  <si>
    <t>48035</t>
  </si>
  <si>
    <t>Bosque County, TX</t>
  </si>
  <si>
    <t>48037</t>
  </si>
  <si>
    <t>Bowie County, TX</t>
  </si>
  <si>
    <t>48039</t>
  </si>
  <si>
    <t>Brazoria County, TX</t>
  </si>
  <si>
    <t>48041</t>
  </si>
  <si>
    <t>Brazos County, TX</t>
  </si>
  <si>
    <t>48043</t>
  </si>
  <si>
    <t>Brewster County, TX</t>
  </si>
  <si>
    <t>48045</t>
  </si>
  <si>
    <t>Briscoe County, TX</t>
  </si>
  <si>
    <t>48047</t>
  </si>
  <si>
    <t>Brooks County, TX</t>
  </si>
  <si>
    <t>48049</t>
  </si>
  <si>
    <t>Brown County, TX</t>
  </si>
  <si>
    <t>48051</t>
  </si>
  <si>
    <t>Burleson County, TX</t>
  </si>
  <si>
    <t>48053</t>
  </si>
  <si>
    <t>Burnet County, TX</t>
  </si>
  <si>
    <t>48055</t>
  </si>
  <si>
    <t>Caldwell County, TX</t>
  </si>
  <si>
    <t>48057</t>
  </si>
  <si>
    <t>Calhoun County, TX</t>
  </si>
  <si>
    <t>48059</t>
  </si>
  <si>
    <t>Callahan County, TX</t>
  </si>
  <si>
    <t>48061</t>
  </si>
  <si>
    <t>Cameron County, TX</t>
  </si>
  <si>
    <t>48063</t>
  </si>
  <si>
    <t>Camp County, TX</t>
  </si>
  <si>
    <t>48065</t>
  </si>
  <si>
    <t>Carson County, TX</t>
  </si>
  <si>
    <t>48067</t>
  </si>
  <si>
    <t>Cass County, TX</t>
  </si>
  <si>
    <t>48069</t>
  </si>
  <si>
    <t>Castro County, TX</t>
  </si>
  <si>
    <t>48071</t>
  </si>
  <si>
    <t>Chambers County, TX</t>
  </si>
  <si>
    <t>48073</t>
  </si>
  <si>
    <t>Cherokee County, TX</t>
  </si>
  <si>
    <t>48075</t>
  </si>
  <si>
    <t>Childress County, TX</t>
  </si>
  <si>
    <t>48077</t>
  </si>
  <si>
    <t>Clay County, TX</t>
  </si>
  <si>
    <t>48079</t>
  </si>
  <si>
    <t>Cochran County, TX</t>
  </si>
  <si>
    <t>48081</t>
  </si>
  <si>
    <t>Coke County, TX</t>
  </si>
  <si>
    <t>48083</t>
  </si>
  <si>
    <t>Coleman County, TX</t>
  </si>
  <si>
    <t>48085</t>
  </si>
  <si>
    <t>Collin County, TX</t>
  </si>
  <si>
    <t>48087</t>
  </si>
  <si>
    <t>Collingsworth County, TX</t>
  </si>
  <si>
    <t>48089</t>
  </si>
  <si>
    <t>Colorado County, TX</t>
  </si>
  <si>
    <t>48091</t>
  </si>
  <si>
    <t>Comal County, TX</t>
  </si>
  <si>
    <t>48093</t>
  </si>
  <si>
    <t>Comanche County, TX</t>
  </si>
  <si>
    <t>48095</t>
  </si>
  <si>
    <t>Concho County, TX</t>
  </si>
  <si>
    <t>48097</t>
  </si>
  <si>
    <t>Cooke County, TX</t>
  </si>
  <si>
    <t>48099</t>
  </si>
  <si>
    <t>Coryell County, TX</t>
  </si>
  <si>
    <t>48101</t>
  </si>
  <si>
    <t>Cottle County, TX</t>
  </si>
  <si>
    <t>48103</t>
  </si>
  <si>
    <t>Crane County, TX</t>
  </si>
  <si>
    <t>48105</t>
  </si>
  <si>
    <t>Crockett County, TX</t>
  </si>
  <si>
    <t>48107</t>
  </si>
  <si>
    <t>Crosby County, TX</t>
  </si>
  <si>
    <t>48109</t>
  </si>
  <si>
    <t>Culberson County, TX</t>
  </si>
  <si>
    <t>48111</t>
  </si>
  <si>
    <t>Dallam County, TX</t>
  </si>
  <si>
    <t>48113</t>
  </si>
  <si>
    <t>Dallas County, TX</t>
  </si>
  <si>
    <t>48115</t>
  </si>
  <si>
    <t>Dawson County, TX</t>
  </si>
  <si>
    <t>48117</t>
  </si>
  <si>
    <t>Deaf Smith County, TX</t>
  </si>
  <si>
    <t>48119</t>
  </si>
  <si>
    <t>Delta County, TX</t>
  </si>
  <si>
    <t>48121</t>
  </si>
  <si>
    <t>Denton County, TX</t>
  </si>
  <si>
    <t>48123</t>
  </si>
  <si>
    <t>DeWitt County, TX</t>
  </si>
  <si>
    <t>48125</t>
  </si>
  <si>
    <t>Dickens County, TX</t>
  </si>
  <si>
    <t>48127</t>
  </si>
  <si>
    <t>Dimmit County, TX</t>
  </si>
  <si>
    <t>48129</t>
  </si>
  <si>
    <t>Donley County, TX</t>
  </si>
  <si>
    <t>48131</t>
  </si>
  <si>
    <t>Duval County, TX</t>
  </si>
  <si>
    <t>48133</t>
  </si>
  <si>
    <t>Eastland County, TX</t>
  </si>
  <si>
    <t>48135</t>
  </si>
  <si>
    <t>Ector County, TX</t>
  </si>
  <si>
    <t>48137</t>
  </si>
  <si>
    <t>Edwards County, TX</t>
  </si>
  <si>
    <t>48139</t>
  </si>
  <si>
    <t>Ellis County, TX</t>
  </si>
  <si>
    <t>48141</t>
  </si>
  <si>
    <t>El Paso County, TX</t>
  </si>
  <si>
    <t>48143</t>
  </si>
  <si>
    <t>Erath County, TX</t>
  </si>
  <si>
    <t>48145</t>
  </si>
  <si>
    <t>Falls County, TX</t>
  </si>
  <si>
    <t>48147</t>
  </si>
  <si>
    <t>Fannin County, TX</t>
  </si>
  <si>
    <t>48149</t>
  </si>
  <si>
    <t>Fayette County, TX</t>
  </si>
  <si>
    <t>48151</t>
  </si>
  <si>
    <t>Fisher County, TX</t>
  </si>
  <si>
    <t>48153</t>
  </si>
  <si>
    <t>Floyd County, TX</t>
  </si>
  <si>
    <t>48155</t>
  </si>
  <si>
    <t>Foard County, TX</t>
  </si>
  <si>
    <t>48157</t>
  </si>
  <si>
    <t>Fort Bend County, TX</t>
  </si>
  <si>
    <t>48159</t>
  </si>
  <si>
    <t>Franklin County, TX</t>
  </si>
  <si>
    <t>48161</t>
  </si>
  <si>
    <t>Freestone County, TX</t>
  </si>
  <si>
    <t>48163</t>
  </si>
  <si>
    <t>Frio County, TX</t>
  </si>
  <si>
    <t>48165</t>
  </si>
  <si>
    <t>Gaines County, TX</t>
  </si>
  <si>
    <t>48167</t>
  </si>
  <si>
    <t>Galveston County, TX</t>
  </si>
  <si>
    <t>48169</t>
  </si>
  <si>
    <t>Garza County, TX</t>
  </si>
  <si>
    <t>48171</t>
  </si>
  <si>
    <t>Gillespie County, TX</t>
  </si>
  <si>
    <t>48173</t>
  </si>
  <si>
    <t>Glasscock County, TX</t>
  </si>
  <si>
    <t>48175</t>
  </si>
  <si>
    <t>Goliad County, TX</t>
  </si>
  <si>
    <t>48177</t>
  </si>
  <si>
    <t>Gonzales County, TX</t>
  </si>
  <si>
    <t>48179</t>
  </si>
  <si>
    <t>Gray County, TX</t>
  </si>
  <si>
    <t>48181</t>
  </si>
  <si>
    <t>Grayson County, TX</t>
  </si>
  <si>
    <t>48183</t>
  </si>
  <si>
    <t>Gregg County, TX</t>
  </si>
  <si>
    <t>48185</t>
  </si>
  <si>
    <t>Grimes County, TX</t>
  </si>
  <si>
    <t>48187</t>
  </si>
  <si>
    <t>Guadalupe County, TX</t>
  </si>
  <si>
    <t>48189</t>
  </si>
  <si>
    <t>Hale County, TX</t>
  </si>
  <si>
    <t>48191</t>
  </si>
  <si>
    <t>Hall County, TX</t>
  </si>
  <si>
    <t>48193</t>
  </si>
  <si>
    <t>Hamilton County, TX</t>
  </si>
  <si>
    <t>48195</t>
  </si>
  <si>
    <t>Hansford County, TX</t>
  </si>
  <si>
    <t>48197</t>
  </si>
  <si>
    <t>Hardeman County, TX</t>
  </si>
  <si>
    <t>48199</t>
  </si>
  <si>
    <t>Hardin County, TX</t>
  </si>
  <si>
    <t>48201</t>
  </si>
  <si>
    <t>Harris County, TX</t>
  </si>
  <si>
    <t>48203</t>
  </si>
  <si>
    <t>Harrison County, TX</t>
  </si>
  <si>
    <t>48205</t>
  </si>
  <si>
    <t>Hartley County, TX</t>
  </si>
  <si>
    <t>48207</t>
  </si>
  <si>
    <t>Haskell County, TX</t>
  </si>
  <si>
    <t>48209</t>
  </si>
  <si>
    <t>Hays County, TX</t>
  </si>
  <si>
    <t>48211</t>
  </si>
  <si>
    <t>Hemphill County, TX</t>
  </si>
  <si>
    <t>48213</t>
  </si>
  <si>
    <t>Henderson County, TX</t>
  </si>
  <si>
    <t>48215</t>
  </si>
  <si>
    <t>Hidalgo County, TX</t>
  </si>
  <si>
    <t>48217</t>
  </si>
  <si>
    <t>Hill County, TX</t>
  </si>
  <si>
    <t>48219</t>
  </si>
  <si>
    <t>Hockley County, TX</t>
  </si>
  <si>
    <t>48221</t>
  </si>
  <si>
    <t>Hood County, TX</t>
  </si>
  <si>
    <t>48223</t>
  </si>
  <si>
    <t>Hopkins County, TX</t>
  </si>
  <si>
    <t>48225</t>
  </si>
  <si>
    <t>Houston County, TX</t>
  </si>
  <si>
    <t>48227</t>
  </si>
  <si>
    <t>Howard County, TX</t>
  </si>
  <si>
    <t>48229</t>
  </si>
  <si>
    <t>Hudspeth County, TX</t>
  </si>
  <si>
    <t>48231</t>
  </si>
  <si>
    <t>Hunt County, TX</t>
  </si>
  <si>
    <t>48233</t>
  </si>
  <si>
    <t>Hutchinson County, TX</t>
  </si>
  <si>
    <t>48235</t>
  </si>
  <si>
    <t>Irion County, TX</t>
  </si>
  <si>
    <t>48237</t>
  </si>
  <si>
    <t>Jack County, TX</t>
  </si>
  <si>
    <t>48239</t>
  </si>
  <si>
    <t>Jackson County, TX</t>
  </si>
  <si>
    <t>48241</t>
  </si>
  <si>
    <t>Jasper County, TX</t>
  </si>
  <si>
    <t>48243</t>
  </si>
  <si>
    <t>Jeff Davis County, TX</t>
  </si>
  <si>
    <t>48245</t>
  </si>
  <si>
    <t>Jefferson County, TX</t>
  </si>
  <si>
    <t>48247</t>
  </si>
  <si>
    <t>Jim Hogg County, TX</t>
  </si>
  <si>
    <t>48249</t>
  </si>
  <si>
    <t>Jim Wells County, TX</t>
  </si>
  <si>
    <t>48251</t>
  </si>
  <si>
    <t>Johnson County, TX</t>
  </si>
  <si>
    <t>48253</t>
  </si>
  <si>
    <t>Jones County, TX</t>
  </si>
  <si>
    <t>48255</t>
  </si>
  <si>
    <t>Karnes County, TX</t>
  </si>
  <si>
    <t>48257</t>
  </si>
  <si>
    <t>Kaufman County, TX</t>
  </si>
  <si>
    <t>48259</t>
  </si>
  <si>
    <t>Kendall County, TX</t>
  </si>
  <si>
    <t>48261</t>
  </si>
  <si>
    <t>Kenedy County, TX</t>
  </si>
  <si>
    <t>48263</t>
  </si>
  <si>
    <t>Kent County, TX</t>
  </si>
  <si>
    <t>48265</t>
  </si>
  <si>
    <t>Kerr County, TX</t>
  </si>
  <si>
    <t>48267</t>
  </si>
  <si>
    <t>Kimble County, TX</t>
  </si>
  <si>
    <t>48269</t>
  </si>
  <si>
    <t>King County, TX</t>
  </si>
  <si>
    <t>48271</t>
  </si>
  <si>
    <t>Kinney County, TX</t>
  </si>
  <si>
    <t>48273</t>
  </si>
  <si>
    <t>Kleberg County, TX</t>
  </si>
  <si>
    <t>48275</t>
  </si>
  <si>
    <t>Knox County, TX</t>
  </si>
  <si>
    <t>48277</t>
  </si>
  <si>
    <t>Lamar County, TX</t>
  </si>
  <si>
    <t>48279</t>
  </si>
  <si>
    <t>Lamb County, TX</t>
  </si>
  <si>
    <t>48281</t>
  </si>
  <si>
    <t>Lampasas County, TX</t>
  </si>
  <si>
    <t>48283</t>
  </si>
  <si>
    <t>La Salle County, TX</t>
  </si>
  <si>
    <t>48285</t>
  </si>
  <si>
    <t>Lavaca County, TX</t>
  </si>
  <si>
    <t>48287</t>
  </si>
  <si>
    <t>Lee County, TX</t>
  </si>
  <si>
    <t>48289</t>
  </si>
  <si>
    <t>Leon County, TX</t>
  </si>
  <si>
    <t>48291</t>
  </si>
  <si>
    <t>Liberty County, TX</t>
  </si>
  <si>
    <t>48293</t>
  </si>
  <si>
    <t>Limestone County, TX</t>
  </si>
  <si>
    <t>48295</t>
  </si>
  <si>
    <t>Lipscomb County, TX</t>
  </si>
  <si>
    <t>48297</t>
  </si>
  <si>
    <t>Live Oak County, TX</t>
  </si>
  <si>
    <t>48299</t>
  </si>
  <si>
    <t>Llano County, TX</t>
  </si>
  <si>
    <t>48301</t>
  </si>
  <si>
    <t>Loving County, TX</t>
  </si>
  <si>
    <t>48303</t>
  </si>
  <si>
    <t>Lubbock County, TX</t>
  </si>
  <si>
    <t>48305</t>
  </si>
  <si>
    <t>Lynn County, TX</t>
  </si>
  <si>
    <t>48307</t>
  </si>
  <si>
    <t>McCulloch County, TX</t>
  </si>
  <si>
    <t>48309</t>
  </si>
  <si>
    <t>McLennan County, TX</t>
  </si>
  <si>
    <t>48311</t>
  </si>
  <si>
    <t>McMullen County, TX</t>
  </si>
  <si>
    <t>48313</t>
  </si>
  <si>
    <t>Madison County, TX</t>
  </si>
  <si>
    <t>48315</t>
  </si>
  <si>
    <t>Marion County, TX</t>
  </si>
  <si>
    <t>48317</t>
  </si>
  <si>
    <t>Martin County, TX</t>
  </si>
  <si>
    <t>48319</t>
  </si>
  <si>
    <t>Mason County, TX</t>
  </si>
  <si>
    <t>48321</t>
  </si>
  <si>
    <t>Matagorda County, TX</t>
  </si>
  <si>
    <t>48323</t>
  </si>
  <si>
    <t>Maverick County, TX</t>
  </si>
  <si>
    <t>48325</t>
  </si>
  <si>
    <t>Medina County, TX</t>
  </si>
  <si>
    <t>48327</t>
  </si>
  <si>
    <t>Menard County, TX</t>
  </si>
  <si>
    <t>48329</t>
  </si>
  <si>
    <t>Midland County, TX</t>
  </si>
  <si>
    <t>48331</t>
  </si>
  <si>
    <t>Milam County, TX</t>
  </si>
  <si>
    <t>48333</t>
  </si>
  <si>
    <t>Mills County, TX</t>
  </si>
  <si>
    <t>48335</t>
  </si>
  <si>
    <t>Mitchell County, TX</t>
  </si>
  <si>
    <t>48337</t>
  </si>
  <si>
    <t>Montague County, TX</t>
  </si>
  <si>
    <t>48339</t>
  </si>
  <si>
    <t>Montgomery County, TX</t>
  </si>
  <si>
    <t>48341</t>
  </si>
  <si>
    <t>Moore County, TX</t>
  </si>
  <si>
    <t>48343</t>
  </si>
  <si>
    <t>Morris County, TX</t>
  </si>
  <si>
    <t>48345</t>
  </si>
  <si>
    <t>Motley County, TX</t>
  </si>
  <si>
    <t>48347</t>
  </si>
  <si>
    <t>Nacogdoches County, TX</t>
  </si>
  <si>
    <t>48349</t>
  </si>
  <si>
    <t>Navarro County, TX</t>
  </si>
  <si>
    <t>48351</t>
  </si>
  <si>
    <t>Newton County, TX</t>
  </si>
  <si>
    <t>48353</t>
  </si>
  <si>
    <t>Nolan County, TX</t>
  </si>
  <si>
    <t>48355</t>
  </si>
  <si>
    <t>Nueces County, TX</t>
  </si>
  <si>
    <t>48357</t>
  </si>
  <si>
    <t>Ochiltree County, TX</t>
  </si>
  <si>
    <t>48359</t>
  </si>
  <si>
    <t>Oldham County, TX</t>
  </si>
  <si>
    <t>48361</t>
  </si>
  <si>
    <t>Orange County, TX</t>
  </si>
  <si>
    <t>48363</t>
  </si>
  <si>
    <t>Palo Pinto County, TX</t>
  </si>
  <si>
    <t>48365</t>
  </si>
  <si>
    <t>Panola County, TX</t>
  </si>
  <si>
    <t>48367</t>
  </si>
  <si>
    <t>Parker County, TX</t>
  </si>
  <si>
    <t>48369</t>
  </si>
  <si>
    <t>Parmer County, TX</t>
  </si>
  <si>
    <t>48371</t>
  </si>
  <si>
    <t>Pecos County, TX</t>
  </si>
  <si>
    <t>48373</t>
  </si>
  <si>
    <t>Polk County, TX</t>
  </si>
  <si>
    <t>48375</t>
  </si>
  <si>
    <t>Potter County, TX</t>
  </si>
  <si>
    <t>48377</t>
  </si>
  <si>
    <t>Presidio County, TX</t>
  </si>
  <si>
    <t>48379</t>
  </si>
  <si>
    <t>Rains County, TX</t>
  </si>
  <si>
    <t>48381</t>
  </si>
  <si>
    <t>Randall County, TX</t>
  </si>
  <si>
    <t>48383</t>
  </si>
  <si>
    <t>Reagan County, TX</t>
  </si>
  <si>
    <t>48385</t>
  </si>
  <si>
    <t>Real County, TX</t>
  </si>
  <si>
    <t>48387</t>
  </si>
  <si>
    <t>Red River County, TX</t>
  </si>
  <si>
    <t>48389</t>
  </si>
  <si>
    <t>Reeves County, TX</t>
  </si>
  <si>
    <t>48391</t>
  </si>
  <si>
    <t>Refugio County, TX</t>
  </si>
  <si>
    <t>48393</t>
  </si>
  <si>
    <t>Roberts County, TX</t>
  </si>
  <si>
    <t>48395</t>
  </si>
  <si>
    <t>Robertson County, TX</t>
  </si>
  <si>
    <t>48397</t>
  </si>
  <si>
    <t>Rockwall County, TX</t>
  </si>
  <si>
    <t>48399</t>
  </si>
  <si>
    <t>Runnels County, TX</t>
  </si>
  <si>
    <t>48401</t>
  </si>
  <si>
    <t>Rusk County, TX</t>
  </si>
  <si>
    <t>48403</t>
  </si>
  <si>
    <t>Sabine County, TX</t>
  </si>
  <si>
    <t>48405</t>
  </si>
  <si>
    <t>San Augustine County, TX</t>
  </si>
  <si>
    <t>48407</t>
  </si>
  <si>
    <t>San Jacinto County, TX</t>
  </si>
  <si>
    <t>48409</t>
  </si>
  <si>
    <t>San Patricio County, TX</t>
  </si>
  <si>
    <t>48411</t>
  </si>
  <si>
    <t>San Saba County, TX</t>
  </si>
  <si>
    <t>48413</t>
  </si>
  <si>
    <t>Schleicher County, TX</t>
  </si>
  <si>
    <t>48415</t>
  </si>
  <si>
    <t>Scurry County, TX</t>
  </si>
  <si>
    <t>48417</t>
  </si>
  <si>
    <t>Shackelford County, TX</t>
  </si>
  <si>
    <t>48419</t>
  </si>
  <si>
    <t>Shelby County, TX</t>
  </si>
  <si>
    <t>48421</t>
  </si>
  <si>
    <t>Sherman County, TX</t>
  </si>
  <si>
    <t>48423</t>
  </si>
  <si>
    <t>Smith County, TX</t>
  </si>
  <si>
    <t>48425</t>
  </si>
  <si>
    <t>Somervell County, TX</t>
  </si>
  <si>
    <t>48427</t>
  </si>
  <si>
    <t>Starr County, TX</t>
  </si>
  <si>
    <t>48429</t>
  </si>
  <si>
    <t>Stephens County, TX</t>
  </si>
  <si>
    <t>48431</t>
  </si>
  <si>
    <t>Sterling County, TX</t>
  </si>
  <si>
    <t>48433</t>
  </si>
  <si>
    <t>Stonewall County, TX</t>
  </si>
  <si>
    <t>48435</t>
  </si>
  <si>
    <t>Sutton County, TX</t>
  </si>
  <si>
    <t>48437</t>
  </si>
  <si>
    <t>Swisher County, TX</t>
  </si>
  <si>
    <t>48439</t>
  </si>
  <si>
    <t>Tarrant County, TX</t>
  </si>
  <si>
    <t>48441</t>
  </si>
  <si>
    <t>Taylor County, TX</t>
  </si>
  <si>
    <t>48443</t>
  </si>
  <si>
    <t>Terrell County, TX</t>
  </si>
  <si>
    <t>48445</t>
  </si>
  <si>
    <t>Terry County, TX</t>
  </si>
  <si>
    <t>48447</t>
  </si>
  <si>
    <t>Throckmorton County, TX</t>
  </si>
  <si>
    <t>48449</t>
  </si>
  <si>
    <t>Titus County, TX</t>
  </si>
  <si>
    <t>48451</t>
  </si>
  <si>
    <t>Tom Green County, TX</t>
  </si>
  <si>
    <t>48453</t>
  </si>
  <si>
    <t>Travis County, TX</t>
  </si>
  <si>
    <t>48455</t>
  </si>
  <si>
    <t>Trinity County, TX</t>
  </si>
  <si>
    <t>48457</t>
  </si>
  <si>
    <t>Tyler County, TX</t>
  </si>
  <si>
    <t>48459</t>
  </si>
  <si>
    <t>Upshur County, TX</t>
  </si>
  <si>
    <t>48461</t>
  </si>
  <si>
    <t>Upton County, TX</t>
  </si>
  <si>
    <t>48463</t>
  </si>
  <si>
    <t>Uvalde County, TX</t>
  </si>
  <si>
    <t>48465</t>
  </si>
  <si>
    <t>Val Verde County, TX</t>
  </si>
  <si>
    <t>48467</t>
  </si>
  <si>
    <t>Van Zandt County, TX</t>
  </si>
  <si>
    <t>48469</t>
  </si>
  <si>
    <t>Victoria County, TX</t>
  </si>
  <si>
    <t>48471</t>
  </si>
  <si>
    <t>Walker County, TX</t>
  </si>
  <si>
    <t>48473</t>
  </si>
  <si>
    <t>Waller County, TX</t>
  </si>
  <si>
    <t>48475</t>
  </si>
  <si>
    <t>Ward County, TX</t>
  </si>
  <si>
    <t>48477</t>
  </si>
  <si>
    <t>Washington County, TX</t>
  </si>
  <si>
    <t>48479</t>
  </si>
  <si>
    <t>Webb County, TX</t>
  </si>
  <si>
    <t>48481</t>
  </si>
  <si>
    <t>Wharton County, TX</t>
  </si>
  <si>
    <t>48483</t>
  </si>
  <si>
    <t>Wheeler County, TX</t>
  </si>
  <si>
    <t>48485</t>
  </si>
  <si>
    <t>Wichita County, TX</t>
  </si>
  <si>
    <t>48487</t>
  </si>
  <si>
    <t>Wilbarger County, TX</t>
  </si>
  <si>
    <t>48489</t>
  </si>
  <si>
    <t>Willacy County, TX</t>
  </si>
  <si>
    <t>48491</t>
  </si>
  <si>
    <t>Williamson County, TX</t>
  </si>
  <si>
    <t>48493</t>
  </si>
  <si>
    <t>Wilson County, TX</t>
  </si>
  <si>
    <t>48495</t>
  </si>
  <si>
    <t>Winkler County, TX</t>
  </si>
  <si>
    <t>48497</t>
  </si>
  <si>
    <t>Wise County, TX</t>
  </si>
  <si>
    <t>48499</t>
  </si>
  <si>
    <t>Wood County, TX</t>
  </si>
  <si>
    <t>48501</t>
  </si>
  <si>
    <t>Yoakum County, TX</t>
  </si>
  <si>
    <t>48503</t>
  </si>
  <si>
    <t>Young County, TX</t>
  </si>
  <si>
    <t>48505</t>
  </si>
  <si>
    <t>Zapata County, TX</t>
  </si>
  <si>
    <t>48507</t>
  </si>
  <si>
    <t>Zavala County, TX</t>
  </si>
  <si>
    <t>49001</t>
  </si>
  <si>
    <t>Beaver County, UT</t>
  </si>
  <si>
    <t>49003</t>
  </si>
  <si>
    <t>Box Elder County, UT</t>
  </si>
  <si>
    <t>49005</t>
  </si>
  <si>
    <t>Cache County, UT</t>
  </si>
  <si>
    <t>49007</t>
  </si>
  <si>
    <t>Carbon County, UT</t>
  </si>
  <si>
    <t>49009</t>
  </si>
  <si>
    <t>Daggett County, UT</t>
  </si>
  <si>
    <t>49011</t>
  </si>
  <si>
    <t>Davis County, UT</t>
  </si>
  <si>
    <t>49013</t>
  </si>
  <si>
    <t>Duchesne County, UT</t>
  </si>
  <si>
    <t>49015</t>
  </si>
  <si>
    <t>Emery County, UT</t>
  </si>
  <si>
    <t>49017</t>
  </si>
  <si>
    <t>Garfield County, UT</t>
  </si>
  <si>
    <t>49019</t>
  </si>
  <si>
    <t>Grand County, UT</t>
  </si>
  <si>
    <t>49021</t>
  </si>
  <si>
    <t>Iron County, UT</t>
  </si>
  <si>
    <t>49023</t>
  </si>
  <si>
    <t>Juab County, UT</t>
  </si>
  <si>
    <t>49025</t>
  </si>
  <si>
    <t>Kane County, UT</t>
  </si>
  <si>
    <t>49027</t>
  </si>
  <si>
    <t>Millard County, UT</t>
  </si>
  <si>
    <t>49029</t>
  </si>
  <si>
    <t>Morgan County, UT</t>
  </si>
  <si>
    <t>49031</t>
  </si>
  <si>
    <t>Piute County, UT</t>
  </si>
  <si>
    <t>49033</t>
  </si>
  <si>
    <t>Rich County, UT</t>
  </si>
  <si>
    <t>49035</t>
  </si>
  <si>
    <t>Salt Lake County, UT</t>
  </si>
  <si>
    <t>49037</t>
  </si>
  <si>
    <t>San Juan County, UT</t>
  </si>
  <si>
    <t>49039</t>
  </si>
  <si>
    <t>Sanpete County, UT</t>
  </si>
  <si>
    <t>49041</t>
  </si>
  <si>
    <t>Sevier County, UT</t>
  </si>
  <si>
    <t>49043</t>
  </si>
  <si>
    <t>Summit County, UT</t>
  </si>
  <si>
    <t>49045</t>
  </si>
  <si>
    <t>Tooele County, UT</t>
  </si>
  <si>
    <t>49047</t>
  </si>
  <si>
    <t>Uintah County, UT</t>
  </si>
  <si>
    <t>49049</t>
  </si>
  <si>
    <t>Utah County, UT</t>
  </si>
  <si>
    <t>49051</t>
  </si>
  <si>
    <t>Wasatch County, UT</t>
  </si>
  <si>
    <t>49053</t>
  </si>
  <si>
    <t>Washington County, UT</t>
  </si>
  <si>
    <t>49055</t>
  </si>
  <si>
    <t>Wayne County, UT</t>
  </si>
  <si>
    <t>49057</t>
  </si>
  <si>
    <t>Weber County, UT</t>
  </si>
  <si>
    <t>50001</t>
  </si>
  <si>
    <t>Addison County, VT</t>
  </si>
  <si>
    <t>50003</t>
  </si>
  <si>
    <t>Bennington County, VT</t>
  </si>
  <si>
    <t>50005</t>
  </si>
  <si>
    <t>Caledonia County, VT</t>
  </si>
  <si>
    <t>50007</t>
  </si>
  <si>
    <t>Chittenden County, VT</t>
  </si>
  <si>
    <t>50009</t>
  </si>
  <si>
    <t>Essex County, VT</t>
  </si>
  <si>
    <t>50011</t>
  </si>
  <si>
    <t>Franklin County, VT</t>
  </si>
  <si>
    <t>50013</t>
  </si>
  <si>
    <t>Grand Isle County, VT</t>
  </si>
  <si>
    <t>50015</t>
  </si>
  <si>
    <t>Lamoille County, VT</t>
  </si>
  <si>
    <t>50017</t>
  </si>
  <si>
    <t>Orange County, VT</t>
  </si>
  <si>
    <t>50019</t>
  </si>
  <si>
    <t>Orleans County, VT</t>
  </si>
  <si>
    <t>50021</t>
  </si>
  <si>
    <t>Rutland County, VT</t>
  </si>
  <si>
    <t>50023</t>
  </si>
  <si>
    <t>Washington County, VT</t>
  </si>
  <si>
    <t>50025</t>
  </si>
  <si>
    <t>Windham County, VT</t>
  </si>
  <si>
    <t>50027</t>
  </si>
  <si>
    <t>Windsor County, VT</t>
  </si>
  <si>
    <t>51001</t>
  </si>
  <si>
    <t>Accomack County, VA</t>
  </si>
  <si>
    <t>51003</t>
  </si>
  <si>
    <t>Albemarle County, VA</t>
  </si>
  <si>
    <t>51005</t>
  </si>
  <si>
    <t>Alleghany County, VA</t>
  </si>
  <si>
    <t>51007</t>
  </si>
  <si>
    <t>Amelia County, VA</t>
  </si>
  <si>
    <t>51009</t>
  </si>
  <si>
    <t>Amherst County, VA</t>
  </si>
  <si>
    <t>51011</t>
  </si>
  <si>
    <t>Appomattox County, VA</t>
  </si>
  <si>
    <t>51013</t>
  </si>
  <si>
    <t>Arlington County, VA</t>
  </si>
  <si>
    <t>51015</t>
  </si>
  <si>
    <t>Augusta County, VA</t>
  </si>
  <si>
    <t>51017</t>
  </si>
  <si>
    <t>Bath County, VA</t>
  </si>
  <si>
    <t>51019</t>
  </si>
  <si>
    <t>Bedford County, VA</t>
  </si>
  <si>
    <t>51021</t>
  </si>
  <si>
    <t>Bland County, VA</t>
  </si>
  <si>
    <t>51023</t>
  </si>
  <si>
    <t>Botetourt County, VA</t>
  </si>
  <si>
    <t>51025</t>
  </si>
  <si>
    <t>Brunswick County, VA</t>
  </si>
  <si>
    <t>51027</t>
  </si>
  <si>
    <t>Buchanan County, VA</t>
  </si>
  <si>
    <t>51029</t>
  </si>
  <si>
    <t>Buckingham County, VA</t>
  </si>
  <si>
    <t>51031</t>
  </si>
  <si>
    <t>Campbell County, VA</t>
  </si>
  <si>
    <t>51033</t>
  </si>
  <si>
    <t>Caroline County, VA</t>
  </si>
  <si>
    <t>51035</t>
  </si>
  <si>
    <t>Carroll County, VA</t>
  </si>
  <si>
    <t>51036</t>
  </si>
  <si>
    <t>Charles City County, VA</t>
  </si>
  <si>
    <t>51037</t>
  </si>
  <si>
    <t>Charlotte County, VA</t>
  </si>
  <si>
    <t>51041</t>
  </si>
  <si>
    <t>Chesterfield County, VA</t>
  </si>
  <si>
    <t>51043</t>
  </si>
  <si>
    <t>Clarke County, VA</t>
  </si>
  <si>
    <t>51045</t>
  </si>
  <si>
    <t>Craig County, VA</t>
  </si>
  <si>
    <t>51047</t>
  </si>
  <si>
    <t>Culpeper County, VA</t>
  </si>
  <si>
    <t>51049</t>
  </si>
  <si>
    <t>Cumberland County, VA</t>
  </si>
  <si>
    <t>51051</t>
  </si>
  <si>
    <t>Dickenson County, VA</t>
  </si>
  <si>
    <t>51053</t>
  </si>
  <si>
    <t>Dinwiddie County, VA</t>
  </si>
  <si>
    <t>51057</t>
  </si>
  <si>
    <t>Essex County, VA</t>
  </si>
  <si>
    <t>51059</t>
  </si>
  <si>
    <t>Fairfax County, VA</t>
  </si>
  <si>
    <t>51061</t>
  </si>
  <si>
    <t>Fauquier County, VA</t>
  </si>
  <si>
    <t>51063</t>
  </si>
  <si>
    <t>Floyd County, VA</t>
  </si>
  <si>
    <t>51065</t>
  </si>
  <si>
    <t>Fluvanna County, VA</t>
  </si>
  <si>
    <t>51067</t>
  </si>
  <si>
    <t>Franklin County, VA</t>
  </si>
  <si>
    <t>51069</t>
  </si>
  <si>
    <t>Frederick County, VA</t>
  </si>
  <si>
    <t>51071</t>
  </si>
  <si>
    <t>Giles County, VA</t>
  </si>
  <si>
    <t>51073</t>
  </si>
  <si>
    <t>Gloucester County, VA</t>
  </si>
  <si>
    <t>51075</t>
  </si>
  <si>
    <t>Goochland County, VA</t>
  </si>
  <si>
    <t>51077</t>
  </si>
  <si>
    <t>Grayson County, VA</t>
  </si>
  <si>
    <t>51079</t>
  </si>
  <si>
    <t>Greene County, VA</t>
  </si>
  <si>
    <t>51081</t>
  </si>
  <si>
    <t>Greensville County, VA</t>
  </si>
  <si>
    <t>51083</t>
  </si>
  <si>
    <t>Halifax County, VA</t>
  </si>
  <si>
    <t>51085</t>
  </si>
  <si>
    <t>Hanover County, VA</t>
  </si>
  <si>
    <t>51087</t>
  </si>
  <si>
    <t>Henrico County, VA</t>
  </si>
  <si>
    <t>51089</t>
  </si>
  <si>
    <t>Henry County, VA</t>
  </si>
  <si>
    <t>51091</t>
  </si>
  <si>
    <t>Highland County, VA</t>
  </si>
  <si>
    <t>51093</t>
  </si>
  <si>
    <t>Isle of Wight County, VA</t>
  </si>
  <si>
    <t>51095</t>
  </si>
  <si>
    <t>James City County, VA</t>
  </si>
  <si>
    <t>51097</t>
  </si>
  <si>
    <t>King and Queen County, VA</t>
  </si>
  <si>
    <t>51099</t>
  </si>
  <si>
    <t>King George County, VA</t>
  </si>
  <si>
    <t>51101</t>
  </si>
  <si>
    <t>King William County, VA</t>
  </si>
  <si>
    <t>51103</t>
  </si>
  <si>
    <t>Lancaster County, VA</t>
  </si>
  <si>
    <t>51105</t>
  </si>
  <si>
    <t>Lee County, VA</t>
  </si>
  <si>
    <t>51107</t>
  </si>
  <si>
    <t>Loudoun County, VA</t>
  </si>
  <si>
    <t>51109</t>
  </si>
  <si>
    <t>Louisa County, VA</t>
  </si>
  <si>
    <t>51111</t>
  </si>
  <si>
    <t>Lunenburg County, VA</t>
  </si>
  <si>
    <t>51113</t>
  </si>
  <si>
    <t>Madison County, VA</t>
  </si>
  <si>
    <t>51115</t>
  </si>
  <si>
    <t>Mathews County, VA</t>
  </si>
  <si>
    <t>51117</t>
  </si>
  <si>
    <t>Mecklenburg County, VA</t>
  </si>
  <si>
    <t>51119</t>
  </si>
  <si>
    <t>Middlesex County, VA</t>
  </si>
  <si>
    <t>51121</t>
  </si>
  <si>
    <t>Montgomery County, VA</t>
  </si>
  <si>
    <t>51125</t>
  </si>
  <si>
    <t>Nelson County, VA</t>
  </si>
  <si>
    <t>51127</t>
  </si>
  <si>
    <t>New Kent County, VA</t>
  </si>
  <si>
    <t>51131</t>
  </si>
  <si>
    <t>Northampton County, VA</t>
  </si>
  <si>
    <t>51133</t>
  </si>
  <si>
    <t>Northumberland County, VA</t>
  </si>
  <si>
    <t>51135</t>
  </si>
  <si>
    <t>Nottoway County, VA</t>
  </si>
  <si>
    <t>51137</t>
  </si>
  <si>
    <t>Orange County, VA</t>
  </si>
  <si>
    <t>51139</t>
  </si>
  <si>
    <t>Page County, VA</t>
  </si>
  <si>
    <t>51141</t>
  </si>
  <si>
    <t>Patrick County, VA</t>
  </si>
  <si>
    <t>51143</t>
  </si>
  <si>
    <t>Pittsylvania County, VA</t>
  </si>
  <si>
    <t>51145</t>
  </si>
  <si>
    <t>Powhatan County, VA</t>
  </si>
  <si>
    <t>51147</t>
  </si>
  <si>
    <t>Prince Edward County, VA</t>
  </si>
  <si>
    <t>51149</t>
  </si>
  <si>
    <t>Prince George County, VA</t>
  </si>
  <si>
    <t>51153</t>
  </si>
  <si>
    <t>Prince William County, VA</t>
  </si>
  <si>
    <t>51155</t>
  </si>
  <si>
    <t>Pulaski County, VA</t>
  </si>
  <si>
    <t>51157</t>
  </si>
  <si>
    <t>Rappahannock County, VA</t>
  </si>
  <si>
    <t>51159</t>
  </si>
  <si>
    <t>Richmond County, VA</t>
  </si>
  <si>
    <t>51161</t>
  </si>
  <si>
    <t>Roanoke County, VA</t>
  </si>
  <si>
    <t>51163</t>
  </si>
  <si>
    <t>Rockbridge County, VA</t>
  </si>
  <si>
    <t>51165</t>
  </si>
  <si>
    <t>Rockingham County, VA</t>
  </si>
  <si>
    <t>51167</t>
  </si>
  <si>
    <t>Russell County, VA</t>
  </si>
  <si>
    <t>51169</t>
  </si>
  <si>
    <t>Scott County, VA</t>
  </si>
  <si>
    <t>51171</t>
  </si>
  <si>
    <t>Shenandoah County, VA</t>
  </si>
  <si>
    <t>51173</t>
  </si>
  <si>
    <t>Smyth County, VA</t>
  </si>
  <si>
    <t>51175</t>
  </si>
  <si>
    <t>Southampton County, VA</t>
  </si>
  <si>
    <t>51177</t>
  </si>
  <si>
    <t>Spotsylvania County, VA</t>
  </si>
  <si>
    <t>51179</t>
  </si>
  <si>
    <t>Stafford County, VA</t>
  </si>
  <si>
    <t>51181</t>
  </si>
  <si>
    <t>Surry County, VA</t>
  </si>
  <si>
    <t>51183</t>
  </si>
  <si>
    <t>Sussex County, VA</t>
  </si>
  <si>
    <t>51185</t>
  </si>
  <si>
    <t>Tazewell County, VA</t>
  </si>
  <si>
    <t>51187</t>
  </si>
  <si>
    <t>Warren County, VA</t>
  </si>
  <si>
    <t>51191</t>
  </si>
  <si>
    <t>Washington County, VA</t>
  </si>
  <si>
    <t>51193</t>
  </si>
  <si>
    <t>Westmoreland County, VA</t>
  </si>
  <si>
    <t>51195</t>
  </si>
  <si>
    <t>Wise County, VA</t>
  </si>
  <si>
    <t>51197</t>
  </si>
  <si>
    <t>Wythe County, VA</t>
  </si>
  <si>
    <t>51199</t>
  </si>
  <si>
    <t>York County, VA</t>
  </si>
  <si>
    <t>51510</t>
  </si>
  <si>
    <t>Alexandria city, VA</t>
  </si>
  <si>
    <t>51520</t>
  </si>
  <si>
    <t>Bristol city, VA</t>
  </si>
  <si>
    <t>51530</t>
  </si>
  <si>
    <t>Buena Vista city, VA</t>
  </si>
  <si>
    <t>51540</t>
  </si>
  <si>
    <t>Charlottesville city, VA</t>
  </si>
  <si>
    <t>51550</t>
  </si>
  <si>
    <t>Chesapeake city, VA</t>
  </si>
  <si>
    <t>51570</t>
  </si>
  <si>
    <t>Colonial Heights city, VA</t>
  </si>
  <si>
    <t>51580</t>
  </si>
  <si>
    <t>Covington city, VA</t>
  </si>
  <si>
    <t>51590</t>
  </si>
  <si>
    <t>Danville city, VA</t>
  </si>
  <si>
    <t>51595</t>
  </si>
  <si>
    <t>Emporia city, VA</t>
  </si>
  <si>
    <t>51600</t>
  </si>
  <si>
    <t>Fairfax city, VA</t>
  </si>
  <si>
    <t>51610</t>
  </si>
  <si>
    <t>Falls Church city, VA</t>
  </si>
  <si>
    <t>51620</t>
  </si>
  <si>
    <t>Franklin city, VA</t>
  </si>
  <si>
    <t>51630</t>
  </si>
  <si>
    <t>Fredericksburg city, VA</t>
  </si>
  <si>
    <t>51640</t>
  </si>
  <si>
    <t>Galax city, VA</t>
  </si>
  <si>
    <t>51650</t>
  </si>
  <si>
    <t>Hampton city, VA</t>
  </si>
  <si>
    <t>51660</t>
  </si>
  <si>
    <t>Harrisonburg city, VA</t>
  </si>
  <si>
    <t>51670</t>
  </si>
  <si>
    <t>Hopewell city, VA</t>
  </si>
  <si>
    <t>51678</t>
  </si>
  <si>
    <t>Lexington city, VA</t>
  </si>
  <si>
    <t>51680</t>
  </si>
  <si>
    <t>Lynchburg city, VA</t>
  </si>
  <si>
    <t>51683</t>
  </si>
  <si>
    <t>Manassas city, VA</t>
  </si>
  <si>
    <t>51685</t>
  </si>
  <si>
    <t>Manassas Park city, VA</t>
  </si>
  <si>
    <t>51690</t>
  </si>
  <si>
    <t>Martinsville city, VA</t>
  </si>
  <si>
    <t>51700</t>
  </si>
  <si>
    <t>Newport News city, VA</t>
  </si>
  <si>
    <t>51710</t>
  </si>
  <si>
    <t>Norfolk city, VA</t>
  </si>
  <si>
    <t>51720</t>
  </si>
  <si>
    <t>Norton city, VA</t>
  </si>
  <si>
    <t>51730</t>
  </si>
  <si>
    <t>Petersburg city, VA</t>
  </si>
  <si>
    <t>51735</t>
  </si>
  <si>
    <t>Poquoson city, VA</t>
  </si>
  <si>
    <t>51740</t>
  </si>
  <si>
    <t>Portsmouth city, VA</t>
  </si>
  <si>
    <t>51750</t>
  </si>
  <si>
    <t>Radford city, VA</t>
  </si>
  <si>
    <t>51760</t>
  </si>
  <si>
    <t>Richmond city, VA</t>
  </si>
  <si>
    <t>51770</t>
  </si>
  <si>
    <t>Roanoke city, VA</t>
  </si>
  <si>
    <t>51775</t>
  </si>
  <si>
    <t>Salem city, VA</t>
  </si>
  <si>
    <t>51790</t>
  </si>
  <si>
    <t>Staunton city, VA</t>
  </si>
  <si>
    <t>51800</t>
  </si>
  <si>
    <t>Suffolk city, VA</t>
  </si>
  <si>
    <t>51810</t>
  </si>
  <si>
    <t>Virginia Beach city, VA</t>
  </si>
  <si>
    <t>51820</t>
  </si>
  <si>
    <t>Waynesboro city, VA</t>
  </si>
  <si>
    <t>51830</t>
  </si>
  <si>
    <t>Williamsburg city, VA</t>
  </si>
  <si>
    <t>51840</t>
  </si>
  <si>
    <t>Winchester city, VA</t>
  </si>
  <si>
    <t>53001</t>
  </si>
  <si>
    <t>Adams County, WA</t>
  </si>
  <si>
    <t>53003</t>
  </si>
  <si>
    <t>Asotin County, WA</t>
  </si>
  <si>
    <t>53005</t>
  </si>
  <si>
    <t>Benton County, WA</t>
  </si>
  <si>
    <t>53007</t>
  </si>
  <si>
    <t>Chelan County, WA</t>
  </si>
  <si>
    <t>53009</t>
  </si>
  <si>
    <t>Clallam County, WA</t>
  </si>
  <si>
    <t>53011</t>
  </si>
  <si>
    <t>Clark County, WA</t>
  </si>
  <si>
    <t>53013</t>
  </si>
  <si>
    <t>Columbia County, WA</t>
  </si>
  <si>
    <t>53015</t>
  </si>
  <si>
    <t>Cowlitz County, WA</t>
  </si>
  <si>
    <t>53017</t>
  </si>
  <si>
    <t>Douglas County, WA</t>
  </si>
  <si>
    <t>53019</t>
  </si>
  <si>
    <t>Ferry County, WA</t>
  </si>
  <si>
    <t>53021</t>
  </si>
  <si>
    <t>Franklin County, WA</t>
  </si>
  <si>
    <t>53023</t>
  </si>
  <si>
    <t>Garfield County, WA</t>
  </si>
  <si>
    <t>53025</t>
  </si>
  <si>
    <t>Grant County, WA</t>
  </si>
  <si>
    <t>53027</t>
  </si>
  <si>
    <t>Grays Harbor County, WA</t>
  </si>
  <si>
    <t>53029</t>
  </si>
  <si>
    <t>Island County, WA</t>
  </si>
  <si>
    <t>53031</t>
  </si>
  <si>
    <t>Jefferson County, WA</t>
  </si>
  <si>
    <t>53033</t>
  </si>
  <si>
    <t>King County, WA</t>
  </si>
  <si>
    <t>53035</t>
  </si>
  <si>
    <t>Kitsap County, WA</t>
  </si>
  <si>
    <t>53037</t>
  </si>
  <si>
    <t>Kittitas County, WA</t>
  </si>
  <si>
    <t>53039</t>
  </si>
  <si>
    <t>Klickitat County, WA</t>
  </si>
  <si>
    <t>53041</t>
  </si>
  <si>
    <t>Lewis County, WA</t>
  </si>
  <si>
    <t>53043</t>
  </si>
  <si>
    <t>Lincoln County, WA</t>
  </si>
  <si>
    <t>53045</t>
  </si>
  <si>
    <t>Mason County, WA</t>
  </si>
  <si>
    <t>53047</t>
  </si>
  <si>
    <t>Okanogan County, WA</t>
  </si>
  <si>
    <t>53049</t>
  </si>
  <si>
    <t>Pacific County, WA</t>
  </si>
  <si>
    <t>53051</t>
  </si>
  <si>
    <t>Pend Oreille County, WA</t>
  </si>
  <si>
    <t>53053</t>
  </si>
  <si>
    <t>Pierce County, WA</t>
  </si>
  <si>
    <t>53055</t>
  </si>
  <si>
    <t>San Juan County, WA</t>
  </si>
  <si>
    <t>53057</t>
  </si>
  <si>
    <t>Skagit County, WA</t>
  </si>
  <si>
    <t>53059</t>
  </si>
  <si>
    <t>Skamania County, WA</t>
  </si>
  <si>
    <t>53061</t>
  </si>
  <si>
    <t>Snohomish County, WA</t>
  </si>
  <si>
    <t>53063</t>
  </si>
  <si>
    <t>Spokane County, WA</t>
  </si>
  <si>
    <t>53065</t>
  </si>
  <si>
    <t>Stevens County, WA</t>
  </si>
  <si>
    <t>53067</t>
  </si>
  <si>
    <t>Thurston County, WA</t>
  </si>
  <si>
    <t>53069</t>
  </si>
  <si>
    <t>Wahkiakum County, WA</t>
  </si>
  <si>
    <t>53071</t>
  </si>
  <si>
    <t>Walla Walla County, WA</t>
  </si>
  <si>
    <t>53073</t>
  </si>
  <si>
    <t>Whatcom County, WA</t>
  </si>
  <si>
    <t>53075</t>
  </si>
  <si>
    <t>Whitman County, WA</t>
  </si>
  <si>
    <t>53077</t>
  </si>
  <si>
    <t>Yakima County, WA</t>
  </si>
  <si>
    <t>54001</t>
  </si>
  <si>
    <t>Barbour County, WV</t>
  </si>
  <si>
    <t>54003</t>
  </si>
  <si>
    <t>Berkeley County, WV</t>
  </si>
  <si>
    <t>54005</t>
  </si>
  <si>
    <t>Boone County, WV</t>
  </si>
  <si>
    <t>54007</t>
  </si>
  <si>
    <t>Braxton County, WV</t>
  </si>
  <si>
    <t>54009</t>
  </si>
  <si>
    <t>Brooke County, WV</t>
  </si>
  <si>
    <t>54011</t>
  </si>
  <si>
    <t>Cabell County, WV</t>
  </si>
  <si>
    <t>54013</t>
  </si>
  <si>
    <t>Calhoun County, WV</t>
  </si>
  <si>
    <t>54015</t>
  </si>
  <si>
    <t>Clay County, WV</t>
  </si>
  <si>
    <t>54017</t>
  </si>
  <si>
    <t>Doddridge County, WV</t>
  </si>
  <si>
    <t>54019</t>
  </si>
  <si>
    <t>Fayette County, WV</t>
  </si>
  <si>
    <t>54021</t>
  </si>
  <si>
    <t>Gilmer County, WV</t>
  </si>
  <si>
    <t>54023</t>
  </si>
  <si>
    <t>Grant County, WV</t>
  </si>
  <si>
    <t>54025</t>
  </si>
  <si>
    <t>Greenbrier County, WV</t>
  </si>
  <si>
    <t>54027</t>
  </si>
  <si>
    <t>Hampshire County, WV</t>
  </si>
  <si>
    <t>54029</t>
  </si>
  <si>
    <t>Hancock County, WV</t>
  </si>
  <si>
    <t>54031</t>
  </si>
  <si>
    <t>Hardy County, WV</t>
  </si>
  <si>
    <t>54033</t>
  </si>
  <si>
    <t>Harrison County, WV</t>
  </si>
  <si>
    <t>54035</t>
  </si>
  <si>
    <t>Jackson County, WV</t>
  </si>
  <si>
    <t>54037</t>
  </si>
  <si>
    <t>Jefferson County, WV</t>
  </si>
  <si>
    <t>54039</t>
  </si>
  <si>
    <t>Kanawha County, WV</t>
  </si>
  <si>
    <t>54041</t>
  </si>
  <si>
    <t>Lewis County, WV</t>
  </si>
  <si>
    <t>54043</t>
  </si>
  <si>
    <t>Lincoln County, WV</t>
  </si>
  <si>
    <t>54045</t>
  </si>
  <si>
    <t>Logan County, WV</t>
  </si>
  <si>
    <t>54047</t>
  </si>
  <si>
    <t>McDowell County, WV</t>
  </si>
  <si>
    <t>54049</t>
  </si>
  <si>
    <t>Marion County, WV</t>
  </si>
  <si>
    <t>54051</t>
  </si>
  <si>
    <t>Marshall County, WV</t>
  </si>
  <si>
    <t>54053</t>
  </si>
  <si>
    <t>Mason County, WV</t>
  </si>
  <si>
    <t>54055</t>
  </si>
  <si>
    <t>Mercer County, WV</t>
  </si>
  <si>
    <t>54057</t>
  </si>
  <si>
    <t>Mineral County, WV</t>
  </si>
  <si>
    <t>54059</t>
  </si>
  <si>
    <t>Mingo County, WV</t>
  </si>
  <si>
    <t>54061</t>
  </si>
  <si>
    <t>Monongalia County, WV</t>
  </si>
  <si>
    <t>54063</t>
  </si>
  <si>
    <t>Monroe County, WV</t>
  </si>
  <si>
    <t>54065</t>
  </si>
  <si>
    <t>Morgan County, WV</t>
  </si>
  <si>
    <t>54067</t>
  </si>
  <si>
    <t>Nicholas County, WV</t>
  </si>
  <si>
    <t>54069</t>
  </si>
  <si>
    <t>Ohio County, WV</t>
  </si>
  <si>
    <t>54071</t>
  </si>
  <si>
    <t>Pendleton County, WV</t>
  </si>
  <si>
    <t>54073</t>
  </si>
  <si>
    <t>Pleasants County, WV</t>
  </si>
  <si>
    <t>54075</t>
  </si>
  <si>
    <t>Pocahontas County, WV</t>
  </si>
  <si>
    <t>54077</t>
  </si>
  <si>
    <t>Preston County, WV</t>
  </si>
  <si>
    <t>54079</t>
  </si>
  <si>
    <t>Putnam County, WV</t>
  </si>
  <si>
    <t>54081</t>
  </si>
  <si>
    <t>Raleigh County, WV</t>
  </si>
  <si>
    <t>54083</t>
  </si>
  <si>
    <t>Randolph County, WV</t>
  </si>
  <si>
    <t>54085</t>
  </si>
  <si>
    <t>Ritchie County, WV</t>
  </si>
  <si>
    <t>54087</t>
  </si>
  <si>
    <t>Roane County, WV</t>
  </si>
  <si>
    <t>54089</t>
  </si>
  <si>
    <t>Summers County, WV</t>
  </si>
  <si>
    <t>54091</t>
  </si>
  <si>
    <t>Taylor County, WV</t>
  </si>
  <si>
    <t>54093</t>
  </si>
  <si>
    <t>Tucker County, WV</t>
  </si>
  <si>
    <t>54095</t>
  </si>
  <si>
    <t>Tyler County, WV</t>
  </si>
  <si>
    <t>54097</t>
  </si>
  <si>
    <t>Upshur County, WV</t>
  </si>
  <si>
    <t>54099</t>
  </si>
  <si>
    <t>Wayne County, WV</t>
  </si>
  <si>
    <t>54101</t>
  </si>
  <si>
    <t>Webster County, WV</t>
  </si>
  <si>
    <t>54103</t>
  </si>
  <si>
    <t>Wetzel County, WV</t>
  </si>
  <si>
    <t>54105</t>
  </si>
  <si>
    <t>Wirt County, WV</t>
  </si>
  <si>
    <t>54107</t>
  </si>
  <si>
    <t>Wood County, WV</t>
  </si>
  <si>
    <t>54109</t>
  </si>
  <si>
    <t>Wyoming County, WV</t>
  </si>
  <si>
    <t>55001</t>
  </si>
  <si>
    <t>Adams County, WI</t>
  </si>
  <si>
    <t>55003</t>
  </si>
  <si>
    <t>Ashland County, WI</t>
  </si>
  <si>
    <t>55005</t>
  </si>
  <si>
    <t>Barron County, WI</t>
  </si>
  <si>
    <t>55007</t>
  </si>
  <si>
    <t>Bayfield County, WI</t>
  </si>
  <si>
    <t>55009</t>
  </si>
  <si>
    <t>Brown County, WI</t>
  </si>
  <si>
    <t>55011</t>
  </si>
  <si>
    <t>Buffalo County, WI</t>
  </si>
  <si>
    <t>55013</t>
  </si>
  <si>
    <t>Burnett County, WI</t>
  </si>
  <si>
    <t>55015</t>
  </si>
  <si>
    <t>Calumet County, WI</t>
  </si>
  <si>
    <t>55017</t>
  </si>
  <si>
    <t>Chippewa County, WI</t>
  </si>
  <si>
    <t>55019</t>
  </si>
  <si>
    <t>Clark County, WI</t>
  </si>
  <si>
    <t>55021</t>
  </si>
  <si>
    <t>Columbia County, WI</t>
  </si>
  <si>
    <t>55023</t>
  </si>
  <si>
    <t>Crawford County, WI</t>
  </si>
  <si>
    <t>55025</t>
  </si>
  <si>
    <t>Dane County, WI</t>
  </si>
  <si>
    <t>55027</t>
  </si>
  <si>
    <t>Dodge County, WI</t>
  </si>
  <si>
    <t>55029</t>
  </si>
  <si>
    <t>Door County, WI</t>
  </si>
  <si>
    <t>55031</t>
  </si>
  <si>
    <t>Douglas County, WI</t>
  </si>
  <si>
    <t>55033</t>
  </si>
  <si>
    <t>Dunn County, WI</t>
  </si>
  <si>
    <t>55035</t>
  </si>
  <si>
    <t>Eau Claire County, WI</t>
  </si>
  <si>
    <t>55037</t>
  </si>
  <si>
    <t>Florence County, WI</t>
  </si>
  <si>
    <t>55039</t>
  </si>
  <si>
    <t>Fond du Lac County, WI</t>
  </si>
  <si>
    <t>55041</t>
  </si>
  <si>
    <t>Forest County, WI</t>
  </si>
  <si>
    <t>55043</t>
  </si>
  <si>
    <t>Grant County, WI</t>
  </si>
  <si>
    <t>55045</t>
  </si>
  <si>
    <t>Green County, WI</t>
  </si>
  <si>
    <t>55047</t>
  </si>
  <si>
    <t>Green Lake County, WI</t>
  </si>
  <si>
    <t>55049</t>
  </si>
  <si>
    <t>Iowa County, WI</t>
  </si>
  <si>
    <t>55051</t>
  </si>
  <si>
    <t>Iron County, WI</t>
  </si>
  <si>
    <t>55053</t>
  </si>
  <si>
    <t>Jackson County, WI</t>
  </si>
  <si>
    <t>55055</t>
  </si>
  <si>
    <t>Jefferson County, WI</t>
  </si>
  <si>
    <t>55057</t>
  </si>
  <si>
    <t>Juneau County, WI</t>
  </si>
  <si>
    <t>55059</t>
  </si>
  <si>
    <t>Kenosha County, WI</t>
  </si>
  <si>
    <t>55061</t>
  </si>
  <si>
    <t>Kewaunee County, WI</t>
  </si>
  <si>
    <t>55063</t>
  </si>
  <si>
    <t>La Crosse County, WI</t>
  </si>
  <si>
    <t>55065</t>
  </si>
  <si>
    <t>Lafayette County, WI</t>
  </si>
  <si>
    <t>55067</t>
  </si>
  <si>
    <t>Langlade County, WI</t>
  </si>
  <si>
    <t>55069</t>
  </si>
  <si>
    <t>Lincoln County, WI</t>
  </si>
  <si>
    <t>55071</t>
  </si>
  <si>
    <t>Manitowoc County, WI</t>
  </si>
  <si>
    <t>55073</t>
  </si>
  <si>
    <t>Marathon County, WI</t>
  </si>
  <si>
    <t>55075</t>
  </si>
  <si>
    <t>Marinette County, WI</t>
  </si>
  <si>
    <t>55077</t>
  </si>
  <si>
    <t>Marquette County, WI</t>
  </si>
  <si>
    <t>55078</t>
  </si>
  <si>
    <t>Menominee County, WI</t>
  </si>
  <si>
    <t>55079</t>
  </si>
  <si>
    <t>Milwaukee County, WI</t>
  </si>
  <si>
    <t>55081</t>
  </si>
  <si>
    <t>Monroe County, WI</t>
  </si>
  <si>
    <t>55083</t>
  </si>
  <si>
    <t>Oconto County, WI</t>
  </si>
  <si>
    <t>55085</t>
  </si>
  <si>
    <t>Oneida County, WI</t>
  </si>
  <si>
    <t>55087</t>
  </si>
  <si>
    <t>Outagamie County, WI</t>
  </si>
  <si>
    <t>55089</t>
  </si>
  <si>
    <t>Ozaukee County, WI</t>
  </si>
  <si>
    <t>55091</t>
  </si>
  <si>
    <t>Pepin County, WI</t>
  </si>
  <si>
    <t>55093</t>
  </si>
  <si>
    <t>Pierce County, WI</t>
  </si>
  <si>
    <t>55095</t>
  </si>
  <si>
    <t>Polk County, WI</t>
  </si>
  <si>
    <t>55097</t>
  </si>
  <si>
    <t>Portage County, WI</t>
  </si>
  <si>
    <t>55099</t>
  </si>
  <si>
    <t>Price County, WI</t>
  </si>
  <si>
    <t>55101</t>
  </si>
  <si>
    <t>Racine County, WI</t>
  </si>
  <si>
    <t>55103</t>
  </si>
  <si>
    <t>Richland County, WI</t>
  </si>
  <si>
    <t>55105</t>
  </si>
  <si>
    <t>Rock County, WI</t>
  </si>
  <si>
    <t>55107</t>
  </si>
  <si>
    <t>Rusk County, WI</t>
  </si>
  <si>
    <t>55109</t>
  </si>
  <si>
    <t>St. Croix County, WI</t>
  </si>
  <si>
    <t>55111</t>
  </si>
  <si>
    <t>Sauk County, WI</t>
  </si>
  <si>
    <t>55113</t>
  </si>
  <si>
    <t>Sawyer County, WI</t>
  </si>
  <si>
    <t>55115</t>
  </si>
  <si>
    <t>Shawano County, WI</t>
  </si>
  <si>
    <t>55117</t>
  </si>
  <si>
    <t>Sheboygan County, WI</t>
  </si>
  <si>
    <t>55119</t>
  </si>
  <si>
    <t>Taylor County, WI</t>
  </si>
  <si>
    <t>55121</t>
  </si>
  <si>
    <t>Trempealeau County, WI</t>
  </si>
  <si>
    <t>55123</t>
  </si>
  <si>
    <t>Vernon County, WI</t>
  </si>
  <si>
    <t>55125</t>
  </si>
  <si>
    <t>Vilas County, WI</t>
  </si>
  <si>
    <t>55127</t>
  </si>
  <si>
    <t>Walworth County, WI</t>
  </si>
  <si>
    <t>55129</t>
  </si>
  <si>
    <t>Washburn County, WI</t>
  </si>
  <si>
    <t>55131</t>
  </si>
  <si>
    <t>Washington County, WI</t>
  </si>
  <si>
    <t>55133</t>
  </si>
  <si>
    <t>Waukesha County, WI</t>
  </si>
  <si>
    <t>55135</t>
  </si>
  <si>
    <t>Waupaca County, WI</t>
  </si>
  <si>
    <t>55137</t>
  </si>
  <si>
    <t>Waushara County, WI</t>
  </si>
  <si>
    <t>55139</t>
  </si>
  <si>
    <t>Winnebago County, WI</t>
  </si>
  <si>
    <t>55141</t>
  </si>
  <si>
    <t>Wood County, WI</t>
  </si>
  <si>
    <t>56001</t>
  </si>
  <si>
    <t>Albany County, WY</t>
  </si>
  <si>
    <t>56003</t>
  </si>
  <si>
    <t>Big Horn County, WY</t>
  </si>
  <si>
    <t>56005</t>
  </si>
  <si>
    <t>Campbell County, WY</t>
  </si>
  <si>
    <t>56007</t>
  </si>
  <si>
    <t>Carbon County, WY</t>
  </si>
  <si>
    <t>56009</t>
  </si>
  <si>
    <t>Converse County, WY</t>
  </si>
  <si>
    <t>56011</t>
  </si>
  <si>
    <t>Crook County, WY</t>
  </si>
  <si>
    <t>56013</t>
  </si>
  <si>
    <t>Fremont County, WY</t>
  </si>
  <si>
    <t>56015</t>
  </si>
  <si>
    <t>Goshen County, WY</t>
  </si>
  <si>
    <t>56017</t>
  </si>
  <si>
    <t>Hot Springs County, WY</t>
  </si>
  <si>
    <t>56019</t>
  </si>
  <si>
    <t>Johnson County, WY</t>
  </si>
  <si>
    <t>56021</t>
  </si>
  <si>
    <t>Laramie County, WY</t>
  </si>
  <si>
    <t>56023</t>
  </si>
  <si>
    <t>Lincoln County, WY</t>
  </si>
  <si>
    <t>56025</t>
  </si>
  <si>
    <t>Natrona County, WY</t>
  </si>
  <si>
    <t>56027</t>
  </si>
  <si>
    <t>Niobrara County, WY</t>
  </si>
  <si>
    <t>56029</t>
  </si>
  <si>
    <t>Park County, WY</t>
  </si>
  <si>
    <t>56031</t>
  </si>
  <si>
    <t>Platte County, WY</t>
  </si>
  <si>
    <t>56033</t>
  </si>
  <si>
    <t>Sheridan County, WY</t>
  </si>
  <si>
    <t>56035</t>
  </si>
  <si>
    <t>Sublette County, WY</t>
  </si>
  <si>
    <t>56037</t>
  </si>
  <si>
    <t>Sweetwater County, WY</t>
  </si>
  <si>
    <t>56039</t>
  </si>
  <si>
    <t>Teton County, WY</t>
  </si>
  <si>
    <t>56041</t>
  </si>
  <si>
    <t>Uinta County, WY</t>
  </si>
  <si>
    <t>56043</t>
  </si>
  <si>
    <t>Washakie County, WY</t>
  </si>
  <si>
    <t>56045</t>
  </si>
  <si>
    <t>Weston County, WY</t>
  </si>
  <si>
    <t>60010</t>
  </si>
  <si>
    <t>Eastern District, AS</t>
  </si>
  <si>
    <t>60020</t>
  </si>
  <si>
    <t>Manu'a District, AS</t>
  </si>
  <si>
    <t>60030</t>
  </si>
  <si>
    <t>Rose Island, AS</t>
  </si>
  <si>
    <t>60040</t>
  </si>
  <si>
    <t>Swains Island, AS</t>
  </si>
  <si>
    <t>60050</t>
  </si>
  <si>
    <t>Western District, AS</t>
  </si>
  <si>
    <t>66010</t>
  </si>
  <si>
    <t>Guam, GU</t>
  </si>
  <si>
    <t>69085</t>
  </si>
  <si>
    <t>Northern Islands Municipality, MP</t>
  </si>
  <si>
    <t>69100</t>
  </si>
  <si>
    <t>Rota Municipality, MP</t>
  </si>
  <si>
    <t>69110</t>
  </si>
  <si>
    <t>Saipan Municipality, MP</t>
  </si>
  <si>
    <t>69120</t>
  </si>
  <si>
    <t>Tinian Municipality, MP</t>
  </si>
  <si>
    <t>72001</t>
  </si>
  <si>
    <t>Adjuntas Municipio, PR</t>
  </si>
  <si>
    <t>72003</t>
  </si>
  <si>
    <t>Aguada Municipio, PR</t>
  </si>
  <si>
    <t>72005</t>
  </si>
  <si>
    <t>Aguadilla Municipio, PR</t>
  </si>
  <si>
    <t>72007</t>
  </si>
  <si>
    <t>Aguas Buenas Municipio, PR</t>
  </si>
  <si>
    <t>72009</t>
  </si>
  <si>
    <t>Aibonito Municipio, PR</t>
  </si>
  <si>
    <t>72011</t>
  </si>
  <si>
    <t>Anasco Municipio, PR</t>
  </si>
  <si>
    <t>72013</t>
  </si>
  <si>
    <t>Arecibo Municipio, PR</t>
  </si>
  <si>
    <t>72015</t>
  </si>
  <si>
    <t>Arroyo Municipio, PR</t>
  </si>
  <si>
    <t>72017</t>
  </si>
  <si>
    <t>Barceloneta Municipio, PR</t>
  </si>
  <si>
    <t>72019</t>
  </si>
  <si>
    <t>Barranquitas Municipio, PR</t>
  </si>
  <si>
    <t>72021</t>
  </si>
  <si>
    <t>Bayamon Municipio, PR</t>
  </si>
  <si>
    <t>72023</t>
  </si>
  <si>
    <t>Cabo Rojo Municipio, PR</t>
  </si>
  <si>
    <t>72025</t>
  </si>
  <si>
    <t>Caguas Municipio, PR</t>
  </si>
  <si>
    <t>72027</t>
  </si>
  <si>
    <t>Camuy Municipio, PR</t>
  </si>
  <si>
    <t>72029</t>
  </si>
  <si>
    <t>Canovanas Municipio, PR</t>
  </si>
  <si>
    <t>72031</t>
  </si>
  <si>
    <t>Carolina Municipio, PR</t>
  </si>
  <si>
    <t>72033</t>
  </si>
  <si>
    <t>Catano Municipio, PR</t>
  </si>
  <si>
    <t>72035</t>
  </si>
  <si>
    <t>Cayey Municipio, PR</t>
  </si>
  <si>
    <t>72037</t>
  </si>
  <si>
    <t>Ceiba Municipio, PR</t>
  </si>
  <si>
    <t>72039</t>
  </si>
  <si>
    <t>Ciales Municipio, PR</t>
  </si>
  <si>
    <t>72041</t>
  </si>
  <si>
    <t>Cidra Municipio, PR</t>
  </si>
  <si>
    <t>72043</t>
  </si>
  <si>
    <t>Coamo Municipio, PR</t>
  </si>
  <si>
    <t>72045</t>
  </si>
  <si>
    <t>Comerio Municipio, PR</t>
  </si>
  <si>
    <t>72047</t>
  </si>
  <si>
    <t>Corozal Municipio, PR</t>
  </si>
  <si>
    <t>72049</t>
  </si>
  <si>
    <t>Culebra Municipio, PR</t>
  </si>
  <si>
    <t>72051</t>
  </si>
  <si>
    <t>Dorado Municipio, PR</t>
  </si>
  <si>
    <t>72053</t>
  </si>
  <si>
    <t>Fajardo Municipio, PR</t>
  </si>
  <si>
    <t>72054</t>
  </si>
  <si>
    <t>Florida Municipio, PR</t>
  </si>
  <si>
    <t>72055</t>
  </si>
  <si>
    <t>Guanica Municipio, PR</t>
  </si>
  <si>
    <t>72057</t>
  </si>
  <si>
    <t>Guayama Municipio, PR</t>
  </si>
  <si>
    <t>72059</t>
  </si>
  <si>
    <t>Guayanilla Municipio, PR</t>
  </si>
  <si>
    <t>72061</t>
  </si>
  <si>
    <t>Guaynabo Municipio, PR</t>
  </si>
  <si>
    <t>72063</t>
  </si>
  <si>
    <t>Gurabo Municipio, PR</t>
  </si>
  <si>
    <t>72065</t>
  </si>
  <si>
    <t>Hatillo Municipio, PR</t>
  </si>
  <si>
    <t>72067</t>
  </si>
  <si>
    <t>Hormigueros Municipio, PR</t>
  </si>
  <si>
    <t>72069</t>
  </si>
  <si>
    <t>Humacao Municipio, PR</t>
  </si>
  <si>
    <t>72071</t>
  </si>
  <si>
    <t>Isabela Municipio, PR</t>
  </si>
  <si>
    <t>72073</t>
  </si>
  <si>
    <t>Jayuya Municipio, PR</t>
  </si>
  <si>
    <t>72075</t>
  </si>
  <si>
    <t>Juana Diaz Municipio, PR</t>
  </si>
  <si>
    <t>72077</t>
  </si>
  <si>
    <t>Juncos Municipio, PR</t>
  </si>
  <si>
    <t>72079</t>
  </si>
  <si>
    <t>Lajas Municipio, PR</t>
  </si>
  <si>
    <t>72081</t>
  </si>
  <si>
    <t>Lares Municipio, PR</t>
  </si>
  <si>
    <t>72083</t>
  </si>
  <si>
    <t>Las Marias Municipio, PR</t>
  </si>
  <si>
    <t>72085</t>
  </si>
  <si>
    <t>Las Piedras Municipio, PR</t>
  </si>
  <si>
    <t>72087</t>
  </si>
  <si>
    <t>Loiza Municipio, PR</t>
  </si>
  <si>
    <t>72089</t>
  </si>
  <si>
    <t>Luquillo Municipio, PR</t>
  </si>
  <si>
    <t>72091</t>
  </si>
  <si>
    <t>Manati Municipio, PR</t>
  </si>
  <si>
    <t>72093</t>
  </si>
  <si>
    <t>Maricao Municipio, PR</t>
  </si>
  <si>
    <t>72095</t>
  </si>
  <si>
    <t>Maunabo Municipio, PR</t>
  </si>
  <si>
    <t>72097</t>
  </si>
  <si>
    <t>Mayaguez Municipio, PR</t>
  </si>
  <si>
    <t>72099</t>
  </si>
  <si>
    <t>Moca Municipio, PR</t>
  </si>
  <si>
    <t>72101</t>
  </si>
  <si>
    <t>Morovis Municipio, PR</t>
  </si>
  <si>
    <t>72103</t>
  </si>
  <si>
    <t>Naguabo Municipio, PR</t>
  </si>
  <si>
    <t>72105</t>
  </si>
  <si>
    <t>Naranjito Municipio, PR</t>
  </si>
  <si>
    <t>72107</t>
  </si>
  <si>
    <t>Orocovis Municipio, PR</t>
  </si>
  <si>
    <t>72109</t>
  </si>
  <si>
    <t>Patillas Municipio, PR</t>
  </si>
  <si>
    <t>72111</t>
  </si>
  <si>
    <t>Penuelas Municipio, PR</t>
  </si>
  <si>
    <t>72113</t>
  </si>
  <si>
    <t>Ponce Municipio, PR</t>
  </si>
  <si>
    <t>72115</t>
  </si>
  <si>
    <t>Quebradillas Municipio, PR</t>
  </si>
  <si>
    <t>72117</t>
  </si>
  <si>
    <t>Rincon Municipio, PR</t>
  </si>
  <si>
    <t>72119</t>
  </si>
  <si>
    <t>Rio Grande Municipio, PR</t>
  </si>
  <si>
    <t>72121</t>
  </si>
  <si>
    <t>Sabana Grande Municipio, PR</t>
  </si>
  <si>
    <t>72123</t>
  </si>
  <si>
    <t>Salinas Municipio, PR</t>
  </si>
  <si>
    <t>72125</t>
  </si>
  <si>
    <t>San German Municipio, PR</t>
  </si>
  <si>
    <t>72127</t>
  </si>
  <si>
    <t>San Juan Municipio, PR</t>
  </si>
  <si>
    <t>72129</t>
  </si>
  <si>
    <t>San Lorenzo Municipio, PR</t>
  </si>
  <si>
    <t>72131</t>
  </si>
  <si>
    <t>San Sebastian Municipio, PR</t>
  </si>
  <si>
    <t>72133</t>
  </si>
  <si>
    <t>Santa Isabel Municipio, PR</t>
  </si>
  <si>
    <t>72135</t>
  </si>
  <si>
    <t>Toa Alta Municipio, PR</t>
  </si>
  <si>
    <t>72137</t>
  </si>
  <si>
    <t>Toa Baja Municipio, PR</t>
  </si>
  <si>
    <t>72139</t>
  </si>
  <si>
    <t>Trujillo Alto Municipio, PR</t>
  </si>
  <si>
    <t>72141</t>
  </si>
  <si>
    <t>Utuado Municipio, PR</t>
  </si>
  <si>
    <t>72143</t>
  </si>
  <si>
    <t>Vega Alta Municipio, PR</t>
  </si>
  <si>
    <t>72145</t>
  </si>
  <si>
    <t>Vega Baja Municipio, PR</t>
  </si>
  <si>
    <t>72147</t>
  </si>
  <si>
    <t>Vieques Municipio, PR</t>
  </si>
  <si>
    <t>72149</t>
  </si>
  <si>
    <t>Villalba Municipio, PR</t>
  </si>
  <si>
    <t>72151</t>
  </si>
  <si>
    <t>Yabucoa Municipio, PR</t>
  </si>
  <si>
    <t>72153</t>
  </si>
  <si>
    <t>Yauco Municipio, PR</t>
  </si>
  <si>
    <t>78010</t>
  </si>
  <si>
    <t>St. Croix Island, VI</t>
  </si>
  <si>
    <t>78020</t>
  </si>
  <si>
    <t>St. John Island, VI</t>
  </si>
  <si>
    <t>78030</t>
  </si>
  <si>
    <t>St. Thomas Island, VI</t>
  </si>
  <si>
    <t>County Population (2020 Census)</t>
  </si>
  <si>
    <t>Number of Block Groups by County</t>
  </si>
  <si>
    <t>Number of DAC Block Groups in County</t>
  </si>
  <si>
    <t>County Contains any DAC</t>
  </si>
  <si>
    <t>8-Hour Ozone (2008)</t>
  </si>
  <si>
    <t>8-Hour Ozone (2015)</t>
  </si>
  <si>
    <t>PM-2.5 (1997)</t>
  </si>
  <si>
    <t>PM-2.5 (2006)</t>
  </si>
  <si>
    <t>PM-2.5 (2012)</t>
  </si>
  <si>
    <t>DPM Priority County (AirToxScreen, 2019)</t>
  </si>
  <si>
    <t>County Contains Area of Air Quality Concern</t>
  </si>
  <si>
    <t>County Meets TCD DAC</t>
  </si>
  <si>
    <t>County Contains Nonattainment for Ozone or PM2.5</t>
  </si>
  <si>
    <t>County Contains Extreme or Severe Nonattainment for Ozone or PM2.5</t>
  </si>
  <si>
    <t>County Contains Maintenance for Ozone or PM2.5</t>
  </si>
  <si>
    <t>Jackson County, Alabama</t>
  </si>
  <si>
    <t>Maintenance-Moderate</t>
  </si>
  <si>
    <t>Jefferson County, Alabama</t>
  </si>
  <si>
    <t>Maintenance-Former Subpart 1</t>
  </si>
  <si>
    <t>Madison County, Alabama</t>
  </si>
  <si>
    <t>Mobile County, Alabama</t>
  </si>
  <si>
    <t>Montgomery County, Alabama</t>
  </si>
  <si>
    <t>Shelby County, Alabama</t>
  </si>
  <si>
    <t>Tuscaloosa County, Alabama</t>
  </si>
  <si>
    <t>Walker County, Alabama</t>
  </si>
  <si>
    <t>Anchorage Municipality, Alaska</t>
  </si>
  <si>
    <t>Fairbanks North Star Borough, Alaska</t>
  </si>
  <si>
    <t>Nonattainment-Serious</t>
  </si>
  <si>
    <t>Gila County, Arizona</t>
  </si>
  <si>
    <t>Nonattainment-Moderate</t>
  </si>
  <si>
    <t>Maricopa County, Arizona</t>
  </si>
  <si>
    <t>Pima County, Arizona</t>
  </si>
  <si>
    <t>Pinal County, Arizona</t>
  </si>
  <si>
    <t>Santa Cruz County, Arizona</t>
  </si>
  <si>
    <t>Yuma County, Arizona</t>
  </si>
  <si>
    <t>Nonattainment-Marginal</t>
  </si>
  <si>
    <t>Crittenden County, Arkansas</t>
  </si>
  <si>
    <t>Maintenance-Marginal</t>
  </si>
  <si>
    <t>Faulkner County, Arkansas</t>
  </si>
  <si>
    <t>Pulaski County, Arkansas</t>
  </si>
  <si>
    <t>Alameda County, California</t>
  </si>
  <si>
    <t>Amador County, California</t>
  </si>
  <si>
    <t>Butte County, California</t>
  </si>
  <si>
    <t>Calaveras County, California</t>
  </si>
  <si>
    <t>Contra Costa County, California</t>
  </si>
  <si>
    <t>El Dorado County, California</t>
  </si>
  <si>
    <t>Nonattainment-Severe 15</t>
  </si>
  <si>
    <t>Fresno County, California</t>
  </si>
  <si>
    <t>Nonattainment-Extreme</t>
  </si>
  <si>
    <t>Imperial County, California</t>
  </si>
  <si>
    <t>Kern County, California</t>
  </si>
  <si>
    <t>Nonattainment-Extreme | Nonattainment-Severe 15</t>
  </si>
  <si>
    <t>Nonattainment-Extreme | Nonattainment-Serious</t>
  </si>
  <si>
    <t>Kings County, California</t>
  </si>
  <si>
    <t>Los Angeles County, California</t>
  </si>
  <si>
    <t>Madera County, California</t>
  </si>
  <si>
    <t>Marin County, California</t>
  </si>
  <si>
    <t>Mariposa County, California</t>
  </si>
  <si>
    <t>Merced County, California</t>
  </si>
  <si>
    <t>Napa County, California</t>
  </si>
  <si>
    <t>Nevada County, California</t>
  </si>
  <si>
    <t>Orange County, California</t>
  </si>
  <si>
    <t>Placer County, California</t>
  </si>
  <si>
    <t>Plumas County, California</t>
  </si>
  <si>
    <t>Riverside County, California</t>
  </si>
  <si>
    <t>Nonattainment-Extreme | Nonattainment-Severe 15 | Nonattainment-Moderate</t>
  </si>
  <si>
    <t>Nonattainment-Extreme | Nonattainment-Severe 15 | Nonattainment-Serious | Nonattainment-Moderate</t>
  </si>
  <si>
    <t>Sacramento County, California</t>
  </si>
  <si>
    <t>San Bernardino County, California</t>
  </si>
  <si>
    <t>San Diego County, California</t>
  </si>
  <si>
    <t>Nonattainment-Severe 15 | Nonattainment-Moderate</t>
  </si>
  <si>
    <t>San Francisco County, California</t>
  </si>
  <si>
    <t>San Joaquin County, California</t>
  </si>
  <si>
    <t>San Luis Obispo County, California</t>
  </si>
  <si>
    <t>San Mateo County, California</t>
  </si>
  <si>
    <t>Santa Clara County, California</t>
  </si>
  <si>
    <t>Solano County, California</t>
  </si>
  <si>
    <t>Nonattainment-Severe 15 | Nonattainment-Marginal</t>
  </si>
  <si>
    <t>Nonattainment-Serious | Nonattainment-Marginal</t>
  </si>
  <si>
    <t>Sonoma County, California</t>
  </si>
  <si>
    <t>Stanislaus County, California</t>
  </si>
  <si>
    <t>Sutter County, California</t>
  </si>
  <si>
    <t>Tehama County, California</t>
  </si>
  <si>
    <t>Nonattainment-Marginal (Rural Transport)</t>
  </si>
  <si>
    <t>Tulare County, California</t>
  </si>
  <si>
    <t>Tuolumne County, California</t>
  </si>
  <si>
    <t>Ventura County, California</t>
  </si>
  <si>
    <t>Yolo County, California</t>
  </si>
  <si>
    <t>Yuba County, California</t>
  </si>
  <si>
    <t>Adams County, Colorado</t>
  </si>
  <si>
    <t>Arapahoe County, Colorado</t>
  </si>
  <si>
    <t>Boulder County, Colorado</t>
  </si>
  <si>
    <t>Broomfield County, Colorado</t>
  </si>
  <si>
    <t>Denver County, Colorado</t>
  </si>
  <si>
    <t>Douglas County, Colorado</t>
  </si>
  <si>
    <t>Jefferson County, Colorado</t>
  </si>
  <si>
    <t>Larimer County, Colorado</t>
  </si>
  <si>
    <t>Weld County, Colorado</t>
  </si>
  <si>
    <t>Fairfield County, Connecticut</t>
  </si>
  <si>
    <t>Fairfield County, CT</t>
  </si>
  <si>
    <t>Hartford County, Connecticut</t>
  </si>
  <si>
    <t>Litchfield County, Connecticut</t>
  </si>
  <si>
    <t>Middlesex County, Connecticut</t>
  </si>
  <si>
    <t>New Haven County, Connecticut</t>
  </si>
  <si>
    <t>New London County, Connecticut</t>
  </si>
  <si>
    <t>Tolland County, Connecticut</t>
  </si>
  <si>
    <t>Windham County, Connecticut</t>
  </si>
  <si>
    <t>New Castle County, Delaware</t>
  </si>
  <si>
    <t>Sussex County, Delaware</t>
  </si>
  <si>
    <t>District of Columbia, District of Columbia</t>
  </si>
  <si>
    <t>Alachua County, Florida</t>
  </si>
  <si>
    <t>Brevard County, Florida</t>
  </si>
  <si>
    <t>Broward County, Florida</t>
  </si>
  <si>
    <t>Clay County, Florida</t>
  </si>
  <si>
    <t>Duval County, Florida</t>
  </si>
  <si>
    <t>Hillsborough County, Florida</t>
  </si>
  <si>
    <t>Leon County, Florida</t>
  </si>
  <si>
    <t>Manatee County, Florida</t>
  </si>
  <si>
    <t>Marion County, Florida</t>
  </si>
  <si>
    <t>Martin County, Florida</t>
  </si>
  <si>
    <t>Miami-Dade County, Florida</t>
  </si>
  <si>
    <t>Orange County, Florida</t>
  </si>
  <si>
    <t>Osceola County, Florida</t>
  </si>
  <si>
    <t>Palm Beach County, Florida</t>
  </si>
  <si>
    <t>Pinellas County, Florida</t>
  </si>
  <si>
    <t>Polk County, Florida</t>
  </si>
  <si>
    <t>St. Johns County, Florida</t>
  </si>
  <si>
    <t>Seminole County, Florida</t>
  </si>
  <si>
    <t>Sumter County, Florida</t>
  </si>
  <si>
    <t>Barrow County, Georgia</t>
  </si>
  <si>
    <t>Bartow County, Georgia</t>
  </si>
  <si>
    <t>Bibb County, Georgia</t>
  </si>
  <si>
    <t>Carroll County, Georgia</t>
  </si>
  <si>
    <t>Catoosa County, Georgia</t>
  </si>
  <si>
    <t>Chatham County, Georgia</t>
  </si>
  <si>
    <t>Cherokee County, Georgia</t>
  </si>
  <si>
    <t>Clayton County, Georgia</t>
  </si>
  <si>
    <t>Cobb County, Georgia</t>
  </si>
  <si>
    <t>Coweta County, Georgia</t>
  </si>
  <si>
    <t>DeKalb County, Georgia</t>
  </si>
  <si>
    <t>Douglas County, Georgia</t>
  </si>
  <si>
    <t>Fayette County, Georgia</t>
  </si>
  <si>
    <t>Floyd County, Georgia</t>
  </si>
  <si>
    <t>Forsyth County, Georgia</t>
  </si>
  <si>
    <t>Fulton County, Georgia</t>
  </si>
  <si>
    <t>Gwinnett County, Georgia</t>
  </si>
  <si>
    <t>Hall County, Georgia</t>
  </si>
  <si>
    <t>Heard County, Georgia</t>
  </si>
  <si>
    <t>Henry County, Georgia</t>
  </si>
  <si>
    <t>Monroe County, Georgia</t>
  </si>
  <si>
    <t>Muscogee County, Georgia</t>
  </si>
  <si>
    <t>Newton County, Georgia</t>
  </si>
  <si>
    <t>Paulding County, Georgia</t>
  </si>
  <si>
    <t>Putnam County, Georgia</t>
  </si>
  <si>
    <t>Rockdale County, Georgia</t>
  </si>
  <si>
    <t>Spalding County, Georgia</t>
  </si>
  <si>
    <t>Walker County, Georgia</t>
  </si>
  <si>
    <t>Walton County, Georgia</t>
  </si>
  <si>
    <t>Honolulu County, Hawaii</t>
  </si>
  <si>
    <t>Ada County, Idaho</t>
  </si>
  <si>
    <t>Canyon County, Idaho</t>
  </si>
  <si>
    <t>Franklin County, Idaho</t>
  </si>
  <si>
    <t>Shoshone County, Idaho</t>
  </si>
  <si>
    <t>Cook County, Illinois</t>
  </si>
  <si>
    <t>Maintenance-Serious</t>
  </si>
  <si>
    <t>DuPage County, Illinois</t>
  </si>
  <si>
    <t>Grundy County, Illinois</t>
  </si>
  <si>
    <t>Kane County, Illinois</t>
  </si>
  <si>
    <t>Kendall County, Illinois</t>
  </si>
  <si>
    <t>Lake County, Illinois</t>
  </si>
  <si>
    <t>McHenry County, Illinois</t>
  </si>
  <si>
    <t>McLean County, Illinois</t>
  </si>
  <si>
    <t>Macon County, Illinois</t>
  </si>
  <si>
    <t>Madison County, Illinois</t>
  </si>
  <si>
    <t>Randolph County, Illinois</t>
  </si>
  <si>
    <t>St. Clair County, Illinois</t>
  </si>
  <si>
    <t>Sangamon County, Illinois</t>
  </si>
  <si>
    <t>Will County, Illinois</t>
  </si>
  <si>
    <t>Allen County, Indiana</t>
  </si>
  <si>
    <t>Clark County, Indiana</t>
  </si>
  <si>
    <t>Dearborn County, Indiana</t>
  </si>
  <si>
    <t>Dubois County, Indiana</t>
  </si>
  <si>
    <t>Floyd County, Indiana</t>
  </si>
  <si>
    <t>Gibson County, Indiana</t>
  </si>
  <si>
    <t>Hamilton County, Indiana</t>
  </si>
  <si>
    <t>Hendricks County, Indiana</t>
  </si>
  <si>
    <t>Jefferson County, Indiana</t>
  </si>
  <si>
    <t>Johnson County, Indiana</t>
  </si>
  <si>
    <t>Lake County, Indiana</t>
  </si>
  <si>
    <t>Marion County, Indiana</t>
  </si>
  <si>
    <t>Morgan County, Indiana</t>
  </si>
  <si>
    <t>Pike County, Indiana</t>
  </si>
  <si>
    <t>Porter County, Indiana</t>
  </si>
  <si>
    <t>Spencer County, Indiana</t>
  </si>
  <si>
    <t>Tippecanoe County, Indiana</t>
  </si>
  <si>
    <t>Vanderburgh County, Indiana</t>
  </si>
  <si>
    <t>Warrick County, Indiana</t>
  </si>
  <si>
    <t>Black Hawk County, Iowa</t>
  </si>
  <si>
    <t>Polk County, Iowa</t>
  </si>
  <si>
    <t>Johnson County, Kansas</t>
  </si>
  <si>
    <t>Wyandotte County, Kansas</t>
  </si>
  <si>
    <t>Boone County, Kentucky</t>
  </si>
  <si>
    <t>Boyd County, Kentucky</t>
  </si>
  <si>
    <t>Bullitt County, Kentucky</t>
  </si>
  <si>
    <t>Campbell County, Kentucky</t>
  </si>
  <si>
    <t>Fayette County, Kentucky</t>
  </si>
  <si>
    <t>Jefferson County, Kentucky</t>
  </si>
  <si>
    <t>Kenton County, Kentucky</t>
  </si>
  <si>
    <t>Lawrence County, Kentucky</t>
  </si>
  <si>
    <t>Oldham County, Kentucky</t>
  </si>
  <si>
    <t>Ascension Parish, Louisiana</t>
  </si>
  <si>
    <t>Caddo Parish, Louisiana</t>
  </si>
  <si>
    <t>Calcasieu Parish, Louisiana</t>
  </si>
  <si>
    <t>East Baton Rouge Parish, Louisiana</t>
  </si>
  <si>
    <t>Iberville Parish, Louisiana</t>
  </si>
  <si>
    <t>Jefferson Parish, Louisiana</t>
  </si>
  <si>
    <t>Livingston Parish, Louisiana</t>
  </si>
  <si>
    <t>Orleans Parish, Louisiana</t>
  </si>
  <si>
    <t>Ouachita Parish, Louisiana</t>
  </si>
  <si>
    <t>Rapides Parish, Louisiana</t>
  </si>
  <si>
    <t>St. Bernard Parish, Louisiana</t>
  </si>
  <si>
    <t>St. Charles Parish, Louisiana</t>
  </si>
  <si>
    <t>St. Tammany Parish, Louisiana</t>
  </si>
  <si>
    <t>Tangipahoa Parish, Louisiana</t>
  </si>
  <si>
    <t>West Baton Rouge Parish, Louisiana</t>
  </si>
  <si>
    <t>Cumberland County, Maine</t>
  </si>
  <si>
    <t>Anne Arundel County, Maryland</t>
  </si>
  <si>
    <t>Baltimore County, Maryland</t>
  </si>
  <si>
    <t>Carroll County, Maryland</t>
  </si>
  <si>
    <t>Cecil County, Maryland</t>
  </si>
  <si>
    <t>Charles County, Maryland</t>
  </si>
  <si>
    <t>Frederick County, Maryland</t>
  </si>
  <si>
    <t>Harford County, Maryland</t>
  </si>
  <si>
    <t>Howard County, Maryland</t>
  </si>
  <si>
    <t>Montgomery County, Maryland</t>
  </si>
  <si>
    <t>Prince George's County, Maryland</t>
  </si>
  <si>
    <t>Queen Anne's County, Maryland</t>
  </si>
  <si>
    <t>Washington County, Maryland</t>
  </si>
  <si>
    <t>Baltimore city, Maryland</t>
  </si>
  <si>
    <t>Dukes County, Massachusetts</t>
  </si>
  <si>
    <t>Hampden County, Massachusetts</t>
  </si>
  <si>
    <t>Middlesex County, Massachusetts</t>
  </si>
  <si>
    <t>Norfolk County, Massachusetts</t>
  </si>
  <si>
    <t>Suffolk County, Massachusetts</t>
  </si>
  <si>
    <t>Allegan County, Michigan</t>
  </si>
  <si>
    <t>Berrien County, Michigan</t>
  </si>
  <si>
    <t>Kalamazoo County, Michigan</t>
  </si>
  <si>
    <t>Livingston County, Michigan</t>
  </si>
  <si>
    <t>Macomb County, Michigan</t>
  </si>
  <si>
    <t>Monroe County, Michigan</t>
  </si>
  <si>
    <t>Muskegon County, Michigan</t>
  </si>
  <si>
    <t>Oakland County, Michigan</t>
  </si>
  <si>
    <t>St. Clair County, Michigan</t>
  </si>
  <si>
    <t>Washtenaw County, Michigan</t>
  </si>
  <si>
    <t>Wayne County, Michigan</t>
  </si>
  <si>
    <t>Anoka County, Minnesota</t>
  </si>
  <si>
    <t>Blue Earth County, Minnesota</t>
  </si>
  <si>
    <t>Dakota County, Minnesota</t>
  </si>
  <si>
    <t>Hennepin County, Minnesota</t>
  </si>
  <si>
    <t>Kandiyohi County, Minnesota</t>
  </si>
  <si>
    <t>Ramsey County, Minnesota</t>
  </si>
  <si>
    <t>DeSoto County, Mississippi</t>
  </si>
  <si>
    <t>Hinds County, Mississippi</t>
  </si>
  <si>
    <t>Clay County, Missouri</t>
  </si>
  <si>
    <t>Cole County, Missouri</t>
  </si>
  <si>
    <t>Franklin County, Missouri</t>
  </si>
  <si>
    <t>Jackson County, Missouri</t>
  </si>
  <si>
    <t>Jefferson County, Missouri</t>
  </si>
  <si>
    <t>Platte County, Missouri</t>
  </si>
  <si>
    <t>St. Charles County, Missouri</t>
  </si>
  <si>
    <t>St. Louis County, Missouri</t>
  </si>
  <si>
    <t>St. Louis city, Missouri</t>
  </si>
  <si>
    <t>Lincoln County, Montana</t>
  </si>
  <si>
    <t>Clark County, Nevada</t>
  </si>
  <si>
    <t>Washoe County, Nevada</t>
  </si>
  <si>
    <t>Atlantic County, New Jersey</t>
  </si>
  <si>
    <t>Bergen County, New Jersey</t>
  </si>
  <si>
    <t>Burlington County, New Jersey</t>
  </si>
  <si>
    <t>Camden County, New Jersey</t>
  </si>
  <si>
    <t>Cape May County, New Jersey</t>
  </si>
  <si>
    <t>Cumberland County, New Jersey</t>
  </si>
  <si>
    <t>Essex County, New Jersey</t>
  </si>
  <si>
    <t>Gloucester County, New Jersey</t>
  </si>
  <si>
    <t>Hudson County, New Jersey</t>
  </si>
  <si>
    <t>Hunterdon County, New Jersey</t>
  </si>
  <si>
    <t>Mercer County, New Jersey</t>
  </si>
  <si>
    <t>Middlesex County, New Jersey</t>
  </si>
  <si>
    <t>Monmouth County, New Jersey</t>
  </si>
  <si>
    <t>Morris County, New Jersey</t>
  </si>
  <si>
    <t>Ocean County, New Jersey</t>
  </si>
  <si>
    <t>Passaic County, New Jersey</t>
  </si>
  <si>
    <t>Salem County, New Jersey</t>
  </si>
  <si>
    <t>Somerset County, New Jersey</t>
  </si>
  <si>
    <t>Sussex County, New Jersey</t>
  </si>
  <si>
    <t>Union County, New Jersey</t>
  </si>
  <si>
    <t>Warren County, New Jersey</t>
  </si>
  <si>
    <t>Bernalillo County, New Mexico</t>
  </si>
  <si>
    <t>Doña Ana County, New Mexico</t>
  </si>
  <si>
    <t>Sandoval County, New Mexico</t>
  </si>
  <si>
    <t>Valencia County, New Mexico</t>
  </si>
  <si>
    <t>Bronx County, New York</t>
  </si>
  <si>
    <t>Chautauqua County, New York</t>
  </si>
  <si>
    <t>Erie County, New York</t>
  </si>
  <si>
    <t>Kings County, New York</t>
  </si>
  <si>
    <t>Nassau County, New York</t>
  </si>
  <si>
    <t>New York County, New York</t>
  </si>
  <si>
    <t>Orange County, New York</t>
  </si>
  <si>
    <t>Queens County, New York</t>
  </si>
  <si>
    <t>Richmond County, New York</t>
  </si>
  <si>
    <t>Rockland County, New York</t>
  </si>
  <si>
    <t>Suffolk County, New York</t>
  </si>
  <si>
    <t>Westchester County, New York</t>
  </si>
  <si>
    <t>Buncombe County, North Carolina</t>
  </si>
  <si>
    <t>Cabarrus County, North Carolina</t>
  </si>
  <si>
    <t>Catawba County, North Carolina</t>
  </si>
  <si>
    <t>Davidson County, North Carolina</t>
  </si>
  <si>
    <t>Gaston County, North Carolina</t>
  </si>
  <si>
    <t>Guilford County, North Carolina</t>
  </si>
  <si>
    <t>Iredell County, North Carolina</t>
  </si>
  <si>
    <t>Lincoln County, North Carolina</t>
  </si>
  <si>
    <t>Mecklenburg County, North Carolina</t>
  </si>
  <si>
    <t>Rowan County, North Carolina</t>
  </si>
  <si>
    <t>Union County, North Carolina</t>
  </si>
  <si>
    <t>Cass County, North Dakota</t>
  </si>
  <si>
    <t>Grand Forks County, North Dakota</t>
  </si>
  <si>
    <t>Adams County, Ohio</t>
  </si>
  <si>
    <t>Ashtabula County, Ohio</t>
  </si>
  <si>
    <t>Belmont County, Ohio</t>
  </si>
  <si>
    <t>Butler County, Ohio</t>
  </si>
  <si>
    <t>Clark County, Ohio</t>
  </si>
  <si>
    <t>Clermont County, Ohio</t>
  </si>
  <si>
    <t>Clinton County, Ohio</t>
  </si>
  <si>
    <t>Coshocton County, Ohio</t>
  </si>
  <si>
    <t>Cuyahoga County, Ohio</t>
  </si>
  <si>
    <t>Delaware County, Ohio</t>
  </si>
  <si>
    <t>Fairfield County, Ohio</t>
  </si>
  <si>
    <t>Franklin County, Ohio</t>
  </si>
  <si>
    <t>Gallia County, Ohio</t>
  </si>
  <si>
    <t>Geauga County, Ohio</t>
  </si>
  <si>
    <t>Greene County, Ohio</t>
  </si>
  <si>
    <t>Hamilton County, Ohio</t>
  </si>
  <si>
    <t>Jefferson County, Ohio</t>
  </si>
  <si>
    <t>Knox County, Ohio</t>
  </si>
  <si>
    <t>Lake County, Ohio</t>
  </si>
  <si>
    <t>Lawrence County, Ohio</t>
  </si>
  <si>
    <t>Licking County, Ohio</t>
  </si>
  <si>
    <t>Lorain County, Ohio</t>
  </si>
  <si>
    <t>Lucas County, Ohio</t>
  </si>
  <si>
    <t>Madison County, Ohio</t>
  </si>
  <si>
    <t>Medina County, Ohio</t>
  </si>
  <si>
    <t>Montgomery County, Ohio</t>
  </si>
  <si>
    <t>Portage County, Ohio</t>
  </si>
  <si>
    <t>Scioto County, Ohio</t>
  </si>
  <si>
    <t>Stark County, Ohio</t>
  </si>
  <si>
    <t>Summit County, Ohio</t>
  </si>
  <si>
    <t>Warren County, Ohio</t>
  </si>
  <si>
    <t>Washington County, Ohio</t>
  </si>
  <si>
    <t>Wood County, Ohio</t>
  </si>
  <si>
    <t>Oklahoma County, Oklahoma</t>
  </si>
  <si>
    <t>Clackamas County, Oregon</t>
  </si>
  <si>
    <t>Jackson County, Oregon</t>
  </si>
  <si>
    <t>Klamath County, Oregon</t>
  </si>
  <si>
    <t>Lane County, Oregon</t>
  </si>
  <si>
    <t>Linn County, Oregon</t>
  </si>
  <si>
    <t>Marion County, Oregon</t>
  </si>
  <si>
    <t>Multnomah County, Oregon</t>
  </si>
  <si>
    <t>Polk County, Oregon</t>
  </si>
  <si>
    <t>Washington County, Oregon</t>
  </si>
  <si>
    <t>Allegheny County, Pennsylvania</t>
  </si>
  <si>
    <t>Nonattainment-Moderate | Maintenance-Moderate</t>
  </si>
  <si>
    <t>Armstrong County, Pennsylvania</t>
  </si>
  <si>
    <t>Beaver County, Pennsylvania</t>
  </si>
  <si>
    <t>Berks County, Pennsylvania</t>
  </si>
  <si>
    <t>Bucks County, Pennsylvania</t>
  </si>
  <si>
    <t>Butler County, Pennsylvania</t>
  </si>
  <si>
    <t>Cambria County, Pennsylvania</t>
  </si>
  <si>
    <t>Carbon County, Pennsylvania</t>
  </si>
  <si>
    <t>Chester County, Pennsylvania</t>
  </si>
  <si>
    <t>Cumberland County, Pennsylvania</t>
  </si>
  <si>
    <t>Dauphin County, Pennsylvania</t>
  </si>
  <si>
    <t>Delaware County, Pennsylvania</t>
  </si>
  <si>
    <t>Fayette County, Pennsylvania</t>
  </si>
  <si>
    <t>Franklin County, Pennsylvania</t>
  </si>
  <si>
    <t>Greene County, Pennsylvania</t>
  </si>
  <si>
    <t>Indiana County, Pennsylvania</t>
  </si>
  <si>
    <t>Lancaster County, Pennsylvania</t>
  </si>
  <si>
    <t>Lawrence County, Pennsylvania</t>
  </si>
  <si>
    <t>Lebanon County, Pennsylvania</t>
  </si>
  <si>
    <t>Lehigh County, Pennsylvania</t>
  </si>
  <si>
    <t>Montgomery County, Pennsylvania</t>
  </si>
  <si>
    <t>Northampton County, Pennsylvania</t>
  </si>
  <si>
    <t>Philadelphia County, Pennsylvania</t>
  </si>
  <si>
    <t>Washington County, Pennsylvania</t>
  </si>
  <si>
    <t>Westmoreland County, Pennsylvania</t>
  </si>
  <si>
    <t>York County, Pennsylvania</t>
  </si>
  <si>
    <t>Providence County, Rhode Island</t>
  </si>
  <si>
    <t>Berkeley County, South Carolina</t>
  </si>
  <si>
    <t>Charleston County, South Carolina</t>
  </si>
  <si>
    <t>Greenville County, South Carolina</t>
  </si>
  <si>
    <t>Lexington County, South Carolina</t>
  </si>
  <si>
    <t>Richland County, South Carolina</t>
  </si>
  <si>
    <t>Spartanburg County, South Carolina</t>
  </si>
  <si>
    <t>York County, South Carolina</t>
  </si>
  <si>
    <t>Anderson County, Tennessee</t>
  </si>
  <si>
    <t>Blount County, Tennessee</t>
  </si>
  <si>
    <t>Davidson County, Tennessee</t>
  </si>
  <si>
    <t>Hamilton County, Tennessee</t>
  </si>
  <si>
    <t>Knox County, Tennessee</t>
  </si>
  <si>
    <t>Loudon County, Tennessee</t>
  </si>
  <si>
    <t>Roane County, Tennessee</t>
  </si>
  <si>
    <t>Rutherford County, Tennessee</t>
  </si>
  <si>
    <t>Shelby County, Tennessee</t>
  </si>
  <si>
    <t>Williamson County, Tennessee</t>
  </si>
  <si>
    <t>Bell County, Texas</t>
  </si>
  <si>
    <t>Bexar County, Texas</t>
  </si>
  <si>
    <t>Brazoria County, Texas</t>
  </si>
  <si>
    <t>Chambers County, Texas</t>
  </si>
  <si>
    <t>Collin County, Texas</t>
  </si>
  <si>
    <t>Dallas County, Texas</t>
  </si>
  <si>
    <t>Denton County, Texas</t>
  </si>
  <si>
    <t>Ellis County, Texas</t>
  </si>
  <si>
    <t>El Paso County, Texas</t>
  </si>
  <si>
    <t>Fort Bend County, Texas</t>
  </si>
  <si>
    <t>Galveston County, Texas</t>
  </si>
  <si>
    <t>Harris County, Texas</t>
  </si>
  <si>
    <t>Hill County, Texas</t>
  </si>
  <si>
    <t>Jefferson County, Texas</t>
  </si>
  <si>
    <t>Johnson County, Texas</t>
  </si>
  <si>
    <t>Kaufman County, Texas</t>
  </si>
  <si>
    <t>Liberty County, Texas</t>
  </si>
  <si>
    <t>McLennan County, Texas</t>
  </si>
  <si>
    <t>Montgomery County, Texas</t>
  </si>
  <si>
    <t>Parker County, Texas</t>
  </si>
  <si>
    <t>Potter County, Texas</t>
  </si>
  <si>
    <t>Rockwall County, Texas</t>
  </si>
  <si>
    <t>Tarrant County, Texas</t>
  </si>
  <si>
    <t>Waller County, Texas</t>
  </si>
  <si>
    <t>Wise County, Texas</t>
  </si>
  <si>
    <t>Box Elder County, Utah</t>
  </si>
  <si>
    <t>Cache County, Utah</t>
  </si>
  <si>
    <t>Davis County, Utah</t>
  </si>
  <si>
    <t>Duchesne County, Utah</t>
  </si>
  <si>
    <t>Salt Lake County, Utah</t>
  </si>
  <si>
    <t>Tooele County, Utah</t>
  </si>
  <si>
    <t>Uintah County, Utah</t>
  </si>
  <si>
    <t>Utah County, Utah</t>
  </si>
  <si>
    <t>Washington County, Utah</t>
  </si>
  <si>
    <t>Weber County, Utah</t>
  </si>
  <si>
    <t>Alleghany County, Virginia</t>
  </si>
  <si>
    <t>Arlington County, Virginia</t>
  </si>
  <si>
    <t>Fairfax County, Virginia</t>
  </si>
  <si>
    <t>Loudoun County, Virginia</t>
  </si>
  <si>
    <t>Prince William County, Virginia</t>
  </si>
  <si>
    <t>Spotsylvania County, Virginia</t>
  </si>
  <si>
    <t>Stafford County, Virginia</t>
  </si>
  <si>
    <t>Alexandria city, Virginia</t>
  </si>
  <si>
    <t>Chesapeake city, Virginia</t>
  </si>
  <si>
    <t>Fairfax city, Virginia</t>
  </si>
  <si>
    <t>Fredericksburg city, Virginia</t>
  </si>
  <si>
    <t>Manassas city, Virginia</t>
  </si>
  <si>
    <t>Manassas Park city, Virginia</t>
  </si>
  <si>
    <t>Norfolk city, Virginia</t>
  </si>
  <si>
    <t>Richmond city, Virginia</t>
  </si>
  <si>
    <t>Clark County, Washington</t>
  </si>
  <si>
    <t>Cowlitz County, Washington</t>
  </si>
  <si>
    <t>Franklin County, Washington</t>
  </si>
  <si>
    <t>King County, Washington</t>
  </si>
  <si>
    <t>Kitsap County, Washington</t>
  </si>
  <si>
    <t>Pierce County, Washington</t>
  </si>
  <si>
    <t>Snohomish County, Washington</t>
  </si>
  <si>
    <t>Spokane County, Washington</t>
  </si>
  <si>
    <t>Thurston County, Washington</t>
  </si>
  <si>
    <t>Whatcom County, Washington</t>
  </si>
  <si>
    <t>Berkeley County, West Virginia</t>
  </si>
  <si>
    <t>Brooke County, West Virginia</t>
  </si>
  <si>
    <t>Cabell County, West Virginia</t>
  </si>
  <si>
    <t>Hancock County, West Virginia</t>
  </si>
  <si>
    <t>Kanawha County, West Virginia</t>
  </si>
  <si>
    <t>Marshall County, West Virginia</t>
  </si>
  <si>
    <t>Mason County, West Virginia</t>
  </si>
  <si>
    <t>Ohio County, West Virginia</t>
  </si>
  <si>
    <t>Pleasants County, West Virginia</t>
  </si>
  <si>
    <t>Putnam County, West Virginia</t>
  </si>
  <si>
    <t>Wayne County, West Virginia</t>
  </si>
  <si>
    <t>Wood County, West Virginia</t>
  </si>
  <si>
    <t>Douglas County, Wisconsin</t>
  </si>
  <si>
    <t>Kenosha County, Wisconsin</t>
  </si>
  <si>
    <t>Manitowoc County, Wisconsin</t>
  </si>
  <si>
    <t>Milwaukee County, Wisconsin</t>
  </si>
  <si>
    <t>Racine County, Wisconsin</t>
  </si>
  <si>
    <t>Sheboygan County, Wisconsin</t>
  </si>
  <si>
    <t>Washington County, Wisconsin</t>
  </si>
  <si>
    <t>Waukesha County, Wisconsin</t>
  </si>
  <si>
    <t>Lincoln County, Wyoming</t>
  </si>
  <si>
    <t>Sweetwater County, Wyoming</t>
  </si>
  <si>
    <t>Cataño Municipio, Puerto Rico</t>
  </si>
  <si>
    <t>San Juan Municipio, Puerto Rico</t>
  </si>
  <si>
    <t>Grant Recipient</t>
  </si>
  <si>
    <t>Program FY</t>
  </si>
  <si>
    <t>Grant Number</t>
  </si>
  <si>
    <t>Project Type</t>
  </si>
  <si>
    <t>Zero-Emission Technology Deployment Competition</t>
  </si>
  <si>
    <t>EPA Form Number 5900-721</t>
  </si>
  <si>
    <t>ICR Expiration Date</t>
  </si>
  <si>
    <t>Form Version</t>
  </si>
  <si>
    <t>v_2025.11.25</t>
  </si>
  <si>
    <t>Total EPA Project Funding (based on Awardee coversheet)</t>
  </si>
  <si>
    <t>Total EPA Funding for Vehicles &amp; Equipment</t>
  </si>
  <si>
    <t>Total EPA Funding for Infrastructure</t>
  </si>
  <si>
    <t>Infrastructure Cost</t>
  </si>
  <si>
    <t>Labor Cost</t>
  </si>
  <si>
    <t>Other Cost(s)</t>
  </si>
  <si>
    <r>
      <t xml:space="preserve">Values listed here are reflective of values </t>
    </r>
    <r>
      <rPr>
        <b/>
        <i/>
        <u/>
        <sz val="12"/>
        <color theme="1"/>
        <rFont val="Calibri"/>
        <family val="2"/>
        <scheme val="minor"/>
      </rPr>
      <t>as reported by awardee in this template</t>
    </r>
    <r>
      <rPr>
        <b/>
        <i/>
        <sz val="12"/>
        <color theme="1"/>
        <rFont val="Calibri"/>
        <family val="2"/>
        <scheme val="minor"/>
      </rPr>
      <t>.</t>
    </r>
  </si>
  <si>
    <t>Port Vehicles &amp; Equipment Sector</t>
  </si>
  <si>
    <t>Sector Coverage for New Vehicles</t>
  </si>
  <si>
    <t>Number of Vehicles by Sector</t>
  </si>
  <si>
    <t>Sector Coverage of Scrapped Vehicles &amp; Equipment</t>
  </si>
  <si>
    <t>Number of Scrapped Vehicles/Equipment by Sector</t>
  </si>
  <si>
    <t>Total Funding for Equipment Acquisition by Sector</t>
  </si>
  <si>
    <t>Total EPA Funding for Equipment Acquisition by Sector</t>
  </si>
  <si>
    <t>Total Funding for Labor Related to Equipment by Sector</t>
  </si>
  <si>
    <t>Total EPA Funding for Labor Related to Equipment by Sector</t>
  </si>
  <si>
    <t>Total Funding by Sector</t>
  </si>
  <si>
    <t>Total EPA Funding by Sector</t>
  </si>
  <si>
    <t>Project Features Scrappage?</t>
  </si>
  <si>
    <t>Zero Emission Charging &amp; Fueling Infrastructure</t>
  </si>
  <si>
    <t>Sector Coverage</t>
  </si>
  <si>
    <t>Count of Systems</t>
  </si>
  <si>
    <t>Total Funding for Infrastructure Acquisition</t>
  </si>
  <si>
    <t>Total EPA Funding for Infrastructure Acquisition</t>
  </si>
  <si>
    <t>Total Funding for Infrastructure Installation</t>
  </si>
  <si>
    <t>Total EPA Funding for Infrastructure Installation</t>
  </si>
  <si>
    <t>Total Funding for Other Eligible Expenses</t>
  </si>
  <si>
    <t>Total EPA Funding for Other Eligible Expenses</t>
  </si>
  <si>
    <t>Total Funding by Infrastructure Segment</t>
  </si>
  <si>
    <t>Total EPA Funding by Infrastructure Segment</t>
  </si>
  <si>
    <t>Electric Vehicle Service Equipment</t>
  </si>
  <si>
    <t>Level 2 EVSE</t>
  </si>
  <si>
    <t>DC Fast Charger</t>
  </si>
  <si>
    <t>Other Charging System</t>
  </si>
  <si>
    <t>High voltage shore
power connection</t>
  </si>
  <si>
    <t>Low voltage shore 
power connection</t>
  </si>
  <si>
    <t>On-site Power Generation</t>
  </si>
  <si>
    <t>Other Infrastructure Aspects included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</si>
</sst>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44" formatCode="_(&quot;$&quot;* #,##0.00_);_(&quot;$&quot;* \(#,##0.00\);_(&quot;$&quot;* &quot;-&quot;??_);_(@_)"/>
    <numFmt numFmtId="43" formatCode="_(* #,##0.00_);_(* \(#,##0.00\);_(* &quot;-&quot;??_);_(@_)"/>
    <numFmt numFmtId="164" formatCode="_(&quot;$&quot;* #,##0_);_(&quot;$&quot;* \(#,##0\);_(&quot;$&quot;* &quot;-&quot;??_);_(@_)"/>
    <numFmt numFmtId="165" formatCode="_([$$-409]* #,##0.00_);_([$$-409]* \(#,##0.00\);_([$$-409]* &quot;-&quot;??_);_(@_)"/>
    <numFmt numFmtId="166" formatCode="&quot;$&quot;#,##0"/>
    <numFmt numFmtId="167" formatCode="_(* #,##0_);_(* \(#,##0\);_(* &quot;-&quot;??_);_(@_)"/>
    <numFmt numFmtId="168" formatCode="m/d/yy;@"/>
  </numFmts>
  <fonts count="133" x14ac:knownFonts="1">
    <font>
      <sz val="11"/>
      <color theme="1"/>
      <name val="Calibri"/>
      <family val="2"/>
      <scheme val="minor"/>
    </font>
    <font>
      <sz val="11"/>
      <color theme="1"/>
      <name val="Calibri"/>
      <family val="2"/>
      <scheme val="minor"/>
    </font>
    <font>
      <sz val="10"/>
      <name val="Arial"/>
      <family val="2"/>
    </font>
    <font>
      <sz val="8"/>
      <name val="Calibri"/>
      <family val="2"/>
      <scheme val="minor"/>
    </font>
    <font>
      <b/>
      <sz val="11"/>
      <color theme="1"/>
      <name val="Calibri"/>
      <family val="2"/>
      <scheme val="minor"/>
    </font>
    <font>
      <sz val="11"/>
      <color rgb="FF000000"/>
      <name val="Calibri"/>
      <family val="2"/>
    </font>
    <font>
      <b/>
      <sz val="11"/>
      <color rgb="FF000000"/>
      <name val="Calibri"/>
      <family val="2"/>
    </font>
    <font>
      <b/>
      <sz val="11"/>
      <color rgb="FF000000"/>
      <name val="Calibri"/>
      <family val="2"/>
      <scheme val="minor"/>
    </font>
    <font>
      <u/>
      <sz val="11"/>
      <color theme="10"/>
      <name val="Calibri"/>
      <family val="2"/>
      <scheme val="minor"/>
    </font>
    <font>
      <sz val="11"/>
      <color theme="10"/>
      <name val="Calibri"/>
      <family val="2"/>
      <scheme val="minor"/>
    </font>
    <font>
      <sz val="11.5"/>
      <color theme="1"/>
      <name val="Calibri"/>
      <family val="2"/>
      <scheme val="minor"/>
    </font>
    <font>
      <sz val="11"/>
      <color rgb="FFFF0000"/>
      <name val="Calibri"/>
      <family val="2"/>
      <scheme val="minor"/>
    </font>
    <font>
      <b/>
      <sz val="11"/>
      <color rgb="FFFF0000"/>
      <name val="Calibri"/>
      <family val="2"/>
      <scheme val="minor"/>
    </font>
    <font>
      <sz val="11"/>
      <name val="Calibri"/>
      <family val="2"/>
      <scheme val="minor"/>
    </font>
    <font>
      <sz val="11"/>
      <color rgb="FF000000"/>
      <name val="Calibri"/>
      <family val="2"/>
      <scheme val="minor"/>
    </font>
    <font>
      <b/>
      <sz val="12"/>
      <name val="Calibri"/>
      <family val="2"/>
      <scheme val="minor"/>
    </font>
    <font>
      <sz val="12"/>
      <color theme="1"/>
      <name val="Calibri"/>
      <family val="2"/>
      <scheme val="minor"/>
    </font>
    <font>
      <sz val="12"/>
      <name val="Calibri"/>
      <family val="2"/>
      <scheme val="minor"/>
    </font>
    <font>
      <b/>
      <i/>
      <sz val="12"/>
      <name val="Calibri"/>
      <family val="2"/>
      <scheme val="minor"/>
    </font>
    <font>
      <sz val="12"/>
      <color rgb="FF000000"/>
      <name val="Calibri"/>
      <family val="2"/>
      <scheme val="minor"/>
    </font>
    <font>
      <b/>
      <sz val="12"/>
      <color theme="1"/>
      <name val="Calibri"/>
      <family val="2"/>
      <scheme val="minor"/>
    </font>
    <font>
      <i/>
      <sz val="12"/>
      <color theme="1"/>
      <name val="Calibri"/>
      <family val="2"/>
      <scheme val="minor"/>
    </font>
    <font>
      <i/>
      <sz val="12"/>
      <name val="Calibri"/>
      <family val="2"/>
      <scheme val="minor"/>
    </font>
    <font>
      <b/>
      <sz val="12"/>
      <color rgb="FF000000"/>
      <name val="Calibri"/>
      <family val="2"/>
      <scheme val="minor"/>
    </font>
    <font>
      <i/>
      <sz val="12"/>
      <color rgb="FF000000"/>
      <name val="Calibri"/>
      <family val="2"/>
      <scheme val="minor"/>
    </font>
    <font>
      <i/>
      <sz val="11"/>
      <color theme="1"/>
      <name val="Calibri"/>
      <family val="2"/>
      <scheme val="minor"/>
    </font>
    <font>
      <b/>
      <sz val="12"/>
      <color rgb="FF000000"/>
      <name val="Calibri"/>
      <family val="2"/>
    </font>
    <font>
      <i/>
      <sz val="12"/>
      <color rgb="FF000000"/>
      <name val="Calibri"/>
      <family val="2"/>
    </font>
    <font>
      <i/>
      <sz val="11"/>
      <color rgb="FF000000"/>
      <name val="Calibri"/>
      <family val="2"/>
      <scheme val="minor"/>
    </font>
    <font>
      <b/>
      <sz val="11.5"/>
      <color theme="1"/>
      <name val="Calibri"/>
      <family val="2"/>
      <scheme val="minor"/>
    </font>
    <font>
      <b/>
      <sz val="11.5"/>
      <color rgb="FF000000"/>
      <name val="Calibri"/>
      <family val="2"/>
      <scheme val="minor"/>
    </font>
    <font>
      <sz val="11.5"/>
      <name val="Calibri"/>
      <family val="2"/>
      <scheme val="minor"/>
    </font>
    <font>
      <i/>
      <sz val="11.5"/>
      <name val="Calibri"/>
      <family val="2"/>
      <scheme val="minor"/>
    </font>
    <font>
      <b/>
      <sz val="11.5"/>
      <name val="Calibri"/>
      <family val="2"/>
      <scheme val="minor"/>
    </font>
    <font>
      <sz val="11.5"/>
      <color rgb="FF757171"/>
      <name val="Calibri"/>
      <family val="2"/>
      <scheme val="minor"/>
    </font>
    <font>
      <b/>
      <sz val="11"/>
      <name val="Calibri"/>
      <family val="2"/>
      <scheme val="minor"/>
    </font>
    <font>
      <b/>
      <i/>
      <sz val="11"/>
      <name val="Calibri"/>
      <family val="2"/>
      <scheme val="minor"/>
    </font>
    <font>
      <sz val="11.5"/>
      <color rgb="FFFF0000"/>
      <name val="Calibri"/>
      <family val="2"/>
      <scheme val="minor"/>
    </font>
    <font>
      <sz val="11.5"/>
      <color rgb="FF000000"/>
      <name val="Calibri"/>
      <family val="2"/>
      <scheme val="minor"/>
    </font>
    <font>
      <i/>
      <sz val="11.5"/>
      <color rgb="FF000000"/>
      <name val="Calibri"/>
      <family val="2"/>
      <scheme val="minor"/>
    </font>
    <font>
      <b/>
      <sz val="8"/>
      <color theme="1"/>
      <name val="Calibri"/>
      <family val="2"/>
      <scheme val="minor"/>
    </font>
    <font>
      <b/>
      <i/>
      <sz val="11.5"/>
      <name val="Calibri"/>
      <family val="2"/>
      <scheme val="minor"/>
    </font>
    <font>
      <b/>
      <sz val="10.5"/>
      <name val="Calibri"/>
      <family val="2"/>
      <scheme val="minor"/>
    </font>
    <font>
      <sz val="10.5"/>
      <name val="Calibri"/>
      <family val="2"/>
      <scheme val="minor"/>
    </font>
    <font>
      <i/>
      <sz val="11.5"/>
      <color rgb="FF757171"/>
      <name val="Calibri"/>
      <family val="2"/>
      <scheme val="minor"/>
    </font>
    <font>
      <b/>
      <sz val="11"/>
      <color theme="0"/>
      <name val="Calibri"/>
      <family val="2"/>
      <scheme val="minor"/>
    </font>
    <font>
      <u/>
      <sz val="11"/>
      <color theme="1"/>
      <name val="Calibri"/>
      <family val="2"/>
      <scheme val="minor"/>
    </font>
    <font>
      <i/>
      <sz val="11"/>
      <color theme="2" tint="-0.499984740745262"/>
      <name val="Calibri"/>
      <family val="2"/>
      <scheme val="minor"/>
    </font>
    <font>
      <i/>
      <sz val="12"/>
      <color theme="2" tint="-0.499984740745262"/>
      <name val="Calibri"/>
      <family val="2"/>
      <scheme val="minor"/>
    </font>
    <font>
      <i/>
      <sz val="2"/>
      <color rgb="FF000000"/>
      <name val="Calibri"/>
      <family val="2"/>
      <scheme val="minor"/>
    </font>
    <font>
      <b/>
      <sz val="3"/>
      <color rgb="FF000000"/>
      <name val="Calibri"/>
      <family val="2"/>
      <scheme val="minor"/>
    </font>
    <font>
      <i/>
      <sz val="11"/>
      <name val="Calibri"/>
      <family val="2"/>
      <scheme val="minor"/>
    </font>
    <font>
      <i/>
      <sz val="11.5"/>
      <color theme="2" tint="-0.499984740745262"/>
      <name val="Calibri"/>
      <family val="2"/>
      <scheme val="minor"/>
    </font>
    <font>
      <b/>
      <i/>
      <sz val="9"/>
      <color theme="1"/>
      <name val="Calibri"/>
      <family val="2"/>
      <scheme val="minor"/>
    </font>
    <font>
      <sz val="11.5"/>
      <color theme="2" tint="-0.499984740745262"/>
      <name val="Calibri"/>
      <family val="2"/>
      <scheme val="minor"/>
    </font>
    <font>
      <sz val="11"/>
      <color theme="2" tint="-0.499984740745262"/>
      <name val="Calibri"/>
      <family val="2"/>
      <scheme val="minor"/>
    </font>
    <font>
      <i/>
      <sz val="11"/>
      <color rgb="FF757171"/>
      <name val="Calibri"/>
      <family val="2"/>
      <scheme val="minor"/>
    </font>
    <font>
      <sz val="9"/>
      <color theme="1"/>
      <name val="Calibri"/>
      <family val="2"/>
      <scheme val="minor"/>
    </font>
    <font>
      <sz val="11"/>
      <color theme="1"/>
      <name val="Times New Roman"/>
      <family val="1"/>
    </font>
    <font>
      <sz val="11"/>
      <color rgb="FF202124"/>
      <name val="Roboto"/>
    </font>
    <font>
      <b/>
      <sz val="11.5"/>
      <color rgb="FF000000"/>
      <name val="Calibri"/>
      <family val="2"/>
    </font>
    <font>
      <sz val="11"/>
      <color rgb="FF444444"/>
      <name val="Calibri"/>
      <family val="2"/>
      <charset val="1"/>
    </font>
    <font>
      <b/>
      <i/>
      <sz val="11"/>
      <color theme="1"/>
      <name val="Calibri"/>
      <family val="2"/>
      <scheme val="minor"/>
    </font>
    <font>
      <b/>
      <sz val="10"/>
      <color rgb="FF000000"/>
      <name val="Calibri"/>
      <family val="2"/>
      <scheme val="minor"/>
    </font>
    <font>
      <i/>
      <sz val="10"/>
      <color rgb="FF000000"/>
      <name val="Calibri"/>
      <family val="2"/>
      <scheme val="minor"/>
    </font>
    <font>
      <i/>
      <sz val="12"/>
      <color theme="1" tint="0.34998626667073579"/>
      <name val="Calibri"/>
      <family val="2"/>
      <scheme val="minor"/>
    </font>
    <font>
      <i/>
      <u/>
      <sz val="11"/>
      <color theme="10"/>
      <name val="Calibri"/>
      <family val="2"/>
      <scheme val="minor"/>
    </font>
    <font>
      <sz val="12"/>
      <color rgb="FFFF0000"/>
      <name val="Calibri"/>
      <family val="2"/>
      <scheme val="minor"/>
    </font>
    <font>
      <b/>
      <sz val="11"/>
      <name val="Calibri"/>
      <family val="2"/>
    </font>
    <font>
      <b/>
      <i/>
      <sz val="11.5"/>
      <color rgb="FF000000"/>
      <name val="Calibri"/>
      <family val="2"/>
      <scheme val="minor"/>
    </font>
    <font>
      <b/>
      <sz val="11.5"/>
      <color rgb="FF2F75B5"/>
      <name val="Calibri"/>
      <family val="2"/>
      <scheme val="minor"/>
    </font>
    <font>
      <b/>
      <sz val="11"/>
      <color rgb="FFBDD7EE"/>
      <name val="Calibri"/>
      <family val="2"/>
      <scheme val="minor"/>
    </font>
    <font>
      <b/>
      <i/>
      <sz val="11.5"/>
      <color theme="4"/>
      <name val="Calibri"/>
      <family val="2"/>
      <scheme val="minor"/>
    </font>
    <font>
      <b/>
      <i/>
      <sz val="12"/>
      <color rgb="FF000000"/>
      <name val="Calibri"/>
      <family val="2"/>
      <scheme val="minor"/>
    </font>
    <font>
      <b/>
      <i/>
      <sz val="12"/>
      <color theme="1"/>
      <name val="Calibri"/>
      <family val="2"/>
      <scheme val="minor"/>
    </font>
    <font>
      <b/>
      <i/>
      <sz val="9"/>
      <color theme="2" tint="-0.499984740745262"/>
      <name val="Calibri"/>
      <family val="2"/>
      <scheme val="minor"/>
    </font>
    <font>
      <b/>
      <i/>
      <sz val="11.5"/>
      <color theme="2" tint="-0.499984740745262"/>
      <name val="Calibri"/>
      <family val="2"/>
      <scheme val="minor"/>
    </font>
    <font>
      <b/>
      <i/>
      <sz val="12"/>
      <color rgb="FF4472C4"/>
      <name val="Calibri"/>
      <family val="2"/>
      <scheme val="minor"/>
    </font>
    <font>
      <b/>
      <sz val="11.5"/>
      <color rgb="FF4472C4"/>
      <name val="Calibri"/>
      <family val="2"/>
      <scheme val="minor"/>
    </font>
    <font>
      <b/>
      <i/>
      <sz val="11.5"/>
      <color rgb="FF4472C4"/>
      <name val="Calibri"/>
      <family val="2"/>
      <scheme val="minor"/>
    </font>
    <font>
      <b/>
      <i/>
      <sz val="12"/>
      <color rgb="FFBF8F00"/>
      <name val="Calibri"/>
      <family val="2"/>
      <scheme val="minor"/>
    </font>
    <font>
      <i/>
      <sz val="11.5"/>
      <color theme="1"/>
      <name val="Calibri"/>
      <family val="2"/>
      <scheme val="minor"/>
    </font>
    <font>
      <b/>
      <i/>
      <sz val="9"/>
      <color rgb="FFC00000"/>
      <name val="Calibri"/>
      <family val="2"/>
      <scheme val="minor"/>
    </font>
    <font>
      <i/>
      <sz val="11.5"/>
      <color rgb="FF000000"/>
      <name val="Calibri"/>
      <family val="2"/>
    </font>
    <font>
      <b/>
      <sz val="11.5"/>
      <color theme="0"/>
      <name val="Calibri"/>
      <family val="2"/>
      <scheme val="minor"/>
    </font>
    <font>
      <b/>
      <i/>
      <sz val="12"/>
      <color theme="7" tint="-0.249977111117893"/>
      <name val="Calibri"/>
      <family val="2"/>
      <scheme val="minor"/>
    </font>
    <font>
      <sz val="10"/>
      <color rgb="FF000000"/>
      <name val="Calibri"/>
      <family val="2"/>
      <scheme val="minor"/>
    </font>
    <font>
      <i/>
      <sz val="11"/>
      <color rgb="FF000000"/>
      <name val="Calibri"/>
      <family val="2"/>
    </font>
    <font>
      <sz val="12"/>
      <color rgb="FF000000"/>
      <name val="Times New Roman"/>
      <family val="1"/>
    </font>
    <font>
      <b/>
      <i/>
      <sz val="11"/>
      <color rgb="FFC00000"/>
      <name val="Calibri"/>
      <family val="2"/>
      <scheme val="minor"/>
    </font>
    <font>
      <b/>
      <i/>
      <sz val="10"/>
      <color rgb="FFC00000"/>
      <name val="Calibri"/>
      <family val="2"/>
      <scheme val="minor"/>
    </font>
    <font>
      <b/>
      <i/>
      <sz val="11.5"/>
      <color theme="7" tint="-0.249977111117893"/>
      <name val="Calibri"/>
      <family val="2"/>
      <scheme val="minor"/>
    </font>
    <font>
      <sz val="14"/>
      <name val="Calibri"/>
      <family val="2"/>
      <scheme val="minor"/>
    </font>
    <font>
      <b/>
      <i/>
      <u/>
      <sz val="12"/>
      <color theme="1"/>
      <name val="Calibri"/>
      <family val="2"/>
      <scheme val="minor"/>
    </font>
    <font>
      <sz val="10"/>
      <name val="Calibri"/>
      <family val="2"/>
      <scheme val="minor"/>
    </font>
    <font>
      <i/>
      <sz val="10"/>
      <color rgb="FFC00000"/>
      <name val="Calibri"/>
      <family val="2"/>
      <scheme val="minor"/>
    </font>
    <font>
      <i/>
      <sz val="11.5"/>
      <color rgb="FFC00000"/>
      <name val="Calibri"/>
      <family val="2"/>
      <scheme val="minor"/>
    </font>
    <font>
      <sz val="11.5"/>
      <color rgb="FFC00000"/>
      <name val="Calibri"/>
      <family val="2"/>
      <scheme val="minor"/>
    </font>
    <font>
      <b/>
      <i/>
      <u/>
      <sz val="11.5"/>
      <color rgb="FF000000"/>
      <name val="Calibri"/>
      <family val="2"/>
      <scheme val="minor"/>
    </font>
    <font>
      <i/>
      <u/>
      <sz val="11.5"/>
      <name val="Calibri"/>
      <family val="2"/>
      <scheme val="minor"/>
    </font>
    <font>
      <i/>
      <sz val="11"/>
      <color theme="1" tint="0.34998626667073579"/>
      <name val="Calibri"/>
      <family val="2"/>
      <scheme val="minor"/>
    </font>
    <font>
      <b/>
      <sz val="10"/>
      <color theme="1"/>
      <name val="Calibri"/>
      <family val="2"/>
      <scheme val="minor"/>
    </font>
    <font>
      <b/>
      <sz val="12"/>
      <color theme="1" tint="0.499984740745262"/>
      <name val="Calibri"/>
      <family val="2"/>
      <scheme val="minor"/>
    </font>
    <font>
      <b/>
      <u/>
      <sz val="12"/>
      <color theme="10"/>
      <name val="Calibri"/>
      <family val="2"/>
      <scheme val="minor"/>
    </font>
    <font>
      <b/>
      <i/>
      <sz val="12"/>
      <color rgb="FF4472C4"/>
      <name val="Calibri"/>
      <family val="2"/>
    </font>
    <font>
      <i/>
      <sz val="12"/>
      <color rgb="FFBF8F00"/>
      <name val="Calibri"/>
      <family val="2"/>
      <scheme val="minor"/>
    </font>
    <font>
      <i/>
      <u/>
      <sz val="11.5"/>
      <color rgb="FF000000"/>
      <name val="Calibri"/>
      <family val="2"/>
      <scheme val="minor"/>
    </font>
    <font>
      <b/>
      <i/>
      <sz val="11.5"/>
      <color rgb="FFBF8F00"/>
      <name val="Calibri"/>
      <family val="2"/>
      <scheme val="minor"/>
    </font>
    <font>
      <b/>
      <u/>
      <sz val="11"/>
      <color theme="0"/>
      <name val="Calibri"/>
      <family val="2"/>
      <scheme val="minor"/>
    </font>
    <font>
      <u/>
      <sz val="11.5"/>
      <name val="Calibri"/>
      <family val="2"/>
      <scheme val="minor"/>
    </font>
    <font>
      <sz val="11"/>
      <name val="Calibri"/>
      <family val="2"/>
    </font>
    <font>
      <u/>
      <sz val="11"/>
      <color rgb="FF000000"/>
      <name val="Calibri"/>
      <family val="2"/>
      <scheme val="minor"/>
    </font>
    <font>
      <b/>
      <i/>
      <sz val="11"/>
      <color rgb="FF4472C4"/>
      <name val="Calibri"/>
      <family val="2"/>
    </font>
    <font>
      <b/>
      <i/>
      <sz val="11"/>
      <color rgb="FF000000"/>
      <name val="Calibri"/>
      <family val="2"/>
    </font>
    <font>
      <b/>
      <i/>
      <sz val="11.5"/>
      <color rgb="FF000000"/>
      <name val="Calibri"/>
      <family val="2"/>
    </font>
    <font>
      <i/>
      <sz val="11.5"/>
      <name val="Calibri"/>
      <family val="2"/>
    </font>
    <font>
      <b/>
      <sz val="11"/>
      <color rgb="FF000000"/>
      <name val="Calibri"/>
      <family val="2"/>
    </font>
    <font>
      <i/>
      <sz val="11.5"/>
      <color rgb="FF000000"/>
      <name val="Calibri"/>
      <family val="2"/>
    </font>
    <font>
      <b/>
      <sz val="11"/>
      <color rgb="FF000000"/>
      <name val="Calibri"/>
      <family val="2"/>
      <scheme val="minor"/>
    </font>
    <font>
      <b/>
      <i/>
      <sz val="11.5"/>
      <color rgb="FF4472C4"/>
      <name val="Calibri"/>
      <family val="2"/>
    </font>
    <font>
      <i/>
      <sz val="11.5"/>
      <color rgb="FFBF8F00"/>
      <name val="Calibri"/>
      <family val="2"/>
    </font>
    <font>
      <b/>
      <i/>
      <sz val="11.5"/>
      <color rgb="FFBF8F00"/>
      <name val="Calibri"/>
      <family val="2"/>
    </font>
    <font>
      <b/>
      <sz val="11.5"/>
      <color rgb="FFFFFFFF"/>
      <name val="Calibri"/>
      <family val="2"/>
      <scheme val="minor"/>
    </font>
    <font>
      <sz val="11"/>
      <color rgb="FFC00000"/>
      <name val="Calibri"/>
      <family val="2"/>
      <scheme val="minor"/>
    </font>
    <font>
      <sz val="11.5"/>
      <color rgb="FF000000"/>
      <name val="Calibri"/>
      <family val="2"/>
    </font>
    <font>
      <b/>
      <sz val="11.5"/>
      <color rgb="FF4472C4"/>
      <name val="Calibri"/>
      <family val="2"/>
    </font>
    <font>
      <b/>
      <sz val="11.5"/>
      <color rgb="FFBF8F00"/>
      <name val="Calibri"/>
      <family val="2"/>
    </font>
    <font>
      <sz val="11.5"/>
      <name val="Calibri"/>
      <family val="2"/>
    </font>
    <font>
      <sz val="11.5"/>
      <color rgb="FF000000"/>
      <name val="Calibri"/>
      <family val="2"/>
      <scheme val="minor"/>
    </font>
    <font>
      <sz val="11.5"/>
      <name val="Calibri"/>
      <family val="2"/>
      <scheme val="minor"/>
    </font>
    <font>
      <b/>
      <sz val="11.5"/>
      <color rgb="FF000000"/>
      <name val="Calibri"/>
      <family val="2"/>
      <scheme val="minor"/>
    </font>
    <font>
      <u/>
      <sz val="11"/>
      <name val="Calibri"/>
      <family val="2"/>
      <scheme val="minor"/>
    </font>
    <font>
      <b/>
      <sz val="11"/>
      <color theme="1" tint="0.34998626667073579"/>
      <name val="Calibri"/>
      <family val="2"/>
      <scheme val="minor"/>
    </font>
  </fonts>
  <fills count="55">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7" tint="0.59996337778862885"/>
        <bgColor theme="1" tint="0.499984740745262"/>
      </patternFill>
    </fill>
    <fill>
      <patternFill patternType="solid">
        <fgColor theme="0" tint="-0.14999847407452621"/>
        <bgColor indexed="64"/>
      </patternFill>
    </fill>
    <fill>
      <patternFill patternType="lightUp">
        <fgColor theme="0" tint="-0.24994659260841701"/>
        <bgColor theme="8" tint="0.59996337778862885"/>
      </patternFill>
    </fill>
    <fill>
      <patternFill patternType="lightUp">
        <fgColor theme="0" tint="-0.14996795556505021"/>
        <bgColor theme="8" tint="0.59996337778862885"/>
      </patternFill>
    </fill>
    <fill>
      <patternFill patternType="lightUp">
        <fgColor theme="0" tint="-0.14996795556505021"/>
        <bgColor theme="0" tint="-4.9989318521683403E-2"/>
      </patternFill>
    </fill>
    <fill>
      <patternFill patternType="solid">
        <fgColor rgb="FFF2F2F2"/>
        <bgColor rgb="FF000000"/>
      </patternFill>
    </fill>
    <fill>
      <patternFill patternType="solid">
        <fgColor rgb="FFDBDBDB"/>
        <bgColor rgb="FF000000"/>
      </patternFill>
    </fill>
    <fill>
      <patternFill patternType="lightUp">
        <fgColor rgb="FFF2F2F2"/>
        <bgColor rgb="FFFFFFFF"/>
      </patternFill>
    </fill>
    <fill>
      <patternFill patternType="solid">
        <fgColor rgb="FFFFFFFF"/>
        <bgColor rgb="FFFFFFFF"/>
      </patternFill>
    </fill>
    <fill>
      <patternFill patternType="lightUp">
        <fgColor rgb="FFE7E6E6"/>
        <bgColor rgb="FFFFFFFF"/>
      </patternFill>
    </fill>
    <fill>
      <patternFill patternType="lightUp">
        <fgColor rgb="FFE7E6E6"/>
        <bgColor rgb="FFBDD7EE"/>
      </patternFill>
    </fill>
    <fill>
      <patternFill patternType="solid">
        <fgColor rgb="FFDBDBDB"/>
        <bgColor indexed="64"/>
      </patternFill>
    </fill>
    <fill>
      <patternFill patternType="solid">
        <fgColor rgb="FFD0CECE"/>
        <bgColor indexed="64"/>
      </patternFill>
    </fill>
    <fill>
      <patternFill patternType="solid">
        <fgColor theme="2" tint="-9.9978637043366805E-2"/>
        <bgColor indexed="64"/>
      </patternFill>
    </fill>
    <fill>
      <patternFill patternType="solid">
        <fgColor theme="8" tint="0.59999389629810485"/>
        <bgColor indexed="64"/>
      </patternFill>
    </fill>
    <fill>
      <patternFill patternType="solid">
        <fgColor rgb="FFD9D9D9"/>
        <bgColor rgb="FFD9D9D9"/>
      </patternFill>
    </fill>
    <fill>
      <patternFill patternType="lightUp">
        <fgColor theme="0" tint="-4.9989318521683403E-2"/>
        <bgColor indexed="65"/>
      </patternFill>
    </fill>
    <fill>
      <patternFill patternType="solid">
        <fgColor theme="6" tint="-0.499984740745262"/>
        <bgColor indexed="64"/>
      </patternFill>
    </fill>
    <fill>
      <patternFill patternType="lightUp">
        <fgColor rgb="FFF2F2F2"/>
      </patternFill>
    </fill>
    <fill>
      <patternFill patternType="lightUp">
        <fgColor theme="0" tint="-4.9989318521683403E-2"/>
        <bgColor auto="1"/>
      </patternFill>
    </fill>
    <fill>
      <patternFill patternType="solid">
        <fgColor theme="0" tint="-4.9989318521683403E-2"/>
        <bgColor theme="0" tint="-0.14993743705557422"/>
      </patternFill>
    </fill>
    <fill>
      <patternFill patternType="lightUp">
        <fgColor theme="0" tint="-4.9989318521683403E-2"/>
        <bgColor theme="7" tint="0.59996337778862885"/>
      </patternFill>
    </fill>
    <fill>
      <patternFill patternType="lightUp">
        <fgColor theme="0" tint="-4.9989318521683403E-2"/>
        <bgColor theme="8" tint="0.59996337778862885"/>
      </patternFill>
    </fill>
    <fill>
      <patternFill patternType="lightUp">
        <fgColor rgb="FFD9D9D9"/>
        <bgColor theme="8" tint="0.59996337778862885"/>
      </patternFill>
    </fill>
    <fill>
      <patternFill patternType="solid">
        <fgColor theme="2" tint="-0.499984740745262"/>
        <bgColor indexed="64"/>
      </patternFill>
    </fill>
    <fill>
      <patternFill patternType="solid">
        <fgColor theme="6" tint="0.59999389629810485"/>
        <bgColor indexed="64"/>
      </patternFill>
    </fill>
    <fill>
      <patternFill patternType="lightUp">
        <fgColor rgb="FFE7E6E6"/>
        <bgColor theme="7" tint="0.59996337778862885"/>
      </patternFill>
    </fill>
    <fill>
      <patternFill patternType="solid">
        <fgColor rgb="FFD0CECE"/>
        <bgColor rgb="FF000000"/>
      </patternFill>
    </fill>
    <fill>
      <patternFill patternType="lightUp">
        <fgColor theme="0" tint="-4.9989318521683403E-2"/>
        <bgColor rgb="FFBDD7EE"/>
      </patternFill>
    </fill>
    <fill>
      <patternFill patternType="solid">
        <fgColor rgb="FFD9D9D9"/>
        <bgColor rgb="FF000000"/>
      </patternFill>
    </fill>
    <fill>
      <patternFill patternType="lightUp">
        <fgColor theme="0" tint="-4.9989318521683403E-2"/>
        <bgColor rgb="FFFFFFFF"/>
      </patternFill>
    </fill>
    <fill>
      <patternFill patternType="solid">
        <fgColor theme="0" tint="-0.14999847407452621"/>
        <bgColor rgb="FF000000"/>
      </patternFill>
    </fill>
    <fill>
      <patternFill patternType="lightUp">
        <fgColor theme="0" tint="-4.9989318521683403E-2"/>
        <bgColor theme="7" tint="0.59999389629810485"/>
      </patternFill>
    </fill>
    <fill>
      <patternFill patternType="solid">
        <fgColor theme="6" tint="0.79998168889431442"/>
        <bgColor indexed="64"/>
      </patternFill>
    </fill>
    <fill>
      <patternFill patternType="solid">
        <fgColor rgb="FFE2EFDA"/>
        <bgColor rgb="FFE2EFDA"/>
      </patternFill>
    </fill>
    <fill>
      <patternFill patternType="lightUp">
        <fgColor rgb="FFF2F2F2"/>
        <bgColor rgb="FFFFE699"/>
      </patternFill>
    </fill>
    <fill>
      <patternFill patternType="solid">
        <fgColor theme="2" tint="-0.749992370372631"/>
        <bgColor indexed="64"/>
      </patternFill>
    </fill>
    <fill>
      <patternFill patternType="solid">
        <fgColor theme="2" tint="-0.749992370372631"/>
        <bgColor rgb="FF000000"/>
      </patternFill>
    </fill>
    <fill>
      <patternFill patternType="solid">
        <fgColor theme="6" tint="0.39997558519241921"/>
        <bgColor rgb="FF000000"/>
      </patternFill>
    </fill>
    <fill>
      <patternFill patternType="solid">
        <fgColor rgb="FFFFFFFF"/>
        <bgColor rgb="FF000000"/>
      </patternFill>
    </fill>
    <fill>
      <patternFill patternType="lightUp">
        <fgColor rgb="FF808080"/>
        <bgColor rgb="FFBFBFBF"/>
      </patternFill>
    </fill>
    <fill>
      <patternFill patternType="solid">
        <fgColor rgb="FFBDD7EE"/>
        <bgColor indexed="64"/>
      </patternFill>
    </fill>
    <fill>
      <patternFill patternType="lightUp">
        <fgColor theme="0" tint="-0.24994659260841701"/>
        <bgColor theme="7" tint="0.59999389629810485"/>
      </patternFill>
    </fill>
    <fill>
      <patternFill patternType="solid">
        <fgColor theme="1" tint="0.34998626667073579"/>
        <bgColor theme="1" tint="0.499984740745262"/>
      </patternFill>
    </fill>
    <fill>
      <patternFill patternType="lightUp">
        <fgColor rgb="FFE7E6E6"/>
        <bgColor theme="8" tint="0.59999389629810485"/>
      </patternFill>
    </fill>
    <fill>
      <patternFill patternType="lightUp">
        <fgColor rgb="FFE7E6E6"/>
        <bgColor theme="7" tint="0.59999389629810485"/>
      </patternFill>
    </fill>
    <fill>
      <patternFill patternType="solid">
        <fgColor theme="2" tint="-0.249977111117893"/>
        <bgColor indexed="64"/>
      </patternFill>
    </fill>
    <fill>
      <patternFill patternType="lightUp">
        <fgColor rgb="FFD9D9D9"/>
        <bgColor rgb="FFBDD7EE"/>
      </patternFill>
    </fill>
    <fill>
      <patternFill patternType="lightUp">
        <fgColor rgb="FFBFBFBF"/>
        <bgColor rgb="FFBDD7EE"/>
      </patternFill>
    </fill>
    <fill>
      <patternFill patternType="solid">
        <fgColor rgb="FF3A3838"/>
        <bgColor rgb="FF000000"/>
      </patternFill>
    </fill>
    <fill>
      <patternFill patternType="solid">
        <fgColor rgb="FFC9C9C9"/>
        <bgColor rgb="FF000000"/>
      </patternFill>
    </fill>
  </fills>
  <borders count="169">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top/>
      <bottom/>
      <diagonal/>
    </border>
    <border>
      <left/>
      <right style="medium">
        <color theme="0" tint="-0.499984740745262"/>
      </right>
      <top/>
      <bottom/>
      <diagonal/>
    </border>
    <border>
      <left style="medium">
        <color theme="0" tint="-0.499984740745262"/>
      </left>
      <right/>
      <top style="medium">
        <color theme="0" tint="-0.499984740745262"/>
      </top>
      <bottom style="thin">
        <color theme="0" tint="-0.499984740745262"/>
      </bottom>
      <diagonal/>
    </border>
    <border>
      <left/>
      <right/>
      <top style="medium">
        <color theme="0" tint="-0.499984740745262"/>
      </top>
      <bottom style="thin">
        <color theme="0" tint="-0.499984740745262"/>
      </bottom>
      <diagonal/>
    </border>
    <border>
      <left/>
      <right/>
      <top/>
      <bottom style="thin">
        <color theme="0" tint="-0.499984740745262"/>
      </bottom>
      <diagonal/>
    </border>
    <border>
      <left style="thin">
        <color theme="0" tint="-0.499984740745262"/>
      </left>
      <right/>
      <top style="thin">
        <color theme="0" tint="-0.499984740745262"/>
      </top>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right style="thin">
        <color theme="0" tint="-0.499984740745262"/>
      </right>
      <top/>
      <bottom/>
      <diagonal/>
    </border>
    <border>
      <left/>
      <right style="thin">
        <color theme="0" tint="-0.499984740745262"/>
      </right>
      <top/>
      <bottom style="thin">
        <color theme="0" tint="-0.499984740745262"/>
      </bottom>
      <diagonal/>
    </border>
    <border>
      <left/>
      <right/>
      <top style="thin">
        <color theme="0" tint="-0.499984740745262"/>
      </top>
      <bottom/>
      <diagonal/>
    </border>
    <border>
      <left style="medium">
        <color theme="0" tint="-0.499984740745262"/>
      </left>
      <right style="thin">
        <color theme="0" tint="-0.499984740745262"/>
      </right>
      <top/>
      <bottom style="thin">
        <color theme="0" tint="-0.499984740745262"/>
      </bottom>
      <diagonal/>
    </border>
    <border>
      <left style="thin">
        <color indexed="64"/>
      </left>
      <right/>
      <top/>
      <bottom style="thin">
        <color theme="0" tint="-0.499984740745262"/>
      </bottom>
      <diagonal/>
    </border>
    <border>
      <left style="medium">
        <color theme="0" tint="-0.499984740745262"/>
      </left>
      <right/>
      <top/>
      <bottom/>
      <diagonal/>
    </border>
    <border>
      <left style="medium">
        <color theme="0" tint="-0.499984740745262"/>
      </left>
      <right/>
      <top/>
      <bottom style="thin">
        <color theme="0" tint="-0.499984740745262"/>
      </bottom>
      <diagonal/>
    </border>
    <border>
      <left/>
      <right style="thin">
        <color theme="0" tint="-0.499984740745262"/>
      </right>
      <top style="thin">
        <color theme="0" tint="-0.499984740745262"/>
      </top>
      <bottom style="medium">
        <color theme="0" tint="-0.499984740745262"/>
      </bottom>
      <diagonal/>
    </border>
    <border>
      <left style="thin">
        <color theme="0" tint="-0.499984740745262"/>
      </left>
      <right/>
      <top style="thin">
        <color theme="0" tint="-0.499984740745262"/>
      </top>
      <bottom style="medium">
        <color theme="0" tint="-0.499984740745262"/>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theme="0" tint="-0.499984740745262"/>
      </left>
      <right/>
      <top style="medium">
        <color theme="0" tint="-0.499984740745262"/>
      </top>
      <bottom style="medium">
        <color theme="0" tint="-0.499984740745262"/>
      </bottom>
      <diagonal/>
    </border>
    <border>
      <left style="thin">
        <color indexed="9"/>
      </left>
      <right/>
      <top style="thin">
        <color indexed="9"/>
      </top>
      <bottom style="thin">
        <color indexed="9"/>
      </bottom>
      <diagonal/>
    </border>
    <border>
      <left style="thin">
        <color indexed="9"/>
      </left>
      <right/>
      <top style="thin">
        <color indexed="9"/>
      </top>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theme="0" tint="-0.499984740745262"/>
      </left>
      <right style="thin">
        <color theme="0" tint="-0.499984740745262"/>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medium">
        <color rgb="FF808080"/>
      </left>
      <right style="medium">
        <color rgb="FF808080"/>
      </right>
      <top style="medium">
        <color rgb="FF808080"/>
      </top>
      <bottom/>
      <diagonal/>
    </border>
    <border>
      <left style="medium">
        <color theme="1" tint="0.499984740745262"/>
      </left>
      <right/>
      <top style="medium">
        <color theme="1" tint="0.499984740745262"/>
      </top>
      <bottom style="medium">
        <color theme="0" tint="-0.499984740745262"/>
      </bottom>
      <diagonal/>
    </border>
    <border>
      <left style="medium">
        <color theme="1" tint="0.499984740745262"/>
      </left>
      <right/>
      <top style="medium">
        <color theme="0" tint="-0.499984740745262"/>
      </top>
      <bottom style="medium">
        <color theme="0" tint="-0.499984740745262"/>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theme="0" tint="-0.249977111117893"/>
      </left>
      <right/>
      <top style="thin">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bottom style="thin">
        <color rgb="FF000000"/>
      </bottom>
      <diagonal/>
    </border>
    <border>
      <left/>
      <right/>
      <top style="thin">
        <color rgb="FF000000"/>
      </top>
      <bottom/>
      <diagonal/>
    </border>
    <border>
      <left style="medium">
        <color theme="0" tint="-0.499984740745262"/>
      </left>
      <right/>
      <top style="thin">
        <color rgb="FF000000"/>
      </top>
      <bottom/>
      <diagonal/>
    </border>
    <border>
      <left style="medium">
        <color theme="0" tint="-0.499984740745262"/>
      </left>
      <right/>
      <top/>
      <bottom style="medium">
        <color rgb="FF000000"/>
      </bottom>
      <diagonal/>
    </border>
    <border>
      <left/>
      <right style="thin">
        <color indexed="64"/>
      </right>
      <top/>
      <bottom/>
      <diagonal/>
    </border>
    <border>
      <left/>
      <right/>
      <top style="thin">
        <color theme="6"/>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right/>
      <top style="thin">
        <color theme="0" tint="-4.9989318521683403E-2"/>
      </top>
      <bottom/>
      <diagonal/>
    </border>
    <border>
      <left style="thin">
        <color theme="0" tint="-4.9989318521683403E-2"/>
      </left>
      <right/>
      <top style="thin">
        <color theme="0" tint="-4.9989318521683403E-2"/>
      </top>
      <bottom style="thin">
        <color theme="0" tint="-4.9989318521683403E-2"/>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top/>
      <bottom style="thin">
        <color theme="0" tint="-4.9989318521683403E-2"/>
      </bottom>
      <diagonal/>
    </border>
    <border>
      <left style="thin">
        <color theme="0" tint="-4.9989318521683403E-2"/>
      </left>
      <right style="thin">
        <color theme="0" tint="-4.9989318521683403E-2"/>
      </right>
      <top/>
      <bottom/>
      <diagonal/>
    </border>
    <border>
      <left style="medium">
        <color rgb="FF808080"/>
      </left>
      <right/>
      <top style="medium">
        <color rgb="FF808080"/>
      </top>
      <bottom style="thin">
        <color rgb="FF808080"/>
      </bottom>
      <diagonal/>
    </border>
    <border>
      <left/>
      <right/>
      <top/>
      <bottom style="thin">
        <color theme="6"/>
      </bottom>
      <diagonal/>
    </border>
    <border>
      <left style="medium">
        <color theme="1" tint="0.499984740745262"/>
      </left>
      <right/>
      <top style="medium">
        <color theme="0" tint="-0.499984740745262"/>
      </top>
      <bottom style="medium">
        <color theme="1" tint="0.499984740745262"/>
      </bottom>
      <diagonal/>
    </border>
    <border>
      <left/>
      <right style="thin">
        <color rgb="FF000000"/>
      </right>
      <top/>
      <bottom/>
      <diagonal/>
    </border>
    <border>
      <left style="thin">
        <color rgb="FFBFBFBF"/>
      </left>
      <right style="thin">
        <color indexed="64"/>
      </right>
      <top style="thin">
        <color rgb="FFBFBFBF"/>
      </top>
      <bottom style="thin">
        <color rgb="FFBFBFBF"/>
      </bottom>
      <diagonal/>
    </border>
    <border>
      <left style="thin">
        <color rgb="FFBFBFBF"/>
      </left>
      <right style="thin">
        <color indexed="64"/>
      </right>
      <top/>
      <bottom style="thin">
        <color rgb="FFBFBFBF"/>
      </bottom>
      <diagonal/>
    </border>
    <border>
      <left style="thin">
        <color rgb="FFBFBFBF"/>
      </left>
      <right style="thin">
        <color indexed="64"/>
      </right>
      <top/>
      <bottom style="thin">
        <color indexed="64"/>
      </bottom>
      <diagonal/>
    </border>
    <border>
      <left style="thin">
        <color indexed="64"/>
      </left>
      <right style="thin">
        <color theme="0" tint="-4.9989318521683403E-2"/>
      </right>
      <top/>
      <bottom style="thin">
        <color theme="0" tint="-4.9989318521683403E-2"/>
      </bottom>
      <diagonal/>
    </border>
    <border>
      <left style="thin">
        <color indexed="64"/>
      </left>
      <right style="thin">
        <color theme="0" tint="-4.9989318521683403E-2"/>
      </right>
      <top/>
      <bottom style="thin">
        <color indexed="64"/>
      </bottom>
      <diagonal/>
    </border>
    <border>
      <left style="thin">
        <color rgb="FFF2F2F2"/>
      </left>
      <right style="thin">
        <color rgb="FFF2F2F2"/>
      </right>
      <top/>
      <bottom style="thin">
        <color rgb="FFF2F2F2"/>
      </bottom>
      <diagonal/>
    </border>
    <border>
      <left style="thin">
        <color rgb="FF808080"/>
      </left>
      <right/>
      <top style="medium">
        <color theme="0" tint="-0.499984740745262"/>
      </top>
      <bottom style="thin">
        <color indexed="64"/>
      </bottom>
      <diagonal/>
    </border>
    <border>
      <left/>
      <right/>
      <top style="medium">
        <color theme="0" tint="-0.499984740745262"/>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theme="1" tint="0.499984740745262"/>
      </left>
      <right/>
      <top style="medium">
        <color theme="1" tint="0.499984740745262"/>
      </top>
      <bottom style="medium">
        <color theme="1" tint="0.499984740745262"/>
      </bottom>
      <diagonal/>
    </border>
    <border>
      <left style="medium">
        <color theme="0" tint="-0.499984740745262"/>
      </left>
      <right style="medium">
        <color theme="0" tint="-0.499984740745262"/>
      </right>
      <top/>
      <bottom style="medium">
        <color theme="0" tint="-0.499984740745262"/>
      </bottom>
      <diagonal/>
    </border>
    <border>
      <left/>
      <right/>
      <top style="medium">
        <color theme="0" tint="-0.499984740745262"/>
      </top>
      <bottom style="medium">
        <color theme="0" tint="-0.499984740745262"/>
      </bottom>
      <diagonal/>
    </border>
    <border>
      <left style="thin">
        <color rgb="FF808080"/>
      </left>
      <right/>
      <top style="medium">
        <color rgb="FF808080"/>
      </top>
      <bottom style="thin">
        <color rgb="FF808080"/>
      </bottom>
      <diagonal/>
    </border>
    <border>
      <left style="thin">
        <color theme="0" tint="-0.499984740745262"/>
      </left>
      <right/>
      <top style="thin">
        <color theme="0" tint="-0.499984740745262"/>
      </top>
      <bottom style="thin">
        <color indexed="64"/>
      </bottom>
      <diagonal/>
    </border>
    <border>
      <left/>
      <right/>
      <top/>
      <bottom style="medium">
        <color theme="0" tint="-0.249977111117893"/>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theme="0" tint="-0.499984740745262"/>
      </left>
      <right style="thin">
        <color theme="0" tint="-0.499984740745262"/>
      </right>
      <top/>
      <bottom style="medium">
        <color theme="0" tint="-0.499984740745262"/>
      </bottom>
      <diagonal/>
    </border>
    <border>
      <left/>
      <right style="thin">
        <color theme="0" tint="-0.499984740745262"/>
      </right>
      <top/>
      <bottom style="medium">
        <color theme="0" tint="-0.499984740745262"/>
      </bottom>
      <diagonal/>
    </border>
    <border>
      <left style="thin">
        <color theme="0" tint="-0.499984740745262"/>
      </left>
      <right/>
      <top/>
      <bottom style="medium">
        <color theme="0" tint="-0.499984740745262"/>
      </bottom>
      <diagonal/>
    </border>
    <border>
      <left style="medium">
        <color theme="0" tint="-0.499984740745262"/>
      </left>
      <right style="thin">
        <color theme="0" tint="-0.499984740745262"/>
      </right>
      <top/>
      <bottom/>
      <diagonal/>
    </border>
    <border>
      <left style="thin">
        <color theme="0" tint="-0.499984740745262"/>
      </left>
      <right style="medium">
        <color theme="0" tint="-0.499984740745262"/>
      </right>
      <top/>
      <bottom style="medium">
        <color theme="0" tint="-0.499984740745262"/>
      </bottom>
      <diagonal/>
    </border>
    <border>
      <left style="thin">
        <color theme="0" tint="-0.499984740745262"/>
      </left>
      <right style="thin">
        <color theme="0" tint="-0.499984740745262"/>
      </right>
      <top style="thin">
        <color theme="0" tint="-0.499984740745262"/>
      </top>
      <bottom/>
      <diagonal/>
    </border>
    <border>
      <left/>
      <right style="medium">
        <color theme="0" tint="-0.499984740745262"/>
      </right>
      <top style="medium">
        <color theme="0" tint="-0.499984740745262"/>
      </top>
      <bottom style="medium">
        <color theme="0" tint="-0.499984740745262"/>
      </bottom>
      <diagonal/>
    </border>
    <border>
      <left/>
      <right/>
      <top style="thin">
        <color rgb="FF000000"/>
      </top>
      <bottom style="thin">
        <color rgb="FF000000"/>
      </bottom>
      <diagonal/>
    </border>
    <border>
      <left style="thin">
        <color theme="0" tint="-4.9989318521683403E-2"/>
      </left>
      <right/>
      <top/>
      <bottom/>
      <diagonal/>
    </border>
    <border>
      <left/>
      <right style="thin">
        <color theme="0" tint="-4.9989318521683403E-2"/>
      </right>
      <top/>
      <bottom/>
      <diagonal/>
    </border>
    <border>
      <left style="thin">
        <color theme="0" tint="-4.9989318521683403E-2"/>
      </left>
      <right style="thin">
        <color theme="0" tint="-4.9989318521683403E-2"/>
      </right>
      <top style="thin">
        <color theme="6"/>
      </top>
      <bottom/>
      <diagonal/>
    </border>
    <border>
      <left style="thin">
        <color indexed="64"/>
      </left>
      <right style="thin">
        <color theme="0" tint="-4.9989318521683403E-2"/>
      </right>
      <top/>
      <bottom/>
      <diagonal/>
    </border>
    <border>
      <left/>
      <right style="thin">
        <color theme="0" tint="-4.9989318521683403E-2"/>
      </right>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right style="thin">
        <color theme="0" tint="-4.9989318521683403E-2"/>
      </right>
      <top style="thin">
        <color theme="0" tint="-4.9989318521683403E-2"/>
      </top>
      <bottom/>
      <diagonal/>
    </border>
    <border>
      <left style="thin">
        <color theme="0" tint="-4.9989318521683403E-2"/>
      </left>
      <right/>
      <top style="thin">
        <color theme="0" tint="-4.9989318521683403E-2"/>
      </top>
      <bottom/>
      <diagonal/>
    </border>
    <border>
      <left style="medium">
        <color rgb="FF000000"/>
      </left>
      <right/>
      <top style="medium">
        <color rgb="FF000000"/>
      </top>
      <bottom style="medium">
        <color indexed="64"/>
      </bottom>
      <diagonal/>
    </border>
    <border>
      <left/>
      <right/>
      <top style="medium">
        <color rgb="FF000000"/>
      </top>
      <bottom style="medium">
        <color indexed="64"/>
      </bottom>
      <diagonal/>
    </border>
    <border>
      <left style="thin">
        <color theme="0" tint="-4.9989318521683403E-2"/>
      </left>
      <right/>
      <top style="thin">
        <color theme="6"/>
      </top>
      <bottom/>
      <diagonal/>
    </border>
    <border>
      <left style="thin">
        <color indexed="64"/>
      </left>
      <right/>
      <top/>
      <bottom style="thin">
        <color theme="6"/>
      </bottom>
      <diagonal/>
    </border>
    <border>
      <left style="thin">
        <color indexed="64"/>
      </left>
      <right/>
      <top style="thin">
        <color rgb="FF000000"/>
      </top>
      <bottom style="thin">
        <color rgb="FF000000"/>
      </bottom>
      <diagonal/>
    </border>
    <border>
      <left style="thin">
        <color indexed="64"/>
      </left>
      <right style="thin">
        <color theme="0" tint="-4.9989318521683403E-2"/>
      </right>
      <top style="thin">
        <color theme="0" tint="-4.9989318521683403E-2"/>
      </top>
      <bottom style="thin">
        <color theme="0" tint="-4.9989318521683403E-2"/>
      </bottom>
      <diagonal/>
    </border>
    <border>
      <left/>
      <right style="thin">
        <color indexed="64"/>
      </right>
      <top style="thin">
        <color rgb="FF000000"/>
      </top>
      <bottom style="thin">
        <color rgb="FF000000"/>
      </bottom>
      <diagonal/>
    </border>
    <border>
      <left style="thin">
        <color theme="0" tint="-4.9989318521683403E-2"/>
      </left>
      <right style="thin">
        <color indexed="64"/>
      </right>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diagonal/>
    </border>
    <border>
      <left style="thin">
        <color indexed="64"/>
      </left>
      <right style="thin">
        <color theme="0" tint="-4.9989318521683403E-2"/>
      </right>
      <top style="thin">
        <color theme="6"/>
      </top>
      <bottom/>
      <diagonal/>
    </border>
    <border>
      <left style="thin">
        <color rgb="FF000000"/>
      </left>
      <right/>
      <top/>
      <bottom style="thin">
        <color theme="6"/>
      </bottom>
      <diagonal/>
    </border>
    <border>
      <left style="thin">
        <color rgb="FF000000"/>
      </left>
      <right/>
      <top/>
      <bottom/>
      <diagonal/>
    </border>
    <border>
      <left style="thin">
        <color rgb="FF000000"/>
      </left>
      <right style="thin">
        <color theme="0" tint="-4.9989318521683403E-2"/>
      </right>
      <top style="thin">
        <color theme="6"/>
      </top>
      <bottom/>
      <diagonal/>
    </border>
    <border>
      <left style="thin">
        <color rgb="FF000000"/>
      </left>
      <right/>
      <top style="thin">
        <color rgb="FF000000"/>
      </top>
      <bottom style="thin">
        <color rgb="FF000000"/>
      </bottom>
      <diagonal/>
    </border>
    <border>
      <left style="thin">
        <color rgb="FF000000"/>
      </left>
      <right style="thin">
        <color theme="0" tint="-4.9989318521683403E-2"/>
      </right>
      <top/>
      <bottom style="thin">
        <color theme="0" tint="-4.9989318521683403E-2"/>
      </bottom>
      <diagonal/>
    </border>
    <border>
      <left style="thin">
        <color rgb="FF000000"/>
      </left>
      <right style="thin">
        <color theme="0" tint="-4.9989318521683403E-2"/>
      </right>
      <top style="thin">
        <color theme="0" tint="-4.9989318521683403E-2"/>
      </top>
      <bottom style="thin">
        <color theme="0" tint="-4.9989318521683403E-2"/>
      </bottom>
      <diagonal/>
    </border>
    <border>
      <left/>
      <right style="thin">
        <color rgb="FF000000"/>
      </right>
      <top/>
      <bottom style="thin">
        <color theme="6"/>
      </bottom>
      <diagonal/>
    </border>
    <border>
      <left style="thin">
        <color theme="0" tint="-4.9989318521683403E-2"/>
      </left>
      <right style="thin">
        <color rgb="FF000000"/>
      </right>
      <top style="thin">
        <color theme="6"/>
      </top>
      <bottom/>
      <diagonal/>
    </border>
    <border>
      <left/>
      <right style="thin">
        <color rgb="FF000000"/>
      </right>
      <top style="thin">
        <color rgb="FF000000"/>
      </top>
      <bottom style="thin">
        <color rgb="FF000000"/>
      </bottom>
      <diagonal/>
    </border>
    <border>
      <left style="thin">
        <color theme="0" tint="-4.9989318521683403E-2"/>
      </left>
      <right style="thin">
        <color rgb="FF000000"/>
      </right>
      <top/>
      <bottom style="thin">
        <color theme="0" tint="-4.9989318521683403E-2"/>
      </bottom>
      <diagonal/>
    </border>
    <border>
      <left style="thin">
        <color theme="0" tint="-4.9989318521683403E-2"/>
      </left>
      <right style="thin">
        <color rgb="FF000000"/>
      </right>
      <top style="thin">
        <color theme="0" tint="-4.9989318521683403E-2"/>
      </top>
      <bottom style="thin">
        <color theme="0" tint="-4.9989318521683403E-2"/>
      </bottom>
      <diagonal/>
    </border>
    <border>
      <left/>
      <right style="thin">
        <color theme="0" tint="-4.9989318521683403E-2"/>
      </right>
      <top style="thin">
        <color theme="6"/>
      </top>
      <bottom/>
      <diagonal/>
    </border>
    <border>
      <left style="thin">
        <color indexed="64"/>
      </left>
      <right/>
      <top/>
      <bottom style="thin">
        <color theme="0" tint="-4.9989318521683403E-2"/>
      </bottom>
      <diagonal/>
    </border>
    <border>
      <left style="thin">
        <color indexed="64"/>
      </left>
      <right style="thin">
        <color theme="0" tint="-4.9989318521683403E-2"/>
      </right>
      <top style="thin">
        <color theme="0" tint="-4.9989318521683403E-2"/>
      </top>
      <bottom/>
      <diagonal/>
    </border>
    <border>
      <left style="medium">
        <color rgb="FF808080"/>
      </left>
      <right/>
      <top style="medium">
        <color rgb="FF808080"/>
      </top>
      <bottom/>
      <diagonal/>
    </border>
    <border>
      <left style="thin">
        <color rgb="FF808080"/>
      </left>
      <right/>
      <top style="medium">
        <color rgb="FF808080"/>
      </top>
      <bottom/>
      <diagonal/>
    </border>
    <border>
      <left style="thin">
        <color indexed="64"/>
      </left>
      <right/>
      <top style="thin">
        <color theme="0" tint="-4.9989318521683403E-2"/>
      </top>
      <bottom style="thin">
        <color theme="0" tint="-4.9989318521683403E-2"/>
      </bottom>
      <diagonal/>
    </border>
    <border>
      <left/>
      <right/>
      <top style="thin">
        <color theme="0" tint="-4.9989318521683403E-2"/>
      </top>
      <bottom style="thin">
        <color theme="0" tint="-4.9989318521683403E-2"/>
      </bottom>
      <diagonal/>
    </border>
    <border>
      <left/>
      <right/>
      <top style="thin">
        <color rgb="FF000000"/>
      </top>
      <bottom style="thin">
        <color indexed="64"/>
      </bottom>
      <diagonal/>
    </border>
    <border>
      <left style="thin">
        <color rgb="FF000000"/>
      </left>
      <right style="thin">
        <color theme="0" tint="-4.9989318521683403E-2"/>
      </right>
      <top style="thin">
        <color theme="0" tint="-4.9989318521683403E-2"/>
      </top>
      <bottom/>
      <diagonal/>
    </border>
    <border>
      <left style="thin">
        <color theme="0" tint="-4.9989318521683403E-2"/>
      </left>
      <right style="medium">
        <color indexed="64"/>
      </right>
      <top/>
      <bottom/>
      <diagonal/>
    </border>
    <border>
      <left/>
      <right/>
      <top/>
      <bottom style="thin">
        <color theme="0" tint="-4.9989318521683403E-2"/>
      </bottom>
      <diagonal/>
    </border>
    <border>
      <left style="thin">
        <color indexed="64"/>
      </left>
      <right style="thin">
        <color theme="0" tint="-4.9989318521683403E-2"/>
      </right>
      <top/>
      <bottom style="thin">
        <color rgb="FF000000"/>
      </bottom>
      <diagonal/>
    </border>
    <border>
      <left/>
      <right style="medium">
        <color theme="0" tint="-0.499984740745262"/>
      </right>
      <top style="thin">
        <color theme="0" tint="-0.499984740745262"/>
      </top>
      <bottom style="thin">
        <color theme="0" tint="-0.499984740745262"/>
      </bottom>
      <diagonal/>
    </border>
    <border>
      <left style="thin">
        <color theme="0" tint="-0.249977111117893"/>
      </left>
      <right style="thin">
        <color indexed="64"/>
      </right>
      <top style="thin">
        <color theme="0" tint="-0.249977111117893"/>
      </top>
      <bottom style="thin">
        <color theme="0" tint="-0.249977111117893"/>
      </bottom>
      <diagonal/>
    </border>
    <border>
      <left style="thin">
        <color rgb="FF808080"/>
      </left>
      <right/>
      <top style="thin">
        <color indexed="64"/>
      </top>
      <bottom style="thin">
        <color theme="0" tint="-0.499984740745262"/>
      </bottom>
      <diagonal/>
    </border>
    <border>
      <left/>
      <right/>
      <top style="thin">
        <color indexed="64"/>
      </top>
      <bottom style="thin">
        <color theme="0" tint="-0.499984740745262"/>
      </bottom>
      <diagonal/>
    </border>
    <border>
      <left/>
      <right/>
      <top/>
      <bottom style="thin">
        <color rgb="FF808080"/>
      </bottom>
      <diagonal/>
    </border>
    <border>
      <left style="medium">
        <color rgb="FF808080"/>
      </left>
      <right/>
      <top style="medium">
        <color rgb="FF808080"/>
      </top>
      <bottom style="medium">
        <color rgb="FF808080"/>
      </bottom>
      <diagonal/>
    </border>
    <border>
      <left/>
      <right/>
      <top style="medium">
        <color rgb="FF808080"/>
      </top>
      <bottom style="medium">
        <color rgb="FF808080"/>
      </bottom>
      <diagonal/>
    </border>
    <border>
      <left/>
      <right/>
      <top style="medium">
        <color rgb="FF808080"/>
      </top>
      <bottom/>
      <diagonal/>
    </border>
    <border>
      <left style="thin">
        <color rgb="FF808080"/>
      </left>
      <right/>
      <top/>
      <bottom style="thin">
        <color rgb="FF808080"/>
      </bottom>
      <diagonal/>
    </border>
    <border>
      <left/>
      <right/>
      <top style="thin">
        <color rgb="FF808080"/>
      </top>
      <bottom style="thin">
        <color rgb="FF808080"/>
      </bottom>
      <diagonal/>
    </border>
    <border>
      <left style="thin">
        <color rgb="FF808080"/>
      </left>
      <right/>
      <top style="thin">
        <color rgb="FF808080"/>
      </top>
      <bottom style="thin">
        <color rgb="FF808080"/>
      </bottom>
      <diagonal/>
    </border>
    <border>
      <left/>
      <right/>
      <top style="thin">
        <color rgb="FF808080"/>
      </top>
      <bottom/>
      <diagonal/>
    </border>
    <border>
      <left style="thin">
        <color rgb="FF808080"/>
      </left>
      <right/>
      <top style="thin">
        <color rgb="FF808080"/>
      </top>
      <bottom/>
      <diagonal/>
    </border>
  </borders>
  <cellStyleXfs count="6">
    <xf numFmtId="0" fontId="0" fillId="0" borderId="0"/>
    <xf numFmtId="44" fontId="1" fillId="0" borderId="0" applyFont="0" applyFill="0" applyBorder="0" applyAlignment="0" applyProtection="0"/>
    <xf numFmtId="0" fontId="2" fillId="0" borderId="0"/>
    <xf numFmtId="0" fontId="8" fillId="0" borderId="0" applyNumberFormat="0" applyFill="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471">
    <xf numFmtId="0" fontId="0" fillId="0" borderId="0" xfId="0"/>
    <xf numFmtId="0" fontId="7" fillId="0" borderId="0" xfId="0" applyFont="1"/>
    <xf numFmtId="0" fontId="0" fillId="0" borderId="0" xfId="0" applyFont="1"/>
    <xf numFmtId="0" fontId="0" fillId="0" borderId="0" xfId="0" applyAlignment="1">
      <alignment vertical="center"/>
    </xf>
    <xf numFmtId="0" fontId="9" fillId="0" borderId="0" xfId="3" applyFont="1" applyFill="1" applyBorder="1" applyAlignment="1">
      <alignment horizontal="left" vertical="center" wrapText="1"/>
    </xf>
    <xf numFmtId="0" fontId="0" fillId="0" borderId="0" xfId="0" applyAlignment="1">
      <alignment horizontal="center"/>
    </xf>
    <xf numFmtId="0" fontId="0" fillId="0" borderId="0" xfId="0" applyFill="1"/>
    <xf numFmtId="0" fontId="9" fillId="0" borderId="0" xfId="3" applyFont="1" applyFill="1" applyBorder="1" applyAlignment="1">
      <alignment vertical="center" wrapText="1"/>
    </xf>
    <xf numFmtId="0" fontId="0" fillId="0" borderId="0" xfId="0" applyFill="1" applyAlignment="1">
      <alignment horizontal="center"/>
    </xf>
    <xf numFmtId="0" fontId="0" fillId="0" borderId="0" xfId="0" applyFont="1" applyFill="1" applyAlignment="1">
      <alignment horizontal="center"/>
    </xf>
    <xf numFmtId="0" fontId="5" fillId="0" borderId="0" xfId="0" applyFont="1" applyFill="1" applyBorder="1" applyAlignment="1">
      <alignment horizontal="center"/>
    </xf>
    <xf numFmtId="0" fontId="11" fillId="0" borderId="0" xfId="0" applyFont="1" applyAlignment="1">
      <alignment horizontal="center"/>
    </xf>
    <xf numFmtId="0" fontId="0" fillId="0" borderId="0" xfId="0" applyAlignment="1">
      <alignment horizontal="left"/>
    </xf>
    <xf numFmtId="0" fontId="11" fillId="0" borderId="0" xfId="0" applyFont="1"/>
    <xf numFmtId="0" fontId="10" fillId="0" borderId="0" xfId="0" applyFont="1" applyAlignment="1">
      <alignment wrapText="1"/>
    </xf>
    <xf numFmtId="49" fontId="0" fillId="0" borderId="0" xfId="0" applyNumberFormat="1"/>
    <xf numFmtId="0" fontId="10" fillId="0" borderId="0" xfId="0" applyFont="1"/>
    <xf numFmtId="0" fontId="14" fillId="0" borderId="0" xfId="0" applyFont="1" applyAlignment="1">
      <alignment horizontal="center"/>
    </xf>
    <xf numFmtId="0" fontId="14" fillId="19" borderId="0" xfId="0" applyFont="1" applyFill="1"/>
    <xf numFmtId="0" fontId="7" fillId="0" borderId="0" xfId="0" applyFont="1" applyBorder="1"/>
    <xf numFmtId="0" fontId="13" fillId="0" borderId="0" xfId="0" applyFont="1" applyAlignment="1">
      <alignment horizontal="center"/>
    </xf>
    <xf numFmtId="0" fontId="5" fillId="0" borderId="0" xfId="0" applyFont="1" applyFill="1" applyBorder="1" applyAlignment="1">
      <alignment horizontal="center" wrapText="1"/>
    </xf>
    <xf numFmtId="0" fontId="0" fillId="0" borderId="0" xfId="0" applyFill="1" applyBorder="1"/>
    <xf numFmtId="0" fontId="0" fillId="0" borderId="0" xfId="0" applyAlignment="1">
      <alignment wrapText="1"/>
    </xf>
    <xf numFmtId="0" fontId="16" fillId="0" borderId="0" xfId="0" applyFont="1" applyBorder="1" applyAlignment="1">
      <alignment vertical="center"/>
    </xf>
    <xf numFmtId="0" fontId="16" fillId="0" borderId="0" xfId="0" applyFont="1"/>
    <xf numFmtId="0" fontId="0" fillId="0" borderId="0" xfId="0" applyAlignment="1">
      <alignment horizontal="center"/>
    </xf>
    <xf numFmtId="0" fontId="13" fillId="0" borderId="0" xfId="0" applyFont="1" applyAlignment="1">
      <alignment vertical="center"/>
    </xf>
    <xf numFmtId="0" fontId="0" fillId="0" borderId="0" xfId="0" applyFont="1" applyAlignment="1">
      <alignment vertical="center"/>
    </xf>
    <xf numFmtId="0" fontId="37" fillId="3" borderId="0" xfId="0" applyFont="1" applyFill="1"/>
    <xf numFmtId="0" fontId="37" fillId="3" borderId="0" xfId="0" applyFont="1" applyFill="1" applyBorder="1"/>
    <xf numFmtId="0" fontId="11" fillId="3" borderId="0" xfId="0" applyFont="1" applyFill="1" applyAlignment="1">
      <alignment vertical="center" wrapText="1"/>
    </xf>
    <xf numFmtId="0" fontId="12" fillId="0" borderId="1" xfId="0" applyFont="1" applyBorder="1" applyAlignment="1">
      <alignment horizontal="right" vertical="top" wrapText="1"/>
    </xf>
    <xf numFmtId="0" fontId="11" fillId="0" borderId="39" xfId="0" applyFont="1" applyBorder="1"/>
    <xf numFmtId="0" fontId="11" fillId="3" borderId="1" xfId="0" applyFont="1" applyFill="1" applyBorder="1" applyAlignment="1">
      <alignment wrapText="1"/>
    </xf>
    <xf numFmtId="0" fontId="11" fillId="3" borderId="39" xfId="0" applyFont="1" applyFill="1" applyBorder="1"/>
    <xf numFmtId="0" fontId="37" fillId="3" borderId="1" xfId="0" applyFont="1" applyFill="1" applyBorder="1" applyAlignment="1">
      <alignment wrapText="1"/>
    </xf>
    <xf numFmtId="0" fontId="37" fillId="3" borderId="39" xfId="0" applyFont="1" applyFill="1" applyBorder="1"/>
    <xf numFmtId="0" fontId="37" fillId="3" borderId="2" xfId="0" applyFont="1" applyFill="1" applyBorder="1" applyAlignment="1">
      <alignment wrapText="1"/>
    </xf>
    <xf numFmtId="0" fontId="37" fillId="3" borderId="40" xfId="0" applyFont="1" applyFill="1" applyBorder="1"/>
    <xf numFmtId="0" fontId="37" fillId="3" borderId="0" xfId="0" applyFont="1" applyFill="1" applyAlignment="1">
      <alignment wrapText="1"/>
    </xf>
    <xf numFmtId="0" fontId="0" fillId="0" borderId="0" xfId="0" applyFont="1" applyBorder="1"/>
    <xf numFmtId="0" fontId="35" fillId="0" borderId="0" xfId="0" applyFont="1" applyFill="1" applyBorder="1" applyAlignment="1">
      <alignment vertical="center" wrapText="1"/>
    </xf>
    <xf numFmtId="0" fontId="13" fillId="0" borderId="0" xfId="0" applyFont="1" applyAlignment="1">
      <alignment vertical="center" wrapText="1"/>
    </xf>
    <xf numFmtId="0" fontId="20" fillId="24" borderId="0" xfId="0" applyFont="1" applyFill="1" applyBorder="1" applyAlignment="1">
      <alignment horizontal="center" vertical="center"/>
    </xf>
    <xf numFmtId="0" fontId="40" fillId="24" borderId="0" xfId="0" applyFont="1" applyFill="1" applyBorder="1" applyAlignment="1">
      <alignment horizontal="center" vertical="center" wrapText="1"/>
    </xf>
    <xf numFmtId="0" fontId="16" fillId="0" borderId="0" xfId="0" applyFont="1" applyBorder="1" applyAlignment="1">
      <alignment horizontal="center" vertical="center" wrapText="1"/>
    </xf>
    <xf numFmtId="0" fontId="4" fillId="0" borderId="0" xfId="0" applyFont="1" applyBorder="1" applyAlignment="1">
      <alignment horizontal="center" vertical="center" wrapText="1"/>
    </xf>
    <xf numFmtId="0" fontId="0" fillId="0" borderId="0" xfId="0" applyFont="1" applyBorder="1" applyAlignment="1">
      <alignment horizontal="center" vertical="center" wrapText="1"/>
    </xf>
    <xf numFmtId="0" fontId="0" fillId="0" borderId="0" xfId="0" applyFont="1" applyBorder="1" applyAlignment="1">
      <alignment vertical="center"/>
    </xf>
    <xf numFmtId="0" fontId="4" fillId="0" borderId="0" xfId="0" applyFont="1" applyBorder="1" applyAlignment="1">
      <alignment vertical="center" wrapText="1"/>
    </xf>
    <xf numFmtId="0" fontId="13" fillId="0" borderId="0" xfId="0" applyFont="1" applyBorder="1" applyAlignment="1">
      <alignment vertical="center"/>
    </xf>
    <xf numFmtId="0" fontId="20" fillId="24" borderId="79" xfId="0" applyFont="1" applyFill="1" applyBorder="1" applyAlignment="1">
      <alignment horizontal="center" vertical="center"/>
    </xf>
    <xf numFmtId="0" fontId="4" fillId="24" borderId="48" xfId="0" applyFont="1" applyFill="1" applyBorder="1" applyAlignment="1">
      <alignment horizontal="center" vertical="center" wrapText="1"/>
    </xf>
    <xf numFmtId="0" fontId="0" fillId="0" borderId="80" xfId="0" applyFont="1" applyBorder="1" applyAlignment="1">
      <alignment vertical="center"/>
    </xf>
    <xf numFmtId="0" fontId="0" fillId="0" borderId="77" xfId="0" applyBorder="1" applyAlignment="1">
      <alignment vertical="center"/>
    </xf>
    <xf numFmtId="0" fontId="35" fillId="24" borderId="57" xfId="0" applyFont="1" applyFill="1" applyBorder="1" applyAlignment="1">
      <alignment vertical="center" wrapText="1"/>
    </xf>
    <xf numFmtId="0" fontId="35" fillId="24" borderId="57" xfId="0" applyFont="1" applyFill="1" applyBorder="1" applyAlignment="1">
      <alignment horizontal="center" vertical="center" wrapText="1"/>
    </xf>
    <xf numFmtId="0" fontId="20" fillId="24" borderId="0" xfId="0" applyFont="1" applyFill="1" applyBorder="1" applyAlignment="1">
      <alignment vertical="center"/>
    </xf>
    <xf numFmtId="0" fontId="0" fillId="25" borderId="48" xfId="0" applyFont="1" applyFill="1" applyBorder="1" applyAlignment="1">
      <alignment vertical="center"/>
    </xf>
    <xf numFmtId="44" fontId="0" fillId="25" borderId="78" xfId="1" applyFont="1" applyFill="1" applyBorder="1" applyAlignment="1">
      <alignment vertical="center"/>
    </xf>
    <xf numFmtId="0" fontId="0" fillId="0" borderId="0" xfId="0" applyFont="1" applyFill="1" applyBorder="1" applyAlignment="1">
      <alignment vertical="center"/>
    </xf>
    <xf numFmtId="0" fontId="0" fillId="0" borderId="0" xfId="0" applyFill="1" applyBorder="1" applyAlignment="1">
      <alignment vertical="center"/>
    </xf>
    <xf numFmtId="0" fontId="31" fillId="0" borderId="0" xfId="0" applyFont="1" applyAlignment="1">
      <alignment vertical="center"/>
    </xf>
    <xf numFmtId="0" fontId="33" fillId="0" borderId="0" xfId="0" applyFont="1" applyFill="1" applyBorder="1" applyAlignment="1">
      <alignment vertical="center"/>
    </xf>
    <xf numFmtId="0" fontId="31" fillId="0" borderId="0" xfId="0" applyFont="1" applyBorder="1" applyAlignment="1">
      <alignment horizontal="left" vertical="center"/>
    </xf>
    <xf numFmtId="0" fontId="33" fillId="0" borderId="0" xfId="0" applyFont="1" applyAlignment="1">
      <alignment horizontal="right" vertical="center"/>
    </xf>
    <xf numFmtId="0" fontId="31" fillId="0" borderId="0" xfId="0" applyFont="1" applyAlignment="1">
      <alignment vertical="center" wrapText="1"/>
    </xf>
    <xf numFmtId="0" fontId="33" fillId="0" borderId="0" xfId="0" applyFont="1" applyAlignment="1">
      <alignment vertical="center" wrapText="1"/>
    </xf>
    <xf numFmtId="0" fontId="33" fillId="0" borderId="0" xfId="0" applyFont="1" applyAlignment="1">
      <alignment horizontal="left" vertical="center" wrapText="1"/>
    </xf>
    <xf numFmtId="0" fontId="31" fillId="0" borderId="0" xfId="0" applyFont="1" applyAlignment="1">
      <alignment horizontal="left" vertical="center" wrapText="1"/>
    </xf>
    <xf numFmtId="0" fontId="31" fillId="6" borderId="6" xfId="0" applyFont="1" applyFill="1" applyBorder="1" applyAlignment="1" applyProtection="1">
      <alignment vertical="center" wrapText="1"/>
      <protection locked="0"/>
    </xf>
    <xf numFmtId="0" fontId="31" fillId="0" borderId="18" xfId="0" applyFont="1" applyBorder="1" applyAlignment="1">
      <alignment horizontal="center" vertical="center" wrapText="1"/>
    </xf>
    <xf numFmtId="0" fontId="31" fillId="0" borderId="35" xfId="0" applyFont="1" applyBorder="1" applyAlignment="1">
      <alignment horizontal="center" vertical="center" wrapText="1"/>
    </xf>
    <xf numFmtId="0" fontId="31" fillId="0" borderId="36" xfId="0" applyFont="1" applyBorder="1" applyAlignment="1">
      <alignment horizontal="center" vertical="center" wrapText="1"/>
    </xf>
    <xf numFmtId="0" fontId="30" fillId="0" borderId="0" xfId="0" applyFont="1" applyAlignment="1">
      <alignment vertical="center" wrapText="1"/>
    </xf>
    <xf numFmtId="0" fontId="0" fillId="0" borderId="0" xfId="0" applyFont="1" applyAlignment="1">
      <alignment wrapText="1"/>
    </xf>
    <xf numFmtId="0" fontId="35" fillId="0" borderId="0" xfId="0" applyFont="1" applyFill="1" applyBorder="1" applyAlignment="1">
      <alignment vertical="center"/>
    </xf>
    <xf numFmtId="0" fontId="13" fillId="0" borderId="0" xfId="0" applyFont="1" applyAlignment="1">
      <alignment horizontal="center" vertical="center" wrapText="1"/>
    </xf>
    <xf numFmtId="0" fontId="13" fillId="0" borderId="0" xfId="0" applyFont="1" applyFill="1" applyBorder="1" applyAlignment="1">
      <alignment vertical="center"/>
    </xf>
    <xf numFmtId="0" fontId="36" fillId="0" borderId="0" xfId="0" applyFont="1" applyFill="1" applyBorder="1" applyAlignment="1">
      <alignment vertical="center"/>
    </xf>
    <xf numFmtId="0" fontId="10" fillId="0" borderId="0" xfId="0" applyFont="1" applyAlignment="1">
      <alignment horizontal="center" wrapText="1"/>
    </xf>
    <xf numFmtId="0" fontId="31" fillId="0" borderId="0" xfId="0" applyFont="1" applyAlignment="1">
      <alignment wrapText="1"/>
    </xf>
    <xf numFmtId="49" fontId="31" fillId="0" borderId="0" xfId="0" applyNumberFormat="1" applyFont="1" applyAlignment="1">
      <alignment wrapText="1"/>
    </xf>
    <xf numFmtId="0" fontId="33" fillId="0" borderId="0" xfId="0" applyFont="1" applyFill="1" applyBorder="1" applyAlignment="1">
      <alignment wrapText="1"/>
    </xf>
    <xf numFmtId="0" fontId="31" fillId="0" borderId="0" xfId="0" applyFont="1" applyFill="1" applyBorder="1" applyAlignment="1">
      <alignment vertical="center" wrapText="1"/>
    </xf>
    <xf numFmtId="0" fontId="10" fillId="0" borderId="0" xfId="0" applyFont="1" applyFill="1" applyAlignment="1">
      <alignment horizontal="center" wrapText="1"/>
    </xf>
    <xf numFmtId="0" fontId="10" fillId="0" borderId="0" xfId="0" applyFont="1" applyFill="1" applyAlignment="1"/>
    <xf numFmtId="0" fontId="0" fillId="0" borderId="0" xfId="0" applyFont="1" applyAlignment="1">
      <alignment horizontal="center" wrapText="1"/>
    </xf>
    <xf numFmtId="0" fontId="4" fillId="0" borderId="0" xfId="0" applyFont="1" applyFill="1" applyBorder="1" applyAlignment="1"/>
    <xf numFmtId="0" fontId="4" fillId="0" borderId="0" xfId="0" applyFont="1" applyFill="1" applyBorder="1" applyAlignment="1">
      <alignment wrapText="1"/>
    </xf>
    <xf numFmtId="0" fontId="0" fillId="0" borderId="0" xfId="0" applyFont="1" applyAlignment="1"/>
    <xf numFmtId="0" fontId="7" fillId="0" borderId="0" xfId="0" applyFont="1" applyFill="1" applyBorder="1" applyAlignment="1">
      <alignment wrapText="1"/>
    </xf>
    <xf numFmtId="49" fontId="0" fillId="0" borderId="0" xfId="0" applyNumberFormat="1" applyFont="1" applyAlignment="1"/>
    <xf numFmtId="0" fontId="35" fillId="24" borderId="70" xfId="0" applyFont="1" applyFill="1" applyBorder="1" applyAlignment="1">
      <alignment horizontal="center" vertical="center" wrapText="1"/>
    </xf>
    <xf numFmtId="0" fontId="14" fillId="0" borderId="0" xfId="0" applyFont="1" applyFill="1" applyAlignment="1">
      <alignment horizontal="center"/>
    </xf>
    <xf numFmtId="0" fontId="46" fillId="2" borderId="49" xfId="0" applyFont="1" applyFill="1" applyBorder="1"/>
    <xf numFmtId="0" fontId="14" fillId="0" borderId="0" xfId="0" applyFont="1" applyAlignment="1">
      <alignment wrapText="1"/>
    </xf>
    <xf numFmtId="0" fontId="0" fillId="25" borderId="77" xfId="0" applyFont="1" applyFill="1" applyBorder="1" applyAlignment="1">
      <alignment vertical="center"/>
    </xf>
    <xf numFmtId="0" fontId="0" fillId="0" borderId="0" xfId="0" applyFont="1" applyFill="1" applyBorder="1" applyAlignment="1">
      <alignment vertical="center" wrapText="1"/>
    </xf>
    <xf numFmtId="0" fontId="0" fillId="25" borderId="77" xfId="0" applyFont="1" applyFill="1" applyBorder="1" applyAlignment="1">
      <alignment horizontal="center" vertical="center" wrapText="1"/>
    </xf>
    <xf numFmtId="0" fontId="33" fillId="0" borderId="0" xfId="0" applyFont="1"/>
    <xf numFmtId="0" fontId="32" fillId="0" borderId="0" xfId="0" applyFont="1"/>
    <xf numFmtId="0" fontId="32" fillId="0" borderId="68" xfId="0" applyFont="1" applyBorder="1" applyAlignment="1">
      <alignment wrapText="1"/>
    </xf>
    <xf numFmtId="0" fontId="14" fillId="0" borderId="0" xfId="0" applyFont="1" applyAlignment="1">
      <alignment vertical="center"/>
    </xf>
    <xf numFmtId="0" fontId="14" fillId="0" borderId="0" xfId="0" applyFont="1" applyAlignment="1">
      <alignment vertical="center" wrapText="1"/>
    </xf>
    <xf numFmtId="0" fontId="38" fillId="0" borderId="0" xfId="0" applyFont="1" applyAlignment="1">
      <alignment horizontal="left" vertical="center" wrapText="1"/>
    </xf>
    <xf numFmtId="0" fontId="0" fillId="0" borderId="0" xfId="0" applyFont="1" applyFill="1" applyBorder="1" applyAlignment="1">
      <alignment horizontal="left"/>
    </xf>
    <xf numFmtId="0" fontId="10" fillId="0" borderId="0" xfId="0" applyFont="1" applyBorder="1" applyAlignment="1">
      <alignment wrapText="1"/>
    </xf>
    <xf numFmtId="0" fontId="0" fillId="0" borderId="0" xfId="0" applyAlignment="1">
      <alignment horizontal="left" vertical="center"/>
    </xf>
    <xf numFmtId="0" fontId="0" fillId="0" borderId="0" xfId="0" applyFont="1" applyFill="1" applyAlignment="1">
      <alignment wrapText="1"/>
    </xf>
    <xf numFmtId="0" fontId="38" fillId="0" borderId="0" xfId="3" applyFont="1" applyFill="1" applyBorder="1" applyAlignment="1">
      <alignment horizontal="left" vertical="center" wrapText="1"/>
    </xf>
    <xf numFmtId="0" fontId="14" fillId="0" borderId="0" xfId="0" applyFont="1" applyBorder="1"/>
    <xf numFmtId="0" fontId="14" fillId="0" borderId="0" xfId="0" applyFont="1" applyBorder="1" applyAlignment="1">
      <alignment wrapText="1"/>
    </xf>
    <xf numFmtId="0" fontId="0" fillId="0" borderId="0" xfId="0" applyBorder="1"/>
    <xf numFmtId="0" fontId="0" fillId="0" borderId="0" xfId="0" applyBorder="1" applyAlignment="1">
      <alignment horizontal="center"/>
    </xf>
    <xf numFmtId="0" fontId="0" fillId="0" borderId="0" xfId="0" applyBorder="1" applyAlignment="1">
      <alignment wrapText="1"/>
    </xf>
    <xf numFmtId="0" fontId="14" fillId="0" borderId="0" xfId="0" applyFont="1" applyBorder="1" applyAlignment="1">
      <alignment horizontal="center"/>
    </xf>
    <xf numFmtId="0" fontId="10" fillId="0" borderId="0" xfId="0" applyFont="1" applyBorder="1"/>
    <xf numFmtId="0" fontId="10" fillId="0" borderId="0" xfId="0" applyFont="1" applyBorder="1" applyAlignment="1">
      <alignment horizontal="center"/>
    </xf>
    <xf numFmtId="44" fontId="34" fillId="30" borderId="77" xfId="0" applyNumberFormat="1" applyFont="1" applyFill="1" applyBorder="1" applyAlignment="1">
      <alignment horizontal="center" vertical="center" wrapText="1"/>
    </xf>
    <xf numFmtId="0" fontId="14" fillId="0" borderId="0" xfId="0" applyFont="1" applyAlignment="1">
      <alignment horizontal="left"/>
    </xf>
    <xf numFmtId="0" fontId="0" fillId="0" borderId="0" xfId="0" applyFill="1" applyBorder="1" applyAlignment="1">
      <alignment wrapText="1"/>
    </xf>
    <xf numFmtId="0" fontId="14" fillId="0" borderId="0" xfId="0" applyFont="1" applyAlignment="1">
      <alignment horizontal="left" vertical="center"/>
    </xf>
    <xf numFmtId="0" fontId="14" fillId="0" borderId="0" xfId="0" applyFont="1"/>
    <xf numFmtId="0" fontId="35" fillId="0" borderId="0" xfId="0" applyFont="1" applyAlignment="1">
      <alignment horizontal="center" vertical="center"/>
    </xf>
    <xf numFmtId="0" fontId="35" fillId="0" borderId="0" xfId="0" applyFont="1" applyBorder="1" applyAlignment="1">
      <alignment horizontal="center" vertical="center" wrapText="1"/>
    </xf>
    <xf numFmtId="0" fontId="35" fillId="0" borderId="0" xfId="0" applyFont="1" applyAlignment="1">
      <alignment horizontal="center" vertical="center" wrapText="1"/>
    </xf>
    <xf numFmtId="0" fontId="0" fillId="0" borderId="0" xfId="0" applyFont="1" applyFill="1" applyBorder="1" applyAlignment="1" applyProtection="1">
      <alignment horizontal="left" vertical="center" wrapText="1"/>
      <protection locked="0"/>
    </xf>
    <xf numFmtId="0" fontId="13" fillId="0" borderId="0" xfId="0" applyFont="1" applyBorder="1" applyAlignment="1">
      <alignment vertical="center" wrapText="1"/>
    </xf>
    <xf numFmtId="0" fontId="52" fillId="34" borderId="77" xfId="0" applyFont="1" applyFill="1" applyBorder="1" applyAlignment="1">
      <alignment vertical="center" wrapText="1"/>
    </xf>
    <xf numFmtId="44" fontId="0" fillId="25" borderId="77" xfId="0" applyNumberFormat="1" applyFill="1" applyBorder="1"/>
    <xf numFmtId="0" fontId="52" fillId="34" borderId="77" xfId="0" applyFont="1" applyFill="1" applyBorder="1" applyAlignment="1">
      <alignment horizontal="center" vertical="center" wrapText="1"/>
    </xf>
    <xf numFmtId="3" fontId="52" fillId="34" borderId="77" xfId="0" applyNumberFormat="1" applyFont="1" applyFill="1" applyBorder="1" applyAlignment="1">
      <alignment vertical="center" wrapText="1"/>
    </xf>
    <xf numFmtId="44" fontId="52" fillId="34" borderId="77" xfId="0" applyNumberFormat="1" applyFont="1" applyFill="1" applyBorder="1" applyAlignment="1">
      <alignment horizontal="center" vertical="center" wrapText="1"/>
    </xf>
    <xf numFmtId="14" fontId="52" fillId="20" borderId="77" xfId="0" applyNumberFormat="1" applyFont="1" applyFill="1" applyBorder="1" applyAlignment="1">
      <alignment horizontal="center" vertical="center" wrapText="1"/>
    </xf>
    <xf numFmtId="0" fontId="10" fillId="0" borderId="0" xfId="0" applyFont="1" applyBorder="1" applyAlignment="1">
      <alignment vertical="center"/>
    </xf>
    <xf numFmtId="0" fontId="31" fillId="0" borderId="0" xfId="0" applyFont="1" applyBorder="1" applyAlignment="1">
      <alignment vertical="center"/>
    </xf>
    <xf numFmtId="0" fontId="30" fillId="29" borderId="0" xfId="0" applyFont="1" applyFill="1" applyBorder="1" applyAlignment="1">
      <alignment vertical="center"/>
    </xf>
    <xf numFmtId="0" fontId="30" fillId="29" borderId="0" xfId="0" applyFont="1" applyFill="1" applyBorder="1" applyAlignment="1">
      <alignment vertical="center" wrapText="1"/>
    </xf>
    <xf numFmtId="0" fontId="10" fillId="29" borderId="0" xfId="0" applyFont="1" applyFill="1" applyBorder="1" applyAlignment="1">
      <alignment vertical="center"/>
    </xf>
    <xf numFmtId="0" fontId="38" fillId="29" borderId="0" xfId="0" applyFont="1" applyFill="1" applyBorder="1" applyAlignment="1">
      <alignment vertical="center"/>
    </xf>
    <xf numFmtId="0" fontId="29" fillId="29" borderId="0" xfId="0" applyFont="1" applyFill="1" applyBorder="1" applyAlignment="1">
      <alignment vertical="center"/>
    </xf>
    <xf numFmtId="0" fontId="30" fillId="29" borderId="0" xfId="0" applyFont="1" applyFill="1" applyBorder="1" applyAlignment="1">
      <alignment horizontal="center" vertical="center" wrapText="1"/>
    </xf>
    <xf numFmtId="44" fontId="10" fillId="25" borderId="77" xfId="0" applyNumberFormat="1" applyFont="1" applyFill="1" applyBorder="1"/>
    <xf numFmtId="44" fontId="44" fillId="25" borderId="77" xfId="0" applyNumberFormat="1" applyFont="1" applyFill="1" applyBorder="1" applyAlignment="1">
      <alignment horizontal="center" vertical="center" wrapText="1"/>
    </xf>
    <xf numFmtId="0" fontId="31" fillId="29" borderId="0" xfId="0" applyFont="1" applyFill="1" applyBorder="1"/>
    <xf numFmtId="0" fontId="33" fillId="29" borderId="0" xfId="0" applyFont="1" applyFill="1" applyBorder="1" applyAlignment="1"/>
    <xf numFmtId="0" fontId="33" fillId="29" borderId="0" xfId="0" applyFont="1" applyFill="1" applyBorder="1" applyAlignment="1">
      <alignment horizontal="center"/>
    </xf>
    <xf numFmtId="0" fontId="4" fillId="16" borderId="71" xfId="0" applyFont="1" applyFill="1" applyBorder="1" applyAlignment="1">
      <alignment horizontal="center" vertical="center" wrapText="1"/>
    </xf>
    <xf numFmtId="0" fontId="4" fillId="0" borderId="0" xfId="0" applyFont="1" applyFill="1" applyBorder="1" applyAlignment="1">
      <alignment horizontal="center" vertical="center"/>
    </xf>
    <xf numFmtId="0" fontId="4" fillId="0" borderId="0" xfId="0" applyFont="1" applyFill="1" applyBorder="1" applyAlignment="1">
      <alignment horizontal="center" vertical="center" wrapText="1"/>
    </xf>
    <xf numFmtId="0" fontId="4" fillId="16" borderId="49" xfId="0" applyFont="1" applyFill="1" applyBorder="1" applyAlignment="1">
      <alignment horizontal="center" vertical="center" wrapText="1"/>
    </xf>
    <xf numFmtId="0" fontId="4" fillId="0" borderId="0" xfId="0" applyFont="1" applyFill="1" applyAlignment="1">
      <alignment horizontal="center" vertical="center"/>
    </xf>
    <xf numFmtId="0" fontId="4" fillId="16" borderId="71" xfId="0" applyFont="1" applyFill="1" applyBorder="1" applyAlignment="1">
      <alignment horizontal="center" vertical="center"/>
    </xf>
    <xf numFmtId="0" fontId="7" fillId="17" borderId="71" xfId="0" applyFont="1" applyFill="1" applyBorder="1" applyAlignment="1">
      <alignment horizontal="center" vertical="center" wrapText="1"/>
    </xf>
    <xf numFmtId="0" fontId="6" fillId="16" borderId="71" xfId="0" applyFont="1" applyFill="1" applyBorder="1" applyAlignment="1">
      <alignment horizontal="center" vertical="center" wrapText="1"/>
    </xf>
    <xf numFmtId="0" fontId="7" fillId="0" borderId="0" xfId="0" applyFont="1" applyAlignment="1">
      <alignment vertical="center"/>
    </xf>
    <xf numFmtId="0" fontId="0" fillId="0" borderId="0" xfId="0" applyAlignment="1">
      <alignment vertical="center" wrapText="1"/>
    </xf>
    <xf numFmtId="0" fontId="13" fillId="0" borderId="0" xfId="0" applyFont="1" applyFill="1" applyBorder="1" applyAlignment="1">
      <alignment horizontal="center" vertical="center"/>
    </xf>
    <xf numFmtId="0" fontId="13" fillId="0" borderId="0" xfId="0" applyFont="1" applyFill="1" applyBorder="1" applyAlignment="1">
      <alignment vertical="center" wrapText="1"/>
    </xf>
    <xf numFmtId="0" fontId="33" fillId="0" borderId="0" xfId="0" applyFont="1" applyAlignment="1">
      <alignment vertical="center" wrapText="1"/>
    </xf>
    <xf numFmtId="44" fontId="43" fillId="6" borderId="17" xfId="1" applyNumberFormat="1" applyFont="1" applyFill="1" applyBorder="1" applyAlignment="1" applyProtection="1">
      <alignment vertical="center" wrapText="1"/>
      <protection locked="0"/>
    </xf>
    <xf numFmtId="44" fontId="43" fillId="6" borderId="31" xfId="1" applyNumberFormat="1" applyFont="1" applyFill="1" applyBorder="1" applyAlignment="1" applyProtection="1">
      <alignment vertical="center" wrapText="1"/>
      <protection locked="0"/>
    </xf>
    <xf numFmtId="44" fontId="43" fillId="6" borderId="29" xfId="1" applyNumberFormat="1" applyFont="1" applyFill="1" applyBorder="1" applyAlignment="1" applyProtection="1">
      <alignment vertical="center" wrapText="1"/>
      <protection locked="0"/>
    </xf>
    <xf numFmtId="44" fontId="43" fillId="6" borderId="10" xfId="1" applyNumberFormat="1" applyFont="1" applyFill="1" applyBorder="1" applyAlignment="1" applyProtection="1">
      <alignment vertical="center" wrapText="1"/>
      <protection locked="0"/>
    </xf>
    <xf numFmtId="0" fontId="30" fillId="35" borderId="0" xfId="0" applyFont="1" applyFill="1" applyBorder="1" applyAlignment="1">
      <alignment vertical="center"/>
    </xf>
    <xf numFmtId="0" fontId="0" fillId="5" borderId="0" xfId="0" applyFill="1" applyBorder="1"/>
    <xf numFmtId="0" fontId="30" fillId="10" borderId="0" xfId="0" applyFont="1" applyFill="1"/>
    <xf numFmtId="0" fontId="0" fillId="5" borderId="0" xfId="0" applyFill="1" applyBorder="1" applyAlignment="1">
      <alignment horizontal="center"/>
    </xf>
    <xf numFmtId="0" fontId="30" fillId="5" borderId="0" xfId="0" applyFont="1" applyFill="1"/>
    <xf numFmtId="0" fontId="14" fillId="5" borderId="0" xfId="0" applyFont="1" applyFill="1" applyBorder="1"/>
    <xf numFmtId="0" fontId="14" fillId="5" borderId="0" xfId="0" applyFont="1" applyFill="1" applyBorder="1" applyAlignment="1">
      <alignment wrapText="1"/>
    </xf>
    <xf numFmtId="0" fontId="4" fillId="5" borderId="0" xfId="0" applyFont="1" applyFill="1" applyBorder="1"/>
    <xf numFmtId="0" fontId="4" fillId="5" borderId="0" xfId="0" applyFont="1" applyFill="1"/>
    <xf numFmtId="0" fontId="30" fillId="5" borderId="0" xfId="0" applyFont="1" applyFill="1" applyBorder="1" applyAlignment="1">
      <alignment wrapText="1"/>
    </xf>
    <xf numFmtId="0" fontId="30" fillId="10" borderId="0" xfId="0" applyFont="1" applyFill="1" applyBorder="1" applyAlignment="1"/>
    <xf numFmtId="0" fontId="25" fillId="0" borderId="0" xfId="0" applyFont="1" applyAlignment="1">
      <alignment horizontal="right"/>
    </xf>
    <xf numFmtId="0" fontId="25" fillId="0" borderId="0" xfId="0" applyFont="1" applyAlignment="1">
      <alignment horizontal="right" wrapText="1"/>
    </xf>
    <xf numFmtId="44" fontId="0" fillId="25" borderId="0" xfId="0" applyNumberFormat="1" applyFill="1"/>
    <xf numFmtId="0" fontId="4" fillId="0" borderId="0" xfId="0" applyFont="1" applyAlignment="1">
      <alignment horizontal="left" wrapText="1"/>
    </xf>
    <xf numFmtId="0" fontId="4" fillId="0" borderId="0" xfId="0" applyFont="1" applyAlignment="1">
      <alignment horizontal="left" vertical="center" wrapText="1"/>
    </xf>
    <xf numFmtId="0" fontId="25" fillId="0" borderId="0" xfId="0" applyFont="1" applyAlignment="1">
      <alignment vertical="center" wrapText="1"/>
    </xf>
    <xf numFmtId="44" fontId="56" fillId="25" borderId="77" xfId="0" applyNumberFormat="1" applyFont="1" applyFill="1" applyBorder="1" applyAlignment="1">
      <alignment horizontal="center" vertical="center" wrapText="1"/>
    </xf>
    <xf numFmtId="0" fontId="10" fillId="5" borderId="0" xfId="0" applyFont="1" applyFill="1" applyBorder="1"/>
    <xf numFmtId="0" fontId="0" fillId="25" borderId="77" xfId="0" applyFill="1" applyBorder="1"/>
    <xf numFmtId="0" fontId="57" fillId="0" borderId="0" xfId="0" applyFont="1" applyAlignment="1">
      <alignment horizontal="right"/>
    </xf>
    <xf numFmtId="0" fontId="57" fillId="0" borderId="0" xfId="0" applyFont="1" applyAlignment="1">
      <alignment horizontal="right" wrapText="1"/>
    </xf>
    <xf numFmtId="0" fontId="4" fillId="0" borderId="0" xfId="0" applyFont="1" applyAlignment="1">
      <alignment vertical="center" wrapText="1"/>
    </xf>
    <xf numFmtId="44" fontId="4" fillId="25" borderId="77" xfId="0" applyNumberFormat="1" applyFont="1" applyFill="1" applyBorder="1"/>
    <xf numFmtId="0" fontId="10" fillId="5" borderId="0" xfId="0" applyFont="1" applyFill="1" applyBorder="1" applyAlignment="1">
      <alignment vertical="center"/>
    </xf>
    <xf numFmtId="0" fontId="30" fillId="5" borderId="0" xfId="0" applyFont="1" applyFill="1" applyBorder="1" applyAlignment="1">
      <alignment vertical="center"/>
    </xf>
    <xf numFmtId="0" fontId="30" fillId="5" borderId="0" xfId="0" applyFont="1" applyFill="1" applyBorder="1" applyAlignment="1">
      <alignment horizontal="left"/>
    </xf>
    <xf numFmtId="0" fontId="31" fillId="5" borderId="0" xfId="0" applyFont="1" applyFill="1" applyBorder="1"/>
    <xf numFmtId="0" fontId="10" fillId="0" borderId="0" xfId="0" applyFont="1" applyFill="1" applyBorder="1"/>
    <xf numFmtId="0" fontId="38" fillId="0" borderId="0" xfId="0" applyFont="1" applyFill="1" applyBorder="1" applyAlignment="1">
      <alignment wrapText="1"/>
    </xf>
    <xf numFmtId="44" fontId="54" fillId="25" borderId="77" xfId="0" applyNumberFormat="1" applyFont="1" applyFill="1" applyBorder="1" applyAlignment="1">
      <alignment horizontal="center" vertical="center" wrapText="1"/>
    </xf>
    <xf numFmtId="0" fontId="58" fillId="0" borderId="0" xfId="0" applyFont="1"/>
    <xf numFmtId="0" fontId="59" fillId="0" borderId="0" xfId="0" applyFont="1"/>
    <xf numFmtId="0" fontId="25" fillId="0" borderId="0" xfId="0" applyFont="1" applyAlignment="1">
      <alignment horizontal="center" vertical="center" wrapText="1"/>
    </xf>
    <xf numFmtId="0" fontId="0" fillId="25" borderId="77" xfId="0" applyFill="1" applyBorder="1" applyAlignment="1">
      <alignment horizontal="center" vertical="center"/>
    </xf>
    <xf numFmtId="0" fontId="0" fillId="0" borderId="0" xfId="0" applyAlignment="1">
      <alignment horizontal="center" vertical="center"/>
    </xf>
    <xf numFmtId="0" fontId="20" fillId="0" borderId="0" xfId="0" applyFont="1"/>
    <xf numFmtId="0" fontId="33" fillId="0" borderId="0" xfId="0" applyFont="1" applyFill="1" applyBorder="1" applyAlignment="1">
      <alignment horizontal="center" vertical="center"/>
    </xf>
    <xf numFmtId="14" fontId="0" fillId="0" borderId="0" xfId="0" applyNumberFormat="1" applyBorder="1"/>
    <xf numFmtId="14" fontId="0" fillId="0" borderId="0" xfId="0" applyNumberFormat="1" applyBorder="1" applyAlignment="1">
      <alignment horizontal="center" vertical="center"/>
    </xf>
    <xf numFmtId="0" fontId="10" fillId="0" borderId="0" xfId="0" applyFont="1" applyAlignment="1">
      <alignment wrapText="1"/>
    </xf>
    <xf numFmtId="44" fontId="33" fillId="25" borderId="0" xfId="0" applyNumberFormat="1" applyFont="1" applyFill="1" applyBorder="1" applyAlignment="1">
      <alignment horizontal="center" vertical="center"/>
    </xf>
    <xf numFmtId="0" fontId="0" fillId="36" borderId="0" xfId="0" applyFill="1" applyAlignment="1">
      <alignment horizontal="center" vertical="center"/>
    </xf>
    <xf numFmtId="0" fontId="15" fillId="37" borderId="0" xfId="0" applyFont="1" applyFill="1" applyAlignment="1">
      <alignment vertical="center" wrapText="1"/>
    </xf>
    <xf numFmtId="0" fontId="15" fillId="37" borderId="79" xfId="0" applyFont="1" applyFill="1" applyBorder="1" applyAlignment="1">
      <alignment vertical="center" wrapText="1"/>
    </xf>
    <xf numFmtId="0" fontId="65" fillId="20" borderId="55" xfId="0" applyFont="1" applyFill="1" applyBorder="1" applyAlignment="1">
      <alignment vertical="center" wrapText="1"/>
    </xf>
    <xf numFmtId="0" fontId="65" fillId="20" borderId="55" xfId="0" applyFont="1" applyFill="1" applyBorder="1" applyAlignment="1">
      <alignment vertical="center"/>
    </xf>
    <xf numFmtId="0" fontId="15" fillId="0" borderId="0" xfId="0" applyFont="1"/>
    <xf numFmtId="0" fontId="17" fillId="0" borderId="0" xfId="0" applyFont="1"/>
    <xf numFmtId="0" fontId="18" fillId="0" borderId="0" xfId="0" applyFont="1"/>
    <xf numFmtId="0" fontId="15" fillId="0" borderId="0" xfId="0" applyFont="1" applyAlignment="1">
      <alignment vertical="center" wrapText="1"/>
    </xf>
    <xf numFmtId="0" fontId="19" fillId="0" borderId="0" xfId="0" applyFont="1" applyAlignment="1">
      <alignment vertical="top" wrapText="1"/>
    </xf>
    <xf numFmtId="0" fontId="15" fillId="17" borderId="0" xfId="0" applyFont="1" applyFill="1" applyAlignment="1">
      <alignment vertical="center"/>
    </xf>
    <xf numFmtId="0" fontId="15" fillId="17" borderId="0" xfId="0" applyFont="1" applyFill="1" applyAlignment="1">
      <alignment vertical="center" wrapText="1"/>
    </xf>
    <xf numFmtId="0" fontId="23" fillId="0" borderId="0" xfId="0" applyFont="1" applyAlignment="1">
      <alignment vertical="center" wrapText="1"/>
    </xf>
    <xf numFmtId="0" fontId="21" fillId="0" borderId="0" xfId="0" applyFont="1" applyAlignment="1">
      <alignment wrapText="1"/>
    </xf>
    <xf numFmtId="0" fontId="20" fillId="0" borderId="0" xfId="0" applyFont="1" applyAlignment="1">
      <alignment vertical="center" wrapText="1"/>
    </xf>
    <xf numFmtId="0" fontId="15" fillId="0" borderId="0" xfId="0" applyFont="1" applyAlignment="1">
      <alignment vertical="center"/>
    </xf>
    <xf numFmtId="0" fontId="16" fillId="0" borderId="0" xfId="0" applyFont="1" applyAlignment="1">
      <alignment vertical="center"/>
    </xf>
    <xf numFmtId="0" fontId="48" fillId="20" borderId="55" xfId="0" applyFont="1" applyFill="1" applyBorder="1"/>
    <xf numFmtId="0" fontId="47" fillId="20" borderId="55" xfId="0" applyFont="1" applyFill="1" applyBorder="1"/>
    <xf numFmtId="0" fontId="66" fillId="20" borderId="55" xfId="3" applyFont="1" applyFill="1" applyBorder="1"/>
    <xf numFmtId="0" fontId="21" fillId="0" borderId="0" xfId="0" applyFont="1"/>
    <xf numFmtId="0" fontId="48" fillId="20" borderId="55" xfId="0" applyFont="1" applyFill="1" applyBorder="1" applyAlignment="1">
      <alignment vertical="center" wrapText="1"/>
    </xf>
    <xf numFmtId="0" fontId="16" fillId="36" borderId="78" xfId="0" applyFont="1" applyFill="1" applyBorder="1" applyAlignment="1">
      <alignment horizontal="center" wrapText="1"/>
    </xf>
    <xf numFmtId="0" fontId="16" fillId="36" borderId="77" xfId="0" applyFont="1" applyFill="1" applyBorder="1" applyAlignment="1">
      <alignment horizontal="center" wrapText="1"/>
    </xf>
    <xf numFmtId="0" fontId="26" fillId="0" borderId="0" xfId="0" applyFont="1" applyAlignment="1">
      <alignment vertical="center" wrapText="1"/>
    </xf>
    <xf numFmtId="0" fontId="67" fillId="0" borderId="0" xfId="0" applyFont="1" applyAlignment="1">
      <alignment vertical="center"/>
    </xf>
    <xf numFmtId="0" fontId="67" fillId="0" borderId="0" xfId="0" applyFont="1"/>
    <xf numFmtId="0" fontId="16" fillId="36" borderId="77" xfId="0" applyFont="1" applyFill="1" applyBorder="1" applyAlignment="1">
      <alignment horizontal="center"/>
    </xf>
    <xf numFmtId="0" fontId="15" fillId="29" borderId="0" xfId="0" applyFont="1" applyFill="1" applyAlignment="1">
      <alignment vertical="center"/>
    </xf>
    <xf numFmtId="44" fontId="15" fillId="25" borderId="0" xfId="0" applyNumberFormat="1" applyFont="1" applyFill="1" applyAlignment="1">
      <alignment vertical="center" wrapText="1"/>
    </xf>
    <xf numFmtId="0" fontId="35" fillId="0" borderId="0" xfId="0" applyFont="1"/>
    <xf numFmtId="0" fontId="13" fillId="0" borderId="0" xfId="0" applyFont="1"/>
    <xf numFmtId="0" fontId="13" fillId="38" borderId="0" xfId="0" applyFont="1" applyFill="1"/>
    <xf numFmtId="0" fontId="16" fillId="36" borderId="78" xfId="0" applyNumberFormat="1" applyFont="1" applyFill="1" applyBorder="1" applyAlignment="1">
      <alignment wrapText="1"/>
    </xf>
    <xf numFmtId="49" fontId="13" fillId="0" borderId="0" xfId="0" applyNumberFormat="1" applyFont="1"/>
    <xf numFmtId="0" fontId="19" fillId="39" borderId="93" xfId="0" applyFont="1" applyFill="1" applyBorder="1"/>
    <xf numFmtId="49" fontId="68" fillId="0" borderId="0" xfId="0" applyNumberFormat="1" applyFont="1" applyAlignment="1">
      <alignment wrapText="1"/>
    </xf>
    <xf numFmtId="0" fontId="68" fillId="0" borderId="0" xfId="0" applyFont="1" applyAlignment="1">
      <alignment wrapText="1"/>
    </xf>
    <xf numFmtId="3" fontId="0" fillId="0" borderId="0" xfId="0" applyNumberFormat="1"/>
    <xf numFmtId="0" fontId="7" fillId="0" borderId="0" xfId="0" applyFont="1" applyFill="1"/>
    <xf numFmtId="0" fontId="14" fillId="0" borderId="0" xfId="0" applyFont="1" applyFill="1"/>
    <xf numFmtId="0" fontId="13" fillId="0" borderId="0" xfId="0" applyFont="1" applyFill="1"/>
    <xf numFmtId="0" fontId="35" fillId="0" borderId="0" xfId="0" applyFont="1" applyFill="1" applyAlignment="1">
      <alignment horizontal="center" vertical="center"/>
    </xf>
    <xf numFmtId="0" fontId="13" fillId="0" borderId="0" xfId="0" applyFont="1" applyFill="1" applyAlignment="1">
      <alignment vertical="center"/>
    </xf>
    <xf numFmtId="0" fontId="4" fillId="0" borderId="0" xfId="0" applyFont="1" applyFill="1" applyBorder="1" applyAlignment="1">
      <alignment horizontal="left" vertical="center"/>
    </xf>
    <xf numFmtId="0" fontId="31" fillId="0" borderId="75" xfId="0" applyFont="1" applyBorder="1" applyAlignment="1">
      <alignment horizontal="left" vertical="center" wrapText="1"/>
    </xf>
    <xf numFmtId="0" fontId="30" fillId="0" borderId="68" xfId="0" applyFont="1" applyBorder="1" applyAlignment="1">
      <alignment horizontal="left" wrapText="1"/>
    </xf>
    <xf numFmtId="0" fontId="30" fillId="0" borderId="68" xfId="0" applyFont="1" applyBorder="1" applyAlignment="1">
      <alignment horizontal="left" vertical="center" wrapText="1"/>
    </xf>
    <xf numFmtId="0" fontId="30" fillId="0" borderId="69" xfId="0" applyFont="1" applyBorder="1" applyAlignment="1">
      <alignment horizontal="left" wrapText="1"/>
    </xf>
    <xf numFmtId="0" fontId="33" fillId="0" borderId="91" xfId="0" applyFont="1" applyBorder="1" applyAlignment="1">
      <alignment horizontal="left" vertical="center" wrapText="1"/>
    </xf>
    <xf numFmtId="0" fontId="33" fillId="0" borderId="92" xfId="0" applyFont="1" applyBorder="1" applyAlignment="1">
      <alignment horizontal="left" vertical="center" wrapText="1"/>
    </xf>
    <xf numFmtId="0" fontId="29" fillId="0" borderId="68" xfId="0" applyFont="1" applyBorder="1" applyAlignment="1">
      <alignment horizontal="left" wrapText="1"/>
    </xf>
    <xf numFmtId="0" fontId="33" fillId="0" borderId="68" xfId="0" applyFont="1" applyBorder="1" applyAlignment="1">
      <alignment horizontal="left" vertical="center" wrapText="1"/>
    </xf>
    <xf numFmtId="0" fontId="33" fillId="0" borderId="69" xfId="0" applyFont="1" applyBorder="1" applyAlignment="1">
      <alignment horizontal="left" vertical="center" wrapText="1"/>
    </xf>
    <xf numFmtId="0" fontId="33" fillId="0" borderId="69" xfId="0" applyFont="1" applyBorder="1" applyAlignment="1">
      <alignment horizontal="left" vertical="center"/>
    </xf>
    <xf numFmtId="0" fontId="29" fillId="0" borderId="68" xfId="0" applyFont="1" applyBorder="1" applyAlignment="1">
      <alignment horizontal="left" vertical="center" wrapText="1"/>
    </xf>
    <xf numFmtId="0" fontId="29" fillId="0" borderId="68" xfId="0" applyFont="1" applyBorder="1" applyAlignment="1">
      <alignment horizontal="left" vertical="center"/>
    </xf>
    <xf numFmtId="0" fontId="33" fillId="0" borderId="68" xfId="0" applyFont="1" applyBorder="1" applyAlignment="1">
      <alignment horizontal="left" vertical="top" wrapText="1"/>
    </xf>
    <xf numFmtId="0" fontId="33" fillId="0" borderId="69" xfId="0" applyFont="1" applyBorder="1" applyAlignment="1">
      <alignment horizontal="left" vertical="top" wrapText="1"/>
    </xf>
    <xf numFmtId="0" fontId="33" fillId="0" borderId="68" xfId="0" applyFont="1" applyBorder="1" applyAlignment="1">
      <alignment horizontal="left" vertical="center"/>
    </xf>
    <xf numFmtId="0" fontId="20" fillId="0" borderId="0" xfId="0" applyFont="1" applyBorder="1" applyAlignment="1">
      <alignment vertical="center" wrapText="1"/>
    </xf>
    <xf numFmtId="0" fontId="20" fillId="0" borderId="49" xfId="0" applyFont="1" applyBorder="1" applyAlignment="1">
      <alignment vertical="center" wrapText="1"/>
    </xf>
    <xf numFmtId="0" fontId="28" fillId="0" borderId="0" xfId="0" applyFont="1" applyAlignment="1">
      <alignment horizontal="right"/>
    </xf>
    <xf numFmtId="0" fontId="32" fillId="0" borderId="0" xfId="0" applyFont="1" applyFill="1" applyAlignment="1">
      <alignment vertical="center" wrapText="1"/>
    </xf>
    <xf numFmtId="0" fontId="32" fillId="0" borderId="0" xfId="0" applyFont="1" applyFill="1" applyBorder="1" applyAlignment="1">
      <alignment vertical="center" wrapText="1"/>
    </xf>
    <xf numFmtId="0" fontId="33" fillId="0" borderId="0" xfId="0" applyFont="1" applyFill="1" applyAlignment="1">
      <alignment vertical="center" wrapText="1"/>
    </xf>
    <xf numFmtId="0" fontId="41" fillId="0" borderId="0" xfId="0" applyFont="1" applyFill="1" applyBorder="1" applyAlignment="1">
      <alignment vertical="center" wrapText="1"/>
    </xf>
    <xf numFmtId="0" fontId="31" fillId="0" borderId="0" xfId="0" applyFont="1" applyFill="1" applyBorder="1" applyAlignment="1">
      <alignment vertical="center"/>
    </xf>
    <xf numFmtId="0" fontId="16" fillId="0" borderId="0" xfId="0" applyFont="1" applyFill="1"/>
    <xf numFmtId="0" fontId="16" fillId="0" borderId="0" xfId="0" applyFont="1" applyFill="1" applyBorder="1"/>
    <xf numFmtId="0" fontId="16" fillId="0" borderId="0" xfId="0" applyFont="1" applyFill="1" applyBorder="1" applyAlignment="1">
      <alignment vertical="center"/>
    </xf>
    <xf numFmtId="0" fontId="18" fillId="0" borderId="0" xfId="0" applyFont="1" applyFill="1"/>
    <xf numFmtId="0" fontId="33" fillId="0" borderId="78" xfId="0" applyFont="1" applyBorder="1" applyAlignment="1">
      <alignment horizontal="left" vertical="center" wrapText="1"/>
    </xf>
    <xf numFmtId="0" fontId="30" fillId="0" borderId="0" xfId="0" applyFont="1" applyAlignment="1">
      <alignment horizontal="left" vertical="center" wrapText="1"/>
    </xf>
    <xf numFmtId="0" fontId="30" fillId="0" borderId="0" xfId="0" applyFont="1" applyBorder="1" applyAlignment="1">
      <alignment horizontal="left" vertical="center" wrapText="1"/>
    </xf>
    <xf numFmtId="0" fontId="35" fillId="0" borderId="78" xfId="0" applyFont="1" applyBorder="1" applyAlignment="1">
      <alignment horizontal="left" vertical="center" wrapText="1"/>
    </xf>
    <xf numFmtId="0" fontId="30" fillId="0" borderId="78" xfId="0" applyFont="1" applyBorder="1" applyAlignment="1">
      <alignment horizontal="left" vertical="center" wrapText="1"/>
    </xf>
    <xf numFmtId="0" fontId="60" fillId="0" borderId="0" xfId="0" applyFont="1" applyBorder="1" applyAlignment="1">
      <alignment horizontal="left" vertical="center" wrapText="1"/>
    </xf>
    <xf numFmtId="0" fontId="13" fillId="0" borderId="0" xfId="0" applyFont="1" applyBorder="1" applyAlignment="1">
      <alignment horizontal="left" vertical="center"/>
    </xf>
    <xf numFmtId="0" fontId="29" fillId="0" borderId="0" xfId="0" applyFont="1" applyBorder="1" applyAlignment="1">
      <alignment horizontal="left" vertical="center" wrapText="1"/>
    </xf>
    <xf numFmtId="0" fontId="29" fillId="0" borderId="0" xfId="0" applyFont="1" applyBorder="1" applyAlignment="1">
      <alignment horizontal="left" vertical="center"/>
    </xf>
    <xf numFmtId="0" fontId="4" fillId="0" borderId="0" xfId="0" applyFont="1" applyAlignment="1">
      <alignment horizontal="center"/>
    </xf>
    <xf numFmtId="0" fontId="23" fillId="0" borderId="49" xfId="0" applyFont="1" applyBorder="1" applyAlignment="1">
      <alignment vertical="center" wrapText="1"/>
    </xf>
    <xf numFmtId="0" fontId="41" fillId="0" borderId="44" xfId="0" applyFont="1" applyFill="1" applyBorder="1" applyAlignment="1">
      <alignment vertical="center" wrapText="1"/>
    </xf>
    <xf numFmtId="0" fontId="37" fillId="0" borderId="0" xfId="0" applyFont="1" applyFill="1" applyBorder="1"/>
    <xf numFmtId="0" fontId="37" fillId="0" borderId="0" xfId="0" applyFont="1" applyFill="1"/>
    <xf numFmtId="0" fontId="4" fillId="0" borderId="0" xfId="0" applyFont="1" applyFill="1"/>
    <xf numFmtId="0" fontId="28" fillId="0" borderId="0" xfId="0" applyFont="1" applyFill="1" applyAlignment="1">
      <alignment wrapText="1"/>
    </xf>
    <xf numFmtId="0" fontId="25" fillId="0" borderId="0" xfId="0" applyFont="1" applyFill="1" applyAlignment="1">
      <alignment wrapText="1"/>
    </xf>
    <xf numFmtId="0" fontId="62" fillId="0" borderId="0" xfId="0" applyFont="1" applyFill="1" applyAlignment="1">
      <alignment wrapText="1"/>
    </xf>
    <xf numFmtId="0" fontId="25" fillId="0" borderId="0" xfId="0" applyFont="1" applyFill="1" applyAlignment="1">
      <alignment horizontal="right" wrapText="1"/>
    </xf>
    <xf numFmtId="0" fontId="0" fillId="0" borderId="0" xfId="0" applyFill="1" applyAlignment="1">
      <alignment horizontal="center" wrapText="1"/>
    </xf>
    <xf numFmtId="44" fontId="4" fillId="0" borderId="0" xfId="0" applyNumberFormat="1" applyFont="1" applyFill="1" applyAlignment="1">
      <alignment horizontal="center" wrapText="1"/>
    </xf>
    <xf numFmtId="0" fontId="0" fillId="0" borderId="0" xfId="0" applyFill="1" applyAlignment="1">
      <alignment wrapText="1"/>
    </xf>
    <xf numFmtId="44" fontId="0" fillId="0" borderId="0" xfId="0" applyNumberFormat="1" applyFill="1" applyAlignment="1">
      <alignment vertical="center"/>
    </xf>
    <xf numFmtId="0" fontId="0" fillId="21" borderId="0" xfId="0" applyFont="1" applyFill="1" applyBorder="1" applyAlignment="1">
      <alignment horizontal="center" wrapText="1"/>
    </xf>
    <xf numFmtId="0" fontId="0" fillId="21" borderId="0" xfId="0" applyFont="1" applyFill="1" applyBorder="1"/>
    <xf numFmtId="0" fontId="33" fillId="0" borderId="0" xfId="0" applyFont="1" applyBorder="1" applyAlignment="1">
      <alignment horizontal="left" vertical="center" wrapText="1"/>
    </xf>
    <xf numFmtId="0" fontId="14" fillId="0" borderId="86" xfId="0" applyFont="1" applyBorder="1" applyAlignment="1">
      <alignment horizontal="left" vertical="top" wrapText="1"/>
    </xf>
    <xf numFmtId="0" fontId="0" fillId="0" borderId="53" xfId="0" applyFont="1" applyBorder="1" applyAlignment="1">
      <alignment horizontal="left" vertical="center" wrapText="1"/>
    </xf>
    <xf numFmtId="0" fontId="0" fillId="0" borderId="0" xfId="0" applyFont="1" applyBorder="1" applyAlignment="1">
      <alignment vertical="top" wrapText="1"/>
    </xf>
    <xf numFmtId="0" fontId="33" fillId="0" borderId="0" xfId="0" applyFont="1" applyBorder="1" applyAlignment="1">
      <alignment horizontal="left" vertical="center"/>
    </xf>
    <xf numFmtId="0" fontId="31" fillId="6" borderId="36" xfId="0" applyFont="1" applyFill="1" applyBorder="1" applyAlignment="1" applyProtection="1">
      <alignment horizontal="left" vertical="center" wrapText="1"/>
      <protection locked="0"/>
    </xf>
    <xf numFmtId="0" fontId="31" fillId="6" borderId="8" xfId="0" applyFont="1" applyFill="1" applyBorder="1" applyAlignment="1" applyProtection="1">
      <alignment horizontal="left" vertical="center" wrapText="1"/>
      <protection locked="0"/>
    </xf>
    <xf numFmtId="0" fontId="0" fillId="0" borderId="0" xfId="0" applyFont="1" applyBorder="1" applyAlignment="1">
      <alignment horizontal="left" vertical="center" wrapText="1"/>
    </xf>
    <xf numFmtId="0" fontId="0" fillId="0" borderId="54" xfId="0" applyFont="1" applyFill="1" applyBorder="1" applyAlignment="1" applyProtection="1">
      <alignment horizontal="left" vertical="center" wrapText="1"/>
      <protection locked="0"/>
    </xf>
    <xf numFmtId="0" fontId="14" fillId="0" borderId="0" xfId="0" applyFont="1" applyBorder="1" applyAlignment="1">
      <alignment horizontal="left" vertical="top" wrapText="1"/>
    </xf>
    <xf numFmtId="0" fontId="51" fillId="0" borderId="0" xfId="0" applyFont="1" applyFill="1" applyBorder="1" applyAlignment="1">
      <alignment vertical="top" wrapText="1"/>
    </xf>
    <xf numFmtId="0" fontId="14" fillId="0" borderId="0" xfId="0" applyFont="1" applyBorder="1" applyAlignment="1">
      <alignment vertical="center" wrapText="1"/>
    </xf>
    <xf numFmtId="0" fontId="4" fillId="0" borderId="0" xfId="0" applyFont="1" applyFill="1" applyBorder="1" applyAlignment="1">
      <alignment vertical="center"/>
    </xf>
    <xf numFmtId="0" fontId="14" fillId="0" borderId="0" xfId="0" applyFont="1" applyBorder="1" applyAlignment="1">
      <alignment vertical="top" wrapText="1"/>
    </xf>
    <xf numFmtId="0" fontId="35" fillId="0" borderId="0" xfId="0" applyFont="1" applyBorder="1" applyAlignment="1">
      <alignment horizontal="center" vertical="center"/>
    </xf>
    <xf numFmtId="0" fontId="0" fillId="0" borderId="0" xfId="0" applyFont="1" applyBorder="1" applyAlignment="1">
      <alignment vertical="center" wrapText="1"/>
    </xf>
    <xf numFmtId="0" fontId="0" fillId="0" borderId="0" xfId="0" applyFont="1" applyFill="1" applyBorder="1" applyAlignment="1" applyProtection="1">
      <alignment vertical="center" wrapText="1"/>
      <protection locked="0"/>
    </xf>
    <xf numFmtId="0" fontId="14" fillId="0" borderId="0" xfId="0" applyFont="1" applyFill="1" applyBorder="1" applyAlignment="1">
      <alignment vertical="center" wrapText="1"/>
    </xf>
    <xf numFmtId="0" fontId="14" fillId="0" borderId="0" xfId="0" applyFont="1" applyFill="1" applyBorder="1" applyAlignment="1">
      <alignment vertical="top" wrapText="1"/>
    </xf>
    <xf numFmtId="0" fontId="0" fillId="0" borderId="0" xfId="0" applyFont="1" applyFill="1" applyBorder="1" applyAlignment="1">
      <alignment vertical="top" wrapText="1"/>
    </xf>
    <xf numFmtId="0" fontId="35" fillId="0" borderId="0" xfId="0" applyFont="1" applyFill="1" applyBorder="1" applyAlignment="1" applyProtection="1">
      <alignment horizontal="center" vertical="center" wrapText="1"/>
      <protection locked="0"/>
    </xf>
    <xf numFmtId="0" fontId="35" fillId="0" borderId="12" xfId="0" applyFont="1" applyFill="1" applyBorder="1" applyAlignment="1" applyProtection="1">
      <alignment horizontal="center" vertical="center" wrapText="1"/>
      <protection locked="0"/>
    </xf>
    <xf numFmtId="165" fontId="0" fillId="7" borderId="38" xfId="1" applyNumberFormat="1" applyFont="1" applyFill="1" applyBorder="1" applyAlignment="1" applyProtection="1">
      <alignment vertical="center" wrapText="1"/>
      <protection locked="0"/>
    </xf>
    <xf numFmtId="0" fontId="4" fillId="2" borderId="0" xfId="0" applyFont="1" applyFill="1" applyBorder="1" applyAlignment="1">
      <alignment horizontal="center" vertical="center"/>
    </xf>
    <xf numFmtId="0" fontId="4" fillId="0" borderId="33" xfId="0" applyFont="1" applyFill="1" applyBorder="1" applyAlignment="1">
      <alignment vertical="center"/>
    </xf>
    <xf numFmtId="0" fontId="33" fillId="0" borderId="0" xfId="0" applyFont="1" applyBorder="1" applyAlignment="1">
      <alignment vertical="center" wrapText="1"/>
    </xf>
    <xf numFmtId="0" fontId="33" fillId="0" borderId="8" xfId="0" applyFont="1" applyBorder="1" applyAlignment="1">
      <alignment horizontal="center" vertical="center"/>
    </xf>
    <xf numFmtId="0" fontId="33" fillId="0" borderId="6" xfId="0" applyFont="1" applyBorder="1" applyAlignment="1">
      <alignment horizontal="center" vertical="center"/>
    </xf>
    <xf numFmtId="0" fontId="31" fillId="6" borderId="6" xfId="0" applyFont="1" applyFill="1" applyBorder="1" applyAlignment="1" applyProtection="1">
      <alignment horizontal="left" vertical="center" wrapText="1"/>
      <protection locked="0"/>
    </xf>
    <xf numFmtId="0" fontId="33" fillId="0" borderId="6" xfId="0" applyFont="1" applyBorder="1" applyAlignment="1">
      <alignment horizontal="center" vertical="center" wrapText="1"/>
    </xf>
    <xf numFmtId="0" fontId="33" fillId="0" borderId="8" xfId="0" applyFont="1" applyBorder="1" applyAlignment="1">
      <alignment horizontal="center" vertical="center" wrapText="1"/>
    </xf>
    <xf numFmtId="0" fontId="31" fillId="6" borderId="19" xfId="0" applyFont="1" applyFill="1" applyBorder="1" applyAlignment="1" applyProtection="1">
      <alignment horizontal="left" vertical="center" wrapText="1"/>
      <protection locked="0"/>
    </xf>
    <xf numFmtId="0" fontId="31" fillId="0" borderId="0" xfId="0" applyFont="1" applyFill="1" applyBorder="1" applyAlignment="1" applyProtection="1">
      <alignment vertical="center" wrapText="1"/>
      <protection locked="0"/>
    </xf>
    <xf numFmtId="0" fontId="30" fillId="9" borderId="84" xfId="0" applyFont="1" applyFill="1" applyBorder="1" applyAlignment="1">
      <alignment vertical="center" wrapText="1"/>
    </xf>
    <xf numFmtId="0" fontId="61" fillId="0" borderId="0" xfId="0" applyFont="1" applyFill="1" applyBorder="1" applyAlignment="1">
      <alignment vertical="center"/>
    </xf>
    <xf numFmtId="0" fontId="32" fillId="0" borderId="0" xfId="0" applyFont="1" applyFill="1" applyBorder="1"/>
    <xf numFmtId="0" fontId="38" fillId="0" borderId="0" xfId="0" applyFont="1" applyFill="1" applyBorder="1" applyAlignment="1">
      <alignment horizontal="left" vertical="center" wrapText="1"/>
    </xf>
    <xf numFmtId="0" fontId="33" fillId="0" borderId="0" xfId="0" applyFont="1" applyFill="1" applyBorder="1" applyAlignment="1"/>
    <xf numFmtId="0" fontId="41" fillId="0" borderId="0" xfId="0" applyFont="1" applyFill="1" applyBorder="1" applyAlignment="1"/>
    <xf numFmtId="0" fontId="31" fillId="0" borderId="0" xfId="3" applyFont="1" applyFill="1" applyBorder="1" applyAlignment="1">
      <alignment vertical="center" wrapText="1"/>
    </xf>
    <xf numFmtId="0" fontId="38" fillId="0" borderId="0" xfId="0" applyFont="1" applyBorder="1" applyAlignment="1">
      <alignment vertical="center" wrapText="1"/>
    </xf>
    <xf numFmtId="0" fontId="33" fillId="0" borderId="0" xfId="0" applyFont="1" applyFill="1" applyBorder="1" applyAlignment="1">
      <alignment vertical="top" wrapText="1"/>
    </xf>
    <xf numFmtId="0" fontId="0" fillId="0" borderId="0" xfId="0" applyFill="1" applyBorder="1" applyAlignment="1">
      <alignment horizontal="center"/>
    </xf>
    <xf numFmtId="0" fontId="0" fillId="2" borderId="0" xfId="0" applyFont="1" applyFill="1" applyBorder="1" applyAlignment="1">
      <alignment horizontal="center" vertical="center"/>
    </xf>
    <xf numFmtId="0" fontId="31" fillId="0" borderId="0" xfId="0" applyFont="1" applyFill="1" applyBorder="1" applyAlignment="1">
      <alignment horizontal="center" vertical="center" wrapText="1"/>
    </xf>
    <xf numFmtId="164" fontId="43" fillId="0" borderId="0" xfId="1" applyNumberFormat="1" applyFont="1" applyFill="1" applyBorder="1" applyAlignment="1">
      <alignment vertical="center" wrapText="1"/>
    </xf>
    <xf numFmtId="0" fontId="41" fillId="0" borderId="0" xfId="0" applyFont="1" applyFill="1" applyBorder="1" applyAlignment="1">
      <alignment vertical="center"/>
    </xf>
    <xf numFmtId="0" fontId="31" fillId="0" borderId="0" xfId="0" applyFont="1" applyAlignment="1">
      <alignment horizontal="center" vertical="center" wrapText="1"/>
    </xf>
    <xf numFmtId="164" fontId="42" fillId="0" borderId="0" xfId="1" applyNumberFormat="1" applyFont="1" applyFill="1" applyBorder="1" applyAlignment="1">
      <alignment vertical="center" wrapText="1"/>
    </xf>
    <xf numFmtId="0" fontId="28" fillId="0" borderId="0" xfId="0" applyFont="1" applyBorder="1" applyAlignment="1">
      <alignment vertical="center" wrapText="1"/>
    </xf>
    <xf numFmtId="0" fontId="0" fillId="0" borderId="0" xfId="0" applyFill="1" applyBorder="1" applyAlignment="1">
      <alignment vertical="center" wrapText="1"/>
    </xf>
    <xf numFmtId="0" fontId="20" fillId="24" borderId="69" xfId="0" applyFont="1" applyFill="1" applyBorder="1" applyAlignment="1">
      <alignment vertical="center"/>
    </xf>
    <xf numFmtId="0" fontId="20" fillId="24" borderId="49" xfId="0" applyFont="1" applyFill="1" applyBorder="1" applyAlignment="1">
      <alignment vertical="center"/>
    </xf>
    <xf numFmtId="0" fontId="24" fillId="0" borderId="0" xfId="0" applyFont="1" applyAlignment="1">
      <alignment wrapText="1"/>
    </xf>
    <xf numFmtId="0" fontId="22" fillId="0" borderId="0" xfId="0" applyFont="1" applyAlignment="1">
      <alignment wrapText="1"/>
    </xf>
    <xf numFmtId="0" fontId="47" fillId="20" borderId="55" xfId="0" applyFont="1" applyFill="1" applyBorder="1" applyAlignment="1">
      <alignment wrapText="1"/>
    </xf>
    <xf numFmtId="9" fontId="48" fillId="20" borderId="55" xfId="4" applyFont="1" applyFill="1" applyBorder="1" applyAlignment="1">
      <alignment horizontal="center" vertical="center" wrapText="1"/>
    </xf>
    <xf numFmtId="49" fontId="48" fillId="20" borderId="55" xfId="4" applyNumberFormat="1" applyFont="1" applyFill="1" applyBorder="1" applyAlignment="1">
      <alignment horizontal="center" vertical="center" wrapText="1"/>
    </xf>
    <xf numFmtId="0" fontId="47" fillId="0" borderId="0" xfId="0" applyFont="1" applyBorder="1" applyAlignment="1">
      <alignment vertical="center"/>
    </xf>
    <xf numFmtId="0" fontId="55" fillId="20" borderId="48" xfId="0" applyFont="1" applyFill="1" applyBorder="1" applyAlignment="1">
      <alignment horizontal="center" vertical="center"/>
    </xf>
    <xf numFmtId="0" fontId="55" fillId="20" borderId="48" xfId="0" applyFont="1" applyFill="1" applyBorder="1" applyAlignment="1">
      <alignment vertical="center" wrapText="1"/>
    </xf>
    <xf numFmtId="164" fontId="55" fillId="20" borderId="48" xfId="1" applyNumberFormat="1" applyFont="1" applyFill="1" applyBorder="1" applyAlignment="1">
      <alignment vertical="center"/>
    </xf>
    <xf numFmtId="164" fontId="55" fillId="25" borderId="57" xfId="1" applyNumberFormat="1" applyFont="1" applyFill="1" applyBorder="1" applyAlignment="1">
      <alignment vertical="center"/>
    </xf>
    <xf numFmtId="0" fontId="55" fillId="23" borderId="48" xfId="0" applyFont="1" applyFill="1" applyBorder="1" applyAlignment="1">
      <alignment horizontal="center" vertical="center"/>
    </xf>
    <xf numFmtId="0" fontId="55" fillId="0" borderId="0" xfId="0" applyFont="1" applyBorder="1" applyAlignment="1">
      <alignment vertical="center"/>
    </xf>
    <xf numFmtId="0" fontId="55" fillId="0" borderId="0" xfId="0" applyFont="1" applyBorder="1" applyAlignment="1">
      <alignment horizontal="center" vertical="center" wrapText="1"/>
    </xf>
    <xf numFmtId="0" fontId="55" fillId="20" borderId="48" xfId="0" applyFont="1" applyFill="1" applyBorder="1" applyAlignment="1">
      <alignment horizontal="left" vertical="center" wrapText="1"/>
    </xf>
    <xf numFmtId="164" fontId="55" fillId="25" borderId="48" xfId="1" applyNumberFormat="1" applyFont="1" applyFill="1" applyBorder="1" applyAlignment="1">
      <alignment vertical="center"/>
    </xf>
    <xf numFmtId="0" fontId="52" fillId="13" borderId="0" xfId="0" applyFont="1" applyFill="1" applyBorder="1" applyAlignment="1">
      <alignment vertical="center" wrapText="1"/>
    </xf>
    <xf numFmtId="0" fontId="52" fillId="13" borderId="77" xfId="0" applyFont="1" applyFill="1" applyBorder="1" applyAlignment="1">
      <alignment horizontal="center" vertical="center" wrapText="1"/>
    </xf>
    <xf numFmtId="0" fontId="47" fillId="0" borderId="0" xfId="0" applyFont="1" applyAlignment="1">
      <alignment horizontal="center" vertical="center"/>
    </xf>
    <xf numFmtId="0" fontId="75" fillId="0" borderId="0" xfId="0" applyFont="1" applyFill="1" applyBorder="1" applyAlignment="1">
      <alignment vertical="center" wrapText="1"/>
    </xf>
    <xf numFmtId="44" fontId="52" fillId="13" borderId="0" xfId="0" applyNumberFormat="1" applyFont="1" applyFill="1" applyBorder="1" applyAlignment="1">
      <alignment vertical="center" wrapText="1"/>
    </xf>
    <xf numFmtId="0" fontId="52" fillId="11" borderId="77" xfId="0" applyFont="1" applyFill="1" applyBorder="1" applyAlignment="1">
      <alignment horizontal="center" vertical="center" wrapText="1"/>
    </xf>
    <xf numFmtId="0" fontId="52" fillId="13" borderId="77" xfId="0" applyNumberFormat="1" applyFont="1" applyFill="1" applyBorder="1" applyAlignment="1">
      <alignment horizontal="center" vertical="center" wrapText="1"/>
    </xf>
    <xf numFmtId="14" fontId="52" fillId="13" borderId="77" xfId="0" applyNumberFormat="1" applyFont="1" applyFill="1" applyBorder="1" applyAlignment="1">
      <alignment horizontal="center" vertical="center" wrapText="1"/>
    </xf>
    <xf numFmtId="14" fontId="52" fillId="22" borderId="77" xfId="0" applyNumberFormat="1" applyFont="1" applyFill="1" applyBorder="1" applyAlignment="1">
      <alignment horizontal="center" vertical="center" wrapText="1"/>
    </xf>
    <xf numFmtId="44" fontId="52" fillId="13" borderId="77" xfId="0" applyNumberFormat="1" applyFont="1" applyFill="1" applyBorder="1" applyAlignment="1">
      <alignment horizontal="center" vertical="center" wrapText="1"/>
    </xf>
    <xf numFmtId="44" fontId="47" fillId="23" borderId="77" xfId="0" applyNumberFormat="1" applyFont="1" applyFill="1" applyBorder="1" applyAlignment="1">
      <alignment horizontal="center" vertical="center" wrapText="1"/>
    </xf>
    <xf numFmtId="44" fontId="52" fillId="13" borderId="77" xfId="1" applyFont="1" applyFill="1" applyBorder="1" applyAlignment="1">
      <alignment horizontal="center" vertical="center" wrapText="1"/>
    </xf>
    <xf numFmtId="44" fontId="52" fillId="13" borderId="0" xfId="0" applyNumberFormat="1" applyFont="1" applyFill="1" applyBorder="1" applyAlignment="1">
      <alignment horizontal="center" vertical="center" wrapText="1"/>
    </xf>
    <xf numFmtId="44" fontId="52" fillId="34" borderId="0" xfId="0" applyNumberFormat="1" applyFont="1" applyFill="1" applyBorder="1" applyAlignment="1">
      <alignment vertical="center" wrapText="1"/>
    </xf>
    <xf numFmtId="44" fontId="52" fillId="20" borderId="77" xfId="0" applyNumberFormat="1" applyFont="1" applyFill="1" applyBorder="1" applyAlignment="1">
      <alignment horizontal="center" vertical="center" wrapText="1"/>
    </xf>
    <xf numFmtId="0" fontId="47" fillId="0" borderId="0" xfId="0" applyFont="1" applyBorder="1" applyAlignment="1">
      <alignment horizontal="center" vertical="center" wrapText="1"/>
    </xf>
    <xf numFmtId="0" fontId="75" fillId="12" borderId="77" xfId="0" applyFont="1" applyFill="1" applyBorder="1" applyAlignment="1">
      <alignment vertical="center" wrapText="1"/>
    </xf>
    <xf numFmtId="0" fontId="54" fillId="13" borderId="77" xfId="0" applyFont="1" applyFill="1" applyBorder="1" applyAlignment="1">
      <alignment horizontal="center" vertical="center" wrapText="1"/>
    </xf>
    <xf numFmtId="0" fontId="76" fillId="0" borderId="0" xfId="0" applyFont="1" applyBorder="1" applyAlignment="1">
      <alignment vertical="center" wrapText="1"/>
    </xf>
    <xf numFmtId="0" fontId="52" fillId="20" borderId="77" xfId="0" applyFont="1" applyFill="1" applyBorder="1" applyAlignment="1">
      <alignment horizontal="center" vertical="center" wrapText="1"/>
    </xf>
    <xf numFmtId="0" fontId="47" fillId="20" borderId="77" xfId="0" applyFont="1" applyFill="1" applyBorder="1" applyAlignment="1">
      <alignment horizontal="center" vertical="center" wrapText="1"/>
    </xf>
    <xf numFmtId="0" fontId="52" fillId="34" borderId="77" xfId="0" applyFont="1" applyFill="1" applyBorder="1" applyAlignment="1">
      <alignment horizontal="center" vertical="top" wrapText="1"/>
    </xf>
    <xf numFmtId="14" fontId="47" fillId="20" borderId="77" xfId="0" applyNumberFormat="1" applyFont="1" applyFill="1" applyBorder="1" applyAlignment="1">
      <alignment horizontal="center" vertical="center" wrapText="1"/>
    </xf>
    <xf numFmtId="0" fontId="76" fillId="0" borderId="0" xfId="0" applyFont="1" applyBorder="1"/>
    <xf numFmtId="0" fontId="76" fillId="0" borderId="77" xfId="0" applyFont="1" applyBorder="1" applyAlignment="1">
      <alignment vertical="center" wrapText="1"/>
    </xf>
    <xf numFmtId="1" fontId="52" fillId="34" borderId="77" xfId="0" applyNumberFormat="1" applyFont="1" applyFill="1" applyBorder="1" applyAlignment="1">
      <alignment horizontal="center" vertical="center" wrapText="1"/>
    </xf>
    <xf numFmtId="44" fontId="52" fillId="23" borderId="77" xfId="0" applyNumberFormat="1" applyFont="1" applyFill="1" applyBorder="1" applyAlignment="1">
      <alignment horizontal="center" vertical="center" wrapText="1"/>
    </xf>
    <xf numFmtId="0" fontId="52" fillId="0" borderId="0" xfId="0" applyFont="1" applyBorder="1"/>
    <xf numFmtId="0" fontId="16" fillId="0" borderId="0" xfId="0" applyFont="1" applyAlignment="1">
      <alignment vertical="center" wrapText="1"/>
    </xf>
    <xf numFmtId="0" fontId="15" fillId="29" borderId="0" xfId="0" applyFont="1" applyFill="1" applyBorder="1" applyAlignment="1">
      <alignment vertical="center" wrapText="1"/>
    </xf>
    <xf numFmtId="0" fontId="16" fillId="29" borderId="0" xfId="0" applyFont="1" applyFill="1" applyBorder="1" applyAlignment="1">
      <alignment vertical="center"/>
    </xf>
    <xf numFmtId="0" fontId="28" fillId="0" borderId="0" xfId="0" applyFont="1" applyBorder="1" applyAlignment="1">
      <alignment horizontal="left" vertical="center" wrapText="1"/>
    </xf>
    <xf numFmtId="0" fontId="35" fillId="0" borderId="33" xfId="0" applyFont="1" applyFill="1" applyBorder="1" applyAlignment="1">
      <alignment horizontal="center" vertical="center" wrapText="1"/>
    </xf>
    <xf numFmtId="0" fontId="35" fillId="0" borderId="33" xfId="0" applyFont="1" applyFill="1" applyBorder="1" applyAlignment="1">
      <alignment vertical="center" wrapText="1"/>
    </xf>
    <xf numFmtId="0" fontId="35" fillId="0" borderId="14" xfId="0" applyFont="1" applyFill="1" applyBorder="1" applyAlignment="1">
      <alignment horizontal="center" vertical="center" wrapText="1"/>
    </xf>
    <xf numFmtId="0" fontId="33" fillId="3" borderId="41" xfId="0" applyFont="1" applyFill="1" applyBorder="1" applyAlignment="1">
      <alignment horizontal="left" vertical="center" wrapText="1"/>
    </xf>
    <xf numFmtId="0" fontId="23" fillId="0" borderId="0" xfId="0" applyFont="1" applyBorder="1" applyAlignment="1">
      <alignment vertical="center" wrapText="1"/>
    </xf>
    <xf numFmtId="0" fontId="15" fillId="0" borderId="0" xfId="0" applyFont="1" applyFill="1" applyBorder="1" applyAlignment="1">
      <alignment vertical="center" wrapText="1"/>
    </xf>
    <xf numFmtId="0" fontId="7" fillId="3" borderId="0" xfId="0" applyFont="1" applyFill="1" applyBorder="1" applyAlignment="1">
      <alignment vertical="center" wrapText="1"/>
    </xf>
    <xf numFmtId="0" fontId="7" fillId="3" borderId="0" xfId="0" applyFont="1" applyFill="1" applyAlignment="1">
      <alignment vertical="center" wrapText="1"/>
    </xf>
    <xf numFmtId="0" fontId="63" fillId="3" borderId="83" xfId="0" applyFont="1" applyFill="1" applyBorder="1" applyAlignment="1">
      <alignment vertical="center" wrapText="1"/>
    </xf>
    <xf numFmtId="0" fontId="7" fillId="3" borderId="83" xfId="0" applyFont="1" applyFill="1" applyBorder="1" applyAlignment="1">
      <alignment vertical="center" wrapText="1"/>
    </xf>
    <xf numFmtId="0" fontId="33" fillId="3" borderId="0" xfId="0" applyFont="1" applyFill="1" applyBorder="1" applyAlignment="1">
      <alignment vertical="center" wrapText="1"/>
    </xf>
    <xf numFmtId="0" fontId="0" fillId="3" borderId="0" xfId="0" applyFont="1" applyFill="1" applyAlignment="1">
      <alignment vertical="center" wrapText="1"/>
    </xf>
    <xf numFmtId="0" fontId="30" fillId="5" borderId="0" xfId="0" applyFont="1" applyFill="1" applyBorder="1" applyAlignment="1">
      <alignment horizontal="left" wrapText="1"/>
    </xf>
    <xf numFmtId="0" fontId="31" fillId="5" borderId="0" xfId="0" applyFont="1" applyFill="1" applyBorder="1" applyAlignment="1"/>
    <xf numFmtId="0" fontId="13" fillId="5" borderId="0" xfId="0" applyFont="1" applyFill="1" applyBorder="1" applyAlignment="1"/>
    <xf numFmtId="0" fontId="15" fillId="5" borderId="0" xfId="0" applyFont="1" applyFill="1" applyBorder="1" applyAlignment="1">
      <alignment vertical="center"/>
    </xf>
    <xf numFmtId="0" fontId="0" fillId="5" borderId="0" xfId="0" applyFont="1" applyFill="1" applyBorder="1" applyAlignment="1">
      <alignment horizontal="left" wrapText="1"/>
    </xf>
    <xf numFmtId="0" fontId="0" fillId="5" borderId="0" xfId="0" applyFont="1" applyFill="1" applyBorder="1" applyAlignment="1">
      <alignment horizontal="left"/>
    </xf>
    <xf numFmtId="0" fontId="31" fillId="5" borderId="0" xfId="0" applyFont="1" applyFill="1" applyBorder="1" applyAlignment="1">
      <alignment wrapText="1"/>
    </xf>
    <xf numFmtId="0" fontId="35" fillId="5" borderId="0" xfId="0" applyFont="1" applyFill="1" applyBorder="1" applyAlignment="1">
      <alignment wrapText="1"/>
    </xf>
    <xf numFmtId="0" fontId="51" fillId="5" borderId="0" xfId="0" applyFont="1" applyFill="1" applyBorder="1" applyAlignment="1">
      <alignment vertical="center"/>
    </xf>
    <xf numFmtId="0" fontId="35" fillId="5" borderId="0" xfId="0" applyFont="1" applyFill="1" applyBorder="1" applyAlignment="1">
      <alignment vertical="center"/>
    </xf>
    <xf numFmtId="0" fontId="51" fillId="5" borderId="0" xfId="0" applyFont="1" applyFill="1" applyAlignment="1">
      <alignment vertical="center"/>
    </xf>
    <xf numFmtId="0" fontId="35" fillId="5" borderId="0" xfId="0" applyFont="1" applyFill="1" applyBorder="1" applyAlignment="1">
      <alignment vertical="center" wrapText="1"/>
    </xf>
    <xf numFmtId="0" fontId="13" fillId="5" borderId="0" xfId="0" applyFont="1" applyFill="1" applyBorder="1" applyAlignment="1">
      <alignment wrapText="1"/>
    </xf>
    <xf numFmtId="0" fontId="0" fillId="0" borderId="104" xfId="0" applyFont="1" applyBorder="1" applyAlignment="1">
      <alignment horizontal="center" vertical="center"/>
    </xf>
    <xf numFmtId="44" fontId="0" fillId="25" borderId="70" xfId="1" applyFont="1" applyFill="1" applyBorder="1" applyAlignment="1">
      <alignment vertical="center"/>
    </xf>
    <xf numFmtId="0" fontId="4" fillId="0" borderId="56" xfId="0" applyFont="1" applyBorder="1" applyAlignment="1">
      <alignment horizontal="center" vertical="center"/>
    </xf>
    <xf numFmtId="0" fontId="4" fillId="8" borderId="69" xfId="0" applyFont="1" applyFill="1" applyBorder="1" applyAlignment="1">
      <alignment horizontal="center" vertical="center" wrapText="1"/>
    </xf>
    <xf numFmtId="0" fontId="0" fillId="0" borderId="5" xfId="0" applyFont="1" applyBorder="1" applyAlignment="1">
      <alignment horizontal="center" vertical="center"/>
    </xf>
    <xf numFmtId="0" fontId="0" fillId="25" borderId="105" xfId="0" applyFont="1" applyFill="1" applyBorder="1" applyAlignment="1">
      <alignment vertical="center"/>
    </xf>
    <xf numFmtId="44" fontId="0" fillId="25" borderId="3" xfId="1" applyFont="1" applyFill="1" applyBorder="1" applyAlignment="1">
      <alignment vertical="center"/>
    </xf>
    <xf numFmtId="0" fontId="17" fillId="0" borderId="10" xfId="0" applyFont="1" applyBorder="1" applyAlignment="1">
      <alignment horizontal="left" vertical="center" wrapText="1"/>
    </xf>
    <xf numFmtId="0" fontId="31" fillId="0" borderId="10" xfId="0" applyFont="1" applyBorder="1" applyAlignment="1">
      <alignment horizontal="left" vertical="center" wrapText="1"/>
    </xf>
    <xf numFmtId="0" fontId="33" fillId="0" borderId="10" xfId="0" applyFont="1" applyBorder="1" applyAlignment="1">
      <alignment horizontal="left" vertical="center" wrapText="1"/>
    </xf>
    <xf numFmtId="0" fontId="33" fillId="0" borderId="51" xfId="0" applyFont="1" applyBorder="1" applyAlignment="1">
      <alignment horizontal="left" vertical="center" wrapText="1"/>
    </xf>
    <xf numFmtId="0" fontId="33" fillId="2" borderId="28" xfId="0" applyFont="1" applyFill="1" applyBorder="1" applyAlignment="1">
      <alignment vertical="center" wrapText="1"/>
    </xf>
    <xf numFmtId="0" fontId="31" fillId="0" borderId="106" xfId="0" applyFont="1" applyFill="1" applyBorder="1" applyAlignment="1">
      <alignment horizontal="center" vertical="center" wrapText="1"/>
    </xf>
    <xf numFmtId="0" fontId="31" fillId="0" borderId="107" xfId="0" applyFont="1" applyFill="1" applyBorder="1" applyAlignment="1">
      <alignment horizontal="center" vertical="center" wrapText="1"/>
    </xf>
    <xf numFmtId="0" fontId="31" fillId="0" borderId="108" xfId="0" applyFont="1" applyFill="1" applyBorder="1" applyAlignment="1">
      <alignment horizontal="center" vertical="center" wrapText="1"/>
    </xf>
    <xf numFmtId="0" fontId="31" fillId="0" borderId="109" xfId="0" applyFont="1" applyFill="1" applyBorder="1" applyAlignment="1">
      <alignment horizontal="center" vertical="center" wrapText="1"/>
    </xf>
    <xf numFmtId="0" fontId="31" fillId="0" borderId="20" xfId="0" applyFont="1" applyFill="1" applyBorder="1" applyAlignment="1">
      <alignment horizontal="center" vertical="center" wrapText="1"/>
    </xf>
    <xf numFmtId="0" fontId="33" fillId="0" borderId="35" xfId="0" applyFont="1" applyBorder="1" applyAlignment="1">
      <alignment horizontal="left" vertical="center" wrapText="1"/>
    </xf>
    <xf numFmtId="0" fontId="31" fillId="0" borderId="110" xfId="0" applyFont="1" applyFill="1" applyBorder="1" applyAlignment="1">
      <alignment horizontal="center" vertical="center" wrapText="1"/>
    </xf>
    <xf numFmtId="0" fontId="31" fillId="0" borderId="106" xfId="0" applyFont="1" applyBorder="1" applyAlignment="1">
      <alignment horizontal="center" vertical="center" wrapText="1"/>
    </xf>
    <xf numFmtId="0" fontId="31" fillId="0" borderId="107" xfId="0" applyFont="1" applyBorder="1" applyAlignment="1">
      <alignment horizontal="center" vertical="center" wrapText="1"/>
    </xf>
    <xf numFmtId="0" fontId="31" fillId="0" borderId="110" xfId="0" applyFont="1" applyBorder="1" applyAlignment="1">
      <alignment horizontal="center" vertical="center" wrapText="1"/>
    </xf>
    <xf numFmtId="0" fontId="33" fillId="2" borderId="29" xfId="0" applyFont="1" applyFill="1" applyBorder="1" applyAlignment="1">
      <alignment horizontal="center" vertical="center" wrapText="1"/>
    </xf>
    <xf numFmtId="0" fontId="33" fillId="0" borderId="10" xfId="0" applyFont="1" applyBorder="1" applyAlignment="1">
      <alignment horizontal="center" vertical="center"/>
    </xf>
    <xf numFmtId="0" fontId="31" fillId="6" borderId="29" xfId="0" applyFont="1" applyFill="1" applyBorder="1" applyAlignment="1" applyProtection="1">
      <alignment horizontal="left" vertical="center" wrapText="1"/>
      <protection locked="0"/>
    </xf>
    <xf numFmtId="0" fontId="31" fillId="6" borderId="10" xfId="0" applyFont="1" applyFill="1" applyBorder="1" applyAlignment="1" applyProtection="1">
      <alignment horizontal="left" vertical="center" wrapText="1"/>
      <protection locked="0"/>
    </xf>
    <xf numFmtId="0" fontId="31" fillId="6" borderId="35" xfId="0" applyFont="1" applyFill="1" applyBorder="1" applyAlignment="1" applyProtection="1">
      <alignment horizontal="left" vertical="center" wrapText="1"/>
      <protection locked="0"/>
    </xf>
    <xf numFmtId="0" fontId="33" fillId="0" borderId="29" xfId="0" applyFont="1" applyBorder="1" applyAlignment="1">
      <alignment horizontal="center" vertical="center"/>
    </xf>
    <xf numFmtId="0" fontId="33" fillId="0" borderId="7" xfId="0" applyFont="1" applyBorder="1" applyAlignment="1">
      <alignment horizontal="center" vertical="center"/>
    </xf>
    <xf numFmtId="0" fontId="33" fillId="0" borderId="26" xfId="0" applyFont="1" applyBorder="1" applyAlignment="1">
      <alignment horizontal="center" vertical="center"/>
    </xf>
    <xf numFmtId="0" fontId="33" fillId="0" borderId="7" xfId="0" applyFont="1" applyBorder="1" applyAlignment="1">
      <alignment horizontal="center" vertical="center" wrapText="1"/>
    </xf>
    <xf numFmtId="0" fontId="33" fillId="0" borderId="26" xfId="0" applyFont="1" applyBorder="1" applyAlignment="1">
      <alignment horizontal="center" vertical="center" wrapText="1"/>
    </xf>
    <xf numFmtId="0" fontId="31" fillId="0" borderId="9" xfId="0" applyFont="1" applyBorder="1" applyAlignment="1">
      <alignment vertical="center" wrapText="1"/>
    </xf>
    <xf numFmtId="0" fontId="33" fillId="0" borderId="29" xfId="0" applyFont="1" applyBorder="1" applyAlignment="1">
      <alignment vertical="center" wrapText="1"/>
    </xf>
    <xf numFmtId="0" fontId="31" fillId="0" borderId="30" xfId="0" applyFont="1" applyBorder="1" applyAlignment="1">
      <alignment vertical="center" wrapText="1"/>
    </xf>
    <xf numFmtId="0" fontId="31" fillId="6" borderId="111" xfId="0" applyFont="1" applyFill="1" applyBorder="1" applyAlignment="1" applyProtection="1">
      <alignment horizontal="left" vertical="center" wrapText="1"/>
      <protection locked="0"/>
    </xf>
    <xf numFmtId="0" fontId="31" fillId="6" borderId="25" xfId="0" applyFont="1" applyFill="1" applyBorder="1" applyAlignment="1" applyProtection="1">
      <alignment horizontal="left" vertical="center" wrapText="1"/>
      <protection locked="0"/>
    </xf>
    <xf numFmtId="0" fontId="33" fillId="0" borderId="29" xfId="0" applyFont="1" applyBorder="1" applyAlignment="1">
      <alignment horizontal="center" vertical="center" wrapText="1"/>
    </xf>
    <xf numFmtId="0" fontId="33" fillId="0" borderId="20" xfId="0" applyFont="1" applyBorder="1" applyAlignment="1">
      <alignment horizontal="center" vertical="center" wrapText="1"/>
    </xf>
    <xf numFmtId="0" fontId="13" fillId="2" borderId="0" xfId="0" applyFont="1" applyFill="1" applyBorder="1" applyAlignment="1">
      <alignment horizontal="center" vertical="center" wrapText="1"/>
    </xf>
    <xf numFmtId="0" fontId="71" fillId="44" borderId="52" xfId="0" applyFont="1" applyFill="1" applyBorder="1" applyAlignment="1">
      <alignment horizontal="center" vertical="top"/>
    </xf>
    <xf numFmtId="0" fontId="0" fillId="7" borderId="46" xfId="0" applyFont="1" applyFill="1" applyBorder="1" applyAlignment="1" applyProtection="1">
      <alignment horizontal="center" vertical="center" wrapText="1"/>
      <protection locked="0"/>
    </xf>
    <xf numFmtId="0" fontId="0" fillId="0" borderId="0" xfId="0" applyFont="1" applyFill="1" applyBorder="1" applyAlignment="1" applyProtection="1">
      <alignment horizontal="center" vertical="center" wrapText="1"/>
      <protection locked="0"/>
    </xf>
    <xf numFmtId="0" fontId="13" fillId="0" borderId="0" xfId="0" applyFont="1" applyAlignment="1">
      <alignment horizontal="center" vertical="center"/>
    </xf>
    <xf numFmtId="0" fontId="4" fillId="0" borderId="33"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12" xfId="0" applyFont="1" applyFill="1" applyBorder="1" applyAlignment="1" applyProtection="1">
      <alignment horizontal="center" vertical="center" wrapText="1"/>
      <protection locked="0"/>
    </xf>
    <xf numFmtId="0" fontId="33" fillId="0" borderId="0" xfId="0" applyFont="1" applyFill="1" applyBorder="1" applyAlignment="1">
      <alignment horizontal="left" vertical="center"/>
    </xf>
    <xf numFmtId="0" fontId="35" fillId="0" borderId="0" xfId="0" applyFont="1" applyAlignment="1">
      <alignment horizontal="left" vertical="center" wrapText="1"/>
    </xf>
    <xf numFmtId="0" fontId="13" fillId="0" borderId="0" xfId="0" applyFont="1" applyAlignment="1">
      <alignment horizontal="left" vertical="center"/>
    </xf>
    <xf numFmtId="0" fontId="0" fillId="0" borderId="54" xfId="0" applyFont="1" applyBorder="1" applyAlignment="1">
      <alignment horizontal="left" vertical="center" wrapText="1"/>
    </xf>
    <xf numFmtId="0" fontId="14" fillId="0" borderId="98" xfId="0" applyFont="1" applyBorder="1" applyAlignment="1">
      <alignment horizontal="left" vertical="center" wrapText="1"/>
    </xf>
    <xf numFmtId="0" fontId="14" fillId="0" borderId="53" xfId="0" applyFont="1" applyBorder="1" applyAlignment="1">
      <alignment horizontal="left" vertical="center" wrapText="1"/>
    </xf>
    <xf numFmtId="0" fontId="14" fillId="0" borderId="0" xfId="0" applyFont="1" applyFill="1" applyAlignment="1">
      <alignment horizontal="left" vertical="top" wrapText="1"/>
    </xf>
    <xf numFmtId="0" fontId="4" fillId="2" borderId="12" xfId="0" applyFont="1" applyFill="1" applyBorder="1" applyAlignment="1">
      <alignment horizontal="left" vertical="center"/>
    </xf>
    <xf numFmtId="0" fontId="35" fillId="0" borderId="0" xfId="0" applyFont="1" applyFill="1" applyBorder="1" applyAlignment="1">
      <alignment horizontal="center" vertical="center" wrapText="1"/>
    </xf>
    <xf numFmtId="0" fontId="0" fillId="7" borderId="112" xfId="0" applyFont="1" applyFill="1" applyBorder="1" applyAlignment="1" applyProtection="1">
      <alignment horizontal="left" vertical="center" wrapText="1"/>
      <protection locked="0"/>
    </xf>
    <xf numFmtId="0" fontId="0" fillId="7" borderId="13" xfId="0" applyFont="1" applyFill="1" applyBorder="1" applyAlignment="1" applyProtection="1">
      <alignment horizontal="left" vertical="center" wrapText="1"/>
      <protection locked="0"/>
    </xf>
    <xf numFmtId="165" fontId="0" fillId="7" borderId="11" xfId="1" applyNumberFormat="1" applyFont="1" applyFill="1" applyBorder="1" applyAlignment="1" applyProtection="1">
      <alignment vertical="center" wrapText="1"/>
      <protection locked="0"/>
    </xf>
    <xf numFmtId="0" fontId="4" fillId="5" borderId="71" xfId="0" applyFont="1" applyFill="1" applyBorder="1" applyAlignment="1">
      <alignment vertical="center"/>
    </xf>
    <xf numFmtId="0" fontId="4" fillId="5" borderId="71" xfId="0" applyFont="1" applyFill="1" applyBorder="1" applyAlignment="1">
      <alignment vertical="center" wrapText="1"/>
    </xf>
    <xf numFmtId="0" fontId="7" fillId="31" borderId="71" xfId="0" applyFont="1" applyFill="1" applyBorder="1" applyAlignment="1">
      <alignment horizontal="left" vertical="center"/>
    </xf>
    <xf numFmtId="0" fontId="7" fillId="33" borderId="71" xfId="0" applyFont="1" applyFill="1" applyBorder="1" applyAlignment="1">
      <alignment vertical="center"/>
    </xf>
    <xf numFmtId="0" fontId="14" fillId="0" borderId="0" xfId="0" applyFont="1" applyBorder="1" applyAlignment="1">
      <alignment vertical="center"/>
    </xf>
    <xf numFmtId="0" fontId="7" fillId="33" borderId="71" xfId="0" applyFont="1" applyFill="1" applyBorder="1" applyAlignment="1">
      <alignment vertical="center" wrapText="1"/>
    </xf>
    <xf numFmtId="0" fontId="4" fillId="0" borderId="0" xfId="0" applyFont="1" applyFill="1" applyAlignment="1">
      <alignment horizontal="center"/>
    </xf>
    <xf numFmtId="0" fontId="0" fillId="25" borderId="78" xfId="0" applyFont="1" applyFill="1" applyBorder="1" applyAlignment="1">
      <alignment vertical="center"/>
    </xf>
    <xf numFmtId="0" fontId="0" fillId="25" borderId="78" xfId="0" applyFont="1" applyFill="1" applyBorder="1" applyAlignment="1">
      <alignment horizontal="center" vertical="center" wrapText="1"/>
    </xf>
    <xf numFmtId="0" fontId="30" fillId="3" borderId="83" xfId="0" applyFont="1" applyFill="1" applyBorder="1" applyAlignment="1">
      <alignment vertical="center" wrapText="1"/>
    </xf>
    <xf numFmtId="0" fontId="7" fillId="3" borderId="115" xfId="0" applyFont="1" applyFill="1" applyBorder="1" applyAlignment="1">
      <alignment vertical="center" wrapText="1"/>
    </xf>
    <xf numFmtId="0" fontId="35" fillId="3" borderId="83" xfId="0" applyFont="1" applyFill="1" applyBorder="1" applyAlignment="1">
      <alignment vertical="center" wrapText="1"/>
    </xf>
    <xf numFmtId="0" fontId="7" fillId="3" borderId="116" xfId="0" applyFont="1" applyFill="1" applyBorder="1" applyAlignment="1">
      <alignment vertical="center" wrapText="1"/>
    </xf>
    <xf numFmtId="0" fontId="33" fillId="3" borderId="83" xfId="0" applyFont="1" applyFill="1" applyBorder="1" applyAlignment="1">
      <alignment vertical="center" wrapText="1"/>
    </xf>
    <xf numFmtId="0" fontId="47" fillId="20" borderId="113" xfId="0" applyFont="1" applyFill="1" applyBorder="1" applyAlignment="1">
      <alignment horizontal="center" vertical="center" wrapText="1"/>
    </xf>
    <xf numFmtId="0" fontId="35" fillId="5" borderId="0" xfId="0" applyFont="1" applyFill="1" applyAlignment="1">
      <alignment vertical="center"/>
    </xf>
    <xf numFmtId="0" fontId="13" fillId="0" borderId="0" xfId="0" applyFont="1" applyFill="1" applyAlignment="1"/>
    <xf numFmtId="0" fontId="13" fillId="0" borderId="0" xfId="0" applyFont="1" applyFill="1" applyBorder="1" applyAlignment="1"/>
    <xf numFmtId="0" fontId="33" fillId="0" borderId="78" xfId="0" applyFont="1" applyFill="1" applyBorder="1" applyAlignment="1">
      <alignment horizontal="left" vertical="center" wrapText="1"/>
    </xf>
    <xf numFmtId="0" fontId="28" fillId="7" borderId="46" xfId="0" applyFont="1" applyFill="1" applyBorder="1" applyAlignment="1" applyProtection="1">
      <alignment horizontal="center" vertical="center" wrapText="1"/>
      <protection locked="0"/>
    </xf>
    <xf numFmtId="0" fontId="28" fillId="7" borderId="99" xfId="0" applyFont="1" applyFill="1" applyBorder="1" applyAlignment="1" applyProtection="1">
      <alignment horizontal="center" vertical="center" wrapText="1"/>
      <protection locked="0"/>
    </xf>
    <xf numFmtId="0" fontId="51" fillId="7" borderId="46" xfId="0" applyFont="1" applyFill="1" applyBorder="1" applyAlignment="1" applyProtection="1">
      <alignment horizontal="center" vertical="center" wrapText="1"/>
      <protection locked="0"/>
    </xf>
    <xf numFmtId="0" fontId="51" fillId="7" borderId="47" xfId="0" applyFont="1" applyFill="1" applyBorder="1" applyAlignment="1" applyProtection="1">
      <alignment horizontal="center" vertical="center" wrapText="1"/>
      <protection locked="0"/>
    </xf>
    <xf numFmtId="0" fontId="25" fillId="7" borderId="38" xfId="0" applyFont="1" applyFill="1" applyBorder="1" applyAlignment="1" applyProtection="1">
      <alignment vertical="center" wrapText="1"/>
      <protection locked="0"/>
    </xf>
    <xf numFmtId="0" fontId="25" fillId="7" borderId="11" xfId="0" applyFont="1" applyFill="1" applyBorder="1" applyAlignment="1" applyProtection="1">
      <alignment vertical="center" wrapText="1"/>
      <protection locked="0"/>
    </xf>
    <xf numFmtId="9" fontId="52" fillId="13" borderId="77" xfId="0" applyNumberFormat="1" applyFont="1" applyFill="1" applyBorder="1" applyAlignment="1">
      <alignment horizontal="center" vertical="center" wrapText="1"/>
    </xf>
    <xf numFmtId="0" fontId="0" fillId="25" borderId="77" xfId="0" applyFont="1" applyFill="1" applyBorder="1" applyAlignment="1">
      <alignment wrapText="1"/>
    </xf>
    <xf numFmtId="0" fontId="35" fillId="5" borderId="85" xfId="0" applyFont="1" applyFill="1" applyBorder="1" applyAlignment="1"/>
    <xf numFmtId="0" fontId="33" fillId="29" borderId="0" xfId="0" applyFont="1" applyFill="1" applyBorder="1" applyAlignment="1">
      <alignment vertical="center"/>
    </xf>
    <xf numFmtId="0" fontId="31" fillId="29" borderId="0" xfId="0" applyFont="1" applyFill="1" applyBorder="1" applyAlignment="1">
      <alignment vertical="center"/>
    </xf>
    <xf numFmtId="165" fontId="43" fillId="6" borderId="31" xfId="1" applyNumberFormat="1" applyFont="1" applyFill="1" applyBorder="1" applyAlignment="1" applyProtection="1">
      <alignment vertical="center" wrapText="1"/>
      <protection locked="0"/>
    </xf>
    <xf numFmtId="165" fontId="43" fillId="6" borderId="17" xfId="1" applyNumberFormat="1" applyFont="1" applyFill="1" applyBorder="1" applyAlignment="1" applyProtection="1">
      <alignment vertical="center" wrapText="1"/>
      <protection locked="0"/>
    </xf>
    <xf numFmtId="44" fontId="43" fillId="46" borderId="17" xfId="1" applyFont="1" applyFill="1" applyBorder="1" applyAlignment="1" applyProtection="1">
      <alignment vertical="center" wrapText="1"/>
      <protection locked="0"/>
    </xf>
    <xf numFmtId="44" fontId="43" fillId="6" borderId="17" xfId="1" applyFont="1" applyFill="1" applyBorder="1" applyAlignment="1" applyProtection="1">
      <alignment vertical="center" wrapText="1"/>
      <protection locked="0"/>
    </xf>
    <xf numFmtId="44" fontId="43" fillId="6" borderId="10" xfId="1" applyFont="1" applyFill="1" applyBorder="1" applyAlignment="1" applyProtection="1">
      <alignment vertical="center" wrapText="1"/>
      <protection locked="0"/>
    </xf>
    <xf numFmtId="44" fontId="43" fillId="6" borderId="29" xfId="1" applyFont="1" applyFill="1" applyBorder="1" applyAlignment="1" applyProtection="1">
      <alignment vertical="center" wrapText="1"/>
      <protection locked="0"/>
    </xf>
    <xf numFmtId="44" fontId="43" fillId="6" borderId="31" xfId="1" applyFont="1" applyFill="1" applyBorder="1" applyAlignment="1" applyProtection="1">
      <alignment vertical="center" wrapText="1"/>
      <protection locked="0"/>
    </xf>
    <xf numFmtId="44" fontId="43" fillId="46" borderId="31" xfId="1" applyFont="1" applyFill="1" applyBorder="1" applyAlignment="1" applyProtection="1">
      <alignment vertical="center" wrapText="1"/>
      <protection locked="0"/>
    </xf>
    <xf numFmtId="0" fontId="4" fillId="0" borderId="68" xfId="0" applyFont="1" applyBorder="1" applyAlignment="1">
      <alignment horizontal="left" wrapText="1"/>
    </xf>
    <xf numFmtId="0" fontId="31" fillId="0" borderId="88" xfId="0" applyFont="1" applyBorder="1" applyAlignment="1">
      <alignment horizontal="left" vertical="center" wrapText="1"/>
    </xf>
    <xf numFmtId="0" fontId="31" fillId="0" borderId="89" xfId="0" applyFont="1" applyBorder="1" applyAlignment="1">
      <alignment horizontal="left" vertical="center" wrapText="1"/>
    </xf>
    <xf numFmtId="0" fontId="31" fillId="0" borderId="90" xfId="0" applyFont="1" applyBorder="1" applyAlignment="1">
      <alignment horizontal="left" vertical="center" wrapText="1"/>
    </xf>
    <xf numFmtId="0" fontId="13" fillId="0" borderId="75" xfId="0" applyFont="1" applyBorder="1" applyAlignment="1">
      <alignment horizontal="left" vertical="center" wrapText="1"/>
    </xf>
    <xf numFmtId="49" fontId="31" fillId="6" borderId="31" xfId="1" applyNumberFormat="1" applyFont="1" applyFill="1" applyBorder="1" applyAlignment="1" applyProtection="1">
      <alignment vertical="center"/>
      <protection locked="0"/>
    </xf>
    <xf numFmtId="49" fontId="31" fillId="6" borderId="17" xfId="1" applyNumberFormat="1" applyFont="1" applyFill="1" applyBorder="1" applyAlignment="1" applyProtection="1">
      <alignment vertical="center"/>
      <protection locked="0"/>
    </xf>
    <xf numFmtId="164" fontId="43" fillId="47" borderId="17" xfId="1" applyNumberFormat="1" applyFont="1" applyFill="1" applyBorder="1" applyAlignment="1">
      <alignment vertical="center" wrapText="1"/>
    </xf>
    <xf numFmtId="44" fontId="43" fillId="4" borderId="17" xfId="1" applyNumberFormat="1" applyFont="1" applyFill="1" applyBorder="1" applyAlignment="1">
      <alignment vertical="center" wrapText="1"/>
    </xf>
    <xf numFmtId="0" fontId="33" fillId="0" borderId="118" xfId="0" applyFont="1" applyBorder="1" applyAlignment="1">
      <alignment horizontal="left" vertical="center" wrapText="1"/>
    </xf>
    <xf numFmtId="0" fontId="52" fillId="13" borderId="80" xfId="0" applyFont="1" applyFill="1" applyBorder="1" applyAlignment="1">
      <alignment horizontal="center" vertical="center" wrapText="1"/>
    </xf>
    <xf numFmtId="44" fontId="56" fillId="25" borderId="81" xfId="0" applyNumberFormat="1" applyFont="1" applyFill="1" applyBorder="1" applyAlignment="1">
      <alignment horizontal="center" vertical="center" wrapText="1"/>
    </xf>
    <xf numFmtId="44" fontId="34" fillId="30" borderId="81" xfId="0" applyNumberFormat="1" applyFont="1" applyFill="1" applyBorder="1" applyAlignment="1">
      <alignment horizontal="center" vertical="center" wrapText="1"/>
    </xf>
    <xf numFmtId="0" fontId="35" fillId="0" borderId="82" xfId="0" applyFont="1" applyBorder="1" applyAlignment="1">
      <alignment vertical="center" wrapText="1"/>
    </xf>
    <xf numFmtId="0" fontId="0" fillId="25" borderId="81" xfId="0" applyFont="1" applyFill="1" applyBorder="1" applyAlignment="1">
      <alignment wrapText="1"/>
    </xf>
    <xf numFmtId="0" fontId="24" fillId="37" borderId="0" xfId="0" applyFont="1" applyFill="1" applyBorder="1" applyAlignment="1">
      <alignment horizontal="left" vertical="center"/>
    </xf>
    <xf numFmtId="0" fontId="7" fillId="3" borderId="114" xfId="0" applyFont="1" applyFill="1" applyBorder="1" applyAlignment="1">
      <alignment vertical="center" wrapText="1"/>
    </xf>
    <xf numFmtId="0" fontId="30" fillId="0" borderId="82" xfId="0" applyFont="1" applyBorder="1" applyAlignment="1">
      <alignment horizontal="left" vertical="center" wrapText="1"/>
    </xf>
    <xf numFmtId="0" fontId="5" fillId="0" borderId="0" xfId="0" applyFont="1" applyFill="1"/>
    <xf numFmtId="0" fontId="35" fillId="5" borderId="0" xfId="0" applyFont="1" applyFill="1" applyBorder="1" applyAlignment="1"/>
    <xf numFmtId="0" fontId="35" fillId="5" borderId="85" xfId="0" applyFont="1" applyFill="1" applyBorder="1"/>
    <xf numFmtId="0" fontId="35" fillId="5" borderId="125" xfId="0" applyFont="1" applyFill="1" applyBorder="1"/>
    <xf numFmtId="0" fontId="51" fillId="5" borderId="68" xfId="0" applyFont="1" applyFill="1" applyBorder="1" applyAlignment="1">
      <alignment vertical="center"/>
    </xf>
    <xf numFmtId="0" fontId="82" fillId="5" borderId="0" xfId="0" applyFont="1" applyFill="1" applyBorder="1" applyAlignment="1">
      <alignment vertical="center" wrapText="1"/>
    </xf>
    <xf numFmtId="0" fontId="51" fillId="5" borderId="0" xfId="0" applyFont="1" applyFill="1" applyBorder="1" applyAlignment="1">
      <alignment vertical="center" wrapText="1"/>
    </xf>
    <xf numFmtId="0" fontId="7" fillId="3" borderId="117" xfId="0" applyFont="1" applyFill="1" applyBorder="1" applyAlignment="1">
      <alignment vertical="center" wrapText="1"/>
    </xf>
    <xf numFmtId="0" fontId="47" fillId="20" borderId="126" xfId="0" applyFont="1" applyFill="1" applyBorder="1" applyAlignment="1">
      <alignment horizontal="center" vertical="center" wrapText="1"/>
    </xf>
    <xf numFmtId="0" fontId="47" fillId="20" borderId="128" xfId="0" applyFont="1" applyFill="1" applyBorder="1" applyAlignment="1">
      <alignment horizontal="center" vertical="center" wrapText="1"/>
    </xf>
    <xf numFmtId="0" fontId="13" fillId="5" borderId="68" xfId="0" applyFont="1" applyFill="1" applyBorder="1" applyAlignment="1"/>
    <xf numFmtId="0" fontId="7" fillId="3" borderId="124" xfId="0" applyFont="1" applyFill="1" applyBorder="1" applyAlignment="1">
      <alignment vertical="center" wrapText="1"/>
    </xf>
    <xf numFmtId="0" fontId="35" fillId="3" borderId="117" xfId="0" applyFont="1" applyFill="1" applyBorder="1" applyAlignment="1">
      <alignment vertical="center" wrapText="1"/>
    </xf>
    <xf numFmtId="0" fontId="7" fillId="3" borderId="132" xfId="0" applyFont="1" applyFill="1" applyBorder="1" applyAlignment="1">
      <alignment vertical="center" wrapText="1"/>
    </xf>
    <xf numFmtId="0" fontId="35" fillId="5" borderId="133" xfId="0" applyFont="1" applyFill="1" applyBorder="1"/>
    <xf numFmtId="0" fontId="13" fillId="5" borderId="134" xfId="0" applyFont="1" applyFill="1" applyBorder="1" applyAlignment="1"/>
    <xf numFmtId="0" fontId="7" fillId="3" borderId="135" xfId="0" applyFont="1" applyFill="1" applyBorder="1" applyAlignment="1">
      <alignment vertical="center" wrapText="1"/>
    </xf>
    <xf numFmtId="0" fontId="47" fillId="20" borderId="136" xfId="0" applyFont="1" applyFill="1" applyBorder="1" applyAlignment="1">
      <alignment horizontal="center" vertical="center" wrapText="1"/>
    </xf>
    <xf numFmtId="0" fontId="35" fillId="5" borderId="139" xfId="0" applyFont="1" applyFill="1" applyBorder="1"/>
    <xf numFmtId="0" fontId="13" fillId="5" borderId="87" xfId="0" applyFont="1" applyFill="1" applyBorder="1" applyAlignment="1"/>
    <xf numFmtId="0" fontId="7" fillId="3" borderId="140" xfId="0" applyFont="1" applyFill="1" applyBorder="1" applyAlignment="1">
      <alignment vertical="center" wrapText="1"/>
    </xf>
    <xf numFmtId="0" fontId="47" fillId="20" borderId="141" xfId="0" applyFont="1" applyFill="1" applyBorder="1" applyAlignment="1">
      <alignment horizontal="center" vertical="center" wrapText="1"/>
    </xf>
    <xf numFmtId="0" fontId="7" fillId="3" borderId="144" xfId="0" applyFont="1" applyFill="1" applyBorder="1" applyAlignment="1">
      <alignment vertical="center" wrapText="1"/>
    </xf>
    <xf numFmtId="0" fontId="33" fillId="0" borderId="11" xfId="0" applyFont="1" applyFill="1" applyBorder="1" applyAlignment="1">
      <alignment vertical="center" wrapText="1"/>
    </xf>
    <xf numFmtId="0" fontId="33" fillId="0" borderId="33" xfId="0" applyFont="1" applyFill="1" applyBorder="1" applyAlignment="1">
      <alignment vertical="center" wrapText="1"/>
    </xf>
    <xf numFmtId="0" fontId="33" fillId="0" borderId="0" xfId="0" applyFont="1" applyFill="1" applyBorder="1" applyAlignment="1">
      <alignment vertical="center" wrapText="1"/>
    </xf>
    <xf numFmtId="0" fontId="33" fillId="0" borderId="14" xfId="0" applyFont="1" applyFill="1" applyBorder="1" applyAlignment="1">
      <alignment vertical="center" wrapText="1"/>
    </xf>
    <xf numFmtId="0" fontId="7" fillId="0" borderId="0" xfId="0" applyFont="1" applyFill="1" applyBorder="1" applyAlignment="1">
      <alignment horizontal="left" vertical="center"/>
    </xf>
    <xf numFmtId="0" fontId="14" fillId="0" borderId="0" xfId="0" applyFont="1" applyFill="1" applyAlignment="1">
      <alignment horizontal="left"/>
    </xf>
    <xf numFmtId="0" fontId="33" fillId="3" borderId="68" xfId="0" applyFont="1" applyFill="1" applyBorder="1" applyAlignment="1">
      <alignment vertical="center" wrapText="1"/>
    </xf>
    <xf numFmtId="0" fontId="33" fillId="3" borderId="114" xfId="0" applyFont="1" applyFill="1" applyBorder="1" applyAlignment="1">
      <alignment vertical="center" wrapText="1"/>
    </xf>
    <xf numFmtId="0" fontId="35" fillId="5" borderId="125" xfId="0" applyFont="1" applyFill="1" applyBorder="1" applyAlignment="1"/>
    <xf numFmtId="0" fontId="7" fillId="0" borderId="82" xfId="0" applyFont="1" applyBorder="1" applyAlignment="1">
      <alignment vertical="center" wrapText="1"/>
    </xf>
    <xf numFmtId="0" fontId="30" fillId="5" borderId="68" xfId="0" applyFont="1" applyFill="1" applyBorder="1" applyAlignment="1">
      <alignment horizontal="left"/>
    </xf>
    <xf numFmtId="0" fontId="35" fillId="0" borderId="91" xfId="0" applyFont="1" applyBorder="1" applyAlignment="1">
      <alignment vertical="center" wrapText="1"/>
    </xf>
    <xf numFmtId="0" fontId="0" fillId="5" borderId="68" xfId="0" applyFill="1" applyBorder="1"/>
    <xf numFmtId="0" fontId="7" fillId="0" borderId="91" xfId="0" applyFont="1" applyBorder="1" applyAlignment="1">
      <alignment vertical="center" wrapText="1"/>
    </xf>
    <xf numFmtId="0" fontId="4" fillId="5" borderId="68" xfId="0" applyFont="1" applyFill="1" applyBorder="1"/>
    <xf numFmtId="0" fontId="52" fillId="11" borderId="80" xfId="0" applyFont="1" applyFill="1" applyBorder="1" applyAlignment="1">
      <alignment horizontal="center" vertical="center" wrapText="1"/>
    </xf>
    <xf numFmtId="0" fontId="52" fillId="13" borderId="127" xfId="0" applyFont="1" applyFill="1" applyBorder="1" applyAlignment="1">
      <alignment horizontal="center" vertical="center" wrapText="1"/>
    </xf>
    <xf numFmtId="0" fontId="33" fillId="0" borderId="82" xfId="0" applyFont="1" applyBorder="1" applyAlignment="1">
      <alignment horizontal="left" vertical="center" wrapText="1"/>
    </xf>
    <xf numFmtId="0" fontId="30" fillId="5" borderId="68" xfId="0" applyFont="1" applyFill="1" applyBorder="1" applyAlignment="1">
      <alignment wrapText="1"/>
    </xf>
    <xf numFmtId="0" fontId="52" fillId="13" borderId="68" xfId="0" applyFont="1" applyFill="1" applyBorder="1" applyAlignment="1">
      <alignment vertical="center" wrapText="1"/>
    </xf>
    <xf numFmtId="0" fontId="52" fillId="13" borderId="119" xfId="0" applyFont="1" applyFill="1" applyBorder="1" applyAlignment="1">
      <alignment horizontal="center" vertical="center" wrapText="1"/>
    </xf>
    <xf numFmtId="0" fontId="30" fillId="5" borderId="75" xfId="0" applyFont="1" applyFill="1" applyBorder="1" applyAlignment="1">
      <alignment wrapText="1"/>
    </xf>
    <xf numFmtId="0" fontId="33" fillId="0" borderId="129" xfId="0" applyFont="1" applyBorder="1" applyAlignment="1">
      <alignment horizontal="left" vertical="center" wrapText="1"/>
    </xf>
    <xf numFmtId="0" fontId="52" fillId="13" borderId="130" xfId="0" applyFont="1" applyFill="1" applyBorder="1" applyAlignment="1">
      <alignment horizontal="center" vertical="center" wrapText="1"/>
    </xf>
    <xf numFmtId="44" fontId="52" fillId="20" borderId="80" xfId="0" applyNumberFormat="1" applyFont="1" applyFill="1" applyBorder="1" applyAlignment="1">
      <alignment horizontal="center" vertical="center" wrapText="1"/>
    </xf>
    <xf numFmtId="44" fontId="44" fillId="25" borderId="80" xfId="0" applyNumberFormat="1" applyFont="1" applyFill="1" applyBorder="1" applyAlignment="1">
      <alignment horizontal="center" vertical="center" wrapText="1"/>
    </xf>
    <xf numFmtId="44" fontId="44" fillId="25" borderId="121" xfId="0" applyNumberFormat="1" applyFont="1" applyFill="1" applyBorder="1" applyAlignment="1">
      <alignment horizontal="center" vertical="center" wrapText="1"/>
    </xf>
    <xf numFmtId="0" fontId="30" fillId="10" borderId="68" xfId="0" applyFont="1" applyFill="1" applyBorder="1" applyAlignment="1"/>
    <xf numFmtId="44" fontId="0" fillId="25" borderId="81" xfId="0" applyNumberFormat="1" applyFill="1" applyBorder="1"/>
    <xf numFmtId="9" fontId="52" fillId="20" borderId="80" xfId="0" applyNumberFormat="1" applyFont="1" applyFill="1" applyBorder="1" applyAlignment="1">
      <alignment wrapText="1"/>
    </xf>
    <xf numFmtId="0" fontId="35" fillId="5" borderId="0" xfId="0" applyFont="1" applyFill="1" applyAlignment="1">
      <alignment horizontal="center" vertical="center"/>
    </xf>
    <xf numFmtId="0" fontId="52" fillId="13" borderId="149" xfId="0" applyFont="1" applyFill="1" applyBorder="1" applyAlignment="1">
      <alignment horizontal="center" vertical="center" wrapText="1"/>
    </xf>
    <xf numFmtId="0" fontId="30" fillId="0" borderId="83" xfId="0" applyFont="1" applyBorder="1" applyAlignment="1">
      <alignment vertical="center" wrapText="1"/>
    </xf>
    <xf numFmtId="0" fontId="7" fillId="0" borderId="83" xfId="0" applyFont="1" applyBorder="1" applyAlignment="1">
      <alignment vertical="center" wrapText="1"/>
    </xf>
    <xf numFmtId="0" fontId="0" fillId="25" borderId="78" xfId="0" applyFont="1" applyFill="1" applyBorder="1" applyAlignment="1">
      <alignment wrapText="1"/>
    </xf>
    <xf numFmtId="0" fontId="52" fillId="13" borderId="0" xfId="0" applyFont="1" applyFill="1" applyBorder="1" applyAlignment="1">
      <alignment horizontal="center" vertical="center" wrapText="1"/>
    </xf>
    <xf numFmtId="0" fontId="35" fillId="0" borderId="83" xfId="0" applyFont="1" applyBorder="1" applyAlignment="1">
      <alignment vertical="center" wrapText="1"/>
    </xf>
    <xf numFmtId="9" fontId="52" fillId="20" borderId="80" xfId="0" applyNumberFormat="1" applyFont="1" applyFill="1" applyBorder="1" applyAlignment="1">
      <alignment vertical="center" wrapText="1"/>
    </xf>
    <xf numFmtId="44" fontId="54" fillId="25" borderId="81" xfId="0" applyNumberFormat="1" applyFont="1" applyFill="1" applyBorder="1" applyAlignment="1">
      <alignment horizontal="center" vertical="center" wrapText="1"/>
    </xf>
    <xf numFmtId="44" fontId="10" fillId="25" borderId="81" xfId="0" applyNumberFormat="1" applyFont="1" applyFill="1" applyBorder="1"/>
    <xf numFmtId="0" fontId="47" fillId="20" borderId="151" xfId="0" applyFont="1" applyFill="1" applyBorder="1" applyAlignment="1">
      <alignment horizontal="center" vertical="center" wrapText="1"/>
    </xf>
    <xf numFmtId="44" fontId="43" fillId="4" borderId="31" xfId="1" applyNumberFormat="1" applyFont="1" applyFill="1" applyBorder="1" applyAlignment="1">
      <alignment vertical="center" wrapText="1"/>
    </xf>
    <xf numFmtId="44" fontId="43" fillId="4" borderId="26" xfId="1" applyNumberFormat="1" applyFont="1" applyFill="1" applyBorder="1" applyAlignment="1">
      <alignment vertical="center" wrapText="1"/>
    </xf>
    <xf numFmtId="44" fontId="43" fillId="4" borderId="29" xfId="1" applyNumberFormat="1" applyFont="1" applyFill="1" applyBorder="1" applyAlignment="1">
      <alignment vertical="center" wrapText="1"/>
    </xf>
    <xf numFmtId="44" fontId="43" fillId="4" borderId="8" xfId="1" applyNumberFormat="1" applyFont="1" applyFill="1" applyBorder="1" applyAlignment="1">
      <alignment vertical="center" wrapText="1"/>
    </xf>
    <xf numFmtId="44" fontId="43" fillId="4" borderId="10" xfId="1" applyNumberFormat="1" applyFont="1" applyFill="1" applyBorder="1" applyAlignment="1">
      <alignment vertical="center" wrapText="1"/>
    </xf>
    <xf numFmtId="44" fontId="42" fillId="4" borderId="50" xfId="1" applyNumberFormat="1" applyFont="1" applyFill="1" applyBorder="1" applyAlignment="1">
      <alignment vertical="center" wrapText="1"/>
    </xf>
    <xf numFmtId="44" fontId="42" fillId="4" borderId="51" xfId="1" applyNumberFormat="1" applyFont="1" applyFill="1" applyBorder="1" applyAlignment="1">
      <alignment vertical="center" wrapText="1"/>
    </xf>
    <xf numFmtId="44" fontId="42" fillId="4" borderId="102" xfId="1" applyNumberFormat="1" applyFont="1" applyFill="1" applyBorder="1" applyAlignment="1">
      <alignment vertical="center" wrapText="1"/>
    </xf>
    <xf numFmtId="0" fontId="30" fillId="5" borderId="68" xfId="0" applyFont="1" applyFill="1" applyBorder="1" applyAlignment="1"/>
    <xf numFmtId="0" fontId="30" fillId="5" borderId="0" xfId="0" applyFont="1" applyFill="1" applyBorder="1" applyAlignment="1"/>
    <xf numFmtId="0" fontId="33" fillId="29" borderId="68" xfId="0" applyFont="1" applyFill="1" applyBorder="1" applyAlignment="1">
      <alignment vertical="center"/>
    </xf>
    <xf numFmtId="0" fontId="52" fillId="34" borderId="80" xfId="0" applyFont="1" applyFill="1" applyBorder="1" applyAlignment="1">
      <alignment horizontal="center" vertical="top" wrapText="1"/>
    </xf>
    <xf numFmtId="14" fontId="47" fillId="20" borderId="127" xfId="0" applyNumberFormat="1" applyFont="1" applyFill="1" applyBorder="1" applyAlignment="1">
      <alignment horizontal="center" vertical="center"/>
    </xf>
    <xf numFmtId="9" fontId="52" fillId="13" borderId="80" xfId="0" applyNumberFormat="1" applyFont="1" applyFill="1" applyBorder="1" applyAlignment="1">
      <alignment horizontal="center" vertical="center" wrapText="1"/>
    </xf>
    <xf numFmtId="0" fontId="52" fillId="34" borderId="127" xfId="0" applyFont="1" applyFill="1" applyBorder="1" applyAlignment="1">
      <alignment horizontal="center" vertical="center" wrapText="1"/>
    </xf>
    <xf numFmtId="49" fontId="52" fillId="20" borderId="80" xfId="0" applyNumberFormat="1" applyFont="1" applyFill="1" applyBorder="1" applyAlignment="1">
      <alignment horizontal="center" vertical="center" wrapText="1"/>
    </xf>
    <xf numFmtId="1" fontId="52" fillId="20" borderId="77" xfId="0" applyNumberFormat="1" applyFont="1" applyFill="1" applyBorder="1" applyAlignment="1">
      <alignment vertical="center" wrapText="1"/>
    </xf>
    <xf numFmtId="49" fontId="52" fillId="20" borderId="0" xfId="0" applyNumberFormat="1" applyFont="1" applyFill="1" applyBorder="1" applyAlignment="1">
      <alignment horizontal="center" vertical="center" wrapText="1"/>
    </xf>
    <xf numFmtId="0" fontId="30" fillId="35" borderId="68" xfId="0" applyFont="1" applyFill="1" applyBorder="1" applyAlignment="1">
      <alignment wrapText="1"/>
    </xf>
    <xf numFmtId="0" fontId="30" fillId="35" borderId="0" xfId="0" applyFont="1" applyFill="1" applyBorder="1" applyAlignment="1">
      <alignment wrapText="1"/>
    </xf>
    <xf numFmtId="0" fontId="15" fillId="5" borderId="0" xfId="0" applyFont="1" applyFill="1" applyBorder="1" applyAlignment="1">
      <alignment vertical="center" wrapText="1"/>
    </xf>
    <xf numFmtId="0" fontId="30" fillId="35" borderId="68" xfId="0" applyFont="1" applyFill="1" applyBorder="1" applyAlignment="1"/>
    <xf numFmtId="0" fontId="30" fillId="35" borderId="0" xfId="0" applyFont="1" applyFill="1" applyBorder="1" applyAlignment="1"/>
    <xf numFmtId="0" fontId="30" fillId="10" borderId="0" xfId="0" applyFont="1" applyFill="1" applyBorder="1" applyAlignment="1">
      <alignment vertical="center"/>
    </xf>
    <xf numFmtId="0" fontId="52" fillId="34" borderId="80" xfId="0" applyFont="1" applyFill="1" applyBorder="1" applyAlignment="1">
      <alignment horizontal="center" vertical="center" wrapText="1"/>
    </xf>
    <xf numFmtId="44" fontId="52" fillId="20" borderId="127" xfId="0" applyNumberFormat="1" applyFont="1" applyFill="1" applyBorder="1" applyAlignment="1">
      <alignment horizontal="center" vertical="center" wrapText="1"/>
    </xf>
    <xf numFmtId="0" fontId="33" fillId="35" borderId="68" xfId="0" applyFont="1" applyFill="1" applyBorder="1" applyAlignment="1">
      <alignment vertical="center"/>
    </xf>
    <xf numFmtId="0" fontId="52" fillId="20" borderId="127" xfId="0" applyFont="1" applyFill="1" applyBorder="1" applyAlignment="1">
      <alignment wrapText="1"/>
    </xf>
    <xf numFmtId="0" fontId="32" fillId="0" borderId="0" xfId="0" applyFont="1" applyBorder="1" applyAlignment="1">
      <alignment wrapText="1"/>
    </xf>
    <xf numFmtId="9" fontId="52" fillId="34" borderId="80" xfId="0" applyNumberFormat="1" applyFont="1" applyFill="1" applyBorder="1" applyAlignment="1">
      <alignment horizontal="center" vertical="center" wrapText="1"/>
    </xf>
    <xf numFmtId="0" fontId="33" fillId="29" borderId="68" xfId="0" applyFont="1" applyFill="1" applyBorder="1" applyAlignment="1"/>
    <xf numFmtId="0" fontId="33" fillId="29" borderId="68" xfId="0" applyFont="1" applyFill="1" applyBorder="1"/>
    <xf numFmtId="44" fontId="52" fillId="23" borderId="80" xfId="0" applyNumberFormat="1" applyFont="1" applyFill="1" applyBorder="1" applyAlignment="1">
      <alignment horizontal="center" vertical="center" wrapText="1"/>
    </xf>
    <xf numFmtId="44" fontId="10" fillId="25" borderId="80" xfId="0" applyNumberFormat="1" applyFont="1" applyFill="1" applyBorder="1"/>
    <xf numFmtId="44" fontId="10" fillId="25" borderId="121" xfId="0" applyNumberFormat="1" applyFont="1" applyFill="1" applyBorder="1"/>
    <xf numFmtId="1" fontId="52" fillId="20" borderId="127" xfId="0" applyNumberFormat="1" applyFont="1" applyFill="1" applyBorder="1" applyAlignment="1">
      <alignment vertical="center" wrapText="1"/>
    </xf>
    <xf numFmtId="0" fontId="45" fillId="29" borderId="0" xfId="0" applyFont="1" applyFill="1" applyBorder="1" applyAlignment="1"/>
    <xf numFmtId="0" fontId="33" fillId="0" borderId="0" xfId="0" applyFont="1" applyFill="1"/>
    <xf numFmtId="0" fontId="32" fillId="0" borderId="0" xfId="0" applyFont="1" applyFill="1"/>
    <xf numFmtId="0" fontId="30" fillId="0" borderId="0" xfId="0" applyFont="1" applyFill="1" applyAlignment="1">
      <alignment vertical="center" wrapText="1"/>
    </xf>
    <xf numFmtId="0" fontId="10" fillId="0" borderId="0" xfId="0" applyFont="1" applyFill="1" applyBorder="1" applyAlignment="1">
      <alignment horizontal="center"/>
    </xf>
    <xf numFmtId="0" fontId="4" fillId="5" borderId="68" xfId="0" applyFont="1" applyFill="1" applyBorder="1" applyAlignment="1"/>
    <xf numFmtId="0" fontId="4" fillId="5" borderId="0" xfId="0" applyFont="1" applyFill="1" applyBorder="1" applyAlignment="1"/>
    <xf numFmtId="0" fontId="52" fillId="13" borderId="150" xfId="0" applyFont="1" applyFill="1" applyBorder="1" applyAlignment="1">
      <alignment horizontal="center" vertical="center" wrapText="1"/>
    </xf>
    <xf numFmtId="0" fontId="30" fillId="10" borderId="134" xfId="0" applyFont="1" applyFill="1" applyBorder="1" applyAlignment="1">
      <alignment vertical="center"/>
    </xf>
    <xf numFmtId="0" fontId="33" fillId="0" borderId="134" xfId="0" applyFont="1" applyBorder="1" applyAlignment="1">
      <alignment horizontal="left" vertical="center" wrapText="1"/>
    </xf>
    <xf numFmtId="0" fontId="52" fillId="34" borderId="138" xfId="0" applyFont="1" applyFill="1" applyBorder="1" applyAlignment="1">
      <alignment vertical="center" wrapText="1"/>
    </xf>
    <xf numFmtId="0" fontId="52" fillId="34" borderId="80" xfId="0" applyFont="1" applyFill="1" applyBorder="1" applyAlignment="1">
      <alignment vertical="center" wrapText="1"/>
    </xf>
    <xf numFmtId="0" fontId="33" fillId="35" borderId="0" xfId="0" applyFont="1" applyFill="1" applyBorder="1" applyAlignment="1">
      <alignment vertical="center"/>
    </xf>
    <xf numFmtId="0" fontId="15" fillId="37" borderId="0" xfId="0" applyFont="1" applyFill="1" applyAlignment="1">
      <alignment vertical="center"/>
    </xf>
    <xf numFmtId="0" fontId="89" fillId="37" borderId="0" xfId="0" applyFont="1" applyFill="1" applyAlignment="1">
      <alignment vertical="center" wrapText="1"/>
    </xf>
    <xf numFmtId="0" fontId="90" fillId="37" borderId="0" xfId="0" applyFont="1" applyFill="1" applyAlignment="1">
      <alignment vertical="center" wrapText="1"/>
    </xf>
    <xf numFmtId="44" fontId="0" fillId="0" borderId="0" xfId="1" applyFont="1"/>
    <xf numFmtId="0" fontId="30" fillId="10" borderId="68" xfId="0" applyFont="1" applyFill="1" applyBorder="1" applyAlignment="1">
      <alignment vertical="center"/>
    </xf>
    <xf numFmtId="0" fontId="52" fillId="34" borderId="127" xfId="0" applyFont="1" applyFill="1" applyBorder="1" applyAlignment="1">
      <alignment vertical="center" wrapText="1"/>
    </xf>
    <xf numFmtId="0" fontId="30" fillId="29" borderId="68" xfId="0" applyFont="1" applyFill="1" applyBorder="1" applyAlignment="1">
      <alignment vertical="center"/>
    </xf>
    <xf numFmtId="0" fontId="30" fillId="5" borderId="68" xfId="0" applyFont="1" applyFill="1" applyBorder="1" applyAlignment="1">
      <alignment vertical="center"/>
    </xf>
    <xf numFmtId="0" fontId="54" fillId="13" borderId="80" xfId="0" applyFont="1" applyFill="1" applyBorder="1" applyAlignment="1">
      <alignment horizontal="center" vertical="center" wrapText="1"/>
    </xf>
    <xf numFmtId="44" fontId="52" fillId="34" borderId="127" xfId="0" applyNumberFormat="1" applyFont="1" applyFill="1" applyBorder="1" applyAlignment="1">
      <alignment horizontal="center" vertical="center" wrapText="1"/>
    </xf>
    <xf numFmtId="0" fontId="0" fillId="25" borderId="77" xfId="0" applyFont="1" applyFill="1" applyBorder="1" applyAlignment="1">
      <alignment horizontal="center" vertical="center"/>
    </xf>
    <xf numFmtId="0" fontId="25" fillId="25" borderId="77" xfId="0" applyFont="1" applyFill="1" applyBorder="1" applyAlignment="1">
      <alignment horizontal="center" vertical="center"/>
    </xf>
    <xf numFmtId="0" fontId="0" fillId="25" borderId="77" xfId="0" applyFont="1" applyFill="1" applyBorder="1"/>
    <xf numFmtId="44" fontId="0" fillId="25" borderId="77" xfId="0" applyNumberFormat="1" applyFont="1" applyFill="1" applyBorder="1" applyAlignment="1">
      <alignment wrapText="1"/>
    </xf>
    <xf numFmtId="44" fontId="0" fillId="25" borderId="77" xfId="0" applyNumberFormat="1" applyFont="1" applyFill="1" applyBorder="1" applyAlignment="1"/>
    <xf numFmtId="44" fontId="4" fillId="25" borderId="77" xfId="0" applyNumberFormat="1" applyFont="1" applyFill="1" applyBorder="1" applyAlignment="1"/>
    <xf numFmtId="44" fontId="4" fillId="25" borderId="77" xfId="0" applyNumberFormat="1" applyFont="1" applyFill="1" applyBorder="1" applyAlignment="1">
      <alignment wrapText="1"/>
    </xf>
    <xf numFmtId="44" fontId="0" fillId="25" borderId="77" xfId="1" applyNumberFormat="1" applyFont="1" applyFill="1" applyBorder="1" applyAlignment="1"/>
    <xf numFmtId="44" fontId="4" fillId="25" borderId="77" xfId="1" applyNumberFormat="1" applyFont="1" applyFill="1" applyBorder="1" applyAlignment="1"/>
    <xf numFmtId="0" fontId="60" fillId="0" borderId="83" xfId="0" applyFont="1" applyBorder="1" applyAlignment="1">
      <alignment horizontal="center" vertical="center" wrapText="1"/>
    </xf>
    <xf numFmtId="0" fontId="7" fillId="0" borderId="116" xfId="0" applyFont="1" applyFill="1" applyBorder="1" applyAlignment="1">
      <alignment vertical="center" wrapText="1"/>
    </xf>
    <xf numFmtId="0" fontId="51" fillId="0" borderId="0" xfId="0" applyFont="1" applyAlignment="1">
      <alignment vertical="center" wrapText="1"/>
    </xf>
    <xf numFmtId="0" fontId="74" fillId="0" borderId="0" xfId="0" applyFont="1"/>
    <xf numFmtId="44" fontId="13" fillId="25" borderId="77" xfId="0" applyNumberFormat="1" applyFont="1" applyFill="1" applyBorder="1" applyAlignment="1"/>
    <xf numFmtId="44" fontId="13" fillId="25" borderId="77" xfId="1" applyNumberFormat="1" applyFont="1" applyFill="1" applyBorder="1" applyAlignment="1"/>
    <xf numFmtId="44" fontId="13" fillId="25" borderId="77" xfId="0" applyNumberFormat="1" applyFont="1" applyFill="1" applyBorder="1" applyAlignment="1">
      <alignment wrapText="1"/>
    </xf>
    <xf numFmtId="0" fontId="39" fillId="0" borderId="0" xfId="0" applyFont="1" applyBorder="1" applyAlignment="1">
      <alignment vertical="top" wrapText="1"/>
    </xf>
    <xf numFmtId="0" fontId="30" fillId="10" borderId="0" xfId="0" applyFont="1" applyFill="1" applyBorder="1" applyAlignment="1">
      <alignment wrapText="1"/>
    </xf>
    <xf numFmtId="0" fontId="33" fillId="35" borderId="0" xfId="0" applyFont="1" applyFill="1" applyBorder="1" applyAlignment="1">
      <alignment horizontal="left" vertical="top"/>
    </xf>
    <xf numFmtId="0" fontId="7" fillId="5" borderId="125" xfId="0" applyFont="1" applyFill="1" applyBorder="1"/>
    <xf numFmtId="0" fontId="38" fillId="49" borderId="80" xfId="0" applyFont="1" applyFill="1" applyBorder="1" applyAlignment="1">
      <alignment wrapText="1"/>
    </xf>
    <xf numFmtId="0" fontId="30" fillId="10" borderId="68" xfId="0" applyFont="1" applyFill="1" applyBorder="1" applyAlignment="1">
      <alignment horizontal="left"/>
    </xf>
    <xf numFmtId="0" fontId="30" fillId="10" borderId="0" xfId="0" applyFont="1" applyFill="1" applyBorder="1" applyAlignment="1">
      <alignment horizontal="left"/>
    </xf>
    <xf numFmtId="0" fontId="13" fillId="0" borderId="0" xfId="0" applyFont="1" applyFill="1" applyAlignment="1">
      <alignment vertical="center" wrapText="1"/>
    </xf>
    <xf numFmtId="0" fontId="35" fillId="0" borderId="114" xfId="0" applyFont="1" applyFill="1" applyBorder="1" applyAlignment="1">
      <alignment vertical="center" wrapText="1"/>
    </xf>
    <xf numFmtId="0" fontId="29" fillId="29" borderId="68" xfId="0" applyFont="1" applyFill="1" applyBorder="1" applyAlignment="1">
      <alignment vertical="center"/>
    </xf>
    <xf numFmtId="44" fontId="52" fillId="34" borderId="80" xfId="0" applyNumberFormat="1" applyFont="1" applyFill="1" applyBorder="1" applyAlignment="1">
      <alignment horizontal="center" vertical="center" wrapText="1"/>
    </xf>
    <xf numFmtId="44" fontId="0" fillId="25" borderId="80" xfId="0" applyNumberFormat="1" applyFill="1" applyBorder="1"/>
    <xf numFmtId="44" fontId="0" fillId="25" borderId="121" xfId="0" applyNumberFormat="1" applyFill="1" applyBorder="1"/>
    <xf numFmtId="49" fontId="52" fillId="20" borderId="0" xfId="0" applyNumberFormat="1" applyFont="1" applyFill="1" applyAlignment="1">
      <alignment horizontal="center" vertical="center" wrapText="1"/>
    </xf>
    <xf numFmtId="49" fontId="52" fillId="20" borderId="68" xfId="0" applyNumberFormat="1" applyFont="1" applyFill="1" applyBorder="1" applyAlignment="1">
      <alignment horizontal="center" vertical="center" wrapText="1"/>
    </xf>
    <xf numFmtId="0" fontId="33" fillId="35" borderId="68" xfId="0" applyFont="1" applyFill="1" applyBorder="1" applyAlignment="1">
      <alignment vertical="top"/>
    </xf>
    <xf numFmtId="0" fontId="33" fillId="35" borderId="0" xfId="0" applyFont="1" applyFill="1" applyBorder="1" applyAlignment="1">
      <alignment vertical="top"/>
    </xf>
    <xf numFmtId="44" fontId="43" fillId="46" borderId="31" xfId="1" applyFont="1" applyFill="1" applyBorder="1" applyAlignment="1" applyProtection="1">
      <alignment vertical="center" wrapText="1"/>
    </xf>
    <xf numFmtId="0" fontId="31" fillId="0" borderId="18" xfId="0" applyFont="1" applyBorder="1" applyAlignment="1" applyProtection="1">
      <alignment horizontal="center" vertical="center" wrapText="1"/>
      <protection locked="0"/>
    </xf>
    <xf numFmtId="0" fontId="31" fillId="0" borderId="35" xfId="0" applyFont="1" applyBorder="1" applyAlignment="1" applyProtection="1">
      <alignment horizontal="center" vertical="center" wrapText="1"/>
      <protection locked="0"/>
    </xf>
    <xf numFmtId="0" fontId="31" fillId="0" borderId="36" xfId="0" applyFont="1" applyBorder="1" applyAlignment="1" applyProtection="1">
      <alignment horizontal="center" vertical="center" wrapText="1"/>
      <protection locked="0"/>
    </xf>
    <xf numFmtId="0" fontId="31" fillId="0" borderId="0" xfId="0" applyFont="1" applyAlignment="1" applyProtection="1">
      <alignment vertical="center"/>
      <protection locked="0"/>
    </xf>
    <xf numFmtId="0" fontId="31" fillId="0" borderId="0" xfId="0" applyFont="1" applyFill="1" applyBorder="1" applyAlignment="1" applyProtection="1">
      <alignment vertical="center"/>
      <protection locked="0"/>
    </xf>
    <xf numFmtId="0" fontId="33" fillId="0" borderId="0" xfId="0" applyFont="1" applyAlignment="1" applyProtection="1">
      <alignment vertical="center"/>
      <protection locked="0"/>
    </xf>
    <xf numFmtId="164" fontId="43" fillId="47" borderId="17" xfId="1" applyNumberFormat="1" applyFont="1" applyFill="1" applyBorder="1" applyAlignment="1" applyProtection="1">
      <alignment vertical="center" wrapText="1"/>
      <protection locked="0"/>
    </xf>
    <xf numFmtId="44" fontId="43" fillId="4" borderId="17" xfId="1" applyNumberFormat="1" applyFont="1" applyFill="1" applyBorder="1" applyAlignment="1" applyProtection="1">
      <alignment vertical="center" wrapText="1"/>
      <protection locked="0"/>
    </xf>
    <xf numFmtId="0" fontId="33" fillId="0" borderId="0" xfId="0" applyFont="1" applyFill="1" applyBorder="1" applyAlignment="1" applyProtection="1">
      <alignment vertical="center" wrapText="1"/>
      <protection locked="0"/>
    </xf>
    <xf numFmtId="0" fontId="41" fillId="0" borderId="0" xfId="0" applyFont="1" applyFill="1" applyBorder="1" applyAlignment="1" applyProtection="1">
      <alignment vertical="center" wrapText="1"/>
      <protection locked="0"/>
    </xf>
    <xf numFmtId="0" fontId="32" fillId="0" borderId="0" xfId="0" applyFont="1" applyFill="1" applyBorder="1" applyAlignment="1" applyProtection="1">
      <alignment vertical="center" wrapText="1"/>
      <protection locked="0"/>
    </xf>
    <xf numFmtId="0" fontId="33" fillId="0" borderId="29" xfId="0" applyFont="1" applyBorder="1" applyAlignment="1" applyProtection="1">
      <alignment horizontal="center" vertical="center"/>
      <protection locked="0"/>
    </xf>
    <xf numFmtId="0" fontId="33" fillId="0" borderId="7" xfId="0" applyFont="1" applyBorder="1" applyAlignment="1" applyProtection="1">
      <alignment horizontal="center" vertical="center"/>
      <protection locked="0"/>
    </xf>
    <xf numFmtId="0" fontId="33" fillId="0" borderId="26" xfId="0" applyFont="1" applyBorder="1" applyAlignment="1" applyProtection="1">
      <alignment horizontal="center" vertical="center"/>
      <protection locked="0"/>
    </xf>
    <xf numFmtId="0" fontId="33" fillId="0" borderId="7" xfId="0" applyFont="1" applyBorder="1" applyAlignment="1" applyProtection="1">
      <alignment horizontal="center" vertical="center" wrapText="1"/>
      <protection locked="0"/>
    </xf>
    <xf numFmtId="0" fontId="33" fillId="0" borderId="26" xfId="0" applyFont="1" applyBorder="1" applyAlignment="1" applyProtection="1">
      <alignment horizontal="center" vertical="center" wrapText="1"/>
      <protection locked="0"/>
    </xf>
    <xf numFmtId="0" fontId="33" fillId="0" borderId="0" xfId="0" applyFont="1" applyFill="1" applyBorder="1" applyAlignment="1" applyProtection="1">
      <alignment vertical="center"/>
      <protection locked="0"/>
    </xf>
    <xf numFmtId="0" fontId="6" fillId="3" borderId="83" xfId="0" applyFont="1" applyFill="1" applyBorder="1" applyAlignment="1">
      <alignment vertical="center" wrapText="1"/>
    </xf>
    <xf numFmtId="0" fontId="6" fillId="3" borderId="75" xfId="0" applyFont="1" applyFill="1" applyBorder="1" applyAlignment="1">
      <alignment vertical="center" wrapText="1"/>
    </xf>
    <xf numFmtId="0" fontId="60" fillId="0" borderId="118" xfId="0" applyFont="1" applyBorder="1" applyAlignment="1">
      <alignment horizontal="center" vertical="center" wrapText="1"/>
    </xf>
    <xf numFmtId="0" fontId="33" fillId="0" borderId="0" xfId="0" applyFont="1" applyFill="1" applyBorder="1" applyAlignment="1">
      <alignment horizontal="left" vertical="center" wrapText="1"/>
    </xf>
    <xf numFmtId="9" fontId="52" fillId="13" borderId="0" xfId="0" applyNumberFormat="1" applyFont="1" applyFill="1" applyBorder="1" applyAlignment="1">
      <alignment vertical="center" wrapText="1"/>
    </xf>
    <xf numFmtId="0" fontId="0" fillId="25" borderId="78" xfId="0" applyFont="1" applyFill="1" applyBorder="1" applyAlignment="1">
      <alignment horizontal="right" wrapText="1"/>
    </xf>
    <xf numFmtId="0" fontId="0" fillId="25" borderId="77" xfId="0" applyFont="1" applyFill="1" applyBorder="1" applyAlignment="1">
      <alignment horizontal="right" wrapText="1"/>
    </xf>
    <xf numFmtId="0" fontId="0" fillId="25" borderId="81" xfId="0" applyFont="1" applyFill="1" applyBorder="1" applyAlignment="1">
      <alignment horizontal="right" wrapText="1"/>
    </xf>
    <xf numFmtId="0" fontId="7" fillId="3" borderId="155" xfId="0" applyFont="1" applyFill="1" applyBorder="1" applyAlignment="1">
      <alignment vertical="center" wrapText="1"/>
    </xf>
    <xf numFmtId="0" fontId="52" fillId="13" borderId="78" xfId="0" applyFont="1" applyFill="1" applyBorder="1" applyAlignment="1">
      <alignment horizontal="center" vertical="center" wrapText="1"/>
    </xf>
    <xf numFmtId="0" fontId="33" fillId="3" borderId="154" xfId="0" applyFont="1" applyFill="1" applyBorder="1" applyAlignment="1">
      <alignment horizontal="left" vertical="center" wrapText="1"/>
    </xf>
    <xf numFmtId="0" fontId="33" fillId="0" borderId="154" xfId="0" applyFont="1" applyBorder="1" applyAlignment="1">
      <alignment horizontal="left" vertical="center" wrapText="1"/>
    </xf>
    <xf numFmtId="0" fontId="33" fillId="0" borderId="145" xfId="0" applyFont="1" applyBorder="1" applyAlignment="1">
      <alignment horizontal="left" vertical="center" wrapText="1"/>
    </xf>
    <xf numFmtId="0" fontId="52" fillId="13" borderId="91" xfId="0" applyFont="1" applyFill="1" applyBorder="1" applyAlignment="1">
      <alignment horizontal="center" vertical="center" wrapText="1"/>
    </xf>
    <xf numFmtId="0" fontId="52" fillId="13" borderId="154" xfId="0" applyFont="1" applyFill="1" applyBorder="1" applyAlignment="1">
      <alignment horizontal="center" vertical="center" wrapText="1"/>
    </xf>
    <xf numFmtId="9" fontId="52" fillId="13" borderId="78" xfId="0" applyNumberFormat="1" applyFont="1" applyFill="1" applyBorder="1" applyAlignment="1">
      <alignment horizontal="center" vertical="center" wrapText="1"/>
    </xf>
    <xf numFmtId="9" fontId="52" fillId="13" borderId="118" xfId="0" applyNumberFormat="1" applyFont="1" applyFill="1" applyBorder="1" applyAlignment="1">
      <alignment horizontal="center" vertical="center" wrapText="1"/>
    </xf>
    <xf numFmtId="0" fontId="33" fillId="0" borderId="68" xfId="0" applyFont="1" applyFill="1" applyBorder="1" applyAlignment="1">
      <alignment horizontal="left" vertical="center" wrapText="1"/>
    </xf>
    <xf numFmtId="0" fontId="30" fillId="0" borderId="76" xfId="0" applyFont="1" applyFill="1" applyBorder="1" applyAlignment="1">
      <alignment horizontal="left" vertical="center" wrapText="1"/>
    </xf>
    <xf numFmtId="0" fontId="29" fillId="0" borderId="0" xfId="0" applyFont="1" applyFill="1" applyBorder="1" applyAlignment="1">
      <alignment horizontal="left" vertical="center" wrapText="1"/>
    </xf>
    <xf numFmtId="0" fontId="30" fillId="0" borderId="0" xfId="0" applyFont="1" applyFill="1" applyBorder="1" applyAlignment="1">
      <alignment horizontal="left" vertical="center" wrapText="1"/>
    </xf>
    <xf numFmtId="0" fontId="29" fillId="0" borderId="0" xfId="0" applyFont="1" applyFill="1" applyBorder="1" applyAlignment="1">
      <alignment horizontal="left" vertical="center"/>
    </xf>
    <xf numFmtId="0" fontId="30" fillId="0" borderId="68" xfId="0" applyFont="1" applyFill="1" applyBorder="1" applyAlignment="1">
      <alignment horizontal="left" vertical="center" wrapText="1"/>
    </xf>
    <xf numFmtId="0" fontId="33" fillId="0" borderId="91" xfId="0" applyFont="1" applyFill="1" applyBorder="1" applyAlignment="1">
      <alignment horizontal="left" vertical="center" wrapText="1"/>
    </xf>
    <xf numFmtId="0" fontId="30" fillId="0" borderId="82" xfId="0" applyFont="1" applyFill="1" applyBorder="1" applyAlignment="1">
      <alignment horizontal="left" vertical="center" wrapText="1"/>
    </xf>
    <xf numFmtId="0" fontId="7" fillId="0" borderId="132" xfId="0" applyFont="1" applyFill="1" applyBorder="1" applyAlignment="1">
      <alignment vertical="center" wrapText="1"/>
    </xf>
    <xf numFmtId="0" fontId="7" fillId="0" borderId="124" xfId="0" applyFont="1" applyFill="1" applyBorder="1" applyAlignment="1">
      <alignment vertical="center" wrapText="1"/>
    </xf>
    <xf numFmtId="0" fontId="7" fillId="0" borderId="114" xfId="0" applyFont="1" applyFill="1" applyBorder="1" applyAlignment="1">
      <alignment vertical="center" wrapText="1"/>
    </xf>
    <xf numFmtId="0" fontId="7" fillId="0" borderId="83" xfId="0" applyFont="1" applyFill="1" applyBorder="1" applyAlignment="1">
      <alignment vertical="center" wrapText="1"/>
    </xf>
    <xf numFmtId="0" fontId="60" fillId="0" borderId="0" xfId="0" applyFont="1" applyFill="1" applyBorder="1" applyAlignment="1">
      <alignment horizontal="left" vertical="center" wrapText="1"/>
    </xf>
    <xf numFmtId="0" fontId="7" fillId="0" borderId="117" xfId="0" applyFont="1" applyFill="1" applyBorder="1" applyAlignment="1">
      <alignment vertical="center" wrapText="1"/>
    </xf>
    <xf numFmtId="49" fontId="52" fillId="20" borderId="150" xfId="0" applyNumberFormat="1" applyFont="1" applyFill="1" applyBorder="1" applyAlignment="1">
      <alignment horizontal="center" vertical="center" wrapText="1"/>
    </xf>
    <xf numFmtId="1" fontId="52" fillId="20" borderId="68" xfId="0" applyNumberFormat="1" applyFont="1" applyFill="1" applyBorder="1" applyAlignment="1">
      <alignment vertical="center" wrapText="1"/>
    </xf>
    <xf numFmtId="165" fontId="43" fillId="6" borderId="10" xfId="1" applyNumberFormat="1" applyFont="1" applyFill="1" applyBorder="1" applyAlignment="1" applyProtection="1">
      <alignment vertical="center" wrapText="1"/>
      <protection locked="0"/>
    </xf>
    <xf numFmtId="0" fontId="16" fillId="0" borderId="68" xfId="0" applyFont="1" applyBorder="1" applyAlignment="1">
      <alignment vertical="center" wrapText="1"/>
    </xf>
    <xf numFmtId="0" fontId="51" fillId="5" borderId="85" xfId="0" applyFont="1" applyFill="1" applyBorder="1"/>
    <xf numFmtId="0" fontId="16" fillId="0" borderId="0" xfId="0" applyFont="1" applyBorder="1" applyAlignment="1">
      <alignment vertical="center" wrapText="1"/>
    </xf>
    <xf numFmtId="0" fontId="51" fillId="5" borderId="68" xfId="0" applyFont="1" applyFill="1" applyBorder="1"/>
    <xf numFmtId="0" fontId="47" fillId="20" borderId="70" xfId="0" applyFont="1" applyFill="1" applyBorder="1"/>
    <xf numFmtId="0" fontId="23" fillId="0" borderId="0" xfId="0" applyFont="1" applyAlignment="1">
      <alignment horizontal="left" vertical="center" wrapText="1"/>
    </xf>
    <xf numFmtId="0" fontId="20" fillId="0" borderId="0" xfId="0" applyFont="1" applyFill="1" applyAlignment="1">
      <alignment vertical="center"/>
    </xf>
    <xf numFmtId="0" fontId="55" fillId="20" borderId="70" xfId="0" applyFont="1" applyFill="1" applyBorder="1" applyAlignment="1">
      <alignment vertical="center" wrapText="1"/>
    </xf>
    <xf numFmtId="0" fontId="35" fillId="24" borderId="104" xfId="0" applyFont="1" applyFill="1" applyBorder="1" applyAlignment="1">
      <alignment horizontal="center" vertical="center" wrapText="1"/>
    </xf>
    <xf numFmtId="164" fontId="55" fillId="20" borderId="104" xfId="0" applyNumberFormat="1" applyFont="1" applyFill="1" applyBorder="1" applyAlignment="1">
      <alignment horizontal="center" vertical="center"/>
    </xf>
    <xf numFmtId="0" fontId="7" fillId="24" borderId="48" xfId="0" applyFont="1" applyFill="1" applyBorder="1" applyAlignment="1">
      <alignment vertical="center" wrapText="1"/>
    </xf>
    <xf numFmtId="0" fontId="7" fillId="2" borderId="48" xfId="0" applyFont="1" applyFill="1" applyBorder="1" applyAlignment="1">
      <alignment horizontal="center" vertical="center" wrapText="1"/>
    </xf>
    <xf numFmtId="0" fontId="7" fillId="2" borderId="48" xfId="0" applyFont="1" applyFill="1" applyBorder="1" applyAlignment="1">
      <alignment vertical="center" wrapText="1"/>
    </xf>
    <xf numFmtId="0" fontId="39" fillId="0" borderId="0" xfId="0" applyFont="1" applyBorder="1" applyAlignment="1">
      <alignment horizontal="left" vertical="top" wrapText="1"/>
    </xf>
    <xf numFmtId="0" fontId="7" fillId="3" borderId="0" xfId="0" applyFont="1" applyFill="1" applyAlignment="1">
      <alignment horizontal="center" vertical="center" wrapText="1"/>
    </xf>
    <xf numFmtId="0" fontId="7" fillId="3" borderId="0" xfId="0" applyFont="1" applyFill="1" applyAlignment="1">
      <alignment horizontal="left" vertical="center" wrapText="1"/>
    </xf>
    <xf numFmtId="0" fontId="15" fillId="37" borderId="79" xfId="0" applyFont="1" applyFill="1" applyBorder="1" applyAlignment="1">
      <alignment vertical="center"/>
    </xf>
    <xf numFmtId="0" fontId="100" fillId="20" borderId="104" xfId="0" applyFont="1" applyFill="1" applyBorder="1" applyAlignment="1">
      <alignment vertical="center" wrapText="1"/>
    </xf>
    <xf numFmtId="0" fontId="100" fillId="20" borderId="104" xfId="0" applyFont="1" applyFill="1" applyBorder="1" applyAlignment="1">
      <alignment vertical="center"/>
    </xf>
    <xf numFmtId="0" fontId="100" fillId="20" borderId="55" xfId="0" applyFont="1" applyFill="1" applyBorder="1" applyAlignment="1">
      <alignment vertical="center" wrapText="1"/>
    </xf>
    <xf numFmtId="0" fontId="17" fillId="0" borderId="156" xfId="0" applyFont="1" applyBorder="1" applyAlignment="1" applyProtection="1">
      <alignment horizontal="left" vertical="center" wrapText="1"/>
      <protection locked="0"/>
    </xf>
    <xf numFmtId="165" fontId="43" fillId="6" borderId="6" xfId="1" applyNumberFormat="1" applyFont="1" applyFill="1" applyBorder="1" applyAlignment="1" applyProtection="1">
      <alignment vertical="center" wrapText="1"/>
      <protection locked="0"/>
    </xf>
    <xf numFmtId="44" fontId="43" fillId="46" borderId="17" xfId="1" applyFont="1" applyFill="1" applyBorder="1" applyAlignment="1" applyProtection="1">
      <alignment vertical="center" wrapText="1"/>
    </xf>
    <xf numFmtId="0" fontId="32" fillId="2" borderId="0" xfId="0" applyFont="1" applyFill="1" applyBorder="1" applyAlignment="1" applyProtection="1">
      <alignment vertical="center" wrapText="1"/>
      <protection locked="0"/>
    </xf>
    <xf numFmtId="0" fontId="17" fillId="0" borderId="10" xfId="0" applyFont="1" applyBorder="1" applyAlignment="1" applyProtection="1">
      <alignment horizontal="left" vertical="center" wrapText="1" indent="1"/>
      <protection locked="0"/>
    </xf>
    <xf numFmtId="0" fontId="101" fillId="0" borderId="0" xfId="0" applyFont="1"/>
    <xf numFmtId="0" fontId="33" fillId="0" borderId="18" xfId="0" applyFont="1" applyBorder="1" applyAlignment="1">
      <alignment horizontal="center" vertical="center" wrapText="1"/>
    </xf>
    <xf numFmtId="0" fontId="33" fillId="0" borderId="33" xfId="0" applyFont="1" applyFill="1" applyBorder="1" applyAlignment="1" applyProtection="1">
      <alignment vertical="center"/>
      <protection locked="0"/>
    </xf>
    <xf numFmtId="0" fontId="20" fillId="0" borderId="0" xfId="0" applyFont="1" applyAlignment="1">
      <alignment horizontal="left" vertical="center"/>
    </xf>
    <xf numFmtId="0" fontId="33" fillId="29" borderId="0" xfId="0" applyFont="1" applyFill="1" applyBorder="1" applyAlignment="1">
      <alignment wrapText="1"/>
    </xf>
    <xf numFmtId="0" fontId="4" fillId="29" borderId="0" xfId="0" applyFont="1" applyFill="1" applyBorder="1" applyAlignment="1"/>
    <xf numFmtId="0" fontId="4" fillId="0" borderId="0" xfId="0" applyFont="1" applyAlignment="1"/>
    <xf numFmtId="0" fontId="4" fillId="29" borderId="0" xfId="0" applyFont="1" applyFill="1" applyBorder="1" applyAlignment="1">
      <alignment vertical="center"/>
    </xf>
    <xf numFmtId="0" fontId="20" fillId="0" borderId="68" xfId="0" applyFont="1" applyBorder="1" applyAlignment="1">
      <alignment horizontal="left" vertical="center"/>
    </xf>
    <xf numFmtId="0" fontId="20" fillId="0" borderId="0" xfId="0" applyFont="1" applyBorder="1" applyAlignment="1">
      <alignment horizontal="left" vertical="center"/>
    </xf>
    <xf numFmtId="0" fontId="48" fillId="20" borderId="70" xfId="0" applyFont="1" applyFill="1" applyBorder="1"/>
    <xf numFmtId="0" fontId="4" fillId="29" borderId="68" xfId="0" applyFont="1" applyFill="1" applyBorder="1" applyAlignment="1"/>
    <xf numFmtId="0" fontId="20" fillId="0" borderId="68" xfId="0" applyFont="1" applyBorder="1" applyAlignment="1">
      <alignment horizontal="left" vertical="center" wrapText="1"/>
    </xf>
    <xf numFmtId="0" fontId="103" fillId="0" borderId="68" xfId="3" applyFont="1" applyFill="1" applyBorder="1" applyAlignment="1">
      <alignment horizontal="left" vertical="center" wrapText="1"/>
    </xf>
    <xf numFmtId="0" fontId="103" fillId="0" borderId="0" xfId="3" applyFont="1" applyFill="1" applyBorder="1" applyAlignment="1">
      <alignment horizontal="left" vertical="center" wrapText="1"/>
    </xf>
    <xf numFmtId="0" fontId="16" fillId="36" borderId="127" xfId="0" applyFont="1" applyFill="1" applyBorder="1" applyAlignment="1">
      <alignment horizontal="center" wrapText="1"/>
    </xf>
    <xf numFmtId="0" fontId="15" fillId="0" borderId="68" xfId="0" applyFont="1" applyBorder="1" applyAlignment="1">
      <alignment horizontal="left" vertical="center" wrapText="1"/>
    </xf>
    <xf numFmtId="0" fontId="15" fillId="0" borderId="0" xfId="0" applyFont="1" applyBorder="1" applyAlignment="1">
      <alignment horizontal="left" vertical="center" wrapText="1"/>
    </xf>
    <xf numFmtId="0" fontId="16" fillId="36" borderId="80" xfId="0" applyFont="1" applyFill="1" applyBorder="1" applyAlignment="1">
      <alignment horizontal="center" wrapText="1"/>
    </xf>
    <xf numFmtId="0" fontId="23" fillId="0" borderId="68" xfId="0" applyFont="1" applyBorder="1" applyAlignment="1">
      <alignment horizontal="left" vertical="center" wrapText="1"/>
    </xf>
    <xf numFmtId="0" fontId="16" fillId="25" borderId="78" xfId="0" applyFont="1" applyFill="1" applyBorder="1" applyAlignment="1">
      <alignment vertical="center"/>
    </xf>
    <xf numFmtId="0" fontId="0" fillId="13" borderId="0" xfId="0" applyFont="1" applyFill="1" applyBorder="1" applyAlignment="1">
      <alignment horizontal="center" vertical="center" wrapText="1"/>
    </xf>
    <xf numFmtId="0" fontId="7" fillId="33" borderId="0" xfId="0" applyFont="1" applyFill="1" applyBorder="1" applyAlignment="1">
      <alignment vertical="center" wrapText="1"/>
    </xf>
    <xf numFmtId="0" fontId="16" fillId="0" borderId="77" xfId="0" applyFont="1" applyFill="1" applyBorder="1"/>
    <xf numFmtId="0" fontId="16" fillId="0" borderId="77" xfId="0" applyFont="1" applyFill="1" applyBorder="1" applyAlignment="1">
      <alignment wrapText="1"/>
    </xf>
    <xf numFmtId="0" fontId="17" fillId="0" borderId="77" xfId="0" applyFont="1" applyFill="1" applyBorder="1"/>
    <xf numFmtId="0" fontId="17" fillId="0" borderId="80" xfId="0" applyFont="1" applyFill="1" applyBorder="1"/>
    <xf numFmtId="0" fontId="16" fillId="0" borderId="81" xfId="0" applyFont="1" applyFill="1" applyBorder="1"/>
    <xf numFmtId="0" fontId="16" fillId="0" borderId="81" xfId="0" applyFont="1" applyFill="1" applyBorder="1" applyAlignment="1">
      <alignment wrapText="1"/>
    </xf>
    <xf numFmtId="0" fontId="17" fillId="0" borderId="81" xfId="0" applyFont="1" applyFill="1" applyBorder="1"/>
    <xf numFmtId="0" fontId="17" fillId="0" borderId="121" xfId="0" applyFont="1" applyFill="1" applyBorder="1"/>
    <xf numFmtId="3" fontId="52" fillId="34" borderId="0" xfId="0" applyNumberFormat="1" applyFont="1" applyFill="1" applyBorder="1" applyAlignment="1">
      <alignment vertical="center" wrapText="1"/>
    </xf>
    <xf numFmtId="3" fontId="52" fillId="34" borderId="149" xfId="0" applyNumberFormat="1" applyFont="1" applyFill="1" applyBorder="1" applyAlignment="1">
      <alignment vertical="center" wrapText="1"/>
    </xf>
    <xf numFmtId="0" fontId="16" fillId="0" borderId="78" xfId="0" applyFont="1" applyFill="1" applyBorder="1" applyAlignment="1">
      <alignment vertical="center"/>
    </xf>
    <xf numFmtId="0" fontId="16" fillId="0" borderId="77" xfId="0" applyFont="1" applyFill="1" applyBorder="1" applyAlignment="1">
      <alignment vertical="center"/>
    </xf>
    <xf numFmtId="44" fontId="16" fillId="0" borderId="80" xfId="1" applyFont="1" applyFill="1" applyBorder="1" applyAlignment="1">
      <alignment vertical="center"/>
    </xf>
    <xf numFmtId="0" fontId="16" fillId="0" borderId="127" xfId="0" applyFont="1" applyFill="1" applyBorder="1" applyAlignment="1">
      <alignment vertical="center"/>
    </xf>
    <xf numFmtId="0" fontId="16" fillId="0" borderId="80" xfId="0" applyFont="1" applyFill="1" applyBorder="1" applyAlignment="1">
      <alignment vertical="center"/>
    </xf>
    <xf numFmtId="44" fontId="16" fillId="0" borderId="77" xfId="1" applyFont="1" applyFill="1" applyBorder="1" applyAlignment="1">
      <alignment vertical="center"/>
    </xf>
    <xf numFmtId="0" fontId="16" fillId="0" borderId="81" xfId="0" applyFont="1" applyFill="1" applyBorder="1" applyAlignment="1">
      <alignment vertical="center"/>
    </xf>
    <xf numFmtId="44" fontId="16" fillId="0" borderId="81" xfId="1" applyFont="1" applyFill="1" applyBorder="1" applyAlignment="1">
      <alignment vertical="center"/>
    </xf>
    <xf numFmtId="0" fontId="16" fillId="0" borderId="146" xfId="0" applyFont="1" applyFill="1" applyBorder="1" applyAlignment="1">
      <alignment vertical="center"/>
    </xf>
    <xf numFmtId="0" fontId="30" fillId="0" borderId="145" xfId="0" applyFont="1" applyFill="1" applyBorder="1" applyAlignment="1">
      <alignment horizontal="left" vertical="center" wrapText="1"/>
    </xf>
    <xf numFmtId="0" fontId="33" fillId="0" borderId="114" xfId="0" applyFont="1" applyFill="1" applyBorder="1" applyAlignment="1">
      <alignment horizontal="left" vertical="center" wrapText="1"/>
    </xf>
    <xf numFmtId="0" fontId="33" fillId="0" borderId="153" xfId="0" applyFont="1" applyFill="1" applyBorder="1" applyAlignment="1">
      <alignment horizontal="left" vertical="center" wrapText="1"/>
    </xf>
    <xf numFmtId="0" fontId="23" fillId="0" borderId="0" xfId="0" applyFont="1" applyBorder="1" applyAlignment="1">
      <alignment horizontal="left" vertical="center" wrapText="1"/>
    </xf>
    <xf numFmtId="0" fontId="38" fillId="0" borderId="9" xfId="0" applyFont="1" applyBorder="1" applyAlignment="1">
      <alignment vertical="center" wrapText="1"/>
    </xf>
    <xf numFmtId="0" fontId="13" fillId="0" borderId="0" xfId="0" applyFont="1" applyAlignment="1">
      <alignment horizontal="left" vertical="center" wrapText="1"/>
    </xf>
    <xf numFmtId="0" fontId="13" fillId="0" borderId="75" xfId="0" applyFont="1" applyBorder="1" applyAlignment="1">
      <alignment horizontal="left" vertical="center"/>
    </xf>
    <xf numFmtId="0" fontId="31" fillId="0" borderId="56" xfId="0" applyFont="1" applyBorder="1" applyAlignment="1">
      <alignment horizontal="left" vertical="center" wrapText="1"/>
    </xf>
    <xf numFmtId="0" fontId="31" fillId="0" borderId="75" xfId="0" applyFont="1" applyFill="1" applyBorder="1" applyAlignment="1">
      <alignment horizontal="left" vertical="center" wrapText="1"/>
    </xf>
    <xf numFmtId="0" fontId="33" fillId="0" borderId="117" xfId="0" applyFont="1" applyFill="1" applyBorder="1" applyAlignment="1">
      <alignment horizontal="left" vertical="center" wrapText="1"/>
    </xf>
    <xf numFmtId="0" fontId="30" fillId="0" borderId="68" xfId="0" applyFont="1" applyFill="1" applyBorder="1" applyAlignment="1">
      <alignment horizontal="left" wrapText="1"/>
    </xf>
    <xf numFmtId="0" fontId="29" fillId="0" borderId="69" xfId="0" applyFont="1" applyFill="1" applyBorder="1" applyAlignment="1">
      <alignment horizontal="left" wrapText="1"/>
    </xf>
    <xf numFmtId="0" fontId="31" fillId="0" borderId="56" xfId="0" applyFont="1" applyFill="1" applyBorder="1" applyAlignment="1">
      <alignment horizontal="left" vertical="center" wrapText="1"/>
    </xf>
    <xf numFmtId="0" fontId="30" fillId="0" borderId="68" xfId="0" applyFont="1" applyFill="1" applyBorder="1" applyAlignment="1">
      <alignment horizontal="left"/>
    </xf>
    <xf numFmtId="0" fontId="13" fillId="0" borderId="75" xfId="0" applyFont="1" applyFill="1" applyBorder="1" applyAlignment="1">
      <alignment horizontal="left" vertical="center" wrapText="1"/>
    </xf>
    <xf numFmtId="0" fontId="33" fillId="0" borderId="68" xfId="0" applyFont="1" applyFill="1" applyBorder="1" applyAlignment="1">
      <alignment horizontal="left" wrapText="1"/>
    </xf>
    <xf numFmtId="0" fontId="29" fillId="0" borderId="68" xfId="0" applyFont="1" applyFill="1" applyBorder="1" applyAlignment="1">
      <alignment horizontal="left" wrapText="1"/>
    </xf>
    <xf numFmtId="0" fontId="29" fillId="0" borderId="68" xfId="0" applyFont="1" applyFill="1" applyBorder="1" applyAlignment="1">
      <alignment horizontal="left" vertical="center" wrapText="1"/>
    </xf>
    <xf numFmtId="0" fontId="92" fillId="0" borderId="68" xfId="0" applyFont="1" applyBorder="1" applyAlignment="1">
      <alignment horizontal="left" vertical="center"/>
    </xf>
    <xf numFmtId="0" fontId="7" fillId="42" borderId="68" xfId="0" applyFont="1" applyFill="1" applyBorder="1" applyAlignment="1">
      <alignment horizontal="left" vertical="center" wrapText="1"/>
    </xf>
    <xf numFmtId="0" fontId="35" fillId="42" borderId="75" xfId="0" applyFont="1" applyFill="1" applyBorder="1" applyAlignment="1">
      <alignment horizontal="left" vertical="center" wrapText="1"/>
    </xf>
    <xf numFmtId="0" fontId="7" fillId="0" borderId="68" xfId="0" applyFont="1" applyBorder="1" applyAlignment="1">
      <alignment horizontal="left" vertical="center" wrapText="1"/>
    </xf>
    <xf numFmtId="0" fontId="7" fillId="0" borderId="68" xfId="0" applyFont="1" applyFill="1" applyBorder="1" applyAlignment="1">
      <alignment horizontal="left" vertical="center" wrapText="1"/>
    </xf>
    <xf numFmtId="0" fontId="110" fillId="0" borderId="75" xfId="0" applyFont="1" applyBorder="1"/>
    <xf numFmtId="0" fontId="4" fillId="0" borderId="68" xfId="0" applyFont="1" applyBorder="1" applyAlignment="1">
      <alignment horizontal="left"/>
    </xf>
    <xf numFmtId="0" fontId="7" fillId="31" borderId="68" xfId="0" applyFont="1" applyFill="1" applyBorder="1" applyAlignment="1">
      <alignment horizontal="left" vertical="center" wrapText="1"/>
    </xf>
    <xf numFmtId="0" fontId="35" fillId="31" borderId="75" xfId="0" applyFont="1" applyFill="1" applyBorder="1" applyAlignment="1">
      <alignment horizontal="left" vertical="center" wrapText="1"/>
    </xf>
    <xf numFmtId="0" fontId="7" fillId="42" borderId="68" xfId="0" applyFont="1" applyFill="1" applyBorder="1" applyAlignment="1">
      <alignment horizontal="left" vertical="center"/>
    </xf>
    <xf numFmtId="0" fontId="35" fillId="42" borderId="75" xfId="0" applyFont="1" applyFill="1" applyBorder="1" applyAlignment="1">
      <alignment horizontal="left" vertical="center"/>
    </xf>
    <xf numFmtId="0" fontId="13" fillId="42" borderId="75" xfId="0" applyFont="1" applyFill="1" applyBorder="1" applyAlignment="1">
      <alignment horizontal="left" vertical="center" wrapText="1"/>
    </xf>
    <xf numFmtId="0" fontId="4" fillId="0" borderId="68" xfId="0" applyFont="1" applyFill="1" applyBorder="1" applyAlignment="1">
      <alignment horizontal="left" wrapText="1"/>
    </xf>
    <xf numFmtId="0" fontId="4" fillId="0" borderId="68" xfId="0" applyFont="1" applyFill="1" applyBorder="1" applyAlignment="1">
      <alignment horizontal="left"/>
    </xf>
    <xf numFmtId="0" fontId="35" fillId="0" borderId="68" xfId="0" applyFont="1" applyFill="1" applyBorder="1" applyAlignment="1">
      <alignment vertical="center" wrapText="1"/>
    </xf>
    <xf numFmtId="0" fontId="51" fillId="0" borderId="68" xfId="0" applyFont="1" applyFill="1" applyBorder="1" applyAlignment="1">
      <alignment vertical="center"/>
    </xf>
    <xf numFmtId="0" fontId="51" fillId="0" borderId="75" xfId="0" applyFont="1" applyFill="1" applyBorder="1" applyAlignment="1">
      <alignment vertical="center"/>
    </xf>
    <xf numFmtId="0" fontId="63" fillId="0" borderId="68" xfId="0" applyFont="1" applyBorder="1" applyAlignment="1">
      <alignment horizontal="left" vertical="center" wrapText="1"/>
    </xf>
    <xf numFmtId="0" fontId="51" fillId="0" borderId="68" xfId="0" applyFont="1" applyBorder="1" applyAlignment="1">
      <alignment vertical="center" wrapText="1"/>
    </xf>
    <xf numFmtId="0" fontId="51" fillId="0" borderId="75" xfId="0" applyFont="1" applyBorder="1" applyAlignment="1">
      <alignment vertical="center" wrapText="1"/>
    </xf>
    <xf numFmtId="0" fontId="31" fillId="0" borderId="157" xfId="0" applyFont="1" applyBorder="1" applyAlignment="1">
      <alignment horizontal="left" vertical="center" wrapText="1"/>
    </xf>
    <xf numFmtId="0" fontId="35" fillId="0" borderId="68" xfId="0" applyFont="1" applyFill="1" applyBorder="1" applyAlignment="1">
      <alignment horizontal="left" vertical="center" wrapText="1"/>
    </xf>
    <xf numFmtId="0" fontId="31" fillId="3" borderId="157" xfId="0" applyFont="1" applyFill="1" applyBorder="1" applyAlignment="1">
      <alignment horizontal="left" vertical="center" wrapText="1"/>
    </xf>
    <xf numFmtId="0" fontId="35" fillId="0" borderId="68" xfId="0" applyFont="1" applyBorder="1" applyAlignment="1">
      <alignment horizontal="left" vertical="center" wrapText="1"/>
    </xf>
    <xf numFmtId="0" fontId="31" fillId="0" borderId="157" xfId="0" applyFont="1" applyFill="1" applyBorder="1" applyAlignment="1">
      <alignment horizontal="left" vertical="center" wrapText="1"/>
    </xf>
    <xf numFmtId="0" fontId="60" fillId="0" borderId="146" xfId="0" applyFont="1" applyFill="1" applyBorder="1" applyAlignment="1">
      <alignment horizontal="left" vertical="center" wrapText="1"/>
    </xf>
    <xf numFmtId="0" fontId="51" fillId="0" borderId="68" xfId="0" applyFont="1" applyFill="1" applyBorder="1" applyAlignment="1">
      <alignment horizontal="left" vertical="center"/>
    </xf>
    <xf numFmtId="0" fontId="7" fillId="0" borderId="68" xfId="0" applyFont="1" applyFill="1" applyBorder="1" applyAlignment="1">
      <alignment horizontal="left" vertical="center"/>
    </xf>
    <xf numFmtId="0" fontId="13" fillId="0" borderId="75" xfId="0" applyFont="1" applyFill="1" applyBorder="1" applyAlignment="1">
      <alignment horizontal="left" vertical="center"/>
    </xf>
    <xf numFmtId="0" fontId="31" fillId="0" borderId="68" xfId="0" applyFont="1" applyBorder="1" applyAlignment="1">
      <alignment horizontal="left" vertical="center" wrapText="1"/>
    </xf>
    <xf numFmtId="0" fontId="35" fillId="0" borderId="75" xfId="0" applyFont="1" applyFill="1" applyBorder="1" applyAlignment="1">
      <alignment horizontal="left" vertical="center"/>
    </xf>
    <xf numFmtId="0" fontId="35" fillId="0" borderId="68" xfId="0" applyFont="1" applyFill="1" applyBorder="1" applyAlignment="1">
      <alignment horizontal="left" wrapText="1"/>
    </xf>
    <xf numFmtId="0" fontId="23" fillId="0" borderId="0" xfId="0" applyFont="1" applyFill="1" applyAlignment="1">
      <alignment wrapText="1"/>
    </xf>
    <xf numFmtId="0" fontId="26" fillId="0" borderId="0" xfId="0" applyFont="1" applyAlignment="1">
      <alignment wrapText="1"/>
    </xf>
    <xf numFmtId="0" fontId="7" fillId="8" borderId="69" xfId="0" applyFont="1" applyFill="1" applyBorder="1" applyAlignment="1">
      <alignment vertical="center" wrapText="1"/>
    </xf>
    <xf numFmtId="0" fontId="32" fillId="27" borderId="101" xfId="0" applyFont="1" applyFill="1" applyBorder="1" applyAlignment="1" applyProtection="1">
      <alignment horizontal="center" vertical="center" wrapText="1"/>
      <protection locked="0"/>
    </xf>
    <xf numFmtId="1" fontId="10" fillId="32" borderId="77" xfId="0" applyNumberFormat="1" applyFont="1" applyFill="1" applyBorder="1" applyAlignment="1" applyProtection="1">
      <alignment horizontal="center"/>
      <protection locked="0"/>
    </xf>
    <xf numFmtId="0" fontId="10" fillId="32" borderId="77" xfId="0" applyFont="1" applyFill="1" applyBorder="1" applyProtection="1">
      <protection locked="0"/>
    </xf>
    <xf numFmtId="167" fontId="10" fillId="32" borderId="77" xfId="5" applyNumberFormat="1" applyFont="1" applyFill="1" applyBorder="1" applyProtection="1">
      <protection locked="0"/>
    </xf>
    <xf numFmtId="166" fontId="10" fillId="32" borderId="77" xfId="0" applyNumberFormat="1" applyFont="1" applyFill="1" applyBorder="1" applyProtection="1">
      <protection locked="0"/>
    </xf>
    <xf numFmtId="1" fontId="10" fillId="32" borderId="77" xfId="0" applyNumberFormat="1" applyFont="1" applyFill="1" applyBorder="1" applyProtection="1">
      <protection locked="0"/>
    </xf>
    <xf numFmtId="0" fontId="0" fillId="26" borderId="127" xfId="0" applyFill="1" applyBorder="1" applyProtection="1">
      <protection locked="0"/>
    </xf>
    <xf numFmtId="0" fontId="38" fillId="14" borderId="77" xfId="0" applyFont="1" applyFill="1" applyBorder="1" applyAlignment="1" applyProtection="1">
      <alignment wrapText="1"/>
      <protection locked="0"/>
    </xf>
    <xf numFmtId="0" fontId="10" fillId="26" borderId="77" xfId="0" applyFont="1" applyFill="1" applyBorder="1" applyProtection="1">
      <protection locked="0"/>
    </xf>
    <xf numFmtId="0" fontId="10" fillId="26" borderId="80" xfId="0" applyFont="1" applyFill="1" applyBorder="1" applyProtection="1">
      <protection locked="0"/>
    </xf>
    <xf numFmtId="0" fontId="10" fillId="32" borderId="127" xfId="0" applyFont="1" applyFill="1" applyBorder="1" applyProtection="1">
      <protection locked="0"/>
    </xf>
    <xf numFmtId="0" fontId="10" fillId="26" borderId="77" xfId="0" applyNumberFormat="1" applyFont="1" applyFill="1" applyBorder="1" applyProtection="1">
      <protection locked="0"/>
    </xf>
    <xf numFmtId="168" fontId="10" fillId="32" borderId="77" xfId="0" applyNumberFormat="1" applyFont="1" applyFill="1" applyBorder="1" applyProtection="1">
      <protection locked="0"/>
    </xf>
    <xf numFmtId="0" fontId="38" fillId="14" borderId="127" xfId="0" applyFont="1" applyFill="1" applyBorder="1" applyAlignment="1" applyProtection="1">
      <alignment wrapText="1"/>
      <protection locked="0"/>
    </xf>
    <xf numFmtId="44" fontId="10" fillId="32" borderId="127" xfId="0" applyNumberFormat="1" applyFont="1" applyFill="1" applyBorder="1" applyProtection="1">
      <protection locked="0"/>
    </xf>
    <xf numFmtId="44" fontId="10" fillId="32" borderId="77" xfId="0" applyNumberFormat="1" applyFont="1" applyFill="1" applyBorder="1" applyProtection="1">
      <protection locked="0"/>
    </xf>
    <xf numFmtId="1" fontId="10" fillId="32" borderId="81" xfId="0" applyNumberFormat="1" applyFont="1" applyFill="1" applyBorder="1" applyAlignment="1" applyProtection="1">
      <alignment horizontal="center"/>
      <protection locked="0"/>
    </xf>
    <xf numFmtId="0" fontId="10" fillId="32" borderId="81" xfId="0" applyFont="1" applyFill="1" applyBorder="1" applyProtection="1">
      <protection locked="0"/>
    </xf>
    <xf numFmtId="167" fontId="10" fillId="32" borderId="81" xfId="5" applyNumberFormat="1" applyFont="1" applyFill="1" applyBorder="1" applyProtection="1">
      <protection locked="0"/>
    </xf>
    <xf numFmtId="166" fontId="10" fillId="32" borderId="81" xfId="0" applyNumberFormat="1" applyFont="1" applyFill="1" applyBorder="1" applyProtection="1">
      <protection locked="0"/>
    </xf>
    <xf numFmtId="1" fontId="10" fillId="32" borderId="81" xfId="0" applyNumberFormat="1" applyFont="1" applyFill="1" applyBorder="1" applyProtection="1">
      <protection locked="0"/>
    </xf>
    <xf numFmtId="0" fontId="0" fillId="26" borderId="146" xfId="0" applyFill="1" applyBorder="1" applyProtection="1">
      <protection locked="0"/>
    </xf>
    <xf numFmtId="0" fontId="38" fillId="14" borderId="81" xfId="0" applyFont="1" applyFill="1" applyBorder="1" applyAlignment="1" applyProtection="1">
      <alignment wrapText="1"/>
      <protection locked="0"/>
    </xf>
    <xf numFmtId="0" fontId="10" fillId="26" borderId="81" xfId="0" applyFont="1" applyFill="1" applyBorder="1" applyProtection="1">
      <protection locked="0"/>
    </xf>
    <xf numFmtId="0" fontId="10" fillId="26" borderId="121" xfId="0" applyFont="1" applyFill="1" applyBorder="1" applyProtection="1">
      <protection locked="0"/>
    </xf>
    <xf numFmtId="0" fontId="10" fillId="32" borderId="146" xfId="0" applyFont="1" applyFill="1" applyBorder="1" applyProtection="1">
      <protection locked="0"/>
    </xf>
    <xf numFmtId="0" fontId="10" fillId="26" borderId="81" xfId="0" applyNumberFormat="1" applyFont="1" applyFill="1" applyBorder="1" applyProtection="1">
      <protection locked="0"/>
    </xf>
    <xf numFmtId="168" fontId="10" fillId="32" borderId="81" xfId="0" applyNumberFormat="1" applyFont="1" applyFill="1" applyBorder="1" applyProtection="1">
      <protection locked="0"/>
    </xf>
    <xf numFmtId="0" fontId="38" fillId="14" borderId="146" xfId="0" applyFont="1" applyFill="1" applyBorder="1" applyAlignment="1" applyProtection="1">
      <alignment wrapText="1"/>
      <protection locked="0"/>
    </xf>
    <xf numFmtId="44" fontId="10" fillId="32" borderId="146" xfId="0" applyNumberFormat="1" applyFont="1" applyFill="1" applyBorder="1" applyProtection="1">
      <protection locked="0"/>
    </xf>
    <xf numFmtId="44" fontId="10" fillId="32" borderId="81" xfId="0" applyNumberFormat="1" applyFont="1" applyFill="1" applyBorder="1" applyProtection="1">
      <protection locked="0"/>
    </xf>
    <xf numFmtId="0" fontId="10" fillId="26" borderId="127" xfId="0" applyFont="1" applyFill="1" applyBorder="1" applyProtection="1">
      <protection locked="0"/>
    </xf>
    <xf numFmtId="1" fontId="0" fillId="26" borderId="91" xfId="5" applyNumberFormat="1" applyFont="1" applyFill="1" applyBorder="1" applyAlignment="1" applyProtection="1">
      <alignment horizontal="center" vertical="center" wrapText="1"/>
      <protection locked="0"/>
    </xf>
    <xf numFmtId="1" fontId="0" fillId="26" borderId="78" xfId="5" applyNumberFormat="1" applyFont="1" applyFill="1" applyBorder="1" applyAlignment="1" applyProtection="1">
      <alignment horizontal="center" vertical="center" wrapText="1"/>
      <protection locked="0"/>
    </xf>
    <xf numFmtId="9" fontId="0" fillId="26" borderId="82" xfId="5" applyNumberFormat="1" applyFont="1" applyFill="1" applyBorder="1" applyAlignment="1" applyProtection="1">
      <alignment horizontal="center" vertical="center" wrapText="1"/>
      <protection locked="0"/>
    </xf>
    <xf numFmtId="166" fontId="10" fillId="32" borderId="127" xfId="0" applyNumberFormat="1" applyFont="1" applyFill="1" applyBorder="1" applyProtection="1">
      <protection locked="0"/>
    </xf>
    <xf numFmtId="1" fontId="0" fillId="26" borderId="127" xfId="5" applyNumberFormat="1" applyFont="1" applyFill="1" applyBorder="1" applyAlignment="1" applyProtection="1">
      <alignment horizontal="center" vertical="center" wrapText="1"/>
      <protection locked="0"/>
    </xf>
    <xf numFmtId="1" fontId="0" fillId="26" borderId="77" xfId="5" applyNumberFormat="1" applyFont="1" applyFill="1" applyBorder="1" applyAlignment="1" applyProtection="1">
      <alignment horizontal="center" vertical="center" wrapText="1"/>
      <protection locked="0"/>
    </xf>
    <xf numFmtId="9" fontId="0" fillId="26" borderId="80" xfId="5" applyNumberFormat="1" applyFont="1" applyFill="1" applyBorder="1" applyAlignment="1" applyProtection="1">
      <alignment horizontal="center" vertical="center" wrapText="1"/>
      <protection locked="0"/>
    </xf>
    <xf numFmtId="10" fontId="0" fillId="26" borderId="80" xfId="5" applyNumberFormat="1" applyFont="1" applyFill="1" applyBorder="1" applyAlignment="1" applyProtection="1">
      <alignment horizontal="center" vertical="center" wrapText="1"/>
      <protection locked="0"/>
    </xf>
    <xf numFmtId="0" fontId="10" fillId="26" borderId="146" xfId="0" applyFont="1" applyFill="1" applyBorder="1" applyProtection="1">
      <protection locked="0"/>
    </xf>
    <xf numFmtId="1" fontId="0" fillId="26" borderId="146" xfId="5" applyNumberFormat="1" applyFont="1" applyFill="1" applyBorder="1" applyAlignment="1" applyProtection="1">
      <alignment horizontal="center" vertical="center" wrapText="1"/>
      <protection locked="0"/>
    </xf>
    <xf numFmtId="1" fontId="0" fillId="26" borderId="81" xfId="5" applyNumberFormat="1" applyFont="1" applyFill="1" applyBorder="1" applyAlignment="1" applyProtection="1">
      <alignment horizontal="center" vertical="center" wrapText="1"/>
      <protection locked="0"/>
    </xf>
    <xf numFmtId="10" fontId="0" fillId="26" borderId="121" xfId="5" applyNumberFormat="1" applyFont="1" applyFill="1" applyBorder="1" applyAlignment="1" applyProtection="1">
      <alignment horizontal="center" vertical="center" wrapText="1"/>
      <protection locked="0"/>
    </xf>
    <xf numFmtId="0" fontId="14" fillId="14" borderId="80" xfId="0" applyFont="1" applyFill="1" applyBorder="1" applyAlignment="1" applyProtection="1">
      <alignment horizontal="center" wrapText="1"/>
      <protection locked="0"/>
    </xf>
    <xf numFmtId="0" fontId="14" fillId="32" borderId="80" xfId="0" applyFont="1" applyFill="1" applyBorder="1" applyAlignment="1" applyProtection="1">
      <alignment wrapText="1"/>
      <protection locked="0"/>
    </xf>
    <xf numFmtId="0" fontId="10" fillId="32" borderId="77" xfId="0" applyNumberFormat="1" applyFont="1" applyFill="1" applyBorder="1" applyProtection="1">
      <protection locked="0"/>
    </xf>
    <xf numFmtId="0" fontId="10" fillId="26" borderId="150" xfId="0" applyFont="1" applyFill="1" applyBorder="1" applyProtection="1">
      <protection locked="0"/>
    </xf>
    <xf numFmtId="1" fontId="10" fillId="26" borderId="127" xfId="0" applyNumberFormat="1" applyFont="1" applyFill="1" applyBorder="1" applyProtection="1">
      <protection locked="0"/>
    </xf>
    <xf numFmtId="9" fontId="10" fillId="26" borderId="77" xfId="0" applyNumberFormat="1" applyFont="1" applyFill="1" applyBorder="1" applyProtection="1">
      <protection locked="0"/>
    </xf>
    <xf numFmtId="0" fontId="10" fillId="26" borderId="127" xfId="0" applyNumberFormat="1" applyFont="1" applyFill="1" applyBorder="1" applyProtection="1">
      <protection locked="0"/>
    </xf>
    <xf numFmtId="0" fontId="14" fillId="14" borderId="77" xfId="0" applyFont="1" applyFill="1" applyBorder="1" applyAlignment="1" applyProtection="1">
      <alignment horizontal="center" wrapText="1"/>
      <protection locked="0"/>
    </xf>
    <xf numFmtId="0" fontId="38" fillId="26" borderId="77" xfId="0" applyFont="1" applyFill="1" applyBorder="1" applyAlignment="1" applyProtection="1">
      <alignment wrapText="1"/>
      <protection locked="0"/>
    </xf>
    <xf numFmtId="3" fontId="31" fillId="26" borderId="77" xfId="0" applyNumberFormat="1" applyFont="1" applyFill="1" applyBorder="1" applyAlignment="1" applyProtection="1">
      <alignment wrapText="1"/>
      <protection locked="0"/>
    </xf>
    <xf numFmtId="0" fontId="38" fillId="26" borderId="80" xfId="0" applyFont="1" applyFill="1" applyBorder="1" applyAlignment="1" applyProtection="1">
      <alignment wrapText="1"/>
      <protection locked="0"/>
    </xf>
    <xf numFmtId="0" fontId="38" fillId="26" borderId="138" xfId="0" applyFont="1" applyFill="1" applyBorder="1" applyAlignment="1" applyProtection="1">
      <alignment wrapText="1"/>
      <protection locked="0"/>
    </xf>
    <xf numFmtId="0" fontId="14" fillId="26" borderId="80" xfId="0" applyFont="1" applyFill="1" applyBorder="1" applyProtection="1">
      <protection locked="0"/>
    </xf>
    <xf numFmtId="0" fontId="14" fillId="26" borderId="127" xfId="0" applyFont="1" applyFill="1" applyBorder="1" applyProtection="1">
      <protection locked="0"/>
    </xf>
    <xf numFmtId="0" fontId="14" fillId="26" borderId="77" xfId="0" applyFont="1" applyFill="1" applyBorder="1" applyProtection="1">
      <protection locked="0"/>
    </xf>
    <xf numFmtId="0" fontId="0" fillId="26" borderId="77" xfId="0" applyFill="1" applyBorder="1" applyProtection="1">
      <protection locked="0"/>
    </xf>
    <xf numFmtId="0" fontId="38" fillId="48" borderId="77" xfId="0" applyFont="1" applyFill="1" applyBorder="1" applyAlignment="1" applyProtection="1">
      <alignment wrapText="1"/>
      <protection locked="0"/>
    </xf>
    <xf numFmtId="0" fontId="0" fillId="26" borderId="80" xfId="0" applyFill="1" applyBorder="1" applyProtection="1">
      <protection locked="0"/>
    </xf>
    <xf numFmtId="0" fontId="10" fillId="32" borderId="127" xfId="0" applyNumberFormat="1" applyFont="1" applyFill="1" applyBorder="1" applyProtection="1">
      <protection locked="0"/>
    </xf>
    <xf numFmtId="44" fontId="0" fillId="26" borderId="77" xfId="0" applyNumberFormat="1" applyFill="1" applyBorder="1" applyProtection="1">
      <protection locked="0"/>
    </xf>
    <xf numFmtId="14" fontId="0" fillId="26" borderId="77" xfId="0" applyNumberFormat="1" applyFill="1" applyBorder="1" applyProtection="1">
      <protection locked="0"/>
    </xf>
    <xf numFmtId="44" fontId="14" fillId="26" borderId="127" xfId="1" applyFont="1" applyFill="1" applyBorder="1" applyProtection="1">
      <protection locked="0"/>
    </xf>
    <xf numFmtId="44" fontId="14" fillId="26" borderId="77" xfId="1" applyFont="1" applyFill="1" applyBorder="1" applyProtection="1">
      <protection locked="0"/>
    </xf>
    <xf numFmtId="0" fontId="14" fillId="14" borderId="81" xfId="0" applyFont="1" applyFill="1" applyBorder="1" applyAlignment="1" applyProtection="1">
      <alignment horizontal="center" wrapText="1"/>
      <protection locked="0"/>
    </xf>
    <xf numFmtId="0" fontId="38" fillId="26" borderId="81" xfId="0" applyFont="1" applyFill="1" applyBorder="1" applyAlignment="1" applyProtection="1">
      <alignment wrapText="1"/>
      <protection locked="0"/>
    </xf>
    <xf numFmtId="3" fontId="31" fillId="26" borderId="81" xfId="0" applyNumberFormat="1" applyFont="1" applyFill="1" applyBorder="1" applyAlignment="1" applyProtection="1">
      <alignment wrapText="1"/>
      <protection locked="0"/>
    </xf>
    <xf numFmtId="0" fontId="38" fillId="26" borderId="121" xfId="0" applyFont="1" applyFill="1" applyBorder="1" applyAlignment="1" applyProtection="1">
      <alignment wrapText="1"/>
      <protection locked="0"/>
    </xf>
    <xf numFmtId="0" fontId="38" fillId="26" borderId="152" xfId="0" applyFont="1" applyFill="1" applyBorder="1" applyAlignment="1" applyProtection="1">
      <alignment wrapText="1"/>
      <protection locked="0"/>
    </xf>
    <xf numFmtId="0" fontId="14" fillId="26" borderId="121" xfId="0" applyFont="1" applyFill="1" applyBorder="1" applyProtection="1">
      <protection locked="0"/>
    </xf>
    <xf numFmtId="0" fontId="14" fillId="26" borderId="146" xfId="0" applyFont="1" applyFill="1" applyBorder="1" applyProtection="1">
      <protection locked="0"/>
    </xf>
    <xf numFmtId="0" fontId="14" fillId="26" borderId="81" xfId="0" applyFont="1" applyFill="1" applyBorder="1" applyProtection="1">
      <protection locked="0"/>
    </xf>
    <xf numFmtId="0" fontId="0" fillId="26" borderId="81" xfId="0" applyFill="1" applyBorder="1" applyProtection="1">
      <protection locked="0"/>
    </xf>
    <xf numFmtId="0" fontId="38" fillId="48" borderId="81" xfId="0" applyFont="1" applyFill="1" applyBorder="1" applyAlignment="1" applyProtection="1">
      <alignment wrapText="1"/>
      <protection locked="0"/>
    </xf>
    <xf numFmtId="0" fontId="0" fillId="26" borderId="121" xfId="0" applyFill="1" applyBorder="1" applyProtection="1">
      <protection locked="0"/>
    </xf>
    <xf numFmtId="0" fontId="10" fillId="32" borderId="146" xfId="0" applyNumberFormat="1" applyFont="1" applyFill="1" applyBorder="1" applyProtection="1">
      <protection locked="0"/>
    </xf>
    <xf numFmtId="44" fontId="0" fillId="26" borderId="81" xfId="0" applyNumberFormat="1" applyFill="1" applyBorder="1" applyProtection="1">
      <protection locked="0"/>
    </xf>
    <xf numFmtId="14" fontId="0" fillId="26" borderId="81" xfId="0" applyNumberFormat="1" applyFill="1" applyBorder="1" applyProtection="1">
      <protection locked="0"/>
    </xf>
    <xf numFmtId="44" fontId="14" fillId="26" borderId="146" xfId="1" applyFont="1" applyFill="1" applyBorder="1" applyProtection="1">
      <protection locked="0"/>
    </xf>
    <xf numFmtId="44" fontId="14" fillId="26" borderId="81" xfId="1" applyFont="1" applyFill="1" applyBorder="1" applyProtection="1">
      <protection locked="0"/>
    </xf>
    <xf numFmtId="0" fontId="0" fillId="26" borderId="149" xfId="0" applyFill="1" applyBorder="1" applyProtection="1">
      <protection locked="0"/>
    </xf>
    <xf numFmtId="0" fontId="0" fillId="26" borderId="154" xfId="0" applyFill="1" applyBorder="1" applyProtection="1">
      <protection locked="0"/>
    </xf>
    <xf numFmtId="0" fontId="0" fillId="26" borderId="150" xfId="0" applyFill="1" applyBorder="1" applyProtection="1">
      <protection locked="0"/>
    </xf>
    <xf numFmtId="0" fontId="16" fillId="18" borderId="82" xfId="0" applyFont="1" applyFill="1" applyBorder="1" applyProtection="1">
      <protection locked="0"/>
    </xf>
    <xf numFmtId="0" fontId="16" fillId="18" borderId="91" xfId="0" applyFont="1" applyFill="1" applyBorder="1" applyProtection="1">
      <protection locked="0"/>
    </xf>
    <xf numFmtId="0" fontId="16" fillId="18" borderId="78" xfId="0" applyFont="1" applyFill="1" applyBorder="1" applyProtection="1">
      <protection locked="0"/>
    </xf>
    <xf numFmtId="0" fontId="16" fillId="18" borderId="145" xfId="0" applyFont="1" applyFill="1" applyBorder="1" applyProtection="1">
      <protection locked="0"/>
    </xf>
    <xf numFmtId="14" fontId="16" fillId="18" borderId="91" xfId="0" applyNumberFormat="1" applyFont="1" applyFill="1" applyBorder="1" applyProtection="1">
      <protection locked="0"/>
    </xf>
    <xf numFmtId="14" fontId="16" fillId="18" borderId="82" xfId="0" applyNumberFormat="1" applyFont="1" applyFill="1" applyBorder="1" applyProtection="1">
      <protection locked="0"/>
    </xf>
    <xf numFmtId="0" fontId="16" fillId="18" borderId="91" xfId="0" applyFont="1" applyFill="1" applyBorder="1" applyAlignment="1" applyProtection="1">
      <alignment wrapText="1"/>
      <protection locked="0"/>
    </xf>
    <xf numFmtId="44" fontId="16" fillId="18" borderId="78" xfId="1" applyFont="1" applyFill="1" applyBorder="1" applyProtection="1">
      <protection locked="0"/>
    </xf>
    <xf numFmtId="0" fontId="16" fillId="18" borderId="78" xfId="0" applyFont="1" applyFill="1" applyBorder="1" applyAlignment="1" applyProtection="1">
      <alignment wrapText="1"/>
      <protection locked="0"/>
    </xf>
    <xf numFmtId="0" fontId="17" fillId="18" borderId="78" xfId="0" applyFont="1" applyFill="1" applyBorder="1" applyProtection="1">
      <protection locked="0"/>
    </xf>
    <xf numFmtId="0" fontId="17" fillId="18" borderId="82" xfId="0" applyFont="1" applyFill="1" applyBorder="1" applyProtection="1">
      <protection locked="0"/>
    </xf>
    <xf numFmtId="0" fontId="16" fillId="18" borderId="77" xfId="0" applyFont="1" applyFill="1" applyBorder="1" applyProtection="1">
      <protection locked="0"/>
    </xf>
    <xf numFmtId="0" fontId="16" fillId="18" borderId="77" xfId="0" applyFont="1" applyFill="1" applyBorder="1" applyAlignment="1" applyProtection="1">
      <alignment wrapText="1"/>
      <protection locked="0"/>
    </xf>
    <xf numFmtId="0" fontId="17" fillId="18" borderId="77" xfId="0" applyFont="1" applyFill="1" applyBorder="1" applyProtection="1">
      <protection locked="0"/>
    </xf>
    <xf numFmtId="0" fontId="17" fillId="18" borderId="80" xfId="0" applyFont="1" applyFill="1" applyBorder="1" applyProtection="1">
      <protection locked="0"/>
    </xf>
    <xf numFmtId="0" fontId="16" fillId="18" borderId="81" xfId="0" applyFont="1" applyFill="1" applyBorder="1" applyProtection="1">
      <protection locked="0"/>
    </xf>
    <xf numFmtId="0" fontId="16" fillId="18" borderId="81" xfId="0" applyFont="1" applyFill="1" applyBorder="1" applyAlignment="1" applyProtection="1">
      <alignment wrapText="1"/>
      <protection locked="0"/>
    </xf>
    <xf numFmtId="0" fontId="17" fillId="18" borderId="81" xfId="0" applyFont="1" applyFill="1" applyBorder="1" applyProtection="1">
      <protection locked="0"/>
    </xf>
    <xf numFmtId="0" fontId="17" fillId="18" borderId="121" xfId="0" applyFont="1" applyFill="1" applyBorder="1" applyProtection="1">
      <protection locked="0"/>
    </xf>
    <xf numFmtId="0" fontId="16" fillId="18" borderId="78" xfId="0" applyFont="1" applyFill="1" applyBorder="1" applyAlignment="1" applyProtection="1">
      <alignment vertical="center"/>
      <protection locked="0"/>
    </xf>
    <xf numFmtId="0" fontId="16" fillId="18" borderId="77" xfId="0" applyFont="1" applyFill="1" applyBorder="1" applyAlignment="1" applyProtection="1">
      <alignment vertical="center"/>
      <protection locked="0"/>
    </xf>
    <xf numFmtId="0" fontId="16" fillId="18" borderId="82" xfId="0" applyFont="1" applyFill="1" applyBorder="1" applyAlignment="1" applyProtection="1">
      <alignment vertical="center"/>
      <protection locked="0"/>
    </xf>
    <xf numFmtId="44" fontId="16" fillId="18" borderId="82" xfId="1" applyFont="1" applyFill="1" applyBorder="1" applyAlignment="1" applyProtection="1">
      <alignment vertical="center"/>
      <protection locked="0"/>
    </xf>
    <xf numFmtId="0" fontId="16" fillId="18" borderId="127" xfId="0" applyFont="1" applyFill="1" applyBorder="1" applyAlignment="1" applyProtection="1">
      <alignment vertical="center"/>
      <protection locked="0"/>
    </xf>
    <xf numFmtId="0" fontId="16" fillId="18" borderId="80" xfId="0" applyFont="1" applyFill="1" applyBorder="1" applyAlignment="1" applyProtection="1">
      <alignment vertical="center"/>
      <protection locked="0"/>
    </xf>
    <xf numFmtId="44" fontId="16" fillId="18" borderId="80" xfId="1" applyFont="1" applyFill="1" applyBorder="1" applyAlignment="1" applyProtection="1">
      <alignment vertical="center"/>
      <protection locked="0"/>
    </xf>
    <xf numFmtId="0" fontId="16" fillId="18" borderId="78" xfId="0" applyFont="1" applyFill="1" applyBorder="1" applyAlignment="1" applyProtection="1">
      <alignment horizontal="center" wrapText="1"/>
      <protection locked="0"/>
    </xf>
    <xf numFmtId="0" fontId="21" fillId="18" borderId="77" xfId="0" applyFont="1" applyFill="1" applyBorder="1" applyAlignment="1" applyProtection="1">
      <alignment vertical="center" wrapText="1"/>
      <protection locked="0"/>
    </xf>
    <xf numFmtId="9" fontId="16" fillId="18" borderId="78" xfId="4" applyFont="1" applyFill="1" applyBorder="1" applyAlignment="1" applyProtection="1">
      <alignment horizontal="center"/>
      <protection locked="0"/>
    </xf>
    <xf numFmtId="0" fontId="16" fillId="18" borderId="77" xfId="0" applyFont="1" applyFill="1" applyBorder="1" applyAlignment="1" applyProtection="1">
      <alignment horizontal="center" wrapText="1"/>
      <protection locked="0"/>
    </xf>
    <xf numFmtId="9" fontId="16" fillId="18" borderId="77" xfId="4" applyFont="1" applyFill="1" applyBorder="1" applyAlignment="1" applyProtection="1">
      <alignment horizontal="center"/>
      <protection locked="0"/>
    </xf>
    <xf numFmtId="0" fontId="0" fillId="7" borderId="78" xfId="0" applyFill="1" applyBorder="1" applyAlignment="1" applyProtection="1">
      <alignment horizontal="center" vertical="center"/>
      <protection locked="0"/>
    </xf>
    <xf numFmtId="0" fontId="0" fillId="7" borderId="78" xfId="0" applyFill="1" applyBorder="1" applyAlignment="1" applyProtection="1">
      <alignment vertical="center" wrapText="1"/>
      <protection locked="0"/>
    </xf>
    <xf numFmtId="0" fontId="0" fillId="7" borderId="82" xfId="0" applyFill="1" applyBorder="1" applyAlignment="1" applyProtection="1">
      <alignment vertical="center" wrapText="1"/>
      <protection locked="0"/>
    </xf>
    <xf numFmtId="0" fontId="0" fillId="7" borderId="91" xfId="0" applyFill="1" applyBorder="1" applyAlignment="1" applyProtection="1">
      <alignment vertical="center" wrapText="1"/>
      <protection locked="0"/>
    </xf>
    <xf numFmtId="0" fontId="0" fillId="7" borderId="78" xfId="0" applyFill="1" applyBorder="1" applyAlignment="1" applyProtection="1">
      <alignment vertical="center"/>
      <protection locked="0"/>
    </xf>
    <xf numFmtId="0" fontId="0" fillId="7" borderId="129" xfId="0" applyFill="1" applyBorder="1" applyAlignment="1" applyProtection="1">
      <alignment vertical="center"/>
      <protection locked="0"/>
    </xf>
    <xf numFmtId="44" fontId="0" fillId="7" borderId="118" xfId="0" applyNumberFormat="1" applyFill="1" applyBorder="1" applyAlignment="1" applyProtection="1">
      <alignment horizontal="center" vertical="center"/>
      <protection locked="0"/>
    </xf>
    <xf numFmtId="44" fontId="0" fillId="7" borderId="78" xfId="1" applyFont="1" applyFill="1" applyBorder="1" applyAlignment="1" applyProtection="1">
      <alignment vertical="center"/>
      <protection locked="0"/>
    </xf>
    <xf numFmtId="0" fontId="0" fillId="7" borderId="77" xfId="0" applyFill="1" applyBorder="1" applyAlignment="1" applyProtection="1">
      <alignment horizontal="center" vertical="center"/>
      <protection locked="0"/>
    </xf>
    <xf numFmtId="0" fontId="0" fillId="7" borderId="77" xfId="0" applyFill="1" applyBorder="1" applyAlignment="1" applyProtection="1">
      <alignment vertical="center" wrapText="1"/>
      <protection locked="0"/>
    </xf>
    <xf numFmtId="0" fontId="0" fillId="7" borderId="80" xfId="0" applyFill="1" applyBorder="1" applyAlignment="1" applyProtection="1">
      <alignment vertical="center" wrapText="1"/>
      <protection locked="0"/>
    </xf>
    <xf numFmtId="0" fontId="0" fillId="7" borderId="127" xfId="0" applyFill="1" applyBorder="1" applyAlignment="1" applyProtection="1">
      <alignment vertical="center" wrapText="1"/>
      <protection locked="0"/>
    </xf>
    <xf numFmtId="0" fontId="0" fillId="7" borderId="77" xfId="0" applyFill="1" applyBorder="1" applyAlignment="1" applyProtection="1">
      <alignment vertical="center"/>
      <protection locked="0"/>
    </xf>
    <xf numFmtId="0" fontId="0" fillId="7" borderId="130" xfId="0" applyFill="1" applyBorder="1" applyAlignment="1" applyProtection="1">
      <alignment vertical="center"/>
      <protection locked="0"/>
    </xf>
    <xf numFmtId="44" fontId="0" fillId="7" borderId="119" xfId="0" applyNumberFormat="1" applyFill="1" applyBorder="1" applyAlignment="1" applyProtection="1">
      <alignment horizontal="center" vertical="center"/>
      <protection locked="0"/>
    </xf>
    <xf numFmtId="44" fontId="0" fillId="7" borderId="77" xfId="1" applyFont="1" applyFill="1" applyBorder="1" applyAlignment="1" applyProtection="1">
      <alignment vertical="center"/>
      <protection locked="0"/>
    </xf>
    <xf numFmtId="0" fontId="25" fillId="7" borderId="48" xfId="0" applyFont="1" applyFill="1" applyBorder="1" applyAlignment="1" applyProtection="1">
      <alignment horizontal="center" vertical="center"/>
      <protection locked="0"/>
    </xf>
    <xf numFmtId="0" fontId="25" fillId="7" borderId="105" xfId="0" applyFont="1" applyFill="1" applyBorder="1" applyAlignment="1" applyProtection="1">
      <alignment horizontal="center" vertical="center"/>
      <protection locked="0"/>
    </xf>
    <xf numFmtId="0" fontId="31" fillId="0" borderId="106" xfId="0" applyFont="1" applyFill="1" applyBorder="1" applyAlignment="1" applyProtection="1">
      <alignment horizontal="center" vertical="center" wrapText="1"/>
      <protection locked="0"/>
    </xf>
    <xf numFmtId="0" fontId="31" fillId="0" borderId="107" xfId="0" applyFont="1" applyFill="1" applyBorder="1" applyAlignment="1" applyProtection="1">
      <alignment horizontal="center" vertical="center" wrapText="1"/>
      <protection locked="0"/>
    </xf>
    <xf numFmtId="0" fontId="0" fillId="0" borderId="0" xfId="0" applyProtection="1">
      <protection locked="0"/>
    </xf>
    <xf numFmtId="0" fontId="10" fillId="26" borderId="78" xfId="0" applyFont="1" applyFill="1" applyBorder="1" applyAlignment="1" applyProtection="1">
      <alignment horizontal="center" vertical="center" wrapText="1"/>
      <protection locked="0"/>
    </xf>
    <xf numFmtId="0" fontId="0" fillId="26" borderId="78" xfId="0" applyFont="1" applyFill="1" applyBorder="1" applyAlignment="1" applyProtection="1">
      <alignment vertical="center" wrapText="1"/>
      <protection locked="0"/>
    </xf>
    <xf numFmtId="0" fontId="0" fillId="26" borderId="78" xfId="0" applyFill="1" applyBorder="1" applyAlignment="1" applyProtection="1">
      <alignment vertical="center"/>
      <protection locked="0"/>
    </xf>
    <xf numFmtId="0" fontId="0" fillId="26" borderId="82" xfId="0" applyFill="1" applyBorder="1" applyAlignment="1" applyProtection="1">
      <alignment vertical="center"/>
      <protection locked="0"/>
    </xf>
    <xf numFmtId="0" fontId="0" fillId="26" borderId="145" xfId="0" applyFill="1" applyBorder="1" applyAlignment="1" applyProtection="1">
      <alignment vertical="center"/>
      <protection locked="0"/>
    </xf>
    <xf numFmtId="0" fontId="0" fillId="26" borderId="77" xfId="0" applyFill="1" applyBorder="1" applyAlignment="1" applyProtection="1">
      <alignment vertical="center"/>
      <protection locked="0"/>
    </xf>
    <xf numFmtId="0" fontId="0" fillId="26" borderId="118" xfId="0" applyFont="1" applyFill="1" applyBorder="1" applyAlignment="1" applyProtection="1">
      <alignment vertical="center"/>
      <protection locked="0"/>
    </xf>
    <xf numFmtId="0" fontId="10" fillId="26" borderId="77" xfId="0" applyFont="1" applyFill="1" applyBorder="1" applyAlignment="1" applyProtection="1">
      <alignment horizontal="center" vertical="center" wrapText="1"/>
      <protection locked="0"/>
    </xf>
    <xf numFmtId="0" fontId="0" fillId="26" borderId="77" xfId="0" applyFont="1" applyFill="1" applyBorder="1" applyAlignment="1" applyProtection="1">
      <alignment vertical="center" wrapText="1"/>
      <protection locked="0"/>
    </xf>
    <xf numFmtId="0" fontId="0" fillId="26" borderId="80" xfId="0" applyFill="1" applyBorder="1" applyAlignment="1" applyProtection="1">
      <alignment vertical="center"/>
      <protection locked="0"/>
    </xf>
    <xf numFmtId="0" fontId="0" fillId="26" borderId="127" xfId="0" applyFill="1" applyBorder="1" applyAlignment="1" applyProtection="1">
      <alignment vertical="center"/>
      <protection locked="0"/>
    </xf>
    <xf numFmtId="0" fontId="0" fillId="26" borderId="77" xfId="0" applyFont="1" applyFill="1" applyBorder="1" applyAlignment="1" applyProtection="1">
      <alignment vertical="center"/>
      <protection locked="0"/>
    </xf>
    <xf numFmtId="0" fontId="10" fillId="26" borderId="77" xfId="0" applyFont="1" applyFill="1" applyBorder="1" applyAlignment="1" applyProtection="1">
      <alignment vertical="center" wrapText="1"/>
      <protection locked="0"/>
    </xf>
    <xf numFmtId="0" fontId="0" fillId="26" borderId="81" xfId="0" applyFont="1" applyFill="1" applyBorder="1" applyAlignment="1" applyProtection="1">
      <alignment vertical="center" wrapText="1"/>
      <protection locked="0"/>
    </xf>
    <xf numFmtId="0" fontId="0" fillId="26" borderId="80" xfId="0" applyFont="1" applyFill="1" applyBorder="1" applyAlignment="1" applyProtection="1">
      <alignment vertical="center"/>
      <protection locked="0"/>
    </xf>
    <xf numFmtId="0" fontId="0" fillId="26" borderId="127" xfId="0" applyFont="1" applyFill="1" applyBorder="1" applyAlignment="1" applyProtection="1">
      <alignment vertical="center"/>
      <protection locked="0"/>
    </xf>
    <xf numFmtId="9" fontId="0" fillId="26" borderId="78" xfId="4" applyNumberFormat="1" applyFont="1" applyFill="1" applyBorder="1" applyAlignment="1" applyProtection="1">
      <alignment horizontal="center" vertical="center" wrapText="1"/>
      <protection locked="0"/>
    </xf>
    <xf numFmtId="0" fontId="0" fillId="26" borderId="78" xfId="0" applyFont="1" applyFill="1" applyBorder="1" applyAlignment="1" applyProtection="1">
      <alignment vertical="center"/>
      <protection locked="0"/>
    </xf>
    <xf numFmtId="9" fontId="0" fillId="26" borderId="129" xfId="4" applyFont="1" applyFill="1" applyBorder="1" applyAlignment="1" applyProtection="1">
      <alignment vertical="center"/>
      <protection locked="0"/>
    </xf>
    <xf numFmtId="0" fontId="0" fillId="26" borderId="78" xfId="0" applyFont="1" applyFill="1" applyBorder="1" applyAlignment="1" applyProtection="1">
      <alignment horizontal="center" vertical="center" wrapText="1"/>
      <protection locked="0"/>
    </xf>
    <xf numFmtId="6" fontId="0" fillId="26" borderId="78" xfId="0" applyNumberFormat="1" applyFont="1" applyFill="1" applyBorder="1" applyAlignment="1" applyProtection="1">
      <alignment horizontal="center" vertical="center" wrapText="1"/>
      <protection locked="0"/>
    </xf>
    <xf numFmtId="44" fontId="0" fillId="26" borderId="78" xfId="1" applyFont="1" applyFill="1" applyBorder="1" applyAlignment="1" applyProtection="1">
      <alignment horizontal="center" vertical="center" wrapText="1"/>
      <protection locked="0"/>
    </xf>
    <xf numFmtId="44" fontId="0" fillId="26" borderId="82" xfId="0" applyNumberFormat="1" applyFont="1" applyFill="1" applyBorder="1" applyAlignment="1" applyProtection="1">
      <alignment horizontal="center" vertical="center" wrapText="1"/>
      <protection locked="0"/>
    </xf>
    <xf numFmtId="6" fontId="0" fillId="26" borderId="91" xfId="0" applyNumberFormat="1" applyFont="1" applyFill="1" applyBorder="1" applyAlignment="1" applyProtection="1">
      <alignment horizontal="center" vertical="center" wrapText="1"/>
      <protection locked="0"/>
    </xf>
    <xf numFmtId="0" fontId="0" fillId="26" borderId="78" xfId="0" applyNumberFormat="1" applyFont="1" applyFill="1" applyBorder="1" applyAlignment="1" applyProtection="1">
      <alignment horizontal="center" vertical="center" wrapText="1"/>
      <protection locked="0"/>
    </xf>
    <xf numFmtId="44" fontId="0" fillId="26" borderId="78" xfId="0" applyNumberFormat="1" applyFont="1" applyFill="1" applyBorder="1" applyAlignment="1" applyProtection="1">
      <alignment horizontal="center" vertical="center" wrapText="1"/>
      <protection locked="0"/>
    </xf>
    <xf numFmtId="9" fontId="0" fillId="26" borderId="130" xfId="4" applyFont="1" applyFill="1" applyBorder="1" applyAlignment="1" applyProtection="1">
      <alignment vertical="center"/>
      <protection locked="0"/>
    </xf>
    <xf numFmtId="0" fontId="0" fillId="26" borderId="77" xfId="0" applyFont="1" applyFill="1" applyBorder="1" applyAlignment="1" applyProtection="1">
      <alignment horizontal="center" vertical="center" wrapText="1"/>
      <protection locked="0"/>
    </xf>
    <xf numFmtId="0" fontId="0" fillId="26" borderId="119" xfId="0" applyFont="1" applyFill="1" applyBorder="1" applyAlignment="1" applyProtection="1">
      <alignment vertical="center"/>
      <protection locked="0"/>
    </xf>
    <xf numFmtId="6" fontId="0" fillId="26" borderId="77" xfId="0" applyNumberFormat="1" applyFont="1" applyFill="1" applyBorder="1" applyAlignment="1" applyProtection="1">
      <alignment horizontal="center" vertical="center" wrapText="1"/>
      <protection locked="0"/>
    </xf>
    <xf numFmtId="44" fontId="0" fillId="26" borderId="77" xfId="1" applyFont="1" applyFill="1" applyBorder="1" applyAlignment="1" applyProtection="1">
      <alignment horizontal="center" vertical="center" wrapText="1"/>
      <protection locked="0"/>
    </xf>
    <xf numFmtId="44" fontId="0" fillId="26" borderId="80" xfId="0" applyNumberFormat="1" applyFont="1" applyFill="1" applyBorder="1" applyAlignment="1" applyProtection="1">
      <alignment horizontal="center" vertical="center" wrapText="1"/>
      <protection locked="0"/>
    </xf>
    <xf numFmtId="6" fontId="0" fillId="26" borderId="127" xfId="0" applyNumberFormat="1" applyFont="1" applyFill="1" applyBorder="1" applyAlignment="1" applyProtection="1">
      <alignment horizontal="center" vertical="center" wrapText="1"/>
      <protection locked="0"/>
    </xf>
    <xf numFmtId="0" fontId="0" fillId="26" borderId="77" xfId="0" applyNumberFormat="1" applyFont="1" applyFill="1" applyBorder="1" applyAlignment="1" applyProtection="1">
      <alignment horizontal="center" vertical="center" wrapText="1"/>
      <protection locked="0"/>
    </xf>
    <xf numFmtId="44" fontId="0" fillId="26" borderId="77" xfId="0" applyNumberFormat="1" applyFont="1" applyFill="1" applyBorder="1" applyAlignment="1" applyProtection="1">
      <alignment horizontal="center" vertical="center" wrapText="1"/>
      <protection locked="0"/>
    </xf>
    <xf numFmtId="9" fontId="0" fillId="45" borderId="130" xfId="4" applyFont="1" applyFill="1" applyBorder="1" applyAlignment="1" applyProtection="1">
      <alignment vertical="center"/>
      <protection locked="0"/>
    </xf>
    <xf numFmtId="0" fontId="0" fillId="45" borderId="77" xfId="0" applyFont="1" applyFill="1" applyBorder="1" applyAlignment="1" applyProtection="1">
      <alignment horizontal="center" vertical="center" wrapText="1"/>
      <protection locked="0"/>
    </xf>
    <xf numFmtId="6" fontId="0" fillId="45" borderId="77" xfId="0" applyNumberFormat="1" applyFont="1" applyFill="1" applyBorder="1" applyAlignment="1" applyProtection="1">
      <alignment horizontal="center" vertical="center" wrapText="1"/>
      <protection locked="0"/>
    </xf>
    <xf numFmtId="44" fontId="0" fillId="45" borderId="77" xfId="1" applyFont="1" applyFill="1" applyBorder="1" applyAlignment="1" applyProtection="1">
      <alignment horizontal="center" vertical="center" wrapText="1"/>
      <protection locked="0"/>
    </xf>
    <xf numFmtId="44" fontId="0" fillId="45" borderId="77" xfId="0" applyNumberFormat="1" applyFont="1" applyFill="1" applyBorder="1" applyAlignment="1" applyProtection="1">
      <alignment horizontal="center" vertical="center" wrapText="1"/>
      <protection locked="0"/>
    </xf>
    <xf numFmtId="0" fontId="0" fillId="26" borderId="81" xfId="0" applyFont="1" applyFill="1" applyBorder="1" applyAlignment="1" applyProtection="1">
      <alignment vertical="center"/>
      <protection locked="0"/>
    </xf>
    <xf numFmtId="9" fontId="0" fillId="26" borderId="131" xfId="4" applyFont="1" applyFill="1" applyBorder="1" applyAlignment="1" applyProtection="1">
      <alignment vertical="center"/>
      <protection locked="0"/>
    </xf>
    <xf numFmtId="0" fontId="0" fillId="26" borderId="120" xfId="0" applyFont="1" applyFill="1" applyBorder="1" applyAlignment="1" applyProtection="1">
      <alignment vertical="center"/>
      <protection locked="0"/>
    </xf>
    <xf numFmtId="0" fontId="0" fillId="26" borderId="91" xfId="0" applyFont="1" applyFill="1" applyBorder="1" applyAlignment="1" applyProtection="1">
      <alignment horizontal="center" vertical="center" wrapText="1"/>
      <protection locked="0"/>
    </xf>
    <xf numFmtId="0" fontId="0" fillId="26" borderId="127" xfId="0" applyFont="1" applyFill="1" applyBorder="1" applyAlignment="1" applyProtection="1">
      <alignment horizontal="center" vertical="center" wrapText="1"/>
      <protection locked="0"/>
    </xf>
    <xf numFmtId="0" fontId="0" fillId="26" borderId="82" xfId="0" applyFont="1" applyFill="1" applyBorder="1" applyAlignment="1" applyProtection="1">
      <alignment horizontal="center" vertical="center" wrapText="1"/>
      <protection locked="0"/>
    </xf>
    <xf numFmtId="3" fontId="0" fillId="26" borderId="78" xfId="0" applyNumberFormat="1" applyFont="1" applyFill="1" applyBorder="1" applyAlignment="1" applyProtection="1">
      <alignment horizontal="center" vertical="center" wrapText="1"/>
      <protection locked="0"/>
    </xf>
    <xf numFmtId="1" fontId="0" fillId="26" borderId="78" xfId="0" applyNumberFormat="1" applyFont="1" applyFill="1" applyBorder="1" applyAlignment="1" applyProtection="1">
      <alignment horizontal="center" vertical="center" wrapText="1"/>
      <protection locked="0"/>
    </xf>
    <xf numFmtId="3" fontId="0" fillId="26" borderId="82" xfId="0" applyNumberFormat="1" applyFont="1" applyFill="1" applyBorder="1" applyAlignment="1" applyProtection="1">
      <alignment vertical="center"/>
      <protection locked="0"/>
    </xf>
    <xf numFmtId="0" fontId="0" fillId="26" borderId="137" xfId="0" applyFont="1" applyFill="1" applyBorder="1" applyAlignment="1" applyProtection="1">
      <alignment vertical="center"/>
      <protection locked="0"/>
    </xf>
    <xf numFmtId="0" fontId="0" fillId="26" borderId="142" xfId="0" applyFont="1" applyFill="1" applyBorder="1" applyAlignment="1" applyProtection="1">
      <alignment vertical="center"/>
      <protection locked="0"/>
    </xf>
    <xf numFmtId="0" fontId="0" fillId="26" borderId="82" xfId="0" applyFont="1" applyFill="1" applyBorder="1" applyAlignment="1" applyProtection="1">
      <alignment vertical="center"/>
      <protection locked="0"/>
    </xf>
    <xf numFmtId="0" fontId="0" fillId="26" borderId="91" xfId="0" applyFont="1" applyFill="1" applyBorder="1" applyAlignment="1" applyProtection="1">
      <alignment vertical="center" wrapText="1"/>
      <protection locked="0"/>
    </xf>
    <xf numFmtId="0" fontId="0" fillId="26" borderId="91" xfId="0" applyFont="1" applyFill="1" applyBorder="1" applyAlignment="1" applyProtection="1">
      <alignment vertical="center"/>
      <protection locked="0"/>
    </xf>
    <xf numFmtId="0" fontId="0" fillId="26" borderId="77" xfId="0" applyNumberFormat="1" applyFont="1" applyFill="1" applyBorder="1" applyAlignment="1" applyProtection="1">
      <alignment horizontal="center" wrapText="1"/>
      <protection locked="0"/>
    </xf>
    <xf numFmtId="0" fontId="0" fillId="26" borderId="80" xfId="0" applyFont="1" applyFill="1" applyBorder="1" applyAlignment="1" applyProtection="1">
      <alignment horizontal="center" vertical="center" wrapText="1"/>
      <protection locked="0"/>
    </xf>
    <xf numFmtId="3" fontId="0" fillId="26" borderId="77" xfId="0" applyNumberFormat="1" applyFont="1" applyFill="1" applyBorder="1" applyAlignment="1" applyProtection="1">
      <alignment horizontal="center" vertical="center" wrapText="1"/>
      <protection locked="0"/>
    </xf>
    <xf numFmtId="1" fontId="0" fillId="26" borderId="77" xfId="0" applyNumberFormat="1" applyFont="1" applyFill="1" applyBorder="1" applyAlignment="1" applyProtection="1">
      <alignment horizontal="center" vertical="center" wrapText="1"/>
      <protection locked="0"/>
    </xf>
    <xf numFmtId="3" fontId="0" fillId="26" borderId="80" xfId="0" applyNumberFormat="1" applyFont="1" applyFill="1" applyBorder="1" applyAlignment="1" applyProtection="1">
      <alignment vertical="center"/>
      <protection locked="0"/>
    </xf>
    <xf numFmtId="0" fontId="0" fillId="26" borderId="138" xfId="0" applyFont="1" applyFill="1" applyBorder="1" applyAlignment="1" applyProtection="1">
      <alignment vertical="center"/>
      <protection locked="0"/>
    </xf>
    <xf numFmtId="0" fontId="0" fillId="26" borderId="143" xfId="0" applyFont="1" applyFill="1" applyBorder="1" applyAlignment="1" applyProtection="1">
      <alignment vertical="center"/>
      <protection locked="0"/>
    </xf>
    <xf numFmtId="0" fontId="0" fillId="26" borderId="146" xfId="0" applyFont="1" applyFill="1" applyBorder="1" applyAlignment="1" applyProtection="1">
      <alignment vertical="center"/>
      <protection locked="0"/>
    </xf>
    <xf numFmtId="0" fontId="10" fillId="26" borderId="78" xfId="0" applyFont="1" applyFill="1" applyBorder="1" applyAlignment="1" applyProtection="1">
      <alignment wrapText="1"/>
      <protection locked="0"/>
    </xf>
    <xf numFmtId="0" fontId="10" fillId="26" borderId="77" xfId="0" applyFont="1" applyFill="1" applyBorder="1" applyAlignment="1" applyProtection="1">
      <alignment wrapText="1"/>
      <protection locked="0"/>
    </xf>
    <xf numFmtId="0" fontId="10" fillId="26" borderId="81" xfId="0" applyFont="1" applyFill="1" applyBorder="1" applyAlignment="1" applyProtection="1">
      <alignment wrapText="1"/>
      <protection locked="0"/>
    </xf>
    <xf numFmtId="0" fontId="10" fillId="26" borderId="119" xfId="0" applyFont="1" applyFill="1" applyBorder="1" applyAlignment="1" applyProtection="1">
      <alignment wrapText="1"/>
      <protection locked="0"/>
    </xf>
    <xf numFmtId="0" fontId="10" fillId="26" borderId="118" xfId="0" applyFont="1" applyFill="1" applyBorder="1" applyAlignment="1" applyProtection="1">
      <alignment wrapText="1"/>
      <protection locked="0"/>
    </xf>
    <xf numFmtId="0" fontId="0" fillId="26" borderId="127" xfId="0" applyFont="1" applyFill="1" applyBorder="1" applyAlignment="1" applyProtection="1">
      <alignment horizontal="center" wrapText="1"/>
      <protection locked="0"/>
    </xf>
    <xf numFmtId="0" fontId="0" fillId="26" borderId="78" xfId="0" applyFont="1" applyFill="1" applyBorder="1" applyAlignment="1" applyProtection="1">
      <alignment horizontal="center" wrapText="1"/>
      <protection locked="0"/>
    </xf>
    <xf numFmtId="0" fontId="13" fillId="26" borderId="80" xfId="0" applyFont="1" applyFill="1" applyBorder="1" applyAlignment="1" applyProtection="1">
      <alignment horizontal="center" wrapText="1"/>
      <protection locked="0"/>
    </xf>
    <xf numFmtId="0" fontId="0" fillId="26" borderId="77" xfId="0" applyFont="1" applyFill="1" applyBorder="1" applyAlignment="1" applyProtection="1">
      <alignment horizontal="center" wrapText="1"/>
      <protection locked="0"/>
    </xf>
    <xf numFmtId="0" fontId="0" fillId="26" borderId="80" xfId="0" applyFont="1" applyFill="1" applyBorder="1" applyAlignment="1" applyProtection="1">
      <alignment horizontal="center" wrapText="1"/>
      <protection locked="0"/>
    </xf>
    <xf numFmtId="0" fontId="0" fillId="26" borderId="150" xfId="0" applyFont="1" applyFill="1" applyBorder="1" applyAlignment="1" applyProtection="1">
      <alignment horizontal="center" wrapText="1"/>
      <protection locked="0"/>
    </xf>
    <xf numFmtId="0" fontId="0" fillId="26" borderId="78" xfId="0" applyFont="1" applyFill="1" applyBorder="1" applyProtection="1">
      <protection locked="0"/>
    </xf>
    <xf numFmtId="0" fontId="0" fillId="26" borderId="80" xfId="0" applyFont="1" applyFill="1" applyBorder="1" applyProtection="1">
      <protection locked="0"/>
    </xf>
    <xf numFmtId="49" fontId="30" fillId="26" borderId="77" xfId="0" applyNumberFormat="1" applyFont="1" applyFill="1" applyBorder="1" applyAlignment="1" applyProtection="1">
      <alignment horizontal="center" vertical="center" wrapText="1"/>
      <protection locked="0"/>
    </xf>
    <xf numFmtId="49" fontId="33" fillId="26" borderId="80" xfId="0" applyNumberFormat="1" applyFont="1" applyFill="1" applyBorder="1" applyAlignment="1" applyProtection="1">
      <alignment horizontal="center" vertical="center" wrapText="1"/>
      <protection locked="0"/>
    </xf>
    <xf numFmtId="0" fontId="0" fillId="26" borderId="77" xfId="0" applyFont="1" applyFill="1" applyBorder="1" applyProtection="1">
      <protection locked="0"/>
    </xf>
    <xf numFmtId="49" fontId="34" fillId="26" borderId="77" xfId="0" applyNumberFormat="1" applyFont="1" applyFill="1" applyBorder="1" applyAlignment="1" applyProtection="1">
      <alignment horizontal="center" vertical="center" wrapText="1"/>
      <protection locked="0"/>
    </xf>
    <xf numFmtId="49" fontId="31" fillId="26" borderId="80" xfId="0" applyNumberFormat="1" applyFont="1" applyFill="1" applyBorder="1" applyAlignment="1" applyProtection="1">
      <alignment horizontal="center" vertical="center" wrapText="1"/>
      <protection locked="0"/>
    </xf>
    <xf numFmtId="0" fontId="10" fillId="26" borderId="120" xfId="0" applyFont="1" applyFill="1" applyBorder="1" applyAlignment="1" applyProtection="1">
      <alignment wrapText="1"/>
      <protection locked="0"/>
    </xf>
    <xf numFmtId="0" fontId="0" fillId="26" borderId="146" xfId="0" applyFont="1" applyFill="1" applyBorder="1" applyAlignment="1" applyProtection="1">
      <alignment horizontal="center" wrapText="1"/>
      <protection locked="0"/>
    </xf>
    <xf numFmtId="0" fontId="0" fillId="26" borderId="81" xfId="0" applyFont="1" applyFill="1" applyBorder="1" applyAlignment="1" applyProtection="1">
      <alignment horizontal="center" wrapText="1"/>
      <protection locked="0"/>
    </xf>
    <xf numFmtId="0" fontId="13" fillId="26" borderId="121" xfId="0" applyFont="1" applyFill="1" applyBorder="1" applyAlignment="1" applyProtection="1">
      <alignment horizontal="center" wrapText="1"/>
      <protection locked="0"/>
    </xf>
    <xf numFmtId="0" fontId="0" fillId="26" borderId="121" xfId="0" applyFont="1" applyFill="1" applyBorder="1" applyAlignment="1" applyProtection="1">
      <alignment horizontal="center" wrapText="1"/>
      <protection locked="0"/>
    </xf>
    <xf numFmtId="0" fontId="0" fillId="26" borderId="79" xfId="0" applyFont="1" applyFill="1" applyBorder="1" applyAlignment="1" applyProtection="1">
      <alignment horizontal="center" wrapText="1"/>
      <protection locked="0"/>
    </xf>
    <xf numFmtId="0" fontId="0" fillId="26" borderId="81" xfId="0" applyFont="1" applyFill="1" applyBorder="1" applyProtection="1">
      <protection locked="0"/>
    </xf>
    <xf numFmtId="0" fontId="0" fillId="26" borderId="121" xfId="0" applyFont="1" applyFill="1" applyBorder="1" applyProtection="1">
      <protection locked="0"/>
    </xf>
    <xf numFmtId="0" fontId="14" fillId="14" borderId="77" xfId="0" applyFont="1" applyFill="1" applyBorder="1" applyAlignment="1" applyProtection="1">
      <alignment wrapText="1"/>
      <protection locked="0"/>
    </xf>
    <xf numFmtId="0" fontId="14" fillId="14" borderId="127" xfId="0" applyFont="1" applyFill="1" applyBorder="1" applyAlignment="1" applyProtection="1">
      <alignment wrapText="1"/>
      <protection locked="0"/>
    </xf>
    <xf numFmtId="0" fontId="14" fillId="14" borderId="80" xfId="0" applyFont="1" applyFill="1" applyBorder="1" applyAlignment="1" applyProtection="1">
      <alignment wrapText="1"/>
      <protection locked="0"/>
    </xf>
    <xf numFmtId="0" fontId="0" fillId="26" borderId="119" xfId="0" applyFill="1" applyBorder="1" applyProtection="1">
      <protection locked="0"/>
    </xf>
    <xf numFmtId="0" fontId="14" fillId="14" borderId="77" xfId="0" applyNumberFormat="1" applyFont="1" applyFill="1" applyBorder="1" applyAlignment="1" applyProtection="1">
      <alignment wrapText="1"/>
      <protection locked="0"/>
    </xf>
    <xf numFmtId="14" fontId="14" fillId="14" borderId="77" xfId="0" applyNumberFormat="1" applyFont="1" applyFill="1" applyBorder="1" applyAlignment="1" applyProtection="1">
      <alignment wrapText="1"/>
      <protection locked="0"/>
    </xf>
    <xf numFmtId="0" fontId="0" fillId="26" borderId="130" xfId="0" applyFill="1" applyBorder="1" applyProtection="1">
      <protection locked="0"/>
    </xf>
    <xf numFmtId="44" fontId="14" fillId="14" borderId="77" xfId="0" applyNumberFormat="1" applyFont="1" applyFill="1" applyBorder="1" applyAlignment="1" applyProtection="1">
      <alignment wrapText="1"/>
      <protection locked="0"/>
    </xf>
    <xf numFmtId="0" fontId="14" fillId="14" borderId="121" xfId="0" applyFont="1" applyFill="1" applyBorder="1" applyAlignment="1" applyProtection="1">
      <alignment horizontal="center" wrapText="1"/>
      <protection locked="0"/>
    </xf>
    <xf numFmtId="0" fontId="14" fillId="14" borderId="81" xfId="0" applyFont="1" applyFill="1" applyBorder="1" applyAlignment="1" applyProtection="1">
      <alignment wrapText="1"/>
      <protection locked="0"/>
    </xf>
    <xf numFmtId="0" fontId="14" fillId="14" borderId="146" xfId="0" applyFont="1" applyFill="1" applyBorder="1" applyAlignment="1" applyProtection="1">
      <alignment wrapText="1"/>
      <protection locked="0"/>
    </xf>
    <xf numFmtId="0" fontId="14" fillId="14" borderId="121" xfId="0" applyFont="1" applyFill="1" applyBorder="1" applyAlignment="1" applyProtection="1">
      <alignment wrapText="1"/>
      <protection locked="0"/>
    </xf>
    <xf numFmtId="0" fontId="0" fillId="26" borderId="120" xfId="0" applyFill="1" applyBorder="1" applyProtection="1">
      <protection locked="0"/>
    </xf>
    <xf numFmtId="0" fontId="14" fillId="14" borderId="81" xfId="0" applyNumberFormat="1" applyFont="1" applyFill="1" applyBorder="1" applyAlignment="1" applyProtection="1">
      <alignment wrapText="1"/>
      <protection locked="0"/>
    </xf>
    <xf numFmtId="14" fontId="14" fillId="14" borderId="81" xfId="0" applyNumberFormat="1" applyFont="1" applyFill="1" applyBorder="1" applyAlignment="1" applyProtection="1">
      <alignment wrapText="1"/>
      <protection locked="0"/>
    </xf>
    <xf numFmtId="0" fontId="0" fillId="26" borderId="131" xfId="0" applyFill="1" applyBorder="1" applyProtection="1">
      <protection locked="0"/>
    </xf>
    <xf numFmtId="44" fontId="14" fillId="14" borderId="81" xfId="0" applyNumberFormat="1" applyFont="1" applyFill="1" applyBorder="1" applyAlignment="1" applyProtection="1">
      <alignment wrapText="1"/>
      <protection locked="0"/>
    </xf>
    <xf numFmtId="44" fontId="14" fillId="14" borderId="77" xfId="1" applyFont="1" applyFill="1" applyBorder="1" applyAlignment="1" applyProtection="1">
      <alignment wrapText="1"/>
      <protection locked="0"/>
    </xf>
    <xf numFmtId="44" fontId="38" fillId="14" borderId="77" xfId="0" applyNumberFormat="1" applyFont="1" applyFill="1" applyBorder="1" applyAlignment="1" applyProtection="1">
      <alignment wrapText="1"/>
      <protection locked="0"/>
    </xf>
    <xf numFmtId="44" fontId="14" fillId="14" borderId="81" xfId="1" applyFont="1" applyFill="1" applyBorder="1" applyAlignment="1" applyProtection="1">
      <alignment wrapText="1"/>
      <protection locked="0"/>
    </xf>
    <xf numFmtId="44" fontId="38" fillId="14" borderId="81" xfId="0" applyNumberFormat="1" applyFont="1" applyFill="1" applyBorder="1" applyAlignment="1" applyProtection="1">
      <alignment wrapText="1"/>
      <protection locked="0"/>
    </xf>
    <xf numFmtId="0" fontId="14" fillId="14" borderId="150" xfId="0" applyFont="1" applyFill="1" applyBorder="1" applyAlignment="1" applyProtection="1">
      <alignment wrapText="1"/>
      <protection locked="0"/>
    </xf>
    <xf numFmtId="43" fontId="14" fillId="14" borderId="127" xfId="5" applyFont="1" applyFill="1" applyBorder="1" applyAlignment="1" applyProtection="1">
      <alignment horizontal="center" wrapText="1"/>
      <protection locked="0"/>
    </xf>
    <xf numFmtId="9" fontId="14" fillId="14" borderId="77" xfId="4" applyFont="1" applyFill="1" applyBorder="1" applyAlignment="1" applyProtection="1">
      <alignment horizontal="center" wrapText="1"/>
      <protection locked="0"/>
    </xf>
    <xf numFmtId="167" fontId="14" fillId="14" borderId="77" xfId="5" applyNumberFormat="1" applyFont="1" applyFill="1" applyBorder="1" applyAlignment="1" applyProtection="1">
      <alignment horizontal="center" wrapText="1"/>
      <protection locked="0"/>
    </xf>
    <xf numFmtId="0" fontId="14" fillId="14" borderId="119" xfId="0" applyFont="1" applyFill="1" applyBorder="1" applyAlignment="1" applyProtection="1">
      <alignment horizontal="center" wrapText="1"/>
      <protection locked="0"/>
    </xf>
    <xf numFmtId="0" fontId="14" fillId="14" borderId="79" xfId="0" applyFont="1" applyFill="1" applyBorder="1" applyAlignment="1" applyProtection="1">
      <alignment wrapText="1"/>
      <protection locked="0"/>
    </xf>
    <xf numFmtId="43" fontId="14" fillId="14" borderId="146" xfId="5" applyFont="1" applyFill="1" applyBorder="1" applyAlignment="1" applyProtection="1">
      <alignment horizontal="center" wrapText="1"/>
      <protection locked="0"/>
    </xf>
    <xf numFmtId="9" fontId="14" fillId="14" borderId="81" xfId="4" applyFont="1" applyFill="1" applyBorder="1" applyAlignment="1" applyProtection="1">
      <alignment horizontal="center" wrapText="1"/>
      <protection locked="0"/>
    </xf>
    <xf numFmtId="167" fontId="14" fillId="14" borderId="81" xfId="5" applyNumberFormat="1" applyFont="1" applyFill="1" applyBorder="1" applyAlignment="1" applyProtection="1">
      <alignment horizontal="center" wrapText="1"/>
      <protection locked="0"/>
    </xf>
    <xf numFmtId="0" fontId="14" fillId="14" borderId="120" xfId="0" applyFont="1" applyFill="1" applyBorder="1" applyAlignment="1" applyProtection="1">
      <alignment horizontal="center" wrapText="1"/>
      <protection locked="0"/>
    </xf>
    <xf numFmtId="0" fontId="33" fillId="2" borderId="0" xfId="0" applyFont="1" applyFill="1" applyBorder="1" applyAlignment="1" applyProtection="1">
      <alignment vertical="center"/>
    </xf>
    <xf numFmtId="0" fontId="31" fillId="0" borderId="0" xfId="0" applyFont="1" applyAlignment="1" applyProtection="1">
      <alignment vertical="center"/>
    </xf>
    <xf numFmtId="0" fontId="31" fillId="2" borderId="0" xfId="0" applyFont="1" applyFill="1" applyBorder="1" applyAlignment="1" applyProtection="1">
      <alignment vertical="center"/>
    </xf>
    <xf numFmtId="0" fontId="41" fillId="2" borderId="0" xfId="0" applyFont="1" applyFill="1" applyBorder="1" applyAlignment="1" applyProtection="1">
      <alignment vertical="center"/>
    </xf>
    <xf numFmtId="0" fontId="33" fillId="0" borderId="0" xfId="0" applyFont="1" applyAlignment="1" applyProtection="1">
      <alignment vertical="center"/>
    </xf>
    <xf numFmtId="0" fontId="33" fillId="2" borderId="0" xfId="0" applyFont="1" applyFill="1" applyBorder="1" applyAlignment="1" applyProtection="1">
      <alignment vertical="center" wrapText="1"/>
    </xf>
    <xf numFmtId="0" fontId="41" fillId="2" borderId="0" xfId="0" applyFont="1" applyFill="1" applyBorder="1" applyAlignment="1" applyProtection="1">
      <alignment vertical="center" wrapText="1"/>
    </xf>
    <xf numFmtId="0" fontId="32" fillId="2" borderId="0" xfId="0" applyFont="1" applyFill="1" applyBorder="1" applyAlignment="1" applyProtection="1">
      <alignment vertical="center" wrapText="1"/>
    </xf>
    <xf numFmtId="0" fontId="33" fillId="0" borderId="29" xfId="0" applyFont="1" applyBorder="1" applyAlignment="1" applyProtection="1">
      <alignment horizontal="center" vertical="center"/>
    </xf>
    <xf numFmtId="0" fontId="33" fillId="0" borderId="7" xfId="0" applyFont="1" applyBorder="1" applyAlignment="1" applyProtection="1">
      <alignment horizontal="center" vertical="center"/>
    </xf>
    <xf numFmtId="0" fontId="33" fillId="0" borderId="26" xfId="0" applyFont="1" applyBorder="1" applyAlignment="1" applyProtection="1">
      <alignment horizontal="center" vertical="center"/>
    </xf>
    <xf numFmtId="0" fontId="31" fillId="0" borderId="0" xfId="0" applyFont="1" applyFill="1" applyBorder="1" applyAlignment="1" applyProtection="1">
      <alignment vertical="center" wrapText="1"/>
    </xf>
    <xf numFmtId="0" fontId="31" fillId="0" borderId="0" xfId="0" applyFont="1" applyFill="1" applyAlignment="1" applyProtection="1">
      <alignment vertical="center"/>
    </xf>
    <xf numFmtId="0" fontId="31" fillId="0" borderId="33" xfId="0" applyFont="1" applyFill="1" applyBorder="1" applyAlignment="1" applyProtection="1">
      <alignment vertical="center" wrapText="1"/>
    </xf>
    <xf numFmtId="0" fontId="33" fillId="0" borderId="0" xfId="0" applyFont="1" applyFill="1" applyBorder="1" applyAlignment="1" applyProtection="1">
      <alignment vertical="center" wrapText="1"/>
    </xf>
    <xf numFmtId="0" fontId="41" fillId="0" borderId="0" xfId="0" applyFont="1" applyFill="1" applyBorder="1" applyAlignment="1" applyProtection="1">
      <alignment vertical="center" wrapText="1"/>
    </xf>
    <xf numFmtId="0" fontId="33" fillId="5" borderId="29" xfId="0" applyFont="1" applyFill="1" applyBorder="1" applyAlignment="1" applyProtection="1">
      <alignment horizontal="center" vertical="center" wrapText="1"/>
    </xf>
    <xf numFmtId="0" fontId="33" fillId="5" borderId="26" xfId="0" applyFont="1" applyFill="1" applyBorder="1" applyAlignment="1" applyProtection="1">
      <alignment horizontal="center" vertical="center" wrapText="1"/>
    </xf>
    <xf numFmtId="0" fontId="31" fillId="0" borderId="10" xfId="0" applyFont="1" applyBorder="1" applyAlignment="1" applyProtection="1">
      <alignment vertical="center" wrapText="1"/>
    </xf>
    <xf numFmtId="0" fontId="31" fillId="0" borderId="10" xfId="0" applyFont="1" applyFill="1" applyBorder="1" applyAlignment="1" applyProtection="1">
      <alignment vertical="center" wrapText="1"/>
    </xf>
    <xf numFmtId="0" fontId="38" fillId="0" borderId="10" xfId="0" applyFont="1" applyFill="1" applyBorder="1" applyAlignment="1" applyProtection="1">
      <alignment vertical="center" wrapText="1"/>
    </xf>
    <xf numFmtId="0" fontId="31" fillId="0" borderId="27" xfId="0" applyFont="1" applyBorder="1" applyAlignment="1" applyProtection="1">
      <alignment vertical="center" wrapText="1"/>
    </xf>
    <xf numFmtId="0" fontId="31" fillId="0" borderId="0" xfId="0" applyFont="1" applyFill="1" applyAlignment="1" applyProtection="1">
      <alignment vertical="center"/>
      <protection locked="0"/>
    </xf>
    <xf numFmtId="0" fontId="29" fillId="0" borderId="77" xfId="0" applyFont="1" applyBorder="1" applyAlignment="1" applyProtection="1">
      <alignment wrapText="1"/>
      <protection locked="0"/>
    </xf>
    <xf numFmtId="0" fontId="29" fillId="0" borderId="81" xfId="0" applyFont="1" applyBorder="1" applyAlignment="1" applyProtection="1">
      <alignment wrapText="1"/>
      <protection locked="0"/>
    </xf>
    <xf numFmtId="0" fontId="29" fillId="0" borderId="0" xfId="0" applyFont="1" applyBorder="1" applyAlignment="1" applyProtection="1">
      <alignment vertical="center" wrapText="1"/>
      <protection locked="0"/>
    </xf>
    <xf numFmtId="0" fontId="30" fillId="12" borderId="77" xfId="0" applyFont="1" applyFill="1" applyBorder="1" applyAlignment="1" applyProtection="1">
      <alignment wrapText="1"/>
      <protection locked="0"/>
    </xf>
    <xf numFmtId="0" fontId="30" fillId="12" borderId="81" xfId="0" applyFont="1" applyFill="1" applyBorder="1" applyAlignment="1" applyProtection="1">
      <alignment wrapText="1"/>
      <protection locked="0"/>
    </xf>
    <xf numFmtId="0" fontId="30" fillId="0" borderId="0" xfId="0" applyFont="1" applyFill="1" applyBorder="1" applyAlignment="1" applyProtection="1">
      <alignment wrapText="1"/>
      <protection locked="0"/>
    </xf>
    <xf numFmtId="0" fontId="38" fillId="14" borderId="80" xfId="0" applyFont="1" applyFill="1" applyBorder="1" applyAlignment="1" applyProtection="1">
      <alignment wrapText="1"/>
      <protection locked="0"/>
    </xf>
    <xf numFmtId="0" fontId="38" fillId="14" borderId="149" xfId="0" applyFont="1" applyFill="1" applyBorder="1" applyAlignment="1" applyProtection="1">
      <alignment wrapText="1"/>
      <protection locked="0"/>
    </xf>
    <xf numFmtId="9" fontId="44" fillId="48" borderId="80" xfId="4" applyFont="1" applyFill="1" applyBorder="1" applyAlignment="1" applyProtection="1">
      <alignment vertical="center" wrapText="1"/>
      <protection locked="0"/>
    </xf>
    <xf numFmtId="9" fontId="44" fillId="48" borderId="121" xfId="4" applyFont="1" applyFill="1" applyBorder="1" applyAlignment="1" applyProtection="1">
      <alignment vertical="center" wrapText="1"/>
      <protection locked="0"/>
    </xf>
    <xf numFmtId="9" fontId="44" fillId="48" borderId="77" xfId="4" applyFont="1" applyFill="1" applyBorder="1" applyAlignment="1" applyProtection="1">
      <alignment vertical="center" wrapText="1"/>
      <protection locked="0"/>
    </xf>
    <xf numFmtId="9" fontId="38" fillId="14" borderId="80" xfId="4" applyFont="1" applyFill="1" applyBorder="1" applyAlignment="1" applyProtection="1">
      <alignment wrapText="1"/>
      <protection locked="0"/>
    </xf>
    <xf numFmtId="0" fontId="38" fillId="48" borderId="149" xfId="0" applyFont="1" applyFill="1" applyBorder="1" applyAlignment="1" applyProtection="1">
      <alignment wrapText="1"/>
      <protection locked="0"/>
    </xf>
    <xf numFmtId="0" fontId="38" fillId="48" borderId="80" xfId="0" applyFont="1" applyFill="1" applyBorder="1" applyAlignment="1" applyProtection="1">
      <alignment wrapText="1"/>
      <protection locked="0"/>
    </xf>
    <xf numFmtId="9" fontId="38" fillId="48" borderId="80" xfId="4" applyFont="1" applyFill="1" applyBorder="1" applyAlignment="1" applyProtection="1">
      <alignment wrapText="1"/>
      <protection locked="0"/>
    </xf>
    <xf numFmtId="9" fontId="44" fillId="48" borderId="81" xfId="4" applyFont="1" applyFill="1" applyBorder="1" applyAlignment="1" applyProtection="1">
      <alignment vertical="center" wrapText="1"/>
      <protection locked="0"/>
    </xf>
    <xf numFmtId="0" fontId="30" fillId="0" borderId="119" xfId="0" applyFont="1" applyFill="1" applyBorder="1" applyAlignment="1" applyProtection="1">
      <alignment vertical="center" wrapText="1"/>
      <protection locked="0"/>
    </xf>
    <xf numFmtId="0" fontId="30" fillId="0" borderId="120" xfId="0" applyFont="1" applyFill="1" applyBorder="1" applyAlignment="1" applyProtection="1">
      <alignment vertical="center" wrapText="1"/>
      <protection locked="0"/>
    </xf>
    <xf numFmtId="0" fontId="4" fillId="0" borderId="0" xfId="0" applyFont="1" applyAlignment="1">
      <alignment horizontal="left"/>
    </xf>
    <xf numFmtId="0" fontId="29" fillId="50" borderId="0" xfId="0" applyFont="1" applyFill="1" applyBorder="1" applyAlignment="1">
      <alignment horizontal="left" wrapText="1"/>
    </xf>
    <xf numFmtId="0" fontId="29" fillId="50" borderId="75" xfId="0" applyFont="1" applyFill="1" applyBorder="1" applyAlignment="1">
      <alignment horizontal="left" wrapText="1"/>
    </xf>
    <xf numFmtId="0" fontId="116" fillId="0" borderId="91" xfId="0" applyFont="1" applyBorder="1" applyAlignment="1">
      <alignment vertical="center" wrapText="1"/>
    </xf>
    <xf numFmtId="0" fontId="116" fillId="0" borderId="83" xfId="0" applyFont="1" applyBorder="1" applyAlignment="1">
      <alignment vertical="center" wrapText="1"/>
    </xf>
    <xf numFmtId="0" fontId="118" fillId="0" borderId="83" xfId="0" applyFont="1" applyBorder="1" applyAlignment="1">
      <alignment vertical="center" wrapText="1"/>
    </xf>
    <xf numFmtId="0" fontId="116" fillId="0" borderId="82" xfId="0" applyFont="1" applyBorder="1" applyAlignment="1">
      <alignment vertical="center" wrapText="1"/>
    </xf>
    <xf numFmtId="0" fontId="6" fillId="0" borderId="22" xfId="0" applyFont="1" applyBorder="1" applyAlignment="1">
      <alignment horizontal="left" vertical="center" wrapText="1"/>
    </xf>
    <xf numFmtId="0" fontId="10" fillId="0" borderId="78" xfId="0" applyFont="1" applyFill="1" applyBorder="1" applyAlignment="1" applyProtection="1">
      <alignment horizontal="center" vertical="center" wrapText="1"/>
      <protection locked="0"/>
    </xf>
    <xf numFmtId="0" fontId="10" fillId="0" borderId="77" xfId="0" applyFont="1" applyFill="1" applyBorder="1" applyAlignment="1" applyProtection="1">
      <alignment horizontal="center" vertical="center" wrapText="1"/>
      <protection locked="0"/>
    </xf>
    <xf numFmtId="0" fontId="10" fillId="0" borderId="119" xfId="0" applyFont="1" applyBorder="1" applyAlignment="1" applyProtection="1">
      <alignment wrapText="1"/>
      <protection locked="0"/>
    </xf>
    <xf numFmtId="0" fontId="10" fillId="0" borderId="120" xfId="0" applyFont="1" applyBorder="1" applyAlignment="1" applyProtection="1">
      <alignment wrapText="1"/>
      <protection locked="0"/>
    </xf>
    <xf numFmtId="0" fontId="33" fillId="33" borderId="160" xfId="0" applyFont="1" applyFill="1" applyBorder="1" applyAlignment="1">
      <alignment horizontal="center" vertical="center" wrapText="1"/>
    </xf>
    <xf numFmtId="0" fontId="33" fillId="33" borderId="164" xfId="0" applyFont="1" applyFill="1" applyBorder="1" applyAlignment="1">
      <alignment horizontal="center" vertical="center" wrapText="1"/>
    </xf>
    <xf numFmtId="0" fontId="31" fillId="43" borderId="165" xfId="0" applyFont="1" applyFill="1" applyBorder="1" applyAlignment="1">
      <alignment horizontal="left" vertical="center" wrapText="1"/>
    </xf>
    <xf numFmtId="0" fontId="31" fillId="0" borderId="165" xfId="0" applyFont="1" applyBorder="1" applyAlignment="1">
      <alignment horizontal="left" vertical="center" wrapText="1"/>
    </xf>
    <xf numFmtId="0" fontId="31" fillId="43" borderId="167" xfId="0" applyFont="1" applyFill="1" applyBorder="1" applyAlignment="1">
      <alignment horizontal="left" vertical="center" wrapText="1"/>
    </xf>
    <xf numFmtId="0" fontId="7" fillId="54" borderId="68" xfId="0" applyFont="1" applyFill="1" applyBorder="1" applyAlignment="1">
      <alignment horizontal="left" vertical="center"/>
    </xf>
    <xf numFmtId="0" fontId="35" fillId="54" borderId="75" xfId="0" applyFont="1" applyFill="1" applyBorder="1" applyAlignment="1">
      <alignment horizontal="left" vertical="center"/>
    </xf>
    <xf numFmtId="0" fontId="7" fillId="0" borderId="68" xfId="0" applyFont="1" applyBorder="1" applyAlignment="1">
      <alignment horizontal="left"/>
    </xf>
    <xf numFmtId="0" fontId="7" fillId="0" borderId="0" xfId="0" applyFont="1" applyAlignment="1">
      <alignment horizontal="left"/>
    </xf>
    <xf numFmtId="0" fontId="7" fillId="0" borderId="69" xfId="0" applyFont="1" applyBorder="1" applyAlignment="1">
      <alignment horizontal="left"/>
    </xf>
    <xf numFmtId="0" fontId="13" fillId="0" borderId="56" xfId="0" applyFont="1" applyBorder="1" applyAlignment="1">
      <alignment horizontal="left" vertical="center" wrapText="1"/>
    </xf>
    <xf numFmtId="0" fontId="20" fillId="0" borderId="0" xfId="0" applyFont="1" applyAlignment="1">
      <alignment horizontal="left" vertical="center" wrapText="1"/>
    </xf>
    <xf numFmtId="0" fontId="15" fillId="0" borderId="0" xfId="0" applyFont="1" applyAlignment="1">
      <alignment horizontal="left" vertical="center" wrapText="1"/>
    </xf>
    <xf numFmtId="0" fontId="20" fillId="0" borderId="0" xfId="0" applyFont="1" applyAlignment="1">
      <alignment horizontal="left" vertical="center"/>
    </xf>
    <xf numFmtId="0" fontId="51" fillId="51" borderId="164" xfId="0" applyFont="1" applyFill="1" applyBorder="1" applyAlignment="1" applyProtection="1">
      <alignment horizontal="center" vertical="center" wrapText="1"/>
      <protection locked="0"/>
    </xf>
    <xf numFmtId="0" fontId="31" fillId="52" borderId="166" xfId="0" applyFont="1" applyFill="1" applyBorder="1" applyAlignment="1" applyProtection="1">
      <alignment horizontal="left" vertical="center" wrapText="1"/>
      <protection locked="0"/>
    </xf>
    <xf numFmtId="0" fontId="31" fillId="52" borderId="168" xfId="0" applyFont="1" applyFill="1" applyBorder="1" applyAlignment="1" applyProtection="1">
      <alignment horizontal="left" vertical="center" wrapText="1"/>
      <protection locked="0"/>
    </xf>
    <xf numFmtId="0" fontId="22" fillId="29" borderId="0" xfId="0" applyFont="1" applyFill="1" applyBorder="1" applyAlignment="1">
      <alignment vertical="center"/>
    </xf>
    <xf numFmtId="0" fontId="118" fillId="0" borderId="68" xfId="0" applyFont="1" applyFill="1" applyBorder="1" applyAlignment="1">
      <alignment horizontal="left" vertical="center" wrapText="1"/>
    </xf>
    <xf numFmtId="9" fontId="0" fillId="26" borderId="77" xfId="0" applyNumberFormat="1" applyFont="1" applyFill="1" applyBorder="1" applyAlignment="1" applyProtection="1">
      <alignment vertical="center"/>
      <protection locked="0"/>
    </xf>
    <xf numFmtId="9" fontId="0" fillId="26" borderId="81" xfId="0" applyNumberFormat="1" applyFont="1" applyFill="1" applyBorder="1" applyAlignment="1" applyProtection="1">
      <alignment vertical="center"/>
      <protection locked="0"/>
    </xf>
    <xf numFmtId="44" fontId="38" fillId="14" borderId="149" xfId="0" applyNumberFormat="1" applyFont="1" applyFill="1" applyBorder="1" applyAlignment="1" applyProtection="1">
      <alignment wrapText="1"/>
      <protection locked="0"/>
    </xf>
    <xf numFmtId="44" fontId="38" fillId="14" borderId="80" xfId="0" applyNumberFormat="1" applyFont="1" applyFill="1" applyBorder="1" applyAlignment="1" applyProtection="1">
      <alignment wrapText="1"/>
      <protection locked="0"/>
    </xf>
    <xf numFmtId="44" fontId="14" fillId="26" borderId="77" xfId="0" applyNumberFormat="1" applyFont="1" applyFill="1" applyBorder="1" applyProtection="1">
      <protection locked="0"/>
    </xf>
    <xf numFmtId="44" fontId="14" fillId="26" borderId="81" xfId="0" applyNumberFormat="1" applyFont="1" applyFill="1" applyBorder="1" applyProtection="1">
      <protection locked="0"/>
    </xf>
    <xf numFmtId="9" fontId="10" fillId="32" borderId="80" xfId="0" applyNumberFormat="1" applyFont="1" applyFill="1" applyBorder="1" applyAlignment="1" applyProtection="1">
      <alignment horizontal="center"/>
      <protection locked="0"/>
    </xf>
    <xf numFmtId="9" fontId="10" fillId="32" borderId="121" xfId="0" applyNumberFormat="1" applyFont="1" applyFill="1" applyBorder="1" applyAlignment="1" applyProtection="1">
      <alignment horizontal="center"/>
      <protection locked="0"/>
    </xf>
    <xf numFmtId="9" fontId="10" fillId="32" borderId="77" xfId="0" applyNumberFormat="1" applyFont="1" applyFill="1" applyBorder="1" applyProtection="1">
      <protection locked="0"/>
    </xf>
    <xf numFmtId="0" fontId="31" fillId="0" borderId="0" xfId="0" applyFont="1" applyFill="1" applyBorder="1" applyAlignment="1">
      <alignment horizontal="left" vertical="center" wrapText="1"/>
    </xf>
    <xf numFmtId="0" fontId="0" fillId="0" borderId="0" xfId="0" applyFont="1" applyBorder="1" applyAlignment="1">
      <alignment horizontal="center" vertical="center"/>
    </xf>
    <xf numFmtId="0" fontId="35" fillId="5" borderId="134" xfId="0" applyFont="1" applyFill="1" applyBorder="1" applyAlignment="1">
      <alignment vertical="center" wrapText="1"/>
    </xf>
    <xf numFmtId="0" fontId="7" fillId="31" borderId="0" xfId="0" applyFont="1" applyFill="1" applyAlignment="1">
      <alignment horizontal="center"/>
    </xf>
    <xf numFmtId="0" fontId="7" fillId="2" borderId="11" xfId="0" applyFont="1" applyFill="1" applyBorder="1" applyAlignment="1">
      <alignment vertical="center"/>
    </xf>
    <xf numFmtId="0" fontId="4" fillId="2" borderId="12" xfId="0" applyFont="1" applyFill="1" applyBorder="1" applyAlignment="1">
      <alignment vertical="center"/>
    </xf>
    <xf numFmtId="0" fontId="38" fillId="9" borderId="147" xfId="0" applyFont="1" applyFill="1" applyBorder="1" applyAlignment="1">
      <alignment vertical="center" wrapText="1"/>
    </xf>
    <xf numFmtId="0" fontId="0" fillId="0" borderId="68" xfId="0" applyFont="1" applyFill="1" applyBorder="1" applyAlignment="1">
      <alignment horizontal="left" wrapText="1"/>
    </xf>
    <xf numFmtId="0" fontId="118" fillId="3" borderId="83" xfId="0" applyFont="1" applyFill="1" applyBorder="1" applyAlignment="1">
      <alignment vertical="center" wrapText="1"/>
    </xf>
    <xf numFmtId="0" fontId="116" fillId="3" borderId="75" xfId="0" applyFont="1" applyFill="1" applyBorder="1" applyAlignment="1">
      <alignment vertical="center" wrapText="1"/>
    </xf>
    <xf numFmtId="14" fontId="14" fillId="14" borderId="77" xfId="0" applyNumberFormat="1" applyFont="1" applyFill="1" applyBorder="1" applyAlignment="1" applyProtection="1">
      <alignment horizontal="center" wrapText="1"/>
      <protection locked="0"/>
    </xf>
    <xf numFmtId="14" fontId="14" fillId="14" borderId="81" xfId="0" applyNumberFormat="1" applyFont="1" applyFill="1" applyBorder="1" applyAlignment="1" applyProtection="1">
      <alignment horizontal="center" wrapText="1"/>
      <protection locked="0"/>
    </xf>
    <xf numFmtId="0" fontId="33" fillId="9" borderId="0" xfId="0" applyFont="1" applyFill="1" applyBorder="1" applyAlignment="1">
      <alignment horizontal="center"/>
    </xf>
    <xf numFmtId="0" fontId="41" fillId="9" borderId="0" xfId="0" applyFont="1" applyFill="1" applyBorder="1" applyAlignment="1">
      <alignment horizontal="center"/>
    </xf>
    <xf numFmtId="0" fontId="31" fillId="0" borderId="0" xfId="0" applyFont="1" applyBorder="1" applyAlignment="1">
      <alignment horizontal="left" vertical="center" wrapText="1"/>
    </xf>
    <xf numFmtId="0" fontId="31" fillId="0" borderId="0" xfId="3" applyFont="1" applyFill="1" applyBorder="1" applyAlignment="1">
      <alignment horizontal="left" vertical="center" wrapText="1"/>
    </xf>
    <xf numFmtId="14" fontId="38" fillId="14" borderId="80" xfId="0" applyNumberFormat="1" applyFont="1" applyFill="1" applyBorder="1" applyAlignment="1" applyProtection="1">
      <alignment wrapText="1"/>
      <protection locked="0"/>
    </xf>
    <xf numFmtId="14" fontId="10" fillId="32" borderId="119" xfId="0" applyNumberFormat="1" applyFont="1" applyFill="1" applyBorder="1" applyProtection="1">
      <protection locked="0"/>
    </xf>
    <xf numFmtId="14" fontId="10" fillId="32" borderId="77" xfId="0" applyNumberFormat="1" applyFont="1" applyFill="1" applyBorder="1" applyAlignment="1" applyProtection="1">
      <alignment horizontal="center"/>
      <protection locked="0"/>
    </xf>
    <xf numFmtId="14" fontId="10" fillId="32" borderId="77" xfId="0" applyNumberFormat="1" applyFont="1" applyFill="1" applyBorder="1" applyProtection="1">
      <protection locked="0"/>
    </xf>
    <xf numFmtId="14" fontId="10" fillId="32" borderId="80" xfId="0" applyNumberFormat="1" applyFont="1" applyFill="1" applyBorder="1" applyAlignment="1" applyProtection="1">
      <alignment horizontal="center"/>
      <protection locked="0"/>
    </xf>
    <xf numFmtId="14" fontId="10" fillId="32" borderId="81" xfId="0" applyNumberFormat="1" applyFont="1" applyFill="1" applyBorder="1" applyProtection="1">
      <protection locked="0"/>
    </xf>
    <xf numFmtId="14" fontId="10" fillId="32" borderId="121" xfId="0" applyNumberFormat="1" applyFont="1" applyFill="1" applyBorder="1" applyAlignment="1" applyProtection="1">
      <alignment horizontal="center"/>
      <protection locked="0"/>
    </xf>
    <xf numFmtId="14" fontId="38" fillId="26" borderId="77" xfId="0" applyNumberFormat="1" applyFont="1" applyFill="1" applyBorder="1" applyAlignment="1" applyProtection="1">
      <alignment wrapText="1"/>
      <protection locked="0"/>
    </xf>
    <xf numFmtId="14" fontId="38" fillId="26" borderId="81" xfId="0" applyNumberFormat="1" applyFont="1" applyFill="1" applyBorder="1" applyAlignment="1" applyProtection="1">
      <alignment wrapText="1"/>
      <protection locked="0"/>
    </xf>
    <xf numFmtId="14" fontId="0" fillId="26" borderId="150" xfId="0" applyNumberFormat="1" applyFont="1" applyFill="1" applyBorder="1" applyAlignment="1" applyProtection="1">
      <alignment horizontal="center" wrapText="1"/>
      <protection locked="0"/>
    </xf>
    <xf numFmtId="14" fontId="0" fillId="26" borderId="79" xfId="0" applyNumberFormat="1" applyFont="1" applyFill="1" applyBorder="1" applyAlignment="1" applyProtection="1">
      <alignment horizontal="center" wrapText="1"/>
      <protection locked="0"/>
    </xf>
    <xf numFmtId="14" fontId="0" fillId="26" borderId="118" xfId="0" applyNumberFormat="1" applyFont="1" applyFill="1" applyBorder="1" applyAlignment="1" applyProtection="1">
      <alignment vertical="center"/>
      <protection locked="0"/>
    </xf>
    <xf numFmtId="14" fontId="10" fillId="26" borderId="78" xfId="0" applyNumberFormat="1" applyFont="1" applyFill="1" applyBorder="1" applyAlignment="1" applyProtection="1">
      <alignment horizontal="center" vertical="center" wrapText="1"/>
      <protection locked="0"/>
    </xf>
    <xf numFmtId="0" fontId="45" fillId="21" borderId="0" xfId="0" applyFont="1" applyFill="1" applyBorder="1" applyAlignment="1"/>
    <xf numFmtId="0" fontId="10" fillId="0" borderId="58" xfId="0" applyFont="1" applyBorder="1" applyAlignment="1">
      <alignment horizontal="center" wrapText="1"/>
    </xf>
    <xf numFmtId="0" fontId="118" fillId="0" borderId="154" xfId="0" applyFont="1" applyBorder="1" applyAlignment="1">
      <alignment vertical="center" wrapText="1"/>
    </xf>
    <xf numFmtId="0" fontId="31" fillId="27" borderId="148" xfId="0" applyFont="1" applyFill="1" applyBorder="1" applyAlignment="1" applyProtection="1">
      <alignment horizontal="left" vertical="top" wrapText="1"/>
      <protection locked="0"/>
    </xf>
    <xf numFmtId="0" fontId="0" fillId="26" borderId="77" xfId="0" applyFill="1" applyBorder="1" applyAlignment="1" applyProtection="1">
      <alignment wrapText="1"/>
      <protection locked="0"/>
    </xf>
    <xf numFmtId="0" fontId="0" fillId="26" borderId="81" xfId="0" applyFill="1" applyBorder="1" applyAlignment="1" applyProtection="1">
      <alignment wrapText="1"/>
      <protection locked="0"/>
    </xf>
    <xf numFmtId="14" fontId="14" fillId="0" borderId="0" xfId="0" applyNumberFormat="1" applyFont="1"/>
    <xf numFmtId="14" fontId="33" fillId="25" borderId="0" xfId="0" applyNumberFormat="1" applyFont="1" applyFill="1" applyBorder="1" applyAlignment="1">
      <alignment vertical="center"/>
    </xf>
    <xf numFmtId="0" fontId="31" fillId="0" borderId="10" xfId="0" applyFont="1" applyBorder="1" applyAlignment="1" applyProtection="1">
      <alignment horizontal="left" vertical="center" wrapText="1" indent="1"/>
      <protection locked="0"/>
    </xf>
    <xf numFmtId="0" fontId="17" fillId="0" borderId="10" xfId="0" applyFont="1" applyBorder="1" applyAlignment="1" applyProtection="1">
      <alignment horizontal="left" vertical="center" wrapText="1"/>
      <protection locked="0"/>
    </xf>
    <xf numFmtId="0" fontId="31" fillId="0" borderId="156" xfId="0" applyFont="1" applyBorder="1" applyAlignment="1" applyProtection="1">
      <alignment horizontal="left" vertical="center" wrapText="1" indent="1"/>
      <protection locked="0"/>
    </xf>
    <xf numFmtId="0" fontId="31" fillId="0" borderId="10" xfId="0" applyFont="1" applyBorder="1" applyAlignment="1" applyProtection="1">
      <alignment horizontal="left" vertical="center" wrapText="1"/>
      <protection locked="0"/>
    </xf>
    <xf numFmtId="0" fontId="131" fillId="18" borderId="78" xfId="3" applyFont="1" applyFill="1" applyBorder="1" applyProtection="1">
      <protection locked="0"/>
    </xf>
    <xf numFmtId="0" fontId="131" fillId="18" borderId="77" xfId="3" applyFont="1" applyFill="1" applyBorder="1" applyProtection="1">
      <protection locked="0"/>
    </xf>
    <xf numFmtId="0" fontId="17" fillId="18" borderId="77" xfId="3" applyFont="1" applyFill="1" applyBorder="1" applyProtection="1">
      <protection locked="0"/>
    </xf>
    <xf numFmtId="0" fontId="84" fillId="41" borderId="3" xfId="0" applyFont="1" applyFill="1" applyBorder="1" applyAlignment="1">
      <alignment wrapText="1"/>
    </xf>
    <xf numFmtId="0" fontId="84" fillId="41" borderId="105" xfId="0" applyFont="1" applyFill="1" applyBorder="1" applyAlignment="1">
      <alignment wrapText="1"/>
    </xf>
    <xf numFmtId="0" fontId="51" fillId="0" borderId="68" xfId="0" applyFont="1" applyBorder="1" applyAlignment="1">
      <alignment vertical="center"/>
    </xf>
    <xf numFmtId="0" fontId="51" fillId="0" borderId="75" xfId="0" applyFont="1" applyBorder="1" applyAlignment="1">
      <alignment vertical="center"/>
    </xf>
    <xf numFmtId="0" fontId="84" fillId="41" borderId="5" xfId="0" applyFont="1" applyFill="1" applyBorder="1" applyAlignment="1">
      <alignment wrapText="1"/>
    </xf>
    <xf numFmtId="0" fontId="122" fillId="53" borderId="3" xfId="0" applyFont="1" applyFill="1" applyBorder="1" applyAlignment="1">
      <alignment wrapText="1"/>
    </xf>
    <xf numFmtId="0" fontId="122" fillId="53" borderId="4" xfId="0" applyFont="1" applyFill="1" applyBorder="1" applyAlignment="1">
      <alignment wrapText="1"/>
    </xf>
    <xf numFmtId="0" fontId="108" fillId="40" borderId="68" xfId="0" applyFont="1" applyFill="1" applyBorder="1" applyAlignment="1"/>
    <xf numFmtId="0" fontId="108" fillId="40" borderId="75" xfId="0" applyFont="1" applyFill="1" applyBorder="1" applyAlignment="1"/>
    <xf numFmtId="0" fontId="24" fillId="0" borderId="0" xfId="0" applyFont="1" applyAlignment="1">
      <alignment vertical="top" wrapText="1"/>
    </xf>
    <xf numFmtId="0" fontId="18" fillId="0" borderId="0" xfId="0" applyFont="1" applyFill="1" applyAlignment="1">
      <alignment horizontal="center"/>
    </xf>
    <xf numFmtId="0" fontId="24" fillId="0" borderId="0" xfId="0" applyFont="1" applyAlignment="1">
      <alignment vertical="center" wrapText="1"/>
    </xf>
    <xf numFmtId="0" fontId="35" fillId="2" borderId="0" xfId="0" applyFont="1" applyFill="1" applyBorder="1" applyAlignment="1">
      <alignment horizontal="center" vertical="center" wrapText="1"/>
    </xf>
    <xf numFmtId="0" fontId="24" fillId="0" borderId="0" xfId="0" applyFont="1" applyBorder="1" applyAlignment="1">
      <alignment vertical="center" wrapText="1"/>
    </xf>
    <xf numFmtId="0" fontId="32" fillId="0" borderId="0" xfId="0" applyFont="1" applyBorder="1" applyAlignment="1">
      <alignment vertical="center" wrapText="1"/>
    </xf>
    <xf numFmtId="0" fontId="33" fillId="0" borderId="0" xfId="0" applyFont="1" applyAlignment="1">
      <alignment vertical="center"/>
    </xf>
    <xf numFmtId="0" fontId="33" fillId="0" borderId="0" xfId="0" applyFont="1" applyAlignment="1">
      <alignment horizontal="center" vertical="center"/>
    </xf>
    <xf numFmtId="0" fontId="4" fillId="2" borderId="12" xfId="0" applyFont="1" applyFill="1" applyBorder="1" applyAlignment="1">
      <alignment horizontal="center" vertical="center"/>
    </xf>
    <xf numFmtId="0" fontId="15" fillId="37" borderId="0" xfId="0" applyFont="1" applyFill="1" applyBorder="1" applyAlignment="1">
      <alignment horizontal="left" vertical="center"/>
    </xf>
    <xf numFmtId="0" fontId="61" fillId="2" borderId="0" xfId="0" applyFont="1" applyFill="1" applyBorder="1" applyAlignment="1">
      <alignment horizontal="center" vertical="center"/>
    </xf>
    <xf numFmtId="0" fontId="30" fillId="29" borderId="0" xfId="0" applyFont="1" applyFill="1" applyBorder="1" applyAlignment="1">
      <alignment horizontal="left" wrapText="1"/>
    </xf>
    <xf numFmtId="0" fontId="4" fillId="16" borderId="49" xfId="0" applyFont="1" applyFill="1" applyBorder="1" applyAlignment="1">
      <alignment horizontal="center" vertical="center"/>
    </xf>
    <xf numFmtId="0" fontId="4" fillId="5" borderId="0" xfId="0" applyFont="1" applyFill="1" applyAlignment="1">
      <alignment horizontal="center"/>
    </xf>
    <xf numFmtId="0" fontId="14" fillId="0" borderId="0" xfId="0" applyFont="1" applyAlignment="1"/>
    <xf numFmtId="0" fontId="0" fillId="0" borderId="0" xfId="0" applyFill="1" applyAlignment="1">
      <alignment wrapText="1"/>
    </xf>
    <xf numFmtId="0" fontId="33" fillId="25" borderId="0" xfId="0" applyFont="1" applyFill="1" applyBorder="1" applyAlignment="1">
      <alignment vertical="center"/>
    </xf>
    <xf numFmtId="0" fontId="31" fillId="0" borderId="156" xfId="0" applyFont="1" applyBorder="1" applyAlignment="1" applyProtection="1">
      <alignment horizontal="left" vertical="center" wrapText="1"/>
      <protection locked="0"/>
    </xf>
    <xf numFmtId="0" fontId="132" fillId="2" borderId="12" xfId="0" applyFont="1" applyFill="1" applyBorder="1" applyAlignment="1">
      <alignment horizontal="center" vertical="center"/>
    </xf>
    <xf numFmtId="0" fontId="15" fillId="17" borderId="103" xfId="0" applyFont="1" applyFill="1" applyBorder="1" applyAlignment="1">
      <alignment horizontal="left" vertical="center"/>
    </xf>
    <xf numFmtId="0" fontId="33" fillId="3" borderId="42" xfId="0" applyFont="1" applyFill="1" applyBorder="1" applyAlignment="1">
      <alignment horizontal="left" vertical="center" wrapText="1"/>
    </xf>
    <xf numFmtId="0" fontId="33" fillId="3" borderId="43" xfId="0" applyFont="1" applyFill="1" applyBorder="1" applyAlignment="1">
      <alignment horizontal="left" vertical="center" wrapText="1"/>
    </xf>
    <xf numFmtId="0" fontId="31" fillId="0" borderId="37"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3" fillId="5" borderId="11" xfId="0" applyFont="1" applyFill="1" applyBorder="1" applyAlignment="1">
      <alignment horizontal="center" vertical="center"/>
    </xf>
    <xf numFmtId="0" fontId="33" fillId="5" borderId="12" xfId="0" applyFont="1" applyFill="1" applyBorder="1" applyAlignment="1">
      <alignment horizontal="center" vertical="center"/>
    </xf>
    <xf numFmtId="0" fontId="33" fillId="5" borderId="13" xfId="0" applyFont="1" applyFill="1" applyBorder="1" applyAlignment="1">
      <alignment horizontal="center" vertical="center"/>
    </xf>
    <xf numFmtId="0" fontId="31" fillId="5" borderId="33" xfId="0" applyFont="1" applyFill="1" applyBorder="1" applyAlignment="1">
      <alignment horizontal="center" vertical="center"/>
    </xf>
    <xf numFmtId="0" fontId="31" fillId="5" borderId="0" xfId="0" applyFont="1" applyFill="1" applyAlignment="1">
      <alignment horizontal="center" vertical="center"/>
    </xf>
    <xf numFmtId="0" fontId="31" fillId="5" borderId="21" xfId="0" applyFont="1" applyFill="1" applyBorder="1" applyAlignment="1">
      <alignment horizontal="center" vertical="center"/>
    </xf>
    <xf numFmtId="0" fontId="30" fillId="5" borderId="14" xfId="0" applyFont="1" applyFill="1" applyBorder="1" applyAlignment="1">
      <alignment horizontal="center" vertical="center"/>
    </xf>
    <xf numFmtId="0" fontId="33" fillId="5" borderId="15" xfId="0" applyFont="1" applyFill="1" applyBorder="1" applyAlignment="1">
      <alignment horizontal="center" vertical="center"/>
    </xf>
    <xf numFmtId="0" fontId="33" fillId="5" borderId="16" xfId="0" applyFont="1" applyFill="1" applyBorder="1" applyAlignment="1">
      <alignment horizontal="center" vertical="center"/>
    </xf>
    <xf numFmtId="0" fontId="41" fillId="3" borderId="25" xfId="0" applyFont="1" applyFill="1" applyBorder="1" applyAlignment="1">
      <alignment horizontal="center" wrapText="1"/>
    </xf>
    <xf numFmtId="0" fontId="41" fillId="3" borderId="30" xfId="0" applyFont="1" applyFill="1" applyBorder="1" applyAlignment="1">
      <alignment horizontal="center" wrapText="1"/>
    </xf>
    <xf numFmtId="0" fontId="41" fillId="3" borderId="27" xfId="0" applyFont="1" applyFill="1" applyBorder="1" applyAlignment="1">
      <alignment horizontal="center" wrapText="1"/>
    </xf>
    <xf numFmtId="0" fontId="127" fillId="3" borderId="20" xfId="0" applyFont="1" applyFill="1" applyBorder="1" applyAlignment="1">
      <alignment vertical="top" wrapText="1"/>
    </xf>
    <xf numFmtId="0" fontId="31" fillId="3" borderId="0" xfId="0" applyFont="1" applyFill="1" applyBorder="1" applyAlignment="1">
      <alignment vertical="top" wrapText="1"/>
    </xf>
    <xf numFmtId="0" fontId="31" fillId="3" borderId="28" xfId="0" applyFont="1" applyFill="1" applyBorder="1" applyAlignment="1">
      <alignment vertical="top" wrapText="1"/>
    </xf>
    <xf numFmtId="0" fontId="41" fillId="43" borderId="94" xfId="0" applyFont="1" applyFill="1" applyBorder="1" applyAlignment="1">
      <alignment horizontal="center" wrapText="1"/>
    </xf>
    <xf numFmtId="0" fontId="41" fillId="43" borderId="95" xfId="0" applyFont="1" applyFill="1" applyBorder="1" applyAlignment="1">
      <alignment horizontal="center" wrapText="1"/>
    </xf>
    <xf numFmtId="0" fontId="32" fillId="43" borderId="158" xfId="0" applyFont="1" applyFill="1" applyBorder="1" applyAlignment="1">
      <alignment vertical="top" wrapText="1"/>
    </xf>
    <xf numFmtId="0" fontId="32" fillId="43" borderId="159" xfId="0" applyFont="1" applyFill="1" applyBorder="1" applyAlignment="1">
      <alignment vertical="top" wrapText="1"/>
    </xf>
    <xf numFmtId="0" fontId="31" fillId="0" borderId="66" xfId="0" applyFont="1" applyFill="1" applyBorder="1" applyAlignment="1">
      <alignment horizontal="left" vertical="center" wrapText="1"/>
    </xf>
    <xf numFmtId="0" fontId="31" fillId="0" borderId="67" xfId="0" applyFont="1" applyFill="1" applyBorder="1" applyAlignment="1">
      <alignment horizontal="left" vertical="center" wrapText="1"/>
    </xf>
    <xf numFmtId="0" fontId="38" fillId="0" borderId="37" xfId="0" applyFont="1" applyFill="1" applyBorder="1" applyAlignment="1">
      <alignment horizontal="left" vertical="center" wrapText="1"/>
    </xf>
    <xf numFmtId="0" fontId="38" fillId="0" borderId="66" xfId="0" applyFont="1" applyFill="1" applyBorder="1" applyAlignment="1">
      <alignment horizontal="left" vertical="center" wrapText="1"/>
    </xf>
    <xf numFmtId="0" fontId="128" fillId="0" borderId="66" xfId="0" applyFont="1" applyFill="1" applyBorder="1" applyAlignment="1">
      <alignment horizontal="left" vertical="center" wrapText="1"/>
    </xf>
    <xf numFmtId="0" fontId="38" fillId="0" borderId="66" xfId="0" applyFont="1" applyBorder="1" applyAlignment="1">
      <alignment horizontal="left" vertical="center" wrapText="1"/>
    </xf>
    <xf numFmtId="0" fontId="38" fillId="0" borderId="67" xfId="0" applyFont="1" applyBorder="1" applyAlignment="1">
      <alignment horizontal="left" vertical="center" wrapText="1"/>
    </xf>
    <xf numFmtId="0" fontId="38" fillId="0" borderId="67" xfId="0" applyFont="1" applyFill="1" applyBorder="1" applyAlignment="1">
      <alignment horizontal="left" vertical="center" wrapText="1"/>
    </xf>
    <xf numFmtId="0" fontId="4" fillId="29" borderId="68" xfId="0" applyFont="1" applyFill="1" applyBorder="1" applyAlignment="1">
      <alignment horizontal="left" wrapText="1"/>
    </xf>
    <xf numFmtId="0" fontId="4" fillId="29" borderId="0" xfId="0" applyFont="1" applyFill="1" applyBorder="1" applyAlignment="1">
      <alignment horizontal="left" wrapText="1"/>
    </xf>
    <xf numFmtId="0" fontId="4" fillId="29" borderId="68" xfId="0" applyFont="1" applyFill="1" applyBorder="1" applyAlignment="1">
      <alignment horizontal="center" wrapText="1"/>
    </xf>
    <xf numFmtId="0" fontId="4" fillId="29" borderId="0" xfId="0" applyFont="1" applyFill="1" applyBorder="1" applyAlignment="1">
      <alignment horizontal="center" wrapText="1"/>
    </xf>
    <xf numFmtId="0" fontId="15" fillId="9" borderId="0" xfId="0" applyFont="1" applyFill="1" applyAlignment="1">
      <alignment horizontal="center"/>
    </xf>
    <xf numFmtId="0" fontId="17" fillId="9" borderId="0" xfId="0" applyFont="1" applyFill="1" applyAlignment="1">
      <alignment horizontal="center"/>
    </xf>
    <xf numFmtId="0" fontId="18" fillId="9" borderId="0" xfId="0" applyFont="1" applyFill="1" applyAlignment="1">
      <alignment horizontal="center"/>
    </xf>
    <xf numFmtId="0" fontId="24" fillId="0" borderId="0" xfId="0" applyFont="1" applyAlignment="1">
      <alignment vertical="top" wrapText="1"/>
    </xf>
    <xf numFmtId="0" fontId="4" fillId="29" borderId="68" xfId="0" applyFont="1" applyFill="1" applyBorder="1" applyAlignment="1">
      <alignment horizontal="center"/>
    </xf>
    <xf numFmtId="0" fontId="4" fillId="29" borderId="0" xfId="0" applyFont="1" applyFill="1" applyBorder="1" applyAlignment="1">
      <alignment horizontal="center"/>
    </xf>
    <xf numFmtId="0" fontId="15" fillId="15" borderId="0" xfId="0" applyFont="1" applyFill="1" applyAlignment="1">
      <alignment horizontal="center" vertical="center" wrapText="1"/>
    </xf>
    <xf numFmtId="0" fontId="20" fillId="0" borderId="0" xfId="0" applyFont="1" applyAlignment="1">
      <alignment horizontal="center" vertical="center" wrapText="1"/>
    </xf>
    <xf numFmtId="0" fontId="20" fillId="0" borderId="0" xfId="0" applyFont="1" applyAlignment="1">
      <alignment horizontal="center" vertical="center"/>
    </xf>
    <xf numFmtId="0" fontId="27" fillId="0" borderId="0" xfId="0" applyFont="1" applyAlignment="1">
      <alignment vertical="top" wrapText="1"/>
    </xf>
    <xf numFmtId="0" fontId="23" fillId="29" borderId="0" xfId="0" applyFont="1" applyFill="1" applyBorder="1" applyAlignment="1">
      <alignment horizontal="left" vertical="center"/>
    </xf>
    <xf numFmtId="0" fontId="15" fillId="29" borderId="0" xfId="0" applyFont="1" applyFill="1" applyBorder="1" applyAlignment="1">
      <alignment horizontal="left" vertical="center"/>
    </xf>
    <xf numFmtId="0" fontId="18" fillId="0" borderId="0" xfId="0" applyFont="1" applyFill="1" applyAlignment="1">
      <alignment horizontal="center"/>
    </xf>
    <xf numFmtId="0" fontId="24" fillId="0" borderId="0" xfId="0" applyFont="1" applyAlignment="1">
      <alignment vertical="center" wrapText="1"/>
    </xf>
    <xf numFmtId="0" fontId="20" fillId="24" borderId="69" xfId="0" applyFont="1" applyFill="1" applyBorder="1" applyAlignment="1">
      <alignment horizontal="left" vertical="center" wrapText="1"/>
    </xf>
    <xf numFmtId="0" fontId="20" fillId="24" borderId="49" xfId="0" applyFont="1" applyFill="1" applyBorder="1" applyAlignment="1">
      <alignment horizontal="left" vertical="center" wrapText="1"/>
    </xf>
    <xf numFmtId="0" fontId="20" fillId="24" borderId="56" xfId="0" applyFont="1" applyFill="1" applyBorder="1" applyAlignment="1">
      <alignment horizontal="left" vertical="center" wrapText="1"/>
    </xf>
    <xf numFmtId="0" fontId="20" fillId="24" borderId="0" xfId="0" applyFont="1" applyFill="1" applyBorder="1" applyAlignment="1">
      <alignment horizontal="left" vertical="center" wrapText="1"/>
    </xf>
    <xf numFmtId="0" fontId="35" fillId="2" borderId="0" xfId="0" applyFont="1" applyFill="1" applyBorder="1" applyAlignment="1">
      <alignment horizontal="center" vertical="center"/>
    </xf>
    <xf numFmtId="0" fontId="13" fillId="2" borderId="0" xfId="0" applyFont="1" applyFill="1" applyBorder="1" applyAlignment="1">
      <alignment horizontal="center" vertical="center"/>
    </xf>
    <xf numFmtId="0" fontId="36" fillId="2" borderId="0" xfId="0" applyFont="1" applyFill="1" applyBorder="1" applyAlignment="1">
      <alignment horizontal="center" vertical="center"/>
    </xf>
    <xf numFmtId="0" fontId="35" fillId="2" borderId="0" xfId="0" applyFont="1" applyFill="1" applyBorder="1" applyAlignment="1">
      <alignment horizontal="center" vertical="center" wrapText="1"/>
    </xf>
    <xf numFmtId="0" fontId="24" fillId="0" borderId="0" xfId="0" applyFont="1" applyBorder="1" applyAlignment="1">
      <alignment vertical="center" wrapText="1"/>
    </xf>
    <xf numFmtId="0" fontId="33" fillId="2" borderId="33" xfId="0" applyFont="1" applyFill="1" applyBorder="1" applyAlignment="1">
      <alignment horizontal="left" vertical="center" wrapText="1"/>
    </xf>
    <xf numFmtId="0" fontId="33" fillId="2" borderId="0" xfId="0" applyFont="1" applyFill="1" applyBorder="1" applyAlignment="1">
      <alignment horizontal="left" vertical="center" wrapText="1"/>
    </xf>
    <xf numFmtId="0" fontId="32" fillId="2" borderId="34" xfId="0" applyFont="1" applyFill="1" applyBorder="1" applyAlignment="1">
      <alignment horizontal="left" vertical="center" wrapText="1"/>
    </xf>
    <xf numFmtId="0" fontId="32" fillId="2" borderId="24" xfId="0" applyFont="1" applyFill="1" applyBorder="1" applyAlignment="1">
      <alignment horizontal="left" vertical="center" wrapText="1"/>
    </xf>
    <xf numFmtId="0" fontId="33" fillId="2" borderId="11" xfId="0" applyFont="1" applyFill="1" applyBorder="1" applyAlignment="1">
      <alignment horizontal="center" vertical="center"/>
    </xf>
    <xf numFmtId="0" fontId="33" fillId="2" borderId="12" xfId="0" applyFont="1" applyFill="1" applyBorder="1" applyAlignment="1">
      <alignment horizontal="center" vertical="center"/>
    </xf>
    <xf numFmtId="0" fontId="31" fillId="2" borderId="33" xfId="0" applyFont="1" applyFill="1" applyBorder="1" applyAlignment="1">
      <alignment horizontal="center" vertical="center"/>
    </xf>
    <xf numFmtId="0" fontId="31" fillId="2" borderId="0" xfId="0" applyFont="1" applyFill="1" applyBorder="1" applyAlignment="1">
      <alignment horizontal="center" vertical="center"/>
    </xf>
    <xf numFmtId="0" fontId="41" fillId="2" borderId="14" xfId="0" applyFont="1" applyFill="1" applyBorder="1" applyAlignment="1">
      <alignment horizontal="center" vertical="center"/>
    </xf>
    <xf numFmtId="0" fontId="41" fillId="2" borderId="15"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32" fillId="2" borderId="32" xfId="0" applyFont="1" applyFill="1" applyBorder="1" applyAlignment="1">
      <alignment horizontal="left" vertical="center" wrapText="1"/>
    </xf>
    <xf numFmtId="0" fontId="33" fillId="2" borderId="33" xfId="0" applyFont="1" applyFill="1" applyBorder="1" applyAlignment="1">
      <alignment horizontal="center" vertical="center"/>
    </xf>
    <xf numFmtId="0" fontId="33" fillId="2" borderId="0" xfId="0" applyFont="1" applyFill="1" applyBorder="1" applyAlignment="1">
      <alignment horizontal="center" vertical="center"/>
    </xf>
    <xf numFmtId="0" fontId="41" fillId="2" borderId="33" xfId="0" applyFont="1" applyFill="1" applyBorder="1" applyAlignment="1">
      <alignment horizontal="center" vertical="center"/>
    </xf>
    <xf numFmtId="0" fontId="41" fillId="2" borderId="0" xfId="0" applyFont="1" applyFill="1" applyBorder="1" applyAlignment="1">
      <alignment horizontal="center" vertical="center"/>
    </xf>
    <xf numFmtId="0" fontId="39" fillId="0" borderId="34" xfId="0" applyFont="1" applyBorder="1" applyAlignment="1" applyProtection="1">
      <alignment horizontal="left" vertical="center" wrapText="1"/>
      <protection locked="0"/>
    </xf>
    <xf numFmtId="0" fontId="32" fillId="0" borderId="24" xfId="0" applyFont="1" applyBorder="1" applyAlignment="1" applyProtection="1">
      <alignment horizontal="left" vertical="center" wrapText="1"/>
      <protection locked="0"/>
    </xf>
    <xf numFmtId="0" fontId="32" fillId="0" borderId="33" xfId="0" applyFont="1" applyBorder="1" applyAlignment="1">
      <alignment vertical="center" wrapText="1"/>
    </xf>
    <xf numFmtId="0" fontId="32" fillId="0" borderId="0" xfId="0" applyFont="1" applyAlignment="1">
      <alignment vertical="center" wrapText="1"/>
    </xf>
    <xf numFmtId="0" fontId="33" fillId="2" borderId="11" xfId="0" applyFont="1" applyFill="1" applyBorder="1" applyAlignment="1" applyProtection="1">
      <alignment horizontal="center" vertical="center" wrapText="1"/>
      <protection locked="0"/>
    </xf>
    <xf numFmtId="0" fontId="33" fillId="2" borderId="12" xfId="0" applyFont="1" applyFill="1" applyBorder="1" applyAlignment="1" applyProtection="1">
      <alignment horizontal="center" vertical="center" wrapText="1"/>
      <protection locked="0"/>
    </xf>
    <xf numFmtId="0" fontId="41" fillId="2" borderId="33" xfId="0"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0" fontId="32" fillId="2" borderId="20" xfId="0" applyFont="1" applyFill="1" applyBorder="1" applyAlignment="1">
      <alignment horizontal="left" vertical="center" wrapText="1"/>
    </xf>
    <xf numFmtId="0" fontId="32" fillId="2" borderId="0" xfId="0" applyFont="1" applyFill="1" applyAlignment="1">
      <alignment horizontal="left" vertical="center" wrapText="1"/>
    </xf>
    <xf numFmtId="0" fontId="33" fillId="2" borderId="11" xfId="0" applyFont="1" applyFill="1" applyBorder="1" applyAlignment="1">
      <alignment horizontal="center" vertical="center" wrapText="1"/>
    </xf>
    <xf numFmtId="0" fontId="33" fillId="2" borderId="12" xfId="0" applyFont="1" applyFill="1" applyBorder="1" applyAlignment="1">
      <alignment horizontal="center" vertical="center" wrapText="1"/>
    </xf>
    <xf numFmtId="0" fontId="41" fillId="2" borderId="33" xfId="0" applyFont="1" applyFill="1" applyBorder="1" applyAlignment="1">
      <alignment horizontal="center" vertical="center" wrapText="1"/>
    </xf>
    <xf numFmtId="0" fontId="41" fillId="2" borderId="0" xfId="0" applyFont="1" applyFill="1" applyAlignment="1">
      <alignment horizontal="center" vertical="center" wrapText="1"/>
    </xf>
    <xf numFmtId="0" fontId="32" fillId="0" borderId="0" xfId="0" applyFont="1" applyBorder="1" applyAlignment="1">
      <alignment vertical="center" wrapText="1"/>
    </xf>
    <xf numFmtId="0" fontId="33" fillId="2" borderId="33" xfId="0" applyFont="1" applyFill="1" applyBorder="1" applyAlignment="1">
      <alignment horizontal="center" vertical="center" wrapText="1"/>
    </xf>
    <xf numFmtId="0" fontId="33" fillId="2" borderId="0" xfId="0" applyFont="1" applyFill="1" applyBorder="1" applyAlignment="1">
      <alignment horizontal="center" vertical="center" wrapText="1"/>
    </xf>
    <xf numFmtId="0" fontId="41" fillId="2" borderId="0" xfId="0" applyFont="1" applyFill="1" applyBorder="1" applyAlignment="1">
      <alignment horizontal="center" vertical="center" wrapText="1"/>
    </xf>
    <xf numFmtId="0" fontId="33" fillId="2" borderId="20" xfId="0" applyFont="1" applyFill="1" applyBorder="1" applyAlignment="1">
      <alignment horizontal="center" vertical="center" wrapText="1"/>
    </xf>
    <xf numFmtId="0" fontId="33" fillId="0" borderId="0" xfId="0" applyFont="1" applyAlignment="1">
      <alignment vertical="center"/>
    </xf>
    <xf numFmtId="0" fontId="39" fillId="0" borderId="24" xfId="0" applyFont="1" applyBorder="1" applyAlignment="1" applyProtection="1">
      <alignment horizontal="left" vertical="center" wrapText="1"/>
      <protection locked="0"/>
    </xf>
    <xf numFmtId="0" fontId="33" fillId="0" borderId="0" xfId="0" applyFont="1" applyAlignment="1">
      <alignment horizontal="center" vertical="center"/>
    </xf>
    <xf numFmtId="0" fontId="35" fillId="2" borderId="33" xfId="0" applyFont="1" applyFill="1" applyBorder="1" applyAlignment="1">
      <alignment horizontal="center" vertical="center" wrapText="1"/>
    </xf>
    <xf numFmtId="0" fontId="115" fillId="2" borderId="20" xfId="0" applyFont="1" applyFill="1" applyBorder="1" applyAlignment="1">
      <alignment horizontal="left" vertical="center" wrapText="1"/>
    </xf>
    <xf numFmtId="0" fontId="32" fillId="2" borderId="0" xfId="0" applyFont="1" applyFill="1" applyBorder="1" applyAlignment="1">
      <alignment horizontal="left" vertical="center" wrapText="1"/>
    </xf>
    <xf numFmtId="0" fontId="36" fillId="2" borderId="33" xfId="0" applyFont="1" applyFill="1" applyBorder="1" applyAlignment="1">
      <alignment horizontal="center" vertical="center"/>
    </xf>
    <xf numFmtId="0" fontId="13" fillId="2" borderId="33" xfId="0" applyFont="1" applyFill="1" applyBorder="1" applyAlignment="1">
      <alignment horizontal="center" vertical="center"/>
    </xf>
    <xf numFmtId="0" fontId="35" fillId="2" borderId="33" xfId="0" applyFont="1" applyFill="1" applyBorder="1" applyAlignment="1">
      <alignment horizontal="center" vertical="center"/>
    </xf>
    <xf numFmtId="0" fontId="4" fillId="2" borderId="11" xfId="0" applyFont="1" applyFill="1" applyBorder="1" applyAlignment="1">
      <alignment horizontal="center" vertical="center"/>
    </xf>
    <xf numFmtId="0" fontId="4" fillId="2" borderId="12" xfId="0" applyFont="1" applyFill="1" applyBorder="1" applyAlignment="1">
      <alignment horizontal="center" vertical="center"/>
    </xf>
    <xf numFmtId="0" fontId="28" fillId="2" borderId="33" xfId="0" applyFont="1" applyFill="1" applyBorder="1" applyAlignment="1">
      <alignment horizontal="left" vertical="center" wrapText="1"/>
    </xf>
    <xf numFmtId="0" fontId="28" fillId="2" borderId="0" xfId="0" applyFont="1" applyFill="1" applyBorder="1" applyAlignment="1">
      <alignment horizontal="left" vertical="center"/>
    </xf>
    <xf numFmtId="0" fontId="23" fillId="37" borderId="0" xfId="0" applyFont="1" applyFill="1" applyBorder="1" applyAlignment="1">
      <alignment horizontal="left" vertical="center"/>
    </xf>
    <xf numFmtId="0" fontId="15" fillId="37" borderId="0" xfId="0" applyFont="1" applyFill="1" applyBorder="1" applyAlignment="1">
      <alignment horizontal="left" vertical="center"/>
    </xf>
    <xf numFmtId="0" fontId="14" fillId="0" borderId="0" xfId="0" applyFont="1" applyFill="1" applyBorder="1" applyAlignment="1">
      <alignment horizontal="left" vertical="center" wrapText="1"/>
    </xf>
    <xf numFmtId="0" fontId="0" fillId="0" borderId="0" xfId="0" applyFont="1" applyFill="1" applyBorder="1" applyAlignment="1">
      <alignment horizontal="left" vertical="center" wrapText="1"/>
    </xf>
    <xf numFmtId="0" fontId="35" fillId="2" borderId="73" xfId="0" applyFont="1" applyFill="1" applyBorder="1" applyAlignment="1">
      <alignment horizontal="center" vertical="center"/>
    </xf>
    <xf numFmtId="0" fontId="35" fillId="2" borderId="72" xfId="0" applyFont="1" applyFill="1" applyBorder="1" applyAlignment="1">
      <alignment horizontal="center" vertical="center"/>
    </xf>
    <xf numFmtId="0" fontId="35" fillId="2" borderId="122" xfId="0" applyFont="1" applyFill="1" applyBorder="1" applyAlignment="1">
      <alignment horizontal="center" vertical="center" wrapText="1"/>
    </xf>
    <xf numFmtId="0" fontId="35" fillId="2" borderId="123" xfId="0" applyFont="1" applyFill="1" applyBorder="1" applyAlignment="1">
      <alignment horizontal="center" vertical="center" wrapText="1"/>
    </xf>
    <xf numFmtId="0" fontId="117" fillId="0" borderId="96" xfId="0" applyFont="1" applyBorder="1" applyAlignment="1">
      <alignment vertical="top" wrapText="1"/>
    </xf>
    <xf numFmtId="0" fontId="39" fillId="0" borderId="97" xfId="0" applyFont="1" applyBorder="1" applyAlignment="1">
      <alignment vertical="top" wrapText="1"/>
    </xf>
    <xf numFmtId="0" fontId="35" fillId="2" borderId="96" xfId="0" applyFont="1" applyFill="1" applyBorder="1" applyAlignment="1">
      <alignment horizontal="center" vertical="center" wrapText="1"/>
    </xf>
    <xf numFmtId="0" fontId="35" fillId="2" borderId="97" xfId="0" applyFont="1" applyFill="1" applyBorder="1" applyAlignment="1">
      <alignment horizontal="center" vertical="center" wrapText="1"/>
    </xf>
    <xf numFmtId="0" fontId="31" fillId="0" borderId="96" xfId="3" applyFont="1" applyFill="1" applyBorder="1" applyAlignment="1">
      <alignment vertical="center" wrapText="1"/>
    </xf>
    <xf numFmtId="0" fontId="31" fillId="0" borderId="97" xfId="3" applyFont="1" applyFill="1" applyBorder="1" applyAlignment="1">
      <alignment vertical="center" wrapText="1"/>
    </xf>
    <xf numFmtId="0" fontId="36" fillId="2" borderId="74" xfId="0" applyFont="1" applyFill="1" applyBorder="1" applyAlignment="1">
      <alignment horizontal="center" vertical="center"/>
    </xf>
    <xf numFmtId="0" fontId="36" fillId="2" borderId="64" xfId="0" applyFont="1" applyFill="1" applyBorder="1" applyAlignment="1">
      <alignment horizontal="center" vertical="center"/>
    </xf>
    <xf numFmtId="0" fontId="61" fillId="2" borderId="33" xfId="0" applyFont="1" applyFill="1" applyBorder="1" applyAlignment="1">
      <alignment horizontal="center" vertical="center"/>
    </xf>
    <xf numFmtId="0" fontId="61" fillId="2" borderId="0" xfId="0" applyFont="1" applyFill="1" applyBorder="1" applyAlignment="1">
      <alignment horizontal="center" vertical="center"/>
    </xf>
    <xf numFmtId="0" fontId="35" fillId="2" borderId="61" xfId="0" applyFont="1" applyFill="1" applyBorder="1" applyAlignment="1">
      <alignment horizontal="center" vertical="center" wrapText="1"/>
    </xf>
    <xf numFmtId="0" fontId="35" fillId="2" borderId="62" xfId="0" applyFont="1" applyFill="1" applyBorder="1" applyAlignment="1">
      <alignment horizontal="center" vertical="center" wrapText="1"/>
    </xf>
    <xf numFmtId="0" fontId="39" fillId="0" borderId="0" xfId="0" applyFont="1" applyBorder="1" applyAlignment="1">
      <alignment horizontal="left" vertical="center" wrapText="1"/>
    </xf>
    <xf numFmtId="0" fontId="31" fillId="0" borderId="63" xfId="3" applyFont="1" applyFill="1" applyBorder="1" applyAlignment="1">
      <alignment horizontal="left" vertical="center" wrapText="1"/>
    </xf>
    <xf numFmtId="0" fontId="31" fillId="0" borderId="64" xfId="3" applyFont="1" applyFill="1" applyBorder="1" applyAlignment="1">
      <alignment horizontal="left" vertical="center" wrapText="1"/>
    </xf>
    <xf numFmtId="0" fontId="31" fillId="0" borderId="65" xfId="3" applyFont="1" applyFill="1" applyBorder="1" applyAlignment="1">
      <alignment horizontal="left" vertical="center" wrapText="1"/>
    </xf>
    <xf numFmtId="0" fontId="35" fillId="2" borderId="59" xfId="0" applyFont="1" applyFill="1" applyBorder="1" applyAlignment="1">
      <alignment horizontal="center" vertical="center" wrapText="1"/>
    </xf>
    <xf numFmtId="0" fontId="35" fillId="2" borderId="58" xfId="0" applyFont="1" applyFill="1" applyBorder="1" applyAlignment="1">
      <alignment horizontal="center" vertical="center" wrapText="1"/>
    </xf>
    <xf numFmtId="0" fontId="35" fillId="2" borderId="60" xfId="0" applyFont="1" applyFill="1" applyBorder="1" applyAlignment="1">
      <alignment horizontal="center" vertical="center" wrapText="1"/>
    </xf>
    <xf numFmtId="0" fontId="33" fillId="9" borderId="3" xfId="0" applyFont="1" applyFill="1" applyBorder="1" applyAlignment="1">
      <alignment horizontal="center"/>
    </xf>
    <xf numFmtId="0" fontId="33" fillId="9" borderId="4" xfId="0" applyFont="1" applyFill="1" applyBorder="1" applyAlignment="1">
      <alignment horizontal="center"/>
    </xf>
    <xf numFmtId="0" fontId="41" fillId="9" borderId="69" xfId="0" applyFont="1" applyFill="1" applyBorder="1" applyAlignment="1">
      <alignment horizontal="center"/>
    </xf>
    <xf numFmtId="0" fontId="41" fillId="9" borderId="49" xfId="0" applyFont="1" applyFill="1" applyBorder="1" applyAlignment="1">
      <alignment horizontal="center"/>
    </xf>
    <xf numFmtId="0" fontId="31" fillId="0" borderId="63" xfId="0" applyFont="1" applyBorder="1" applyAlignment="1">
      <alignment horizontal="left" vertical="center" wrapText="1"/>
    </xf>
    <xf numFmtId="0" fontId="31" fillId="0" borderId="64" xfId="0" applyFont="1" applyBorder="1" applyAlignment="1">
      <alignment horizontal="left" vertical="center" wrapText="1"/>
    </xf>
    <xf numFmtId="0" fontId="31" fillId="0" borderId="65" xfId="0" applyFont="1" applyBorder="1" applyAlignment="1">
      <alignment horizontal="left" vertical="center" wrapText="1"/>
    </xf>
    <xf numFmtId="0" fontId="130" fillId="29" borderId="0" xfId="0" applyFont="1" applyFill="1" applyBorder="1" applyAlignment="1">
      <alignment horizontal="left" wrapText="1"/>
    </xf>
    <xf numFmtId="0" fontId="30" fillId="29" borderId="0" xfId="0" applyFont="1" applyFill="1" applyBorder="1" applyAlignment="1">
      <alignment horizontal="left" wrapText="1"/>
    </xf>
    <xf numFmtId="0" fontId="33" fillId="29" borderId="0" xfId="0" applyFont="1" applyFill="1" applyAlignment="1">
      <alignment horizontal="left"/>
    </xf>
    <xf numFmtId="0" fontId="33" fillId="35" borderId="68" xfId="0" applyFont="1" applyFill="1" applyBorder="1" applyAlignment="1">
      <alignment wrapText="1"/>
    </xf>
    <xf numFmtId="0" fontId="33" fillId="35" borderId="0" xfId="0" applyFont="1" applyFill="1" applyBorder="1" applyAlignment="1">
      <alignment wrapText="1"/>
    </xf>
    <xf numFmtId="0" fontId="33" fillId="29" borderId="68" xfId="0" applyFont="1" applyFill="1" applyBorder="1" applyAlignment="1">
      <alignment horizontal="left"/>
    </xf>
    <xf numFmtId="0" fontId="33" fillId="29" borderId="0" xfId="0" applyFont="1" applyFill="1" applyBorder="1" applyAlignment="1">
      <alignment horizontal="left"/>
    </xf>
    <xf numFmtId="0" fontId="31" fillId="0" borderId="59" xfId="3" applyFont="1" applyFill="1" applyBorder="1" applyAlignment="1">
      <alignment horizontal="left" vertical="center" wrapText="1"/>
    </xf>
    <xf numFmtId="0" fontId="31" fillId="0" borderId="58" xfId="3" applyFont="1" applyFill="1" applyBorder="1" applyAlignment="1">
      <alignment horizontal="left" vertical="center" wrapText="1"/>
    </xf>
    <xf numFmtId="0" fontId="129" fillId="0" borderId="59" xfId="0" applyFont="1" applyBorder="1" applyAlignment="1">
      <alignment horizontal="left" vertical="center" wrapText="1"/>
    </xf>
    <xf numFmtId="0" fontId="31" fillId="0" borderId="58" xfId="0" applyFont="1" applyBorder="1" applyAlignment="1">
      <alignment horizontal="left" vertical="center" wrapText="1"/>
    </xf>
    <xf numFmtId="0" fontId="33" fillId="9" borderId="161" xfId="0" applyFont="1" applyFill="1" applyBorder="1" applyAlignment="1">
      <alignment horizontal="center" vertical="center" wrapText="1"/>
    </xf>
    <xf numFmtId="0" fontId="33" fillId="9" borderId="162" xfId="0" applyFont="1" applyFill="1" applyBorder="1" applyAlignment="1">
      <alignment horizontal="center" vertical="center" wrapText="1"/>
    </xf>
    <xf numFmtId="0" fontId="32" fillId="0" borderId="147" xfId="0" applyFont="1" applyBorder="1" applyAlignment="1">
      <alignment vertical="center" wrapText="1"/>
    </xf>
    <xf numFmtId="0" fontId="32" fillId="0" borderId="163" xfId="0" applyFont="1" applyBorder="1" applyAlignment="1">
      <alignment vertical="center" wrapText="1"/>
    </xf>
    <xf numFmtId="0" fontId="32" fillId="2" borderId="33" xfId="0" applyFont="1" applyFill="1" applyBorder="1" applyAlignment="1" applyProtection="1">
      <alignment horizontal="left" vertical="center" wrapText="1"/>
    </xf>
    <xf numFmtId="0" fontId="32" fillId="2" borderId="0" xfId="0" applyFont="1" applyFill="1" applyBorder="1" applyAlignment="1" applyProtection="1">
      <alignment horizontal="left" vertical="center" wrapText="1"/>
    </xf>
    <xf numFmtId="0" fontId="41" fillId="0" borderId="22" xfId="0" applyFont="1" applyFill="1" applyBorder="1" applyAlignment="1" applyProtection="1">
      <alignment horizontal="left" vertical="center" wrapText="1"/>
    </xf>
    <xf numFmtId="0" fontId="41" fillId="0" borderId="23" xfId="0" applyFont="1" applyFill="1" applyBorder="1" applyAlignment="1" applyProtection="1">
      <alignment horizontal="left" vertical="center" wrapText="1"/>
    </xf>
    <xf numFmtId="0" fontId="33" fillId="2" borderId="38" xfId="0" applyFont="1" applyFill="1" applyBorder="1" applyAlignment="1" applyProtection="1">
      <alignment horizontal="center" vertical="center" wrapText="1"/>
    </xf>
    <xf numFmtId="0" fontId="33" fillId="2" borderId="100" xfId="0" applyFont="1" applyFill="1" applyBorder="1" applyAlignment="1" applyProtection="1">
      <alignment horizontal="center" vertical="center" wrapText="1"/>
    </xf>
    <xf numFmtId="0" fontId="33" fillId="2" borderId="33"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0" fontId="41" fillId="2" borderId="33" xfId="0" applyFont="1" applyFill="1" applyBorder="1" applyAlignment="1" applyProtection="1">
      <alignment horizontal="center" vertical="center"/>
    </xf>
    <xf numFmtId="0" fontId="41" fillId="2" borderId="0" xfId="0" applyFont="1" applyFill="1" applyBorder="1" applyAlignment="1" applyProtection="1">
      <alignment horizontal="center" vertical="center"/>
    </xf>
    <xf numFmtId="0" fontId="31" fillId="2" borderId="33" xfId="0" applyFont="1" applyFill="1" applyBorder="1" applyAlignment="1" applyProtection="1">
      <alignment horizontal="center" vertical="center"/>
    </xf>
    <xf numFmtId="0" fontId="31" fillId="2" borderId="0" xfId="0" applyFont="1" applyFill="1" applyBorder="1" applyAlignment="1" applyProtection="1">
      <alignment horizontal="center" vertical="center"/>
    </xf>
    <xf numFmtId="0" fontId="33" fillId="2" borderId="33"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41" fillId="2" borderId="33" xfId="0" applyFont="1" applyFill="1" applyBorder="1" applyAlignment="1" applyProtection="1">
      <alignment horizontal="center" vertical="center" wrapText="1"/>
    </xf>
    <xf numFmtId="0" fontId="41" fillId="2" borderId="0" xfId="0" applyFont="1" applyFill="1" applyBorder="1" applyAlignment="1" applyProtection="1">
      <alignment horizontal="center" vertical="center" wrapText="1"/>
    </xf>
    <xf numFmtId="0" fontId="33" fillId="0" borderId="0" xfId="0" applyFont="1" applyAlignment="1" applyProtection="1">
      <alignment horizontal="center" vertical="center"/>
    </xf>
    <xf numFmtId="0" fontId="35" fillId="2" borderId="3" xfId="0" applyFont="1" applyFill="1" applyBorder="1" applyAlignment="1">
      <alignment horizontal="center" vertical="center"/>
    </xf>
    <xf numFmtId="0" fontId="35" fillId="2" borderId="5" xfId="0" applyFont="1" applyFill="1" applyBorder="1" applyAlignment="1">
      <alignment horizontal="center" vertical="center"/>
    </xf>
    <xf numFmtId="0" fontId="13" fillId="2" borderId="68" xfId="0" applyFont="1" applyFill="1" applyBorder="1" applyAlignment="1">
      <alignment horizontal="center" vertical="center"/>
    </xf>
    <xf numFmtId="0" fontId="13" fillId="2" borderId="75" xfId="0" applyFont="1" applyFill="1" applyBorder="1" applyAlignment="1">
      <alignment horizontal="center" vertical="center"/>
    </xf>
    <xf numFmtId="0" fontId="84" fillId="41" borderId="3" xfId="0" applyFont="1" applyFill="1" applyBorder="1" applyAlignment="1">
      <alignment horizontal="left" wrapText="1"/>
    </xf>
    <xf numFmtId="0" fontId="84" fillId="41" borderId="105" xfId="0" applyFont="1" applyFill="1" applyBorder="1" applyAlignment="1">
      <alignment horizontal="left" wrapText="1"/>
    </xf>
    <xf numFmtId="0" fontId="4" fillId="16" borderId="49" xfId="0" applyFont="1" applyFill="1" applyBorder="1" applyAlignment="1">
      <alignment horizontal="center" vertical="center"/>
    </xf>
    <xf numFmtId="0" fontId="45" fillId="28" borderId="0" xfId="0" applyFont="1" applyFill="1" applyAlignment="1"/>
    <xf numFmtId="0" fontId="4" fillId="5" borderId="0" xfId="0" applyFont="1" applyFill="1" applyAlignment="1">
      <alignment horizontal="center"/>
    </xf>
    <xf numFmtId="0" fontId="14" fillId="0" borderId="0" xfId="0" applyFont="1" applyAlignment="1"/>
    <xf numFmtId="0" fontId="0" fillId="0" borderId="0" xfId="0" applyFill="1" applyAlignment="1">
      <alignment wrapText="1"/>
    </xf>
    <xf numFmtId="0" fontId="33" fillId="25" borderId="0" xfId="0" applyFont="1" applyFill="1" applyBorder="1" applyAlignment="1">
      <alignment vertical="center"/>
    </xf>
  </cellXfs>
  <cellStyles count="6">
    <cellStyle name="Comma" xfId="5" builtinId="3"/>
    <cellStyle name="Currency" xfId="1" builtinId="4"/>
    <cellStyle name="Hyperlink" xfId="3" builtinId="8"/>
    <cellStyle name="Normal" xfId="0" builtinId="0"/>
    <cellStyle name="Normal 2" xfId="2" xr:uid="{052E7960-3D19-4BA7-8829-A8BEE9FB08EB}"/>
    <cellStyle name="Percent" xfId="4" builtinId="5"/>
  </cellStyles>
  <dxfs count="1227">
    <dxf>
      <fill>
        <patternFill patternType="darkUp"/>
      </fill>
    </dxf>
    <dxf>
      <fill>
        <patternFill patternType="darkUp">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fill>
    </dxf>
    <dxf>
      <fill>
        <patternFill patternType="darkUp">
          <bgColor theme="8" tint="0.59996337778862885"/>
        </patternFill>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bgColor theme="8" tint="0.59996337778862885"/>
        </patternFill>
      </fill>
    </dxf>
    <dxf>
      <fill>
        <patternFill patternType="darkUp"/>
      </fill>
    </dxf>
    <dxf>
      <fill>
        <patternFill patternType="darkUp">
          <bgColor theme="8" tint="0.59996337778862885"/>
        </patternFill>
      </fill>
    </dxf>
    <dxf>
      <fill>
        <patternFill patternType="lightUp">
          <fgColor theme="0" tint="-4.9989318521683403E-2"/>
          <bgColor theme="8" tint="0.59996337778862885"/>
        </patternFill>
      </fill>
    </dxf>
    <dxf>
      <fill>
        <patternFill patternType="darkUp"/>
      </fill>
    </dxf>
    <dxf>
      <fill>
        <patternFill patternType="darkUp">
          <bgColor theme="8" tint="0.59996337778862885"/>
        </patternFill>
      </fill>
    </dxf>
    <dxf>
      <fill>
        <patternFill patternType="darkUp"/>
      </fill>
    </dxf>
    <dxf>
      <fill>
        <patternFill patternType="darkUp">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bgColor theme="8" tint="0.59996337778862885"/>
        </patternFill>
      </fill>
    </dxf>
    <dxf>
      <fill>
        <patternFill patternType="darkUp"/>
      </fill>
    </dxf>
    <dxf>
      <fill>
        <patternFill patternType="darkUp">
          <fgColor theme="1"/>
          <bgColor theme="8" tint="0.59996337778862885"/>
        </patternFill>
      </fill>
    </dxf>
    <dxf>
      <fill>
        <patternFill patternType="darkUp"/>
      </fill>
    </dxf>
    <dxf>
      <fill>
        <patternFill patternType="darkUp"/>
      </fill>
    </dxf>
    <dxf>
      <font>
        <color rgb="FF9C0006"/>
      </font>
      <fill>
        <patternFill>
          <bgColor rgb="FFFFC7CE"/>
        </patternFill>
      </fill>
    </dxf>
    <dxf>
      <fill>
        <patternFill patternType="darkUp"/>
      </fill>
    </dxf>
    <dxf>
      <fill>
        <patternFill patternType="darkUp"/>
      </fill>
    </dxf>
    <dxf>
      <fill>
        <patternFill patternType="darkUp">
          <bgColor theme="8" tint="0.59996337778862885"/>
        </patternFill>
      </fill>
    </dxf>
    <dxf>
      <fill>
        <patternFill patternType="darkUp"/>
      </fill>
    </dxf>
    <dxf>
      <fill>
        <patternFill patternType="darkUp">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fill>
    </dxf>
    <dxf>
      <fill>
        <patternFill patternType="darkUp">
          <fgColor theme="1"/>
          <bgColor theme="7" tint="0.59996337778862885"/>
        </patternFill>
      </fill>
    </dxf>
    <dxf>
      <fill>
        <patternFill patternType="lightUp">
          <fgColor theme="0" tint="-4.9989318521683403E-2"/>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fgColor theme="1"/>
          <bgColor theme="8" tint="0.59996337778862885"/>
        </patternFill>
      </fill>
    </dxf>
    <dxf>
      <fill>
        <patternFill patternType="lightUp">
          <fgColor theme="0"/>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fgColor theme="1"/>
          <bgColor theme="8" tint="0.59996337778862885"/>
        </patternFill>
      </fill>
    </dxf>
    <dxf>
      <font>
        <b/>
        <i/>
        <color rgb="FFC00000"/>
      </font>
      <fill>
        <patternFill patternType="solid">
          <bgColor theme="0" tint="-0.14996795556505021"/>
        </patternFill>
      </fill>
    </dxf>
    <dxf>
      <fill>
        <patternFill patternType="darkUp"/>
      </fill>
    </dxf>
    <dxf>
      <font>
        <b/>
        <i/>
        <color rgb="FFC00000"/>
      </font>
      <fill>
        <patternFill patternType="solid">
          <bgColor theme="0" tint="-0.14996795556505021"/>
        </patternFill>
      </fill>
    </dxf>
    <dxf>
      <fill>
        <patternFill patternType="darkUp">
          <bgColor theme="8" tint="0.39994506668294322"/>
        </patternFill>
      </fill>
    </dxf>
    <dxf>
      <fill>
        <patternFill patternType="darkUp"/>
      </fill>
    </dxf>
    <dxf>
      <fill>
        <patternFill patternType="darkUp">
          <fgColor theme="1"/>
          <bgColor theme="8" tint="0.59996337778862885"/>
        </patternFill>
      </fill>
    </dxf>
    <dxf>
      <fill>
        <patternFill patternType="darkUp">
          <fgColor theme="1"/>
          <bgColor theme="8" tint="0.59996337778862885"/>
        </patternFill>
      </fill>
    </dxf>
    <dxf>
      <fill>
        <patternFill patternType="lightUp">
          <fgColor theme="0" tint="-4.9989318521683403E-2"/>
          <bgColor theme="8" tint="0.59996337778862885"/>
        </patternFill>
      </fill>
    </dxf>
    <dxf>
      <fill>
        <patternFill patternType="lightUp">
          <fgColor theme="0" tint="-4.9989318521683403E-2"/>
          <bgColor theme="8" tint="0.59996337778862885"/>
        </patternFill>
      </fill>
    </dxf>
    <dxf>
      <font>
        <color rgb="FF9C0006"/>
      </font>
      <fill>
        <patternFill>
          <bgColor rgb="FFFFC7CE"/>
        </patternFill>
      </fill>
    </dxf>
    <dxf>
      <font>
        <color rgb="FF006100"/>
      </font>
      <fill>
        <patternFill>
          <bgColor rgb="FFC6EFCE"/>
        </patternFill>
      </fill>
    </dxf>
    <dxf>
      <fill>
        <patternFill>
          <bgColor theme="6" tint="0.59996337778862885"/>
        </patternFill>
      </fill>
    </dxf>
    <dxf>
      <fill>
        <patternFill patternType="darkUp">
          <bgColor theme="8" tint="0.59996337778862885"/>
        </patternFill>
      </fill>
    </dxf>
    <dxf>
      <fill>
        <patternFill patternType="darkUp">
          <bgColor theme="8" tint="0.59996337778862885"/>
        </patternFill>
      </fill>
    </dxf>
    <dxf>
      <font>
        <color rgb="FF9C0006"/>
      </font>
      <fill>
        <patternFill>
          <bgColor rgb="FFFFC7CE"/>
        </patternFill>
      </fill>
    </dxf>
    <dxf>
      <fill>
        <patternFill>
          <bgColor theme="6" tint="0.59996337778862885"/>
        </patternFill>
      </fill>
    </dxf>
    <dxf>
      <font>
        <color rgb="FF006100"/>
      </font>
      <fill>
        <patternFill>
          <bgColor rgb="FFC6EFCE"/>
        </patternFill>
      </fill>
    </dxf>
    <dxf>
      <fill>
        <patternFill patternType="darkUp">
          <bgColor theme="8" tint="0.59996337778862885"/>
        </patternFill>
      </fill>
    </dxf>
    <dxf>
      <font>
        <color rgb="FF006100"/>
      </font>
      <fill>
        <patternFill>
          <bgColor rgb="FFC6EFCE"/>
        </patternFill>
      </fill>
    </dxf>
    <dxf>
      <font>
        <color rgb="FF9C0006"/>
      </font>
      <fill>
        <patternFill>
          <bgColor rgb="FFFFC7CE"/>
        </patternFill>
      </fill>
    </dxf>
    <dxf>
      <fill>
        <patternFill>
          <bgColor theme="6" tint="0.59996337778862885"/>
        </patternFill>
      </fill>
    </dxf>
    <dxf>
      <fill>
        <patternFill patternType="darkUp">
          <bgColor theme="8" tint="0.59996337778862885"/>
        </patternFill>
      </fill>
    </dxf>
    <dxf>
      <fill>
        <patternFill>
          <bgColor theme="6" tint="0.59996337778862885"/>
        </patternFill>
      </fill>
    </dxf>
    <dxf>
      <font>
        <color rgb="FF006100"/>
      </font>
      <fill>
        <patternFill>
          <bgColor rgb="FFC6EFCE"/>
        </patternFill>
      </fill>
    </dxf>
    <dxf>
      <font>
        <color rgb="FF9C0006"/>
      </font>
      <fill>
        <patternFill>
          <bgColor rgb="FFFFC7CE"/>
        </patternFill>
      </fill>
    </dxf>
    <dxf>
      <fill>
        <patternFill patternType="darkUp">
          <bgColor theme="8" tint="0.59996337778862885"/>
        </patternFill>
      </fill>
    </dxf>
    <dxf>
      <font>
        <color rgb="FF9C0006"/>
      </font>
      <fill>
        <patternFill>
          <bgColor rgb="FFFFC7CE"/>
        </patternFill>
      </fill>
    </dxf>
    <dxf>
      <font>
        <color rgb="FF006100"/>
      </font>
      <fill>
        <patternFill>
          <bgColor rgb="FFC6EFCE"/>
        </patternFill>
      </fill>
    </dxf>
    <dxf>
      <fill>
        <patternFill>
          <bgColor theme="6" tint="0.59996337778862885"/>
        </patternFill>
      </fill>
    </dxf>
    <dxf>
      <fill>
        <patternFill>
          <bgColor theme="6" tint="0.59996337778862885"/>
        </patternFill>
      </fill>
    </dxf>
    <dxf>
      <font>
        <color rgb="FF006100"/>
      </font>
      <fill>
        <patternFill>
          <bgColor rgb="FFC6EFCE"/>
        </patternFill>
      </fill>
    </dxf>
    <dxf>
      <font>
        <color rgb="FF9C0006"/>
      </font>
      <fill>
        <patternFill>
          <bgColor rgb="FFFFC7CE"/>
        </patternFill>
      </fill>
    </dxf>
    <dxf>
      <fill>
        <patternFill patternType="darkUp">
          <bgColor theme="8" tint="0.59996337778862885"/>
        </patternFill>
      </fill>
    </dxf>
    <dxf>
      <fill>
        <patternFill patternType="darkUp">
          <fgColor theme="1"/>
          <bgColor theme="8" tint="0.59996337778862885"/>
        </patternFill>
      </fill>
    </dxf>
    <dxf>
      <font>
        <color rgb="FF006100"/>
      </font>
      <fill>
        <patternFill>
          <bgColor rgb="FFC6EFCE"/>
        </patternFill>
      </fill>
    </dxf>
    <dxf>
      <fill>
        <patternFill>
          <bgColor theme="6"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6" tint="0.59996337778862885"/>
        </patternFill>
      </fill>
    </dxf>
    <dxf>
      <font>
        <color rgb="FF9C0006"/>
      </font>
      <fill>
        <patternFill>
          <bgColor rgb="FFFFC7CE"/>
        </patternFill>
      </fill>
    </dxf>
    <dxf>
      <fill>
        <patternFill>
          <bgColor theme="6"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6" tint="0.59996337778862885"/>
        </patternFill>
      </fill>
    </dxf>
    <dxf>
      <font>
        <color rgb="FF006100"/>
      </font>
      <fill>
        <patternFill>
          <bgColor rgb="FFC6EFCE"/>
        </patternFill>
      </fill>
    </dxf>
    <dxf>
      <font>
        <color rgb="FF9C0006"/>
      </font>
      <fill>
        <patternFill>
          <bgColor rgb="FFFFC7CE"/>
        </patternFill>
      </fill>
    </dxf>
    <dxf>
      <fill>
        <patternFill>
          <bgColor theme="6" tint="0.59996337778862885"/>
        </patternFill>
      </fill>
    </dxf>
    <dxf>
      <font>
        <color rgb="FF006100"/>
      </font>
      <fill>
        <patternFill>
          <bgColor rgb="FFC6EFCE"/>
        </patternFill>
      </fill>
    </dxf>
    <dxf>
      <font>
        <color rgb="FF9C0006"/>
      </font>
      <fill>
        <patternFill>
          <bgColor rgb="FFFFC7CE"/>
        </patternFill>
      </fill>
    </dxf>
    <dxf>
      <fill>
        <patternFill>
          <bgColor theme="6" tint="0.59996337778862885"/>
        </patternFill>
      </fill>
    </dxf>
    <dxf>
      <font>
        <color rgb="FF006100"/>
      </font>
      <fill>
        <patternFill>
          <bgColor rgb="FFC6EFCE"/>
        </patternFill>
      </fill>
    </dxf>
    <dxf>
      <font>
        <color rgb="FF9C0006"/>
      </font>
      <fill>
        <patternFill>
          <bgColor rgb="FFFFC7CE"/>
        </patternFill>
      </fill>
    </dxf>
    <dxf>
      <fill>
        <patternFill>
          <bgColor theme="6" tint="0.59996337778862885"/>
        </patternFill>
      </fill>
    </dxf>
    <dxf>
      <font>
        <color rgb="FF9C0006"/>
      </font>
      <fill>
        <patternFill>
          <bgColor rgb="FFFFC7CE"/>
        </patternFill>
      </fill>
    </dxf>
    <dxf>
      <font>
        <color rgb="FF006100"/>
      </font>
      <fill>
        <patternFill>
          <bgColor rgb="FFC6EFCE"/>
        </patternFill>
      </fill>
    </dxf>
    <dxf>
      <fill>
        <patternFill>
          <bgColor theme="6" tint="0.59996337778862885"/>
        </patternFill>
      </fill>
    </dxf>
    <dxf>
      <font>
        <color rgb="FF9C0006"/>
      </font>
      <fill>
        <patternFill>
          <bgColor rgb="FFFFC7CE"/>
        </patternFill>
      </fill>
    </dxf>
    <dxf>
      <fill>
        <patternFill>
          <bgColor theme="6" tint="0.59996337778862885"/>
        </patternFill>
      </fill>
    </dxf>
    <dxf>
      <font>
        <color rgb="FF006100"/>
      </font>
      <fill>
        <patternFill>
          <bgColor rgb="FFC6EFCE"/>
        </patternFill>
      </fill>
    </dxf>
    <dxf>
      <font>
        <color rgb="FF006100"/>
      </font>
      <fill>
        <patternFill>
          <bgColor rgb="FFC6EFCE"/>
        </patternFill>
      </fill>
    </dxf>
    <dxf>
      <fill>
        <patternFill>
          <bgColor theme="6"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6" tint="0.59996337778862885"/>
        </patternFill>
      </fill>
    </dxf>
    <dxf>
      <fill>
        <patternFill patternType="darkUp">
          <bgColor theme="8" tint="0.59996337778862885"/>
        </patternFill>
      </fill>
    </dxf>
    <dxf>
      <fill>
        <patternFill>
          <bgColor theme="6" tint="0.59996337778862885"/>
        </patternFill>
      </fill>
    </dxf>
    <dxf>
      <font>
        <color rgb="FF006100"/>
      </font>
      <fill>
        <patternFill>
          <bgColor rgb="FFC6EFCE"/>
        </patternFill>
      </fill>
    </dxf>
    <dxf>
      <font>
        <color rgb="FF9C0006"/>
      </font>
      <fill>
        <patternFill>
          <bgColor rgb="FFFFC7CE"/>
        </patternFill>
      </fill>
    </dxf>
    <dxf>
      <fill>
        <patternFill patternType="darkUp">
          <bgColor theme="8" tint="0.59996337778862885"/>
        </patternFill>
      </fill>
    </dxf>
    <dxf>
      <font>
        <color rgb="FF9C0006"/>
      </font>
      <fill>
        <patternFill>
          <bgColor rgb="FFFFC7CE"/>
        </patternFill>
      </fill>
    </dxf>
    <dxf>
      <font>
        <color rgb="FF006100"/>
      </font>
      <fill>
        <patternFill>
          <bgColor rgb="FFC6EFCE"/>
        </patternFill>
      </fill>
    </dxf>
    <dxf>
      <fill>
        <patternFill>
          <bgColor theme="6" tint="0.59996337778862885"/>
        </patternFill>
      </fill>
    </dxf>
    <dxf>
      <font>
        <color rgb="FF9C0006"/>
      </font>
      <fill>
        <patternFill>
          <bgColor rgb="FFFFC7CE"/>
        </patternFill>
      </fill>
    </dxf>
    <dxf>
      <font>
        <color rgb="FF006100"/>
      </font>
      <fill>
        <patternFill>
          <bgColor rgb="FFC6EFCE"/>
        </patternFill>
      </fill>
    </dxf>
    <dxf>
      <fill>
        <patternFill>
          <bgColor theme="6" tint="0.59996337778862885"/>
        </patternFill>
      </fill>
    </dxf>
    <dxf>
      <font>
        <color rgb="FF9C0006"/>
      </font>
      <fill>
        <patternFill>
          <bgColor rgb="FFFFC7CE"/>
        </patternFill>
      </fill>
    </dxf>
    <dxf>
      <fill>
        <patternFill>
          <bgColor theme="6" tint="0.59996337778862885"/>
        </patternFill>
      </fill>
    </dxf>
    <dxf>
      <font>
        <color rgb="FF006100"/>
      </font>
      <fill>
        <patternFill>
          <bgColor rgb="FFC6EFCE"/>
        </patternFill>
      </fill>
    </dxf>
    <dxf>
      <font>
        <color rgb="FF006100"/>
      </font>
      <fill>
        <patternFill>
          <bgColor rgb="FFC6EFCE"/>
        </patternFill>
      </fill>
    </dxf>
    <dxf>
      <fill>
        <patternFill>
          <bgColor theme="2" tint="-9.9948118533890809E-2"/>
        </patternFill>
      </fill>
    </dxf>
    <dxf>
      <fill>
        <patternFill>
          <bgColor theme="2" tint="-9.9948118533890809E-2"/>
        </patternFill>
      </fill>
    </dxf>
    <dxf>
      <font>
        <color rgb="FF9C5700"/>
      </font>
      <fill>
        <patternFill>
          <bgColor rgb="FFFFEB9C"/>
        </patternFill>
      </fill>
    </dxf>
    <dxf>
      <font>
        <color rgb="FF006100"/>
      </font>
      <fill>
        <patternFill>
          <bgColor rgb="FFC6EFCE"/>
        </patternFill>
      </fill>
    </dxf>
    <dxf>
      <fill>
        <patternFill>
          <bgColor theme="2" tint="-9.9948118533890809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theme="2" tint="-9.9948118533890809E-2"/>
        </patternFill>
      </fill>
    </dxf>
    <dxf>
      <fill>
        <patternFill>
          <bgColor theme="2" tint="-9.9948118533890809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theme="2" tint="-9.9948118533890809E-2"/>
        </patternFill>
      </fill>
    </dxf>
    <dxf>
      <fill>
        <patternFill>
          <bgColor theme="2" tint="-9.9948118533890809E-2"/>
        </patternFill>
      </fill>
    </dxf>
    <dxf>
      <font>
        <color rgb="FF9C5700"/>
      </font>
      <fill>
        <patternFill>
          <bgColor rgb="FFFFEB9C"/>
        </patternFill>
      </fill>
    </dxf>
    <dxf>
      <font>
        <color rgb="FF006100"/>
      </font>
      <fill>
        <patternFill>
          <bgColor rgb="FFC6EFCE"/>
        </patternFill>
      </fill>
    </dxf>
    <dxf>
      <fill>
        <patternFill>
          <bgColor theme="2" tint="-9.9948118533890809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theme="2" tint="-9.9948118533890809E-2"/>
        </patternFill>
      </fill>
    </dxf>
    <dxf>
      <fill>
        <patternFill>
          <bgColor theme="2" tint="-9.9948118533890809E-2"/>
        </patternFill>
      </fill>
    </dxf>
    <dxf>
      <font>
        <color rgb="FF9C5700"/>
      </font>
      <fill>
        <patternFill>
          <bgColor rgb="FFFFEB9C"/>
        </patternFill>
      </fill>
    </dxf>
    <dxf>
      <font>
        <color rgb="FF006100"/>
      </font>
      <fill>
        <patternFill>
          <bgColor rgb="FFC6EFCE"/>
        </patternFill>
      </fill>
    </dxf>
    <dxf>
      <fill>
        <patternFill>
          <bgColor theme="2" tint="-9.9948118533890809E-2"/>
        </patternFill>
      </fill>
    </dxf>
    <dxf>
      <font>
        <color rgb="FF9C5700"/>
      </font>
      <fill>
        <patternFill>
          <bgColor rgb="FFFFEB9C"/>
        </patternFill>
      </fill>
    </dxf>
    <dxf>
      <font>
        <color rgb="FF006100"/>
      </font>
      <fill>
        <patternFill>
          <bgColor rgb="FFC6EFCE"/>
        </patternFill>
      </fill>
    </dxf>
    <dxf>
      <font>
        <b/>
        <i val="0"/>
        <color rgb="FFFF0000"/>
      </font>
    </dxf>
    <dxf>
      <fill>
        <patternFill patternType="darkUp">
          <bgColor theme="0" tint="-0.249977111117893"/>
        </patternFill>
      </fill>
    </dxf>
    <dxf>
      <font>
        <strike val="0"/>
        <color theme="6" tint="0.79998168889431442"/>
      </font>
      <fill>
        <patternFill>
          <bgColor theme="6" tint="0.79998168889431442"/>
        </patternFill>
      </fill>
    </dxf>
    <dxf>
      <font>
        <color theme="6" tint="0.79998168889431442"/>
      </font>
      <fill>
        <patternFill>
          <bgColor theme="6" tint="0.79998168889431442"/>
        </patternFill>
      </fill>
    </dxf>
    <dxf>
      <font>
        <b val="0"/>
        <i val="0"/>
        <strike val="0"/>
        <condense val="0"/>
        <extend val="0"/>
        <outline val="0"/>
        <shadow val="0"/>
        <u val="none"/>
        <vertAlign val="baseline"/>
        <sz val="11"/>
        <color auto="1"/>
        <name val="Calibri"/>
        <family val="2"/>
        <scheme val="minor"/>
      </font>
      <fill>
        <patternFill patternType="solid">
          <fgColor rgb="FFE2EFDA"/>
          <bgColor rgb="FFE2EFDA"/>
        </patternFill>
      </fill>
    </dxf>
    <dxf>
      <font>
        <b val="0"/>
        <i val="0"/>
        <strike val="0"/>
        <condense val="0"/>
        <extend val="0"/>
        <outline val="0"/>
        <shadow val="0"/>
        <u val="none"/>
        <vertAlign val="baseline"/>
        <sz val="11"/>
        <color auto="1"/>
        <name val="Calibri"/>
        <family val="2"/>
        <scheme val="minor"/>
      </font>
      <fill>
        <patternFill patternType="solid">
          <fgColor rgb="FFE2EFDA"/>
          <bgColor rgb="FFE2EFDA"/>
        </patternFill>
      </fill>
    </dxf>
    <dxf>
      <font>
        <b val="0"/>
        <i val="0"/>
        <strike val="0"/>
        <condense val="0"/>
        <extend val="0"/>
        <outline val="0"/>
        <shadow val="0"/>
        <u val="none"/>
        <vertAlign val="baseline"/>
        <sz val="11"/>
        <color auto="1"/>
        <name val="Calibri"/>
        <family val="2"/>
        <scheme val="minor"/>
      </font>
      <fill>
        <patternFill patternType="solid">
          <fgColor rgb="FFE2EFDA"/>
          <bgColor rgb="FFE2EFDA"/>
        </patternFill>
      </fill>
    </dxf>
    <dxf>
      <font>
        <b val="0"/>
        <i val="0"/>
        <strike val="0"/>
        <condense val="0"/>
        <extend val="0"/>
        <outline val="0"/>
        <shadow val="0"/>
        <u val="none"/>
        <vertAlign val="baseline"/>
        <sz val="11"/>
        <color auto="1"/>
        <name val="Calibri"/>
        <family val="2"/>
        <scheme val="minor"/>
      </font>
      <fill>
        <patternFill patternType="solid">
          <fgColor rgb="FFE2EFDA"/>
          <bgColor rgb="FFE2EFDA"/>
        </patternFill>
      </fill>
    </dxf>
    <dxf>
      <font>
        <b val="0"/>
        <i val="0"/>
        <strike val="0"/>
        <condense val="0"/>
        <extend val="0"/>
        <outline val="0"/>
        <shadow val="0"/>
        <u val="none"/>
        <vertAlign val="baseline"/>
        <sz val="11"/>
        <color auto="1"/>
        <name val="Calibri"/>
        <family val="2"/>
        <scheme val="minor"/>
      </font>
      <fill>
        <patternFill patternType="solid">
          <fgColor rgb="FFE2EFDA"/>
          <bgColor rgb="FFE2EFDA"/>
        </patternFill>
      </fill>
    </dxf>
    <dxf>
      <font>
        <b val="0"/>
        <i val="0"/>
        <strike val="0"/>
        <condense val="0"/>
        <extend val="0"/>
        <outline val="0"/>
        <shadow val="0"/>
        <u val="none"/>
        <vertAlign val="baseline"/>
        <sz val="11"/>
        <color auto="1"/>
        <name val="Calibri"/>
        <family val="2"/>
        <scheme val="minor"/>
      </font>
      <numFmt numFmtId="30" formatCode="@"/>
      <fill>
        <patternFill patternType="solid">
          <fgColor rgb="FFE2EFDA"/>
          <bgColor rgb="FFE2EFDA"/>
        </patternFill>
      </fill>
    </dxf>
    <dxf>
      <font>
        <b val="0"/>
        <i val="0"/>
        <strike val="0"/>
        <condense val="0"/>
        <extend val="0"/>
        <outline val="0"/>
        <shadow val="0"/>
        <u val="none"/>
        <vertAlign val="baseline"/>
        <sz val="11"/>
        <color auto="1"/>
        <name val="Calibri"/>
        <family val="2"/>
        <scheme val="minor"/>
      </font>
      <fill>
        <patternFill patternType="solid">
          <fgColor rgb="FFE2EFDA"/>
          <bgColor rgb="FFE2EFDA"/>
        </patternFill>
      </fill>
    </dxf>
    <dxf>
      <font>
        <b/>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border outline="0">
        <top style="thin">
          <color rgb="FF000000"/>
        </top>
      </border>
    </dxf>
    <dxf>
      <font>
        <b/>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none">
          <fgColor rgb="FFD9D9D9"/>
          <bgColor auto="1"/>
        </patternFill>
      </fill>
    </dxf>
    <dxf>
      <font>
        <b val="0"/>
        <i val="0"/>
        <strike val="0"/>
        <condense val="0"/>
        <extend val="0"/>
        <outline val="0"/>
        <shadow val="0"/>
        <u val="none"/>
        <vertAlign val="baseline"/>
        <sz val="11"/>
        <color rgb="FF000000"/>
        <name val="Calibri"/>
        <family val="2"/>
        <scheme val="minor"/>
      </font>
      <fill>
        <patternFill patternType="none">
          <fgColor rgb="FFD9D9D9"/>
          <bgColor auto="1"/>
        </patternFill>
      </fill>
    </dxf>
    <dxf>
      <font>
        <b/>
        <i val="0"/>
        <strike val="0"/>
        <condense val="0"/>
        <extend val="0"/>
        <outline val="0"/>
        <shadow val="0"/>
        <u val="none"/>
        <vertAlign val="baseline"/>
        <sz val="11"/>
        <color rgb="FF000000"/>
        <name val="Calibri"/>
        <family val="2"/>
        <scheme val="minor"/>
      </font>
      <fill>
        <patternFill patternType="none">
          <bgColor auto="1"/>
        </patternFill>
      </fill>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border outline="0">
        <bottom style="thin">
          <color rgb="FF000000"/>
        </bottom>
      </border>
    </dxf>
    <dxf>
      <font>
        <b/>
        <i val="0"/>
        <strike val="0"/>
        <condense val="0"/>
        <extend val="0"/>
        <outline val="0"/>
        <shadow val="0"/>
        <u val="none"/>
        <vertAlign val="baseline"/>
        <sz val="11"/>
        <color rgb="FF000000"/>
        <name val="Calibri"/>
        <family val="2"/>
        <scheme val="minor"/>
      </font>
      <fill>
        <patternFill patternType="solid">
          <fgColor rgb="FF000000"/>
          <bgColor rgb="FFD9D9D9"/>
        </patternFill>
      </fill>
      <alignment horizontal="general" vertical="center" textRotation="0" wrapText="0" indent="0" justifyLastLine="0" shrinkToFit="0" readingOrder="0"/>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border outline="0">
        <bottom style="thin">
          <color rgb="FF000000"/>
        </bottom>
      </border>
    </dxf>
    <dxf>
      <font>
        <b/>
        <i val="0"/>
        <strike val="0"/>
        <condense val="0"/>
        <extend val="0"/>
        <outline val="0"/>
        <shadow val="0"/>
        <u val="none"/>
        <vertAlign val="baseline"/>
        <sz val="11"/>
        <color rgb="FF000000"/>
        <name val="Calibri"/>
        <family val="2"/>
        <scheme val="minor"/>
      </font>
      <fill>
        <patternFill patternType="solid">
          <fgColor rgb="FF000000"/>
          <bgColor rgb="FFD9D9D9"/>
        </patternFill>
      </fill>
      <alignment horizontal="general"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rgb="FF000000"/>
        <name val="Calibri"/>
        <family val="2"/>
        <scheme val="minor"/>
      </font>
      <fill>
        <patternFill patternType="solid">
          <fgColor rgb="FF000000"/>
          <bgColor rgb="FFD9D9D9"/>
        </patternFill>
      </fill>
      <alignment horizontal="general" vertical="center" textRotation="0" wrapText="1" indent="0" justifyLastLine="0" shrinkToFit="0" readingOrder="0"/>
    </dxf>
    <dxf>
      <border outline="0">
        <top style="thin">
          <color indexed="64"/>
        </top>
      </border>
    </dxf>
    <dxf>
      <border outline="0">
        <bottom style="thin">
          <color indexed="64"/>
        </bottom>
      </border>
    </dxf>
    <dxf>
      <font>
        <b val="0"/>
        <i val="0"/>
        <strike val="0"/>
        <condense val="0"/>
        <extend val="0"/>
        <outline val="0"/>
        <shadow val="0"/>
        <u/>
        <vertAlign val="baseline"/>
        <sz val="11"/>
        <color theme="1"/>
        <name val="Calibri"/>
        <family val="2"/>
        <scheme val="minor"/>
      </font>
      <fill>
        <patternFill patternType="solid">
          <fgColor indexed="64"/>
          <bgColor theme="0" tint="-4.9989318521683403E-2"/>
        </patternFill>
      </fill>
    </dxf>
    <dxf>
      <border outline="0">
        <top style="thin">
          <color indexed="64"/>
        </top>
      </border>
    </dxf>
    <dxf>
      <border outline="0">
        <bottom style="thin">
          <color indexed="64"/>
        </bottom>
      </border>
    </dxf>
    <dxf>
      <font>
        <b val="0"/>
        <i val="0"/>
        <strike val="0"/>
        <condense val="0"/>
        <extend val="0"/>
        <outline val="0"/>
        <shadow val="0"/>
        <u/>
        <vertAlign val="baseline"/>
        <sz val="11"/>
        <color theme="1"/>
        <name val="Calibri"/>
        <family val="2"/>
        <scheme val="minor"/>
      </font>
      <fill>
        <patternFill patternType="solid">
          <fgColor indexed="64"/>
          <bgColor theme="0" tint="-4.9989318521683403E-2"/>
        </patternFill>
      </fill>
    </dxf>
    <dxf>
      <font>
        <b val="0"/>
        <i val="0"/>
        <strike val="0"/>
        <condense val="0"/>
        <extend val="0"/>
        <outline val="0"/>
        <shadow val="0"/>
        <u val="none"/>
        <vertAlign val="baseline"/>
        <sz val="11"/>
        <color theme="1"/>
        <name val="Calibri"/>
        <family val="2"/>
        <scheme val="minor"/>
      </font>
    </dxf>
    <dxf>
      <border outline="0">
        <top style="thin">
          <color indexed="64"/>
        </top>
      </border>
    </dxf>
    <dxf>
      <font>
        <b val="0"/>
        <i val="0"/>
        <strike val="0"/>
        <condense val="0"/>
        <extend val="0"/>
        <outline val="0"/>
        <shadow val="0"/>
        <u val="none"/>
        <vertAlign val="baseline"/>
        <sz val="11"/>
        <color theme="1"/>
        <name val="Calibri"/>
        <family val="2"/>
        <scheme val="minor"/>
      </font>
    </dxf>
    <dxf>
      <border outline="0">
        <bottom style="thin">
          <color indexed="64"/>
        </bottom>
      </border>
    </dxf>
    <dxf>
      <font>
        <b val="0"/>
        <i val="0"/>
        <strike val="0"/>
        <condense val="0"/>
        <extend val="0"/>
        <outline val="0"/>
        <shadow val="0"/>
        <u/>
        <vertAlign val="baseline"/>
        <sz val="11"/>
        <color theme="1"/>
        <name val="Calibri"/>
        <family val="2"/>
        <scheme val="minor"/>
      </font>
      <fill>
        <patternFill patternType="solid">
          <fgColor indexed="64"/>
          <bgColor theme="0" tint="-4.9989318521683403E-2"/>
        </patternFill>
      </fill>
    </dxf>
    <dxf>
      <font>
        <b val="0"/>
        <i val="0"/>
        <strike val="0"/>
        <condense val="0"/>
        <extend val="0"/>
        <outline val="0"/>
        <shadow val="0"/>
        <u val="none"/>
        <vertAlign val="baseline"/>
        <sz val="11"/>
        <color theme="1"/>
        <name val="Calibri"/>
        <family val="2"/>
        <scheme val="minor"/>
      </font>
    </dxf>
    <dxf>
      <border outline="0">
        <top style="thin">
          <color indexed="64"/>
        </top>
      </border>
    </dxf>
    <dxf>
      <font>
        <b val="0"/>
        <i val="0"/>
        <strike val="0"/>
        <condense val="0"/>
        <extend val="0"/>
        <outline val="0"/>
        <shadow val="0"/>
        <u val="none"/>
        <vertAlign val="baseline"/>
        <sz val="11"/>
        <color theme="1"/>
        <name val="Calibri"/>
        <family val="2"/>
        <scheme val="minor"/>
      </font>
    </dxf>
    <dxf>
      <border outline="0">
        <bottom style="thin">
          <color indexed="64"/>
        </bottom>
      </border>
    </dxf>
    <dxf>
      <font>
        <b val="0"/>
        <i val="0"/>
        <strike val="0"/>
        <condense val="0"/>
        <extend val="0"/>
        <outline val="0"/>
        <shadow val="0"/>
        <u/>
        <vertAlign val="baseline"/>
        <sz val="11"/>
        <color theme="1"/>
        <name val="Calibri"/>
        <family val="2"/>
        <scheme val="minor"/>
      </font>
      <fill>
        <patternFill patternType="solid">
          <fgColor indexed="64"/>
          <bgColor theme="0" tint="-4.9989318521683403E-2"/>
        </patternFill>
      </fill>
    </dxf>
    <dxf>
      <font>
        <b val="0"/>
        <i val="0"/>
        <strike val="0"/>
        <condense val="0"/>
        <extend val="0"/>
        <outline val="0"/>
        <shadow val="0"/>
        <u val="none"/>
        <vertAlign val="baseline"/>
        <sz val="11.5"/>
        <color auto="1"/>
        <name val="Calibri"/>
        <family val="2"/>
        <scheme val="minor"/>
      </font>
      <fill>
        <patternFill patternType="lightUp">
          <fgColor rgb="FFBFBFBF"/>
          <bgColor rgb="FFBDD7EE"/>
        </patternFill>
      </fill>
      <alignment horizontal="left" vertical="center" textRotation="0" wrapText="1" indent="0" justifyLastLine="0" shrinkToFit="0" readingOrder="0"/>
      <border diagonalUp="0" diagonalDown="0">
        <left style="thin">
          <color rgb="FF808080"/>
        </left>
        <right/>
        <top style="thin">
          <color rgb="FF808080"/>
        </top>
        <bottom style="thin">
          <color rgb="FF808080"/>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solid">
          <fgColor rgb="FF000000"/>
          <bgColor rgb="FFFFFFFF"/>
        </patternFill>
      </fill>
      <alignment horizontal="left" vertical="center" textRotation="0" wrapText="1" indent="0" justifyLastLine="0" shrinkToFit="0" readingOrder="0"/>
      <border diagonalUp="0" diagonalDown="0">
        <left/>
        <right/>
        <top style="thin">
          <color rgb="FF808080"/>
        </top>
        <bottom style="thin">
          <color rgb="FF808080"/>
        </bottom>
        <vertical/>
        <horizontal/>
      </border>
    </dxf>
    <dxf>
      <border outline="0">
        <bottom style="thin">
          <color indexed="64"/>
        </bottom>
      </border>
    </dxf>
    <dxf>
      <border outline="0">
        <bottom style="thin">
          <color rgb="FF808080"/>
        </bottom>
      </border>
    </dxf>
    <dxf>
      <font>
        <b/>
        <i val="0"/>
        <strike val="0"/>
        <condense val="0"/>
        <extend val="0"/>
        <outline val="0"/>
        <shadow val="0"/>
        <u val="none"/>
        <vertAlign val="baseline"/>
        <sz val="11.5"/>
        <color auto="1"/>
        <name val="Calibri"/>
        <family val="2"/>
        <scheme val="minor"/>
      </font>
      <fill>
        <patternFill patternType="solid">
          <fgColor rgb="FF000000"/>
          <bgColor rgb="FFD9D9D9"/>
        </patternFill>
      </fill>
      <alignment horizontal="center" vertical="center" textRotation="0" wrapText="1" indent="0" justifyLastLine="0" shrinkToFit="0" readingOrder="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right style="thin">
          <color theme="0" tint="-0.499984740745262"/>
        </right>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right style="thin">
          <color theme="0" tint="-0.499984740745262"/>
        </right>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right style="thin">
          <color theme="0" tint="-0.499984740745262"/>
        </right>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right style="thin">
          <color theme="0" tint="-0.499984740745262"/>
        </right>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right style="thin">
          <color theme="0" tint="-0.499984740745262"/>
        </right>
        <top/>
        <bottom style="thin">
          <color theme="0" tint="-0.499984740745262"/>
        </bottom>
        <vertical/>
        <horizontal/>
      </border>
      <protection locked="0" hidden="0"/>
    </dxf>
    <dxf>
      <border outline="0">
        <left style="medium">
          <color theme="0" tint="-0.499984740745262"/>
        </left>
        <top style="thin">
          <color theme="0" tint="-0.499984740745262"/>
        </top>
        <bottom style="medium">
          <color theme="0" tint="-0.499984740745262"/>
        </bottom>
      </border>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protection locked="0" hidden="0"/>
    </dxf>
    <dxf>
      <border outline="0">
        <bottom style="thin">
          <color theme="0" tint="-0.499984740745262"/>
        </bottom>
      </border>
    </dxf>
    <dxf>
      <font>
        <b/>
        <i val="0"/>
        <strike val="0"/>
        <condense val="0"/>
        <extend val="0"/>
        <outline val="0"/>
        <shadow val="0"/>
        <u val="none"/>
        <vertAlign val="baseline"/>
        <sz val="11.5"/>
        <color auto="1"/>
        <name val="Calibri"/>
        <family val="2"/>
        <scheme val="minor"/>
      </font>
      <alignment horizontal="center" vertical="center" textRotation="0" wrapText="0" indent="0" justifyLastLine="0" shrinkToFit="0" readingOrder="0"/>
      <border diagonalUp="0" diagonalDown="0">
        <left style="thin">
          <color theme="0" tint="-0.499984740745262"/>
        </left>
        <right style="thin">
          <color theme="0" tint="-0.499984740745262"/>
        </right>
        <top/>
        <bottom/>
      </border>
      <protection locked="1"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alignment horizontal="general" vertical="center" textRotation="0" wrapText="1"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1" hidden="0"/>
    </dxf>
    <dxf>
      <border outline="0">
        <top style="thin">
          <color theme="0" tint="-0.499984740745262"/>
        </top>
      </border>
    </dxf>
    <dxf>
      <border outline="0">
        <left style="medium">
          <color theme="0" tint="-0.499984740745262"/>
        </left>
        <top style="thin">
          <color theme="0" tint="-0.499984740745262"/>
        </top>
        <bottom style="medium">
          <color theme="0" tint="-0.499984740745262"/>
        </bottom>
      </border>
    </dxf>
    <dxf>
      <protection locked="1" hidden="0"/>
    </dxf>
    <dxf>
      <border outline="0">
        <bottom style="thin">
          <color theme="0" tint="-0.499984740745262"/>
        </bottom>
      </border>
    </dxf>
    <dxf>
      <font>
        <b/>
        <i val="0"/>
        <strike val="0"/>
        <condense val="0"/>
        <extend val="0"/>
        <outline val="0"/>
        <shadow val="0"/>
        <u val="none"/>
        <vertAlign val="baseline"/>
        <sz val="11.5"/>
        <color auto="1"/>
        <name val="Calibri"/>
        <family val="2"/>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left style="thin">
          <color theme="0" tint="-0.499984740745262"/>
        </left>
        <right style="thin">
          <color theme="0" tint="-0.499984740745262"/>
        </right>
        <top/>
        <bottom/>
      </border>
      <protection locked="1" hidden="0"/>
    </dxf>
    <dxf>
      <protection locked="0" hidden="0"/>
    </dxf>
    <dxf>
      <font>
        <b/>
        <i val="0"/>
        <strike val="0"/>
        <condense val="0"/>
        <extend val="0"/>
        <outline val="0"/>
        <shadow val="0"/>
        <u val="none"/>
        <vertAlign val="baseline"/>
        <sz val="11.5"/>
        <color rgb="FF000000"/>
        <name val="Calibri"/>
        <family val="2"/>
        <scheme val="minor"/>
      </font>
      <fill>
        <patternFill patternType="solid">
          <fgColor rgb="FF000000"/>
          <bgColor rgb="FFF2F2F2"/>
        </patternFill>
      </fill>
      <alignment horizontal="general" vertical="center" textRotation="0" wrapText="1" indent="0" justifyLastLine="0" shrinkToFit="0" readingOrder="0"/>
      <border diagonalUp="0" diagonalDown="0">
        <left style="medium">
          <color rgb="FF808080"/>
        </left>
        <right/>
        <top style="medium">
          <color rgb="FF808080"/>
        </top>
        <bottom style="thin">
          <color rgb="FF808080"/>
        </bottom>
        <vertical/>
        <horizontal/>
      </border>
    </dxf>
    <dxf>
      <border outline="0">
        <bottom style="thin">
          <color rgb="FF808080"/>
        </bottom>
      </border>
    </dxf>
    <dxf>
      <font>
        <b/>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alignment horizontal="center" vertical="center" textRotation="0" wrapText="0" indent="0" justifyLastLine="0" shrinkToFit="0" readingOrder="0"/>
    </dxf>
    <dxf>
      <font>
        <b val="0"/>
        <i val="0"/>
        <strike val="0"/>
        <condense val="0"/>
        <extend val="0"/>
        <outline val="0"/>
        <shadow val="0"/>
        <u val="none"/>
        <vertAlign val="baseline"/>
        <sz val="11.5"/>
        <color theme="1"/>
        <name val="Calibri"/>
        <family val="2"/>
        <scheme val="minor"/>
      </font>
    </dxf>
    <dxf>
      <font>
        <b val="0"/>
        <i val="0"/>
        <strike val="0"/>
        <condense val="0"/>
        <extend val="0"/>
        <outline val="0"/>
        <shadow val="0"/>
        <u val="none"/>
        <vertAlign val="baseline"/>
        <sz val="11.5"/>
        <color theme="1"/>
        <name val="Calibri"/>
        <family val="2"/>
        <scheme val="minor"/>
      </font>
    </dxf>
    <dxf>
      <font>
        <b val="0"/>
        <i val="0"/>
        <strike val="0"/>
        <condense val="0"/>
        <extend val="0"/>
        <outline val="0"/>
        <shadow val="0"/>
        <u val="none"/>
        <vertAlign val="baseline"/>
        <sz val="11.5"/>
        <color theme="1"/>
        <name val="Calibri"/>
        <family val="2"/>
        <scheme val="minor"/>
      </font>
    </dxf>
    <dxf>
      <font>
        <b val="0"/>
        <i val="0"/>
        <strike val="0"/>
        <condense val="0"/>
        <extend val="0"/>
        <outline val="0"/>
        <shadow val="0"/>
        <u val="none"/>
        <vertAlign val="baseline"/>
        <sz val="11.5"/>
        <color theme="1"/>
        <name val="Calibri"/>
        <family val="2"/>
        <scheme val="minor"/>
      </font>
    </dxf>
    <dxf>
      <font>
        <b val="0"/>
        <i val="0"/>
        <strike val="0"/>
        <condense val="0"/>
        <extend val="0"/>
        <outline val="0"/>
        <shadow val="0"/>
        <u val="none"/>
        <vertAlign val="baseline"/>
        <sz val="11.5"/>
        <color theme="1"/>
        <name val="Calibri"/>
        <family val="2"/>
        <scheme val="minor"/>
      </font>
      <border diagonalUp="0" diagonalDown="0">
        <left style="thin">
          <color indexed="64"/>
        </left>
        <right style="thin">
          <color theme="0" tint="-4.9989318521683403E-2"/>
        </right>
        <vertical/>
      </border>
    </dxf>
    <dxf>
      <font>
        <b val="0"/>
        <i val="0"/>
        <strike val="0"/>
        <condense val="0"/>
        <extend val="0"/>
        <outline val="0"/>
        <shadow val="0"/>
        <u val="none"/>
        <vertAlign val="baseline"/>
        <sz val="11.5"/>
        <color theme="1"/>
        <name val="Calibri"/>
        <family val="2"/>
        <scheme val="minor"/>
      </font>
    </dxf>
    <dxf>
      <font>
        <b val="0"/>
        <i val="0"/>
        <strike val="0"/>
        <condense val="0"/>
        <extend val="0"/>
        <outline val="0"/>
        <shadow val="0"/>
        <u val="none"/>
        <vertAlign val="baseline"/>
        <sz val="11.5"/>
        <color theme="1"/>
        <name val="Calibri"/>
        <family val="2"/>
        <scheme val="minor"/>
      </font>
    </dxf>
    <dxf>
      <font>
        <b val="0"/>
        <i val="0"/>
        <strike val="0"/>
        <condense val="0"/>
        <extend val="0"/>
        <outline val="0"/>
        <shadow val="0"/>
        <u val="none"/>
        <vertAlign val="baseline"/>
        <sz val="11.5"/>
        <color theme="1"/>
        <name val="Calibri"/>
        <family val="2"/>
        <scheme val="minor"/>
      </font>
    </dxf>
    <dxf>
      <font>
        <b val="0"/>
        <i val="0"/>
        <strike val="0"/>
        <condense val="0"/>
        <extend val="0"/>
        <outline val="0"/>
        <shadow val="0"/>
        <u val="none"/>
        <vertAlign val="baseline"/>
        <sz val="11.5"/>
        <color theme="1"/>
        <name val="Calibri"/>
        <family val="2"/>
        <scheme val="minor"/>
      </font>
    </dxf>
    <dxf>
      <font>
        <b val="0"/>
        <i val="0"/>
        <strike val="0"/>
        <condense val="0"/>
        <extend val="0"/>
        <outline val="0"/>
        <shadow val="0"/>
        <u val="none"/>
        <vertAlign val="baseline"/>
        <sz val="11.5"/>
        <color theme="1"/>
        <name val="Calibri"/>
        <family val="2"/>
        <scheme val="minor"/>
      </font>
      <border diagonalUp="0" diagonalDown="0">
        <left style="thin">
          <color indexed="64"/>
        </left>
        <right style="thin">
          <color theme="0" tint="-4.9989318521683403E-2"/>
        </right>
        <vertical/>
      </border>
    </dxf>
    <dxf>
      <font>
        <b val="0"/>
        <i val="0"/>
        <strike val="0"/>
        <condense val="0"/>
        <extend val="0"/>
        <outline val="0"/>
        <shadow val="0"/>
        <u val="none"/>
        <vertAlign val="baseline"/>
        <sz val="11.5"/>
        <color theme="1"/>
        <name val="Calibri"/>
        <family val="2"/>
        <scheme val="minor"/>
      </font>
    </dxf>
    <dxf>
      <font>
        <b val="0"/>
        <i val="0"/>
        <strike val="0"/>
        <condense val="0"/>
        <extend val="0"/>
        <outline val="0"/>
        <shadow val="0"/>
        <u val="none"/>
        <vertAlign val="baseline"/>
        <sz val="11.5"/>
        <color theme="1"/>
        <name val="Calibri"/>
        <family val="2"/>
        <scheme val="minor"/>
      </font>
    </dxf>
    <dxf>
      <font>
        <b val="0"/>
        <i val="0"/>
        <strike val="0"/>
        <condense val="0"/>
        <extend val="0"/>
        <outline val="0"/>
        <shadow val="0"/>
        <u val="none"/>
        <vertAlign val="baseline"/>
        <sz val="11.5"/>
        <color theme="1"/>
        <name val="Calibri"/>
        <family val="2"/>
        <scheme val="minor"/>
      </font>
    </dxf>
    <dxf>
      <font>
        <b val="0"/>
        <i val="0"/>
        <strike val="0"/>
        <condense val="0"/>
        <extend val="0"/>
        <outline val="0"/>
        <shadow val="0"/>
        <u val="none"/>
        <vertAlign val="baseline"/>
        <sz val="11.5"/>
        <color theme="1"/>
        <name val="Calibri"/>
        <family val="2"/>
        <scheme val="minor"/>
      </font>
    </dxf>
    <dxf>
      <font>
        <b val="0"/>
        <i val="0"/>
        <strike val="0"/>
        <condense val="0"/>
        <extend val="0"/>
        <outline val="0"/>
        <shadow val="0"/>
        <u val="none"/>
        <vertAlign val="baseline"/>
        <sz val="11.5"/>
        <color theme="1"/>
        <name val="Calibri"/>
        <family val="2"/>
        <scheme val="minor"/>
      </font>
      <border diagonalUp="0" diagonalDown="0">
        <left style="thin">
          <color indexed="64"/>
        </left>
        <right style="thin">
          <color theme="0" tint="-4.9989318521683403E-2"/>
        </right>
        <vertical/>
      </border>
    </dxf>
    <dxf>
      <font>
        <b val="0"/>
        <i val="0"/>
        <strike val="0"/>
        <condense val="0"/>
        <extend val="0"/>
        <outline val="0"/>
        <shadow val="0"/>
        <u val="none"/>
        <vertAlign val="baseline"/>
        <sz val="11.5"/>
        <color theme="1"/>
        <name val="Calibri"/>
        <family val="2"/>
        <scheme val="minor"/>
      </font>
      <numFmt numFmtId="166" formatCode="&quot;$&quot;#,##0"/>
      <fill>
        <patternFill patternType="lightUp">
          <fgColor theme="0" tint="-4.9989318521683403E-2"/>
          <bgColor rgb="FFBDD7EE"/>
        </patternFill>
      </fill>
    </dxf>
    <dxf>
      <font>
        <b val="0"/>
        <i val="0"/>
        <strike val="0"/>
        <condense val="0"/>
        <extend val="0"/>
        <outline val="0"/>
        <shadow val="0"/>
        <u val="none"/>
        <vertAlign val="baseline"/>
        <sz val="11.5"/>
        <color theme="1"/>
        <name val="Calibri"/>
        <family val="2"/>
        <scheme val="minor"/>
      </font>
    </dxf>
    <dxf>
      <font>
        <b val="0"/>
        <i val="0"/>
        <strike val="0"/>
        <condense val="0"/>
        <extend val="0"/>
        <outline val="0"/>
        <shadow val="0"/>
        <u val="none"/>
        <vertAlign val="baseline"/>
        <sz val="11"/>
        <color theme="1"/>
        <name val="Calibri"/>
        <family val="2"/>
        <scheme val="minor"/>
      </font>
      <numFmt numFmtId="14" formatCode="0.00%"/>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numFmt numFmtId="1" formatCode="0"/>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1" formatCode="0"/>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theme="7"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theme="7"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2" tint="-0.499984740745262"/>
        <name val="Calibri"/>
        <family val="2"/>
        <scheme val="minor"/>
      </font>
      <numFmt numFmtId="34" formatCode="_(&quot;$&quot;* #,##0.00_);_(&quot;$&quot;* \(#,##0.00\);_(&quot;$&quot;* &quot;-&quot;??_);_(@_)"/>
      <fill>
        <patternFill patternType="lightUp">
          <fgColor theme="0" tint="-4.9989318521683403E-2"/>
          <bgColor theme="7"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2" tint="-0.499984740745262"/>
        <name val="Calibri"/>
        <family val="2"/>
        <scheme val="minor"/>
      </font>
      <numFmt numFmtId="34" formatCode="_(&quot;$&quot;* #,##0.00_);_(&quot;$&quot;* \(#,##0.00\);_(&quot;$&quot;* &quot;-&quot;??_);_(@_)"/>
      <fill>
        <patternFill patternType="lightUp">
          <fgColor theme="0" tint="-4.9989318521683403E-2"/>
          <bgColor theme="7"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rgb="FFBDD7EE"/>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168" formatCode="m/d/yy;@"/>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0" formatCode="General"/>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13" formatCode="0%"/>
      <fill>
        <patternFill patternType="lightUp">
          <fgColor theme="0" tint="-4.9989318521683403E-2"/>
          <bgColor rgb="FFBDD7EE"/>
        </patternFill>
      </fill>
      <alignment horizontal="center" vertical="bottom" textRotation="0" wrapText="0" indent="0" justifyLastLine="0" shrinkToFit="0" readingOrder="0"/>
      <border diagonalUp="0" diagonalDown="0">
        <left/>
        <right/>
        <top style="thin">
          <color theme="0" tint="-4.9989318521683403E-2"/>
        </top>
        <bottom style="thin">
          <color theme="0" tint="-4.9989318521683403E-2"/>
        </bottom>
        <vertical/>
        <horizontal/>
      </border>
      <protection locked="0" hidden="0"/>
    </dxf>
    <dxf>
      <font>
        <b val="0"/>
        <i val="0"/>
        <strike val="0"/>
        <condense val="0"/>
        <extend val="0"/>
        <outline val="0"/>
        <shadow val="0"/>
        <u val="none"/>
        <vertAlign val="baseline"/>
        <sz val="11.5"/>
        <color theme="1"/>
        <name val="Calibri"/>
        <family val="2"/>
        <scheme val="minor"/>
      </font>
      <numFmt numFmtId="13" formatCode="0%"/>
      <fill>
        <patternFill patternType="lightUp">
          <fgColor theme="0" tint="-4.9989318521683403E-2"/>
          <bgColor rgb="FFBDD7EE"/>
        </patternFill>
      </fill>
      <alignment horizontal="center" vertical="bottom" textRotation="0" wrapText="0" indent="0" justifyLastLine="0" shrinkToFit="0" readingOrder="0"/>
      <border diagonalUp="0" diagonalDown="0">
        <left/>
        <right/>
        <top style="thin">
          <color theme="0" tint="-4.9989318521683403E-2"/>
        </top>
        <bottom style="thin">
          <color theme="0" tint="-4.9989318521683403E-2"/>
        </bottom>
        <vertical/>
        <horizontal/>
      </border>
      <protection locked="0" hidden="0"/>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alignment horizontal="center" vertical="bottom"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166" formatCode="&quot;$&quot;#,##0"/>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166" formatCode="&quot;$&quot;#,##0"/>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166" formatCode="&quot;$&quot;#,##0"/>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166" formatCode="&quot;$&quot;#,##0"/>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166" formatCode="&quot;$&quot;#,##0"/>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166" formatCode="&quot;$&quot;#,##0"/>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1" formatCode="0"/>
      <fill>
        <patternFill patternType="lightUp">
          <fgColor theme="0" tint="-4.9989318521683403E-2"/>
          <bgColor rgb="FFBDD7EE"/>
        </patternFill>
      </fill>
      <alignment horizontal="center" vertical="bottom"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i val="0"/>
        <strike val="0"/>
        <condense val="0"/>
        <extend val="0"/>
        <outline val="0"/>
        <shadow val="0"/>
        <u val="none"/>
        <vertAlign val="baseline"/>
        <sz val="11.5"/>
        <color theme="1"/>
        <name val="Calibri"/>
        <family val="2"/>
        <scheme val="minor"/>
      </font>
      <numFmt numFmtId="1" formatCode="0"/>
      <fill>
        <patternFill patternType="lightUp">
          <fgColor theme="0" tint="-4.9989318521683403E-2"/>
          <bgColor rgb="FFBDD7EE"/>
        </patternFill>
      </fill>
      <alignment horizontal="center" vertical="bottom"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i val="0"/>
        <strike val="0"/>
        <condense val="0"/>
        <extend val="0"/>
        <outline val="0"/>
        <shadow val="0"/>
        <u val="none"/>
        <vertAlign val="baseline"/>
        <sz val="11.5"/>
        <color theme="1"/>
        <name val="Calibri"/>
        <family val="2"/>
        <scheme val="minor"/>
      </font>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border outline="0">
        <right style="thin">
          <color theme="0" tint="-4.9989318521683403E-2"/>
        </right>
        <bottom style="thin">
          <color theme="0" tint="-4.9989318521683403E-2"/>
        </bottom>
      </border>
    </dxf>
    <dxf>
      <font>
        <b/>
        <i val="0"/>
        <strike val="0"/>
        <condense val="0"/>
        <extend val="0"/>
        <outline val="0"/>
        <shadow val="0"/>
        <u val="none"/>
        <vertAlign val="baseline"/>
        <sz val="11"/>
        <color rgb="FF000000"/>
        <name val="Calibri"/>
        <family val="2"/>
        <scheme val="minor"/>
      </font>
      <fill>
        <patternFill patternType="none">
          <fgColor indexed="64"/>
          <bgColor auto="1"/>
        </patternFill>
      </fill>
      <alignment horizontal="general" vertical="center" textRotation="0" wrapText="1" indent="0" justifyLastLine="0" shrinkToFit="0" readingOrder="0"/>
      <border diagonalUp="0" diagonalDown="0" outline="0">
        <left style="thin">
          <color theme="0" tint="-4.9989318521683403E-2"/>
        </left>
        <right style="thin">
          <color theme="0" tint="-4.9989318521683403E-2"/>
        </right>
        <top/>
        <bottom/>
      </border>
    </dxf>
    <dxf>
      <font>
        <b val="0"/>
        <i val="0"/>
        <strike val="0"/>
        <condense val="0"/>
        <extend val="0"/>
        <outline val="0"/>
        <shadow val="0"/>
        <u val="none"/>
        <vertAlign val="baseline"/>
        <sz val="11.5"/>
        <color theme="1"/>
        <name val="Calibri"/>
        <family val="2"/>
        <scheme val="minor"/>
      </font>
      <numFmt numFmtId="0" formatCode="General"/>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0" formatCode="General"/>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0" formatCode="General"/>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0" formatCode="General"/>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0" formatCode="General"/>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0" formatCode="General"/>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0" formatCode="General"/>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0" formatCode="General"/>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0" formatCode="General"/>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numFmt numFmtId="13" formatCode="0%"/>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top style="thin">
          <color theme="6"/>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numFmt numFmtId="167" formatCode="_(* #,##0_);_(* \(#,##0\);_(* &quot;-&quot;??_);_(@_)"/>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indexed="64"/>
        </left>
        <right style="thin">
          <color theme="0" tint="-4.9989318521683403E-2"/>
        </right>
        <top style="thin">
          <color theme="6"/>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numFmt numFmtId="34" formatCode="_(&quot;$&quot;* #,##0.00_);_(&quot;$&quot;* \(#,##0.00\);_(&quot;$&quot;* &quot;-&quot;??_);_(@_)"/>
      <fill>
        <patternFill patternType="lightUp">
          <fgColor theme="0" tint="-4.9989318521683403E-2"/>
          <bgColor theme="7"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numFmt numFmtId="34" formatCode="_(&quot;$&quot;* #,##0.00_);_(&quot;$&quot;* \(#,##0.00\);_(&quot;$&quot;* &quot;-&quot;??_);_(@_)"/>
      <fill>
        <patternFill patternType="lightUp">
          <fgColor theme="0" tint="-4.9989318521683403E-2"/>
          <bgColor theme="7"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0" formatCode="General"/>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rgb="FFBDD7EE"/>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right style="thin">
          <color theme="0" tint="-4.9989318521683403E-2"/>
        </right>
        <top style="thin">
          <color theme="0" tint="-4.9989318521683403E-2"/>
        </top>
        <bottom style="thin">
          <color theme="0" tint="-4.9989318521683403E-2"/>
        </bottom>
        <vertical/>
        <horizontal/>
      </border>
      <protection locked="0" hidden="0"/>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right style="thin">
          <color theme="0" tint="-4.9989318521683403E-2"/>
        </right>
        <top style="thin">
          <color theme="0" tint="-4.9989318521683403E-2"/>
        </top>
        <bottom style="thin">
          <color theme="0" tint="-4.9989318521683403E-2"/>
        </bottom>
        <vertical/>
        <horizontal/>
      </border>
      <protection locked="0" hidden="0"/>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alignment horizontal="center" vertical="bottom"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i val="0"/>
        <strike val="0"/>
        <condense val="0"/>
        <extend val="0"/>
        <outline val="0"/>
        <shadow val="0"/>
        <u val="none"/>
        <vertAlign val="baseline"/>
        <sz val="11.5"/>
        <color theme="1"/>
        <name val="Calibri"/>
        <family val="2"/>
        <scheme val="minor"/>
      </font>
      <alignment horizontal="general" vertical="center" textRotation="0" wrapText="1" indent="0" justifyLastLine="0" shrinkToFit="0" readingOrder="0"/>
    </dxf>
    <dxf>
      <border outline="0">
        <right style="thin">
          <color theme="0" tint="-4.9989318521683403E-2"/>
        </right>
      </border>
    </dxf>
    <dxf>
      <border diagonalUp="0" diagonalDown="0">
        <left style="thin">
          <color theme="0" tint="-4.9989318521683403E-2"/>
        </left>
        <right style="medium">
          <color indexed="64"/>
        </right>
        <vertical/>
      </border>
    </dxf>
    <dxf>
      <fill>
        <patternFill patternType="lightUp">
          <fgColor theme="0" tint="-4.9989318521683403E-2"/>
          <bgColor theme="8" tint="0.59996337778862885"/>
        </patternFill>
      </fill>
      <border diagonalUp="0" diagonalDown="0">
        <left/>
        <right/>
        <top style="thin">
          <color theme="0" tint="-4.9989318521683403E-2"/>
        </top>
        <bottom style="thin">
          <color theme="0" tint="-4.9989318521683403E-2"/>
        </bottom>
        <vertical/>
        <horizontal/>
      </border>
    </dxf>
    <dxf>
      <border diagonalUp="0" diagonalDown="0">
        <left style="thin">
          <color indexed="64"/>
        </left>
        <vertical/>
      </border>
    </dxf>
    <dxf>
      <fill>
        <patternFill patternType="lightUp">
          <fgColor theme="0" tint="-4.9989318521683403E-2"/>
          <bgColor theme="8" tint="0.59996337778862885"/>
        </patternFill>
      </fill>
      <border diagonalUp="0" diagonalDown="0">
        <left/>
        <right/>
        <top style="thin">
          <color theme="0" tint="-4.9989318521683403E-2"/>
        </top>
        <bottom style="thin">
          <color theme="0" tint="-4.9989318521683403E-2"/>
        </bottom>
        <vertical/>
        <horizontal/>
      </border>
    </dxf>
    <dxf>
      <border diagonalUp="0" diagonalDown="0">
        <left style="thin">
          <color indexed="64"/>
        </left>
        <vertical/>
      </border>
    </dxf>
    <dxf>
      <fill>
        <patternFill patternType="lightUp">
          <fgColor theme="0" tint="-4.9989318521683403E-2"/>
          <bgColor theme="8" tint="0.59996337778862885"/>
        </patternFill>
      </fill>
      <border diagonalUp="0" diagonalDown="0">
        <left/>
        <right/>
        <top style="thin">
          <color theme="0" tint="-4.9989318521683403E-2"/>
        </top>
        <bottom style="thin">
          <color theme="0" tint="-4.9989318521683403E-2"/>
        </bottom>
        <vertical/>
        <horizontal/>
      </border>
    </dxf>
    <dxf>
      <border diagonalUp="0" diagonalDown="0">
        <left style="thin">
          <color indexed="64"/>
        </left>
        <vertical/>
      </border>
    </dxf>
    <dxf>
      <fill>
        <patternFill patternType="lightUp">
          <fgColor theme="0" tint="-4.9989318521683403E-2"/>
          <bgColor theme="8" tint="0.59996337778862885"/>
        </patternFill>
      </fill>
      <border diagonalUp="0" diagonalDown="0">
        <left/>
        <right/>
        <top style="thin">
          <color theme="0" tint="-4.9989318521683403E-2"/>
        </top>
        <bottom style="thin">
          <color theme="0" tint="-4.9989318521683403E-2"/>
        </bottom>
        <vertical/>
        <horizontal/>
      </border>
    </dxf>
    <dxf>
      <border diagonalUp="0" diagonalDown="0">
        <left style="thin">
          <color indexed="64"/>
        </left>
        <top/>
        <bottom/>
        <vertical/>
        <horizontal/>
      </border>
    </dxf>
    <dxf>
      <fill>
        <patternFill patternType="lightUp">
          <fgColor theme="0" tint="-4.9989318521683403E-2"/>
          <bgColor theme="8" tint="0.59996337778862885"/>
        </patternFill>
      </fill>
      <border diagonalUp="0" diagonalDown="0">
        <left style="thin">
          <color theme="0" tint="-4.9989318521683403E-2"/>
        </left>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numFmt numFmtId="34" formatCode="_(&quot;$&quot;* #,##0.00_);_(&quot;$&quot;* \(#,##0.00\);_(&quot;$&quot;* &quot;-&quot;??_);_(@_)"/>
      <fill>
        <patternFill patternType="lightUp">
          <fgColor theme="0" tint="-4.9989318521683403E-2"/>
          <bgColor theme="7"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numFmt numFmtId="34" formatCode="_(&quot;$&quot;* #,##0.00_);_(&quot;$&quot;* \(#,##0.00\);_(&quot;$&quot;* &quot;-&quot;??_);_(@_)"/>
      <fill>
        <patternFill patternType="lightUp">
          <fgColor theme="0" tint="-4.9989318521683403E-2"/>
          <bgColor theme="7"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numFmt numFmtId="19" formatCode="m/d/yyyy"/>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numFmt numFmtId="34" formatCode="_(&quot;$&quot;* #,##0.00_);_(&quot;$&quot;* \(#,##0.00\);_(&quot;$&quot;* &quot;-&quot;??_);_(@_)"/>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numFmt numFmtId="34" formatCode="_(&quot;$&quot;* #,##0.00_);_(&quot;$&quot;* \(#,##0.00\);_(&quot;$&quot;* &quot;-&quot;??_);_(@_)"/>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0" formatCode="General"/>
      <fill>
        <patternFill patternType="lightUp">
          <fgColor theme="0" tint="-4.9989318521683403E-2"/>
          <bgColor rgb="FFBDD7EE"/>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rgb="FF000000"/>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right/>
        <top style="thin">
          <color theme="0" tint="-4.9989318521683403E-2"/>
        </top>
        <bottom style="thin">
          <color theme="0" tint="-4.9989318521683403E-2"/>
        </bottom>
        <vertical/>
        <horizontal/>
      </border>
      <protection locked="0" hidden="0"/>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right/>
        <top style="thin">
          <color theme="0" tint="-4.9989318521683403E-2"/>
        </top>
        <bottom style="thin">
          <color theme="0" tint="-4.9989318521683403E-2"/>
        </bottom>
        <vertical/>
        <horizontal/>
      </border>
      <protection locked="0" hidden="0"/>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i val="0"/>
        <strike val="0"/>
        <condense val="0"/>
        <extend val="0"/>
        <outline val="0"/>
        <shadow val="0"/>
        <u val="none"/>
        <vertAlign val="baseline"/>
        <sz val="11.5"/>
        <color rgb="FFFF0000"/>
        <name val="Calibri"/>
        <family val="2"/>
        <scheme val="minor"/>
      </font>
      <numFmt numFmtId="3" formatCode="#,##0"/>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i val="0"/>
        <strike val="0"/>
        <condense val="0"/>
        <extend val="0"/>
        <outline val="0"/>
        <shadow val="0"/>
        <u val="none"/>
        <vertAlign val="baseline"/>
        <sz val="11.5"/>
        <color rgb="FF000000"/>
        <name val="Calibri"/>
        <family val="2"/>
        <scheme val="minor"/>
      </font>
      <fill>
        <patternFill patternType="solid">
          <fgColor rgb="FFFFFFFF"/>
          <bgColor rgb="FFFFFFFF"/>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border outline="0">
        <right style="thin">
          <color theme="0" tint="-4.9989318521683403E-2"/>
        </right>
        <bottom style="thin">
          <color theme="0" tint="-4.9989318521683403E-2"/>
        </bottom>
      </border>
    </dxf>
    <dxf>
      <font>
        <b/>
        <i val="0"/>
        <strike val="0"/>
        <condense val="0"/>
        <extend val="0"/>
        <outline val="0"/>
        <shadow val="0"/>
        <u val="none"/>
        <vertAlign val="baseline"/>
        <sz val="11.5"/>
        <color auto="1"/>
        <name val="Calibri"/>
        <family val="2"/>
        <scheme val="minor"/>
      </font>
      <alignment horizontal="left" vertical="center" textRotation="0" wrapText="1" indent="0" justifyLastLine="0" shrinkToFit="0" readingOrder="0"/>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indexed="64"/>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indexed="64"/>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indexed="64"/>
        </left>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right/>
        <top style="thin">
          <color theme="0" tint="-4.9989318521683403E-2"/>
        </top>
        <bottom style="thin">
          <color theme="0" tint="-4.9989318521683403E-2"/>
        </bottom>
        <vertical/>
        <horizontal/>
      </border>
      <protection locked="0" hidden="0"/>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right/>
        <top style="thin">
          <color theme="0" tint="-4.9989318521683403E-2"/>
        </top>
        <bottom style="thin">
          <color theme="0" tint="-4.9989318521683403E-2"/>
        </bottom>
        <vertical/>
        <horizontal/>
      </border>
      <protection locked="0" hidden="0"/>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i val="0"/>
        <strike val="0"/>
        <condense val="0"/>
        <extend val="0"/>
        <outline val="0"/>
        <shadow val="0"/>
        <u val="none"/>
        <vertAlign val="baseline"/>
        <sz val="11.5"/>
        <color rgb="FF000000"/>
        <name val="Calibri"/>
        <family val="2"/>
        <scheme val="minor"/>
      </font>
      <fill>
        <patternFill patternType="none">
          <fgColor indexed="64"/>
          <bgColor indexed="65"/>
        </patternFill>
      </fill>
      <alignment horizontal="general" vertical="bottom" textRotation="0" wrapText="1" indent="0" justifyLastLine="0" shrinkToFit="0" readingOrder="0"/>
    </dxf>
    <dxf>
      <border outline="0">
        <right style="thin">
          <color theme="0" tint="-4.9989318521683403E-2"/>
        </right>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166" formatCode="&quot;$&quot;#,##0"/>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numFmt numFmtId="167" formatCode="_(* #,##0_);_(* \(#,##0\);_(* &quot;-&quot;??_);_(@_)"/>
      <fill>
        <patternFill patternType="lightUp">
          <fgColor rgb="FFE7E6E6"/>
          <bgColor rgb="FFBDD7EE"/>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166" formatCode="&quot;$&quot;#,##0"/>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numFmt numFmtId="167" formatCode="_(* #,##0_);_(* \(#,##0\);_(* &quot;-&quot;??_);_(@_)"/>
      <fill>
        <patternFill patternType="lightUp">
          <fgColor rgb="FFE7E6E6"/>
          <bgColor rgb="FFBDD7EE"/>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color rgb="FF000000"/>
      </font>
      <fill>
        <patternFill patternType="lightUp">
          <fgColor rgb="FFE7E6E6"/>
          <bgColor rgb="FFBDD7EE"/>
        </patternFill>
      </fill>
      <alignment horizontal="center" vertical="bottom"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font>
        <sz val="11.5"/>
      </font>
      <numFmt numFmtId="166" formatCode="&quot;$&quot;#,##0"/>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color rgb="FF000000"/>
      </font>
      <numFmt numFmtId="167" formatCode="_(* #,##0_);_(* \(#,##0\);_(* &quot;-&quot;??_);_(@_)"/>
      <fill>
        <patternFill patternType="lightUp">
          <fgColor rgb="FFE7E6E6"/>
          <bgColor rgb="FFBDD7EE"/>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color rgb="FF000000"/>
      </font>
      <fill>
        <patternFill patternType="lightUp">
          <fgColor rgb="FFE7E6E6"/>
          <bgColor rgb="FFBDD7EE"/>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color rgb="FF000000"/>
      </font>
      <fill>
        <patternFill patternType="lightUp">
          <fgColor rgb="FFE7E6E6"/>
          <bgColor rgb="FFBDD7EE"/>
        </patternFill>
      </fill>
      <alignment horizontal="center" vertical="bottom"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numFmt numFmtId="166" formatCode="&quot;$&quot;#,##0"/>
      <fill>
        <patternFill patternType="lightUp">
          <fgColor theme="0" tint="-4.9989318521683403E-2"/>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numFmt numFmtId="34" formatCode="_(&quot;$&quot;* #,##0.00_);_(&quot;$&quot;* \(#,##0.00\);_(&quot;$&quot;* &quot;-&quot;??_);_(@_)"/>
      <fill>
        <patternFill patternType="lightUp">
          <fgColor theme="0" tint="-4.9989318521683403E-2"/>
          <bgColor theme="7"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757171"/>
        <name val="Calibri"/>
        <family val="2"/>
        <scheme val="minor"/>
      </font>
      <numFmt numFmtId="34" formatCode="_(&quot;$&quot;* #,##0.00_);_(&quot;$&quot;* \(#,##0.00\);_(&quot;$&quot;* &quot;-&quot;??_);_(@_)"/>
      <fill>
        <patternFill patternType="lightUp">
          <fgColor rgb="FFE7E6E6"/>
          <bgColor theme="7"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numFmt numFmtId="34" formatCode="_(&quot;$&quot;* #,##0.00_);_(&quot;$&quot;* \(#,##0.00\);_(&quot;$&quot;* &quot;-&quot;??_);_(@_)"/>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numFmt numFmtId="34" formatCode="_(&quot;$&quot;* #,##0.00_);_(&quot;$&quot;* \(#,##0.00\);_(&quot;$&quot;* &quot;-&quot;??_);_(@_)"/>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numFmt numFmtId="34" formatCode="_(&quot;$&quot;* #,##0.00_);_(&quot;$&quot;* \(#,##0.00\);_(&quot;$&quot;* &quot;-&quot;??_);_(@_)"/>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
        <color rgb="FF757171"/>
        <name val="Calibri"/>
        <family val="2"/>
        <scheme val="minor"/>
      </font>
      <numFmt numFmtId="34" formatCode="_(&quot;$&quot;* #,##0.00_);_(&quot;$&quot;* \(#,##0.00\);_(&quot;$&quot;* &quot;-&quot;??_);_(@_)"/>
      <fill>
        <patternFill patternType="lightUp">
          <fgColor theme="0" tint="-4.9989318521683403E-2"/>
          <bgColor theme="7"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
        <color rgb="FF757171"/>
        <name val="Calibri"/>
        <family val="2"/>
        <scheme val="minor"/>
      </font>
      <numFmt numFmtId="34" formatCode="_(&quot;$&quot;* #,##0.00_);_(&quot;$&quot;* \(#,##0.00\);_(&quot;$&quot;* &quot;-&quot;??_);_(@_)"/>
      <fill>
        <patternFill patternType="lightUp">
          <fgColor theme="0" tint="-4.9989318521683403E-2"/>
          <bgColor theme="7"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numFmt numFmtId="34" formatCode="_(&quot;$&quot;* #,##0.00_);_(&quot;$&quot;* \(#,##0.00\);_(&quot;$&quot;* &quot;-&quot;??_);_(@_)"/>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numFmt numFmtId="34" formatCode="_(&quot;$&quot;* #,##0.00_);_(&quot;$&quot;* \(#,##0.00\);_(&quot;$&quot;* &quot;-&quot;??_);_(@_)"/>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numFmt numFmtId="19" formatCode="m/d/yyyy"/>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numFmt numFmtId="19" formatCode="m/d/yyyy"/>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numFmt numFmtId="0" formatCode="General"/>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center" vertical="bottom" textRotation="0" wrapText="1" indent="0" justifyLastLine="0" shrinkToFit="0" readingOrder="0"/>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i val="0"/>
        <strike val="0"/>
        <condense val="0"/>
        <extend val="0"/>
        <outline val="0"/>
        <shadow val="0"/>
        <u val="none"/>
        <vertAlign val="baseline"/>
        <sz val="11.5"/>
        <color rgb="FF000000"/>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border outline="0">
        <left style="thin">
          <color theme="0" tint="-4.9989318521683403E-2"/>
        </left>
        <right style="thin">
          <color theme="0" tint="-4.9989318521683403E-2"/>
        </right>
        <bottom style="thin">
          <color theme="0" tint="-4.9989318521683403E-2"/>
        </bottom>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right/>
        <top style="thin">
          <color theme="0" tint="-4.9989318521683403E-2"/>
        </top>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alignment horizontal="general" vertical="bottom"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alignment horizontal="general" vertical="bottom"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border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dxf>
    <dxf>
      <border outline="0">
        <bottom style="thin">
          <color theme="0" tint="-4.9989318521683403E-2"/>
        </bottom>
      </border>
    </dxf>
    <dxf>
      <font>
        <b/>
        <i val="0"/>
        <strike val="0"/>
        <condense val="0"/>
        <extend val="0"/>
        <outline val="0"/>
        <shadow val="0"/>
        <u val="none"/>
        <vertAlign val="baseline"/>
        <sz val="11"/>
        <color auto="1"/>
        <name val="Calibri"/>
        <family val="2"/>
        <scheme val="minor"/>
      </font>
      <alignment horizontal="general" vertical="center" textRotation="0" wrapText="1" indent="0" justifyLastLine="0" shrinkToFit="0" readingOrder="0"/>
      <border diagonalUp="0" diagonalDown="0" outline="0">
        <left style="thin">
          <color theme="0" tint="-4.9989318521683403E-2"/>
        </left>
        <right style="thin">
          <color theme="0" tint="-4.9989318521683403E-2"/>
        </right>
        <top/>
        <bottom/>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strike val="0"/>
        <outline val="0"/>
        <shadow val="0"/>
        <u val="none"/>
        <vertAlign val="baseline"/>
        <name val="Calibri"/>
        <family val="2"/>
        <scheme val="minor"/>
      </font>
      <alignment horizontal="general" vertical="center" textRotation="0" wrapText="0"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strike val="0"/>
        <outline val="0"/>
        <shadow val="0"/>
        <u val="none"/>
        <vertAlign val="baseline"/>
        <name val="Calibri"/>
        <family val="2"/>
        <scheme val="minor"/>
      </font>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strike val="0"/>
        <outline val="0"/>
        <shadow val="0"/>
        <u val="none"/>
        <vertAlign val="baseline"/>
        <name val="Calibri"/>
        <family val="2"/>
        <scheme val="minor"/>
      </font>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strike val="0"/>
        <outline val="0"/>
        <shadow val="0"/>
        <u val="none"/>
        <vertAlign val="baseline"/>
        <name val="Calibri"/>
        <family val="2"/>
        <scheme val="minor"/>
      </font>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general" vertical="center" textRotation="0" wrapText="0" indent="0" justifyLastLine="0" shrinkToFit="0" readingOrder="0"/>
      <border diagonalUp="0" diagonalDown="0">
        <left style="thin">
          <color rgb="FF000000"/>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numFmt numFmtId="3" formatCode="#,##0"/>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numFmt numFmtId="3" formatCode="#,##0"/>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style="thin">
          <color theme="0" tint="-4.9989318521683403E-2"/>
        </horizontal>
      </border>
    </dxf>
    <dxf>
      <font>
        <b val="0"/>
        <i val="0"/>
        <strike val="0"/>
        <condense val="0"/>
        <extend val="0"/>
        <outline val="0"/>
        <shadow val="0"/>
        <u val="none"/>
        <vertAlign val="baseline"/>
        <sz val="11"/>
        <color theme="1"/>
        <name val="Calibri"/>
        <family val="2"/>
        <scheme val="minor"/>
      </font>
      <numFmt numFmtId="1" formatCode="0"/>
      <fill>
        <patternFill patternType="solid">
          <fgColor indexed="64"/>
          <bgColor rgb="FFBDD7EE"/>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3" formatCode="#,##0"/>
      <fill>
        <patternFill patternType="solid">
          <fgColor indexed="64"/>
          <bgColor rgb="FFBDD7EE"/>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style="thin">
          <color theme="0" tint="-4.9989318521683403E-2"/>
        </horizontal>
      </border>
    </dxf>
    <dxf>
      <font>
        <b val="0"/>
        <i val="0"/>
        <strike val="0"/>
        <condense val="0"/>
        <extend val="0"/>
        <outline val="0"/>
        <shadow val="0"/>
        <u val="none"/>
        <vertAlign val="baseline"/>
        <sz val="11"/>
        <color theme="1"/>
        <name val="Calibri"/>
        <family val="2"/>
        <scheme val="minor"/>
      </font>
      <numFmt numFmtId="34" formatCode="_(&quot;$&quot;* #,##0.00_);_(&quot;$&quot;* \(#,##0.00\);_(&quot;$&quot;* &quot;-&quot;??_);_(@_)"/>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34" formatCode="_(&quot;$&quot;* #,##0.00_);_(&quot;$&quot;* \(#,##0.00\);_(&quot;$&quot;* &quot;-&quot;??_);_(@_)"/>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10" formatCode="&quot;$&quot;#,##0_);[Red]\(&quot;$&quot;#,##0\)"/>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10" formatCode="&quot;$&quot;#,##0_);[Red]\(&quot;$&quot;#,##0\)"/>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border>
    </dxf>
    <dxf>
      <font>
        <b val="0"/>
        <i val="0"/>
        <strike val="0"/>
        <condense val="0"/>
        <extend val="0"/>
        <outline val="0"/>
        <shadow val="0"/>
        <u val="none"/>
        <vertAlign val="baseline"/>
        <sz val="11"/>
        <color theme="1"/>
        <name val="Calibri"/>
        <family val="2"/>
        <scheme val="minor"/>
      </font>
      <numFmt numFmtId="34" formatCode="_(&quot;$&quot;* #,##0.00_);_(&quot;$&quot;* \(#,##0.00\);_(&quot;$&quot;* &quot;-&quot;??_);_(@_)"/>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34" formatCode="_(&quot;$&quot;* #,##0.00_);_(&quot;$&quot;* \(#,##0.00\);_(&quot;$&quot;* &quot;-&quot;??_);_(@_)"/>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10" formatCode="&quot;$&quot;#,##0_);[Red]\(&quot;$&quot;#,##0\)"/>
      <fill>
        <patternFill patternType="solid">
          <fgColor indexed="64"/>
          <bgColor rgb="FFBDD7EE"/>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10" formatCode="&quot;$&quot;#,##0_);[Red]\(&quot;$&quot;#,##0\)"/>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7"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7"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numFmt numFmtId="13" formatCode="0%"/>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7"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7"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7"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general" vertical="center" textRotation="0" wrapText="0"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numFmt numFmtId="19" formatCode="m/d/yyyy"/>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indexed="64"/>
        </left>
        <right style="thin">
          <color theme="0" tint="-4.9989318521683403E-2"/>
        </right>
        <top/>
        <bottom style="thin">
          <color theme="0" tint="-4.9989318521683403E-2"/>
        </bottom>
        <vertical/>
        <horizontal/>
      </border>
      <protection locked="0" hidden="0"/>
    </dxf>
    <dxf>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right/>
        <top/>
        <bottom style="thin">
          <color theme="0" tint="-4.9989318521683403E-2"/>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0" formatCode="General"/>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border outline="0">
        <left style="medium">
          <color rgb="FF000000"/>
        </left>
        <right style="medium">
          <color rgb="FF000000"/>
        </right>
        <bottom style="medium">
          <color rgb="FF000000"/>
        </bottom>
      </border>
    </dxf>
    <dxf>
      <font>
        <strike val="0"/>
        <outline val="0"/>
        <shadow val="0"/>
        <u val="none"/>
        <vertAlign val="baseline"/>
        <name val="Calibri"/>
        <family val="2"/>
        <scheme val="minor"/>
      </font>
    </dxf>
    <dxf>
      <border>
        <bottom style="thin">
          <color theme="0" tint="-4.9989318521683403E-2"/>
        </bottom>
      </border>
    </dxf>
    <dxf>
      <font>
        <b/>
        <i val="0"/>
        <strike val="0"/>
        <condense val="0"/>
        <extend val="0"/>
        <outline val="0"/>
        <shadow val="0"/>
        <u val="none"/>
        <vertAlign val="baseline"/>
        <sz val="11"/>
        <color rgb="FF000000"/>
        <name val="Calibri"/>
        <family val="2"/>
        <scheme val="minor"/>
      </font>
      <fill>
        <patternFill patternType="solid">
          <fgColor indexed="64"/>
          <bgColor theme="0"/>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bottom/>
      </border>
    </dxf>
    <dxf>
      <font>
        <b val="0"/>
        <i/>
        <strike val="0"/>
        <condense val="0"/>
        <extend val="0"/>
        <outline val="0"/>
        <shadow val="0"/>
        <u val="none"/>
        <vertAlign val="baseline"/>
        <sz val="11"/>
        <color auto="1"/>
        <name val="Calibri"/>
        <family val="2"/>
        <scheme val="minor"/>
      </font>
      <fill>
        <patternFill patternType="lightUp">
          <fgColor theme="0" tint="-0.14996795556505021"/>
          <bgColor theme="8" tint="0.59996337778862885"/>
        </patternFill>
      </fill>
      <alignment horizontal="center" vertical="center" textRotation="0" wrapText="1" indent="0" justifyLastLine="0" shrinkToFit="0" readingOrder="0"/>
      <border diagonalUp="0" diagonalDown="0">
        <left/>
        <right style="medium">
          <color theme="0" tint="-0.499984740745262"/>
        </right>
        <top style="medium">
          <color theme="0" tint="-0.499984740745262"/>
        </top>
        <bottom style="medium">
          <color theme="0" tint="-0.499984740745262"/>
        </bottom>
      </border>
      <protection locked="0" hidden="0"/>
    </dxf>
    <dxf>
      <font>
        <b val="0"/>
        <i/>
        <strike val="0"/>
        <condense val="0"/>
        <extend val="0"/>
        <outline val="0"/>
        <shadow val="0"/>
        <u val="none"/>
        <vertAlign val="baseline"/>
        <sz val="11"/>
        <color theme="1"/>
        <name val="Calibri"/>
        <family val="2"/>
        <scheme val="minor"/>
      </font>
      <fill>
        <patternFill patternType="lightUp">
          <fgColor theme="0" tint="-0.14996795556505021"/>
          <bgColor theme="8" tint="0.59996337778862885"/>
        </patternFill>
      </fill>
      <alignment horizontal="general" vertical="center" textRotation="0" wrapText="1" indent="0" justifyLastLine="0" shrinkToFit="0" readingOrder="0"/>
      <border diagonalUp="0" diagonalDown="0">
        <left style="medium">
          <color theme="0" tint="-0.499984740745262"/>
        </left>
        <right/>
        <top style="medium">
          <color theme="0" tint="-0.499984740745262"/>
        </top>
        <bottom style="medium">
          <color theme="0" tint="-0.499984740745262"/>
        </bottom>
      </border>
      <protection locked="0" hidden="0"/>
    </dxf>
    <dxf>
      <font>
        <b val="0"/>
        <i val="0"/>
        <strike val="0"/>
        <condense val="0"/>
        <extend val="0"/>
        <outline val="0"/>
        <shadow val="0"/>
        <u val="none"/>
        <vertAlign val="baseline"/>
        <sz val="11"/>
        <color theme="1"/>
        <name val="Calibri"/>
        <family val="2"/>
        <scheme val="minor"/>
      </font>
      <numFmt numFmtId="165" formatCode="_([$$-409]* #,##0.00_);_([$$-409]* \(#,##0.00\);_([$$-409]* &quot;-&quot;??_);_(@_)"/>
      <fill>
        <patternFill patternType="lightUp">
          <fgColor theme="0" tint="-0.14996795556505021"/>
          <bgColor theme="8" tint="0.59996337778862885"/>
        </patternFill>
      </fill>
      <alignment horizontal="general" vertical="center" textRotation="0" wrapText="1" indent="0" justifyLastLine="0" shrinkToFit="0" readingOrder="0"/>
      <border diagonalUp="0" diagonalDown="0">
        <left style="medium">
          <color theme="0" tint="-0.499984740745262"/>
        </left>
        <right/>
        <top style="medium">
          <color theme="0" tint="-0.499984740745262"/>
        </top>
        <bottom style="medium">
          <color theme="0" tint="-0.499984740745262"/>
        </bottom>
      </border>
      <protection locked="0" hidden="0"/>
    </dxf>
    <dxf>
      <font>
        <b val="0"/>
        <i val="0"/>
        <strike val="0"/>
        <condense val="0"/>
        <extend val="0"/>
        <outline val="0"/>
        <shadow val="0"/>
        <u val="none"/>
        <vertAlign val="baseline"/>
        <sz val="11"/>
        <color theme="1"/>
        <name val="Calibri"/>
        <family val="2"/>
        <scheme val="minor"/>
      </font>
      <fill>
        <patternFill patternType="lightUp">
          <fgColor theme="0" tint="-0.14996795556505021"/>
          <bgColor theme="8" tint="0.59996337778862885"/>
        </patternFill>
      </fill>
      <alignment horizontal="left" vertical="center" textRotation="0" wrapText="1" indent="0" justifyLastLine="0" shrinkToFit="0" readingOrder="0"/>
      <border diagonalUp="0" diagonalDown="0">
        <left/>
        <right style="medium">
          <color theme="0" tint="-0.499984740745262"/>
        </right>
        <top style="medium">
          <color theme="0" tint="-0.499984740745262"/>
        </top>
        <bottom style="medium">
          <color theme="0" tint="-0.499984740745262"/>
        </bottom>
        <vertical/>
        <horizontal/>
      </border>
      <protection locked="0" hidden="0"/>
    </dxf>
    <dxf>
      <border outline="0">
        <left style="medium">
          <color theme="0" tint="-0.499984740745262"/>
        </left>
        <bottom style="medium">
          <color theme="0" tint="-0.499984740745262"/>
        </bottom>
      </border>
    </dxf>
    <dxf>
      <font>
        <b val="0"/>
        <i val="0"/>
        <strike val="0"/>
        <condense val="0"/>
        <extend val="0"/>
        <outline val="0"/>
        <shadow val="0"/>
        <u val="none"/>
        <vertAlign val="baseline"/>
        <sz val="11"/>
        <color theme="1"/>
        <name val="Calibri"/>
        <family val="2"/>
        <scheme val="minor"/>
      </font>
      <fill>
        <patternFill patternType="lightUp">
          <fgColor theme="0" tint="-0.14996795556505021"/>
          <bgColor theme="8" tint="0.59996337778862885"/>
        </patternFill>
      </fill>
      <alignment horizontal="center" vertical="center" textRotation="0" wrapText="1" indent="0" justifyLastLine="0" shrinkToFit="0" readingOrder="0"/>
      <border diagonalUp="0" diagonalDown="0">
        <left style="medium">
          <color theme="0" tint="-0.499984740745262"/>
        </left>
        <right style="medium">
          <color theme="0" tint="-0.499984740745262"/>
        </right>
        <top style="medium">
          <color theme="0" tint="-0.499984740745262"/>
        </top>
        <bottom style="medium">
          <color theme="0" tint="-0.499984740745262"/>
        </bottom>
        <vertical/>
        <horizontal/>
      </border>
      <protection locked="0" hidden="0"/>
    </dxf>
    <dxf>
      <font>
        <b/>
        <i val="0"/>
        <strike val="0"/>
        <condense val="0"/>
        <extend val="0"/>
        <outline val="0"/>
        <shadow val="0"/>
        <u val="none"/>
        <vertAlign val="baseline"/>
        <sz val="11"/>
        <color auto="1"/>
        <name val="Calibri"/>
        <family val="2"/>
        <scheme val="minor"/>
      </font>
      <fill>
        <patternFill patternType="lightUp">
          <fgColor theme="0" tint="-0.14996795556505021"/>
          <bgColor theme="8" tint="0.59996337778862885"/>
        </patternFill>
      </fill>
      <alignment horizontal="center" vertical="center" textRotation="0" wrapText="1" indent="0" justifyLastLine="0" shrinkToFit="0" readingOrder="0"/>
      <border diagonalUp="0" diagonalDown="0">
        <left style="medium">
          <color theme="0" tint="-0.499984740745262"/>
        </left>
        <right style="medium">
          <color theme="0" tint="-0.499984740745262"/>
        </right>
        <top style="medium">
          <color theme="0" tint="-0.499984740745262"/>
        </top>
        <bottom style="medium">
          <color theme="0" tint="-0.499984740745262"/>
        </bottom>
        <vertical/>
        <horizontal/>
      </border>
      <protection locked="0" hidden="0"/>
    </dxf>
    <dxf>
      <font>
        <b val="0"/>
        <i val="0"/>
        <strike val="0"/>
        <condense val="0"/>
        <extend val="0"/>
        <outline val="0"/>
        <shadow val="0"/>
        <u val="none"/>
        <vertAlign val="baseline"/>
        <sz val="11"/>
        <color rgb="FF000000"/>
        <name val="Calibri"/>
        <family val="2"/>
        <scheme val="minor"/>
      </font>
      <alignment horizontal="left" vertical="top" textRotation="0" wrapText="1" indent="0" justifyLastLine="0" shrinkToFit="0" readingOrder="0"/>
      <border diagonalUp="0" diagonalDown="0">
        <left style="medium">
          <color theme="1" tint="0.499984740745262"/>
        </left>
        <right/>
        <top style="medium">
          <color theme="0" tint="-0.499984740745262"/>
        </top>
        <bottom style="medium">
          <color theme="1" tint="0.49998474074526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theme="0" tint="-4.9989318521683403E-2"/>
        </patternFill>
      </fill>
      <alignment horizontal="center" vertical="center" textRotation="0" wrapText="0" indent="0" justifyLastLine="0" shrinkToFit="0" readingOrder="0"/>
    </dxf>
    <dxf>
      <border outline="0">
        <left style="medium">
          <color theme="0" tint="-0.499984740745262"/>
        </left>
      </border>
    </dxf>
    <dxf>
      <alignment horizontal="center"/>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lightUp">
          <fgColor theme="0" tint="-0.14996795556505021"/>
          <bgColor theme="8" tint="0.59996337778862885"/>
        </patternFill>
      </fill>
      <alignment horizontal="center" vertical="center" textRotation="0" wrapText="1" indent="0" justifyLastLine="0" shrinkToFit="0" readingOrder="0"/>
      <border diagonalUp="0" diagonalDown="0">
        <left style="medium">
          <color theme="0" tint="-0.499984740745262"/>
        </left>
        <right style="medium">
          <color theme="0" tint="-0.499984740745262"/>
        </right>
        <top style="medium">
          <color theme="0" tint="-0.499984740745262"/>
        </top>
        <bottom style="medium">
          <color theme="0" tint="-0.499984740745262"/>
        </bottom>
        <vertical/>
        <horizontal/>
      </border>
      <protection locked="0" hidden="0"/>
    </dxf>
    <dxf>
      <font>
        <b/>
        <i val="0"/>
        <strike val="0"/>
        <condense val="0"/>
        <extend val="0"/>
        <outline val="0"/>
        <shadow val="0"/>
        <u val="none"/>
        <vertAlign val="baseline"/>
        <sz val="11"/>
        <color auto="1"/>
        <name val="Calibri"/>
        <family val="2"/>
        <scheme val="minor"/>
      </font>
      <fill>
        <patternFill patternType="lightUp">
          <fgColor theme="0" tint="-0.14996795556505021"/>
          <bgColor theme="8" tint="0.59996337778862885"/>
        </patternFill>
      </fill>
      <alignment horizontal="center" vertical="center" textRotation="0" wrapText="1" indent="0" justifyLastLine="0" shrinkToFit="0" readingOrder="0"/>
      <border diagonalUp="0" diagonalDown="0">
        <left style="medium">
          <color theme="0" tint="-0.499984740745262"/>
        </left>
        <right style="medium">
          <color theme="0" tint="-0.499984740745262"/>
        </right>
        <top style="medium">
          <color theme="0" tint="-0.499984740745262"/>
        </top>
        <bottom style="medium">
          <color theme="0" tint="-0.499984740745262"/>
        </bottom>
        <vertical/>
        <horizontal/>
      </border>
      <protection locked="0" hidden="0"/>
    </dxf>
    <dxf>
      <font>
        <b val="0"/>
        <i val="0"/>
        <strike val="0"/>
        <condense val="0"/>
        <extend val="0"/>
        <outline val="0"/>
        <shadow val="0"/>
        <u val="none"/>
        <vertAlign val="baseline"/>
        <sz val="11"/>
        <color rgb="FF000000"/>
        <name val="Calibri"/>
        <family val="2"/>
        <scheme val="minor"/>
      </font>
      <alignment horizontal="left" vertical="top" textRotation="0" wrapText="1" indent="0" justifyLastLine="0" shrinkToFit="0" readingOrder="0"/>
      <border diagonalUp="0" diagonalDown="0">
        <left style="medium">
          <color theme="1" tint="0.499984740745262"/>
        </left>
        <right/>
        <top style="medium">
          <color theme="0" tint="-0.499984740745262"/>
        </top>
        <bottom style="medium">
          <color theme="1" tint="0.49998474074526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theme="0" tint="-4.9989318521683403E-2"/>
        </patternFill>
      </fill>
      <alignment horizontal="center" vertical="center" textRotation="0" wrapText="0" indent="0" justifyLastLine="0" shrinkToFit="0" readingOrder="0"/>
    </dxf>
    <dxf>
      <border outline="0">
        <left style="medium">
          <color theme="0" tint="-0.499984740745262"/>
        </left>
      </border>
    </dxf>
    <dxf>
      <alignment horizontal="center"/>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lightUp">
          <fgColor theme="0" tint="-0.14996795556505021"/>
          <bgColor theme="8" tint="0.59996337778862885"/>
        </patternFill>
      </fill>
      <alignment horizontal="center" vertical="center" textRotation="0" wrapText="1" indent="0" justifyLastLine="0" shrinkToFit="0" readingOrder="0"/>
      <border diagonalUp="0" diagonalDown="0">
        <left style="medium">
          <color theme="0" tint="-0.499984740745262"/>
        </left>
        <right style="medium">
          <color theme="0" tint="-0.499984740745262"/>
        </right>
        <top style="medium">
          <color theme="0" tint="-0.499984740745262"/>
        </top>
        <bottom style="medium">
          <color theme="0" tint="-0.499984740745262"/>
        </bottom>
        <vertical/>
        <horizontal/>
      </border>
      <protection locked="0" hidden="0"/>
    </dxf>
    <dxf>
      <font>
        <b/>
        <i val="0"/>
        <strike val="0"/>
        <condense val="0"/>
        <extend val="0"/>
        <outline val="0"/>
        <shadow val="0"/>
        <u val="none"/>
        <vertAlign val="baseline"/>
        <sz val="11"/>
        <color auto="1"/>
        <name val="Calibri"/>
        <family val="2"/>
        <scheme val="minor"/>
      </font>
      <fill>
        <patternFill patternType="lightUp">
          <fgColor theme="0" tint="-0.14996795556505021"/>
          <bgColor theme="8" tint="0.59996337778862885"/>
        </patternFill>
      </fill>
      <alignment horizontal="center" vertical="center" textRotation="0" wrapText="1" indent="0" justifyLastLine="0" shrinkToFit="0" readingOrder="0"/>
      <border diagonalUp="0" diagonalDown="0">
        <left style="medium">
          <color theme="0" tint="-0.499984740745262"/>
        </left>
        <right style="medium">
          <color theme="0" tint="-0.499984740745262"/>
        </right>
        <top style="medium">
          <color theme="0" tint="-0.499984740745262"/>
        </top>
        <bottom style="medium">
          <color theme="0" tint="-0.499984740745262"/>
        </bottom>
        <vertical/>
        <horizontal/>
      </border>
      <protection locked="0" hidden="0"/>
    </dxf>
    <dxf>
      <font>
        <b val="0"/>
        <i val="0"/>
        <strike val="0"/>
        <condense val="0"/>
        <extend val="0"/>
        <outline val="0"/>
        <shadow val="0"/>
        <u val="none"/>
        <vertAlign val="baseline"/>
        <sz val="11"/>
        <color rgb="FF000000"/>
        <name val="Calibri"/>
        <family val="2"/>
        <scheme val="minor"/>
      </font>
      <alignment horizontal="left" vertical="top" textRotation="0" wrapText="1" indent="0" justifyLastLine="0" shrinkToFit="0" readingOrder="0"/>
      <border diagonalUp="0" diagonalDown="0">
        <left style="medium">
          <color theme="1" tint="0.499984740745262"/>
        </left>
        <right/>
        <top style="medium">
          <color theme="0" tint="-0.499984740745262"/>
        </top>
        <bottom style="medium">
          <color theme="1" tint="0.49998474074526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theme="0" tint="-4.9989318521683403E-2"/>
        </patternFill>
      </fill>
      <alignment horizontal="center" vertical="center" textRotation="0" wrapText="0" indent="0" justifyLastLine="0" shrinkToFit="0" readingOrder="0"/>
    </dxf>
    <dxf>
      <border outline="0">
        <left style="medium">
          <color theme="0" tint="-0.499984740745262"/>
        </left>
      </border>
    </dxf>
    <dxf>
      <alignment horizontal="center"/>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lightUp">
          <fgColor theme="0" tint="-0.14996795556505021"/>
          <bgColor theme="8" tint="0.59996337778862885"/>
        </patternFill>
      </fill>
      <alignment horizontal="center" vertical="center" textRotation="0" wrapText="1" indent="0" justifyLastLine="0" shrinkToFit="0" readingOrder="0"/>
      <border diagonalUp="0" diagonalDown="0">
        <left style="medium">
          <color theme="0" tint="-0.499984740745262"/>
        </left>
        <right style="medium">
          <color theme="0" tint="-0.499984740745262"/>
        </right>
        <top style="medium">
          <color theme="0" tint="-0.499984740745262"/>
        </top>
        <bottom style="medium">
          <color theme="0" tint="-0.499984740745262"/>
        </bottom>
        <vertical/>
        <horizontal/>
      </border>
      <protection locked="0" hidden="0"/>
    </dxf>
    <dxf>
      <font>
        <b/>
        <i val="0"/>
        <strike val="0"/>
        <condense val="0"/>
        <extend val="0"/>
        <outline val="0"/>
        <shadow val="0"/>
        <u val="none"/>
        <vertAlign val="baseline"/>
        <sz val="11"/>
        <color auto="1"/>
        <name val="Calibri"/>
        <family val="2"/>
        <scheme val="minor"/>
      </font>
      <fill>
        <patternFill patternType="lightUp">
          <fgColor theme="0" tint="-0.14996795556505021"/>
          <bgColor theme="8" tint="0.59996337778862885"/>
        </patternFill>
      </fill>
      <alignment horizontal="center" vertical="center" textRotation="0" wrapText="1" indent="0" justifyLastLine="0" shrinkToFit="0" readingOrder="0"/>
      <border diagonalUp="0" diagonalDown="0">
        <left style="medium">
          <color theme="0" tint="-0.499984740745262"/>
        </left>
        <right style="medium">
          <color theme="0" tint="-0.499984740745262"/>
        </right>
        <top style="medium">
          <color theme="0" tint="-0.499984740745262"/>
        </top>
        <bottom style="medium">
          <color theme="0" tint="-0.499984740745262"/>
        </bottom>
        <vertical/>
        <horizontal/>
      </border>
      <protection locked="0" hidden="0"/>
    </dxf>
    <dxf>
      <font>
        <b val="0"/>
        <i val="0"/>
        <strike val="0"/>
        <condense val="0"/>
        <extend val="0"/>
        <outline val="0"/>
        <shadow val="0"/>
        <u val="none"/>
        <vertAlign val="baseline"/>
        <sz val="11"/>
        <color rgb="FF000000"/>
        <name val="Calibri"/>
        <family val="2"/>
        <scheme val="minor"/>
      </font>
      <alignment horizontal="left" vertical="top" textRotation="0" wrapText="1" indent="0" justifyLastLine="0" shrinkToFit="0" readingOrder="0"/>
      <border diagonalUp="0" diagonalDown="0">
        <left style="medium">
          <color theme="1" tint="0.499984740745262"/>
        </left>
        <right/>
        <top style="medium">
          <color theme="0" tint="-0.499984740745262"/>
        </top>
        <bottom style="medium">
          <color theme="1" tint="0.49998474074526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theme="0" tint="-4.9989318521683403E-2"/>
        </patternFill>
      </fill>
      <alignment horizontal="center" vertical="center" textRotation="0" wrapText="0" indent="0" justifyLastLine="0" shrinkToFit="0" readingOrder="0"/>
    </dxf>
    <dxf>
      <alignment horizontal="center"/>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lightUp">
          <fgColor theme="0" tint="-0.14996795556505021"/>
          <bgColor theme="8" tint="0.59996337778862885"/>
        </patternFill>
      </fill>
      <alignment horizontal="center" vertical="center" textRotation="0" wrapText="1" indent="0" justifyLastLine="0" shrinkToFit="0" readingOrder="0"/>
      <border diagonalUp="0" diagonalDown="0">
        <left style="medium">
          <color theme="0" tint="-0.499984740745262"/>
        </left>
        <right style="medium">
          <color theme="0" tint="-0.499984740745262"/>
        </right>
        <top style="medium">
          <color theme="0" tint="-0.499984740745262"/>
        </top>
        <bottom style="medium">
          <color theme="0" tint="-0.499984740745262"/>
        </bottom>
        <vertical/>
        <horizontal/>
      </border>
      <protection locked="0" hidden="0"/>
    </dxf>
    <dxf>
      <font>
        <b/>
        <i val="0"/>
        <strike val="0"/>
        <condense val="0"/>
        <extend val="0"/>
        <outline val="0"/>
        <shadow val="0"/>
        <u val="none"/>
        <vertAlign val="baseline"/>
        <sz val="11"/>
        <color rgb="FFBDD7EE"/>
        <name val="Calibri"/>
        <family val="2"/>
        <scheme val="minor"/>
      </font>
      <fill>
        <patternFill patternType="lightUp">
          <fgColor rgb="FF808080"/>
          <bgColor rgb="FFBFBFBF"/>
        </patternFill>
      </fill>
      <alignment horizontal="center" vertical="top" textRotation="0" wrapText="0" indent="0" justifyLastLine="0" shrinkToFit="0" readingOrder="0"/>
      <border diagonalUp="0" diagonalDown="0">
        <left style="medium">
          <color rgb="FF808080"/>
        </left>
        <right style="medium">
          <color rgb="FF808080"/>
        </right>
        <top style="medium">
          <color rgb="FF808080"/>
        </top>
        <bottom/>
        <vertical/>
        <horizontal/>
      </border>
    </dxf>
    <dxf>
      <font>
        <b/>
        <i val="0"/>
        <strike val="0"/>
        <condense val="0"/>
        <extend val="0"/>
        <outline val="0"/>
        <shadow val="0"/>
        <u val="none"/>
        <vertAlign val="baseline"/>
        <sz val="11"/>
        <color theme="1"/>
        <name val="Calibri"/>
        <family val="2"/>
        <scheme val="minor"/>
      </font>
      <alignment horizontal="left" vertical="center" textRotation="0" wrapText="1" indent="0" justifyLastLine="0" shrinkToFit="0" readingOrder="0"/>
      <border diagonalUp="0" diagonalDown="0">
        <left style="medium">
          <color theme="0" tint="-0.499984740745262"/>
        </left>
        <right/>
        <top style="medium">
          <color theme="0" tint="-0.499984740745262"/>
        </top>
        <bottom style="thin">
          <color theme="0" tint="-0.49998474074526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theme="0" tint="-4.9989318521683403E-2"/>
        </patternFill>
      </fill>
      <alignment horizontal="center" vertical="center" textRotation="0" wrapText="0" indent="0" justifyLastLine="0" shrinkToFit="0" readingOrder="0"/>
    </dxf>
    <dxf>
      <alignment horizontal="center"/>
    </dxf>
    <dxf>
      <font>
        <b/>
        <i val="0"/>
        <strike val="0"/>
        <condense val="0"/>
        <extend val="0"/>
        <outline val="0"/>
        <shadow val="0"/>
        <u val="none"/>
        <vertAlign val="baseline"/>
        <sz val="11"/>
        <color theme="1"/>
        <name val="Calibri"/>
        <family val="2"/>
        <scheme val="minor"/>
      </font>
      <fill>
        <patternFill patternType="solid">
          <fgColor indexed="64"/>
          <bgColor theme="0" tint="-4.9989318521683403E-2"/>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lightUp">
          <fgColor theme="0" tint="-0.14996795556505021"/>
          <bgColor theme="8" tint="0.59996337778862885"/>
        </patternFill>
      </fill>
      <alignment horizontal="center" vertical="center" textRotation="0" wrapText="1" indent="0" justifyLastLine="0" shrinkToFit="0" readingOrder="0"/>
      <border diagonalUp="0" diagonalDown="0">
        <left style="medium">
          <color theme="0" tint="-0.499984740745262"/>
        </left>
        <right style="medium">
          <color theme="0" tint="-0.499984740745262"/>
        </right>
        <top style="medium">
          <color theme="0" tint="-0.499984740745262"/>
        </top>
        <bottom style="medium">
          <color theme="0" tint="-0.499984740745262"/>
        </bottom>
        <vertical/>
        <horizontal/>
      </border>
      <protection locked="0" hidden="0"/>
    </dxf>
    <dxf>
      <font>
        <b/>
        <i val="0"/>
        <strike val="0"/>
        <condense val="0"/>
        <extend val="0"/>
        <outline val="0"/>
        <shadow val="0"/>
        <u val="none"/>
        <vertAlign val="baseline"/>
        <sz val="11"/>
        <color auto="1"/>
        <name val="Calibri"/>
        <family val="2"/>
        <scheme val="minor"/>
      </font>
      <fill>
        <patternFill patternType="lightUp">
          <fgColor theme="0" tint="-0.14996795556505021"/>
          <bgColor theme="8" tint="0.59996337778862885"/>
        </patternFill>
      </fill>
      <alignment horizontal="center" vertical="center" textRotation="0" wrapText="1" indent="0" justifyLastLine="0" shrinkToFit="0" readingOrder="0"/>
      <border diagonalUp="0" diagonalDown="0">
        <left style="medium">
          <color theme="0" tint="-0.499984740745262"/>
        </left>
        <right style="medium">
          <color theme="0" tint="-0.499984740745262"/>
        </right>
        <top style="medium">
          <color theme="0" tint="-0.499984740745262"/>
        </top>
        <bottom style="medium">
          <color theme="0" tint="-0.499984740745262"/>
        </bottom>
        <vertical/>
        <horizontal/>
      </border>
      <protection locked="0" hidden="0"/>
    </dxf>
    <dxf>
      <font>
        <b val="0"/>
        <i val="0"/>
        <strike val="0"/>
        <condense val="0"/>
        <extend val="0"/>
        <outline val="0"/>
        <shadow val="0"/>
        <u val="none"/>
        <vertAlign val="baseline"/>
        <sz val="11"/>
        <color rgb="FF000000"/>
        <name val="Calibri"/>
        <family val="2"/>
        <scheme val="minor"/>
      </font>
      <alignment horizontal="left" vertical="top" textRotation="0" wrapText="1" indent="0" justifyLastLine="0" shrinkToFit="0" readingOrder="0"/>
      <border diagonalUp="0" diagonalDown="0">
        <left style="medium">
          <color theme="1" tint="0.499984740745262"/>
        </left>
        <right/>
        <top style="medium">
          <color theme="0" tint="-0.499984740745262"/>
        </top>
        <bottom style="medium">
          <color theme="1" tint="0.49998474074526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theme="0" tint="-4.9989318521683403E-2"/>
        </patternFill>
      </fill>
      <alignment horizontal="center" vertical="center" textRotation="0" wrapText="0" indent="0" justifyLastLine="0" shrinkToFit="0" readingOrder="0"/>
    </dxf>
    <dxf>
      <border outline="0">
        <left style="medium">
          <color theme="0" tint="-0.499984740745262"/>
        </left>
      </border>
    </dxf>
    <dxf>
      <alignment horizontal="center"/>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7" tint="0.599993896298104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numFmt numFmtId="165" formatCode="_([$$-409]* #,##0.00_);_([$$-409]* \(#,##0.00\);_([$$-409]* &quot;-&quot;??_);_(@_)"/>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7" tint="0.599993896298104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numFmt numFmtId="165" formatCode="_([$$-409]* #,##0.00_);_([$$-409]* \(#,##0.00\);_([$$-409]* &quot;-&quot;??_);_(@_)"/>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numFmt numFmtId="30" formatCode="@"/>
      <fill>
        <patternFill patternType="lightUp">
          <fgColor theme="0" tint="-0.24994659260841701"/>
          <bgColor theme="8" tint="0.59996337778862885"/>
        </patternFill>
      </fill>
      <alignment horizontal="general" vertical="center" textRotation="0" wrapText="0" indent="0" justifyLastLine="0" shrinkToFit="0" readingOrder="0"/>
      <border diagonalUp="0" diagonalDown="0" outline="0">
        <left style="medium">
          <color theme="0" tint="-0.499984740745262"/>
        </left>
        <right style="thin">
          <color theme="0" tint="-0.499984740745262"/>
        </right>
        <top style="thin">
          <color theme="0" tint="-0.499984740745262"/>
        </top>
        <bottom style="thin">
          <color theme="0" tint="-0.499984740745262"/>
        </bottom>
      </border>
      <protection locked="0" hidden="0"/>
    </dxf>
    <dxf>
      <font>
        <b/>
        <i val="0"/>
        <strike val="0"/>
        <condense val="0"/>
        <extend val="0"/>
        <outline val="0"/>
        <shadow val="0"/>
        <u val="none"/>
        <vertAlign val="baseline"/>
        <sz val="11.5"/>
        <color auto="1"/>
        <name val="Calibri"/>
        <family val="2"/>
        <scheme val="minor"/>
      </font>
      <alignment horizontal="left" vertical="center" textRotation="0" wrapText="1" indent="0" justifyLastLine="0" shrinkToFit="0" readingOrder="0"/>
      <border diagonalUp="0" diagonalDown="0">
        <left/>
        <right style="medium">
          <color theme="0" tint="-0.499984740745262"/>
        </right>
        <top style="thin">
          <color theme="0" tint="-0.499984740745262"/>
        </top>
        <bottom style="thin">
          <color theme="0" tint="-0.499984740745262"/>
        </bottom>
      </border>
      <protection locked="0" hidden="0"/>
    </dxf>
    <dxf>
      <border outline="0">
        <left style="thin">
          <color theme="0" tint="-0.499984740745262"/>
        </left>
      </border>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alignment horizontal="general" vertical="center" textRotation="0" wrapText="1" indent="0" justifyLastLine="0" shrinkToFit="0" readingOrder="0"/>
      <border diagonalUp="0" diagonalDown="0">
        <left/>
        <right/>
        <top style="thin">
          <color theme="0" tint="-0.499984740745262"/>
        </top>
        <bottom style="thin">
          <color theme="0" tint="-0.499984740745262"/>
        </bottom>
        <vertical/>
        <horizontal/>
      </border>
    </dxf>
    <dxf>
      <border outline="0">
        <left style="medium">
          <color theme="0" tint="-0.499984740745262"/>
        </left>
        <top style="thin">
          <color theme="0" tint="-0.499984740745262"/>
        </top>
        <bottom style="medium">
          <color theme="0" tint="-0.499984740745262"/>
        </bottom>
      </border>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0" hidden="0"/>
    </dxf>
    <dxf>
      <border outline="0">
        <left style="medium">
          <color theme="0" tint="-0.499984740745262"/>
        </left>
        <top style="thin">
          <color theme="0" tint="-0.499984740745262"/>
        </top>
      </border>
    </dxf>
    <dxf>
      <border outline="0">
        <bottom style="thin">
          <color theme="0" tint="-0.499984740745262"/>
        </bottom>
      </border>
    </dxf>
    <dxf>
      <font>
        <b/>
        <i val="0"/>
        <strike val="0"/>
        <condense val="0"/>
        <extend val="0"/>
        <outline val="0"/>
        <shadow val="0"/>
        <u val="none"/>
        <vertAlign val="baseline"/>
        <sz val="11.5"/>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7" tint="0.599993896298104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numFmt numFmtId="165" formatCode="_([$$-409]* #,##0.00_);_([$$-409]* \(#,##0.00\);_([$$-409]* &quot;-&quot;??_);_(@_)"/>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7" tint="0.599993896298104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numFmt numFmtId="165" formatCode="_([$$-409]* #,##0.00_);_([$$-409]* \(#,##0.00\);_([$$-409]* &quot;-&quot;??_);_(@_)"/>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numFmt numFmtId="30" formatCode="@"/>
      <fill>
        <patternFill patternType="lightUp">
          <fgColor theme="0" tint="-0.24994659260841701"/>
          <bgColor theme="8" tint="0.59996337778862885"/>
        </patternFill>
      </fill>
      <alignment horizontal="general" vertical="center" textRotation="0" wrapText="0"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border>
      <protection locked="0" hidden="0"/>
    </dxf>
    <dxf>
      <font>
        <b/>
        <i val="0"/>
        <strike val="0"/>
        <condense val="0"/>
        <extend val="0"/>
        <outline val="0"/>
        <shadow val="0"/>
        <u val="none"/>
        <vertAlign val="baseline"/>
        <sz val="11.5"/>
        <color auto="1"/>
        <name val="Calibri"/>
        <family val="2"/>
        <scheme val="minor"/>
      </font>
      <alignment horizontal="left" vertical="center" textRotation="0" wrapText="1" indent="0" justifyLastLine="0" shrinkToFit="0" readingOrder="0"/>
      <border diagonalUp="0" diagonalDown="0">
        <left/>
        <right style="medium">
          <color theme="0" tint="-0.499984740745262"/>
        </right>
        <top style="thin">
          <color theme="0" tint="-0.499984740745262"/>
        </top>
        <bottom style="thin">
          <color theme="0" tint="-0.499984740745262"/>
        </bottom>
      </border>
      <protection locked="0" hidden="0"/>
    </dxf>
    <dxf>
      <border outline="0">
        <left style="thin">
          <color theme="0" tint="-0.499984740745262"/>
        </left>
      </border>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alignment horizontal="general" vertical="center" textRotation="0" wrapText="1" indent="0" justifyLastLine="0" shrinkToFit="0" readingOrder="0"/>
      <border diagonalUp="0" diagonalDown="0">
        <left/>
        <right/>
        <top style="thin">
          <color theme="0" tint="-0.499984740745262"/>
        </top>
        <bottom style="thin">
          <color theme="0" tint="-0.499984740745262"/>
        </bottom>
        <vertical/>
        <horizontal/>
      </border>
    </dxf>
    <dxf>
      <border outline="0">
        <left style="medium">
          <color theme="0" tint="-0.499984740745262"/>
        </left>
        <top style="thin">
          <color theme="0" tint="-0.499984740745262"/>
        </top>
        <bottom style="medium">
          <color theme="0" tint="-0.499984740745262"/>
        </bottom>
      </border>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0" hidden="0"/>
    </dxf>
    <dxf>
      <border outline="0">
        <left style="medium">
          <color theme="0" tint="-0.499984740745262"/>
        </left>
        <top style="thin">
          <color theme="0" tint="-0.499984740745262"/>
        </top>
      </border>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7" tint="0.599993896298104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numFmt numFmtId="165" formatCode="_([$$-409]* #,##0.00_);_([$$-409]* \(#,##0.00\);_([$$-409]* &quot;-&quot;??_);_(@_)"/>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7" tint="0.599993896298104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numFmt numFmtId="165" formatCode="_([$$-409]* #,##0.00_);_([$$-409]* \(#,##0.00\);_([$$-409]* &quot;-&quot;??_);_(@_)"/>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numFmt numFmtId="30" formatCode="@"/>
      <fill>
        <patternFill patternType="lightUp">
          <fgColor theme="0" tint="-0.24994659260841701"/>
          <bgColor theme="8" tint="0.59996337778862885"/>
        </patternFill>
      </fill>
      <alignment horizontal="general" vertical="center" textRotation="0" wrapText="0"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border>
      <protection locked="0" hidden="0"/>
    </dxf>
    <dxf>
      <font>
        <b/>
        <i val="0"/>
        <strike val="0"/>
        <condense val="0"/>
        <extend val="0"/>
        <outline val="0"/>
        <shadow val="0"/>
        <u val="none"/>
        <vertAlign val="baseline"/>
        <sz val="11.5"/>
        <color auto="1"/>
        <name val="Calibri"/>
        <family val="2"/>
        <scheme val="minor"/>
      </font>
      <alignment horizontal="left" vertical="center" textRotation="0" wrapText="1" indent="0" justifyLastLine="0" shrinkToFit="0" readingOrder="0"/>
      <border diagonalUp="0" diagonalDown="0">
        <left/>
        <right style="medium">
          <color theme="0" tint="-0.499984740745262"/>
        </right>
        <top style="thin">
          <color theme="0" tint="-0.499984740745262"/>
        </top>
        <bottom style="thin">
          <color theme="0" tint="-0.499984740745262"/>
        </bottom>
      </border>
      <protection locked="0" hidden="0"/>
    </dxf>
    <dxf>
      <border outline="0">
        <left style="thin">
          <color theme="0" tint="-0.499984740745262"/>
        </left>
      </border>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alignment horizontal="general" vertical="center" textRotation="0" wrapText="1" indent="0" justifyLastLine="0" shrinkToFit="0" readingOrder="0"/>
      <border diagonalUp="0" diagonalDown="0">
        <left/>
        <right/>
        <top style="thin">
          <color theme="0" tint="-0.499984740745262"/>
        </top>
        <bottom style="thin">
          <color theme="0" tint="-0.499984740745262"/>
        </bottom>
        <vertical/>
        <horizontal/>
      </border>
    </dxf>
    <dxf>
      <border outline="0">
        <top style="thin">
          <color theme="0" tint="-0.499984740745262"/>
        </top>
      </border>
    </dxf>
    <dxf>
      <border outline="0">
        <left style="medium">
          <color theme="0" tint="-0.499984740745262"/>
        </left>
        <top style="thin">
          <color theme="0" tint="-0.499984740745262"/>
        </top>
        <bottom style="medium">
          <color theme="0" tint="-0.499984740745262"/>
        </bottom>
      </border>
    </dxf>
    <dxf>
      <border outline="0">
        <bottom style="thin">
          <color theme="0" tint="-0.499984740745262"/>
        </bottom>
      </border>
    </dxf>
    <dxf>
      <font>
        <b/>
        <i val="0"/>
        <strike val="0"/>
        <condense val="0"/>
        <extend val="0"/>
        <outline val="0"/>
        <shadow val="0"/>
        <u val="none"/>
        <vertAlign val="baseline"/>
        <sz val="11.5"/>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0" hidden="0"/>
    </dxf>
    <dxf>
      <border outline="0">
        <left style="medium">
          <color theme="0" tint="-0.499984740745262"/>
        </left>
        <top style="thin">
          <color theme="0" tint="-0.499984740745262"/>
        </top>
      </border>
    </dxf>
    <dxf>
      <border outline="0">
        <bottom style="thin">
          <color theme="0" tint="-0.499984740745262"/>
        </bottom>
      </border>
    </dxf>
    <dxf>
      <font>
        <b/>
        <i val="0"/>
        <strike val="0"/>
        <condense val="0"/>
        <extend val="0"/>
        <outline val="0"/>
        <shadow val="0"/>
        <u val="none"/>
        <vertAlign val="baseline"/>
        <sz val="11.5"/>
        <color auto="1"/>
        <name val="Calibri"/>
        <family val="2"/>
        <scheme val="minor"/>
      </font>
      <alignment horizontal="center" vertical="center" textRotation="0" wrapText="1" indent="0" justifyLastLine="0" shrinkToFit="0" readingOrder="0"/>
      <border diagonalUp="0" diagonalDown="0" outline="0">
        <left style="thin">
          <color theme="0" tint="-0.499984740745262"/>
        </left>
        <right style="thin">
          <color theme="0" tint="-0.499984740745262"/>
        </right>
        <top/>
        <bottom/>
      </border>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alignment horizontal="general" vertical="center" textRotation="0" wrapText="1" indent="0" justifyLastLine="0" shrinkToFit="0" readingOrder="0"/>
      <border diagonalUp="0" diagonalDown="0">
        <left/>
        <right/>
        <top style="thin">
          <color theme="0" tint="-0.499984740745262"/>
        </top>
        <bottom style="thin">
          <color theme="0" tint="-0.499984740745262"/>
        </bottom>
        <vertical/>
        <horizontal/>
      </border>
    </dxf>
    <dxf>
      <border outline="0">
        <top style="thin">
          <color theme="0" tint="-0.499984740745262"/>
        </top>
      </border>
    </dxf>
    <dxf>
      <border outline="0">
        <left style="medium">
          <color theme="0" tint="-0.499984740745262"/>
        </left>
        <top style="thin">
          <color theme="0" tint="-0.499984740745262"/>
        </top>
        <bottom style="medium">
          <color theme="0" tint="-0.499984740745262"/>
        </bottom>
      </border>
    </dxf>
    <dxf>
      <border outline="0">
        <bottom style="thin">
          <color theme="0" tint="-0.499984740745262"/>
        </bottom>
      </border>
    </dxf>
    <dxf>
      <font>
        <b/>
        <i val="0"/>
        <strike val="0"/>
        <condense val="0"/>
        <extend val="0"/>
        <outline val="0"/>
        <shadow val="0"/>
        <u val="none"/>
        <vertAlign val="baseline"/>
        <sz val="11.5"/>
        <color auto="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outline="0">
        <left style="thin">
          <color theme="0" tint="-0.499984740745262"/>
        </left>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outline="0">
        <left/>
        <right style="thin">
          <color theme="0" tint="-0.499984740745262"/>
        </right>
        <top style="thin">
          <color theme="0" tint="-0.499984740745262"/>
        </top>
        <bottom style="thin">
          <color theme="0" tint="-0.499984740745262"/>
        </bottom>
      </border>
      <protection locked="0" hidden="0"/>
    </dxf>
    <dxf>
      <border outline="0">
        <bottom style="thin">
          <color theme="0" tint="-0.499984740745262"/>
        </bottom>
      </border>
    </dxf>
    <dxf>
      <font>
        <b/>
        <i val="0"/>
        <strike val="0"/>
        <condense val="0"/>
        <extend val="0"/>
        <outline val="0"/>
        <shadow val="0"/>
        <u val="none"/>
        <vertAlign val="baseline"/>
        <sz val="11.5"/>
        <color auto="1"/>
        <name val="Calibri"/>
        <family val="2"/>
        <scheme val="minor"/>
      </font>
      <alignment horizontal="center" vertical="center" textRotation="0" wrapText="1" indent="0" justifyLastLine="0" shrinkToFit="0" readingOrder="0"/>
      <border diagonalUp="0" diagonalDown="0" outline="0">
        <left style="thin">
          <color theme="0" tint="-0.499984740745262"/>
        </left>
        <right style="thin">
          <color theme="0" tint="-0.499984740745262"/>
        </right>
        <top/>
        <bottom/>
      </border>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7" tint="0.599993896298104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1" hidden="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7" tint="0.599993896298104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1" hidden="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numFmt numFmtId="165" formatCode="_([$$-409]* #,##0.00_);_([$$-409]* \(#,##0.00\);_([$$-409]* &quot;-&quot;??_);_(@_)"/>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1.5"/>
        <color auto="1"/>
        <name val="Calibri"/>
        <family val="2"/>
        <scheme val="minor"/>
      </font>
      <numFmt numFmtId="30" formatCode="@"/>
      <fill>
        <patternFill patternType="lightUp">
          <fgColor theme="0" tint="-0.24994659260841701"/>
          <bgColor theme="8" tint="0.59996337778862885"/>
        </patternFill>
      </fill>
      <alignment horizontal="general" vertical="center" textRotation="0" wrapText="0" indent="0" justifyLastLine="0" shrinkToFit="0" readingOrder="0"/>
      <border diagonalUp="0" diagonalDown="0">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2"/>
        <color auto="1"/>
        <name val="Calibri"/>
        <family val="2"/>
        <scheme val="minor"/>
      </font>
      <alignment horizontal="left" vertical="center" textRotation="0" wrapText="1" indent="0" justifyLastLine="0" shrinkToFit="0" readingOrder="0"/>
      <border diagonalUp="0" diagonalDown="0">
        <left/>
        <right style="medium">
          <color theme="0" tint="-0.499984740745262"/>
        </right>
        <top style="thin">
          <color theme="0" tint="-0.499984740745262"/>
        </top>
        <bottom style="thin">
          <color theme="0" tint="-0.499984740745262"/>
        </bottom>
      </border>
      <protection locked="0" hidden="0"/>
    </dxf>
    <dxf>
      <border outline="0">
        <left style="thin">
          <color theme="0" tint="-0.499984740745262"/>
        </left>
      </border>
    </dxf>
    <dxf>
      <protection locked="0" hidden="0"/>
    </dxf>
    <dxf>
      <protection locked="0" hidden="0"/>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outline="0">
        <left style="medium">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0.5"/>
        <color auto="1"/>
        <name val="Calibri"/>
        <family val="2"/>
        <scheme val="minor"/>
      </font>
      <numFmt numFmtId="164" formatCode="_(&quot;$&quot;* #,##0_);_(&quot;$&quot;* \(#,##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outline="0">
        <left style="thin">
          <color theme="0" tint="-0.499984740745262"/>
        </left>
        <right style="medium">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outline="0">
        <left style="medium">
          <color theme="0" tint="-0.499984740745262"/>
        </left>
        <right style="thin">
          <color theme="0" tint="-0.499984740745262"/>
        </right>
        <top style="thin">
          <color theme="0" tint="-0.499984740745262"/>
        </top>
        <bottom style="thin">
          <color theme="0" tint="-0.499984740745262"/>
        </bottom>
      </border>
    </dxf>
    <dxf>
      <font>
        <b/>
        <i val="0"/>
        <strike val="0"/>
        <condense val="0"/>
        <extend val="0"/>
        <outline val="0"/>
        <shadow val="0"/>
        <u val="none"/>
        <vertAlign val="baseline"/>
        <sz val="11.5"/>
        <color auto="1"/>
        <name val="Calibri"/>
        <family val="2"/>
        <scheme val="minor"/>
      </font>
      <alignment horizontal="left" vertical="center" textRotation="0" wrapText="1" indent="0" justifyLastLine="0" shrinkToFit="0" readingOrder="0"/>
      <border diagonalUp="0" diagonalDown="0" outline="0">
        <left/>
        <right style="medium">
          <color theme="0" tint="-0.499984740745262"/>
        </right>
        <top style="thin">
          <color theme="0" tint="-0.499984740745262"/>
        </top>
        <bottom style="thin">
          <color theme="0" tint="-0.499984740745262"/>
        </bottom>
      </border>
    </dxf>
    <dxf>
      <border outline="0">
        <left style="medium">
          <color theme="0" tint="-0.499984740745262"/>
        </left>
        <top style="thin">
          <color theme="0" tint="-0.499984740745262"/>
        </top>
      </border>
    </dxf>
    <dxf>
      <font>
        <b val="0"/>
        <i val="0"/>
        <strike val="0"/>
        <condense val="0"/>
        <extend val="0"/>
        <outline val="0"/>
        <shadow val="0"/>
        <u val="none"/>
        <vertAlign val="baseline"/>
        <sz val="10.5"/>
        <color auto="1"/>
        <name val="Calibri"/>
        <family val="2"/>
        <scheme val="minor"/>
      </font>
      <fill>
        <patternFill patternType="solid">
          <fgColor theme="1" tint="0.499984740745262"/>
          <bgColor theme="7" tint="0.59996337778862885"/>
        </patternFill>
      </fill>
      <alignment horizontal="general" vertical="center" textRotation="0" wrapText="1" indent="0" justifyLastLine="0" shrinkToFit="0" readingOrder="0"/>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outline="0">
        <left style="thin">
          <color theme="0" tint="-0.499984740745262"/>
        </left>
        <right/>
        <top style="thin">
          <color theme="0" tint="-0.499984740745262"/>
        </top>
        <bottom style="thin">
          <color theme="0" tint="-0.499984740745262"/>
        </bottom>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outline="0">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outline="0">
        <left style="medium">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outline="0">
        <left style="medium">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outline="0">
        <left style="medium">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outline="0">
        <left style="medium">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outline="0">
        <left style="thin">
          <color theme="0" tint="-0.499984740745262"/>
        </left>
        <right/>
        <top style="thin">
          <color theme="0" tint="-0.499984740745262"/>
        </top>
        <bottom style="thin">
          <color theme="0" tint="-0.499984740745262"/>
        </bottom>
      </border>
    </dxf>
    <dxf>
      <numFmt numFmtId="34" formatCode="_(&quot;$&quot;* #,##0.00_);_(&quot;$&quot;* \(#,##0.00\);_(&quot;$&quot;* &quot;-&quot;??_);_(@_)"/>
    </dxf>
    <dxf>
      <numFmt numFmtId="34" formatCode="_(&quot;$&quot;* #,##0.00_);_(&quot;$&quot;* \(#,##0.00\);_(&quot;$&quot;* &quot;-&quot;??_);_(@_)"/>
    </dxf>
    <dxf>
      <font>
        <b/>
        <i val="0"/>
        <strike val="0"/>
        <condense val="0"/>
        <extend val="0"/>
        <outline val="0"/>
        <shadow val="0"/>
        <u val="none"/>
        <vertAlign val="baseline"/>
        <sz val="11.5"/>
        <color auto="1"/>
        <name val="Calibri"/>
        <family val="2"/>
        <scheme val="minor"/>
      </font>
      <alignment horizontal="left" vertical="center" textRotation="0" wrapText="1"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dxf>
    <dxf>
      <border outline="0">
        <left style="thin">
          <color indexed="64"/>
        </left>
        <top style="thin">
          <color theme="0" tint="-0.499984740745262"/>
        </top>
      </border>
    </dxf>
    <dxf>
      <font>
        <b val="0"/>
        <i val="0"/>
        <strike val="0"/>
        <condense val="0"/>
        <extend val="0"/>
        <outline val="0"/>
        <shadow val="0"/>
        <u val="none"/>
        <vertAlign val="baseline"/>
        <sz val="10.5"/>
        <color auto="1"/>
        <name val="Calibri"/>
        <family val="2"/>
        <scheme val="minor"/>
      </font>
      <fill>
        <patternFill patternType="solid">
          <fgColor theme="1" tint="0.499984740745262"/>
          <bgColor theme="7" tint="0.5999633777886288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strike val="0"/>
        <condense val="0"/>
        <extend val="0"/>
        <outline val="0"/>
        <shadow val="0"/>
        <u val="none"/>
        <vertAlign val="baseline"/>
        <sz val="11"/>
        <color theme="1"/>
        <name val="Calibri"/>
        <family val="2"/>
        <scheme val="minor"/>
      </font>
      <fill>
        <patternFill patternType="lightUp">
          <fgColor theme="0" tint="-0.14996795556505021"/>
          <bgColor theme="8" tint="0.599963377788628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border diagonalUp="0" diagonalDown="0" outline="0">
        <left/>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ill>
        <patternFill patternType="lightUp">
          <fgColor theme="0" tint="-0.14996795556505021"/>
          <bgColor theme="8" tint="0.59996337778862885"/>
        </patternFill>
      </fill>
      <alignment horizontal="center"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0.14996795556505021"/>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0.14996795556505021"/>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numFmt numFmtId="34" formatCode="_(&quot;$&quot;* #,##0.00_);_(&quot;$&quot;* \(#,##0.00\);_(&quot;$&quot;* &quot;-&quot;??_);_(@_)"/>
      <fill>
        <patternFill patternType="lightUp">
          <fgColor theme="0" tint="-0.14996795556505021"/>
          <bgColor theme="8" tint="0.59996337778862885"/>
        </patternFill>
      </fill>
      <alignment horizontal="center"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0.14996795556505021"/>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0.14996795556505021"/>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0.14996795556505021"/>
          <bgColor theme="8" tint="0.59996337778862885"/>
        </patternFill>
      </fill>
      <alignment horizontal="general"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ill>
        <patternFill patternType="lightUp">
          <fgColor theme="0" tint="-0.14996795556505021"/>
          <bgColor theme="8" tint="0.59996337778862885"/>
        </patternFill>
      </fill>
      <alignment horizontal="general" vertical="center" textRotation="0" wrapText="1" indent="0" justifyLastLine="0" shrinkToFit="0" readingOrder="0"/>
      <border diagonalUp="0" diagonalDown="0" outline="0">
        <left/>
        <right style="thin">
          <color theme="0" tint="-4.9989318521683403E-2"/>
        </right>
        <top style="thin">
          <color theme="0" tint="-4.9989318521683403E-2"/>
        </top>
        <bottom style="thin">
          <color theme="0" tint="-4.9989318521683403E-2"/>
        </bottom>
      </border>
    </dxf>
    <dxf>
      <fill>
        <patternFill patternType="lightUp">
          <fgColor theme="0" tint="-0.14996795556505021"/>
          <bgColor theme="8" tint="0.59996337778862885"/>
        </patternFill>
      </fill>
      <alignment horizontal="general"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ill>
        <patternFill patternType="lightUp">
          <fgColor theme="0" tint="-0.14996795556505021"/>
          <bgColor theme="8" tint="0.59996337778862885"/>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0.14996795556505021"/>
          <bgColor theme="8" tint="0.59996337778862885"/>
        </patternFill>
      </fill>
      <alignment horizontal="center"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0.14996795556505021"/>
          <bgColor theme="8" tint="0.59996337778862885"/>
        </patternFill>
      </fill>
      <alignment horizontal="center"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dxf>
    <dxf>
      <font>
        <b/>
        <i val="0"/>
        <strike val="0"/>
        <condense val="0"/>
        <extend val="0"/>
        <outline val="0"/>
        <shadow val="0"/>
        <u val="none"/>
        <vertAlign val="baseline"/>
        <sz val="11"/>
        <color auto="1"/>
        <name val="Calibri"/>
        <family val="2"/>
        <scheme val="minor"/>
      </font>
      <fill>
        <patternFill patternType="solid">
          <fgColor theme="0" tint="-0.14993743705557422"/>
          <bgColor theme="0" tint="-4.9989318521683403E-2"/>
        </patternFill>
      </fill>
      <alignment horizontal="center" vertical="center" textRotation="0" wrapText="1" indent="0" justifyLastLine="0" shrinkToFit="0" readingOrder="0"/>
    </dxf>
    <dxf>
      <font>
        <b val="0"/>
        <i val="0"/>
        <strike val="0"/>
        <condense val="0"/>
        <extend val="0"/>
        <outline val="0"/>
        <shadow val="0"/>
        <u val="none"/>
        <vertAlign val="baseline"/>
        <sz val="12"/>
        <color rgb="FF000000"/>
        <name val="Calibri"/>
        <family val="2"/>
        <scheme val="minor"/>
      </font>
      <fill>
        <patternFill patternType="lightUp">
          <fgColor rgb="FFF2F2F2"/>
          <bgColor rgb="FFFFE699"/>
        </patternFill>
      </fill>
      <border diagonalUp="0" diagonalDown="0">
        <left style="thin">
          <color rgb="FFF2F2F2"/>
        </left>
        <right style="thin">
          <color rgb="FFF2F2F2"/>
        </right>
        <top/>
        <bottom style="thin">
          <color rgb="FFF2F2F2"/>
        </bottom>
        <vertical/>
        <horizontal/>
      </border>
    </dxf>
    <dxf>
      <font>
        <b val="0"/>
        <i val="0"/>
        <strike val="0"/>
        <condense val="0"/>
        <extend val="0"/>
        <outline val="0"/>
        <shadow val="0"/>
        <u val="none"/>
        <vertAlign val="baseline"/>
        <sz val="12"/>
        <color rgb="FF000000"/>
        <name val="Calibri"/>
        <family val="2"/>
        <scheme val="minor"/>
      </font>
      <fill>
        <patternFill patternType="lightUp">
          <fgColor rgb="FFF2F2F2"/>
          <bgColor rgb="FFFFE699"/>
        </patternFill>
      </fill>
      <border diagonalUp="0" diagonalDown="0">
        <left style="thin">
          <color rgb="FFF2F2F2"/>
        </left>
        <right style="thin">
          <color rgb="FFF2F2F2"/>
        </right>
        <top/>
        <bottom style="thin">
          <color rgb="FFF2F2F2"/>
        </bottom>
        <vertical/>
        <horizontal/>
      </border>
    </dxf>
    <dxf>
      <font>
        <b val="0"/>
        <i val="0"/>
        <strike val="0"/>
        <condense val="0"/>
        <extend val="0"/>
        <outline val="0"/>
        <shadow val="0"/>
        <u val="none"/>
        <vertAlign val="baseline"/>
        <sz val="12"/>
        <color rgb="FF000000"/>
        <name val="Calibri"/>
        <family val="2"/>
        <scheme val="minor"/>
      </font>
      <fill>
        <patternFill patternType="lightUp">
          <fgColor rgb="FFF2F2F2"/>
          <bgColor rgb="FFFFE699"/>
        </patternFill>
      </fill>
      <border diagonalUp="0" diagonalDown="0">
        <left style="thin">
          <color rgb="FFF2F2F2"/>
        </left>
        <right style="thin">
          <color rgb="FFF2F2F2"/>
        </right>
        <top/>
        <bottom style="thin">
          <color rgb="FFF2F2F2"/>
        </bottom>
        <vertical/>
        <horizontal/>
      </border>
    </dxf>
    <dxf>
      <font>
        <b val="0"/>
        <i val="0"/>
        <strike val="0"/>
        <condense val="0"/>
        <extend val="0"/>
        <outline val="0"/>
        <shadow val="0"/>
        <u val="none"/>
        <vertAlign val="baseline"/>
        <sz val="12"/>
        <color rgb="FF000000"/>
        <name val="Calibri"/>
        <family val="2"/>
        <scheme val="minor"/>
      </font>
      <fill>
        <patternFill patternType="lightUp">
          <fgColor rgb="FFF2F2F2"/>
          <bgColor rgb="FFFFE699"/>
        </patternFill>
      </fill>
      <border diagonalUp="0" diagonalDown="0">
        <left style="thin">
          <color rgb="FFF2F2F2"/>
        </left>
        <right style="thin">
          <color rgb="FFF2F2F2"/>
        </right>
        <top/>
        <bottom style="thin">
          <color rgb="FFF2F2F2"/>
        </bottom>
        <vertical/>
        <horizontal/>
      </border>
    </dxf>
    <dxf>
      <font>
        <b val="0"/>
        <i val="0"/>
        <strike val="0"/>
        <condense val="0"/>
        <extend val="0"/>
        <outline val="0"/>
        <shadow val="0"/>
        <u val="none"/>
        <vertAlign val="baseline"/>
        <sz val="12"/>
        <color rgb="FF000000"/>
        <name val="Calibri"/>
        <family val="2"/>
        <scheme val="minor"/>
      </font>
      <fill>
        <patternFill patternType="lightUp">
          <fgColor rgb="FFF2F2F2"/>
          <bgColor rgb="FFFFE699"/>
        </patternFill>
      </fill>
      <border diagonalUp="0" diagonalDown="0">
        <left style="thin">
          <color rgb="FFF2F2F2"/>
        </left>
        <right style="thin">
          <color rgb="FFF2F2F2"/>
        </right>
        <top/>
        <bottom style="thin">
          <color rgb="FFF2F2F2"/>
        </bottom>
        <vertical/>
        <horizontal/>
      </border>
    </dxf>
    <dxf>
      <font>
        <b val="0"/>
        <i val="0"/>
        <strike val="0"/>
        <condense val="0"/>
        <extend val="0"/>
        <outline val="0"/>
        <shadow val="0"/>
        <u val="none"/>
        <vertAlign val="baseline"/>
        <sz val="12"/>
        <color theme="1"/>
        <name val="Calibri"/>
        <family val="2"/>
        <scheme val="minor"/>
      </font>
      <numFmt numFmtId="0" formatCode="General"/>
      <fill>
        <patternFill patternType="lightUp">
          <fgColor theme="0" tint="-4.9989318521683403E-2"/>
          <bgColor theme="7" tint="0.599993896298104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center" vertical="bottom"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lightUp">
          <fgColor theme="0" tint="-4.9989318521683403E-2"/>
          <bgColor theme="7" tint="0.59999389629810485"/>
        </patternFill>
      </fill>
      <alignment horizontal="center" vertical="bottom"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rgb="FF000000"/>
        <name val="Calibri"/>
        <family val="2"/>
        <scheme val="minor"/>
      </font>
      <fill>
        <patternFill patternType="lightUp">
          <fgColor rgb="FFF2F2F2"/>
          <bgColor rgb="FFFFE699"/>
        </patternFill>
      </fill>
    </dxf>
    <dxf>
      <font>
        <b/>
        <i val="0"/>
        <strike val="0"/>
        <condense val="0"/>
        <extend val="0"/>
        <outline val="0"/>
        <shadow val="0"/>
        <u val="none"/>
        <vertAlign val="baseline"/>
        <sz val="12"/>
        <color theme="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2"/>
        <color rgb="FF000000"/>
        <name val="Calibri"/>
        <family val="2"/>
        <scheme val="minor"/>
      </font>
      <fill>
        <patternFill patternType="lightUp">
          <fgColor rgb="FFF2F2F2"/>
          <bgColor rgb="FFFFE699"/>
        </patternFill>
      </fill>
      <border diagonalUp="0" diagonalDown="0">
        <left style="thin">
          <color rgb="FFF2F2F2"/>
        </left>
        <right style="thin">
          <color rgb="FFF2F2F2"/>
        </right>
        <top/>
        <bottom style="thin">
          <color rgb="FFF2F2F2"/>
        </bottom>
        <vertical/>
        <horizontal/>
      </border>
    </dxf>
    <dxf>
      <font>
        <b val="0"/>
        <i val="0"/>
        <strike val="0"/>
        <condense val="0"/>
        <extend val="0"/>
        <outline val="0"/>
        <shadow val="0"/>
        <u val="none"/>
        <vertAlign val="baseline"/>
        <sz val="12"/>
        <color rgb="FF000000"/>
        <name val="Calibri"/>
        <family val="2"/>
        <scheme val="minor"/>
      </font>
      <fill>
        <patternFill patternType="lightUp">
          <fgColor rgb="FFF2F2F2"/>
          <bgColor rgb="FFFFE699"/>
        </patternFill>
      </fill>
      <border diagonalUp="0" diagonalDown="0">
        <left style="thin">
          <color rgb="FFF2F2F2"/>
        </left>
        <right style="thin">
          <color rgb="FFF2F2F2"/>
        </right>
        <top/>
        <bottom style="thin">
          <color rgb="FFF2F2F2"/>
        </bottom>
        <vertical/>
        <horizontal/>
      </border>
    </dxf>
    <dxf>
      <font>
        <b val="0"/>
        <i val="0"/>
        <strike val="0"/>
        <condense val="0"/>
        <extend val="0"/>
        <outline val="0"/>
        <shadow val="0"/>
        <u val="none"/>
        <vertAlign val="baseline"/>
        <sz val="12"/>
        <color rgb="FF000000"/>
        <name val="Calibri"/>
        <family val="2"/>
        <scheme val="minor"/>
      </font>
      <fill>
        <patternFill patternType="lightUp">
          <fgColor rgb="FFF2F2F2"/>
          <bgColor rgb="FFFFE699"/>
        </patternFill>
      </fill>
      <border diagonalUp="0" diagonalDown="0">
        <left style="thin">
          <color rgb="FFF2F2F2"/>
        </left>
        <right style="thin">
          <color rgb="FFF2F2F2"/>
        </right>
        <top/>
        <bottom style="thin">
          <color rgb="FFF2F2F2"/>
        </bottom>
        <vertical/>
        <horizontal/>
      </border>
    </dxf>
    <dxf>
      <font>
        <b val="0"/>
        <i val="0"/>
        <strike val="0"/>
        <condense val="0"/>
        <extend val="0"/>
        <outline val="0"/>
        <shadow val="0"/>
        <u val="none"/>
        <vertAlign val="baseline"/>
        <sz val="12"/>
        <color rgb="FF000000"/>
        <name val="Calibri"/>
        <family val="2"/>
        <scheme val="minor"/>
      </font>
      <fill>
        <patternFill patternType="lightUp">
          <fgColor rgb="FFF2F2F2"/>
          <bgColor rgb="FFFFE699"/>
        </patternFill>
      </fill>
      <border diagonalUp="0" diagonalDown="0">
        <left style="thin">
          <color rgb="FFF2F2F2"/>
        </left>
        <right style="thin">
          <color rgb="FFF2F2F2"/>
        </right>
        <top/>
        <bottom style="thin">
          <color rgb="FFF2F2F2"/>
        </bottom>
        <vertical/>
        <horizontal/>
      </border>
    </dxf>
    <dxf>
      <font>
        <b val="0"/>
        <i val="0"/>
        <strike val="0"/>
        <condense val="0"/>
        <extend val="0"/>
        <outline val="0"/>
        <shadow val="0"/>
        <u val="none"/>
        <vertAlign val="baseline"/>
        <sz val="12"/>
        <color rgb="FF000000"/>
        <name val="Calibri"/>
        <family val="2"/>
        <scheme val="minor"/>
      </font>
      <fill>
        <patternFill patternType="lightUp">
          <fgColor rgb="FFF2F2F2"/>
          <bgColor rgb="FFFFE699"/>
        </patternFill>
      </fill>
      <border diagonalUp="0" diagonalDown="0">
        <left style="thin">
          <color rgb="FFF2F2F2"/>
        </left>
        <right style="thin">
          <color rgb="FFF2F2F2"/>
        </right>
        <top/>
        <bottom style="thin">
          <color rgb="FFF2F2F2"/>
        </bottom>
        <vertical/>
        <horizontal/>
      </border>
    </dxf>
    <dxf>
      <font>
        <b val="0"/>
        <i val="0"/>
        <strike val="0"/>
        <condense val="0"/>
        <extend val="0"/>
        <outline val="0"/>
        <shadow val="0"/>
        <u val="none"/>
        <vertAlign val="baseline"/>
        <sz val="12"/>
        <color theme="1"/>
        <name val="Calibri"/>
        <family val="2"/>
        <scheme val="minor"/>
      </font>
      <numFmt numFmtId="0" formatCode="General"/>
      <fill>
        <patternFill patternType="lightUp">
          <fgColor theme="0" tint="-4.9989318521683403E-2"/>
          <bgColor theme="7" tint="0.599993896298104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center" vertical="bottom"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lightUp">
          <fgColor theme="0" tint="-4.9989318521683403E-2"/>
          <bgColor theme="7" tint="0.599993896298104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rgb="FF000000"/>
        <name val="Calibri"/>
        <family val="2"/>
        <scheme val="minor"/>
      </font>
      <fill>
        <patternFill patternType="lightUp">
          <fgColor rgb="FFF2F2F2"/>
          <bgColor rgb="FFFFE699"/>
        </patternFill>
      </fill>
    </dxf>
    <dxf>
      <border outline="0">
        <bottom style="thin">
          <color indexed="64"/>
        </bottom>
      </border>
    </dxf>
    <dxf>
      <font>
        <b/>
        <i val="0"/>
        <strike val="0"/>
        <condense val="0"/>
        <extend val="0"/>
        <outline val="0"/>
        <shadow val="0"/>
        <u val="none"/>
        <vertAlign val="baseline"/>
        <sz val="12"/>
        <color theme="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protection locked="0" hidden="0"/>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border outline="0">
        <bottom style="thin">
          <color theme="0" tint="-4.9989318521683403E-2"/>
        </bottom>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dxf>
    <dxf>
      <alignment horizontal="general" vertical="center" textRotation="0" wrapText="1" indent="0" justifyLastLine="0" shrinkToFit="0" readingOrder="0"/>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auto="1"/>
        <name val="Calibri"/>
        <family val="2"/>
        <scheme val="minor"/>
      </font>
      <fill>
        <patternFill patternType="solid">
          <fgColor indexed="64"/>
          <bgColor theme="8" tint="0.59999389629810485"/>
        </patternFill>
      </fill>
      <border diagonalUp="0" diagonalDown="0">
        <left style="thin">
          <color theme="0" tint="-4.9989318521683403E-2"/>
        </left>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auto="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border outline="0">
        <bottom style="thin">
          <color theme="0" tint="-4.9989318521683403E-2"/>
        </bottom>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dxf>
    <dxf>
      <font>
        <b val="0"/>
        <i/>
        <strike val="0"/>
        <condense val="0"/>
        <extend val="0"/>
        <outline val="0"/>
        <shadow val="0"/>
        <u val="none"/>
        <vertAlign val="baseline"/>
        <sz val="12"/>
        <color theme="1"/>
        <name val="Calibri"/>
        <family val="2"/>
        <scheme val="minor"/>
      </font>
      <alignment horizontal="general" vertical="bottom" textRotation="0" wrapText="1" indent="0" justifyLastLine="0" shrinkToFit="0" readingOrder="0"/>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style="thin">
          <color indexed="64"/>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style="thin">
          <color indexed="64"/>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style="thin">
          <color indexed="64"/>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style="thin">
          <color indexed="64"/>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style="thin">
          <color indexed="64"/>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style="thin">
          <color indexed="64"/>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style="thin">
          <color indexed="64"/>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style="thin">
          <color indexed="64"/>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dxf>
    <dxf>
      <font>
        <b/>
        <i val="0"/>
        <strike val="0"/>
        <condense val="0"/>
        <extend val="0"/>
        <outline val="0"/>
        <shadow val="0"/>
        <u val="none"/>
        <vertAlign val="baseline"/>
        <sz val="12"/>
        <color rgb="FF000000"/>
        <name val="Calibri"/>
        <family val="2"/>
        <scheme val="minor"/>
      </font>
      <alignment horizontal="left" vertical="center" textRotation="0" wrapText="1" indent="0" justifyLastLine="0" shrinkToFit="0" readingOrder="0"/>
    </dxf>
  </dxfs>
  <tableStyles count="0" defaultTableStyle="TableStyleMedium2" defaultPivotStyle="PivotStyleLight16"/>
  <colors>
    <mruColors>
      <color rgb="FFCCCCFF"/>
      <color rgb="FF000000"/>
      <color rgb="FFFF7979"/>
      <color rgb="FFB6BAE4"/>
      <color rgb="FFE3B7B7"/>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4.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2.xml"/><Relationship Id="rId40"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report-nat-qtr-rev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  Narrative"/>
      <sheetName val="Fleet Description"/>
      <sheetName val="Marine Vessels"/>
      <sheetName val="Instructions"/>
      <sheetName val="References"/>
      <sheetName val="Example "/>
    </sheetNames>
    <sheetDataSet>
      <sheetData sheetId="0"/>
      <sheetData sheetId="1"/>
      <sheetData sheetId="2"/>
      <sheetData sheetId="3"/>
      <sheetData sheetId="4"/>
      <sheetData sheetId="5"/>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12B7E79A-C857-4968-9BD6-193B181D7EE4}" name="Table2a_RecipientProjectDetails" displayName="Table2a_RecipientProjectDetails" ref="A9:AK11" totalsRowShown="0" headerRowDxfId="1226" dataDxfId="1225">
  <autoFilter ref="A9:AK11" xr:uid="{12B7E79A-C857-4968-9BD6-193B181D7EE4}"/>
  <tableColumns count="37">
    <tableColumn id="1" xr3:uid="{6CD3252D-C703-4619-A330-C077FBC70A6E}" name="Recipient Organization Name" dataDxfId="1224"/>
    <tableColumn id="2" xr3:uid="{A24C106A-AA49-4DBF-93C3-6A8BDE104889}" name="Street" dataDxfId="1223"/>
    <tableColumn id="3" xr3:uid="{AD5C202C-AA99-4395-B254-355647BE6CD7}" name="City" dataDxfId="1222"/>
    <tableColumn id="4" xr3:uid="{7A6AE6EF-9A17-4F00-A310-92E2A9F751D5}" name="State_x000a_(select from dropdown)" dataDxfId="1221"/>
    <tableColumn id="5" xr3:uid="{7D66B371-B2AF-4AD5-A62E-1AD15E10710B}" name="Zip Code " dataDxfId="1220"/>
    <tableColumn id="6" xr3:uid="{A7ED8C43-C3B9-4F80-BA09-22B18A05F1BE}" name="Name" dataDxfId="1219"/>
    <tableColumn id="7" xr3:uid="{6D067F4B-3CB8-458B-AFD3-DF88277F413E}" name="Title/Role" dataDxfId="1218"/>
    <tableColumn id="8" xr3:uid="{1D04252A-3547-413E-A183-9B43EE87AF03}" name="Phone" dataDxfId="1217"/>
    <tableColumn id="9" xr3:uid="{EB66CAA6-98B5-454E-A131-9CF3AE75B66E}" name="Email" dataDxfId="1216"/>
    <tableColumn id="10" xr3:uid="{7168A7A1-ECA8-4067-AAC3-A88D6D61D1E7}" name="Recipient Type_x000a_(select from dropdown)_x000a_(See NOFO Section III.A for details)" dataDxfId="1215"/>
    <tableColumn id="11" xr3:uid="{997810DD-5651-4E2C-9753-1FAD74F19B80}" name="Affiliate Port Authority _x000a_(if applicable)" dataDxfId="1214"/>
    <tableColumn id="12" xr3:uid="{B0B972C7-D9E2-4377-9372-7B9B88DB8DC0}" name="SAM.gov Unique Entity ID (UEI)" dataDxfId="1213"/>
    <tableColumn id="13" xr3:uid="{663FBE39-7CD5-45CE-A21B-3552CF30E051}" name="EPA Grant Number" dataDxfId="1212"/>
    <tableColumn id="14" xr3:uid="{F93623E7-85B5-4485-81C8-82D7F5DA022D}" name="Project Title" dataDxfId="1211"/>
    <tableColumn id="15" xr3:uid="{01DB7002-25DC-4B0B-BF60-3898C8F6E17B}" name="Project Start Date" dataDxfId="1210"/>
    <tableColumn id="16" xr3:uid="{EE54353A-34B1-4D3A-B462-87E32424F8BB}" name="Project End Date" dataDxfId="1209"/>
    <tableColumn id="17" xr3:uid="{C6C82925-A758-4D0A-94DE-3570CF4049CD}" name="Short Project Description_x000a_Briefly describe your project in one to three sentences only, especially noting the expected outputs and outcomes." dataDxfId="1208"/>
    <tableColumn id="18" xr3:uid="{DC07507C-E02D-4A0B-8924-6A52ADDA743B}" name="Total EPA Funding_x000a_This value should be consistent with the amount included on the SF-424A in cell 5(e) under Section A – Budget Summary and SF-424 in Section 18.a. " dataDxfId="1207"/>
    <tableColumn id="19" xr3:uid="{91259C3C-9901-40BE-8A8C-1EF446E853EE}" name="Total Recipient Costs_x000a_This value should be consistent with the amount included on the SF-424A in cell 5(f) under Section A – Budget Summary and SF-424 in Section 18.b-e. " dataDxfId="1206"/>
    <tableColumn id="20" xr3:uid="{47FE243F-2321-41AD-AE57-4772293D6AEF}" name="Total Project Costs_x000a_Sum of Total EPA Funding Requested and Total Recipient Costs" dataDxfId="1205"/>
    <tableColumn id="22" xr3:uid="{5008DFDA-49EE-4447-AE22-B026868AFA63}" name="Total Funding for ZE Equipment_x000a_This field will auto-populate upon completing the 'Fleet Description' tab." dataDxfId="1204"/>
    <tableColumn id="23" xr3:uid="{6021F7C2-3C5F-4A43-AFE7-A2ACFA115EE2}" name="Total Funding for Charging and/or Fueling Infrastructure_x000a_This field will auto-populate upon completing the 'Infrastructure' tabs." dataDxfId="1203"/>
    <tableColumn id="24" xr3:uid="{2303EE9A-9D28-4C51-BA38-81919AA60261}" name="Onroad Vehicles" dataDxfId="1202"/>
    <tableColumn id="25" xr3:uid="{D4D3FFFA-0CA4-4B86-B9A6-F0E75C0B9EF7}" name="Cargo Handling Equipment and Other Nonroad" dataDxfId="1201"/>
    <tableColumn id="26" xr3:uid="{E4745078-C7E6-4AE7-BC5A-F459512A750D}" name="Locomotive and Rail" dataDxfId="1200"/>
    <tableColumn id="27" xr3:uid="{291F8044-DCC8-4639-9C9B-83957507911E}" name="Marine and Harbor Vessels" dataDxfId="1199"/>
    <tableColumn id="28" xr3:uid="{7D34AE1E-BFDC-4041-91DA-EDE76C413DF9}" name="Project Features Scrappage of Equivalent Equipment?" dataDxfId="1198"/>
    <tableColumn id="29" xr3:uid="{E3852AC8-5E4B-4A66-8578-19C8984EDAAD}" name="Electric Vehicle / Vessel Supply Equipment (EVSE) " dataDxfId="1197"/>
    <tableColumn id="30" xr3:uid="{965622AA-9CB2-45D0-AE7E-38305992D7AF}" name="Shore Power Infrastructure" dataDxfId="1196"/>
    <tableColumn id="31" xr3:uid="{E197F373-4DB2-41BD-AF3A-DB38A11D1F88}" name="Hydrogen Fueling Infrastructure" dataDxfId="1195"/>
    <tableColumn id="32" xr3:uid="{4169CCB7-326D-4C4F-938D-25BE657434C2}" name="Solar and Wind Power Generation" dataDxfId="1194"/>
    <tableColumn id="33" xr3:uid="{4DBFD462-2E7F-48FF-8466-DADE7982CD99}" name="Battery Energy Storage System" dataDxfId="1193"/>
    <tableColumn id="34" xr3:uid="{177296C1-F33C-4A78-8D4D-10BFEA1A0DF7}" name="Other Infrastructure" dataDxfId="1192"/>
    <tableColumn id="35" xr3:uid="{3D40D2F1-365D-419A-AA32-44DF0A26547B}" name="Small Water Port Project? _x000a_(See NOFO Section II.B for specifications)_x000a_(select Yes/No from dropdown)" dataDxfId="1191"/>
    <tableColumn id="36" xr3:uid="{F1381691-D109-4B53-AA6B-B4A35D062107}" name="Dry Port Project? _x000a_(See NOFO section I.B. for specifications)_x000a_(select Yes/No from dropdown)" dataDxfId="1190"/>
    <tableColumn id="37" xr3:uid="{D281B1EA-0966-4CFB-8868-5D938905EFAC}" name="Does the recipient use LOGINK or any other prohibited logistics platform as described in NOFO Section III.D.?_x000a_(select Yes/No from dropdown)" dataDxfId="1189"/>
    <tableColumn id="38" xr3:uid="{B98E0E74-26D5-42FD-B276-B37581996D85}" name="I would like to be contacted by the EPA or its partners about participating in research opportunities to provide vehicle/equipment and/or infrastructure activity data from equipment included in this grant. _x000a_(select Yes from dropdown if interested)" dataDxfId="1188"/>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9AD6354B-D572-4CA5-8360-F1A8BB3BCA08}" name="Table9a_Year1_Annual_Expenditure" displayName="Table9a_Year1_Annual_Expenditure" ref="A8:H58" totalsRowShown="0" headerRowDxfId="1063" dataDxfId="1062" tableBorderDxfId="1061">
  <autoFilter ref="A8:H58" xr:uid="{9AD6354B-D572-4CA5-8360-F1A8BB3BCA08}"/>
  <tableColumns count="8">
    <tableColumn id="1" xr3:uid="{C582E1DD-C2EA-4387-96F3-9B021614CC73}" name="Category of Expenses_x000a_(populate additional rows as needed, selecting the appropriate Category of Expenses)" dataDxfId="1060"/>
    <tableColumn id="2" xr3:uid="{02E5698D-F266-4C9A-98FB-4F31C2D9770B}" name="Line Item Description" dataDxfId="1059" dataCellStyle="Currency"/>
    <tableColumn id="3" xr3:uid="{F6F5028B-29AE-446A-B29F-3EA23249CF25}" name="Jan-Jun 2025_x000a_EPA Funds" dataDxfId="1058" dataCellStyle="Currency"/>
    <tableColumn id="4" xr3:uid="{32D9CA66-580A-48D2-9527-3598298AB3C5}" name="Jan-Jun 2025_x000a_Recipient Cost Share" dataDxfId="1057" dataCellStyle="Currency"/>
    <tableColumn id="5" xr3:uid="{D879AB24-2547-42DA-B2CC-D2BD4733473D}" name="Jan-Jun 2025_x000a_Total Project Cost" dataDxfId="1056" dataCellStyle="Currency">
      <calculatedColumnFormula>C9+D9</calculatedColumnFormula>
    </tableColumn>
    <tableColumn id="6" xr3:uid="{EAB02753-5B0C-41FC-99AC-8AD8757D1410}" name="Jul-Dec 2025_x000a_EPA Funds" dataDxfId="1055" dataCellStyle="Currency"/>
    <tableColumn id="7" xr3:uid="{7CFF2229-7562-4876-B04B-B4CA5D143AF7}" name="Jul-Dec 2025_x000a_Recipient Cost Share" dataDxfId="1054" dataCellStyle="Currency"/>
    <tableColumn id="8" xr3:uid="{F229B139-5B2B-44F8-9B76-9C12717A4F5E}" name="Jul-Dec 2025_x000a_Total Project Cost" dataDxfId="1053" dataCellStyle="Currency">
      <calculatedColumnFormula>F9+G9</calculatedColumnFormula>
    </tableColumn>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AF23F3C9-6047-4FAB-BCEC-1864B2164FE0}" name="VA" displayName="VA" ref="AW1:AW134" totalsRowShown="0" headerRowDxfId="190" dataDxfId="189">
  <autoFilter ref="AW1:AW134" xr:uid="{AF23F3C9-6047-4FAB-BCEC-1864B2164FE0}"/>
  <tableColumns count="1">
    <tableColumn id="1" xr3:uid="{5F69FB0D-325C-4220-AC08-69303678E870}" name="VA" dataDxfId="188"/>
  </tableColumns>
  <tableStyleInfo name="TableStyleLight1"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38528B75-F496-4FE3-9E69-48560EC9DAAA}" name="MS" displayName="MS" ref="AA1:AA83" totalsRowShown="0" headerRowDxfId="187" dataDxfId="186">
  <autoFilter ref="AA1:AA83" xr:uid="{38528B75-F496-4FE3-9E69-48560EC9DAAA}"/>
  <tableColumns count="1">
    <tableColumn id="1" xr3:uid="{DD0B75F4-7409-4BF0-9D4E-3C6142511D79}" name="MS" dataDxfId="185"/>
  </tableColumns>
  <tableStyleInfo name="TableStyleLight1"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42A0075E-6302-467A-977F-19A3BC85BC9B}" name="NC" displayName="NC" ref="AJ1:AJ101" totalsRowShown="0" headerRowDxfId="184" dataDxfId="183">
  <autoFilter ref="AJ1:AJ101" xr:uid="{42A0075E-6302-467A-977F-19A3BC85BC9B}"/>
  <tableColumns count="1">
    <tableColumn id="1" xr3:uid="{0EE511A0-075E-4BAC-BE28-D7E4D021B1A6}" name="NC" dataDxfId="182"/>
  </tableColumns>
  <tableStyleInfo name="TableStyleLight1"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A15F1C2C-1A33-40CD-8BFE-1108872C715A}" name="ND" displayName="ND" ref="AK1:AK54" totalsRowShown="0" headerRowDxfId="181" dataDxfId="180">
  <autoFilter ref="AK1:AK54" xr:uid="{A15F1C2C-1A33-40CD-8BFE-1108872C715A}"/>
  <tableColumns count="1">
    <tableColumn id="1" xr3:uid="{4B8611CB-1B8D-4D90-9D47-64CCD68F7414}" name="ND" dataDxfId="179"/>
  </tableColumns>
  <tableStyleInfo name="TableStyleLight1"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C5EBFA90-ED33-48F7-9979-8A86B3CF74DC}" name="FIPSLookupTable" displayName="FIPSLookupTable" ref="A2:F3245" totalsRowShown="0" headerRowDxfId="178" dataDxfId="177">
  <autoFilter ref="A2:F3245" xr:uid="{C5EBFA90-ED33-48F7-9979-8A86B3CF74DC}"/>
  <tableColumns count="6">
    <tableColumn id="1" xr3:uid="{F8688380-B24E-403E-BBC1-9B1CA4436F4A}" name="County FIPS" dataDxfId="176"/>
    <tableColumn id="2" xr3:uid="{DA745BDC-0682-4917-8DA5-273B8098F93A}" name="county" dataDxfId="175"/>
    <tableColumn id="3" xr3:uid="{C9796464-26B1-4B87-9358-300B7FF40E04}" name="state" dataDxfId="174"/>
    <tableColumn id="4" xr3:uid="{A1370EFA-2BF6-4544-9EA3-E600B15C095D}" name="County State Name_short" dataDxfId="173"/>
    <tableColumn id="5" xr3:uid="{ACCDEA8B-F166-4F72-A29E-C98695FC3EC6}" name="State FIPS " dataDxfId="172">
      <calculatedColumnFormula>LEFT(A3, 2)</calculatedColumnFormula>
    </tableColumn>
    <tableColumn id="6" xr3:uid="{C35E47DE-AA71-4212-99E6-9580808C8D4B}" name="EPA Region" dataDxfId="171"/>
  </tableColumns>
  <tableStyleInfo name="TableStyleLight7"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530FC8FE-ED9A-4453-93DF-CBBCDC1E4A8F}" name="Table9b_Year1_Narrative_Response" displayName="Table9b_Year1_Narrative_Response" ref="A69:F94" totalsRowShown="0" headerRowDxfId="1052" headerRowBorderDxfId="1051">
  <autoFilter ref="A69:F94" xr:uid="{530FC8FE-ED9A-4453-93DF-CBBCDC1E4A8F}"/>
  <tableColumns count="6">
    <tableColumn id="1" xr3:uid="{186B0E84-1805-4A1F-84BE-26D3A5BA81CB}" name="Activities" dataDxfId="1050"/>
    <tableColumn id="2" xr3:uid="{699BCD70-3D8A-4D9D-A027-66D44489F8C9}" name="Anticipated Outputs" dataDxfId="1049"/>
    <tableColumn id="3" xr3:uid="{76C21E87-6B5A-4F50-8306-FE1F33B74F93}" name="Anticipated Outcomes" dataDxfId="1048"/>
    <tableColumn id="4" xr3:uid="{06E4459F-E3F8-4E9B-8D0B-6F709E86B878}" name="Progress to Date:_x000a_Jan-Jun 2025_x000a_(select from dropdown)" dataDxfId="1047"/>
    <tableColumn id="5" xr3:uid="{7EE7E1A1-8497-4C69-91FD-8F27157AFB4D}" name="Progress to Date:_x000a_Jul-Dec 2025_x000a_(select from dropdown)" dataDxfId="1046"/>
    <tableColumn id="6" xr3:uid="{410B8EEF-CBFD-4B9F-8DD5-A7BF03EF3E13}" name="Progress Notes_x000a_Describe" dataDxfId="1045"/>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FAEC2EE6-5752-49AE-8961-55A619413E0A}" name="Table9c_year1_narrative_questions" displayName="Table9c_year1_narrative_questions" ref="A99:C109" totalsRowShown="0" headerRowDxfId="1044" headerRowBorderDxfId="1043" tableBorderDxfId="1042" totalsRowBorderDxfId="1041">
  <autoFilter ref="A99:C109" xr:uid="{FAEC2EE6-5752-49AE-8961-55A619413E0A}"/>
  <tableColumns count="3">
    <tableColumn id="1" xr3:uid="{B702E427-C41A-4BB8-B336-E696757286B9}" name="Question" dataDxfId="1040"/>
    <tableColumn id="2" xr3:uid="{1113B693-6F2A-41A9-9454-3DB97EAE2BD2}" name="Jan-Jun 2025 Update" dataDxfId="1039"/>
    <tableColumn id="3" xr3:uid="{A7A3734B-4CE2-4478-9C36-989BB72ECC4D}" name="Jul-Dec 2025 Update" dataDxfId="1038"/>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81EDF702-1F09-4065-8A9D-6BCDF228A81E}" name="Table10b_Year2_Narrative_Response" displayName="Table10b_Year2_Narrative_Response" ref="A69:F94" totalsRowShown="0" headerRowDxfId="1037" headerRowBorderDxfId="1036" tableBorderDxfId="1035">
  <autoFilter ref="A69:F94" xr:uid="{81EDF702-1F09-4065-8A9D-6BCDF228A81E}"/>
  <tableColumns count="6">
    <tableColumn id="1" xr3:uid="{955C8887-5DAE-4B38-A788-2B574E5C3CCC}" name="Activities" dataDxfId="1034"/>
    <tableColumn id="2" xr3:uid="{F52446A1-6356-42FE-A3D5-F0A135E6C4BB}" name="Anticipated Outputs" dataDxfId="1033"/>
    <tableColumn id="3" xr3:uid="{891B49A1-B6BA-41CF-91C4-FC2CB2B012A6}" name="Anticipated Outcomes" dataDxfId="1032"/>
    <tableColumn id="4" xr3:uid="{ACB48657-6659-419C-A55C-58BF1364B6AF}" name="Progress to Date:_x000a_Jan-Jun 2026_x000a_(select from dropdown)" dataDxfId="1031"/>
    <tableColumn id="5" xr3:uid="{F441E744-07F8-4077-B611-6C9E7EB9BE2B}" name="Progress to Date:_x000a_Jul-Dec 2026 _x000a_(select from dropdown)" dataDxfId="1030"/>
    <tableColumn id="6" xr3:uid="{646F6F5A-ABAA-439F-9C05-60F3BF31E9B9}" name="Progress Notes_x000a_Describe" dataDxfId="1029"/>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C967635A-87EB-4D0C-8757-EC26C78534BE}" name="Table10c_year2_narrative_questions" displayName="Table10c_year2_narrative_questions" ref="A99:C109" totalsRowShown="0" headerRowDxfId="1028" headerRowBorderDxfId="1027" tableBorderDxfId="1026" totalsRowBorderDxfId="1025">
  <autoFilter ref="A99:C109" xr:uid="{C967635A-87EB-4D0C-8757-EC26C78534BE}"/>
  <tableColumns count="3">
    <tableColumn id="1" xr3:uid="{25DB64D6-E40D-41EB-A71C-D7729B706AC9}" name="Question" dataDxfId="1024"/>
    <tableColumn id="2" xr3:uid="{55548832-27A5-46E5-BE8F-778DA5ED7EEB}" name="Jan-Jun 2026 Update" dataDxfId="1023"/>
    <tableColumn id="3" xr3:uid="{B67BB0D9-F7F8-4DF0-87A7-F21295F98FCC}" name="Jul-Dec 2026 Update" dataDxfId="102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979A5489-5888-463D-A25A-BFF04423244C}" name="Table10a_Year2_Annual_Expenditure" displayName="Table10a_Year2_Annual_Expenditure" ref="A8:H58" totalsRowShown="0" tableBorderDxfId="1021">
  <autoFilter ref="A8:H58" xr:uid="{979A5489-5888-463D-A25A-BFF04423244C}"/>
  <tableColumns count="8">
    <tableColumn id="1" xr3:uid="{022BD299-F16B-4687-8B6A-FE741A58283D}" name="Category of Expenses_x000a_(populate additional rows as needed, selecting the appropriate Category of Expenses)" dataDxfId="1020"/>
    <tableColumn id="2" xr3:uid="{E272C8BB-67C7-4D8E-BDCB-95FCA406212B}" name="Line Item Description" dataDxfId="1019" dataCellStyle="Currency"/>
    <tableColumn id="3" xr3:uid="{AEA7D1FD-2D93-4228-A680-12F2F07B142F}" name="Jan-Jun 2026_x000a_EPA Funds" dataDxfId="1018" dataCellStyle="Currency"/>
    <tableColumn id="4" xr3:uid="{4B24BBCE-A13A-499D-B5D6-5CEFC5439C43}" name="Jan-Jun 2026_x000a_Recipient Cost Share" dataDxfId="1017" dataCellStyle="Currency"/>
    <tableColumn id="5" xr3:uid="{3C8E8D86-AC6B-4E09-89FB-71CD45DD9A70}" name="Jan-Jun 2026_x000a_Total Project Cost" dataDxfId="1016" dataCellStyle="Currency">
      <calculatedColumnFormula>C9+D9</calculatedColumnFormula>
    </tableColumn>
    <tableColumn id="6" xr3:uid="{D48FCD96-54C8-4B2A-BC72-787701514FFC}" name="Jul-Dec 2026_x000a_EPA Funds" dataDxfId="1015" dataCellStyle="Currency"/>
    <tableColumn id="7" xr3:uid="{E39D8914-C1CE-44C4-B218-9F6AC63CB468}" name="Jul-Dec 2026_x000a_Recipient Cost Share" dataDxfId="1014" dataCellStyle="Currency"/>
    <tableColumn id="8" xr3:uid="{8DF0C02B-956E-4298-8D34-0C23411EA410}" name="Jul-Dec 2026_x000a_Total Project Cost" dataDxfId="1013" dataCellStyle="Currency"/>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4FFA755C-E0EA-4DEA-B081-19E5611B60BC}" name="Table11b_Year3_Narrative_Response" displayName="Table11b_Year3_Narrative_Response" ref="A69:F94" totalsRowShown="0" tableBorderDxfId="1012">
  <autoFilter ref="A69:F94" xr:uid="{4FFA755C-E0EA-4DEA-B081-19E5611B60BC}"/>
  <tableColumns count="6">
    <tableColumn id="1" xr3:uid="{0F8F85E7-B8BA-4F21-9C5C-65841DD54C7E}" name="Activities" dataDxfId="1011"/>
    <tableColumn id="2" xr3:uid="{61F965A7-A1AD-4D7D-ACD9-A98EC4D7FBF4}" name="Anticipated Outputs" dataDxfId="1010"/>
    <tableColumn id="3" xr3:uid="{44563D25-625C-44A1-8550-6FE876B069AB}" name="Anticipated Outcomes" dataDxfId="1009"/>
    <tableColumn id="4" xr3:uid="{48522137-243D-41BD-AAA9-278E85628802}" name="Progress to Date: _x000a_Jan-Jun 2027_x000a_(select from dropdown)" dataDxfId="1008"/>
    <tableColumn id="5" xr3:uid="{B29F88B2-C819-41BF-BA6F-FE1A56830F6C}" name="Progress to Date: _x000a_Jul-Dec 2027_x000a_(select from dropdown)" dataDxfId="1007"/>
    <tableColumn id="6" xr3:uid="{0A344D07-1251-4875-A50D-9C6D86190648}" name="Progress Notes_x000a_Describe" dataDxfId="1006"/>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99B90AED-B78F-450C-8C1D-869EF2DDBECF}" name="Table11c_year3_narrative_questions" displayName="Table11c_year3_narrative_questions" ref="A99:C109" totalsRowShown="0" tableBorderDxfId="1005">
  <autoFilter ref="A99:C109" xr:uid="{99B90AED-B78F-450C-8C1D-869EF2DDBECF}"/>
  <tableColumns count="3">
    <tableColumn id="1" xr3:uid="{EFB1318B-23A7-47DA-8764-FDCB4CB49AEE}" name="Question" dataDxfId="1004"/>
    <tableColumn id="2" xr3:uid="{B303F6B2-C215-40DA-AB91-9FECA7C28C0A}" name="Jan-Jun 2027 Update" dataDxfId="1003"/>
    <tableColumn id="3" xr3:uid="{EC8C4F7C-519B-423F-8443-B043232ED0C8}" name="Jul-Dec 2027 Update" dataDxfId="1002"/>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32020F3-CE26-4017-8DF1-44A1FC0D5969}" name="Table11a_Year3_Annual_Expenditure" displayName="Table11a_Year3_Annual_Expenditure" ref="A8:H58" totalsRowShown="0" tableBorderDxfId="1001">
  <autoFilter ref="A8:H58" xr:uid="{032020F3-CE26-4017-8DF1-44A1FC0D5969}"/>
  <tableColumns count="8">
    <tableColumn id="1" xr3:uid="{681BD6D7-E405-4866-A80C-A79F5191B663}" name="Category of Expenses_x000a_(populate additional rows as needed, selecting the appropriate Category of Expenses)" dataDxfId="1000"/>
    <tableColumn id="2" xr3:uid="{D16CEC72-D2B9-40F4-8F63-76F86843E83A}" name="Line Item Description" dataDxfId="999" dataCellStyle="Currency"/>
    <tableColumn id="3" xr3:uid="{D935838C-62B1-4DB8-AC36-A2364F30B4CC}" name="Jan-Jun 2027_x000a_EPA Funds" dataDxfId="998" dataCellStyle="Currency"/>
    <tableColumn id="4" xr3:uid="{9308DEEF-12F7-46FE-AB0F-B2990A5B2BFD}" name="Jan-Jun 2027_x000a_Recipient Cost Share" dataDxfId="997" dataCellStyle="Currency"/>
    <tableColumn id="5" xr3:uid="{47DE620A-8B06-43BB-9886-23F4D118B08D}" name="Jan-Jun 2027_x000a_Total Project Cost" dataDxfId="996" dataCellStyle="Currency"/>
    <tableColumn id="6" xr3:uid="{10B1AB86-853E-4891-9241-ECD39509AC63}" name="Jul-Dec 2027_x000a_EPA Funds" dataDxfId="995" dataCellStyle="Currency"/>
    <tableColumn id="7" xr3:uid="{2C7FC23E-8706-463F-871D-E70AB7EAD0FA}" name="Jul-Dec 2027_x000a_Recipient Cost Share" dataDxfId="994" dataCellStyle="Currency"/>
    <tableColumn id="8" xr3:uid="{61070F4C-49AA-4929-821E-2EFDF8463F75}" name="Jul-Dec 2027_x000a_Total Project Cost" dataDxfId="993" dataCellStyle="Currency"/>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22E8050E-AC8F-4704-9B93-6E891B872A51}" name="Table12b_Year4_Narrative_Response" displayName="Table12b_Year4_Narrative_Response" ref="A69:F94" totalsRowShown="0" headerRowDxfId="992" headerRowBorderDxfId="991" tableBorderDxfId="990">
  <autoFilter ref="A69:F94" xr:uid="{22E8050E-AC8F-4704-9B93-6E891B872A51}"/>
  <tableColumns count="6">
    <tableColumn id="1" xr3:uid="{C1874717-869C-4A2F-B7EE-78B1B078E9D8}" name="Activities" dataDxfId="989"/>
    <tableColumn id="2" xr3:uid="{B0C5B9B3-050B-4F85-B4D5-30AA037CEB3C}" name="Anticipated Outputs" dataDxfId="988"/>
    <tableColumn id="3" xr3:uid="{ABAADD10-BF5B-472F-AA2E-D0A16C190D10}" name="Anticipated Outcomes" dataDxfId="987"/>
    <tableColumn id="4" xr3:uid="{A966A5A8-430B-4814-A026-8FD1979B7BA9}" name="Progress to Date: _x000a_Jan-Jun 2028_x000a_(select from dropdown)" dataDxfId="986"/>
    <tableColumn id="5" xr3:uid="{2FDF4120-86D1-4987-A300-4B06210573CA}" name="Progress to Date: _x000a_Jul-Dec 2028_x000a_(select from dropdown)" dataDxfId="985"/>
    <tableColumn id="6" xr3:uid="{957A1DD5-A038-4168-B099-634A980299B9}" name="Progress Notes_x000a_Describe" dataDxfId="984"/>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A4EA5365-9CE5-4900-8251-DDCC793F6B3D}" name="Table3a_projectPartners" displayName="Table3a_projectPartners" ref="A9:J50" totalsRowShown="0" headerRowDxfId="1187" dataDxfId="1186" tableBorderDxfId="1185">
  <autoFilter ref="A9:J50" xr:uid="{A4EA5365-9CE5-4900-8251-DDCC793F6B3D}"/>
  <sortState xmlns:xlrd2="http://schemas.microsoft.com/office/spreadsheetml/2017/richdata2" ref="A10:I20">
    <sortCondition descending="1" ref="F9:F20"/>
  </sortState>
  <tableColumns count="10">
    <tableColumn id="1" xr3:uid="{C94FC140-3B4F-4F80-9953-CA729CDAC892}" name="Project Partner Organization Name" dataDxfId="1184"/>
    <tableColumn id="2" xr3:uid="{E4B3D208-D53C-42F1-A181-66C5AD810EF6}" name="Primary Contact Information for Project Partner(s):_x000a_Name" dataDxfId="1183"/>
    <tableColumn id="3" xr3:uid="{84FA4848-0FF8-4D5F-B6C6-699E9F6BA034}" name="Primary Contact Information for Project Partner(s):_x000a_Title/Role" dataDxfId="1182"/>
    <tableColumn id="4" xr3:uid="{5D491E29-312A-47EF-953E-39AD707B1ED0}" name="Primary Contact Information for Project Partner(s):_x000a_Email" dataDxfId="1181"/>
    <tableColumn id="5" xr3:uid="{809A8D29-0584-4D05-B8C6-131B758857B1}" name="Primary Contact Information for Project Partner(s):_x000a_Phone" dataDxfId="1180"/>
    <tableColumn id="6" xr3:uid="{E70A329F-0867-46FC-8AB3-61323B5DE7DA}" name="Type of Organization_x000a_(select from dropdown)" dataDxfId="1179"/>
    <tableColumn id="7" xr3:uid="{228ACDDF-B517-4F0B-B82B-EB684CF9265A}" name="Type of Organization_x000a_If Other selected for Type of Organization, describe" dataDxfId="1178"/>
    <tableColumn id="8" xr3:uid="{290B651C-A1FA-402F-9855-722B7395E280}" name="Nature of Partnership with Recipient_x000a_(select from dropdown)" dataDxfId="1177"/>
    <tableColumn id="9" xr3:uid="{D4A7C267-DE78-4B3E-9CAD-374962347E4B}" name="Role in Project_x000a_Describe" dataDxfId="1176"/>
    <tableColumn id="10" xr3:uid="{DC5236AC-0004-43F6-A651-EF715E8CA161}" name="Is this partner a subawardee?_x000a_(select Yes/No from dropdown)" dataDxfId="1175"/>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ED94C762-7431-4025-88EF-4118A41B7E96}" name="Table12c_year4_narrative_questions" displayName="Table12c_year4_narrative_questions" ref="A99:C109" totalsRowShown="0" tableBorderDxfId="983">
  <autoFilter ref="A99:C109" xr:uid="{ED94C762-7431-4025-88EF-4118A41B7E96}"/>
  <tableColumns count="3">
    <tableColumn id="1" xr3:uid="{316AE56F-973E-45DB-B4E9-242DDCFA6676}" name="Question" dataDxfId="982"/>
    <tableColumn id="2" xr3:uid="{D56DE695-75D8-4D74-81C9-713889ECE75E}" name="Jan-Jun 2028 Update" dataDxfId="981"/>
    <tableColumn id="3" xr3:uid="{5CB295F7-5787-4500-B9E1-7B3EA5592ACC}" name="Jul-Dec 2028 Update" dataDxfId="980"/>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340151BE-E9CE-4C86-8A5C-2DEA1A674B38}" name="Table12a_Year4_Annual_Expenditure" displayName="Table12a_Year4_Annual_Expenditure" ref="A8:H58" totalsRowShown="0" tableBorderDxfId="979">
  <autoFilter ref="A8:H58" xr:uid="{340151BE-E9CE-4C86-8A5C-2DEA1A674B38}"/>
  <tableColumns count="8">
    <tableColumn id="1" xr3:uid="{D58E8D4F-4AD0-453E-B2ED-3EE5C6515C1E}" name="Category of Expenses_x000a_(populate additional rows as needed, selecting the appropriate Category of Expenses)" dataDxfId="978"/>
    <tableColumn id="2" xr3:uid="{B9D0C2EF-A897-4FDA-BA83-D3C0B1C9B6FF}" name="Line Item Description" dataDxfId="977" dataCellStyle="Currency"/>
    <tableColumn id="3" xr3:uid="{48D95A5C-B6F8-4745-9842-0E5AEF1A3354}" name="Jan-Jun 2028_x000a_EPA Funds" dataDxfId="976" dataCellStyle="Currency"/>
    <tableColumn id="4" xr3:uid="{02CA155E-391A-4E78-820B-D1EFDED15131}" name="Jan-Jun 2028_x000a_Recipient Cost Share" dataDxfId="975" dataCellStyle="Currency"/>
    <tableColumn id="5" xr3:uid="{2CD3BDFF-5EEE-4553-9A19-4011F239EC20}" name="Jan-Jun 2028_x000a_Total Project Cost" dataDxfId="974" dataCellStyle="Currency"/>
    <tableColumn id="6" xr3:uid="{D1939A6E-0088-4B1F-97AF-BB31DF21226A}" name="Jul-Dec 2028_x000a_EPA Funds" dataDxfId="973" dataCellStyle="Currency"/>
    <tableColumn id="7" xr3:uid="{777890DD-A5A2-4675-94D9-3F2F9DE57A00}" name="Jul-Dec 2028_x000a_Recipient Cost Share" dataDxfId="972" dataCellStyle="Currency"/>
    <tableColumn id="8" xr3:uid="{DDAF4A1C-C8ED-451B-ADE3-2E946DF3DCF8}" name="Jul-Dec 2028_x000a_Total Project Cost" dataDxfId="971" dataCellStyle="Currency"/>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902FE6FB-A916-4C48-879A-88F4E6259A76}" name="Table13a_WP_Commit_Community_Engagement" displayName="Table13a_WP_Commit_Community_Engagement" ref="A9:D22" totalsRowShown="0" headerRowDxfId="970" dataDxfId="969" tableBorderDxfId="968">
  <autoFilter ref="A9:D22" xr:uid="{902FE6FB-A916-4C48-879A-88F4E6259A76}"/>
  <tableColumns count="4">
    <tableColumn id="1" xr3:uid="{928712E8-3DF2-40DF-B193-192B38FAE7DD}" name="Number" dataDxfId="967"/>
    <tableColumn id="2" xr3:uid="{95E0E23C-3510-45BB-8D6B-777850B34986}" name="Question" dataDxfId="966"/>
    <tableColumn id="3" xr3:uid="{A5974452-475E-45B8-9526-FC45549E2CBE}" name="Answer 1" dataDxfId="965"/>
    <tableColumn id="4" xr3:uid="{4C23189B-FA91-4037-879C-C5B35657982E}" name="Answer 2" dataDxfId="964"/>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4436FFEA-E55B-4FE3-8A0D-10CE52CCC232}" name="Table13f_WP_Commit_Other" displayName="Table13f_WP_Commit_Other" ref="A73:D74" totalsRowShown="0" headerRowDxfId="963" dataDxfId="962">
  <autoFilter ref="A73:D74" xr:uid="{4436FFEA-E55B-4FE3-8A0D-10CE52CCC232}"/>
  <tableColumns count="4">
    <tableColumn id="1" xr3:uid="{4E6592EA-535D-4835-9525-0BDB237E4BE5}" name="Number" dataDxfId="961"/>
    <tableColumn id="2" xr3:uid="{282D1CD3-A3E0-4ECA-B9E4-BED8640827FD}" name="Question" dataDxfId="960"/>
    <tableColumn id="3" xr3:uid="{211500DF-FB55-4BCE-9B95-EB015467AEE8}" name="_" dataDxfId="959"/>
    <tableColumn id="4" xr3:uid="{B6D0B37A-1271-4549-9DDA-CD68E42F4485}" name="Answer" dataDxfId="958"/>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46528F95-2CC1-4978-A514-E7EC1A2F8332}" name="Table13e_WP_Commit_Leveraging_AddtlFund" displayName="Table13e_WP_Commit_Leveraging_AddtlFund" ref="A64:D70" totalsRowShown="0" headerRowDxfId="957" dataDxfId="956">
  <autoFilter ref="A64:D70" xr:uid="{46528F95-2CC1-4978-A514-E7EC1A2F8332}"/>
  <tableColumns count="4">
    <tableColumn id="1" xr3:uid="{8F2185EC-10B2-4C23-9CFF-5509C0BC6716}" name="Number" dataDxfId="955"/>
    <tableColumn id="2" xr3:uid="{347B0CA4-6E82-4692-A76A-D2FDD76BF592}" name="Question" dataDxfId="954"/>
    <tableColumn id="3" xr3:uid="{E17D7C51-EA09-454E-9B1B-61237BA5AE87}" name="Answer 1" dataDxfId="953"/>
    <tableColumn id="4" xr3:uid="{7DC3EC15-4E17-42F3-98E9-8713F156E426}" name="Answer 2" dataDxfId="952"/>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81058422-8120-48FB-8A23-209913DA607D}" name="Table13d_WP_Commit_Resilience_Climate" displayName="Table13d_WP_Commit_Resilience_Climate" ref="A53:D60" totalsRowShown="0" headerRowDxfId="951" dataDxfId="950" tableBorderDxfId="949">
  <autoFilter ref="A53:D60" xr:uid="{81058422-8120-48FB-8A23-209913DA607D}"/>
  <tableColumns count="4">
    <tableColumn id="1" xr3:uid="{22677319-7811-461F-97DA-CA62AA5EE958}" name="Number" dataDxfId="948"/>
    <tableColumn id="2" xr3:uid="{EE005EF4-487A-40F5-862C-14A0CA0E97FB}" name="Question" dataDxfId="947"/>
    <tableColumn id="3" xr3:uid="{24F7B306-5C97-48AF-BAA3-FB08B9420E2A}" name="Answer 1" dataDxfId="946"/>
    <tableColumn id="4" xr3:uid="{F9824EFD-8015-4255-8C5D-8BE3C6642EC0}" name="Answer 2" dataDxfId="945"/>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A523959C-726A-45B7-B2D0-D7E61E9CBACF}" name="Table13c_WP_Commit_Workforce_Dev" displayName="Table13c_WP_Commit_Workforce_Dev" ref="A40:D50" totalsRowShown="0" headerRowDxfId="944" dataDxfId="943" tableBorderDxfId="942">
  <autoFilter ref="A40:D50" xr:uid="{A523959C-726A-45B7-B2D0-D7E61E9CBACF}"/>
  <tableColumns count="4">
    <tableColumn id="1" xr3:uid="{3FBF2CE6-A01B-42B0-8A5D-949D8C3DA4C4}" name="Number" dataDxfId="941"/>
    <tableColumn id="2" xr3:uid="{457E8E3B-6B29-464B-9FF0-1F9E7360CD00}" name="Question" dataDxfId="940"/>
    <tableColumn id="3" xr3:uid="{9D615E2F-77F6-4594-B3FD-1E2397ED1488}" name="Answer 1" dataDxfId="939"/>
    <tableColumn id="4" xr3:uid="{043ACAAF-A4D2-40B3-9B19-29AEDCFABD47}" name="Answer 2" dataDxfId="938"/>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17228539-4B5A-4286-ACE8-AF8325543438}" name="Table13b_WP_Commit_Sustainability" displayName="Table13b_WP_Commit_Sustainability" ref="A25:D37" totalsRowShown="0" headerRowDxfId="937" dataDxfId="936" tableBorderDxfId="935">
  <autoFilter ref="A25:D37" xr:uid="{17228539-4B5A-4286-ACE8-AF8325543438}"/>
  <tableColumns count="4">
    <tableColumn id="1" xr3:uid="{48DD7146-7C5F-4D5A-A9CF-2D4DA6489F5F}" name="Number" dataDxfId="934"/>
    <tableColumn id="2" xr3:uid="{050ACAAF-E310-448F-89DF-E288B3668F31}" name="Question" dataDxfId="933"/>
    <tableColumn id="3" xr3:uid="{7975744A-2D88-4AFF-A13A-7D4C7EE3812D}" name="Answer 1" dataDxfId="932"/>
    <tableColumn id="4" xr3:uid="{9D2118E1-E058-4B2A-968E-2C0C005E3F4F}" name="Answer 2" dataDxfId="931"/>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EE7F4189-4AF2-4495-9027-A849BFFB3E42}" name="Table14a_Addtl_Ext_Funds" displayName="Table14a_Addtl_Ext_Funds" ref="A10:D20" totalsRowShown="0" tableBorderDxfId="930">
  <autoFilter ref="A10:D20" xr:uid="{EE7F4189-4AF2-4495-9027-A849BFFB3E42}"/>
  <tableColumns count="4">
    <tableColumn id="1" xr3:uid="{D84F5A7D-A857-4B43-8498-2B523670305D}" name="Source Name" dataDxfId="929"/>
    <tableColumn id="2" xr3:uid="{D79B109A-C930-4AA0-A10F-8D591C4602E3}" name="Amount ($)" dataDxfId="928" dataCellStyle="Currency"/>
    <tableColumn id="3" xr3:uid="{49B55A13-8274-4C69-9033-2DC082BAD525}" name="Status" dataDxfId="927"/>
    <tableColumn id="4" xr3:uid="{CF77C482-08EC-4AAF-B6E3-934E65B4FF78}" name="Reporting Period Awarded" dataDxfId="926"/>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E8B5882-E3E1-49F9-9B91-C98A815461F5}" name="Table15_New_FleetDescription" displayName="Table15_New_FleetDescription" ref="A14:DC815" totalsRowShown="0" headerRowDxfId="925" dataDxfId="923" headerRowBorderDxfId="924" tableBorderDxfId="922">
  <autoFilter ref="A14:DC815" xr:uid="{AE8B5882-E3E1-49F9-9B91-C98A815461F5}"/>
  <sortState xmlns:xlrd2="http://schemas.microsoft.com/office/spreadsheetml/2017/richdata2" ref="A15:CE615">
    <sortCondition ref="BZ14:BZ615"/>
  </sortState>
  <tableColumns count="107">
    <tableColumn id="1" xr3:uid="{5D59D8F2-BCAC-4AD9-83F7-AFB81F0C4044}" name="Vehicle or Equipment_x000a_(user is encouraged to modify values in this column. This is used to identify equipment when completing other tabs)" dataDxfId="921"/>
    <tableColumn id="11" xr3:uid="{30D52EA9-8E49-4D84-8559-5123CED62CD0}" name="Vehicle or Equipment Type_x000a_(select from dropdown)" dataDxfId="920"/>
    <tableColumn id="3" xr3:uid="{C5B54E67-5F9B-4BC5-B635-F25498E4DFD4}" name="Vehicle or Equipment Subtype_x000a_(select option from dropdown that best matches vehicle or equipment; must select 'Vehicle or Equipment Type' first)" dataDxfId="919"/>
    <tableColumn id="35" xr3:uid="{692CDA76-F8AD-4A50-BF38-230B6F9291F2}" name="If 'Other' Subtype selected, please describe" dataDxfId="918">
      <calculatedColumnFormula>SEARCH("Other", Table15_New_FleetDescription[[#This Row],[Vehicle or Equipment Subtype
(select option from dropdown that best matches vehicle or equipment; must select ''Vehicle or Equipment Type'' first)]])</calculatedColumnFormula>
    </tableColumn>
    <tableColumn id="75" xr3:uid="{6F310933-B04E-4A4F-A1C3-BF607767E43A}" name="Technology Type_x000a_(select from dropdown; note that new powertrain is not available for onroad sector)" dataDxfId="917"/>
    <tableColumn id="92" xr3:uid="{A3D4C25D-9810-436B-8F38-CA25B566E544}" name="If 'Other' selected for Technology Type, please describe" dataDxfId="916"/>
    <tableColumn id="17" xr3:uid="{A0E4F287-E91C-474B-ACC0-2C953ECDE3C3}" name="Fleet Owner" dataDxfId="915"/>
    <tableColumn id="67" xr3:uid="{28DF651D-3F1F-49F6-A703-6D2640323833}" name="Subawardee _x000a_(if part of subaward; select subawardee from dropdown, based on entries into Table 2c)" dataDxfId="914"/>
    <tableColumn id="40" xr3:uid="{D378F26D-0B66-418E-9CBC-4E44DCAC13FD}" name="Estimated Planned Date-in-Service for New Vehicle, Equipment, or Powertrain_x000a_(mm/dd/yyyy)" dataDxfId="913"/>
    <tableColumn id="9" xr3:uid="{AFEE9B99-EA0D-489D-9EF2-CA2F3524B389}" name="Actual Date-in-Service for New Vehicle, Equipment, or Powertrain_x000a_(mm/dd/yyyy)" dataDxfId="912"/>
    <tableColumn id="19" xr3:uid="{E65C4D24-1A10-43D9-9C9F-5C39EF373716}" name="Vehicle or Equipment Operates in Multiple Performance Locations Within this project? _x000a_(select Yes/No from dropdown)" dataDxfId="911"/>
    <tableColumn id="2" xr3:uid="{7EA5198D-19C5-4F21-ABB5-4652431FCB71}" name="Primary Port or Port Facility_x000a_(select from dropdown based on Table 5a of this template)" dataDxfId="910">
      <calculatedColumnFormula>IF(Table15_New_FleetDescription[[#This Row],[Vehicle or Equipment Operates in Multiple Performance Locations Within this project? 
(select Yes/No from dropdown)]]="", "", _xlfn.XLOOKUP(Table15_New_FleetDescription[[#This Row],[Vehicle or Equipment Operates in Multiple Performance Locations Within this project? 
(select Yes/No from dropdown)]],#REF!,#REF!, "error - not found; see Table 3", 0, 1))</calculatedColumnFormula>
    </tableColumn>
    <tableColumn id="20" xr3:uid="{CAAA8797-0538-43BB-A778-7DCBB53E4046}" name="If Primary location of vehicle/equipment is not at a port or port facility listed in Table 5a, provide the Name of the Additional Project Location as listed in Table 6a _x000a_(select from dropdown based on Table 6a of this template)" dataDxfId="909"/>
    <tableColumn id="21" xr3:uid="{E31D7162-2AE3-4446-9C07-B57766768DBE}" name="Primary Project Site ID" dataDxfId="908">
      <calculatedColumnFormula>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template)]],#REF!,#REF!, "error - not found; see Table 3", 0, 1), _xlfn.XLOOKUP(Table15_New_FleetDescription[[#This Row],[Primary Port or Port Facility
(select from dropdown based on Table 5a of this template)]],#REF!,#REF!, "error-not found in Table 3a.", 0, 1)))</calculatedColumnFormula>
    </tableColumn>
    <tableColumn id="22" xr3:uid="{E39390EE-A10D-45F1-B51D-290168871330}" name="State" dataDxfId="907"/>
    <tableColumn id="23" xr3:uid="{DF07D798-B468-4C66-B694-9130A6BFA413}" name="County" dataDxfId="906"/>
    <tableColumn id="10" xr3:uid="{B70B400B-BA8A-418D-A573-58C76DB4794F}" name="Percentage of Equipment Operation within the Primary County and/or port location_x000a_(% of time for nonroad equipment &amp; % of miles driven for onroad equipment; enter a value between 0-100%.)" dataDxfId="905" dataCellStyle="Percent"/>
    <tableColumn id="24" xr3:uid="{27FAF23D-C870-48B7-8074-759DDA3BE16D}" name="City" dataDxfId="904"/>
    <tableColumn id="27" xr3:uid="{9EF0AF55-EB88-4766-B4D7-349355CC0594}" name="FIPS Code" dataDxfId="903"/>
    <tableColumn id="14" xr3:uid="{368D94D4-B96C-4F67-A08E-3A6B57755A95}" name="Secondary Port or Port Facility _x000a_(select from dropdown if vehicle or equipment serves more than one location)" dataDxfId="902"/>
    <tableColumn id="32" xr3:uid="{536BDCBF-983B-4ABC-940F-4096262BF048}" name="If Secondary location of vehicle/equipment is not at a port or port facility, provide the Name of the Additional Project Location _x000a_(select from dropdown)" dataDxfId="901"/>
    <tableColumn id="26" xr3:uid="{658EC392-2225-4354-8E6D-D2621B03BEC9}" name="Secondary Location Project Site ID" dataDxfId="900">
      <calculatedColumnFormula>IF(Table15_New_FleetDescription[[#This Row],[Secondary Port or Port Facility 
(select from dropdown if vehicle or equipment serves more than one location)]]="", "", _xlfn.XLOOKUP(Table15_New_FleetDescription[[#This Row],[If Secondary location of vehicle/equipment is not at a port or port facility, provide the Name of the Additional Project Location 
(select from dropdown)]],#REF!,#REF!, "error - not found; see Table 3", 0, 1))</calculatedColumnFormula>
    </tableColumn>
    <tableColumn id="25" xr3:uid="{34087513-FE31-4A90-87E7-41B2CC25FED9}" name="Secondary Location State" dataDxfId="899">
      <calculatedColumnFormula>IF(Table15_New_FleetDescription[[#This Row],[Secondary Port or Port Facility 
(select from dropdown if vehicle or equipment serves more than one location)]]="", "", _xlfn.XLOOKUP(Table15_New_FleetDescription[[#This Row],[Secondary Location Project Site ID]],#REF!,#REF!, "error - not found; see Table 3", 0, 1))</calculatedColumnFormula>
    </tableColumn>
    <tableColumn id="18" xr3:uid="{FC0BDBA4-CB50-475B-8C3E-B53EFD57D892}" name="Secondary Location County" dataDxfId="898">
      <calculatedColumnFormula>IF(Table15_New_FleetDescription[[#This Row],[Secondary Port or Port Facility 
(select from dropdown if vehicle or equipment serves more than one location)]]="", "", _xlfn.XLOOKUP(Table15_New_FleetDescription[[#This Row],[Secondary Location Project Site ID]],#REF!,#REF!, "error - not found; see Table 3", 0, 1))</calculatedColumnFormula>
    </tableColumn>
    <tableColumn id="16" xr3:uid="{61BA2061-64F8-4CFB-8744-5AB8C7BC61DA}" name="Percentage of Equipment Operation within Secondary County and/or port location_x000a_(% of time for nonroad equipment &amp; % of miles driven for onroad. Enter a value between 0-100%.)" dataDxfId="897" dataCellStyle="Percent"/>
    <tableColumn id="15" xr3:uid="{6DD9B32F-AF4E-45F4-9F80-3471F8F17884}" name="Secondary Location City" dataDxfId="896">
      <calculatedColumnFormula>IF(Table15_New_FleetDescription[[#This Row],[Secondary Port or Port Facility 
(select from dropdown if vehicle or equipment serves more than one location)]]="", "", _xlfn.XLOOKUP(Table15_New_FleetDescription[[#This Row],[Secondary Location Project Site ID]],#REF!,#REF!, "error - not found; see Table 3", 0, 1))</calculatedColumnFormula>
    </tableColumn>
    <tableColumn id="13" xr3:uid="{659F4A4F-E685-410B-9D39-9BEFF8FC8D90}" name="Secondary Location FIPS Code" dataDxfId="895">
      <calculatedColumnFormula>IF(Table15_New_FleetDescription[[#This Row],[Secondary Port or Port Facility 
(select from dropdown if vehicle or equipment serves more than one location)]]="", "", _xlfn.XLOOKUP(Table15_New_FleetDescription[[#This Row],[Secondary Location Project Site ID]],#REF!,#REF!, "error - not found; see Table 3", 0, 1))</calculatedColumnFormula>
    </tableColumn>
    <tableColumn id="57" xr3:uid="{31124A2F-91D6-4B58-AB88-432EC72EE66A}" name="Additional Counties where Vehicle Operates" dataDxfId="894"/>
    <tableColumn id="28" xr3:uid="{FCFA052B-71BB-4974-8418-C247DE6B44C6}" name="Percentage of Equipment Operation in Each Additional Location_x000a_(% of time for nonroad equipment &amp; % of miles driven for onroad. Format multiple responses as [number]% in [county, state abbreviation]. Use a semicolon if listing multiple locations)" dataDxfId="893"/>
    <tableColumn id="29" xr3:uid="{73AE5D93-C073-413A-B3EA-4322F766A088}" name="Vehicle or Equipment Manufacturer " dataDxfId="892"/>
    <tableColumn id="30" xr3:uid="{BCB87DD8-8578-45E0-BC19-74A40E41FEAD}" name="Vehicle or Equipment Model" dataDxfId="891"/>
    <tableColumn id="31" xr3:uid="{6FEA8C63-047C-4FBB-9DA0-CDD734B0D328}" name="Vehicle or Equipment Model Year" dataDxfId="890"/>
    <tableColumn id="39" xr3:uid="{3D8BCD0A-1739-4601-AAC9-EAF9C27285BE}" name="Vehicle Class_x000a_(select from dropdown; onroad vehicles only)" dataDxfId="889"/>
    <tableColumn id="12" xr3:uid="{7E9B6E5A-BED9-4DC6-A681-5E6115C5F1A7}" name="Vehicle GVWR _x000a_(onroad vehicles only)" dataDxfId="888"/>
    <tableColumn id="33" xr3:uid="{42EBC35F-4040-47DD-BCBA-9AB1774B1F9D}" name="Powertrain Family Name" dataDxfId="887"/>
    <tableColumn id="34" xr3:uid="{130E1755-A771-47A1-9E74-3B055C07B811}" name="Vehicle, Equipment, or Vessel Hull Identification Number " dataDxfId="886"/>
    <tableColumn id="74" xr3:uid="{712C9C17-22A7-44FF-BCB0-0562BC48AAAF}" name="Acquisition Cost per Vehicle or Equipment_x000a_($ of Cost per Unit)" dataDxfId="885"/>
    <tableColumn id="73" xr3:uid="{75ED4D20-39EC-4E86-ADB8-8F7A9B3D2BE4}" name="Total EPA Funds Expended Per Vehicle or Equipment Acquisition_x000a_($ of Total Cost per Unit)" dataDxfId="884"/>
    <tableColumn id="76" xr3:uid="{FD66EE9C-1293-448B-A47F-866288F4FEDC}" name="New Powertrain Make and/or Manufacturer" dataDxfId="883"/>
    <tableColumn id="66" xr3:uid="{5C0D5A12-BDC2-4221-A088-D5845637B6C3}" name="New Powertrain Model" dataDxfId="882"/>
    <tableColumn id="65" xr3:uid="{A0600725-C3AE-4F0C-9CFC-D9FA7B682BEC}" name="New Powertrain Model Year" dataDxfId="881"/>
    <tableColumn id="64" xr3:uid="{A51A72B7-71FF-445B-BCF4-AE35D0FB9CB5}" name="New Powertrain Horsepower" dataDxfId="880"/>
    <tableColumn id="61" xr3:uid="{CFD040FF-D60A-419C-B090-13EFF63C2FE5}" name="New Powertrain Family Name" dataDxfId="879"/>
    <tableColumn id="72" xr3:uid="{5EB9B26E-70EC-48E0-8350-45391EBE0440}" name="New Powertrain Serial Number(s)" dataDxfId="878"/>
    <tableColumn id="60" xr3:uid="{C3C4F5FD-6A92-46AA-B154-4DA9985F7730}" name="Number of New Propulsion Units_x000a_(vessels only)" dataDxfId="877"/>
    <tableColumn id="86" xr3:uid="{AC4C9162-DA61-421F-BF08-0680E975896C}" name="Number of New Auxiliary Units_x000a_(vessels only)" dataDxfId="876"/>
    <tableColumn id="37" xr3:uid="{4CB165B6-E995-42E7-8CCF-00C8D1522ABD}" name="Total Acquisition Cost per New Powertrain_x000a_($ of Cost per Unit)" dataDxfId="875" dataCellStyle="Currency"/>
    <tableColumn id="77" xr3:uid="{56731A3F-9F81-4EAC-894A-9E67E24C3330}" name="EPA Funds Expended for New Powertrain Acquisition_x000a_($ of Cost per Unit)" dataDxfId="874" dataCellStyle="Currency"/>
    <tableColumn id="62" xr3:uid="{2BBCDB50-24D9-4001-A170-B23BB64B85AB}" name="Total Funds Expended for Labor related to Powertrain Replacement" dataDxfId="873" dataCellStyle="Currency"/>
    <tableColumn id="38" xr3:uid="{CE76D7DE-0ADA-46A5-8373-6FAC9DB1446C}" name="EPA Funds Expended for Labor related to Powertrain Replacement" dataDxfId="872"/>
    <tableColumn id="70" xr3:uid="{2317B5D6-A744-4E95-A21D-24CD99AD235C}" name="Total Combined Costs for New Engine Acquisition and Labor related to Powertrain Replacement" dataDxfId="871">
      <calculatedColumnFormula>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calculatedColumnFormula>
    </tableColumn>
    <tableColumn id="79" xr3:uid="{9D631E3B-6281-46F7-8291-EA5922368451}" name="Total EPA Funds Expended for New Engine Acquisition and Labor related to Powertrain Replacement" dataDxfId="870">
      <calculatedColumnFormula>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calculatedColumnFormula>
    </tableColumn>
    <tableColumn id="42" xr3:uid="{9E3FBAF8-269F-492B-BC04-96CE348F71DC}" name="Manufacturer of Battery Pack" dataDxfId="869"/>
    <tableColumn id="43" xr3:uid="{46FE8678-B2DF-4C7A-B41E-22D66DC18D69}" name="Number of Battery Packs (manufacturer- provided information)" dataDxfId="868"/>
    <tableColumn id="82" xr3:uid="{B3EBF703-4CFE-4B58-89FD-879E895F916D}" name="Battery Capacity per Battery Pack (kWh) (manufacturer- provided information)" dataDxfId="867"/>
    <tableColumn id="83" xr3:uid="{AB43E38D-3A6C-430A-85AC-F3267CE51B24}" name="Vehicle or Equipment Total Battery Capacity,  (kWh) (manufacturer- provided information)" dataDxfId="866">
      <calculatedColumnFormula>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calculatedColumnFormula>
    </tableColumn>
    <tableColumn id="81" xr3:uid="{C55D0634-F1C1-485A-A00C-059552DB5676}" name="Rated Charging Power (kW) (manufacturer- provided information)" dataDxfId="865"/>
    <tableColumn id="69" xr3:uid="{07B2E804-4644-4792-ADD1-16CD94A3A033}" name="Battery Chemistry _x000a_(select from dropdown)" dataDxfId="864"/>
    <tableColumn id="71" xr3:uid="{8BB05E93-D7D0-4421-80B7-DB31DFD6B4AF}" name="Battery Chemistry: If Other selected for 'Battery Chemistry', describe _x000a_" dataDxfId="863"/>
    <tableColumn id="80" xr3:uid="{5AD1A603-8B23-44FC-B839-07864C4D1DA7}" name="Vehicle or Equipment Capable of Bidirectional Charging? _x000a_(select Yes/No/NA from dropdown)" dataDxfId="862"/>
    <tableColumn id="44" xr3:uid="{19AB6A55-D1EB-4D12-B3D3-CB815D3046F2}" name="Estimated Range in Miles _x000a_(for onroad battery electric only - manufacturer- provided information)" dataDxfId="861"/>
    <tableColumn id="45" xr3:uid="{0794909F-1F4E-428C-B755-B0568D343ED6}" name="Estimated Range in Hours (for nonroad battery electric only - manufacturer- provided information)" dataDxfId="860"/>
    <tableColumn id="47" xr3:uid="{FC134132-348F-49BA-9B69-3018F7E8EE7E}" name="Is the Battery Warranty Included? _x000a_(select Yes/No from dropdown)" dataDxfId="859"/>
    <tableColumn id="48" xr3:uid="{030FA4FB-25E8-4B70-8434-807B59DA83B0}" name="Battery Warranty: Number of Years" dataDxfId="858"/>
    <tableColumn id="49" xr3:uid="{2B06A9B2-4C40-435B-99F5-0B99361D1059}" name="Battery Warranty: Number of Miles" dataDxfId="857"/>
    <tableColumn id="50" xr3:uid="{B430DE8A-A15A-4F26-9915-3A7B3D3996CD}" name="Battery Warranty: Total MWh of Energy discharge over Warranty Period_x000a_(1 MWh = 1,000 kWh)" dataDxfId="856"/>
    <tableColumn id="52" xr3:uid="{5DD2D9F0-9D96-495F-9EFD-53B3A89BB332}" name="Powertrain Warranty Included? _x000a_(select Yes/No from dropdown)" dataDxfId="855"/>
    <tableColumn id="53" xr3:uid="{CEDA2AB2-B6D1-4D13-BB1D-985B6837AB0D}" name="Powertrain Warranty: Number of Years" dataDxfId="854"/>
    <tableColumn id="54" xr3:uid="{B83DDE4B-6F9A-4D19-A3DC-42B82A6F923C}" name="Powertrain Warranty: _x000a_Number of Miles" dataDxfId="853"/>
    <tableColumn id="55" xr3:uid="{50C0999C-859C-4462-A020-148C69DD255B}" name="Powertrain Warranty: _x000a_Number of Hours" dataDxfId="852"/>
    <tableColumn id="56" xr3:uid="{974D210D-8ADC-4C06-AE7B-83D34C384EA7}" name="Manufacturer of Fuel Cell System (if known)" dataDxfId="851"/>
    <tableColumn id="84" xr3:uid="{643032E6-A87B-4168-9CDE-5DDA8189E6E3}" name="Fuel Cell Capacity (kW)" dataDxfId="850"/>
    <tableColumn id="4" xr3:uid="{9C879ED9-BD78-420F-906C-A10E7A79B0D4}" name="Hydrogen Fuel Tank Capacity (kg)" dataDxfId="849"/>
    <tableColumn id="5" xr3:uid="{1AAD50A6-8106-4317-83A3-0D7DC1C3319F}" name="Vehicle or Equipment Equipped with Internal Combustion Engine (ICE) Emergency Power Unit? (select Yes/No from dropdown)" dataDxfId="848"/>
    <tableColumn id="6" xr3:uid="{F4285EA3-4B56-4666-A65B-96092D3CF1F2}" name="If equipped with ICE Emergency Power Type, describe the ICE Emergency Power Type (if not applicable, then NA)" dataDxfId="847"/>
    <tableColumn id="89" xr3:uid="{D030C625-3B79-4659-B351-9C3394F6BED8}" name="Is the Vehicle or Equipment BABA Compliant? _x000a_(select from dropdown)" dataDxfId="846"/>
    <tableColumn id="88" xr3:uid="{D5BCC9F3-E40D-4EE4-B305-603A73F8637B}" name="If No, explain" dataDxfId="845"/>
    <tableColumn id="87" xr3:uid="{65D03883-880B-4CC1-AD4A-74C6BE86FE3B}" name="Is a waiver being used to fulfill BABA compliance for the Vehicle or Equipment? (select from dropdown)" dataDxfId="844"/>
    <tableColumn id="59" xr3:uid="{C38B5231-F9FC-4856-B688-8884D473A196}" name="If Yes - Other, explain" dataDxfId="843"/>
    <tableColumn id="91" xr3:uid="{F92B6671-E256-4E6A-8961-9273CADC4DE8}" name="Expected Useful Life of Vehicle or Equipment or Powertrain: Number of Years" dataDxfId="842"/>
    <tableColumn id="90" xr3:uid="{C6AE308B-2D71-4740-8A58-1C2AF7B323DB}" name="Basis for Expected Useful Life of Vehicle or Equipment or Powertrain (e.g., manufacturer data or evidence from prior deployments)" dataDxfId="841"/>
    <tableColumn id="7" xr3:uid="{F0374FA4-01B6-4DD9-9E88-EA53ADAD6389}" name="Vehicle or Equipment Equipped with Telematics? (select Yes/No from dropdown)" dataDxfId="840"/>
    <tableColumn id="63" xr3:uid="{35985477-C782-41D8-A9A6-3CBF9C3DD3C1}" name="If Yes, Name of the Telematics Service Provider" dataDxfId="839"/>
    <tableColumn id="36" xr3:uid="{A71F52ED-67DF-4298-941F-9D2BFE99A81D}" name="Vehicle or Equipment Annual Hours of Operation_x000a_(for Locomotives, Harbor Craft, Cargo Handling Equipment, and other eligible Non-road Equipment)_x000a_Year 1" dataDxfId="838"/>
    <tableColumn id="51" xr3:uid="{9BF8F218-E62B-4911-B59E-7CE5D4CA33D0}" name="Share of Hours serving Ports included in Project _x000a_(for Locomotives, Harbor Craft, Cargo Handling Equipment, and other eligible Non-road Equipment; enter value from 0% to 100%)_x000a_Year 1" dataDxfId="837"/>
    <tableColumn id="58" xr3:uid="{5F2C18DF-2108-47ED-9BAC-C7E605B5CA89}" name="Vehicle Annual Miles Traveled _x000a_(miles per vehicle; onroad only)_x000a_Year 1" dataDxfId="836"/>
    <tableColumn id="85" xr3:uid="{03B61001-EDCC-4294-96D1-4941089DD159}" name="Annual Number of Visits to Ports Included in this Project_x000a_(onroad, locomotive, and marine/ harbor vessels only)_x000a_Year 1" dataDxfId="835"/>
    <tableColumn id="93" xr3:uid="{B294A32D-90C4-4553-B5C6-87FC83EB4472}" name="Number of Days Operating at Ports included in Project _x000a_(locomotive only)_x000a_Year 1" dataDxfId="834"/>
    <tableColumn id="94" xr3:uid="{907A263D-CD71-49B5-B319-3DC5F29BEC98}" name="Type of Annual Values for Vehicle or Equipment Activity Data Reported in Table 15m_x000a_(select from dropdown)_x000a_Year 1" dataDxfId="833"/>
    <tableColumn id="95" xr3:uid="{25FF40D7-65B1-4E26-9932-81FA4D101CD5}" name="Vehicle or Equipment Annual Hours of Operation_x000a_(for Locomotives, Harbor Craft, Cargo Handling Equipment, and other eligible Non-road Equipment)_x000a_Year 2" dataDxfId="832"/>
    <tableColumn id="96" xr3:uid="{D039CC1F-7177-430F-A095-6F83EEEEA4E6}" name="Share of Hours serving Ports included in Project _x000a_(for Locomotives, Harbor Craft, Cargo Handling Equipment, and other eligible Non-road Equipment; enter value from 0% to 100%)_x000a_Year 2" dataDxfId="831"/>
    <tableColumn id="97" xr3:uid="{A42FC364-70C9-4107-AE6B-27E6A4F2ABB1}" name="Vehicle Annual Miles Traveled _x000a_(miles per vehicle; onroad only)_x000a_Year 2" dataDxfId="830"/>
    <tableColumn id="98" xr3:uid="{2489107C-0731-4D13-AD3B-A8C065C8DF71}" name="Annual Number of Visits to Ports Included in this Project_x000a_(onroad, locomotive, and marine/ harbor vessels only)_x000a_Year 2" dataDxfId="829"/>
    <tableColumn id="99" xr3:uid="{3B634F69-9D00-45A5-A950-68D762221525}" name="Number of Days Operating at Ports included in Project _x000a_(locomotive only)_x000a_Year 2" dataDxfId="828"/>
    <tableColumn id="100" xr3:uid="{A09B1B63-72F0-47B6-B954-D3D860DE07FB}" name="Type of Annual Values for Vehicle or Equipment Activity Data Reported in Table 15n _x000a_(select from dropdown)_x000a_Year 2" dataDxfId="827"/>
    <tableColumn id="101" xr3:uid="{CB02DF2F-FC33-45D0-B073-D50F992C1045}" name="Vehicle or Equipment Annual Hours of Operation_x000a_(for Locomotives, Harbor Craft, Cargo Handling Equipment, and other eligible Non-road Equipment)_x000a_Year 3" dataDxfId="826"/>
    <tableColumn id="102" xr3:uid="{43308018-0B0F-4525-9C67-2E09D0466065}" name="Share of Hours serving Ports included in Project _x000a_(for Locomotives, Harbor Craft, Cargo Handling Equipment, and other eligible Non-road Equipment; enter value from 0% to 100%)_x000a_Year 3" dataDxfId="825"/>
    <tableColumn id="103" xr3:uid="{91E3AE86-20BB-466E-93BF-FA7AF11BD272}" name="Vehicle Annual Miles Traveled _x000a_(miles per vehicle; onroad only)_x000a_Year 3" dataDxfId="824"/>
    <tableColumn id="104" xr3:uid="{D25B0019-91F7-4D71-9934-342D651DC05A}" name="Annual Number of Visits to Ports Included in this Project_x000a_(onroad, locomotive, and marine/ harbor vessels only)_x000a_Year 3" dataDxfId="823"/>
    <tableColumn id="105" xr3:uid="{2700030D-A660-4D70-B64D-8D0847E71951}" name="Number of Days Operating at Ports included in Project _x000a_(locomotive only)_x000a_Year 3" dataDxfId="822"/>
    <tableColumn id="106" xr3:uid="{80681C2C-5C3E-4515-9C40-5F8FC26266D4}" name="Type of Annual Values for Vehicle or Equipment Activity Data Reported in Table 15o _x000a_(select from dropdown)_x000a_Year 3" dataDxfId="821"/>
    <tableColumn id="107" xr3:uid="{9994FE76-4370-4FD3-94E3-ABC2C15E6C25}" name="Vehicle or Equipment Annual Hours of Operation_x000a_(for Locomotives, Harbor Craft, Cargo Handling Equipment, and other eligible Non-road Equipment)_x000a_Year 4" dataDxfId="820"/>
    <tableColumn id="108" xr3:uid="{13237D12-BF25-4CB2-A4A2-89CCF37637A7}" name="Share of Hours serving Ports included in Project _x000a_(for Locomotives, Harbor Craft, Cargo Handling Equipment, and other eligible Non-road Equipment; enter value from 0% to 100%)_x000a_Year 4" dataDxfId="819"/>
    <tableColumn id="109" xr3:uid="{0FF5311B-110F-4483-B5FD-772EDC980E33}" name="Vehicle Annual Miles Traveled _x000a_(miles per vehicle; onroad only)_x000a_Year 4" dataDxfId="818"/>
    <tableColumn id="110" xr3:uid="{6765EB5E-48E1-495A-8488-76079C75ACED}" name="Annual Number of Visits to Ports Included in this Project_x000a_(onroad, locomotive, and marine/ harbor vessels only)_x000a_Year 4" dataDxfId="817"/>
    <tableColumn id="111" xr3:uid="{AC66D405-6716-4B01-AB27-CCE9968C542B}" name="Number of Days Operating at Ports included in Project _x000a_(locomotive only)_x000a_Year 4" dataDxfId="816"/>
    <tableColumn id="112" xr3:uid="{31891966-3E16-4247-ADF2-CCE221A1DE0F}" name="Type of Annual Values for Vehicle or Equipment Activity Data Reported in Table 15p _x000a_(select from dropdown)_x000a_Year 4" dataDxfId="815"/>
  </tableColumns>
  <tableStyleInfo name="TableStyleLight1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715947F8-7565-4B8F-B7CE-E98490920AE5}" name="Table4a_Subawardees" displayName="Table4a_Subawardees" ref="A10:Z50" totalsRowShown="0" headerRowDxfId="1174" dataDxfId="1173" tableBorderDxfId="1172">
  <autoFilter ref="A10:Z50" xr:uid="{715947F8-7565-4B8F-B7CE-E98490920AE5}"/>
  <tableColumns count="26">
    <tableColumn id="1" xr3:uid="{CDEDC9F1-3CC4-4BB2-9F2C-703BFB52E5AD}" name="Subawardee Organization Name" dataDxfId="1171"/>
    <tableColumn id="2" xr3:uid="{69458F6E-4655-4494-AF59-EB5C35D4740E}" name="Subawardee Unique ID _x000a_(e.g., SAM.gov UEI)" dataDxfId="1170"/>
    <tableColumn id="9" xr3:uid="{6323743F-FEB3-4075-BED0-A14234B04D90}" name="Role in Project_x000a_(select from dropdown)" dataDxfId="1169"/>
    <tableColumn id="3" xr3:uid="{ED06C9C6-1A06-4A3C-8051-81FEB33A4E25}" name="Role in Project_x000a_If Other selected for Role in Project, describe" dataDxfId="1168"/>
    <tableColumn id="4" xr3:uid="{A46AB9A8-B140-4432-85BE-318EF9B9AFA1}" name="Brief Subawardee Project Description" dataDxfId="1167"/>
    <tableColumn id="11" xr3:uid="{3062A136-65B4-4F52-B435-EA980FD2AB58}" name="Subaward Funding Amount" dataDxfId="1166"/>
    <tableColumn id="12" xr3:uid="{9090705B-ADE8-469B-A848-B249410113C5}" name="Summaries of results of reviews of financial and programmatic reports_x000a_Year 1" dataDxfId="1165"/>
    <tableColumn id="13" xr3:uid="{77BDB174-BA45-48D2-A0A4-32F059129BDE}" name="Summaries of findings from site visits and/or desk reviews to ensure effective subrecipient performance_x000a_Year 1" dataDxfId="1164"/>
    <tableColumn id="14" xr3:uid="{FA9490B3-A3D2-4CA0-A290-63A5E6A12C57}" name="Environmental results the subrecipient achieved_x000a_Year 1" dataDxfId="1163"/>
    <tableColumn id="15" xr3:uid="{5EB5B4B7-767F-481B-8C1E-BAAEC8BFCF4C}" name="Summaries of audit findings and related pass-through entity management decisions_x000a_Year 1" dataDxfId="1162"/>
    <tableColumn id="16" xr3:uid="{A29AE492-B7CB-4425-9748-E620441118F8}" name="Actions the pass-through entity has taken to correct deficiencies such as those specified at 2 CFR 200.332, 2 CFR 200.208 and the 2 CFR 200.339 Remedies for Noncompliance_x000a_Year 1" dataDxfId="1161"/>
    <tableColumn id="17" xr3:uid="{466F4FC8-0261-42EA-86DD-93210FE5A79A}" name="Summaries of results of reviews of financial and programmatic reports_x000a_Year 2" dataDxfId="1160"/>
    <tableColumn id="18" xr3:uid="{AA5D74A5-84C8-4122-BD63-737D3EDCDEF3}" name="Summaries of findings from site visits and/or desk reviews to ensure effective subrecipient performance_x000a_Year 2" dataDxfId="1159"/>
    <tableColumn id="19" xr3:uid="{E0249922-950B-4065-B0B7-47C9A9881CBB}" name="Environmental results the subrecipient achieved_x000a_Year 2" dataDxfId="1158"/>
    <tableColumn id="20" xr3:uid="{2255AB4E-D8D1-4D01-8774-5F54D3D66A74}" name="Summaries of audit findings and related pass-through entity management decisions_x000a_Year 2" dataDxfId="1157"/>
    <tableColumn id="21" xr3:uid="{1D57A0B1-C51C-4A91-936B-5878E52FD52D}" name="Actions the pass-through entity has taken to correct deficiencies such as those specified at 2 CFR 200.332, 2 CFR 200.208 and the 2 CFR 200.339 Remedies for Noncompliance_x000a_Year 2" dataDxfId="1156"/>
    <tableColumn id="22" xr3:uid="{133D886D-2483-410B-8EDD-65A2D1652A64}" name="Summaries of results of reviews of financial and programmatic reports_x000a_Year 3" dataDxfId="1155"/>
    <tableColumn id="23" xr3:uid="{18F6E535-EE64-4801-A88E-B46DB319646F}" name="Summaries of findings from site visits and/or desk reviews to ensure effective subrecipient performance_x000a_Year 3" dataDxfId="1154"/>
    <tableColumn id="24" xr3:uid="{90A0AACF-329F-4403-97BC-0A66D60E30B9}" name="Environmental results the subrecipient achieved_x000a_Year 3" dataDxfId="1153"/>
    <tableColumn id="25" xr3:uid="{85F118A8-A2AF-4F83-BBBB-5D97E5C097E5}" name="Summaries of audit findings and related pass-through entity management decisions_x000a_Year 3" dataDxfId="1152"/>
    <tableColumn id="26" xr3:uid="{E5D227D9-7063-4130-8884-9FAE3505D200}" name="Actions the pass-through entity has taken to correct deficiencies such as those specified at 2 CFR 200.332, 2 CFR 200.208 and the 2 CFR 200.339 Remedies for Noncompliance_x000a_Year 3" dataDxfId="1151"/>
    <tableColumn id="27" xr3:uid="{DA3A8ABF-4B0F-4C66-B6F1-AF0991F5A3D4}" name="Summaries of results of reviews of financial and programmatic reports_x000a_Year 4" dataDxfId="1150"/>
    <tableColumn id="28" xr3:uid="{A064629B-5BE2-4B5B-83ED-8BC32F3B5B35}" name="Summaries of findings from site visits and/or desk reviews to ensure effective subrecipient performance_x000a_Year 4" dataDxfId="1149"/>
    <tableColumn id="29" xr3:uid="{F4F9F07E-E2F4-4B04-B5E3-EFD0BDBA41F8}" name="Environmental results the subrecipient achieved_x000a_Year 4" dataDxfId="1148"/>
    <tableColumn id="30" xr3:uid="{9881BBE5-CCAA-4E9D-9FBF-CACA10666122}" name="Summaries of audit findings and related pass-through entity management decisions_x000a_Year 4" dataDxfId="1147"/>
    <tableColumn id="31" xr3:uid="{E24BB9CE-D395-44AE-9D5A-BA2DEF921D75}" name="Actions the pass-through entity has taken to correct deficiencies such as those specified at 2 CFR 200.332, 2 CFR 200.208 and the 2 CFR 200.339 Remedies for Noncompliance_x000a_Year 4" dataDxfId="1146"/>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B868B9B9-4999-4F5F-8A18-83BD24EFD19F}" name="Table16_Scrappage" displayName="Table16_Scrappage" ref="A10:BM312" totalsRowShown="0" headerRowDxfId="814" dataDxfId="812" headerRowBorderDxfId="813" tableBorderDxfId="811">
  <autoFilter ref="A10:BM312" xr:uid="{B868B9B9-4999-4F5F-8A18-83BD24EFD19F}"/>
  <tableColumns count="65">
    <tableColumn id="1" xr3:uid="{7D4747A8-1724-4CD6-9D78-5A6E4CC2AB89}" name="Current Vehicle or Equipment_x000a_(user is encouraged to modify values in this column. This is used to identify equipment when completing other tabs)" dataDxfId="810"/>
    <tableColumn id="62" xr3:uid="{8213C40F-705F-4248-8DD5-D1FD88652355}" name="Does this scrapped vehicle or equipment correspond to any New Vehicle or Equipment from 'New Fleet Description' table?_x000a_(select yes or no from dropdown; if no, proceed to Column AA)" dataDxfId="809"/>
    <tableColumn id="2" xr3:uid="{D516D3DA-9FB0-465E-AC26-1D1E61F6B931}" name="Corresponding New Vehicle, Equipment, or Engine Generally Operating in the Same Area_x000a_(select 'New Vehicle/Equipment from 'New Fleet Description' table, provided in dropdown)" dataDxfId="808"/>
    <tableColumn id="59" xr3:uid="{A2AA8DB4-349D-4F66-8043-B94C58DCFF22}" name="Affiliated Subawardee_x000a_(if part of subaward; select subawardee from dropdown, based on entries into Table 2c)" dataDxfId="807"/>
    <tableColumn id="3" xr3:uid="{3646344B-E3E3-4C2D-B569-6D3F62CC048E}" name="Vehicle or Equipment Type" dataDxfId="806">
      <calculatedColumnFormula>_xlfn.XLOOKUP($C11, '15. New Fleet Description'!$A$14:$A$815,'15. New Fleet Description'!B$14:B$815, "", 0, 1)</calculatedColumnFormula>
    </tableColumn>
    <tableColumn id="4" xr3:uid="{557C6AED-6FF1-4C3D-A7E8-3A68B1BFDC0A}" name="Vehicle or Equipment Subtype" dataDxfId="805">
      <calculatedColumnFormula>_xlfn.XLOOKUP($C11, '15. New Fleet Description'!$A$14:$A$815,'15. New Fleet Description'!C$14:C$815, "", 0, 1)</calculatedColumnFormula>
    </tableColumn>
    <tableColumn id="5" xr3:uid="{87F7FA90-BD3D-4043-AB42-E88742B1EACE}" name="If 'Other/Not Listed' Subtype selected, please describe" dataDxfId="804">
      <calculatedColumnFormula>_xlfn.XLOOKUP($C11, '15. New Fleet Description'!$A$14:$A$815,'15. New Fleet Description'!D$14:D$815, "", 0, 1)</calculatedColumnFormula>
    </tableColumn>
    <tableColumn id="6" xr3:uid="{82D75BDD-BFB3-4840-9723-36587ECE4B04}" name="Technology Type" dataDxfId="803">
      <calculatedColumnFormula>_xlfn.XLOOKUP($C11, '15. New Fleet Description'!$A$14:$A$815,'15. New Fleet Description'!E$14:E$815, "", 0, 1)</calculatedColumnFormula>
    </tableColumn>
    <tableColumn id="7" xr3:uid="{2AE51872-A06F-4071-86A6-44B87B166251}" name="If 'Other' selected for Technology Type, please describe" dataDxfId="802">
      <calculatedColumnFormula>_xlfn.XLOOKUP($C11, '15. New Fleet Description'!$A$14:$A$815,'15. New Fleet Description'!F$14:F$815, "", 0, 1)</calculatedColumnFormula>
    </tableColumn>
    <tableColumn id="8" xr3:uid="{D35A8F87-FA34-445C-9324-DE703850BC60}" name="Fleet Owner" dataDxfId="801">
      <calculatedColumnFormula>_xlfn.XLOOKUP($C11, '15. New Fleet Description'!$A$14:$A$815,'15. New Fleet Description'!G$14:G$815, "", 0, 1)</calculatedColumnFormula>
    </tableColumn>
    <tableColumn id="9" xr3:uid="{F051FF63-9A41-4AA8-B6C2-E424D8994738}" name="Vehicle or Equipment Operates in Multiple Performance Locations Within this project? (Yes/No)" dataDxfId="800">
      <calculatedColumnFormula>_xlfn.XLOOKUP($C11, '15. New Fleet Description'!$A$14:$A$815,'15. New Fleet Description'!K$14:K$815, "", 0, 1)</calculatedColumnFormula>
    </tableColumn>
    <tableColumn id="10" xr3:uid="{A9C3CE64-F5FE-4423-AF51-D903F5265326}" name="Primary Port or Port Facility" dataDxfId="799">
      <calculatedColumnFormula>_xlfn.XLOOKUP($C11, '15. New Fleet Description'!$A$14:$A$815,'15. New Fleet Description'!L$14:L$815, "", 0, 1)</calculatedColumnFormula>
    </tableColumn>
    <tableColumn id="11" xr3:uid="{F9A9D143-3201-4559-BBFC-75B79BFFF0B0}" name="If Primary location of vehicle/equipment is not at a port or port facility listed in Table 3a, provide the Name of the Additional Project Location as listed in Table 3b " dataDxfId="798">
      <calculatedColumnFormula>_xlfn.XLOOKUP($C11, '15. New Fleet Description'!$A$14:$A$815,'15. New Fleet Description'!M$14:M$815, "", 0, 1)</calculatedColumnFormula>
    </tableColumn>
    <tableColumn id="12" xr3:uid="{F5B6D035-FEE6-44C8-8D90-B9763335D947}" name="Project Site ID" dataDxfId="797">
      <calculatedColumnFormula>_xlfn.XLOOKUP($C11, '15. New Fleet Description'!$A$14:$A$815,'15. New Fleet Description'!N$14:N$815, "", 0, 1)</calculatedColumnFormula>
    </tableColumn>
    <tableColumn id="13" xr3:uid="{238A3DCD-02E0-4C31-B750-6B27196FEC0B}" name="State" dataDxfId="796">
      <calculatedColumnFormula>_xlfn.XLOOKUP($C11, '15. New Fleet Description'!$A$14:$A$815,'15. New Fleet Description'!O$14:O$815, "", 0, 1)</calculatedColumnFormula>
    </tableColumn>
    <tableColumn id="14" xr3:uid="{3CD436D0-F61C-4991-97CB-A2AF10F3FB57}" name="County" dataDxfId="795">
      <calculatedColumnFormula>_xlfn.XLOOKUP($C11, '15. New Fleet Description'!$A$14:$A$815,'15. New Fleet Description'!P$14:P$815, "", 0, 1)</calculatedColumnFormula>
    </tableColumn>
    <tableColumn id="16" xr3:uid="{F9A2E521-AC3A-438D-A19D-86BEDB34F44C}" name="City" dataDxfId="794">
      <calculatedColumnFormula>_xlfn.XLOOKUP($C11, '15. New Fleet Description'!$A$14:$A$815,'15. New Fleet Description'!R$14:R$815, "", 0, 1)</calculatedColumnFormula>
    </tableColumn>
    <tableColumn id="17" xr3:uid="{CE27FFE7-4D49-4E16-A7D8-E8022903A90D}" name="FIPS Code" dataDxfId="793">
      <calculatedColumnFormula>_xlfn.XLOOKUP($C11, '15. New Fleet Description'!$A$14:$A$815,'15. New Fleet Description'!S$14:S$815, "", 0, 1)</calculatedColumnFormula>
    </tableColumn>
    <tableColumn id="18" xr3:uid="{8FFCFCDF-EBC4-4DD5-A897-58670D124C1E}" name="Secondary Port or Port Facility_2" dataDxfId="792">
      <calculatedColumnFormula>_xlfn.XLOOKUP($C11, '15. New Fleet Description'!$A$14:$A$815,'15. New Fleet Description'!T$14:T$815, "", 0, 1)</calculatedColumnFormula>
    </tableColumn>
    <tableColumn id="19" xr3:uid="{C44B047D-9E1B-4837-9D4E-1A4B848B0871}" name="If Secondary location of vehicle/equipment is not at a port or port facility, provide the Name of the Additional Project Location_2" dataDxfId="791">
      <calculatedColumnFormula>_xlfn.XLOOKUP($C11, '15. New Fleet Description'!$A$14:$A$815,'15. New Fleet Description'!U$14:U$815, "", 0, 1)</calculatedColumnFormula>
    </tableColumn>
    <tableColumn id="20" xr3:uid="{0E9A72FE-B34C-4BDA-AE55-B047AB55FF33}" name="Project Site ID_2" dataDxfId="790">
      <calculatedColumnFormula>_xlfn.XLOOKUP($C11, '15. New Fleet Description'!$A$14:$A$815,'15. New Fleet Description'!V$14:V$815, "", 0, 1)</calculatedColumnFormula>
    </tableColumn>
    <tableColumn id="21" xr3:uid="{110E0876-9500-444B-9FB2-EA2F035212A8}" name="State_2" dataDxfId="789">
      <calculatedColumnFormula>_xlfn.XLOOKUP($C11, '15. New Fleet Description'!$A$14:$A$815,'15. New Fleet Description'!W$14:W$815, "", 0, 1)</calculatedColumnFormula>
    </tableColumn>
    <tableColumn id="22" xr3:uid="{B8DCE725-5976-4B61-A02A-0B2D3E9182CD}" name="County_2" dataDxfId="788">
      <calculatedColumnFormula>_xlfn.XLOOKUP($C11, '15. New Fleet Description'!$A$14:$A$815,'15. New Fleet Description'!X$14:X$815, "", 0, 1)</calculatedColumnFormula>
    </tableColumn>
    <tableColumn id="24" xr3:uid="{89D62FBD-1CBB-40C6-B37A-E244B36A0651}" name="City_2" dataDxfId="787">
      <calculatedColumnFormula>_xlfn.XLOOKUP($C11, '15. New Fleet Description'!$A$14:$A$815,'15. New Fleet Description'!Z$14:Z$815, "", 0, 1)</calculatedColumnFormula>
    </tableColumn>
    <tableColumn id="25" xr3:uid="{BDF819FA-02C8-44E8-ADB4-07FB93E8F3FB}" name="FIPS Code_2" dataDxfId="786">
      <calculatedColumnFormula>_xlfn.XLOOKUP($C11, '15. New Fleet Description'!$A$14:$A$815,'15. New Fleet Description'!AA$14:AA$815, "", 0, 1)</calculatedColumnFormula>
    </tableColumn>
    <tableColumn id="26" xr3:uid="{58F2CF4D-540D-479D-AF70-1B0FB70E683B}" name="Additional Counties where Vehicle Operates" dataDxfId="785">
      <calculatedColumnFormula>_xlfn.XLOOKUP($C11, '15. New Fleet Description'!$A$14:$A$815,'15. New Fleet Description'!AB$14:AB$815, "", 0, 1)</calculatedColumnFormula>
    </tableColumn>
    <tableColumn id="63" xr3:uid="{F00A62DC-8AC7-403F-B17F-32FDE41C059E}" name="If this vehicle or equipment does not correspond to a 'New Vehicle/Equipment', provide the state in which this vehicle or equipment primarily operated in. _x000a_(Select from dropdown.)" dataDxfId="784"/>
    <tableColumn id="15" xr3:uid="{C63F7F78-BBB2-4EF7-B068-82F5B3E51804}" name="If this vehicle or equipment does not correspond to a 'New Vehicle/Equipment', provide the county in which this vehicle or equipment primarily operated in. _x000a_(Select from dropdown.)" dataDxfId="783"/>
    <tableColumn id="23" xr3:uid="{8820812F-7FAE-4A4E-87FE-484BE4C4E869}" name="If this vehicle or equipment does not correspond to a 'New Vehicle/Equipment', provide the city in which this vehicle or equipment primarily operated in. " dataDxfId="782"/>
    <tableColumn id="27" xr3:uid="{70989314-0156-4116-B5FC-54659AF28503}" name="Vehicle or Equipment Type_x000a_(select from dropdown)" dataDxfId="781"/>
    <tableColumn id="61" xr3:uid="{672BE72E-F9D5-43AC-9C27-16019242BFF3}" name="Vehicle or Equipment Subtype_x000a_(select option from dropdown that best matches vehicle or equipment; must select 'Vehicle or Equipment Type' first)" dataDxfId="780"/>
    <tableColumn id="64" xr3:uid="{ED8FF646-0102-4221-B00D-08141C8DBE83}" name="If 'Other/Not Listed' Subtype selected, please describe_2" dataDxfId="779"/>
    <tableColumn id="28" xr3:uid="{C4133E2D-655E-42A5-B735-9267B66A24E0}" name="Current Vehicle Class_x000a_(select from dropdown; onroad vehicles only)" dataDxfId="778"/>
    <tableColumn id="29" xr3:uid="{26DD8809-22B6-46B2-B9A0-7F6FF319008B}" name="Current Vehicle GVWR _x000a_(onroad vehicles only)" dataDxfId="777"/>
    <tableColumn id="30" xr3:uid="{9DA242FC-613C-4601-99F5-F34CDDD0A51C}" name="Current Vehicle or Equipment Manufacturer " dataDxfId="776"/>
    <tableColumn id="31" xr3:uid="{C0D88DAF-2823-4EDD-A366-ACEDA8385227}" name="Current Vehicle or Equipment Model" dataDxfId="775"/>
    <tableColumn id="32" xr3:uid="{C44446F0-A28F-4FF3-8A7E-944DFD0F3F62}" name="Current Vehicle or Equipment Model Year" dataDxfId="774"/>
    <tableColumn id="33" xr3:uid="{BDF99E6E-A594-47DF-9F0F-47AEBC451AEC}" name="Current Fuel Type_x000a_(select from dropdown)" dataDxfId="773"/>
    <tableColumn id="34" xr3:uid="{36283C74-ABA2-4F86-9E7D-ADFEB6DADD8E}" name="Current Powertrain Family Name" dataDxfId="772"/>
    <tableColumn id="35" xr3:uid="{0850983A-F625-4F38-B81A-C51AFB77F66C}" name="Current Vehicle or Equipment Identification Number " dataDxfId="771"/>
    <tableColumn id="36" xr3:uid="{C32ECCE2-3626-4271-BAD8-94376E50779A}" name="Method of Vehicle or Equipment Scrappage _x000a_(select from dropdown)" dataDxfId="770"/>
    <tableColumn id="37" xr3:uid="{051FBB93-6903-465B-B32D-981A4C4BE552}" name="If Other Method of Vehicle or Equipment Scrappage, please briefly describe the alternative scrappage plan for this vehicle/equipment" dataDxfId="769"/>
    <tableColumn id="38" xr3:uid="{485ABC8D-1795-401A-9C5A-97909EDB0E73}" name="Current Engine Serial Number(s)" dataDxfId="768"/>
    <tableColumn id="39" xr3:uid="{7BE6D985-2F52-4DA8-ACEA-174F6220F483}" name="Current Engine Make" dataDxfId="767"/>
    <tableColumn id="40" xr3:uid="{8DB1A2DB-D529-40C1-9723-4D8CD2CA0DFE}" name="Current Engine Model" dataDxfId="766"/>
    <tableColumn id="41" xr3:uid="{A01E9A71-9397-4DEF-9F87-84D81FC973B4}" name="Current Engine Model Year" dataDxfId="765"/>
    <tableColumn id="42" xr3:uid="{4B9168F6-0B1E-47BA-A28D-BEE98D600D9B}" name="Current Engine Tier (select from dropdown; nonroad, locomotive, and marine only)" dataDxfId="764"/>
    <tableColumn id="45" xr3:uid="{F01AD148-3920-452C-884F-1C542315EA22}" name="Current Engine Horsepower_x000a_(1 hp = 1 kW / 1.341)" dataDxfId="763"/>
    <tableColumn id="46" xr3:uid="{DDA41134-1789-453B-AB45-9CABF7736233}" name="Current Engine Cylinder Displacement _x000a_(select from dropdown; liters/cylinder; marine only)" dataDxfId="762"/>
    <tableColumn id="47" xr3:uid="{FC32AC65-320B-4B45-9B31-D04499EE40B3}" name="Current Engine Number of Cylinders (# of cylinders per engine; marine only)" dataDxfId="761"/>
    <tableColumn id="48" xr3:uid="{CA8F49A1-D878-47BD-BD70-D944B64409AD}" name="Current Engine Total Displacement (liters per engine; marine only)" dataDxfId="760"/>
    <tableColumn id="49" xr3:uid="{0AC8BB6D-CA51-43F3-B3CA-52A3DBE30881}" name="Current Engine Family Name (if unregulated, then N/A)" dataDxfId="759"/>
    <tableColumn id="50" xr3:uid="{C16DF5C7-3CEC-4CF4-9492-7759B60611CE}" name="Current Engine Fuel Type _x000a_(select from dropdown)" dataDxfId="758"/>
    <tableColumn id="51" xr3:uid="{A6C14C2C-91AC-487A-931B-28033C162AE4}" name="Total # of Propulsion Engines (per vessel; marine only)" dataDxfId="757"/>
    <tableColumn id="52" xr3:uid="{7337F7A5-BFB7-4B92-A9F1-50B6F4AF52BE}" name="Total # of Auxiliary Engines (per vessel; marine only)" dataDxfId="756"/>
    <tableColumn id="44" xr3:uid="{9971EC90-8FB9-4D6A-A9E4-770C1933A77F}" name="Method of Powertrain Scrappage _x000a_(select from dropdown)" dataDxfId="755"/>
    <tableColumn id="43" xr3:uid="{EC1DD924-CF3B-4023-8EEE-1E679EC410B8}" name="If Other Method of Powertrain Scrappage, please briefly describe the alternative scrappage plan for this powertrain" dataDxfId="754"/>
    <tableColumn id="65" xr3:uid="{E518DF46-6B81-46EE-9DE4-2A1899EFBB7A}" name="Date of Scrappage_x000a_(mm/dd/yyyy)" dataDxfId="753"/>
    <tableColumn id="53" xr3:uid="{7A54FEE1-EB00-4734-BA88-A6D1DDD5DA4A}" name="Annual Amount of Fuel Used _x000a_(gallons/year per engine; report using the latest 12-month period available)" dataDxfId="752"/>
    <tableColumn id="54" xr3:uid="{062FD4FF-FD5A-421E-8E6F-76E5E77BB72B}" name="Annual Usage Hours _x000a_(hours per year per engine; includes idling hours; nonroad, locomotive, and marine only)" dataDxfId="751"/>
    <tableColumn id="55" xr3:uid="{DBBC4CFA-542C-45AD-9DD9-64613DAFD868}" name="Annual Miles Traveled _x000a_(miles per vehicle; onroad only)" dataDxfId="750"/>
    <tableColumn id="56" xr3:uid="{A90E538D-1488-4E31-8902-2FFAE677FF1E}" name="Annual Idling Hours (hours per engine; on-highway only)" dataDxfId="749"/>
    <tableColumn id="57" xr3:uid="{037E3D68-F8AD-4885-A30A-09935B7E7C8A}" name="Annual Hoteling Hours (hours per year per engine; class 8 long-haul combination only)" dataDxfId="748"/>
    <tableColumn id="58" xr3:uid="{3AD0A7DA-DE81-42FC-B871-5C77FBE19D5F}" name="Remaining Life of Current Engine/Vehicle (years per engine; total # of years of engine life remaining at time of upgrade action):" dataDxfId="747"/>
    <tableColumn id="60" xr3:uid="{B6AB4D8F-A8E6-4BF2-AF8C-B27CE4DF82F1}" name="Type of Annual Values for Equipment/Vehicle Activity Data Reported in Table 13d _x000a_(select from dropdown)" dataDxfId="746"/>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1C8E0C5D-BC14-46F9-A117-15134B8EA2A6}" name="Table17_Infrastructure_EVSE" displayName="Table17_Infrastructure_EVSE" ref="A13:BU64" totalsRowShown="0" tableBorderDxfId="745">
  <autoFilter ref="A13:BU64" xr:uid="{1C8E0C5D-BC14-46F9-A117-15134B8EA2A6}"/>
  <tableColumns count="73">
    <tableColumn id="1" xr3:uid="{4250D52C-1C91-489B-B8FF-297F36514055}" name="EVSE Group_x000a_(user is encouraged to modify values in this column. This is used to identify equipment when completing other tabs)" dataDxfId="744"/>
    <tableColumn id="54" xr3:uid="{D32736DD-9B3E-49EE-B646-8CF07AD0197A}" name="Subawardee (if part of subaward)" dataDxfId="743"/>
    <tableColumn id="2" xr3:uid="{8BB0780E-9700-48D9-8707-1C4C6DCE80BA}" name="Type of Charger _x000a_(select from dropdown)" dataDxfId="742"/>
    <tableColumn id="53" xr3:uid="{A56E2C28-4C7F-4556-A038-BCED9331C58F}" name="If 'Other' charger type selected, describe charger type" dataDxfId="741"/>
    <tableColumn id="3" xr3:uid="{28D8C9D9-36C5-40DF-ADCF-3148B1C2A230}" name="If Level 2, is it ENERGY STAR certified _x000a_(select from dropdown)" dataDxfId="740"/>
    <tableColumn id="4" xr3:uid="{6FF2F11C-9A1E-4082-8FAE-42908B7C8BEB}" name="EVSE or Other EV Charger Manufacturer" dataDxfId="739"/>
    <tableColumn id="5" xr3:uid="{BCA17AF4-DC7E-42DD-B0F2-DBC9D772B20C}" name="EVSE or Other EV Charger Model" dataDxfId="738"/>
    <tableColumn id="6" xr3:uid="{586801E5-2A57-4882-BEC9-BD3CA248570F}" name="EVSE or Other EV Charger Manufacture Year" dataDxfId="737"/>
    <tableColumn id="7" xr3:uid="{5CCAA4BD-3C81-432C-9A29-F8995F04CE95}" name="EVSE or Other EV Charger Maximum Output Power (kW)" dataDxfId="736"/>
    <tableColumn id="8" xr3:uid="{4DC2D5D4-1902-4FCA-99F6-2BA16945F126}" name="Number of Plugs on EVSE or Other EV Charger" dataDxfId="735"/>
    <tableColumn id="9" xr3:uid="{93F12F6B-D9FA-4F83-A3EC-E682FA974D5C}" name="Is the EVSE or Other EV Charger Capable of Bidirectional Charging? _x000a_(select Yes/No from dropdown)" dataDxfId="734"/>
    <tableColumn id="10" xr3:uid="{0743C728-5153-4D25-976D-D382F23B5E6C}" name="Will the Vehicle/Equipment and EVSE or Other EV Charger be Used for Vehicle to Grid (V2G)? _x000a_(select Yes/No from dropdown)" dataDxfId="733"/>
    <tableColumn id="73" xr3:uid="{2637E235-C4C8-4348-BA57-8A0BAF39E187}" name="Number of EVSE or Other EV Charger Units" dataDxfId="732"/>
    <tableColumn id="74" xr3:uid="{4EA0D97D-9337-4EEE-9FBD-D1C79FD6EBC6}" name="Estimated Planned Date-in-Service for EVSE_x000a_(mm/dd/yyyy)" dataDxfId="731"/>
    <tableColumn id="11" xr3:uid="{09B40940-E2BF-4B58-B642-B3DA907D8050}" name="Actual Date-in-Service for EVSE_x000a_(mm/dd/yyyy)" dataDxfId="730"/>
    <tableColumn id="16" xr3:uid="{76E88E46-4B38-4623-9230-2273A74985CE}" name="State_x000a_(select from dropdown)" dataDxfId="729"/>
    <tableColumn id="17" xr3:uid="{1F25996F-F01A-4E14-9686-F47341DF091B}" name="County_x000a_(select from dropdown)" dataDxfId="728"/>
    <tableColumn id="18" xr3:uid="{18398DC1-4F28-42A0-9B10-737253E7B758}" name=" City" dataDxfId="727"/>
    <tableColumn id="19" xr3:uid="{078AB1E4-A4C3-4F23-AFFD-75CE85F3B790}" name=" Zip Code" dataDxfId="726"/>
    <tableColumn id="20" xr3:uid="{323DA5B2-75DC-4CFB-9A57-88004658FAA3}" name="Street Address of Charger(s)" dataDxfId="725"/>
    <tableColumn id="21" xr3:uid="{F4E7F3E0-01D2-411D-8C8B-B4D387E51B75}" name="Who owns the charger?" dataDxfId="724"/>
    <tableColumn id="22" xr3:uid="{200A5A34-60F3-4294-8651-C5BD2E63CC81}" name="Does the EVSE or Other EV Charger serve multiple port facilities? _x000a_(select Yes/No from dropdown)" dataDxfId="723"/>
    <tableColumn id="23" xr3:uid="{F7F95B20-ADAB-47E3-A2AB-8D4F6A3A0BCC}" name="Primary Port Served by EVSE and/or EV Charger (select from dropdown)" dataDxfId="722"/>
    <tableColumn id="24" xr3:uid="{574DB73C-4B3A-41C7-83C1-C120882ECD5C}" name="Secondary Locations served by EVSE and/or EV Charger  (use semicolon to separate between multiple port locations)" dataDxfId="721"/>
    <tableColumn id="25" xr3:uid="{FA2EB36F-4B79-404A-9984-C8909CC04539}" name="Does the EVSE use a charging load management strategy?  (select Yes/No from dropdown)" dataDxfId="720"/>
    <tableColumn id="58" xr3:uid="{EE819272-25B7-47F0-B1F9-C9BF82F5DA8A}" name="If Yes to previous field, please describe the charging load management strategy(-ies) used. _x000a_Describe the charge management strategies being used. See data dictionary for clarification." dataDxfId="719"/>
    <tableColumn id="57" xr3:uid="{1BC89CFA-2498-4258-971C-70453FF6D4E6}" name="Name of Charging Management Service Provider (enter 'N/A' if not applicable)" dataDxfId="718"/>
    <tableColumn id="26" xr3:uid="{E5CDC0EC-07BC-456E-BF6B-5AF8892060C3}" name="Does the Infrastructure Equipment Cost Include Charging Management Service?_x000a_(select Yes/No from dropdown)" dataDxfId="717"/>
    <tableColumn id="27" xr3:uid="{846D4E06-88BE-4119-A9C6-2E77D13AB503}" name="If Charging Management Service not included in cost, but is acquired, what is the cost and frequency of charges?" dataDxfId="716"/>
    <tableColumn id="30" xr3:uid="{2EAD6830-5AC0-4970-9D2A-349EB31F0F09}" name="Description of Installation Work, including all equipment installed" dataDxfId="715"/>
    <tableColumn id="31" xr3:uid="{DAB53484-45FC-450E-A6B1-19305248326C}" name="Installation Work Performed By" dataDxfId="714"/>
    <tableColumn id="32" xr3:uid="{0E7887BA-C154-4D80-AFFB-E06238FC11BB}" name="Was installation conducted by an individual who meets the infrastructure electrician requirements as outlined in the program guidance? If Yes, indicate who issued the certification" dataDxfId="713"/>
    <tableColumn id="33" xr3:uid="{C206036D-2275-40C2-AFAA-B35D51EBC1A4}" name="Date EVSE or Other EV Charger was Manufactured (mm/dd/yyyy)" dataDxfId="712"/>
    <tableColumn id="34" xr3:uid="{BA25EEC4-3799-4716-B8E8-457D9B39E7FB}" name="Date of EVSE or Other EV Charger Installation _x000a_(mm/dd/yyyy)" dataDxfId="711"/>
    <tableColumn id="36" xr3:uid="{04FF7F5A-482D-43C9-90AA-518ACE79A5F7}" name="Is the EVSE and Other EV Infrastructure BABA Compliant? _x000a_(select from dropdown)" dataDxfId="710"/>
    <tableColumn id="37" xr3:uid="{91783015-1E5F-4481-91B9-19E72CEF4907}" name="If No or Partly Compliant, explain" dataDxfId="709"/>
    <tableColumn id="38" xr3:uid="{AB2F596A-36BA-4A17-A85A-BEAA44EB5ABD}" name="Is a waiver being used to fulfill BABA compliance for this infrastructure? _x000a_(select from dropdown)" dataDxfId="708"/>
    <tableColumn id="39" xr3:uid="{646D17E8-C822-40CA-9F24-3D91A3B0BB27}" name="If Yes - Other EPA Waiver, explain" dataDxfId="707"/>
    <tableColumn id="40" xr3:uid="{5FDD8C3E-DABD-454B-AFA6-C120F70530C6}" name="Does the Infrastructure Equipment Cost Include Installation? _x000a_(select Yes/No from dropdown)" dataDxfId="706"/>
    <tableColumn id="41" xr3:uid="{CAB88E20-4DFA-4661-8EF5-5EB79D1DB5B1}" name="EVSE or Other EV Charger Equipment Cost Per Unit" dataDxfId="705"/>
    <tableColumn id="42" xr3:uid="{DAA9DB96-AB63-43E4-9EA9-7F85E63250AE}" name="Total EPA Funds Expended Per EVSE or Other EV Charger Unit" dataDxfId="704"/>
    <tableColumn id="43" xr3:uid="{6AB1C48A-4E1A-4C37-8F23-D20BBAC7E7FD}" name="Total Funds Expended for EVSE or Other EV Charger" dataDxfId="703">
      <calculatedColumnFormula>$M14*AN14</calculatedColumnFormula>
    </tableColumn>
    <tableColumn id="44" xr3:uid="{37436B88-E6B1-44EC-B607-F0E387134773}" name="Total EPA Funds Expended for EVSE or Other EV Charger" dataDxfId="702">
      <calculatedColumnFormula>$M14*AO14</calculatedColumnFormula>
    </tableColumn>
    <tableColumn id="45" xr3:uid="{DDAC9058-D19A-433E-B340-50A245C60592}" name="Total Funds Expended on Installation Cost" dataDxfId="701" dataCellStyle="Currency"/>
    <tableColumn id="46" xr3:uid="{46399A44-90A9-4101-A3B7-0C869931348F}" name="Total EPA Funds Expended on Installation Cost" dataDxfId="700" dataCellStyle="Currency"/>
    <tableColumn id="47" xr3:uid="{73AA1FB7-A7D8-46B0-907F-DBDDC63FA77C}" name="Total Funds Expended for All other Eligible EVSE or Other EV Charger Related Expenses (e.g., Permits, Shipping, etc.)" dataDxfId="699"/>
    <tableColumn id="48" xr3:uid="{691F8A31-8BF2-4E12-80A7-15A34AD00768}" name="Total EPA Funds Expended for All other Eligible EVSE or Other EV Charger Related Expenses (e.g., Permits, Shipping, etc.)" dataDxfId="698"/>
    <tableColumn id="49" xr3:uid="{7063978E-9C42-4B76-8D28-460777C9FAD1}" name="Description of Other Eligible EVSE or Other EV Charger Administrative Expenses" dataDxfId="697"/>
    <tableColumn id="50" xr3:uid="{607B8EB3-6F06-4E11-9C5F-8221AF85E111}" name="Total Funds Expended on EVSE or Other EV Charger Equipment, Installation, and Other Eligible EVSE or Other EV Charger Related Expenses" dataDxfId="696">
      <calculatedColumnFormula>AR14+(M14*AN14)+AT14</calculatedColumnFormula>
    </tableColumn>
    <tableColumn id="51" xr3:uid="{6661944A-C060-4C62-8DC1-7F66403610DE}" name="Total EPA Funds on EVSE or Other EV Charger Equipment, Installation, and Other Eligible EVSE or Other EV Charger Related Expenses" dataDxfId="695">
      <calculatedColumnFormula>AS14+($M14*AO14)+AU14</calculatedColumnFormula>
    </tableColumn>
    <tableColumn id="52" xr3:uid="{EC6AAC71-ED89-4F04-8075-566F73CE1DAC}" name="Expected Useful Life of EVSE or Other EV Charger: Number of Years" dataDxfId="694"/>
    <tableColumn id="56" xr3:uid="{EB99C395-EBC8-461E-9DE5-08C9BFFC8B2B}" name="If equipment covered under warranty, provide the years of protection offered by warranty" dataDxfId="693"/>
    <tableColumn id="29" xr3:uid="{7CFD8456-CFA8-4729-A135-776D9A1C80BA}" name="Basis for Expected Useful Life of EVSE or Other EV Charger (e.g., manufacturer data or evidence from prior deployments; warranty information)" dataDxfId="692"/>
    <tableColumn id="28" xr3:uid="{0B2C433E-4110-4A09-A121-AF7C0548CA2B}" name="Annual Total Energy Dispensed (kWh)_x000a_Year 1" dataDxfId="691"/>
    <tableColumn id="15" xr3:uid="{B1B34A13-1A71-44DE-B9F1-343897F592B3}" name="EVSE Annual Percentage Uptime (based on hours)_x000a_Year 1" dataDxfId="690"/>
    <tableColumn id="14" xr3:uid="{A6B3998C-7273-45B5-BC16-901CC4DE06A9}" name="EVSE Total Annual Number of Charging Sessions Completed_x000a_Year 1" dataDxfId="689"/>
    <tableColumn id="13" xr3:uid="{BCE96D99-6DCD-4007-BF05-ADA6AED02CD5}" name="Has the EVSE infrastructure been EVER powered by an internal combustion generator in the past year? (Yes or No)_x000a_Year 1" dataDxfId="688"/>
    <tableColumn id="12" xr3:uid="{725875CA-F8CA-4D97-A06C-6E19166A8552}" name="Type of Annual Values for EVSE Activity Data Reported in Table 14h (select from dropdown)_x000a_Year 1" dataDxfId="687"/>
    <tableColumn id="55" xr3:uid="{EC87365D-11C0-4ABB-B9FD-F530F739BF81}" name="Annual Total Energy Dispensed (kWh)_x000a_Year 2" dataDxfId="686" dataCellStyle="Comma"/>
    <tableColumn id="59" xr3:uid="{BBDF1ADF-3765-4A4F-9779-80FB9B893F37}" name="EVSE Annual Percentage Uptime (based on hours)_x000a_Year 2" dataDxfId="685" dataCellStyle="Percent"/>
    <tableColumn id="60" xr3:uid="{2D9471AE-4AA9-4C73-827C-18C450310AB4}" name="EVSE Total Annual Number of Charging Sessions Completed_x000a_Year 2" dataDxfId="684" dataCellStyle="Comma"/>
    <tableColumn id="61" xr3:uid="{D3BB7B56-92A8-4F30-A7E5-D90FDAA944BD}" name="Has the EVSE infrastructure been EVER powered by an internal combustion generator in the past year? (Yes or No)_x000a_Year 2" dataDxfId="683"/>
    <tableColumn id="62" xr3:uid="{F1B6E9A6-2B1D-4E7A-86B6-5F37D13F29DD}" name="Type of Annual Values for EVSE Activity Data Reported in Table 14i (select from dropdown)_x000a_Year 2" dataDxfId="682"/>
    <tableColumn id="63" xr3:uid="{409C21D6-63B3-4120-B343-09224CC90FB4}" name="Annual Total Energy Dispensed (kWh)_x000a_Year 3" dataDxfId="681" dataCellStyle="Comma"/>
    <tableColumn id="64" xr3:uid="{BD634952-ED3F-421E-9EB1-F6ACF43D5D74}" name="EVSE Annual Percentage Uptime (based on hours)_x000a_Year 3" dataDxfId="680" dataCellStyle="Percent"/>
    <tableColumn id="65" xr3:uid="{0913590F-B53A-46A0-8119-35C16FC1994E}" name="EVSE Total Annual Number of Charging Sessions Completed_x000a_Year 3" dataDxfId="679" dataCellStyle="Comma"/>
    <tableColumn id="66" xr3:uid="{C40BDE18-3E1F-4607-AC75-E0951C3B9444}" name="Has the EVSE infrastructure been EVER powered by an internal combustion generator in the past year? (Yes or No)_x000a_Year 3" dataDxfId="678"/>
    <tableColumn id="67" xr3:uid="{A68608FE-B442-49A7-B112-B7EB15F82A96}" name="Type of Annual Values for EVSE Activity Data Reported in Table 14j (select from dropdown)_x000a_Year 3" dataDxfId="677"/>
    <tableColumn id="68" xr3:uid="{BA404EED-785C-4636-9286-2B7E4B3AEF8E}" name="Annual Total Energy Dispensed (kWh)_x000a_Year 4" dataDxfId="676" dataCellStyle="Comma"/>
    <tableColumn id="69" xr3:uid="{46EF56AE-2ED7-4A8A-BC8F-E727166F7A74}" name="EVSE Annual Percentage Uptime (based on hours)_x000a_Year 4" dataDxfId="675" dataCellStyle="Percent"/>
    <tableColumn id="70" xr3:uid="{8139B236-B18A-474D-B5E1-8AA988E78D17}" name="EVSE Total Annual Number of Charging Sessions Completed_x000a_Year 4" dataDxfId="674" dataCellStyle="Comma"/>
    <tableColumn id="71" xr3:uid="{F3676725-2960-42F7-AEA0-83F8C2AF7FBE}" name="Has the EVSE infrastructure been EVER powered by an internal combustion generator in the past year? (Yes or No)_x000a_Year 4" dataDxfId="673"/>
    <tableColumn id="72" xr3:uid="{6AEA9417-0B11-40F4-A697-8CACD8D9AC34}" name="Type of Annual Values for EVSE Activity Data Reported in Table 14k (select from dropdown)_x000a_Year 4" dataDxfId="672"/>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91824E64-F974-4474-9412-65EB89D9A598}" name="Table18_Infrastructure_Shorepower" displayName="Table18_Infrastructure_Shorepower" ref="A13:BY64" totalsRowShown="0" dataDxfId="671" tableBorderDxfId="670" dataCellStyle="Percent">
  <autoFilter ref="A13:BY64" xr:uid="{91824E64-F974-4474-9412-65EB89D9A598}"/>
  <tableColumns count="77">
    <tableColumn id="1" xr3:uid="{8CD3E174-6E95-42E7-A712-E38C8B64E440}" name="Shore Power Group_x000a_(user is encouraged to modify values in this column. This is used to identify equipment when completing other tabs)" dataDxfId="669"/>
    <tableColumn id="50" xr3:uid="{216A4F41-EEEC-4008-803A-CE9414A79AEF}" name="Subawardee (if part of subaward)" dataDxfId="668"/>
    <tableColumn id="2" xr3:uid="{D71CF2F4-1833-4E82-8C19-7452D3A686FD}" name="Type of Shore Power Connection _x000a_(select from dropdown)" dataDxfId="667"/>
    <tableColumn id="3" xr3:uid="{F2ED5F41-5AC2-4DAA-9D20-4BF99DC7D7CE}" name="Total Voltage Service Provided_x000a_(select from dropdown)" dataDxfId="666"/>
    <tableColumn id="4" xr3:uid="{DC92B364-618A-4E15-A141-469E22EEFA98}" name="Total Voltage Service Provided, if not listed" dataDxfId="665"/>
    <tableColumn id="5" xr3:uid="{AA66C4A6-0EFB-455C-B0DE-F6156CEDC236}" name="Manufacturer" dataDxfId="664"/>
    <tableColumn id="6" xr3:uid="{58C4E6AE-969F-4E37-89B0-B12798BD85A3}" name="Model" dataDxfId="663"/>
    <tableColumn id="94" xr3:uid="{28397481-1080-4652-AF63-AB3DB6AFCAAD}" name="Number of Vessel Berths that can be served by Shore Power Pedestal" dataDxfId="662" dataCellStyle="Percent"/>
    <tableColumn id="95" xr3:uid="{B8188687-213D-4DF9-A4E4-4D2D8DA21BA0}" name="Number of Plugs per Shore Power Pedestal" dataDxfId="661" dataCellStyle="Percent"/>
    <tableColumn id="96" xr3:uid="{76A9647C-204B-4015-BB3C-14731526F277}" name="Number of Shore Power Pedestals" dataDxfId="660" dataCellStyle="Percent"/>
    <tableColumn id="10" xr3:uid="{3B52BEE9-A7AB-4F01-BA82-712FC7DC4CC6}" name="Estimated Planned Date-in-Service for Shore Power_x000a_(mm/dd/yyyy)" dataDxfId="659"/>
    <tableColumn id="9" xr3:uid="{9BDBEBB6-A206-4179-A5E5-F313A4E6EB0F}" name="Actual Date-in-Service for Shore Power_x000a_(mm/dd/yyyy)" dataDxfId="658"/>
    <tableColumn id="97" xr3:uid="{5813217E-E544-4613-83BE-E55288D6C13C}" name="State_x000a_(select from dropdown)" dataDxfId="657" dataCellStyle="Percent"/>
    <tableColumn id="98" xr3:uid="{F5A93783-F64B-44F3-87BA-0E11752B445A}" name="County_x000a_(select from dropdown)" dataDxfId="656" dataCellStyle="Percent"/>
    <tableColumn id="99" xr3:uid="{74242775-3879-4E4C-AC65-00050A26070E}" name=" City" dataDxfId="655" dataCellStyle="Percent"/>
    <tableColumn id="100" xr3:uid="{DD74CA38-44F3-4F95-AC91-1047480C689F}" name=" Zip Code" dataDxfId="654" dataCellStyle="Percent"/>
    <tableColumn id="101" xr3:uid="{F6FF3139-5626-437E-94E2-DED936285845}" name="Port Facility where Shore Power Installed _x000a_(select from dropdown)" dataDxfId="653" dataCellStyle="Percent"/>
    <tableColumn id="102" xr3:uid="{018F9B0A-F95D-4EBB-A700-C60B733CE6EC}" name="Who owns the Shore Power Infrastructure?" dataDxfId="652" dataCellStyle="Percent"/>
    <tableColumn id="103" xr3:uid="{C1B2759D-3608-47C9-A1E9-46F71168FCA3}" name="Description of Installation Work, including all equipment installed" dataDxfId="651" dataCellStyle="Percent"/>
    <tableColumn id="104" xr3:uid="{E39BA05F-6F6A-4C91-9A96-863FBFE8F615}" name="Installation Work Performed By" dataDxfId="650" dataCellStyle="Percent"/>
    <tableColumn id="105" xr3:uid="{7FC9BCBB-6876-4883-B17E-2E9E1CE070BE}" name="Date(s) Shore Power Equipment was Manufactured (mm/dd/yyyy)" dataDxfId="649" dataCellStyle="Percent"/>
    <tableColumn id="106" xr3:uid="{2712F1A0-B062-46C8-B729-945D1642D1C2}" name="Date of Shore Power Installation (mm/dd/yyyy)" dataDxfId="648" dataCellStyle="Percent"/>
    <tableColumn id="108" xr3:uid="{92094D7E-64DF-4531-8D2B-BC5A8D48C1B6}" name="Is the Shore Power Infrastructure BABA Compliant?_x000a_(select from dropdown)" dataDxfId="647" dataCellStyle="Percent"/>
    <tableColumn id="109" xr3:uid="{523049A6-B8F5-4DBB-AF4D-3256401F7B83}" name="If No or Partly Compliant, explain" dataDxfId="646" dataCellStyle="Percent"/>
    <tableColumn id="110" xr3:uid="{3BEEED5E-49DE-4972-A87A-B1433A35D6A9}" name="Is a waiver being used to fulfill BABA compliance for this infrastructure? _x000a_(select from dropdown)" dataDxfId="645" dataCellStyle="Percent"/>
    <tableColumn id="111" xr3:uid="{FB2888E2-5A09-47E6-B927-44BFA231ECEF}" name="If Yes - Other EPA Waiver, explain" dataDxfId="644" dataCellStyle="Percent"/>
    <tableColumn id="112" xr3:uid="{95BA12E0-0CB5-49DA-9CB6-2E4E5899FBC1}" name="Equipment Cost only Per Shore Power Pedestal:" dataDxfId="643" dataCellStyle="Percent"/>
    <tableColumn id="113" xr3:uid="{1CAF3748-EF9A-4681-AE96-541C45C55F77}" name=" Total EPA Funds Expended Per Shore Power Pedestal" dataDxfId="642" dataCellStyle="Percent"/>
    <tableColumn id="114" xr3:uid="{44A23132-BE27-4880-8091-7E13C981157F}" name="Does the Infrastructure Equipment Cost Include Installation?_x000a_(select Yes/No from dropdown)" dataDxfId="641" dataCellStyle="Percent"/>
    <tableColumn id="115" xr3:uid="{68B34028-B546-4A40-AC80-F3BAFF24CC19}" name="Total Funds Expended Installation Cost for Shore Power Group" dataDxfId="640" dataCellStyle="Percent"/>
    <tableColumn id="116" xr3:uid="{11481F44-0820-42D9-9392-8BF379734215}" name="Total EPA Funds Expended Installation Cost for Shore Power Group" dataDxfId="639" dataCellStyle="Percent"/>
    <tableColumn id="117" xr3:uid="{DF47238A-F95F-4F90-9426-5D2020ABE6BA}" name="Total Funds Expended for All other Eligible Shore Power Acquisition &amp; Installation Related Expenses (e.g., Permits, Shipping, etc.)" dataDxfId="638" dataCellStyle="Percent"/>
    <tableColumn id="118" xr3:uid="{BBDF82C8-49EF-42E8-BA9C-0AFD22D2E813}" name="Total EPA Funds Expended for All other Eligible Shore Power Acquisition &amp; Installation Related Expenses (e.g., Permits, Shipping, etc.)" dataDxfId="637" dataCellStyle="Percent"/>
    <tableColumn id="119" xr3:uid="{FB633E6C-FE8F-4439-A2F0-8F523FC5FE7E}" name="Description of Other Eligible Shore Power Related Expenses" dataDxfId="636" dataCellStyle="Percent"/>
    <tableColumn id="120" xr3:uid="{3BD35AA4-38FB-4E4F-BC01-BE4607637A1C}" name="Total Funds Expended for Shore Power Equipment Acquisition_x000a_(total # of pedestals x Funds Expended/pedestal)" dataDxfId="635" dataCellStyle="Percent">
      <calculatedColumnFormula>IF($J14="", "", (AA14*$J14))</calculatedColumnFormula>
    </tableColumn>
    <tableColumn id="121" xr3:uid="{02318E25-663A-487F-A320-2F12FD74D213}" name="Total EPA Funds Expended for Shore Power Equipment Acquisition_x000a_(total # of pedestals x EPA Funds Expended/pedestal)" dataDxfId="634" dataCellStyle="Percent">
      <calculatedColumnFormula>IF(J14="", "", (AB14*J14))</calculatedColumnFormula>
    </tableColumn>
    <tableColumn id="122" xr3:uid="{FE4EDF14-4FAC-4B61-80BE-B71700740115}" name="Total Funds Expended for Shore Power Equipment Acquisition,  Installation, and Other Costs" dataDxfId="633" dataCellStyle="Percent">
      <calculatedColumnFormula>IF($J14="", "", AD14+AI14+AF14)</calculatedColumnFormula>
    </tableColumn>
    <tableColumn id="123" xr3:uid="{F6040BCB-5737-4FBF-85F6-66CCC6DBA922}" name="Total EPA Funds Expended for Shore Power Equipment Acquisition &amp; Installation, and Other Costs" dataDxfId="632" dataCellStyle="Percent">
      <calculatedColumnFormula>IF($J14="", "", AE14+AJ14+AG14)</calculatedColumnFormula>
    </tableColumn>
    <tableColumn id="127" xr3:uid="{BC23FF26-EFB9-422A-BACC-A20D8C1D1B37}" name="Expected Useful Life of Shore Power Equipment: Number of Years" dataDxfId="631" dataCellStyle="Percent"/>
    <tableColumn id="128" xr3:uid="{C2AAB1AF-97B3-4651-9BB3-783FF57DFC02}" name="If equipment covered under warranty, provide the years of protection offered by warranty" dataDxfId="630" dataCellStyle="Percent"/>
    <tableColumn id="129" xr3:uid="{BA9F8585-E7D2-483A-B711-0FFDCD942819}" name="Basis for Expected Useful Life of Shore Power Equipment (e.g., manufacturer data, warranty coverage, or evidence from prior deployments)" dataDxfId="629" dataCellStyle="Percent"/>
    <tableColumn id="130" xr3:uid="{779FB3ED-EE0C-41F3-9613-C8C61AA40176}" name="Typical Auxiliary Engine Tier of Vessels Using Shore Power _x000a_(select from dropdown)_x000a_Year 1" dataDxfId="628" dataCellStyle="Percent"/>
    <tableColumn id="131" xr3:uid="{ED4FF842-0AE2-4D9C-A938-F1E9FB53CAD3}" name="Fuel Type of Vessels Using Shore Power_x000a_(select from dropdown)_x000a_Year 1" dataDxfId="627" dataCellStyle="Percent"/>
    <tableColumn id="132" xr3:uid="{6AD1BAE4-F183-4EAB-95F2-AF8887F65CB4}" name="If 'Other/Not Listed' Fuel Type of Vessels selected, describe fuel type used_x000a_Year 1" dataDxfId="626" dataCellStyle="Percent"/>
    <tableColumn id="133" xr3:uid="{B74B09B5-CB83-4F5C-B7B0-08965E54D3FC}" name="Number of Annual Vessel Calls Utilizing Shore Power_x000a_Year 1" dataDxfId="625" dataCellStyle="Percent"/>
    <tableColumn id="134" xr3:uid="{4A132B0E-C7C5-41EB-AB62-82FC4B222D15}" name="Average Hotel Hours Per Vessel Call Utilizing Shore Power  _x000a_Year 1" dataDxfId="624" dataCellStyle="Percent"/>
    <tableColumn id="135" xr3:uid="{5D7CC052-B789-429D-B3AA-1D98A30A30EB}" name="Maximum Output Power (kW)_x000a_Year 1" dataDxfId="623" dataCellStyle="Percent"/>
    <tableColumn id="136" xr3:uid="{D5D2874E-3CA9-4ED3-A8F0-1D69C937F213}" name="Annual Total Energy Dispensed in MWh_x000a_Year 1" dataDxfId="622" dataCellStyle="Percent"/>
    <tableColumn id="137" xr3:uid="{4C2EAD17-1522-4B26-8B3F-045FA9035C94}" name="Shore Power Annual Percentage Uptime _x000a_(based on hours)_x000a_Year 1" dataDxfId="621" dataCellStyle="Percent"/>
    <tableColumn id="138" xr3:uid="{21F8AE11-8690-495F-8C38-08B75B62DC28}" name="Type of Annual Values for Shore Power Activity Data Reported in table 16g_x000a_(select from dropdown)_x000a_Year 1" dataDxfId="620" dataCellStyle="Percent"/>
    <tableColumn id="139" xr3:uid="{6E4FFAE7-8BD8-4FFE-BA73-7AD7BEE7E328}" name="Typical Auxiliary Engine Tier of Vessels Using Shore Power _x000a_(select from dropdown)_x000a_Year 2" dataDxfId="619" dataCellStyle="Percent"/>
    <tableColumn id="140" xr3:uid="{88D0789A-F24B-44CD-BE24-58E6F90EA588}" name="Fuel Type of Vessels Using Shore Power_x000a_(select from dropdown)_x000a_Year 2" dataDxfId="618" dataCellStyle="Percent"/>
    <tableColumn id="141" xr3:uid="{98A8E58F-B683-4630-9D6F-82C944EF77F5}" name="If 'Other/Not Listed' Fuel Type of Vessels selected, describe fuel type used_x000a_Year 2" dataDxfId="617" dataCellStyle="Percent"/>
    <tableColumn id="142" xr3:uid="{AAA0648E-998F-4BA5-9F3C-C0FC05431F9A}" name="Number of Annual Vessel Calls Utilizing Shore Power_x000a_Year 2" dataDxfId="616" dataCellStyle="Percent"/>
    <tableColumn id="143" xr3:uid="{F84A917C-FD99-4BB2-827F-BEC6CCD1E950}" name="Average Hotel Hours Per Vessel Call Utilizing Shore Power  _x000a_Year 2" dataDxfId="615" dataCellStyle="Percent"/>
    <tableColumn id="144" xr3:uid="{EDC7AA2D-E15C-4735-93E7-28A9689A15BE}" name="Maximum Output Power (kW)_x000a_Year 2" dataDxfId="614" dataCellStyle="Percent"/>
    <tableColumn id="145" xr3:uid="{877E9408-3A28-499C-81BC-C51D8B7A26D3}" name="Annual Total Energy Dispensed in MWh_x000a_Year 2" dataDxfId="613" dataCellStyle="Percent"/>
    <tableColumn id="146" xr3:uid="{E30FF7CB-8D71-4AA1-AFEA-746A961A21BB}" name="Shore Power Annual Percentage Uptime (based on hours)_x000a_Year 2" dataDxfId="612" dataCellStyle="Percent"/>
    <tableColumn id="147" xr3:uid="{250977A7-C4AA-4690-A7EE-C5BA83AF2290}" name="Type of Annual Values for Shore Power Activity Data Reported in table 16h_x000a_(select from dropdown)_x000a_Year 2" dataDxfId="611" dataCellStyle="Percent"/>
    <tableColumn id="148" xr3:uid="{E9010CFB-3704-46C9-A83B-FDE6B51CE7EA}" name="Typical Auxiliary Engine Tier of Vessels Using Shore Power _x000a_(select from dropdown)_x000a_Year 3" dataDxfId="610" dataCellStyle="Percent"/>
    <tableColumn id="149" xr3:uid="{57A1ECA9-ECB8-4FC3-BDB3-E60C7C45FE37}" name="Fuel Type of Vessels Using Shore Power_x000a_(select from dropdown)_x000a_Year 3" dataDxfId="609" dataCellStyle="Percent"/>
    <tableColumn id="150" xr3:uid="{4DEE0092-F0B5-4F2A-A690-10F189D0D70A}" name="If 'Other/Not Listed' Fuel Type of Vessels selected, describe fuel type used_x000a_Year 3" dataDxfId="608" dataCellStyle="Percent"/>
    <tableColumn id="151" xr3:uid="{5F533538-0803-45AA-957B-EE74EFD31145}" name="Number of Annual Vessel Calls Utilizing Shore Power_x000a_Year 3" dataDxfId="607" dataCellStyle="Percent"/>
    <tableColumn id="152" xr3:uid="{66FD4AE1-F607-49D9-993C-BF7E4B32E3A9}" name="Average Hotel Hours Per Vessel Call Utilizing Shore Power   _x000a_Year 3" dataDxfId="606" dataCellStyle="Percent"/>
    <tableColumn id="153" xr3:uid="{DB8FC459-12DD-493F-9AAB-6298A8685F26}" name="Maximum Output Power (kW)_x000a_Year 3" dataDxfId="605" dataCellStyle="Percent"/>
    <tableColumn id="154" xr3:uid="{998B698F-E082-427E-BF6A-0434970A6339}" name="Annual Total Energy Dispensed in MWh_x000a_Year 3" dataDxfId="604" dataCellStyle="Percent"/>
    <tableColumn id="155" xr3:uid="{22D21517-B172-4D2F-B86C-7FBCE04CC94A}" name="Shore Power Annual Percentage Uptime (based on hours)_x000a_Year 3" dataDxfId="603" dataCellStyle="Percent"/>
    <tableColumn id="156" xr3:uid="{193A5D81-D5D6-46C6-BE83-B4030DF1534F}" name="Type of Annual Values for Shore Power Activity Data Reported in table 16i_x000a_(select from dropdown)_x000a_Year 3" dataDxfId="602" dataCellStyle="Percent"/>
    <tableColumn id="157" xr3:uid="{77A84B1C-4C37-484F-B707-8381A0B6F7BB}" name="Typical Auxiliary Engine Tier of Vessels Using Shore Power _x000a_(select from dropdown)_x000a_Year 4" dataDxfId="601" dataCellStyle="Percent"/>
    <tableColumn id="158" xr3:uid="{7C49995D-969A-4DB1-B983-A77949734860}" name="Fuel Type of Vessels Using Shore Power_x000a_(select from dropdown)_x000a_Year 4" dataDxfId="600" dataCellStyle="Percent"/>
    <tableColumn id="159" xr3:uid="{4E051FD1-F32D-4A39-9802-761DAF8F9139}" name="If 'Other/Not Listed' Fuel Type of Vessels selected, describe fuel type used_x000a_Year 4" dataDxfId="599" dataCellStyle="Percent"/>
    <tableColumn id="160" xr3:uid="{D2F2A97F-693A-4208-B331-DF402D24045D}" name="Number of Annual Vessel Calls Utilizing Shore Power_x000a_Year 4" dataDxfId="598" dataCellStyle="Percent"/>
    <tableColumn id="161" xr3:uid="{9497B867-6D91-477A-8018-9F72107A7D85}" name="Average Hotel Hours Per Vessel Call Utilizing Shore Power  _x000a_Year 4" dataDxfId="597" dataCellStyle="Percent"/>
    <tableColumn id="162" xr3:uid="{B379DB2A-36AC-4D44-B136-E443DD3BAF0B}" name="Maximum Output Power (kW)_x000a_Year 4" dataDxfId="596" dataCellStyle="Percent"/>
    <tableColumn id="163" xr3:uid="{D51C2105-B45D-47EB-82BB-E994AB3ED924}" name="Annual Total Energy Dispensed in MWh_x000a_Year 4" dataDxfId="595" dataCellStyle="Percent"/>
    <tableColumn id="164" xr3:uid="{ED67DBC0-51E5-48A5-813E-C9439A99A786}" name="Shore Power Annual Percentage Uptime (based on hours)_x000a_Year 4" dataDxfId="594" dataCellStyle="Percent"/>
    <tableColumn id="165" xr3:uid="{F23CD024-6B9F-4458-8292-A0B4C0B59B63}" name="Type of Annual Values for Shore Power Activity Data Reported in table 16j_x000a_(select from dropdown)_x000a_Year 4" dataDxfId="593" dataCellStyle="Percent"/>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9B9D08BF-DE8F-46E8-BD17-EA50A228B31C}" name="Table19_Infrastructure_Hydrogen" displayName="Table19_Infrastructure_Hydrogen" ref="A13:CA64" totalsRowShown="0" headerRowDxfId="592" tableBorderDxfId="591">
  <autoFilter ref="A13:CA64" xr:uid="{9B9D08BF-DE8F-46E8-BD17-EA50A228B31C}"/>
  <tableColumns count="79">
    <tableColumn id="1" xr3:uid="{91F645A7-1752-497E-9C7B-60218E0E6CF4}" name="Hydrogen Fueling Station _x000a_(user is encouraged to modify values in this column. This is used to identify equipment when completing other tabs)" dataDxfId="590"/>
    <tableColumn id="65" xr3:uid="{73EDF916-6E4C-45A4-930D-FC7148A96A88}" name="Subawardee (if part of subaward)" dataDxfId="589"/>
    <tableColumn id="2" xr3:uid="{441957D1-F3A1-4192-B949-D0689DFD9F61}" name="Type of Station_x000a_(select from dropdown)" dataDxfId="588"/>
    <tableColumn id="3" xr3:uid="{23959613-61F9-4C3A-8D11-3CE25DD1C35F}" name="Type of Hydrogen Storage _x000a_(select from dropdown)" dataDxfId="587"/>
    <tableColumn id="4" xr3:uid="{FCD279DB-F241-4B1E-813C-72D302432BED}" name="Refilling Pressure (select from dropdown) " dataDxfId="586"/>
    <tableColumn id="5" xr3:uid="{E76F1BD0-C4B5-48B9-AA84-CEFD7DAA9284}" name="Refilling Pressure: If Other, specify below" dataDxfId="585"/>
    <tableColumn id="6" xr3:uid="{690F0C83-7B78-4287-823A-E6BA0EAEA462}" name="Total Hydrogen Storage Tank Capacity (kg)" dataDxfId="584"/>
    <tableColumn id="7" xr3:uid="{9C0CE37D-60B6-4E16-A3FC-456A76D145D8}" name="Total Number of Dispensers" dataDxfId="583"/>
    <tableColumn id="8" xr3:uid="{35D9990E-D822-4719-A877-58FD30D85546}" name="Maximum Dispensing Flow Rate per Hose (kg/min)" dataDxfId="582"/>
    <tableColumn id="9" xr3:uid="{F347C56C-1ACD-48D5-BE2B-E9D72620E4CB}" name="Total Dispensing Capacity of the Station (kg/day)" dataDxfId="581"/>
    <tableColumn id="10" xr3:uid="{BD0634D4-305A-438C-AE82-75CBBB2C53DA}" name="Total Number of  Cooling Systems" dataDxfId="580"/>
    <tableColumn id="11" xr3:uid="{0FEEF506-7A0C-4D89-8D6E-6672B733A2FC}" name="Total Number of  Compressors" dataDxfId="579"/>
    <tableColumn id="12" xr3:uid="{EA61C43F-C36E-4006-8E46-B58FD534959C}" name="Number of Storage Tanks" dataDxfId="578"/>
    <tableColumn id="81" xr3:uid="{069E9B16-B0FB-4EB6-AA2C-8D597CC9C941}" name="Estimated Planned Date-in-Service for Hydrogen Fueling Station_x000a_(mm/dd/yyyy)" dataDxfId="577"/>
    <tableColumn id="79" xr3:uid="{057EFA81-A235-4354-9720-B8F172F8055E}" name="Actual Date-in-Service for Hydrogen Fueling Station_x000a_(mm/dd/yyyy)" dataDxfId="576"/>
    <tableColumn id="13" xr3:uid="{C36363E5-0520-4091-B9D9-7BAE1800D5EB}" name="Number of Dispenser Pedestals" dataDxfId="575"/>
    <tableColumn id="14" xr3:uid="{0EB1E8B8-3C4C-4ED8-9FE1-A27A2039E287}" name="Number of Hoses per Pedestal" dataDxfId="574"/>
    <tableColumn id="15" xr3:uid="{C2B4B904-B4F8-4EBA-9F39-B29208FC23DF}" name="H2 Dispenser Pedestal Manufacturer" dataDxfId="573"/>
    <tableColumn id="16" xr3:uid="{B66074A0-F4C9-4283-BAB3-8D1FBF99FA22}" name="H2 Dispenser Pedestal Model" dataDxfId="572"/>
    <tableColumn id="17" xr3:uid="{5A0CA75E-172E-4529-BD06-E2F978C5BF3D}" name="H2 Dispenser Pedestal Manufacture Year" dataDxfId="571"/>
    <tableColumn id="18" xr3:uid="{DAEE720F-5836-46FA-8DDD-C679D9348D4F}" name="H2 Storage Tank Manufacturer" dataDxfId="570"/>
    <tableColumn id="19" xr3:uid="{9371967D-C8D2-49B6-9007-078B8EE697E3}" name="H2 Storage Tank Model" dataDxfId="569"/>
    <tableColumn id="20" xr3:uid="{7B4DAE57-741E-4558-87F6-234C4E7EE388}" name="H2 Storage Tank Manufacture Year" dataDxfId="568"/>
    <tableColumn id="21" xr3:uid="{6ED3B759-4D7B-42AE-8E96-59011B4AD8D4}" name="H2 Compressor Manufacturer" dataDxfId="567"/>
    <tableColumn id="22" xr3:uid="{A09C7A7A-7B21-40E6-8239-B0623242760E}" name="H2 Compressor Model" dataDxfId="566"/>
    <tableColumn id="23" xr3:uid="{39CA5D41-B69D-43D0-A1A9-850EFDFD7F82}" name="H2 Compressor Manufacture Year" dataDxfId="565"/>
    <tableColumn id="24" xr3:uid="{6A86BDA8-70A5-43FF-83BE-9D7724EB2911}" name="H2 Cooling System Manufacturer" dataDxfId="564"/>
    <tableColumn id="25" xr3:uid="{F37ED69E-4E14-4766-85EA-E1C0F81501AC}" name="H2 Cooling System Model" dataDxfId="563"/>
    <tableColumn id="26" xr3:uid="{2A3B9E10-EE81-455F-8A82-2F9E31F46B2D}" name="H2 Cooling System Manufacture Year" dataDxfId="562"/>
    <tableColumn id="27" xr3:uid="{DFE3B074-44F4-4DB2-8FEE-0F3744616A59}" name="Does the H2 fueling station serve multiple port facilities within this project?_x000a_(select Yes/No from dropdown)" dataDxfId="561"/>
    <tableColumn id="28" xr3:uid="{A51A05D4-5CF2-425E-A879-808C14D360E9}" name="Primary Location Served by the H2 fueling station: Associated Port Facility_x000a_(select from dropdown)" dataDxfId="560"/>
    <tableColumn id="29" xr3:uid="{D964325D-34C1-4D4D-897A-8FDF91BCFD13}" name="Secondary Locations served by the H2 fueling station: Associated Port _x000a_(use a semicolon between facilities)" dataDxfId="559"/>
    <tableColumn id="31" xr3:uid="{9EB8A14C-3AA6-4047-B9E3-34B1924A1BEE}" name="Who owns the H2 Fueling Station?" dataDxfId="558"/>
    <tableColumn id="33" xr3:uid="{BAB61A40-2440-476B-A060-83EA0BCEF4A6}" name="State_x000a_(select from dropdown)" dataDxfId="557"/>
    <tableColumn id="34" xr3:uid="{5E09BE0F-51FF-480E-A349-F02F3EF9A7D7}" name="County_x000a_(select from dropdown)" dataDxfId="556"/>
    <tableColumn id="35" xr3:uid="{9D4CE736-5264-48F6-A795-E3DFBA964BD4}" name="City" dataDxfId="555"/>
    <tableColumn id="36" xr3:uid="{D5C63549-D04C-436F-8A8E-A2659BB168BC}" name="Zip Code" dataDxfId="554"/>
    <tableColumn id="37" xr3:uid="{7AC829B5-806D-4A88-8135-9F8245B41AD2}" name="Street Address" dataDxfId="553"/>
    <tableColumn id="38" xr3:uid="{1B501A89-3EFB-4655-8174-5B22021DFD55}" name="Description of H2 Fueling Station Installation Work Performed" dataDxfId="552"/>
    <tableColumn id="39" xr3:uid="{5811E39F-A286-47B6-AC93-502594D1C71D}" name="H2 Fueling Station Installation Performed by:" dataDxfId="551"/>
    <tableColumn id="40" xr3:uid="{47618214-61CD-486A-A6C4-91ABB7E886F2}" name="Date(s) of H2 Fueling Station &amp; Equipment was Manufactured" dataDxfId="550"/>
    <tableColumn id="41" xr3:uid="{050FA657-2E47-4F44-B224-BE6ED059F318}" name="Date of H2 Fueling Station Installation (mm/dd/yyyy)" dataDxfId="549"/>
    <tableColumn id="43" xr3:uid="{7D959BC6-5953-4B4F-9ED3-C4F34046E209}" name="Is the Hydrogen Fueling Infrastructure BABA Compliant?_x000a_(select from dropdown)" dataDxfId="548"/>
    <tableColumn id="44" xr3:uid="{91F9649C-1D42-4A03-92F0-8D10DEE5BFBE}" name="If No or Partly Compliant, explain" dataDxfId="547"/>
    <tableColumn id="45" xr3:uid="{9CE2A660-BBAE-48B8-BAB3-AC5AC5668070}" name="Is a waiver being used to fulfill BABA compliance for the H2 Fueling Infrastructure?_x000a_(select from dropdown)" dataDxfId="546"/>
    <tableColumn id="46" xr3:uid="{93EB2A83-E6BE-440C-9B6B-49285800733F}" name="If Yes - Other EPA Waiver, explain" dataDxfId="545"/>
    <tableColumn id="47" xr3:uid="{B68E8885-232E-4804-A2C5-CDDFA2EC5B94}" name="Total Funds Expended Per H2 Fueling Pedestal / Dispenser Acquisition:" dataDxfId="544"/>
    <tableColumn id="48" xr3:uid="{E8AEDAB4-5D48-4B89-B667-5C7E7FE5F581}" name="Total EPA Funds Expended Per H2 Fueling Pedestal / Dispenser Acquisition:" dataDxfId="543"/>
    <tableColumn id="63" xr3:uid="{B718B2AB-9BDE-440F-A357-7FB7B73D028F}" name="Total Funds Expended per H2 Fueling Storage Tank" dataDxfId="542"/>
    <tableColumn id="64" xr3:uid="{01EC9395-2A90-4491-9A91-1695DFC5E3F6}" name="Total EPA Funds Expended per H2 Fueling Storage Tank" dataDxfId="541"/>
    <tableColumn id="61" xr3:uid="{4F1BBBEE-C8B3-464A-937F-9A7CD5FDC2C7}" name="Total Funds Expended per H2 Fueling Compressor / Pump" dataDxfId="540"/>
    <tableColumn id="62" xr3:uid="{70129BE2-6C06-4C1C-9CA5-2AF78019BECA}" name="Total EPA Funds Expended per H2 Fueling Compressor / Pump" dataDxfId="539"/>
    <tableColumn id="67" xr3:uid="{136F0EEE-629C-4AE3-A228-9C9B37248447}" name="Total Funds Expended per H2 Fueling Cooling (refrigeration and heat exchangers) System" dataDxfId="538"/>
    <tableColumn id="68" xr3:uid="{6858752F-B73C-43FB-AE28-43D658DB73FB}" name="Total EPA Funds Expended per H2 Fueling Cooling (refrigeration and heat exchangers) System" dataDxfId="537"/>
    <tableColumn id="49" xr3:uid="{5A99F066-CE83-417C-8841-E11CA114CDBF}" name="Total Funds Expended for Remaining H2 Fueling Balance of Plant (incl. electrical, controls, and other components):" dataDxfId="536"/>
    <tableColumn id="50" xr3:uid="{F50EDAB6-F1ED-4ADB-A228-BE1B58E34BF9}" name="Total EPA Funds Expended for Remaining H2 Fueling Balance of Plant (incl. electrical, controls, and other components):" dataDxfId="535"/>
    <tableColumn id="69" xr3:uid="{C9523FB0-DE6B-4AEF-B2F6-9E7AD4D95343}" name="Description of H2 Fueling Component Costs for Remaining Balance of Plant_x000a_(i.e. Describe the components with costs included as remaining balance of plant)" dataDxfId="534"/>
    <tableColumn id="51" xr3:uid="{A53EBF73-6DFE-465D-B59B-FCD745522228}" name="Total Funds Expended Installation Cost" dataDxfId="533"/>
    <tableColumn id="52" xr3:uid="{C2CB86AB-F7B3-4E15-8BA7-7B7080BFE107}" name="Total EPA Funds Expended Installation Cost:" dataDxfId="532"/>
    <tableColumn id="53" xr3:uid="{4E6B0F3D-BE32-4A3A-978C-03190D6EAEDB}" name="Total Funds Expended for All other Eligible H2 Fueling Infrastructure Acquisition &amp; Installation Related Expenses (e.g., Permits, Shipping, etc.)" dataDxfId="531"/>
    <tableColumn id="54" xr3:uid="{F21A50B2-BF36-466F-B470-60B41E4A9920}" name="Total EPA Funds Expended for All other Eligible H2 Fueling Infrastructure Acquisition &amp; Installation Related Expenses (e.g., Permits, Shipping, etc.)" dataDxfId="530"/>
    <tableColumn id="55" xr3:uid="{A45B51A5-EAF8-4F19-A09C-11BA62CF0A35}" name="Description of Other Eligible H2 Fueling Related Expenses" dataDxfId="529"/>
    <tableColumn id="56" xr3:uid="{2A6F8E66-0D30-4CAF-8F88-44AF3D25E66D}" name="Total Funds Expended for H2 Infrastructure Acquisition, Installation, and Other Eligible Expenses_x000a_(total # of pedestals x Total Funds Expended/pedestal + supporting infrastructure + installation + other eligible expenses)" dataDxfId="528">
      <calculatedColumnFormula>(P14*AU14)+BC14+BF14+BH14</calculatedColumnFormula>
    </tableColumn>
    <tableColumn id="57" xr3:uid="{FDC0CA35-7723-456A-A593-10F3C1C5CD82}" name="Total EPA Funds Expended for H2 Infrastructure Acquisition, Installation, and Other Eligible Expenses_x000a_(total # of pedestals x Federal Funds Expended/pedestal + supporting infrastructure installation + other eligible expenses)" dataDxfId="527">
      <calculatedColumnFormula>(P14*AV14)+BD14+BG14</calculatedColumnFormula>
    </tableColumn>
    <tableColumn id="58" xr3:uid="{97D75CC8-6C2B-48CA-A9FD-F68B4004450C}" name="Expected Useful Life of Hydrogen Fueling Station: Number of Years" dataDxfId="526"/>
    <tableColumn id="32" xr3:uid="{4D11D052-9DBD-422F-9D73-ED1AAA12CEA3}" name="If equipment covered under warranty, provide the years of protection offered by warranty: Number of Years" dataDxfId="525"/>
    <tableColumn id="59" xr3:uid="{83975766-0BC3-4F52-A3F3-7DC36BDED8EB}" name="Basis for Expected Useful Life of Hydrogen Fueling Station (e.g., manufacturer data or evidence from prior deployments)" dataDxfId="524"/>
    <tableColumn id="66" xr3:uid="{296B2618-6657-487D-9A9F-8FCD31725128}" name="Annual Total Number of Fueling Events_x000a_Year 1" dataDxfId="523"/>
    <tableColumn id="60" xr3:uid="{138277D6-842E-4D50-9E60-D6A56B41A287}" name="Annual Total H2 Dispensed (kg)_x000a_Year 1" dataDxfId="522"/>
    <tableColumn id="70" xr3:uid="{96435970-2240-4F32-9C60-3FB6FDD0B24F}" name="Type of Annual Values for H2 Fueling Station Activity Data Reported in Table 19l (select from dropdown)_x000a_Year 1"/>
    <tableColumn id="71" xr3:uid="{E7613EBE-52B6-4DCE-9CA7-583E4018907A}" name="Annual Total Number of Fueling Events_x000a_Year 2" dataDxfId="521"/>
    <tableColumn id="78" xr3:uid="{662ED3E1-7BA5-4C6F-BFE1-52F6C3F1139D}" name="Annual Total H2 Dispensed (kg)_x000a_Year 2" dataDxfId="520"/>
    <tableColumn id="72" xr3:uid="{BCC61B44-9E76-42D1-9754-7D0F63923EBC}" name="Type of Annual Values for H2 Fueling Station Activity Data Reported in Table 19m (select from dropdown)_x000a_Year 2"/>
    <tableColumn id="73" xr3:uid="{03382444-EFA2-400C-A567-3CD07BB91451}" name="Annual Total Number of Fueling Events_x000a_Year 3" dataDxfId="519"/>
    <tableColumn id="80" xr3:uid="{736B3E4B-55AA-4929-8AE4-ECDDBD673AB4}" name="Annual Total H2 Dispensed (kg)_x000a_Year 3" dataDxfId="518"/>
    <tableColumn id="74" xr3:uid="{E01184A3-6D72-45FF-9923-55B898F14AF5}" name="Type of Annual Values for H2 Fueling Station Activity Data Reported in Table 19n (select from dropdown)_x000a_Year 3"/>
    <tableColumn id="75" xr3:uid="{18738340-F22F-4BA4-AE55-54B1E566DBAC}" name="Annual Total Number of Fueling Events_x000a_Year 4" dataDxfId="517"/>
    <tableColumn id="82" xr3:uid="{B714E4BE-5315-4F84-8081-7E73AB85A25E}" name="Annual Total H2 Dispensed (kg)_x000a_Year 4" dataDxfId="516"/>
    <tableColumn id="76" xr3:uid="{4B82074F-6931-4F04-9CD8-6184B977A46E}" name="Type of Annual Values for H2 Fueling Station Activity Data Reported in Table 19o (select from dropdown)_x000a_Year 4" dataDxfId="515"/>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28243301-D6E1-44D2-AE15-4DC1A7265A7D}" name="Table20_Infrastructure_Power_Gen" displayName="Table20_Infrastructure_Power_Gen" ref="A14:AW65" totalsRowShown="0" tableBorderDxfId="514">
  <autoFilter ref="A14:AW65" xr:uid="{28243301-D6E1-44D2-AE15-4DC1A7265A7D}"/>
  <tableColumns count="49">
    <tableColumn id="1" xr3:uid="{63E6F5B6-9D46-46F5-A2EB-43656022E6E0}" name="On-site Power Generation Unit_x000a_(user is encouraged to modify values in this column. This is used to identify equipment when completing other tabs)" dataDxfId="513"/>
    <tableColumn id="40" xr3:uid="{F88635FB-121E-4801-A803-793B83B93899}" name="Subawardee (if part of subaward)" dataDxfId="512"/>
    <tableColumn id="2" xr3:uid="{ABEB4C97-4398-44E1-B582-581A5DCD8EC5}" name="Type of energy generation_x000a_(select from dropdown)" dataDxfId="511"/>
    <tableColumn id="3" xr3:uid="{058F7992-CFC9-4924-AC08-466A209FC926}" name="Manufacturer of On-site Power Generation_x000a_(include both panel and inverter manufacturers)" dataDxfId="510"/>
    <tableColumn id="4" xr3:uid="{C09F756A-EB0E-46AF-837B-C199074D5E8C}" name="Model of On-site Power Generation_x000a_(include both panel and inverter models)" dataDxfId="509"/>
    <tableColumn id="5" xr3:uid="{E0C2197F-C8F4-47ED-8BBD-ECE383E63506}" name="Manufacture Date of On-site Power Generation_x000a_(include both panel and inverter manufacture dates)" dataDxfId="508"/>
    <tableColumn id="6" xr3:uid="{1C4639CD-399E-4F33-826C-694AAE1A74C3}" name="AC Capacity of the System (kW)" dataDxfId="507"/>
    <tableColumn id="51" xr3:uid="{A942505E-BBCE-426A-B25E-AF48AA879D21}" name="Estimated Planned Date-in-Service for Power Generation _x000a_(mm/dd/yyyy)" dataDxfId="506"/>
    <tableColumn id="50" xr3:uid="{40FB0357-8349-4ADD-A84C-53E7A99ED10F}" name="Actual Date-in-Service for Power Generation_x000a_(mm/dd/yyyy)" dataDxfId="505"/>
    <tableColumn id="8" xr3:uid="{2D444AF0-4C73-430B-866C-C70A7F613414}" name="State_x000a_(select from dropdown)" dataDxfId="504"/>
    <tableColumn id="9" xr3:uid="{6E537D86-78DA-4991-96B0-E9A163F2F5EA}" name="County_x000a_(select from dropdown)" dataDxfId="503"/>
    <tableColumn id="10" xr3:uid="{2F8B66FC-0001-4E20-ADD9-714DFDF19A12}" name=" City" dataDxfId="502"/>
    <tableColumn id="11" xr3:uid="{D545D4A6-743B-4BA1-9349-2CE5B4A6FCC9}" name=" Zip Code" dataDxfId="501"/>
    <tableColumn id="12" xr3:uid="{D025FC23-3142-49AE-A9F8-9A0030DFDB7B}" name="Street Address" dataDxfId="500"/>
    <tableColumn id="13" xr3:uid="{8395F7DC-3488-496C-8403-179DA7F5E734}" name="Who owns the equipment?" dataDxfId="499"/>
    <tableColumn id="14" xr3:uid="{8BEEF6EC-FF10-4D82-BDB8-9FD8A317B549}" name="Does the On-Site Power Generation serve multiple port facilities?_x000a_(select Yes/No from dropdown)" dataDxfId="498"/>
    <tableColumn id="15" xr3:uid="{E0B0D75D-CE0C-411E-9FDF-B0E93A940C7A}" name="Primary Location Served by On-site Power generation:  Associated Ports_x000a_(select from dropdown)" dataDxfId="497"/>
    <tableColumn id="16" xr3:uid="{2F3064E6-974B-435F-823D-C559C24A0D41}" name="Secondary Locations served by On-site power generation: Associated Ports (use a colon between facilities)" dataDxfId="496"/>
    <tableColumn id="17" xr3:uid="{F866AFCF-609B-41BF-8AA9-7F42787F2BE1}" name="Description of Installation Work Performed" dataDxfId="495"/>
    <tableColumn id="18" xr3:uid="{5C611F8F-8CD6-4769-90AB-01B39A452CF6}" name="Installation of Power Generation Infrastructure Performed by " dataDxfId="494"/>
    <tableColumn id="20" xr3:uid="{28D332B5-A075-43FC-9F56-970A1EFCF64F}" name="Completion Date of the On-site Power Generation Installation (mm/dd/yyyy)" dataDxfId="493"/>
    <tableColumn id="22" xr3:uid="{74ED59DE-69BA-495A-8E82-CE4AC476BB46}" name="Is the On-site Power Generation Infrastructure BABA Compliant?_x000a_(select from dropdown)" dataDxfId="492"/>
    <tableColumn id="23" xr3:uid="{DD88FD45-4892-44C1-8A6B-F3406A307906}" name="If No or Partly Compliant, explain" dataDxfId="491"/>
    <tableColumn id="24" xr3:uid="{8A046D17-F29A-4A3F-8FF5-9AC872278FDC}" name="Is a waiver being used to fulfill BABA compliance for the On-site Power Generation?_x000a_(select from dropdown)" dataDxfId="490"/>
    <tableColumn id="25" xr3:uid="{17C5CF65-09B7-4116-BC8C-90931CBF5FE7}" name="If Yes - Other EPA Waiver, explain" dataDxfId="489"/>
    <tableColumn id="26" xr3:uid="{9B462DED-8FD5-48D2-8152-1F704C928876}" name=" Equipment Cost only Per Power Generation System" dataDxfId="488"/>
    <tableColumn id="27" xr3:uid="{ED90D5FF-589C-433A-976B-01D25AF7DC17}" name=" Total EPA Funds Expended Per Power Generation System" dataDxfId="487"/>
    <tableColumn id="28" xr3:uid="{DB6CE9D2-1A03-45DE-94AD-2451F38BF2DD}" name="Total Funds Expended Installation Cost" dataDxfId="486"/>
    <tableColumn id="29" xr3:uid="{807443FB-A401-4772-9225-3DBF5DD8D10C}" name="Total EPA Funds Expended  Installation Cost" dataDxfId="485"/>
    <tableColumn id="30" xr3:uid="{0A303986-9CE2-49DE-AF34-32C7C83B4ADE}" name="Total Funds Expended for All other Eligible On-Site Power Generation Related Expenses (e.g., Permits, Shipping, etc.)" dataDxfId="484"/>
    <tableColumn id="31" xr3:uid="{560E641A-CAF3-4A73-902C-9ED44AAC5268}" name="Total EPA Funds Expended for All other Eligible On-Site Power Generation Related Expenses (e.g., Permits, Shipping, etc.)" dataDxfId="483"/>
    <tableColumn id="32" xr3:uid="{0969DE32-E35D-48C4-84B1-9157DC3752CC}" name="Description of Other Eligible On-Site Power Generation Related Expenses" dataDxfId="482"/>
    <tableColumn id="33" xr3:uid="{57B1DEE1-79DC-4637-AB5B-F4469487B6BF}" name="Total Funds Expended on On-site Power Generation Equipment, Installation, and other Eligible Expenses" dataDxfId="481">
      <calculatedColumnFormula>Z15+AB15+AD15</calculatedColumnFormula>
    </tableColumn>
    <tableColumn id="34" xr3:uid="{94CC71DA-CB37-453E-AC5D-090400434997}" name="Total EPA Funds Expended on On-site Power Generation Equipment, Installation, and other Eligible Expenses" dataDxfId="480">
      <calculatedColumnFormula>AA15+AC15+AE15</calculatedColumnFormula>
    </tableColumn>
    <tableColumn id="35" xr3:uid="{F28D5E32-3FEB-4725-A630-08AE383C6C98}" name="Expected Useful Life of On-site Power Generation Equipment: Number of Years" dataDxfId="479"/>
    <tableColumn id="7" xr3:uid="{014C091A-9590-4481-9ADE-B28A896A0DA3}" name="If equipment covered under warranty, provide the years of protection offered by warranty" dataDxfId="478"/>
    <tableColumn id="36" xr3:uid="{FD7DDB90-2D6E-41FA-AFC3-C9766BAA1005}" name="Basis for Expected Useful Life of On-site Power Generation Equipment (e.g., manufacturer data or evidence from prior deployments)" dataDxfId="477"/>
    <tableColumn id="37" xr3:uid="{5AEC058A-49C3-41CF-B679-E41892BF35A4}" name="On-Site Power Generation Annual Energy Dispensed (MWh)_x000a_Year 1" dataDxfId="476" dataCellStyle="Comma"/>
    <tableColumn id="38" xr3:uid="{C3F0A58A-7B57-4946-BFAB-8821E4582F3D}" name="On-Site Power Generation Annual Percentage Uptime _x000a_(based on hours)_x000a_Year 1" dataDxfId="475" dataCellStyle="Comma"/>
    <tableColumn id="39" xr3:uid="{D1626A58-F7D4-4590-9BC9-FB771C089BC4}" name="Type of Annual Values for On-Site Power Generation Activity Data Reported in Table 20g (select from dropdown)_x000a_Year 1" dataDxfId="474"/>
    <tableColumn id="41" xr3:uid="{893DD032-702C-43BA-895F-F276DE136007}" name="On-Site Power Generation Annual Energy Dispensed (MWh)_x000a_Year 2" dataDxfId="473"/>
    <tableColumn id="42" xr3:uid="{C5601F04-598E-4070-9894-7B5FCAD368B8}" name="On-Site Power Generation Annual Percentage Uptime (based on hours)_x000a_Year 2" dataDxfId="472"/>
    <tableColumn id="43" xr3:uid="{722DDD68-88EE-4371-A801-F7E11866F9F2}" name="Type of Annual Values for On-Site Power Generation Activity Data Reported in Table 20h (select from dropdown)_x000a_Year 2" dataDxfId="471"/>
    <tableColumn id="44" xr3:uid="{00926404-2CBB-4197-927B-E6F5D1626A15}" name="On-Site Power Generation Annual Energy Dispensed (MWh)_x000a_Year 3" dataDxfId="470"/>
    <tableColumn id="45" xr3:uid="{9D598DD9-E2D9-417C-AF5B-EFA87FFE88FB}" name="On-Site Power Generation Annual Percentage Uptime (based on hours)_x000a_Year 3" dataDxfId="469"/>
    <tableColumn id="46" xr3:uid="{1710D86F-FCBA-4EC5-988C-DF27C4A538EB}" name="Type of Annual Values for On-Site Power Generation Activity Data Reported in Table 20i (select from dropdown)_x000a_Year 3" dataDxfId="468"/>
    <tableColumn id="47" xr3:uid="{261DEF22-C2AB-4F03-BD31-1ABE28E09336}" name="On-Site Power Generation Annual Energy Dispensed (MWh)_x000a_Year 4" dataDxfId="467"/>
    <tableColumn id="48" xr3:uid="{6902C7E3-52D4-4F6F-BC96-1CF0952CEA90}" name="On-Site Power Generation Annual Percentage Uptime (based on hours)_x000a_Year 4" dataDxfId="466"/>
    <tableColumn id="49" xr3:uid="{1215562F-2121-4DC2-8A98-DE16C8A11156}" name="Type of Annual Values for On-Site Power Generation Activity Data Reported in Table 20j (select from dropdown)_x000a_Year 4" dataDxfId="465"/>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ED371C59-4FF8-4FD2-9B0C-BD4A2BEF96B1}" name="Table21_Infrastructure_BESS" displayName="Table21_Infrastructure_BESS" ref="A14:BO65" totalsRowShown="0" headerRowDxfId="464" tableBorderDxfId="463">
  <autoFilter ref="A14:BO65" xr:uid="{ED371C59-4FF8-4FD2-9B0C-BD4A2BEF96B1}"/>
  <tableColumns count="67">
    <tableColumn id="1" xr3:uid="{F382C440-6583-4B51-8BA6-DAE2ED8FCA5D}" name="BESS Group_x000a_(user is encouraged to modify values in this column. This is used to identify equipment when completing other tabs)" dataDxfId="462"/>
    <tableColumn id="52" xr3:uid="{9306D197-FFA2-4F03-A998-8CA08588210C}" name="Subawardee (if part of subaward)" dataDxfId="461"/>
    <tableColumn id="2" xr3:uid="{C177E358-76D6-4CA5-A43F-55D6D284DB2D}" name="Manufacturer of BESS" dataDxfId="460"/>
    <tableColumn id="3" xr3:uid="{2CCEFB21-E969-4850-A5D6-B420071DE8D8}" name="Model of BESS" dataDxfId="459"/>
    <tableColumn id="4" xr3:uid="{32BC448A-030B-4AD5-A109-CC8A603585CB}" name="Manufacture Year of BESS" dataDxfId="458"/>
    <tableColumn id="54" xr3:uid="{72D6AB51-C2AC-4168-BCF3-7839E4BA5283}" name="Number of Units" dataDxfId="457"/>
    <tableColumn id="5" xr3:uid="{B2CB511C-F657-40B4-8700-E0F93CD607FD}" name="Total Energy Capacity (MWh)" dataDxfId="456"/>
    <tableColumn id="6" xr3:uid="{CACC073C-1DDE-4D4E-8F93-7B373ED25193}" name="Maximum Continuous Discharge AC Power (kW)" dataDxfId="455"/>
    <tableColumn id="7" xr3:uid="{2AD11A50-850B-4A82-B3BD-A5E47FD879C6}" name="Maximum Continuous Discharge DC Power (kW)" dataDxfId="454"/>
    <tableColumn id="8" xr3:uid="{6B1C217B-1DF1-42A8-A697-DAB0B1682BC0}" name="Battery Chemistry_x000a_(select from dropdown)" dataDxfId="453"/>
    <tableColumn id="9" xr3:uid="{D45A0BC0-6203-49B4-8768-B50F3AF15F01}" name="If 'Other' selected for Battery Chemistry, describe" dataDxfId="452"/>
    <tableColumn id="10" xr3:uid="{09814CD9-DBAF-4856-B10A-67654369FEB2}" name="Is the Battery Warranty Included? _x000a_(select Yes/No from dropdown)" dataDxfId="451"/>
    <tableColumn id="11" xr3:uid="{48B7CB47-9C9A-4376-A8B9-49862130E866}" name="Battery Warranty: Number of Years" dataDxfId="450"/>
    <tableColumn id="12" xr3:uid="{804D10BD-0B64-4E6F-842B-E55D1A4FFCD2}" name="Battery Warranty: Total Discharged Energy (please indicate unit; kWh or MWh)" dataDxfId="449"/>
    <tableColumn id="13" xr3:uid="{5CFC7BC3-8C7D-4391-A5AF-9A0696553ABE}" name="Energy Retention at the End of Warranty Period (%)" dataDxfId="448"/>
    <tableColumn id="68" xr3:uid="{B80D5158-4FC5-4E0F-BFA2-7C07109FF350}" name="Estimated Planned Date-in-Service for BESS _x000a_(mm/dd/yyyy)" dataDxfId="447"/>
    <tableColumn id="67" xr3:uid="{2AD3A42F-011A-4814-8B37-2CDF23B8C600}" name="Actual Date-in-Service for BESS_x000a_(mm/dd/yyyy)" dataDxfId="446"/>
    <tableColumn id="16" xr3:uid="{7A037270-6809-4D4E-993F-EC4A611337E8}" name="State_x000a_(select from dropdown)" dataDxfId="445"/>
    <tableColumn id="17" xr3:uid="{2A7F3698-5A22-4AF0-9CD4-357F4AE57BEF}" name="County_x000a_(select from dropdown)" dataDxfId="444"/>
    <tableColumn id="18" xr3:uid="{A780881C-7059-4926-82EF-B7B5D8A548EF}" name=" City" dataDxfId="443"/>
    <tableColumn id="19" xr3:uid="{C796F742-8B86-48D4-BC65-EF26F75B59C7}" name=" Zip Code" dataDxfId="442"/>
    <tableColumn id="20" xr3:uid="{FB58A856-9E83-4649-A8BE-0CCDC01502A1}" name="Street Address" dataDxfId="441"/>
    <tableColumn id="21" xr3:uid="{ED9FA8B4-48C7-4E5E-AB5F-82AF4364EEF3}" name="Who owns the equipment?" dataDxfId="440"/>
    <tableColumn id="22" xr3:uid="{95D35F21-F380-47EF-B92D-34A42561EF4F}" name="Does the BESS serve multiple port facilities?_x000a_(select Yes/No from dropdown)" dataDxfId="439"/>
    <tableColumn id="23" xr3:uid="{D2DA1880-9B42-4A31-A124-4782E3CE597E}" name="Primary Location Served by BESS:  Associated Port_x000a_(select from dropdown)" dataDxfId="438"/>
    <tableColumn id="24" xr3:uid="{301E32EB-03C9-4CC0-96C5-80BB1048FAE7}" name="Secondary Locations served by BESS: Associated Port(s) (use a colon between facilities)" dataDxfId="437"/>
    <tableColumn id="25" xr3:uid="{CDEC107C-44C8-4E2E-AAEC-8ECFD9FC969F}" name="Description of Installation Work Performed" dataDxfId="436"/>
    <tableColumn id="26" xr3:uid="{E8356992-77F5-4847-965F-4C63407589FE}" name="BESS Installation Performed by" dataDxfId="435"/>
    <tableColumn id="27" xr3:uid="{6367CE75-7051-4C21-8BB6-1C2A426399A2}" name="Date(s) BESS and related Equipment were Manufactured " dataDxfId="434"/>
    <tableColumn id="28" xr3:uid="{48537734-2085-43CF-BFF1-8527E2777CD3}" name="Completion Date of the BESS Installation (mm/dd/yyyy)" dataDxfId="433"/>
    <tableColumn id="30" xr3:uid="{A0A129C3-BBDA-40E2-B747-153D897A492C}" name="Is the BESS Infrastructure BABA Compliant?_x000a_(select from dropdown)" dataDxfId="432"/>
    <tableColumn id="31" xr3:uid="{B09E69AF-E51B-4821-A581-9A8DA46DD94F}" name="If No or Partly Compliant, explain" dataDxfId="431"/>
    <tableColumn id="32" xr3:uid="{94510DDF-ED86-4F50-99F2-E89E7C0C1AAD}" name="Is a waiver being used to fulfill BABA compliance for the BESS?_x000a_(select from dropdown)" dataDxfId="430"/>
    <tableColumn id="33" xr3:uid="{4B1FB5FE-274A-4FE0-8612-76B4F86A6E6F}" name="If Yes - Other EPA Waiver, explain" dataDxfId="429"/>
    <tableColumn id="34" xr3:uid="{FFF35593-3AB3-43C2-841A-FDBD3B15477F}" name="Total Equipment Cost Expended Per Unit Acquisition" dataDxfId="428"/>
    <tableColumn id="35" xr3:uid="{FE41A600-9026-4054-9512-7FEC29AAED67}" name=" Total EPA Funds Expended Per Unit Acquisition" dataDxfId="427"/>
    <tableColumn id="36" xr3:uid="{82E2154A-72DB-44D8-8355-9C1A2EE9442B}" name="Total Funds Expended for BESS Acquisition" dataDxfId="426">
      <calculatedColumnFormula>$F15*AI15</calculatedColumnFormula>
    </tableColumn>
    <tableColumn id="37" xr3:uid="{ED0DAEF0-0972-476D-96E6-030F9030524B}" name="Total EPA Funds Expended for BESS Acquisition" dataDxfId="425">
      <calculatedColumnFormula>$F15*AJ15</calculatedColumnFormula>
    </tableColumn>
    <tableColumn id="38" xr3:uid="{AD7032DD-1F06-4F53-87B5-744F03F045F9}" name="Total Funds Expended Installation Cost" dataDxfId="424"/>
    <tableColumn id="39" xr3:uid="{5257E6B8-AB80-4DC5-B74F-2A4497B4FA1E}" name="Total EPA Funds Expended Installation Cost" dataDxfId="423"/>
    <tableColumn id="40" xr3:uid="{BE93DE24-F295-4A8C-BAFF-7AA291E54035}" name="Total Funds Expended for All other Eligible BESS Related Expenses (e.g., Permits, Shipping, etc.)" dataDxfId="422"/>
    <tableColumn id="41" xr3:uid="{C1C7FEB1-8A93-43DE-BA6C-CA7573F94F67}" name="Total EPA Funds Expended for All other Eligible BESS Related Expenses (e.g., Permits, Shipping, etc.)" dataDxfId="421"/>
    <tableColumn id="42" xr3:uid="{EDB74C0D-C65E-490A-ACE9-A20C3B7BE417}" name="Description of Other Eligible BESS Related Expenses" dataDxfId="420"/>
    <tableColumn id="43" xr3:uid="{0FD63249-45F6-4497-823E-97074D5B013B}" name="Total Funds Expended on BESS Equipment, Installation, and Other Eligible Expenses" dataDxfId="419">
      <calculatedColumnFormula>($F15*AI15)+AM15+AO15</calculatedColumnFormula>
    </tableColumn>
    <tableColumn id="44" xr3:uid="{49DD7A02-AA60-4D2F-B2CC-F97B1C369F32}" name="Total EPA Funds Expended BESS Equipment, Installation, and Other Eligible Expenses" dataDxfId="418">
      <calculatedColumnFormula>($F15*AJ15)+AN15+AP15</calculatedColumnFormula>
    </tableColumn>
    <tableColumn id="45" xr3:uid="{FC0B240C-E9A7-450F-958D-7EE313E27887}" name="Expected Useful Life of BESS: Number of Years" dataDxfId="417"/>
    <tableColumn id="46" xr3:uid="{4F9CC0B1-E7AF-42DF-A347-8B59D42F8BC1}" name="Basis for Expected Useful Life of BESS (e.g., manufacturer data or evidence from prior deployments)" dataDxfId="416"/>
    <tableColumn id="47" xr3:uid="{7AD630B5-61A3-402D-AA13-AE93F2BC6D93}" name="BESS Annual Energy Dispensed/Discharged (MWh)_x000a_Year 1" dataDxfId="415" dataCellStyle="Comma"/>
    <tableColumn id="48" xr3:uid="{A570A7F9-0A3F-4A32-9CDA-9B7BE22BCE03}" name="BESS Annual Energy Received/Charged from Grid (MWh)_x000a_Year 1" dataDxfId="414" dataCellStyle="Comma"/>
    <tableColumn id="49" xr3:uid="{ECF653B0-193E-4746-A342-083CCF57584C}" name="BESS Annual Percentage Uptime (based on hours)_x000a_Year 1" dataDxfId="413" dataCellStyle="Comma"/>
    <tableColumn id="50" xr3:uid="{26AE2901-CBCC-4BFE-B229-4F59C3B349A9}" name="Has the BESS infrastructure been EVER charged by an internal combustion generator in the past year? (Yes or No)_x000a_Year 1" dataDxfId="412"/>
    <tableColumn id="51" xr3:uid="{D45C60F1-7377-4DB7-BE56-C09780B5B954}" name="Type of Annual Values for BESS Activity Data Reported in Table 21g (select from dropdown)_x000a_Year 1" dataDxfId="411"/>
    <tableColumn id="14" xr3:uid="{619C021D-518B-4559-9F17-05AC95FD2819}" name="BESS Annual Energy Dispensed/Discharged (MWh)_x000a_Year 2" dataDxfId="410"/>
    <tableColumn id="15" xr3:uid="{AE9ADC4D-6D30-4347-9ED1-515CABA800D3}" name="BESS Annual Energy Received/Charged from Grid (MWh)_x000a_Year 2" dataDxfId="409"/>
    <tableColumn id="53" xr3:uid="{07851BCC-57FF-4DE3-A647-F2DD6C7C2C24}" name="BESS Annual Percentage Uptime (based on hours)_x000a_Year 2" dataDxfId="408"/>
    <tableColumn id="55" xr3:uid="{3ECCE6E8-424F-4D0B-B92B-6AD9D21FC609}" name="Has the BESS infrastructure been EVER charged by an internal combustion generator in the past year? (Yes or No)_x000a_Year 2" dataDxfId="407"/>
    <tableColumn id="56" xr3:uid="{FFC1AE69-DD21-466D-B099-BB5A998479C4}" name="Type of Annual Values for BESS Activity Data Reported in Table 21h (select from dropdown)_x000a_Year 2" dataDxfId="406"/>
    <tableColumn id="57" xr3:uid="{25DAD8C3-E396-4A2E-B36D-1B5DBFA73300}" name="BESS Annual Energy Dispensed/Discharged (MWh)_x000a_Year 3" dataDxfId="405"/>
    <tableColumn id="58" xr3:uid="{A8FFF93D-97D0-4D71-AB51-D5A1F65A6219}" name="BESS Annual Energy Received/Charged from Grid (MWh)_x000a_Year 3" dataDxfId="404"/>
    <tableColumn id="59" xr3:uid="{9213CE4E-1CEF-40B5-BF9C-C866EF6EB163}" name="BESS Annual Percentage Uptime (based on hours)_x000a_Year 3" dataDxfId="403"/>
    <tableColumn id="60" xr3:uid="{B4C8F028-98D0-4041-AED4-EB1D645AE1BF}" name="Has the BESS infrastructure been EVER charged by an internal combustion generator in the past year? (Yes or No)_x000a_Year 3" dataDxfId="402"/>
    <tableColumn id="61" xr3:uid="{478980C2-DE1F-49A8-A196-1253D3D1534E}" name="Type of Annual Values for BESS Activity Data Reported in Table 21i (select from dropdown)_x000a_Year 3" dataDxfId="401"/>
    <tableColumn id="62" xr3:uid="{69A125E5-5257-43D7-8EC4-91247D543831}" name="BESS Annual Energy Dispensed/Discharged (MWh)_x000a_Year 4" dataDxfId="400"/>
    <tableColumn id="63" xr3:uid="{836926C3-7D02-492B-AEC4-49FC594DBDF4}" name="BESS Annual Energy Received/Charged from Grid (MWh)_x000a_Year 4" dataDxfId="399"/>
    <tableColumn id="64" xr3:uid="{315B4D89-0FA7-46D0-9987-19B6A39AE3EF}" name="BESS Annual Percentage Uptime (based on hours)_x000a_Year 4" dataDxfId="398"/>
    <tableColumn id="65" xr3:uid="{218F092C-1A9A-4CF6-8615-1B3C944FFA87}" name="Has the BESS infrastructure been EVER charged by an internal combustion generator in the past year? (Yes or No)_x000a_Year 4" dataDxfId="397"/>
    <tableColumn id="66" xr3:uid="{2A8B1338-4022-4614-A6DC-7F3D457278EB}" name="Type of Annual Values for BESS Activity Data Reported in Table 21j (select from dropdown)_x000a_Year 4" dataDxfId="396"/>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3F46085-8F66-4824-9000-D1E40986E2C3}" name="Table22_Infrastructure_Other" displayName="Table22_Infrastructure_Other" ref="A11:B13" totalsRowShown="0" headerRowDxfId="395" tableBorderDxfId="394">
  <autoFilter ref="A11:B13" xr:uid="{03F46085-8F66-4824-9000-D1E40986E2C3}"/>
  <tableColumns count="2">
    <tableColumn id="1" xr3:uid="{5E59F076-0FB7-475E-95BC-9C5B954213DB}" name="Question" dataDxfId="393"/>
    <tableColumn id="2" xr3:uid="{154CEC82-3130-4F9F-A643-1F339F993262}" name="Answer" dataDxfId="392"/>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3C18C56-4F9B-4830-8510-0F4014B11710}" name="Table23b" displayName="Table23b" ref="A63:B73" totalsRowShown="0" headerRowDxfId="391" dataDxfId="389" headerRowBorderDxfId="390" tableBorderDxfId="388" totalsRowBorderDxfId="387">
  <autoFilter ref="A63:B73" xr:uid="{03C18C56-4F9B-4830-8510-0F4014B11710}"/>
  <tableColumns count="2">
    <tableColumn id="1" xr3:uid="{754578DA-A182-4E32-B3F6-6ADC9B31017A}" name="Question" dataDxfId="386"/>
    <tableColumn id="2" xr3:uid="{7D080A04-04D2-4657-800B-1EF84F3DDC92}" name="Answer" dataDxfId="385"/>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25509938-72A5-4DDB-A60E-FD92F3B7A0E1}" name="Table23a_Project_Updates" displayName="Table23a_Project_Updates" ref="A8:E58" totalsRowShown="0" headerRowDxfId="384" dataDxfId="382" headerRowBorderDxfId="383" tableBorderDxfId="381">
  <autoFilter ref="A8:E58" xr:uid="{25509938-72A5-4DDB-A60E-FD92F3B7A0E1}"/>
  <tableColumns count="5">
    <tableColumn id="1" xr3:uid="{F74DFFD5-3CC5-4F69-A055-91687D4B96E1}" name="Activities" dataDxfId="380"/>
    <tableColumn id="2" xr3:uid="{292E13D3-F9A9-4890-8EE3-0DC65F7826B5}" name="Anticipated Outputs" dataDxfId="379"/>
    <tableColumn id="3" xr3:uid="{2A9302E2-9DC9-4076-AC41-2F10BCF36AC1}" name="Anticipated Outcomes" dataDxfId="378"/>
    <tableColumn id="4" xr3:uid="{D8F13B35-3140-400C-85EE-469E1AF94B8B}" name="Actual Outputs" dataDxfId="377"/>
    <tableColumn id="5" xr3:uid="{7519242D-15A3-427D-882D-AE999E9324B4}" name="Actual Outcomes" dataDxfId="376"/>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979CE219-A24A-4C3B-A92F-888D0C534B9E}" name="Table78" displayName="Table78" ref="A78:B84" totalsRowShown="0" headerRowDxfId="375" headerRowBorderDxfId="374" tableBorderDxfId="373">
  <autoFilter ref="A78:B84" xr:uid="{979CE219-A24A-4C3B-A92F-888D0C534B9E}"/>
  <tableColumns count="2">
    <tableColumn id="1" xr3:uid="{DD8EBB77-2CFC-462B-A4B0-564891339C4E}" name="Question" dataDxfId="372"/>
    <tableColumn id="2" xr3:uid="{5B8BFC18-3B00-4E68-86FA-282A6E67ED94}" name="Answer" dataDxfId="371"/>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B324C7BC-A8F0-4C37-B527-20B8F10F5F37}" name="Table5a_PortLocation" displayName="Table5a_PortLocation" ref="A9:N30" totalsRowShown="0" headerRowDxfId="1145" dataDxfId="1143" headerRowBorderDxfId="1144">
  <autoFilter ref="A9:N30" xr:uid="{B324C7BC-A8F0-4C37-B527-20B8F10F5F37}"/>
  <tableColumns count="14">
    <tableColumn id="1" xr3:uid="{50A50FCF-2520-401F-86C9-AC445390196C}" name="Port/Port Facility Name_x000a_If a port or port facility spans more than one county, please enter a new line for each unique county." dataDxfId="1142"/>
    <tableColumn id="2" xr3:uid="{528AB066-FB6D-4FC2-ADFB-D54A3ABCC65F}" name="Project Site ID" dataDxfId="1141"/>
    <tableColumn id="3" xr3:uid="{2051CF0F-4844-47DD-819C-155BB27DF803}" name="Port Authority Name (if applicable)" dataDxfId="1140"/>
    <tableColumn id="4" xr3:uid="{C51740C8-1790-40AD-83BB-C4E282D7FC7B}" name="State_x000a_(select from dropdown)" dataDxfId="1139"/>
    <tableColumn id="5" xr3:uid="{16002DD8-03AF-49F3-B152-A75A74FFF3A4}" name="County_x000a_(select from dropdown)" dataDxfId="1138"/>
    <tableColumn id="6" xr3:uid="{4F8A5777-63F9-4A1C-A9AA-AB1B66147E73}" name="City" dataDxfId="1137"/>
    <tableColumn id="7" xr3:uid="{1D697DAE-D43F-4E48-82CA-0AB8530478A6}" name="Description of Project Activity at Port/Port Facility" dataDxfId="1136"/>
    <tableColumn id="8" xr3:uid="{947D5AF2-B916-4B15-BF25-037CD0670776}" name="Estimate of the Share of Overall Project Activity at this Site_x000a_(For each project location, enter a value between 0-100% based on the percentage of the total grant activities taking place at that location.)" dataDxfId="1135" dataCellStyle="Percent"/>
    <tableColumn id="9" xr3:uid="{6A043E0D-C893-4EF4-9F52-A6EB11645242}" name="County FIPS Code" dataDxfId="1134">
      <calculatedColumnFormula>IF(D10="", "",
   IF(E10= "please provide state first", "please select county",
    _xlfn.XLOOKUP(_xlfn.TEXTJOIN(", ", TRUE, E10,D10), 'FIPS Lookup'!$D$3:$D$3245, 'FIPS Lookup'!$A$3:$A$3245, "not found", 0,1)))</calculatedColumnFormula>
    </tableColumn>
    <tableColumn id="10" xr3:uid="{5F41AB71-0846-47FC-A4BA-AE64AFB1CC75}" name="EPA Region" dataDxfId="1133">
      <calculatedColumnFormula array="1">IF($I10="", "",
    IF(E10= "please provide state first", "",
   IF($I10="not found", "",
_xlfn.XLOOKUP(TEXT($I10, "General"),  TEXT(FIPSLookupTable[County FIPS], "General"), FIPSLookupTable[EPA Region], "No", 0, 1))))</calculatedColumnFormula>
    </tableColumn>
    <tableColumn id="11" xr3:uid="{C7E7B0C0-EF84-4054-9010-504B2F08E4D8}" name="Does this county contains a PM2.5 or Ozone Nonattainment Area?" dataDxfId="1132">
      <calculatedColumnFormula array="1">IF($I10="", "",
    IF(E10= "please provide state first", "",
   IF($I10="not found", "",
 IF(_xlfn.XLOOKUP(TEXT($I10, "General"),  TEXT('DAC County Feature Lookup'!$A$2:$A$465, "General"),  'DAC County Feature Lookup'!$P$2:$P$465, "No", 0, 1)= 0, "No",
_xlfn.XLOOKUP(TEXT($I10, "General"),  TEXT('DAC County Feature Lookup'!$A$2:$A$465, "General"),  'DAC County Feature Lookup'!$P$2:$P$465, "No", 0, 1)))))</calculatedColumnFormula>
    </tableColumn>
    <tableColumn id="12" xr3:uid="{49428F07-C3C8-4831-9AD6-77D9278F2FD8}" name="Does this county contains a Severe or Extreme Ozone Nonattainment Area? " dataDxfId="1131">
      <calculatedColumnFormula array="1">IF($I10="", "",
   IF($I10="not found", "",
    IF(E10= "please provide state first", "",
 IF(_xlfn.XLOOKUP(TEXT($I10, "General"),  TEXT('DAC County Feature Lookup'!$A$2:$A$465, "General"),  'DAC County Feature Lookup'!$Q$2:$Q$465, "No", 0, 1)= 0, "No",
_xlfn.XLOOKUP(TEXT($I10, "General"),  TEXT('DAC County Feature Lookup'!$A$2:$A$465, "General"),  'DAC County Feature Lookup'!$Q$2:$Q$465, "No", 0, 1)))))</calculatedColumnFormula>
    </tableColumn>
    <tableColumn id="13" xr3:uid="{476BCE01-4FEA-43AD-B791-A0475E11020A}" name="Does this county contains a PM2.5 or Ozone Maintenance Area? " dataDxfId="1130">
      <calculatedColumnFormula array="1">IF($I10="", "",
   IF($I10="not found", "",
    IF(E10= "please provide state first", "",
 IF(_xlfn.XLOOKUP(TEXT($I10, "General"),  TEXT('DAC County Feature Lookup'!$A$2:$A$465, "General"),  'DAC County Feature Lookup'!$R$2:$R$465, "No", 0, 1)= 0, "No",
_xlfn.XLOOKUP(TEXT($I10, "General"),  TEXT('DAC County Feature Lookup'!$A$2:$A$465, "General"),  'DAC County Feature Lookup'!$R$2:$R$465, "No", 0, 1)))))</calculatedColumnFormula>
    </tableColumn>
    <tableColumn id="14" xr3:uid="{6FC2B639-9460-4748-A8D5-4C942E1F41E2}" name="Does this county contain an area with High Ambient Diesel PM Concentration?" dataDxfId="1129">
      <calculatedColumnFormula array="1">IF($I10="", "",
   IF($I10="not found", "",
    IF(E10= "please provide state first", "",
 IF(_xlfn.XLOOKUP(TEXT($I10, "General"),  TEXT('DAC County Feature Lookup'!$A$2:$A$465, "General"),  'DAC County Feature Lookup'!$M$2:$M$465, "No", 0, 1)= 0, "No",
_xlfn.XLOOKUP(TEXT($I10, "General"),  TEXT('DAC County Feature Lookup'!$A$2:$A$465, "General"),  'DAC County Feature Lookup'!$M$2:$M$465, "No", 0, 1)))))</calculatedColumnFormula>
    </tableColumn>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A3EBEA-3D04-4ED6-99D9-51EBC3BFF2D8}" name="Locomotive_and_Rail" displayName="Locomotive_and_Rail" ref="O3:O7" totalsRowShown="0" headerRowDxfId="370" dataDxfId="368" headerRowBorderDxfId="369" tableBorderDxfId="367">
  <autoFilter ref="O3:O7" xr:uid="{E3A3EBEA-3D04-4ED6-99D9-51EBC3BFF2D8}"/>
  <tableColumns count="1">
    <tableColumn id="1" xr3:uid="{AFE3A42F-4050-4F50-AE14-B4F6EDEFA8CB}" name="Locomotive_and_Rail" dataDxfId="366"/>
  </tableColumns>
  <tableStyleInfo name="TableStyleLight1"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03D52D1-055F-4F01-9298-BFEEA028C2BE}" name="Marine_and_Harbor_Vessels" displayName="Marine_and_Harbor_Vessels" ref="P3:P8" totalsRowShown="0" headerRowDxfId="365" dataDxfId="363" headerRowBorderDxfId="364" tableBorderDxfId="362">
  <autoFilter ref="P3:P8" xr:uid="{A03D52D1-055F-4F01-9298-BFEEA028C2BE}"/>
  <tableColumns count="1">
    <tableColumn id="1" xr3:uid="{B5BFFAB7-AFD3-44E0-8807-8EE177755C32}" name="Marine_and_Harbor_Vessels" dataDxfId="361"/>
  </tableColumns>
  <tableStyleInfo name="TableStyleLight1"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52D2893A-DA9B-4B90-A138-10DC9A102E8F}" name="Cargo_Handling_Equipment_and_Other_Nonroad" displayName="Cargo_Handling_Equipment_and_Other_Nonroad" ref="Q3:Q22" totalsRowShown="0" headerRowDxfId="360" headerRowBorderDxfId="359" tableBorderDxfId="358">
  <autoFilter ref="Q3:Q22" xr:uid="{52D2893A-DA9B-4B90-A138-10DC9A102E8F}"/>
  <tableColumns count="1">
    <tableColumn id="1" xr3:uid="{41482084-8260-4FFB-A657-AD002F102E18}" name="Cargo_Handling_Equipment_and_Other_Nonroad"/>
  </tableColumns>
  <tableStyleInfo name="TableStyleLight1"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40ADB2F2-663C-4250-AB8B-AA7B0B5A5BF5}" name="Onroad" displayName="Onroad" ref="R3:R10" totalsRowShown="0" headerRowDxfId="357" headerRowBorderDxfId="356" tableBorderDxfId="355">
  <autoFilter ref="R3:R10" xr:uid="{40ADB2F2-663C-4250-AB8B-AA7B0B5A5BF5}"/>
  <tableColumns count="1">
    <tableColumn id="1" xr3:uid="{3AAB47D3-81D4-4503-BC2E-73577FD98F93}" name="Onroad"/>
  </tableColumns>
  <tableStyleInfo name="TableStyleLight1"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8B48141E-B397-4F64-B121-12E6FDC566B1}" name="ExpenseCategory" displayName="ExpenseCategory" ref="BI2:BI10" totalsRowShown="0" headerRowDxfId="354" headerRowBorderDxfId="353">
  <autoFilter ref="BI2:BI10" xr:uid="{8B48141E-B397-4F64-B121-12E6FDC566B1}"/>
  <tableColumns count="1">
    <tableColumn id="1" xr3:uid="{437533B8-F8DB-4170-823D-E35F3998DCC0}" name="Expense Category"/>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E0F5FACD-946B-4B83-854A-732751C5D89E}" name="Low_voltage_shore_power_connection" displayName="Low_voltage_shore_power_connection" ref="AU2:AU5" totalsRowShown="0" headerRowDxfId="352" dataDxfId="350" headerRowBorderDxfId="351">
  <autoFilter ref="AU2:AU5" xr:uid="{E0F5FACD-946B-4B83-854A-732751C5D89E}"/>
  <tableColumns count="1">
    <tableColumn id="1" xr3:uid="{AD806B09-7C29-4590-95B0-8B1DF267CC52}" name="Low_voltage_shore_power_ connection__(LVSC)" dataDxfId="349"/>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B241E18D-BDFA-49E1-BD5F-90D5192C4E7A}" name="High_voltage_shore_power_connection" displayName="High_voltage_shore_power_connection" ref="AV2:AV5" totalsRowShown="0" headerRowDxfId="348" dataDxfId="346" headerRowBorderDxfId="347">
  <autoFilter ref="AV2:AV5" xr:uid="{B241E18D-BDFA-49E1-BD5F-90D5192C4E7A}"/>
  <tableColumns count="1">
    <tableColumn id="1" xr3:uid="{987D5ADA-1C14-433B-8430-AD5B1537B899}" name="High_voltage_shore_power_connection__(HVSC)" dataDxfId="345"/>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30825C8-4A7F-442E-A32D-CDA08A8D293D}" name="statelist" displayName="statelist" ref="A1:A57" totalsRowShown="0" headerRowDxfId="344" dataDxfId="343">
  <autoFilter ref="A1:A57" xr:uid="{730825C8-4A7F-442E-A32D-CDA08A8D293D}"/>
  <tableColumns count="1">
    <tableColumn id="1" xr3:uid="{5273C5C9-9512-4A4A-B5C5-2F2DEEAF2B93}" name="statelist" dataDxfId="342"/>
  </tableColumns>
  <tableStyleInfo name="TableStyleLight1"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9D35832-8B3D-43D7-B363-E82E0C3FD48F}" name="AL" displayName="AL" ref="C1:C68" totalsRowShown="0" headerRowDxfId="341" dataDxfId="340">
  <autoFilter ref="C1:C68" xr:uid="{39D35832-8B3D-43D7-B363-E82E0C3FD48F}"/>
  <tableColumns count="1">
    <tableColumn id="1" xr3:uid="{B7B155F6-BB10-4CD1-BA39-E13F75143FFF}" name="AL" dataDxfId="339"/>
  </tableColumns>
  <tableStyleInfo name="TableStyleLight1"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3C477E3-27D7-4655-A8A6-C3D42BD5EF6C}" name="TX" displayName="TX" ref="AT1:AT255" totalsRowShown="0" headerRowDxfId="338" dataDxfId="337">
  <autoFilter ref="AT1:AT255" xr:uid="{23C477E3-27D7-4655-A8A6-C3D42BD5EF6C}"/>
  <tableColumns count="1">
    <tableColumn id="1" xr3:uid="{91D13188-6F09-42E6-9815-31DCD20DCA8C}" name="TX" dataDxfId="336"/>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59FA040C-3E9B-4148-8F06-6F885800F7F6}" name="Table6a_AdditionalLocations" displayName="Table6a_AdditionalLocations" ref="A8:N29" totalsRowShown="0" headerRowDxfId="1128" dataDxfId="1127">
  <autoFilter ref="A8:N29" xr:uid="{59FA040C-3E9B-4148-8F06-6F885800F7F6}"/>
  <tableColumns count="14">
    <tableColumn id="1" xr3:uid="{73BC7DAB-8633-405F-8D7F-DD2E0FDD735F}" name="Site Name_x000a_If an Additional Site spans more than 1 county, please enter a new line for each unique county." dataDxfId="1126"/>
    <tableColumn id="2" xr3:uid="{8D35EC78-56A9-4C2F-8FD5-124A122170A6}" name="Project Site ID" dataDxfId="1125"/>
    <tableColumn id="3" xr3:uid="{0E5F7E70-0AC8-42BD-B1B2-830E05679970}" name="Port(s)/Port Facilities Served by Location_x000a_(separate additional ports by semicolon)" dataDxfId="1124"/>
    <tableColumn id="4" xr3:uid="{238B03F4-270F-4F26-884E-49F1E9FAE63B}" name="State_x000a_(select from dropdown)" dataDxfId="1123"/>
    <tableColumn id="5" xr3:uid="{E36FBD5C-3118-4E73-8D82-ABC6E178DF7A}" name="County_x000a_(select from dropdown)" dataDxfId="1122"/>
    <tableColumn id="6" xr3:uid="{680ACFBA-D0F9-4BA3-9065-8F78F0977E16}" name="City" dataDxfId="1121"/>
    <tableColumn id="7" xr3:uid="{4414B5AD-F1AE-4A58-93EF-596CCD2157AB}" name="Description of Project Activity at Site_x000a_(if known)" dataDxfId="1120"/>
    <tableColumn id="8" xr3:uid="{7EC1AC9A-7825-4FEB-8DF0-BA0DEAB71940}" name="Estimate of the Share of Overall Project Activity at Site_x000a_(For each project location, enter a value between 0-100% based on the percentage of the total grant activities taking place at that location.)" dataDxfId="1119" dataCellStyle="Percent"/>
    <tableColumn id="9" xr3:uid="{14AEBFC2-4DB1-4B06-905B-58F5B250D9E0}" name="County FIPS Code" dataDxfId="1118">
      <calculatedColumnFormula>IF(D9="", "",
   IF(E9= "please provide state first", "please select county",
    _xlfn.XLOOKUP(_xlfn.TEXTJOIN(", ", TRUE, E9,D9), 'FIPS Lookup'!$D$3:$D$3245, 'FIPS Lookup'!$A$3:$A$3245, "not found", 0,1)))</calculatedColumnFormula>
    </tableColumn>
    <tableColumn id="10" xr3:uid="{D3E6E6D2-6422-4BC2-9C7A-11037FE837D9}" name="EPA Region" dataDxfId="1117">
      <calculatedColumnFormula array="1">IF($I9="", "",
    IF(E9= "please provide state first", "",
   IF($I9="not found", "",
_xlfn.XLOOKUP(TEXT($I9, "General"),  TEXT(FIPSLookupTable[County FIPS], "General"), FIPSLookupTable[EPA Region], "No", 0, 1))))</calculatedColumnFormula>
    </tableColumn>
    <tableColumn id="11" xr3:uid="{147EFF48-1093-47A5-965D-17F0EEF208F4}" name="Does this county contains a PM2.5 or Ozone Nonattainment Area?" dataDxfId="1116">
      <calculatedColumnFormula array="1">IF($I9="", "",
    IF(E9= "please provide state first", "",
   IF($I9="not found", "",
 IF(_xlfn.XLOOKUP(TEXT($I9, "General"),  TEXT('DAC County Feature Lookup'!$A$2:$A$465, "General"),  'DAC County Feature Lookup'!$P$2:$P$465, "No", 0, 1)= 0, "No",
_xlfn.XLOOKUP(TEXT($I9, "General"),  TEXT('DAC County Feature Lookup'!$A$2:$A$465, "General"),  'DAC County Feature Lookup'!$P$2:$P$465, "No", 0, 1)))))</calculatedColumnFormula>
    </tableColumn>
    <tableColumn id="12" xr3:uid="{B234E88C-C181-47B5-A217-87B074D332CE}" name="Does this county contains a Severe or Extreme Ozone Nonattainment Area? " dataDxfId="1115">
      <calculatedColumnFormula array="1">IF($I9="", "",
   IF($I9="not found", "",
    IF(E9= "please provide state first", "",
 IF(_xlfn.XLOOKUP(TEXT($I9, "General"),  TEXT('DAC County Feature Lookup'!$A$2:$A$465, "General"),  'DAC County Feature Lookup'!$Q$2:$Q$465, "No", 0, 1)= 0, "No",
_xlfn.XLOOKUP(TEXT($I9, "General"),  TEXT('DAC County Feature Lookup'!$A$2:$A$465, "General"),  'DAC County Feature Lookup'!$Q$2:$Q$465, "No", 0, 1)))))</calculatedColumnFormula>
    </tableColumn>
    <tableColumn id="13" xr3:uid="{04C7CD64-B5C1-421D-B019-328593897BEF}" name="Does this county contains a PM2.5 or Ozone Maintenance Area? " dataDxfId="1114">
      <calculatedColumnFormula array="1">IF($I9="", "",
   IF($I9="not found", "",
    IF(E9= "please provide state first", "",
 IF(_xlfn.XLOOKUP(TEXT($I9, "General"),  TEXT('DAC County Feature Lookup'!$A$2:$A$465, "General"),  'DAC County Feature Lookup'!$R$2:$R$465, "No", 0, 1)= 0, "No",
_xlfn.XLOOKUP(TEXT($I9, "General"),  TEXT('DAC County Feature Lookup'!$A$2:$A$465, "General"),  'DAC County Feature Lookup'!$R$2:$R$465, "No", 0, 1)))))</calculatedColumnFormula>
    </tableColumn>
    <tableColumn id="14" xr3:uid="{115C6426-BD05-413F-BFA7-AC6B7813D9BC}" name="Does this county contain an area with High Ambient Diesel PM Concentration?" dataDxfId="1113">
      <calculatedColumnFormula array="1">IF($I9="", "",
   IF($I9="not found", "",
    IF(E9= "please provide state first", "",
 IF(_xlfn.XLOOKUP(TEXT($I9, "General"),  TEXT('DAC County Feature Lookup'!$A$2:$A$465, "General"),  'DAC County Feature Lookup'!$M$2:$M$465, "No", 0, 1)= 0, "No",
_xlfn.XLOOKUP(TEXT($I9, "General"),  TEXT('DAC County Feature Lookup'!$A$2:$A$465, "General"),  'DAC County Feature Lookup'!$M$2:$M$465, "No", 0, 1)))))</calculatedColumnFormula>
    </tableColumn>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4FF5907-2FF7-471D-A194-0BC436BA7744}" name="PR" displayName="PR" ref="BE1:BE79" totalsRowShown="0" headerRowDxfId="335" dataDxfId="334">
  <autoFilter ref="BE1:BE79" xr:uid="{94FF5907-2FF7-471D-A194-0BC436BA7744}"/>
  <tableColumns count="1">
    <tableColumn id="1" xr3:uid="{AB7E3898-BCBB-4AF3-8D89-452CF96B4CC8}" name="PR" dataDxfId="333"/>
  </tableColumns>
  <tableStyleInfo name="TableStyleLight1"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D95F09E-7CFC-4D97-B044-F12F4EF87CEC}" name="AK" displayName="AK" ref="D1:D31" totalsRowShown="0" headerRowDxfId="332" dataDxfId="331">
  <autoFilter ref="D1:D31" xr:uid="{AD95F09E-7CFC-4D97-B044-F12F4EF87CEC}"/>
  <tableColumns count="1">
    <tableColumn id="1" xr3:uid="{F6678710-2EC4-430B-B07D-FFFD7359C4A2}" name="AK" dataDxfId="330"/>
  </tableColumns>
  <tableStyleInfo name="TableStyleLight1"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3FEE21C-6017-489C-9DE3-B679D37AC26E}" name="AZ" displayName="AZ" ref="E1:E16" totalsRowShown="0" headerRowDxfId="329" dataDxfId="328">
  <autoFilter ref="E1:E16" xr:uid="{F3FEE21C-6017-489C-9DE3-B679D37AC26E}"/>
  <tableColumns count="1">
    <tableColumn id="1" xr3:uid="{9A0E47E8-23E6-4984-BCB0-F6B79FE724CB}" name="AZ" dataDxfId="327"/>
  </tableColumns>
  <tableStyleInfo name="TableStyleLight1"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8C7E798-0ADA-4386-AF56-FA0D8F22F4DC}" name="AR" displayName="AR" ref="F1:F76" totalsRowShown="0" headerRowDxfId="326" dataDxfId="325">
  <autoFilter ref="F1:F76" xr:uid="{E8C7E798-0ADA-4386-AF56-FA0D8F22F4DC}"/>
  <tableColumns count="1">
    <tableColumn id="1" xr3:uid="{122E8380-61B7-4137-9B69-A0E0F06D3470}" name="AR" dataDxfId="324"/>
  </tableColumns>
  <tableStyleInfo name="TableStyleLight1"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13B9835C-40DE-4E47-BAB2-93F07219CB11}" name="CA" displayName="CA" ref="G1:G59" totalsRowShown="0" headerRowDxfId="323" dataDxfId="322">
  <autoFilter ref="G1:G59" xr:uid="{13B9835C-40DE-4E47-BAB2-93F07219CB11}"/>
  <tableColumns count="1">
    <tableColumn id="1" xr3:uid="{443D4C5F-DFA4-4CCD-8806-CB6920E25316}" name="CA" dataDxfId="321"/>
  </tableColumns>
  <tableStyleInfo name="TableStyleLight1"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F19A9EDB-E085-43BD-9A3B-D5FDC47BE58F}" name="CO" displayName="CO" ref="H1:H65" totalsRowShown="0" headerRowDxfId="320" dataDxfId="319">
  <autoFilter ref="H1:H65" xr:uid="{F19A9EDB-E085-43BD-9A3B-D5FDC47BE58F}"/>
  <tableColumns count="1">
    <tableColumn id="1" xr3:uid="{43DB4BE8-11FC-4052-AB47-360B2333E85F}" name="CO" dataDxfId="318"/>
  </tableColumns>
  <tableStyleInfo name="TableStyleLight1"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4B6A5149-B631-433B-898D-1EBE2817290E}" name="CT" displayName="CT" ref="I1:I18" totalsRowShown="0" headerRowDxfId="317" dataDxfId="316">
  <autoFilter ref="I1:I18" xr:uid="{4B6A5149-B631-433B-898D-1EBE2817290E}"/>
  <tableColumns count="1">
    <tableColumn id="1" xr3:uid="{79BFB8DA-3821-487C-A35D-545C9FFC6312}" name="CT" dataDxfId="315"/>
  </tableColumns>
  <tableStyleInfo name="TableStyleLight1"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17747EB-4188-4050-8C4D-6FE80E0FEB6C}" name="DE" displayName="DE" ref="J1:J4" totalsRowShown="0" headerRowDxfId="314">
  <autoFilter ref="J1:J4" xr:uid="{A17747EB-4188-4050-8C4D-6FE80E0FEB6C}"/>
  <tableColumns count="1">
    <tableColumn id="1" xr3:uid="{78F588AC-25EB-4BA8-B25F-36AE54F95DD3}" name="DE"/>
  </tableColumns>
  <tableStyleInfo name="TableStyleLight1"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255360-7643-4A87-8345-310E0CD4901B}" name="DC" displayName="DC" ref="K1:K2" totalsRowShown="0" headerRowDxfId="313" dataDxfId="312">
  <autoFilter ref="K1:K2" xr:uid="{00255360-7643-4A87-8345-310E0CD4901B}"/>
  <tableColumns count="1">
    <tableColumn id="1" xr3:uid="{FEA815AC-55D3-4DBD-A758-552F02B4AA70}" name="DC" dataDxfId="311"/>
  </tableColumns>
  <tableStyleInfo name="TableStyleLight1"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6320711E-6804-4795-9336-11FBEEC99ADA}" name="FL" displayName="FL" ref="L1:L68" totalsRowShown="0" headerRowDxfId="310" dataDxfId="309">
  <autoFilter ref="L1:L68" xr:uid="{6320711E-6804-4795-9336-11FBEEC99ADA}"/>
  <tableColumns count="1">
    <tableColumn id="1" xr3:uid="{E01E28E9-A688-49F2-BFDA-414B63F09DF7}" name="FL" dataDxfId="308"/>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E82826D1-50B5-4795-8A48-04E673520E3B}" name="Table7b_AmendmentDetails" displayName="Table7b_AmendmentDetails" ref="A17:N34" totalsRowShown="0" headerRowDxfId="1112">
  <autoFilter ref="A17:N34" xr:uid="{E82826D1-50B5-4795-8A48-04E673520E3B}"/>
  <tableColumns count="14">
    <tableColumn id="1" xr3:uid="{106C482D-8EE4-4741-93EF-6C96D596426F}" name="Amendment Number" dataDxfId="1111"/>
    <tableColumn id="2" xr3:uid="{E99E9B3D-5DD9-4914-B0C9-09E4932639D4}" name="Update Year_x000a_(select from dropdown)" dataDxfId="1110"/>
    <tableColumn id="13" xr3:uid="{EBEFE9A2-49A0-44CF-B5F1-2D79496265E6}" name="Type of Award Modification_x000a_(select from dropdown)" dataDxfId="1109"/>
    <tableColumn id="3" xr3:uid="{77B055F0-6C51-4BB8-B696-906A43A68FA4}" name="Short Description of Modification_x000a_(select from dropdown)" dataDxfId="1108"/>
    <tableColumn id="14" xr3:uid="{48D7B173-3719-47EC-9262-E1D2A245F574}" name="Briefly Describe the Modification" dataDxfId="1107"/>
    <tableColumn id="4" xr3:uid="{499BDC36-233E-46E4-9CDF-8E14AE26AEE6}" name="Original Vehicle, Equipment, Fueling, and/or Charger Type" dataDxfId="1106"/>
    <tableColumn id="5" xr3:uid="{018ED8F3-57F9-48EB-9331-52367D2E293F}" name="Updated  Vehicle, Equipment, Fueling, and/or Charger Type" dataDxfId="1105"/>
    <tableColumn id="6" xr3:uid="{699FF974-7B26-4BBF-BB40-8733FB6780DB}" name="Original Quantity of Vehicle, Equipment, Fueling, and/or Charger " dataDxfId="1104"/>
    <tableColumn id="7" xr3:uid="{0B038B7E-70CE-4106-9235-04434EA81249}" name="Updated Quantity of Vehicle, Equipment, Fueling, and/or Charger" dataDxfId="1103"/>
    <tableColumn id="8" xr3:uid="{89AF3421-32C4-4809-A9F5-74F364E07D37}" name="Original Funding Request Amount" dataDxfId="1102"/>
    <tableColumn id="9" xr3:uid="{7B4770EA-D32B-476D-AF97-6DFB87A2B99C}" name="Updated Funding Request Amount" dataDxfId="1101" dataCellStyle="Currency"/>
    <tableColumn id="10" xr3:uid="{A0ACEFAA-9949-453B-A2EA-648AEC2A6BA9}" name="Change in Funding Amount" dataDxfId="1100" dataCellStyle="Currency">
      <calculatedColumnFormula>K18-J18</calculatedColumnFormula>
    </tableColumn>
    <tableColumn id="11" xr3:uid="{E922AFFF-8A27-4B57-A63C-E76E69D7EC6B}" name="Port or Associated Site Name (from Project Location sheets)" dataDxfId="1099"/>
    <tableColumn id="12" xr3:uid="{5D0931E5-8611-4739-A93C-BA35BBA5BBBE}" name="Subawardee _x000a_(if applicable)" dataDxfId="1098"/>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FE6563BD-019B-47C0-8F16-A622DBCB0F9F}" name="GA" displayName="GA" ref="M1:M160" totalsRowShown="0" headerRowDxfId="307" dataDxfId="306">
  <autoFilter ref="M1:M160" xr:uid="{FE6563BD-019B-47C0-8F16-A622DBCB0F9F}"/>
  <tableColumns count="1">
    <tableColumn id="1" xr3:uid="{4E56EC61-282A-4024-8ADE-B956815C5C1F}" name="GA" dataDxfId="305"/>
  </tableColumns>
  <tableStyleInfo name="TableStyleLight1"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90FACD3A-BFB8-4457-8ADF-3318A07EE2AC}" name="HI" displayName="HI" ref="N1:N6" totalsRowShown="0" headerRowDxfId="304" dataDxfId="303">
  <autoFilter ref="N1:N6" xr:uid="{90FACD3A-BFB8-4457-8ADF-3318A07EE2AC}"/>
  <tableColumns count="1">
    <tableColumn id="1" xr3:uid="{166C069C-4870-4165-97D5-B9E0CB6E947C}" name="HI" dataDxfId="302"/>
  </tableColumns>
  <tableStyleInfo name="TableStyleLight1"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81AB08CE-B94B-4C12-AE36-C3AD902DCE72}" name="ID" displayName="ID" ref="O1:O45" totalsRowShown="0" headerRowDxfId="301" dataDxfId="300">
  <autoFilter ref="O1:O45" xr:uid="{81AB08CE-B94B-4C12-AE36-C3AD902DCE72}"/>
  <tableColumns count="1">
    <tableColumn id="1" xr3:uid="{4EF1E016-F0EC-4AA2-945D-D7A6BF0C0678}" name="ID" dataDxfId="299"/>
  </tableColumns>
  <tableStyleInfo name="TableStyleLight1"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925FAF5F-0CDD-408E-8393-47475072A6AA}" name="IL" displayName="IL" ref="P1:P103" totalsRowShown="0" headerRowDxfId="298" dataDxfId="297">
  <autoFilter ref="P1:P103" xr:uid="{925FAF5F-0CDD-408E-8393-47475072A6AA}"/>
  <tableColumns count="1">
    <tableColumn id="1" xr3:uid="{8E1AA93D-8FB2-4447-A1AF-5EB8D5814953}" name="IL" dataDxfId="296"/>
  </tableColumns>
  <tableStyleInfo name="TableStyleLight1"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F7457334-D00C-4BEA-85AE-844F66A905F2}" name="IN" displayName="IN" ref="Q1:Q93" totalsRowShown="0" headerRowDxfId="295" dataDxfId="294">
  <autoFilter ref="Q1:Q93" xr:uid="{F7457334-D00C-4BEA-85AE-844F66A905F2}"/>
  <tableColumns count="1">
    <tableColumn id="1" xr3:uid="{8458CE91-8711-41DD-8FA5-F28D6BD568B1}" name="IN" dataDxfId="293"/>
  </tableColumns>
  <tableStyleInfo name="TableStyleLight1"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982582BC-68B7-4BC5-8A8E-0DBAFB544653}" name="IA" displayName="IA" ref="R1:R100" totalsRowShown="0" headerRowDxfId="292" dataDxfId="291">
  <autoFilter ref="R1:R100" xr:uid="{982582BC-68B7-4BC5-8A8E-0DBAFB544653}"/>
  <tableColumns count="1">
    <tableColumn id="1" xr3:uid="{20AA2BF7-D1AB-4F32-8689-18491761B0A0}" name="IA" dataDxfId="290"/>
  </tableColumns>
  <tableStyleInfo name="TableStyleLight1"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7423EC26-06CA-4F89-A6CF-8E477D1EEAD5}" name="KS" displayName="KS" ref="S1:S106" totalsRowShown="0" headerRowDxfId="289" dataDxfId="288">
  <autoFilter ref="S1:S106" xr:uid="{7423EC26-06CA-4F89-A6CF-8E477D1EEAD5}"/>
  <tableColumns count="1">
    <tableColumn id="1" xr3:uid="{A1B1F9A5-8BDE-49CD-BC2A-A383BFFF68B0}" name="KS" dataDxfId="287"/>
  </tableColumns>
  <tableStyleInfo name="TableStyleLight1"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101C665A-7F54-41A6-AC3D-A99ED6C34E88}" name="KY" displayName="KY" ref="T1:T121" totalsRowShown="0" headerRowDxfId="286" dataDxfId="285">
  <autoFilter ref="T1:T121" xr:uid="{101C665A-7F54-41A6-AC3D-A99ED6C34E88}"/>
  <tableColumns count="1">
    <tableColumn id="1" xr3:uid="{F4D5F595-2DF6-44B3-93B7-97144B937AC4}" name="KY" dataDxfId="284"/>
  </tableColumns>
  <tableStyleInfo name="TableStyleLight1"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E66980A9-A085-4539-B7BB-2A3D578D5AA9}" name="ME" displayName="ME" ref="V1:V17" totalsRowShown="0" headerRowDxfId="283" dataDxfId="282">
  <autoFilter ref="V1:V17" xr:uid="{E66980A9-A085-4539-B7BB-2A3D578D5AA9}"/>
  <tableColumns count="1">
    <tableColumn id="1" xr3:uid="{6468A92D-3AB9-45C7-BCA0-7875247B9E06}" name="ME" dataDxfId="281"/>
  </tableColumns>
  <tableStyleInfo name="TableStyleLight1"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9513DCBC-63E4-4850-870F-F5F14CE31ABC}" name="LA" displayName="LA" ref="U1:U65" totalsRowShown="0" headerRowDxfId="280" dataDxfId="279">
  <autoFilter ref="U1:U65" xr:uid="{9513DCBC-63E4-4850-870F-F5F14CE31ABC}"/>
  <tableColumns count="1">
    <tableColumn id="1" xr3:uid="{D062C5F6-4922-41AA-AC5E-01993CB9EBB5}" name="LA" dataDxfId="278"/>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9D3FA745-4A6E-4C99-A959-B3C124775AFC}" name="Table7a_AmendmentOverview" displayName="Table7a_AmendmentOverview" ref="B9:E13" totalsRowShown="0" headerRowBorderDxfId="1097" tableBorderDxfId="1096" totalsRowBorderDxfId="1095">
  <autoFilter ref="B9:E13" xr:uid="{9D3FA745-4A6E-4C99-A959-B3C124775AFC}"/>
  <tableColumns count="4">
    <tableColumn id="1" xr3:uid="{22B0A553-152C-4944-B0A3-7F76FFBE2C27}" name="Year" dataDxfId="1094"/>
    <tableColumn id="2" xr3:uid="{88FFA1D7-FAB1-49DB-95D5-9A1B618A30EE}" name="Were there any changes to planning activities, vehicle or equipment numbers, number of infrastructure items, and/or funding amounts in each year of the project period of performance? _x000a_(Select 'Yes' or 'No' from below; if yes, complete Table 7b)" dataDxfId="1093"/>
    <tableColumn id="3" xr3:uid="{3BBA1A46-035D-40C2-AC79-716D580705B4}" name="Number of Amendments and/or Modifications By Year" dataDxfId="1092"/>
    <tableColumn id="4" xr3:uid="{6E3E3FFB-5CD3-403E-BAC1-62EE112BFEB6}" name="Change in Funding Amount by Year" dataDxfId="1091" dataCellStyle="Currency"/>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6170B2EE-B925-417B-A535-22F41DBF40E7}" name="MD" displayName="MD" ref="W1:W25" totalsRowShown="0" headerRowDxfId="277" dataDxfId="276">
  <autoFilter ref="W1:W25" xr:uid="{6170B2EE-B925-417B-A535-22F41DBF40E7}"/>
  <tableColumns count="1">
    <tableColumn id="1" xr3:uid="{1B728525-C635-4E3C-A5AA-F00D0D383F3C}" name="MD" dataDxfId="275"/>
  </tableColumns>
  <tableStyleInfo name="TableStyleLight1"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351BACD9-1D8A-48C6-8B43-3D7041CB8335}" name="MA" displayName="MA" ref="X1:X15" totalsRowShown="0" headerRowDxfId="274" dataDxfId="273">
  <autoFilter ref="X1:X15" xr:uid="{351BACD9-1D8A-48C6-8B43-3D7041CB8335}"/>
  <tableColumns count="1">
    <tableColumn id="1" xr3:uid="{E28CB049-2733-4D87-8D22-575A02340DF2}" name="MA" dataDxfId="272"/>
  </tableColumns>
  <tableStyleInfo name="TableStyleLight1"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B015BF77-0AE8-4B4A-940B-81E14002AB51}" name="MI" displayName="MI" ref="Y1:Y84" totalsRowShown="0" headerRowDxfId="271" dataDxfId="270">
  <autoFilter ref="Y1:Y84" xr:uid="{B015BF77-0AE8-4B4A-940B-81E14002AB51}"/>
  <tableColumns count="1">
    <tableColumn id="1" xr3:uid="{1748E962-ECF1-4275-99FE-2FDB0C76340C}" name="MI" dataDxfId="269"/>
  </tableColumns>
  <tableStyleInfo name="TableStyleLight1"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DB2C4D34-B792-423D-AD7B-302A7685EE98}" name="MN" displayName="MN" ref="Z1:Z88" totalsRowShown="0" headerRowDxfId="268" dataDxfId="267">
  <autoFilter ref="Z1:Z88" xr:uid="{DB2C4D34-B792-423D-AD7B-302A7685EE98}"/>
  <tableColumns count="1">
    <tableColumn id="1" xr3:uid="{970041C4-4192-4A9B-9D31-2909635D1425}" name="MN" dataDxfId="266"/>
  </tableColumns>
  <tableStyleInfo name="TableStyleLight1"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E0B35C07-F4D0-4BC3-A6EC-F58B235638C9}" name="MO" displayName="MO" ref="AB1:AB116" totalsRowShown="0" headerRowDxfId="265" dataDxfId="264">
  <autoFilter ref="AB1:AB116" xr:uid="{E0B35C07-F4D0-4BC3-A6EC-F58B235638C9}"/>
  <tableColumns count="1">
    <tableColumn id="1" xr3:uid="{D768953B-433E-4CDF-9BD8-258BEA00F325}" name="MO" dataDxfId="263"/>
  </tableColumns>
  <tableStyleInfo name="TableStyleLight1"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1271CF99-1FC7-4DAE-819E-6F38B0E67B66}" name="MT" displayName="MT" ref="AC1:AC57" totalsRowShown="0" headerRowDxfId="262" dataDxfId="261">
  <autoFilter ref="AC1:AC57" xr:uid="{1271CF99-1FC7-4DAE-819E-6F38B0E67B66}"/>
  <tableColumns count="1">
    <tableColumn id="1" xr3:uid="{D9DEB175-8A5A-4AE2-AF1F-01644E53F306}" name="MT" dataDxfId="260"/>
  </tableColumns>
  <tableStyleInfo name="TableStyleLight1"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AEC7B068-AB56-4AF4-8269-F1F2D0DAF6F7}" name="NE" displayName="NE" ref="AD1:AD94" totalsRowShown="0" headerRowDxfId="259" dataDxfId="258">
  <autoFilter ref="AD1:AD94" xr:uid="{AEC7B068-AB56-4AF4-8269-F1F2D0DAF6F7}"/>
  <tableColumns count="1">
    <tableColumn id="1" xr3:uid="{14F19BDB-8929-430E-9594-BFE4E1D5BC02}" name="NE" dataDxfId="257"/>
  </tableColumns>
  <tableStyleInfo name="TableStyleLight1"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83D2C932-1161-423F-94B4-2E8BAF4E11FA}" name="NV" displayName="NV" ref="AE1:AE18" totalsRowShown="0" headerRowDxfId="256" dataDxfId="255">
  <autoFilter ref="AE1:AE18" xr:uid="{83D2C932-1161-423F-94B4-2E8BAF4E11FA}"/>
  <tableColumns count="1">
    <tableColumn id="1" xr3:uid="{6BD24F97-B671-4739-BB51-E067C641B669}" name="NV" dataDxfId="254"/>
  </tableColumns>
  <tableStyleInfo name="TableStyleLight1"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D162683B-FE3A-464B-9E9D-514A791FE797}" name="NH" displayName="NH" ref="AF1:AF11" totalsRowShown="0" headerRowDxfId="253" dataDxfId="252">
  <autoFilter ref="AF1:AF11" xr:uid="{D162683B-FE3A-464B-9E9D-514A791FE797}"/>
  <tableColumns count="1">
    <tableColumn id="1" xr3:uid="{28282881-3417-4E4B-A7D6-E58D5C34E7CC}" name="NH" dataDxfId="251"/>
  </tableColumns>
  <tableStyleInfo name="TableStyleLight1"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FC995339-258D-448D-8AE2-C87AEAC57059}" name="NJ" displayName="NJ" ref="AG1:AG22" totalsRowShown="0" headerRowDxfId="250" dataDxfId="249">
  <autoFilter ref="AG1:AG22" xr:uid="{FC995339-258D-448D-8AE2-C87AEAC57059}"/>
  <tableColumns count="1">
    <tableColumn id="1" xr3:uid="{FDF4605A-7D35-4AAD-82C8-D7F9032AAB47}" name="NJ" dataDxfId="248"/>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72716DA5-7F90-43EB-A2AB-32ADA817A97D}" name="Table8a_Summary_rate_expenditure" displayName="Table8a_Summary_rate_expenditure" ref="A8:J19" totalsRowShown="0" dataDxfId="1090" tableBorderDxfId="1089" dataCellStyle="Currency">
  <autoFilter ref="A8:J19" xr:uid="{72716DA5-7F90-43EB-A2AB-32ADA817A97D}"/>
  <tableColumns count="10">
    <tableColumn id="1" xr3:uid="{29460F98-197F-4097-9D2D-0E8407AF9A11}" name="Financial Summary" dataDxfId="1088"/>
    <tableColumn id="2" xr3:uid="{1815DE1C-3EAE-48E1-8C76-29C7A2ED44E0}" name="Project Budget_x000a_EPA Funds" dataDxfId="1087"/>
    <tableColumn id="3" xr3:uid="{EA8B56A2-2F78-4363-B88D-AA7EBA9A7AB1}" name="Project Budget_x000a_Recipient Cost Share" dataDxfId="1086"/>
    <tableColumn id="4" xr3:uid="{BEE838BB-052F-4446-AF2E-57986A3D1A44}" name="Project Budget_x000a_Total Project Cost" dataDxfId="1085" dataCellStyle="Currency"/>
    <tableColumn id="5" xr3:uid="{CE8EB908-1A51-4B2C-97FC-91647E889A48}" name="Total Expenses to Date_x000a_EPA Funds" dataDxfId="1084" dataCellStyle="Currency">
      <calculatedColumnFormula>B24+E24+H24+K24</calculatedColumnFormula>
    </tableColumn>
    <tableColumn id="6" xr3:uid="{C863FFDB-D2B4-4EB2-B24C-2650EF2F1066}" name="Total Expenses to Date_x000a_Recipient Cost Share" dataDxfId="1083" dataCellStyle="Currency">
      <calculatedColumnFormula>C24+F24+I24+L24</calculatedColumnFormula>
    </tableColumn>
    <tableColumn id="7" xr3:uid="{F5214DF3-69E8-4985-AFDF-CB77E6FD33F9}" name="Total Expenses to Date_x000a_Total Project Cost" dataDxfId="1082" dataCellStyle="Currency">
      <calculatedColumnFormula>D24+G24+J24+M24</calculatedColumnFormula>
    </tableColumn>
    <tableColumn id="8" xr3:uid="{77775471-B8BC-4C00-9602-958F335ED8F7}" name="Remaining Balance_x000a_EPA Funds" dataDxfId="1081" dataCellStyle="Currency">
      <calculatedColumnFormula>B9-E9</calculatedColumnFormula>
    </tableColumn>
    <tableColumn id="9" xr3:uid="{607EF942-0C1B-45DC-9BF6-F1D9B5323822}" name="Remaining Balance_x000a_Recipient Cost Share" dataDxfId="1080" dataCellStyle="Currency">
      <calculatedColumnFormula>C9-F9</calculatedColumnFormula>
    </tableColumn>
    <tableColumn id="10" xr3:uid="{79C0F516-CC6E-4000-A16F-644168744B99}" name="Remaining Balance_x000a_Total Project Cost" dataDxfId="1079" dataCellStyle="Currency">
      <calculatedColumnFormula>D9-G9</calculatedColumnFormula>
    </tableColumn>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B56114D3-C70B-4533-88C6-9204304D7C62}" name="NM" displayName="NM" ref="AH1:AH34" totalsRowShown="0" headerRowDxfId="247" dataDxfId="246">
  <autoFilter ref="AH1:AH34" xr:uid="{B56114D3-C70B-4533-88C6-9204304D7C62}"/>
  <tableColumns count="1">
    <tableColumn id="1" xr3:uid="{C4C85B84-7F73-4FFF-BF28-E58C53CBC006}" name="NM" dataDxfId="245"/>
  </tableColumns>
  <tableStyleInfo name="TableStyleLight1"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B33A2E4A-E669-48F6-86C4-60D5F3D9A1D6}" name="NY" displayName="NY" ref="AI1:AI63" totalsRowShown="0" headerRowDxfId="244" dataDxfId="243">
  <autoFilter ref="AI1:AI63" xr:uid="{B33A2E4A-E669-48F6-86C4-60D5F3D9A1D6}"/>
  <tableColumns count="1">
    <tableColumn id="1" xr3:uid="{7DB338AC-6DDC-4A6C-87E6-92688D3844BE}" name="NY" dataDxfId="242"/>
  </tableColumns>
  <tableStyleInfo name="TableStyleLight1"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813D7AED-B82A-4491-8925-1D2BFB5BE38D}" name="AS" displayName="AS" ref="BB1:BB6" totalsRowShown="0" headerRowDxfId="241" dataDxfId="240">
  <autoFilter ref="BB1:BB6" xr:uid="{813D7AED-B82A-4491-8925-1D2BFB5BE38D}"/>
  <tableColumns count="1">
    <tableColumn id="1" xr3:uid="{509C52A0-7C07-4128-AAC7-EDF7715A37EB}" name="AS" dataDxfId="239"/>
  </tableColumns>
  <tableStyleInfo name="TableStyleLight1"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3B72D66C-E7EC-48DD-A529-50ABB4D78192}" name="GU" displayName="GU" ref="BC1:BC2" totalsRowShown="0" headerRowDxfId="238" dataDxfId="237">
  <autoFilter ref="BC1:BC2" xr:uid="{3B72D66C-E7EC-48DD-A529-50ABB4D78192}"/>
  <tableColumns count="1">
    <tableColumn id="1" xr3:uid="{1D25665D-F6CB-469D-863F-4E6BC7E33B47}" name="GU" dataDxfId="236"/>
  </tableColumns>
  <tableStyleInfo name="TableStyleLight1"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AB82B4AF-6206-4F24-8C9C-B18BC8C69940}" name="MP" displayName="MP" ref="BD1:BD5" totalsRowShown="0" headerRowDxfId="235">
  <autoFilter ref="BD1:BD5" xr:uid="{AB82B4AF-6206-4F24-8C9C-B18BC8C69940}"/>
  <tableColumns count="1">
    <tableColumn id="1" xr3:uid="{EE428C50-7B61-4188-9B88-DCB2E166FB94}" name="MP"/>
  </tableColumns>
  <tableStyleInfo name="TableStyleLight1"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C7C2D52-3996-4754-88EF-9BB31E6B739A}" name="VI" displayName="VI" ref="BF1:BF4" totalsRowShown="0" headerRowDxfId="234" tableBorderDxfId="233">
  <autoFilter ref="BF1:BF4" xr:uid="{BC7C2D52-3996-4754-88EF-9BB31E6B739A}"/>
  <tableColumns count="1">
    <tableColumn id="1" xr3:uid="{13DCB3C0-D722-41AD-9B9D-BF2F5D8BA24F}" name="VI"/>
  </tableColumns>
  <tableStyleInfo name="TableStyleLight1"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51112849-FE1C-44CD-A937-8C1D4D9F7920}" name="WY" displayName="WY" ref="BA1:BA24" totalsRowShown="0" headerRowDxfId="232" dataDxfId="231">
  <autoFilter ref="BA1:BA24" xr:uid="{51112849-FE1C-44CD-A937-8C1D4D9F7920}"/>
  <tableColumns count="1">
    <tableColumn id="1" xr3:uid="{E1EE7369-349A-44F0-A909-3C847EAB03C1}" name="WY" dataDxfId="230"/>
  </tableColumns>
  <tableStyleInfo name="TableStyleLight1"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5807B9B-038E-4A94-B54D-79A207956EFB}" name="WI" displayName="WI" ref="AZ1:AZ73" totalsRowShown="0" headerRowDxfId="229" dataDxfId="228">
  <autoFilter ref="AZ1:AZ73" xr:uid="{75807B9B-038E-4A94-B54D-79A207956EFB}"/>
  <tableColumns count="1">
    <tableColumn id="1" xr3:uid="{C4895EDB-7565-4839-A27C-6CEE4CECDB69}" name="WI" dataDxfId="227"/>
  </tableColumns>
  <tableStyleInfo name="TableStyleLight1"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45030E7E-055C-4EF4-B380-F2436FAC289F}" name="WV" displayName="WV" ref="AY1:AY56" totalsRowShown="0" headerRowDxfId="226" dataDxfId="225">
  <autoFilter ref="AY1:AY56" xr:uid="{45030E7E-055C-4EF4-B380-F2436FAC289F}"/>
  <tableColumns count="1">
    <tableColumn id="1" xr3:uid="{A27E8EE1-5261-467E-BE97-270E9DC5E05C}" name="WV" dataDxfId="224"/>
  </tableColumns>
  <tableStyleInfo name="TableStyleLight1"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EFF4FF5A-2422-47FE-9C1D-6712D07667EB}" name="WA" displayName="WA" ref="AX1:AX40" totalsRowShown="0" headerRowDxfId="223" dataDxfId="222">
  <autoFilter ref="AX1:AX40" xr:uid="{EFF4FF5A-2422-47FE-9C1D-6712D07667EB}"/>
  <tableColumns count="1">
    <tableColumn id="1" xr3:uid="{BD0681EC-424F-44F7-B04F-C4C409B19EE0}" name="WA" dataDxfId="221"/>
  </tableColumns>
  <tableStyleInfo name="TableStyleLight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C878580D-F3C5-480B-992F-A892665A6AB7}" name="Table8b_annual_expenditure_rate" displayName="Table8b_annual_expenditure_rate" ref="A23:M34" totalsRowShown="0" dataDxfId="1078" tableBorderDxfId="1077" dataCellStyle="Currency">
  <autoFilter ref="A23:M34" xr:uid="{C878580D-F3C5-480B-992F-A892665A6AB7}"/>
  <tableColumns count="13">
    <tableColumn id="1" xr3:uid="{E5F34F47-6F26-4CB6-937B-F8E8C732C3E3}" name="Financial Summary" dataDxfId="1076"/>
    <tableColumn id="2" xr3:uid="{4B8FFC92-E89E-4731-9B68-CF9B96F6B3C3}" name="Year 1_x000a_EPA Funds" dataDxfId="1075" dataCellStyle="Currency">
      <calculatedColumnFormula>SUMIFS(Table9a_Year1_Annual_Expenditure[Jan-Jun 2025
EPA Funds], Table9a_Year1_Annual_Expenditure[Category of Expenses
(populate additional rows as needed, selecting the appropriate Category of Expenses)],Table8b_annual_expenditure_rate[[#This Row],[Financial Summary]])</calculatedColumnFormula>
    </tableColumn>
    <tableColumn id="3" xr3:uid="{D55BDD32-2DBD-4CFD-B528-4F171B1D2F11}" name="Year 1_x000a_Recipient Cost Share" dataDxfId="1074" dataCellStyle="Currency"/>
    <tableColumn id="4" xr3:uid="{8A0FB24C-A6E0-4E5B-8E13-9D2E61E6294D}" name="Year 1_x000a_Total Project Cost" dataDxfId="1073" dataCellStyle="Currency">
      <calculatedColumnFormula>SUM(Table8b_annual_expenditure_rate[[#This Row],[Year 1
EPA Funds]], Table8b_annual_expenditure_rate[[#This Row],[Year 1
Recipient Cost Share]])</calculatedColumnFormula>
    </tableColumn>
    <tableColumn id="5" xr3:uid="{266E6DA6-536F-4959-83C0-C82E2A56ABD1}" name="Year 2_x000a_EPA Funds" dataDxfId="1072" dataCellStyle="Currency"/>
    <tableColumn id="6" xr3:uid="{A4FFC11B-72D5-400C-8C00-47670E9AA216}" name="Year 2_x000a_Recipient Cost Share" dataDxfId="1071" dataCellStyle="Currency"/>
    <tableColumn id="7" xr3:uid="{5EFCBF6E-FF0F-4E9A-A371-6C8E06DCD811}" name="Year 2_x000a_Total Project Cost" dataDxfId="1070" dataCellStyle="Currency">
      <calculatedColumnFormula>SUM(Table8b_annual_expenditure_rate[[#This Row],[Year 2
EPA Funds]],Table8b_annual_expenditure_rate[[#This Row],[Year 2
Recipient Cost Share]])</calculatedColumnFormula>
    </tableColumn>
    <tableColumn id="8" xr3:uid="{35FC6686-56E4-43A9-BCF0-C160416CCB1C}" name="Year 3_x000a_EPA Funds" dataDxfId="1069" dataCellStyle="Currency"/>
    <tableColumn id="9" xr3:uid="{D3567312-89AC-4A46-BA6B-28D494778236}" name="Year 3_x000a_Recipient Cost Share" dataDxfId="1068" dataCellStyle="Currency"/>
    <tableColumn id="10" xr3:uid="{68DE2811-E250-4AEF-8F1F-1F510CFF772D}" name="Year 3_x000a_Total Project Cost" dataDxfId="1067" dataCellStyle="Currency">
      <calculatedColumnFormula>SUM(Table8b_annual_expenditure_rate[[#This Row],[Year 3
EPA Funds]],Table8b_annual_expenditure_rate[[#This Row],[Year 3
Recipient Cost Share]])</calculatedColumnFormula>
    </tableColumn>
    <tableColumn id="11" xr3:uid="{9000D165-D7E1-4DF1-B26A-D848EBF1B8A9}" name="Year 4_x000a_EPA Funds" dataDxfId="1066" dataCellStyle="Currency"/>
    <tableColumn id="12" xr3:uid="{10B70CCD-2F7E-427F-B9BD-951C5365E5C2}" name="Year 4_x000a_Recipient Cost Share" dataDxfId="1065" dataCellStyle="Currency"/>
    <tableColumn id="13" xr3:uid="{AE791AA0-C6F1-4C82-AB74-F8DE32DBABEC}" name="Year 4_x000a_Total Project Cost" dataDxfId="1064" dataCellStyle="Currency">
      <calculatedColumnFormula>SUM(Table8b_annual_expenditure_rate[[#This Row],[Year 4
EPA Funds]],Table8b_annual_expenditure_rate[[#This Row],[Year 4
Recipient Cost Share]])</calculatedColumnFormula>
    </tableColumn>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5A2C95DD-ED20-4820-8CB9-9705DD3A83F0}" name="VT" displayName="VT" ref="AV1:AV15" totalsRowShown="0" headerRowDxfId="220" dataDxfId="219">
  <autoFilter ref="AV1:AV15" xr:uid="{5A2C95DD-ED20-4820-8CB9-9705DD3A83F0}"/>
  <tableColumns count="1">
    <tableColumn id="1" xr3:uid="{328F5BCA-24F1-4660-BE63-2267D2CE8D47}" name="VT" dataDxfId="218"/>
  </tableColumns>
  <tableStyleInfo name="TableStyleLight1"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39DC9DA2-456A-4F41-851C-C1FCF5A60D9F}" name="OH" displayName="OH" ref="AL1:AL89" totalsRowShown="0" headerRowDxfId="217" dataDxfId="216">
  <autoFilter ref="AL1:AL89" xr:uid="{39DC9DA2-456A-4F41-851C-C1FCF5A60D9F}"/>
  <tableColumns count="1">
    <tableColumn id="1" xr3:uid="{F9E5599A-A676-4C6D-BEC5-AC77A0D7A01E}" name="OH" dataDxfId="215"/>
  </tableColumns>
  <tableStyleInfo name="TableStyleLight1"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30E0CC24-50DB-4C35-946A-CFE0194DAD35}" name="OK" displayName="OK" ref="AM1:AM78" totalsRowShown="0" headerRowDxfId="214" dataDxfId="213">
  <autoFilter ref="AM1:AM78" xr:uid="{30E0CC24-50DB-4C35-946A-CFE0194DAD35}"/>
  <tableColumns count="1">
    <tableColumn id="1" xr3:uid="{B30ECC9A-92AE-4FF7-82F4-D45B54C55B79}" name="OK" dataDxfId="212"/>
  </tableColumns>
  <tableStyleInfo name="TableStyleLight1"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1B27AE22-B025-4A89-8046-C7FB62645D23}" name="OR" displayName="OR" ref="AN1:AN37" totalsRowShown="0" headerRowDxfId="211" dataDxfId="210">
  <autoFilter ref="AN1:AN37" xr:uid="{1B27AE22-B025-4A89-8046-C7FB62645D23}"/>
  <tableColumns count="1">
    <tableColumn id="1" xr3:uid="{2BEB45CD-357F-4B17-8E72-988584C9B3AF}" name="OR" dataDxfId="209"/>
  </tableColumns>
  <tableStyleInfo name="TableStyleLight1"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F69E1604-0531-4AF2-B6CF-989B14D2510B}" name="PA" displayName="PA" ref="AO1:AO68" totalsRowShown="0" headerRowDxfId="208" dataDxfId="207">
  <autoFilter ref="AO1:AO68" xr:uid="{F69E1604-0531-4AF2-B6CF-989B14D2510B}"/>
  <tableColumns count="1">
    <tableColumn id="1" xr3:uid="{FCD4F558-AAC1-405B-BF68-DA60FEFD755D}" name="PA" dataDxfId="206"/>
  </tableColumns>
  <tableStyleInfo name="TableStyleLight1"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3CE28CF5-2092-46DD-A128-C2C987CA13FC}" name="RI" displayName="RI" ref="AP1:AP6" totalsRowShown="0" headerRowDxfId="205" dataDxfId="204">
  <autoFilter ref="AP1:AP6" xr:uid="{3CE28CF5-2092-46DD-A128-C2C987CA13FC}"/>
  <tableColumns count="1">
    <tableColumn id="1" xr3:uid="{034AFD6D-4611-4D5D-8066-1FD6A12B4A45}" name="RI" dataDxfId="203"/>
  </tableColumns>
  <tableStyleInfo name="TableStyleLight1"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153B659A-6216-43E8-8B93-0B59F5756667}" name="SC" displayName="SC" ref="AQ1:AQ47" totalsRowShown="0" headerRowDxfId="202" dataDxfId="201">
  <autoFilter ref="AQ1:AQ47" xr:uid="{153B659A-6216-43E8-8B93-0B59F5756667}"/>
  <tableColumns count="1">
    <tableColumn id="1" xr3:uid="{8C63E671-263E-4B9D-97F5-BC387DFA8EA9}" name="SC" dataDxfId="200"/>
  </tableColumns>
  <tableStyleInfo name="TableStyleLight1"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DABDED81-1C8D-465A-9351-FA004B328AC9}" name="SD" displayName="SD" ref="AR1:AR67" totalsRowShown="0" headerRowDxfId="199" dataDxfId="198">
  <autoFilter ref="AR1:AR67" xr:uid="{DABDED81-1C8D-465A-9351-FA004B328AC9}"/>
  <tableColumns count="1">
    <tableColumn id="1" xr3:uid="{3BB3CB95-381D-4DF7-AC68-B9E5A7A40BC3}" name="SD" dataDxfId="197"/>
  </tableColumns>
  <tableStyleInfo name="TableStyleLight1"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2055F80C-4EE4-484A-BD88-4025124F0F90}" name="UT" displayName="UT" ref="AU1:AU30" totalsRowShown="0" headerRowDxfId="196" dataDxfId="195">
  <autoFilter ref="AU1:AU30" xr:uid="{2055F80C-4EE4-484A-BD88-4025124F0F90}"/>
  <tableColumns count="1">
    <tableColumn id="1" xr3:uid="{CD3A44FC-72F3-4300-A9C6-F5457FFDFF46}" name="UT" dataDxfId="194"/>
  </tableColumns>
  <tableStyleInfo name="TableStyleLight1"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E24BE70A-D017-4A2D-85C6-62797DCD12F5}" name="TN" displayName="TN" ref="AS1:AS96" totalsRowShown="0" headerRowDxfId="193" dataDxfId="192">
  <autoFilter ref="AS1:AS96" xr:uid="{E24BE70A-D017-4A2D-85C6-62797DCD12F5}"/>
  <tableColumns count="1">
    <tableColumn id="1" xr3:uid="{5F004A79-5056-4341-B276-FA33A09599D8}" name="TN" dataDxfId="191"/>
  </tableColumns>
  <tableStyleInfo name="TableStyleLight1"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vmlDrawing" Target="../drawings/vmlDrawing10.vml"/><Relationship Id="rId1" Type="http://schemas.openxmlformats.org/officeDocument/2006/relationships/printerSettings" Target="../printerSettings/printerSettings10.bin"/><Relationship Id="rId5" Type="http://schemas.openxmlformats.org/officeDocument/2006/relationships/table" Target="../tables/table15.xml"/><Relationship Id="rId4" Type="http://schemas.openxmlformats.org/officeDocument/2006/relationships/table" Target="../tables/table14.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vmlDrawing" Target="../drawings/vmlDrawing11.vml"/><Relationship Id="rId1" Type="http://schemas.openxmlformats.org/officeDocument/2006/relationships/printerSettings" Target="../printerSettings/printerSettings11.bin"/><Relationship Id="rId5" Type="http://schemas.openxmlformats.org/officeDocument/2006/relationships/table" Target="../tables/table18.xml"/><Relationship Id="rId4" Type="http://schemas.openxmlformats.org/officeDocument/2006/relationships/table" Target="../tables/table17.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vmlDrawing" Target="../drawings/vmlDrawing12.vml"/><Relationship Id="rId1" Type="http://schemas.openxmlformats.org/officeDocument/2006/relationships/printerSettings" Target="../printerSettings/printerSettings12.bin"/><Relationship Id="rId5" Type="http://schemas.openxmlformats.org/officeDocument/2006/relationships/table" Target="../tables/table21.xml"/><Relationship Id="rId4" Type="http://schemas.openxmlformats.org/officeDocument/2006/relationships/table" Target="../tables/table20.xml"/></Relationships>
</file>

<file path=xl/worksheets/_rels/sheet13.xml.rels><?xml version="1.0" encoding="UTF-8" standalone="yes"?>
<Relationships xmlns="http://schemas.openxmlformats.org/package/2006/relationships"><Relationship Id="rId8" Type="http://schemas.openxmlformats.org/officeDocument/2006/relationships/table" Target="../tables/table27.xml"/><Relationship Id="rId3" Type="http://schemas.openxmlformats.org/officeDocument/2006/relationships/table" Target="../tables/table22.xml"/><Relationship Id="rId7" Type="http://schemas.openxmlformats.org/officeDocument/2006/relationships/table" Target="../tables/table26.xml"/><Relationship Id="rId2" Type="http://schemas.openxmlformats.org/officeDocument/2006/relationships/vmlDrawing" Target="../drawings/vmlDrawing13.vml"/><Relationship Id="rId1" Type="http://schemas.openxmlformats.org/officeDocument/2006/relationships/printerSettings" Target="../printerSettings/printerSettings13.bin"/><Relationship Id="rId6" Type="http://schemas.openxmlformats.org/officeDocument/2006/relationships/table" Target="../tables/table25.xml"/><Relationship Id="rId5" Type="http://schemas.openxmlformats.org/officeDocument/2006/relationships/table" Target="../tables/table24.xml"/><Relationship Id="rId4" Type="http://schemas.openxmlformats.org/officeDocument/2006/relationships/table" Target="../tables/table23.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vmlDrawing" Target="../drawings/vmlDrawing23.vml"/><Relationship Id="rId1" Type="http://schemas.openxmlformats.org/officeDocument/2006/relationships/printerSettings" Target="../printerSettings/printerSettings23.bin"/><Relationship Id="rId5" Type="http://schemas.openxmlformats.org/officeDocument/2006/relationships/table" Target="../tables/table39.xml"/><Relationship Id="rId4" Type="http://schemas.openxmlformats.org/officeDocument/2006/relationships/table" Target="../tables/table3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8" Type="http://schemas.openxmlformats.org/officeDocument/2006/relationships/table" Target="../tables/table46.xml"/><Relationship Id="rId3" Type="http://schemas.openxmlformats.org/officeDocument/2006/relationships/table" Target="../tables/table41.xml"/><Relationship Id="rId7" Type="http://schemas.openxmlformats.org/officeDocument/2006/relationships/table" Target="../tables/table45.xml"/><Relationship Id="rId2" Type="http://schemas.openxmlformats.org/officeDocument/2006/relationships/table" Target="../tables/table40.xml"/><Relationship Id="rId1" Type="http://schemas.openxmlformats.org/officeDocument/2006/relationships/printerSettings" Target="../printerSettings/printerSettings25.bin"/><Relationship Id="rId6" Type="http://schemas.openxmlformats.org/officeDocument/2006/relationships/table" Target="../tables/table44.xml"/><Relationship Id="rId5" Type="http://schemas.openxmlformats.org/officeDocument/2006/relationships/table" Target="../tables/table43.xml"/><Relationship Id="rId4" Type="http://schemas.openxmlformats.org/officeDocument/2006/relationships/table" Target="../tables/table42.xml"/></Relationships>
</file>

<file path=xl/worksheets/_rels/sheet26.xml.rels><?xml version="1.0" encoding="UTF-8" standalone="yes"?>
<Relationships xmlns="http://schemas.openxmlformats.org/package/2006/relationships"><Relationship Id="rId13" Type="http://schemas.openxmlformats.org/officeDocument/2006/relationships/table" Target="../tables/table59.xml"/><Relationship Id="rId18" Type="http://schemas.openxmlformats.org/officeDocument/2006/relationships/table" Target="../tables/table64.xml"/><Relationship Id="rId26" Type="http://schemas.openxmlformats.org/officeDocument/2006/relationships/table" Target="../tables/table72.xml"/><Relationship Id="rId39" Type="http://schemas.openxmlformats.org/officeDocument/2006/relationships/table" Target="../tables/table85.xml"/><Relationship Id="rId21" Type="http://schemas.openxmlformats.org/officeDocument/2006/relationships/table" Target="../tables/table67.xml"/><Relationship Id="rId34" Type="http://schemas.openxmlformats.org/officeDocument/2006/relationships/table" Target="../tables/table80.xml"/><Relationship Id="rId42" Type="http://schemas.openxmlformats.org/officeDocument/2006/relationships/table" Target="../tables/table88.xml"/><Relationship Id="rId47" Type="http://schemas.openxmlformats.org/officeDocument/2006/relationships/table" Target="../tables/table93.xml"/><Relationship Id="rId50" Type="http://schemas.openxmlformats.org/officeDocument/2006/relationships/table" Target="../tables/table96.xml"/><Relationship Id="rId55" Type="http://schemas.openxmlformats.org/officeDocument/2006/relationships/table" Target="../tables/table101.xml"/><Relationship Id="rId7" Type="http://schemas.openxmlformats.org/officeDocument/2006/relationships/table" Target="../tables/table53.xml"/><Relationship Id="rId2" Type="http://schemas.openxmlformats.org/officeDocument/2006/relationships/table" Target="../tables/table48.xml"/><Relationship Id="rId16" Type="http://schemas.openxmlformats.org/officeDocument/2006/relationships/table" Target="../tables/table62.xml"/><Relationship Id="rId29" Type="http://schemas.openxmlformats.org/officeDocument/2006/relationships/table" Target="../tables/table75.xml"/><Relationship Id="rId11" Type="http://schemas.openxmlformats.org/officeDocument/2006/relationships/table" Target="../tables/table57.xml"/><Relationship Id="rId24" Type="http://schemas.openxmlformats.org/officeDocument/2006/relationships/table" Target="../tables/table70.xml"/><Relationship Id="rId32" Type="http://schemas.openxmlformats.org/officeDocument/2006/relationships/table" Target="../tables/table78.xml"/><Relationship Id="rId37" Type="http://schemas.openxmlformats.org/officeDocument/2006/relationships/table" Target="../tables/table83.xml"/><Relationship Id="rId40" Type="http://schemas.openxmlformats.org/officeDocument/2006/relationships/table" Target="../tables/table86.xml"/><Relationship Id="rId45" Type="http://schemas.openxmlformats.org/officeDocument/2006/relationships/table" Target="../tables/table91.xml"/><Relationship Id="rId53" Type="http://schemas.openxmlformats.org/officeDocument/2006/relationships/table" Target="../tables/table99.xml"/><Relationship Id="rId5" Type="http://schemas.openxmlformats.org/officeDocument/2006/relationships/table" Target="../tables/table51.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 Id="rId22" Type="http://schemas.openxmlformats.org/officeDocument/2006/relationships/table" Target="../tables/table68.xml"/><Relationship Id="rId27" Type="http://schemas.openxmlformats.org/officeDocument/2006/relationships/table" Target="../tables/table73.xml"/><Relationship Id="rId30" Type="http://schemas.openxmlformats.org/officeDocument/2006/relationships/table" Target="../tables/table76.xml"/><Relationship Id="rId35" Type="http://schemas.openxmlformats.org/officeDocument/2006/relationships/table" Target="../tables/table81.xml"/><Relationship Id="rId43" Type="http://schemas.openxmlformats.org/officeDocument/2006/relationships/table" Target="../tables/table89.xml"/><Relationship Id="rId48" Type="http://schemas.openxmlformats.org/officeDocument/2006/relationships/table" Target="../tables/table94.xml"/><Relationship Id="rId56" Type="http://schemas.openxmlformats.org/officeDocument/2006/relationships/table" Target="../tables/table102.xml"/><Relationship Id="rId8" Type="http://schemas.openxmlformats.org/officeDocument/2006/relationships/table" Target="../tables/table54.xml"/><Relationship Id="rId51" Type="http://schemas.openxmlformats.org/officeDocument/2006/relationships/table" Target="../tables/table97.xml"/><Relationship Id="rId3" Type="http://schemas.openxmlformats.org/officeDocument/2006/relationships/table" Target="../tables/table49.xml"/><Relationship Id="rId12" Type="http://schemas.openxmlformats.org/officeDocument/2006/relationships/table" Target="../tables/table58.xml"/><Relationship Id="rId17" Type="http://schemas.openxmlformats.org/officeDocument/2006/relationships/table" Target="../tables/table63.xml"/><Relationship Id="rId25" Type="http://schemas.openxmlformats.org/officeDocument/2006/relationships/table" Target="../tables/table71.xml"/><Relationship Id="rId33" Type="http://schemas.openxmlformats.org/officeDocument/2006/relationships/table" Target="../tables/table79.xml"/><Relationship Id="rId38" Type="http://schemas.openxmlformats.org/officeDocument/2006/relationships/table" Target="../tables/table84.xml"/><Relationship Id="rId46" Type="http://schemas.openxmlformats.org/officeDocument/2006/relationships/table" Target="../tables/table92.xml"/><Relationship Id="rId20" Type="http://schemas.openxmlformats.org/officeDocument/2006/relationships/table" Target="../tables/table66.xml"/><Relationship Id="rId41" Type="http://schemas.openxmlformats.org/officeDocument/2006/relationships/table" Target="../tables/table87.xml"/><Relationship Id="rId54" Type="http://schemas.openxmlformats.org/officeDocument/2006/relationships/table" Target="../tables/table100.xml"/><Relationship Id="rId1" Type="http://schemas.openxmlformats.org/officeDocument/2006/relationships/table" Target="../tables/table47.xml"/><Relationship Id="rId6" Type="http://schemas.openxmlformats.org/officeDocument/2006/relationships/table" Target="../tables/table52.xml"/><Relationship Id="rId15" Type="http://schemas.openxmlformats.org/officeDocument/2006/relationships/table" Target="../tables/table61.xml"/><Relationship Id="rId23" Type="http://schemas.openxmlformats.org/officeDocument/2006/relationships/table" Target="../tables/table69.xml"/><Relationship Id="rId28" Type="http://schemas.openxmlformats.org/officeDocument/2006/relationships/table" Target="../tables/table74.xml"/><Relationship Id="rId36" Type="http://schemas.openxmlformats.org/officeDocument/2006/relationships/table" Target="../tables/table82.xml"/><Relationship Id="rId49" Type="http://schemas.openxmlformats.org/officeDocument/2006/relationships/table" Target="../tables/table95.xml"/><Relationship Id="rId57" Type="http://schemas.openxmlformats.org/officeDocument/2006/relationships/table" Target="../tables/table103.xml"/><Relationship Id="rId10" Type="http://schemas.openxmlformats.org/officeDocument/2006/relationships/table" Target="../tables/table56.xml"/><Relationship Id="rId31" Type="http://schemas.openxmlformats.org/officeDocument/2006/relationships/table" Target="../tables/table77.xml"/><Relationship Id="rId44" Type="http://schemas.openxmlformats.org/officeDocument/2006/relationships/table" Target="../tables/table90.xml"/><Relationship Id="rId52" Type="http://schemas.openxmlformats.org/officeDocument/2006/relationships/table" Target="../tables/table98.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104.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vmlDrawing" Target="../drawings/vmlDrawing7.vml"/><Relationship Id="rId1" Type="http://schemas.openxmlformats.org/officeDocument/2006/relationships/printerSettings" Target="../printerSettings/printerSettings7.bin"/><Relationship Id="rId4" Type="http://schemas.openxmlformats.org/officeDocument/2006/relationships/table" Target="../tables/table7.xml"/></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vmlDrawing" Target="../drawings/vmlDrawing8.vml"/><Relationship Id="rId1" Type="http://schemas.openxmlformats.org/officeDocument/2006/relationships/printerSettings" Target="../printerSettings/printerSettings8.bin"/><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vmlDrawing" Target="../drawings/vmlDrawing9.vml"/><Relationship Id="rId1" Type="http://schemas.openxmlformats.org/officeDocument/2006/relationships/printerSettings" Target="../printerSettings/printerSettings9.bin"/><Relationship Id="rId5" Type="http://schemas.openxmlformats.org/officeDocument/2006/relationships/table" Target="../tables/table12.xml"/><Relationship Id="rId4" Type="http://schemas.openxmlformats.org/officeDocument/2006/relationships/table" Target="../tables/table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C7F24-B0E2-4DE4-BF8A-DCBBE33384DA}">
  <sheetPr>
    <pageSetUpPr fitToPage="1"/>
  </sheetPr>
  <dimension ref="A1:D112"/>
  <sheetViews>
    <sheetView tabSelected="1" zoomScaleNormal="100" workbookViewId="0">
      <selection sqref="A1:C1"/>
    </sheetView>
  </sheetViews>
  <sheetFormatPr defaultRowHeight="15" x14ac:dyDescent="0.25"/>
  <cols>
    <col min="1" max="1" width="27.140625" style="40" customWidth="1"/>
    <col min="2" max="2" width="29.42578125" style="40" customWidth="1"/>
    <col min="3" max="3" width="63" style="29" customWidth="1"/>
    <col min="4" max="4" width="9.28515625" style="30"/>
    <col min="5" max="223" width="9.28515625" style="29"/>
    <col min="224" max="224" width="30.42578125" style="29" customWidth="1"/>
    <col min="225" max="225" width="109.42578125" style="29" customWidth="1"/>
    <col min="226" max="479" width="9.28515625" style="29"/>
    <col min="480" max="480" width="30.42578125" style="29" customWidth="1"/>
    <col min="481" max="481" width="109.42578125" style="29" customWidth="1"/>
    <col min="482" max="735" width="9.28515625" style="29"/>
    <col min="736" max="736" width="30.42578125" style="29" customWidth="1"/>
    <col min="737" max="737" width="109.42578125" style="29" customWidth="1"/>
    <col min="738" max="991" width="9.28515625" style="29"/>
    <col min="992" max="992" width="30.42578125" style="29" customWidth="1"/>
    <col min="993" max="993" width="109.42578125" style="29" customWidth="1"/>
    <col min="994" max="1247" width="9.28515625" style="29"/>
    <col min="1248" max="1248" width="30.42578125" style="29" customWidth="1"/>
    <col min="1249" max="1249" width="109.42578125" style="29" customWidth="1"/>
    <col min="1250" max="1503" width="9.28515625" style="29"/>
    <col min="1504" max="1504" width="30.42578125" style="29" customWidth="1"/>
    <col min="1505" max="1505" width="109.42578125" style="29" customWidth="1"/>
    <col min="1506" max="1759" width="9.28515625" style="29"/>
    <col min="1760" max="1760" width="30.42578125" style="29" customWidth="1"/>
    <col min="1761" max="1761" width="109.42578125" style="29" customWidth="1"/>
    <col min="1762" max="2015" width="9.28515625" style="29"/>
    <col min="2016" max="2016" width="30.42578125" style="29" customWidth="1"/>
    <col min="2017" max="2017" width="109.42578125" style="29" customWidth="1"/>
    <col min="2018" max="2271" width="9.28515625" style="29"/>
    <col min="2272" max="2272" width="30.42578125" style="29" customWidth="1"/>
    <col min="2273" max="2273" width="109.42578125" style="29" customWidth="1"/>
    <col min="2274" max="2527" width="9.28515625" style="29"/>
    <col min="2528" max="2528" width="30.42578125" style="29" customWidth="1"/>
    <col min="2529" max="2529" width="109.42578125" style="29" customWidth="1"/>
    <col min="2530" max="2783" width="9.28515625" style="29"/>
    <col min="2784" max="2784" width="30.42578125" style="29" customWidth="1"/>
    <col min="2785" max="2785" width="109.42578125" style="29" customWidth="1"/>
    <col min="2786" max="3039" width="9.28515625" style="29"/>
    <col min="3040" max="3040" width="30.42578125" style="29" customWidth="1"/>
    <col min="3041" max="3041" width="109.42578125" style="29" customWidth="1"/>
    <col min="3042" max="3295" width="9.28515625" style="29"/>
    <col min="3296" max="3296" width="30.42578125" style="29" customWidth="1"/>
    <col min="3297" max="3297" width="109.42578125" style="29" customWidth="1"/>
    <col min="3298" max="3551" width="9.28515625" style="29"/>
    <col min="3552" max="3552" width="30.42578125" style="29" customWidth="1"/>
    <col min="3553" max="3553" width="109.42578125" style="29" customWidth="1"/>
    <col min="3554" max="3807" width="9.28515625" style="29"/>
    <col min="3808" max="3808" width="30.42578125" style="29" customWidth="1"/>
    <col min="3809" max="3809" width="109.42578125" style="29" customWidth="1"/>
    <col min="3810" max="4063" width="9.28515625" style="29"/>
    <col min="4064" max="4064" width="30.42578125" style="29" customWidth="1"/>
    <col min="4065" max="4065" width="109.42578125" style="29" customWidth="1"/>
    <col min="4066" max="4319" width="9.28515625" style="29"/>
    <col min="4320" max="4320" width="30.42578125" style="29" customWidth="1"/>
    <col min="4321" max="4321" width="109.42578125" style="29" customWidth="1"/>
    <col min="4322" max="4575" width="9.28515625" style="29"/>
    <col min="4576" max="4576" width="30.42578125" style="29" customWidth="1"/>
    <col min="4577" max="4577" width="109.42578125" style="29" customWidth="1"/>
    <col min="4578" max="4831" width="9.28515625" style="29"/>
    <col min="4832" max="4832" width="30.42578125" style="29" customWidth="1"/>
    <col min="4833" max="4833" width="109.42578125" style="29" customWidth="1"/>
    <col min="4834" max="5087" width="9.28515625" style="29"/>
    <col min="5088" max="5088" width="30.42578125" style="29" customWidth="1"/>
    <col min="5089" max="5089" width="109.42578125" style="29" customWidth="1"/>
    <col min="5090" max="5343" width="9.28515625" style="29"/>
    <col min="5344" max="5344" width="30.42578125" style="29" customWidth="1"/>
    <col min="5345" max="5345" width="109.42578125" style="29" customWidth="1"/>
    <col min="5346" max="5599" width="9.28515625" style="29"/>
    <col min="5600" max="5600" width="30.42578125" style="29" customWidth="1"/>
    <col min="5601" max="5601" width="109.42578125" style="29" customWidth="1"/>
    <col min="5602" max="5855" width="9.28515625" style="29"/>
    <col min="5856" max="5856" width="30.42578125" style="29" customWidth="1"/>
    <col min="5857" max="5857" width="109.42578125" style="29" customWidth="1"/>
    <col min="5858" max="6111" width="9.28515625" style="29"/>
    <col min="6112" max="6112" width="30.42578125" style="29" customWidth="1"/>
    <col min="6113" max="6113" width="109.42578125" style="29" customWidth="1"/>
    <col min="6114" max="6367" width="9.28515625" style="29"/>
    <col min="6368" max="6368" width="30.42578125" style="29" customWidth="1"/>
    <col min="6369" max="6369" width="109.42578125" style="29" customWidth="1"/>
    <col min="6370" max="6623" width="9.28515625" style="29"/>
    <col min="6624" max="6624" width="30.42578125" style="29" customWidth="1"/>
    <col min="6625" max="6625" width="109.42578125" style="29" customWidth="1"/>
    <col min="6626" max="6879" width="9.28515625" style="29"/>
    <col min="6880" max="6880" width="30.42578125" style="29" customWidth="1"/>
    <col min="6881" max="6881" width="109.42578125" style="29" customWidth="1"/>
    <col min="6882" max="7135" width="9.28515625" style="29"/>
    <col min="7136" max="7136" width="30.42578125" style="29" customWidth="1"/>
    <col min="7137" max="7137" width="109.42578125" style="29" customWidth="1"/>
    <col min="7138" max="7391" width="9.28515625" style="29"/>
    <col min="7392" max="7392" width="30.42578125" style="29" customWidth="1"/>
    <col min="7393" max="7393" width="109.42578125" style="29" customWidth="1"/>
    <col min="7394" max="7647" width="9.28515625" style="29"/>
    <col min="7648" max="7648" width="30.42578125" style="29" customWidth="1"/>
    <col min="7649" max="7649" width="109.42578125" style="29" customWidth="1"/>
    <col min="7650" max="7903" width="9.28515625" style="29"/>
    <col min="7904" max="7904" width="30.42578125" style="29" customWidth="1"/>
    <col min="7905" max="7905" width="109.42578125" style="29" customWidth="1"/>
    <col min="7906" max="8159" width="9.28515625" style="29"/>
    <col min="8160" max="8160" width="30.42578125" style="29" customWidth="1"/>
    <col min="8161" max="8161" width="109.42578125" style="29" customWidth="1"/>
    <col min="8162" max="8415" width="9.28515625" style="29"/>
    <col min="8416" max="8416" width="30.42578125" style="29" customWidth="1"/>
    <col min="8417" max="8417" width="109.42578125" style="29" customWidth="1"/>
    <col min="8418" max="8671" width="9.28515625" style="29"/>
    <col min="8672" max="8672" width="30.42578125" style="29" customWidth="1"/>
    <col min="8673" max="8673" width="109.42578125" style="29" customWidth="1"/>
    <col min="8674" max="8927" width="9.28515625" style="29"/>
    <col min="8928" max="8928" width="30.42578125" style="29" customWidth="1"/>
    <col min="8929" max="8929" width="109.42578125" style="29" customWidth="1"/>
    <col min="8930" max="9183" width="9.28515625" style="29"/>
    <col min="9184" max="9184" width="30.42578125" style="29" customWidth="1"/>
    <col min="9185" max="9185" width="109.42578125" style="29" customWidth="1"/>
    <col min="9186" max="9439" width="9.28515625" style="29"/>
    <col min="9440" max="9440" width="30.42578125" style="29" customWidth="1"/>
    <col min="9441" max="9441" width="109.42578125" style="29" customWidth="1"/>
    <col min="9442" max="9695" width="9.28515625" style="29"/>
    <col min="9696" max="9696" width="30.42578125" style="29" customWidth="1"/>
    <col min="9697" max="9697" width="109.42578125" style="29" customWidth="1"/>
    <col min="9698" max="9951" width="9.28515625" style="29"/>
    <col min="9952" max="9952" width="30.42578125" style="29" customWidth="1"/>
    <col min="9953" max="9953" width="109.42578125" style="29" customWidth="1"/>
    <col min="9954" max="10207" width="9.28515625" style="29"/>
    <col min="10208" max="10208" width="30.42578125" style="29" customWidth="1"/>
    <col min="10209" max="10209" width="109.42578125" style="29" customWidth="1"/>
    <col min="10210" max="10463" width="9.28515625" style="29"/>
    <col min="10464" max="10464" width="30.42578125" style="29" customWidth="1"/>
    <col min="10465" max="10465" width="109.42578125" style="29" customWidth="1"/>
    <col min="10466" max="10719" width="9.28515625" style="29"/>
    <col min="10720" max="10720" width="30.42578125" style="29" customWidth="1"/>
    <col min="10721" max="10721" width="109.42578125" style="29" customWidth="1"/>
    <col min="10722" max="10975" width="9.28515625" style="29"/>
    <col min="10976" max="10976" width="30.42578125" style="29" customWidth="1"/>
    <col min="10977" max="10977" width="109.42578125" style="29" customWidth="1"/>
    <col min="10978" max="11231" width="9.28515625" style="29"/>
    <col min="11232" max="11232" width="30.42578125" style="29" customWidth="1"/>
    <col min="11233" max="11233" width="109.42578125" style="29" customWidth="1"/>
    <col min="11234" max="11487" width="9.28515625" style="29"/>
    <col min="11488" max="11488" width="30.42578125" style="29" customWidth="1"/>
    <col min="11489" max="11489" width="109.42578125" style="29" customWidth="1"/>
    <col min="11490" max="11743" width="9.28515625" style="29"/>
    <col min="11744" max="11744" width="30.42578125" style="29" customWidth="1"/>
    <col min="11745" max="11745" width="109.42578125" style="29" customWidth="1"/>
    <col min="11746" max="11999" width="9.28515625" style="29"/>
    <col min="12000" max="12000" width="30.42578125" style="29" customWidth="1"/>
    <col min="12001" max="12001" width="109.42578125" style="29" customWidth="1"/>
    <col min="12002" max="12255" width="9.28515625" style="29"/>
    <col min="12256" max="12256" width="30.42578125" style="29" customWidth="1"/>
    <col min="12257" max="12257" width="109.42578125" style="29" customWidth="1"/>
    <col min="12258" max="12511" width="9.28515625" style="29"/>
    <col min="12512" max="12512" width="30.42578125" style="29" customWidth="1"/>
    <col min="12513" max="12513" width="109.42578125" style="29" customWidth="1"/>
    <col min="12514" max="12767" width="9.28515625" style="29"/>
    <col min="12768" max="12768" width="30.42578125" style="29" customWidth="1"/>
    <col min="12769" max="12769" width="109.42578125" style="29" customWidth="1"/>
    <col min="12770" max="13023" width="9.28515625" style="29"/>
    <col min="13024" max="13024" width="30.42578125" style="29" customWidth="1"/>
    <col min="13025" max="13025" width="109.42578125" style="29" customWidth="1"/>
    <col min="13026" max="13279" width="9.28515625" style="29"/>
    <col min="13280" max="13280" width="30.42578125" style="29" customWidth="1"/>
    <col min="13281" max="13281" width="109.42578125" style="29" customWidth="1"/>
    <col min="13282" max="13535" width="9.28515625" style="29"/>
    <col min="13536" max="13536" width="30.42578125" style="29" customWidth="1"/>
    <col min="13537" max="13537" width="109.42578125" style="29" customWidth="1"/>
    <col min="13538" max="13791" width="9.28515625" style="29"/>
    <col min="13792" max="13792" width="30.42578125" style="29" customWidth="1"/>
    <col min="13793" max="13793" width="109.42578125" style="29" customWidth="1"/>
    <col min="13794" max="14047" width="9.28515625" style="29"/>
    <col min="14048" max="14048" width="30.42578125" style="29" customWidth="1"/>
    <col min="14049" max="14049" width="109.42578125" style="29" customWidth="1"/>
    <col min="14050" max="14303" width="9.28515625" style="29"/>
    <col min="14304" max="14304" width="30.42578125" style="29" customWidth="1"/>
    <col min="14305" max="14305" width="109.42578125" style="29" customWidth="1"/>
    <col min="14306" max="14559" width="9.28515625" style="29"/>
    <col min="14560" max="14560" width="30.42578125" style="29" customWidth="1"/>
    <col min="14561" max="14561" width="109.42578125" style="29" customWidth="1"/>
    <col min="14562" max="14815" width="9.28515625" style="29"/>
    <col min="14816" max="14816" width="30.42578125" style="29" customWidth="1"/>
    <col min="14817" max="14817" width="109.42578125" style="29" customWidth="1"/>
    <col min="14818" max="15071" width="9.28515625" style="29"/>
    <col min="15072" max="15072" width="30.42578125" style="29" customWidth="1"/>
    <col min="15073" max="15073" width="109.42578125" style="29" customWidth="1"/>
    <col min="15074" max="15327" width="9.28515625" style="29"/>
    <col min="15328" max="15328" width="30.42578125" style="29" customWidth="1"/>
    <col min="15329" max="15329" width="109.42578125" style="29" customWidth="1"/>
    <col min="15330" max="15583" width="9.28515625" style="29"/>
    <col min="15584" max="15584" width="30.42578125" style="29" customWidth="1"/>
    <col min="15585" max="15585" width="109.42578125" style="29" customWidth="1"/>
    <col min="15586" max="15839" width="9.28515625" style="29"/>
    <col min="15840" max="15840" width="30.42578125" style="29" customWidth="1"/>
    <col min="15841" max="15841" width="109.42578125" style="29" customWidth="1"/>
    <col min="15842" max="16095" width="9.28515625" style="29"/>
    <col min="16096" max="16096" width="30.42578125" style="29" customWidth="1"/>
    <col min="16097" max="16097" width="109.42578125" style="29" customWidth="1"/>
    <col min="16098" max="16384" width="9.28515625" style="29"/>
  </cols>
  <sheetData>
    <row r="1" spans="1:4" x14ac:dyDescent="0.25">
      <c r="A1" s="1288" t="s">
        <v>0</v>
      </c>
      <c r="B1" s="1289"/>
      <c r="C1" s="1290"/>
      <c r="D1" s="29"/>
    </row>
    <row r="2" spans="1:4" x14ac:dyDescent="0.25">
      <c r="A2" s="1291" t="s">
        <v>1</v>
      </c>
      <c r="B2" s="1292"/>
      <c r="C2" s="1293"/>
      <c r="D2" s="29"/>
    </row>
    <row r="3" spans="1:4" x14ac:dyDescent="0.25">
      <c r="A3" s="1294" t="s">
        <v>2</v>
      </c>
      <c r="B3" s="1295"/>
      <c r="C3" s="1296"/>
      <c r="D3" s="29"/>
    </row>
    <row r="4" spans="1:4" ht="15" customHeight="1" x14ac:dyDescent="0.25">
      <c r="A4" s="1303" t="s">
        <v>3</v>
      </c>
      <c r="B4" s="1304"/>
      <c r="C4" s="1304"/>
      <c r="D4" s="29"/>
    </row>
    <row r="5" spans="1:4" ht="136.5" customHeight="1" x14ac:dyDescent="0.25">
      <c r="A5" s="1305" t="s">
        <v>4</v>
      </c>
      <c r="B5" s="1306"/>
      <c r="C5" s="1306"/>
      <c r="D5" s="29"/>
    </row>
    <row r="6" spans="1:4" x14ac:dyDescent="0.25">
      <c r="A6" s="1297" t="s">
        <v>5</v>
      </c>
      <c r="B6" s="1298"/>
      <c r="C6" s="1299"/>
    </row>
    <row r="7" spans="1:4" ht="352.5" customHeight="1" x14ac:dyDescent="0.25">
      <c r="A7" s="1300" t="s">
        <v>6</v>
      </c>
      <c r="B7" s="1301"/>
      <c r="C7" s="1302"/>
    </row>
    <row r="8" spans="1:4" ht="15.75" x14ac:dyDescent="0.25">
      <c r="A8" s="1283" t="s">
        <v>7</v>
      </c>
      <c r="B8" s="1283"/>
      <c r="C8" s="1283"/>
    </row>
    <row r="9" spans="1:4" x14ac:dyDescent="0.25">
      <c r="A9" s="408" t="s">
        <v>8</v>
      </c>
      <c r="B9" s="1284" t="s">
        <v>9</v>
      </c>
      <c r="C9" s="1285"/>
    </row>
    <row r="10" spans="1:4" s="293" customFormat="1" x14ac:dyDescent="0.25">
      <c r="A10" s="291" t="s">
        <v>10</v>
      </c>
      <c r="B10" s="1286" t="s">
        <v>11</v>
      </c>
      <c r="C10" s="1287"/>
      <c r="D10" s="292"/>
    </row>
    <row r="11" spans="1:4" s="293" customFormat="1" x14ac:dyDescent="0.25">
      <c r="A11" s="291" t="s">
        <v>12</v>
      </c>
      <c r="B11" s="1310" t="s">
        <v>13</v>
      </c>
      <c r="C11" s="1308"/>
    </row>
    <row r="12" spans="1:4" s="293" customFormat="1" ht="29.45" customHeight="1" x14ac:dyDescent="0.25">
      <c r="A12" s="291" t="s">
        <v>14</v>
      </c>
      <c r="B12" s="1307" t="s">
        <v>15</v>
      </c>
      <c r="C12" s="1308"/>
    </row>
    <row r="13" spans="1:4" s="293" customFormat="1" ht="21.75" customHeight="1" x14ac:dyDescent="0.25">
      <c r="A13" s="291" t="s">
        <v>16</v>
      </c>
      <c r="B13" s="1310" t="s">
        <v>17</v>
      </c>
      <c r="C13" s="1314"/>
    </row>
    <row r="14" spans="1:4" s="293" customFormat="1" ht="22.5" customHeight="1" x14ac:dyDescent="0.25">
      <c r="A14" s="291" t="s">
        <v>18</v>
      </c>
      <c r="B14" s="1307" t="s">
        <v>19</v>
      </c>
      <c r="C14" s="1308"/>
    </row>
    <row r="15" spans="1:4" s="293" customFormat="1" ht="33.75" customHeight="1" x14ac:dyDescent="0.25">
      <c r="A15" s="291" t="s">
        <v>20</v>
      </c>
      <c r="B15" s="1312" t="s">
        <v>21</v>
      </c>
      <c r="C15" s="1313"/>
    </row>
    <row r="16" spans="1:4" s="293" customFormat="1" ht="87" customHeight="1" x14ac:dyDescent="0.25">
      <c r="A16" s="291" t="s">
        <v>22</v>
      </c>
      <c r="B16" s="1311" t="s">
        <v>23</v>
      </c>
      <c r="C16" s="1308"/>
    </row>
    <row r="17" spans="1:4" s="293" customFormat="1" ht="76.5" customHeight="1" x14ac:dyDescent="0.25">
      <c r="A17" s="291" t="s">
        <v>24</v>
      </c>
      <c r="B17" s="1309" t="s">
        <v>25</v>
      </c>
      <c r="C17" s="1287"/>
      <c r="D17" s="292"/>
    </row>
    <row r="18" spans="1:4" s="293" customFormat="1" ht="90.75" customHeight="1" x14ac:dyDescent="0.25">
      <c r="A18" s="291" t="s">
        <v>26</v>
      </c>
      <c r="B18" s="1309" t="s">
        <v>27</v>
      </c>
      <c r="C18" s="1287"/>
      <c r="D18" s="292"/>
    </row>
    <row r="19" spans="1:4" s="293" customFormat="1" ht="97.5" customHeight="1" x14ac:dyDescent="0.25">
      <c r="A19" s="291" t="s">
        <v>28</v>
      </c>
      <c r="B19" s="1286" t="s">
        <v>29</v>
      </c>
      <c r="C19" s="1287"/>
      <c r="D19" s="292"/>
    </row>
    <row r="20" spans="1:4" s="293" customFormat="1" ht="98.25" customHeight="1" x14ac:dyDescent="0.25">
      <c r="A20" s="291" t="s">
        <v>30</v>
      </c>
      <c r="B20" s="1286" t="s">
        <v>31</v>
      </c>
      <c r="C20" s="1287"/>
      <c r="D20" s="292"/>
    </row>
    <row r="21" spans="1:4" s="293" customFormat="1" ht="110.25" customHeight="1" x14ac:dyDescent="0.25">
      <c r="A21" s="291" t="s">
        <v>32</v>
      </c>
      <c r="B21" s="1286" t="s">
        <v>33</v>
      </c>
      <c r="C21" s="1287"/>
      <c r="D21" s="292"/>
    </row>
    <row r="22" spans="1:4" s="293" customFormat="1" ht="184.5" customHeight="1" x14ac:dyDescent="0.25">
      <c r="A22" s="291" t="s">
        <v>34</v>
      </c>
      <c r="B22" s="1286" t="s">
        <v>35</v>
      </c>
      <c r="C22" s="1287"/>
      <c r="D22" s="292"/>
    </row>
    <row r="23" spans="1:4" s="293" customFormat="1" ht="41.25" customHeight="1" x14ac:dyDescent="0.25">
      <c r="A23" s="291" t="s">
        <v>36</v>
      </c>
      <c r="B23" s="1307" t="s">
        <v>37</v>
      </c>
      <c r="C23" s="1308"/>
      <c r="D23" s="292"/>
    </row>
    <row r="24" spans="1:4" s="293" customFormat="1" ht="243.75" customHeight="1" x14ac:dyDescent="0.25">
      <c r="A24" s="291" t="s">
        <v>38</v>
      </c>
      <c r="B24" s="1309" t="s">
        <v>39</v>
      </c>
      <c r="C24" s="1287"/>
      <c r="D24" s="292"/>
    </row>
    <row r="25" spans="1:4" s="293" customFormat="1" ht="168.95" customHeight="1" x14ac:dyDescent="0.25">
      <c r="A25" s="291" t="s">
        <v>40</v>
      </c>
      <c r="B25" s="1309" t="s">
        <v>41</v>
      </c>
      <c r="C25" s="1287"/>
      <c r="D25" s="292"/>
    </row>
    <row r="26" spans="1:4" s="293" customFormat="1" ht="292.5" customHeight="1" x14ac:dyDescent="0.25">
      <c r="A26" s="291" t="s">
        <v>42</v>
      </c>
      <c r="B26" s="1307" t="s">
        <v>43</v>
      </c>
      <c r="C26" s="1308"/>
      <c r="D26" s="292"/>
    </row>
    <row r="27" spans="1:4" s="293" customFormat="1" ht="292.5" customHeight="1" x14ac:dyDescent="0.25">
      <c r="A27" s="291" t="s">
        <v>44</v>
      </c>
      <c r="B27" s="1307" t="s">
        <v>45</v>
      </c>
      <c r="C27" s="1308"/>
      <c r="D27" s="292"/>
    </row>
    <row r="28" spans="1:4" s="293" customFormat="1" ht="292.5" customHeight="1" x14ac:dyDescent="0.25">
      <c r="A28" s="291" t="s">
        <v>46</v>
      </c>
      <c r="B28" s="1307" t="s">
        <v>47</v>
      </c>
      <c r="C28" s="1308"/>
      <c r="D28" s="292"/>
    </row>
    <row r="29" spans="1:4" s="293" customFormat="1" ht="292.5" customHeight="1" x14ac:dyDescent="0.25">
      <c r="A29" s="291" t="s">
        <v>48</v>
      </c>
      <c r="B29" s="1307" t="s">
        <v>49</v>
      </c>
      <c r="C29" s="1308"/>
      <c r="D29" s="292"/>
    </row>
    <row r="30" spans="1:4" s="293" customFormat="1" ht="292.5" customHeight="1" x14ac:dyDescent="0.25">
      <c r="A30" s="291" t="s">
        <v>50</v>
      </c>
      <c r="B30" s="1307" t="s">
        <v>51</v>
      </c>
      <c r="C30" s="1308"/>
      <c r="D30" s="292"/>
    </row>
    <row r="31" spans="1:4" s="293" customFormat="1" ht="126.75" customHeight="1" x14ac:dyDescent="0.25">
      <c r="A31" s="291" t="s">
        <v>52</v>
      </c>
      <c r="B31" s="1307" t="s">
        <v>53</v>
      </c>
      <c r="C31" s="1308"/>
      <c r="D31" s="292"/>
    </row>
    <row r="32" spans="1:4" s="293" customFormat="1" ht="46.5" customHeight="1" x14ac:dyDescent="0.25">
      <c r="A32" s="291" t="s">
        <v>54</v>
      </c>
      <c r="B32" s="1286" t="s">
        <v>55</v>
      </c>
      <c r="C32" s="1287"/>
      <c r="D32" s="292"/>
    </row>
    <row r="33" spans="1:4" s="293" customFormat="1" ht="36" customHeight="1" x14ac:dyDescent="0.25">
      <c r="A33" s="291" t="s">
        <v>56</v>
      </c>
      <c r="B33" s="1286" t="s">
        <v>57</v>
      </c>
      <c r="C33" s="1287"/>
      <c r="D33" s="292"/>
    </row>
    <row r="34" spans="1:4" x14ac:dyDescent="0.25">
      <c r="A34" s="31"/>
      <c r="B34" s="31"/>
    </row>
    <row r="35" spans="1:4" x14ac:dyDescent="0.25">
      <c r="A35" s="32"/>
      <c r="B35" s="32"/>
      <c r="C35" s="33"/>
    </row>
    <row r="36" spans="1:4" x14ac:dyDescent="0.25">
      <c r="A36" s="34"/>
      <c r="B36" s="34"/>
      <c r="C36" s="35"/>
    </row>
    <row r="37" spans="1:4" x14ac:dyDescent="0.25">
      <c r="A37" s="34"/>
      <c r="B37" s="34"/>
      <c r="C37" s="35"/>
    </row>
    <row r="38" spans="1:4" x14ac:dyDescent="0.25">
      <c r="A38" s="34"/>
      <c r="B38" s="34"/>
      <c r="C38" s="35"/>
    </row>
    <row r="39" spans="1:4" x14ac:dyDescent="0.25">
      <c r="A39" s="34"/>
      <c r="B39" s="34"/>
      <c r="C39" s="35"/>
    </row>
    <row r="40" spans="1:4" x14ac:dyDescent="0.25">
      <c r="A40" s="34"/>
      <c r="B40" s="34"/>
      <c r="C40" s="35"/>
    </row>
    <row r="41" spans="1:4" x14ac:dyDescent="0.25">
      <c r="A41" s="34"/>
      <c r="B41" s="34"/>
      <c r="C41" s="35"/>
    </row>
    <row r="42" spans="1:4" x14ac:dyDescent="0.25">
      <c r="A42" s="34"/>
      <c r="B42" s="34"/>
      <c r="C42" s="35"/>
    </row>
    <row r="43" spans="1:4" x14ac:dyDescent="0.25">
      <c r="A43" s="34"/>
      <c r="B43" s="34"/>
      <c r="C43" s="35"/>
    </row>
    <row r="44" spans="1:4" x14ac:dyDescent="0.25">
      <c r="A44" s="34"/>
      <c r="B44" s="34"/>
      <c r="C44" s="35"/>
    </row>
    <row r="45" spans="1:4" x14ac:dyDescent="0.25">
      <c r="A45" s="34"/>
      <c r="B45" s="34"/>
      <c r="C45" s="35"/>
    </row>
    <row r="46" spans="1:4" x14ac:dyDescent="0.25">
      <c r="A46" s="34"/>
      <c r="B46" s="34"/>
      <c r="C46" s="35"/>
    </row>
    <row r="47" spans="1:4" x14ac:dyDescent="0.25">
      <c r="A47" s="34"/>
      <c r="B47" s="34"/>
      <c r="C47" s="35"/>
    </row>
    <row r="48" spans="1:4" x14ac:dyDescent="0.25">
      <c r="A48" s="34"/>
      <c r="B48" s="34"/>
      <c r="C48" s="35"/>
    </row>
    <row r="49" spans="1:3" x14ac:dyDescent="0.25">
      <c r="A49" s="34"/>
      <c r="B49" s="34"/>
      <c r="C49" s="35"/>
    </row>
    <row r="50" spans="1:3" x14ac:dyDescent="0.25">
      <c r="A50" s="34"/>
      <c r="B50" s="34"/>
      <c r="C50" s="35"/>
    </row>
    <row r="51" spans="1:3" x14ac:dyDescent="0.25">
      <c r="A51" s="34"/>
      <c r="B51" s="34"/>
      <c r="C51" s="35"/>
    </row>
    <row r="52" spans="1:3" x14ac:dyDescent="0.25">
      <c r="A52" s="34"/>
      <c r="B52" s="34"/>
      <c r="C52" s="35"/>
    </row>
    <row r="53" spans="1:3" x14ac:dyDescent="0.25">
      <c r="A53" s="34"/>
      <c r="B53" s="34"/>
      <c r="C53" s="35"/>
    </row>
    <row r="54" spans="1:3" x14ac:dyDescent="0.25">
      <c r="A54" s="34"/>
      <c r="B54" s="34"/>
      <c r="C54" s="35"/>
    </row>
    <row r="55" spans="1:3" x14ac:dyDescent="0.25">
      <c r="A55" s="34"/>
      <c r="B55" s="34"/>
      <c r="C55" s="35"/>
    </row>
    <row r="56" spans="1:3" x14ac:dyDescent="0.25">
      <c r="A56" s="34"/>
      <c r="B56" s="34"/>
      <c r="C56" s="35"/>
    </row>
    <row r="57" spans="1:3" x14ac:dyDescent="0.25">
      <c r="A57" s="34"/>
      <c r="B57" s="34"/>
      <c r="C57" s="35"/>
    </row>
    <row r="58" spans="1:3" x14ac:dyDescent="0.25">
      <c r="A58" s="34"/>
      <c r="B58" s="34"/>
      <c r="C58" s="35"/>
    </row>
    <row r="59" spans="1:3" x14ac:dyDescent="0.25">
      <c r="A59" s="34"/>
      <c r="B59" s="34"/>
      <c r="C59" s="35"/>
    </row>
    <row r="60" spans="1:3" x14ac:dyDescent="0.25">
      <c r="A60" s="34"/>
      <c r="B60" s="34"/>
      <c r="C60" s="35"/>
    </row>
    <row r="61" spans="1:3" x14ac:dyDescent="0.25">
      <c r="A61" s="34"/>
      <c r="B61" s="34"/>
      <c r="C61" s="35"/>
    </row>
    <row r="62" spans="1:3" x14ac:dyDescent="0.25">
      <c r="A62" s="34"/>
      <c r="B62" s="34"/>
      <c r="C62" s="35"/>
    </row>
    <row r="63" spans="1:3" x14ac:dyDescent="0.25">
      <c r="A63" s="34"/>
      <c r="B63" s="34"/>
      <c r="C63" s="35"/>
    </row>
    <row r="64" spans="1:3" x14ac:dyDescent="0.25">
      <c r="A64" s="34"/>
      <c r="B64" s="34"/>
      <c r="C64" s="35"/>
    </row>
    <row r="65" spans="1:3" x14ac:dyDescent="0.25">
      <c r="A65" s="34"/>
      <c r="B65" s="34"/>
      <c r="C65" s="35"/>
    </row>
    <row r="66" spans="1:3" x14ac:dyDescent="0.25">
      <c r="A66" s="34"/>
      <c r="B66" s="34"/>
      <c r="C66" s="35"/>
    </row>
    <row r="67" spans="1:3" x14ac:dyDescent="0.25">
      <c r="A67" s="34"/>
      <c r="B67" s="34"/>
      <c r="C67" s="35"/>
    </row>
    <row r="68" spans="1:3" x14ac:dyDescent="0.25">
      <c r="A68" s="34"/>
      <c r="B68" s="34"/>
      <c r="C68" s="35"/>
    </row>
    <row r="69" spans="1:3" x14ac:dyDescent="0.25">
      <c r="A69" s="34"/>
      <c r="B69" s="34"/>
      <c r="C69" s="35"/>
    </row>
    <row r="70" spans="1:3" x14ac:dyDescent="0.25">
      <c r="A70" s="34"/>
      <c r="B70" s="34"/>
      <c r="C70" s="35"/>
    </row>
    <row r="71" spans="1:3" x14ac:dyDescent="0.25">
      <c r="A71" s="34"/>
      <c r="B71" s="34"/>
      <c r="C71" s="35"/>
    </row>
    <row r="72" spans="1:3" x14ac:dyDescent="0.25">
      <c r="A72" s="34"/>
      <c r="B72" s="34"/>
      <c r="C72" s="35"/>
    </row>
    <row r="73" spans="1:3" x14ac:dyDescent="0.25">
      <c r="A73" s="34"/>
      <c r="B73" s="34"/>
      <c r="C73" s="35"/>
    </row>
    <row r="74" spans="1:3" x14ac:dyDescent="0.25">
      <c r="A74" s="34"/>
      <c r="B74" s="34"/>
      <c r="C74" s="35"/>
    </row>
    <row r="75" spans="1:3" x14ac:dyDescent="0.25">
      <c r="A75" s="34"/>
      <c r="B75" s="34"/>
      <c r="C75" s="35"/>
    </row>
    <row r="76" spans="1:3" x14ac:dyDescent="0.25">
      <c r="A76" s="34"/>
      <c r="B76" s="34"/>
      <c r="C76" s="35"/>
    </row>
    <row r="77" spans="1:3" x14ac:dyDescent="0.25">
      <c r="A77" s="34"/>
      <c r="B77" s="34"/>
      <c r="C77" s="35"/>
    </row>
    <row r="78" spans="1:3" x14ac:dyDescent="0.25">
      <c r="A78" s="34"/>
      <c r="B78" s="34"/>
      <c r="C78" s="35"/>
    </row>
    <row r="79" spans="1:3" x14ac:dyDescent="0.25">
      <c r="A79" s="34"/>
      <c r="B79" s="34"/>
      <c r="C79" s="35"/>
    </row>
    <row r="80" spans="1:3" x14ac:dyDescent="0.25">
      <c r="A80" s="34"/>
      <c r="B80" s="34"/>
      <c r="C80" s="35"/>
    </row>
    <row r="81" spans="1:3" x14ac:dyDescent="0.25">
      <c r="A81" s="34"/>
      <c r="B81" s="34"/>
      <c r="C81" s="35"/>
    </row>
    <row r="82" spans="1:3" x14ac:dyDescent="0.25">
      <c r="A82" s="34"/>
      <c r="B82" s="34"/>
      <c r="C82" s="35"/>
    </row>
    <row r="83" spans="1:3" x14ac:dyDescent="0.25">
      <c r="A83" s="34"/>
      <c r="B83" s="34"/>
      <c r="C83" s="35"/>
    </row>
    <row r="84" spans="1:3" x14ac:dyDescent="0.25">
      <c r="A84" s="34"/>
      <c r="B84" s="34"/>
      <c r="C84" s="35"/>
    </row>
    <row r="85" spans="1:3" x14ac:dyDescent="0.25">
      <c r="A85" s="34"/>
      <c r="B85" s="34"/>
      <c r="C85" s="35"/>
    </row>
    <row r="86" spans="1:3" x14ac:dyDescent="0.25">
      <c r="A86" s="34"/>
      <c r="B86" s="34"/>
      <c r="C86" s="35"/>
    </row>
    <row r="87" spans="1:3" x14ac:dyDescent="0.25">
      <c r="A87" s="36"/>
      <c r="B87" s="36"/>
      <c r="C87" s="37"/>
    </row>
    <row r="88" spans="1:3" x14ac:dyDescent="0.25">
      <c r="A88" s="36"/>
      <c r="B88" s="36"/>
      <c r="C88" s="37"/>
    </row>
    <row r="89" spans="1:3" x14ac:dyDescent="0.25">
      <c r="A89" s="36"/>
      <c r="B89" s="36"/>
      <c r="C89" s="37"/>
    </row>
    <row r="90" spans="1:3" x14ac:dyDescent="0.25">
      <c r="A90" s="36"/>
      <c r="B90" s="36"/>
      <c r="C90" s="37"/>
    </row>
    <row r="91" spans="1:3" x14ac:dyDescent="0.25">
      <c r="A91" s="36"/>
      <c r="B91" s="36"/>
      <c r="C91" s="37"/>
    </row>
    <row r="92" spans="1:3" x14ac:dyDescent="0.25">
      <c r="A92" s="36"/>
      <c r="B92" s="36"/>
      <c r="C92" s="37"/>
    </row>
    <row r="93" spans="1:3" x14ac:dyDescent="0.25">
      <c r="A93" s="36"/>
      <c r="B93" s="36"/>
      <c r="C93" s="37"/>
    </row>
    <row r="94" spans="1:3" x14ac:dyDescent="0.25">
      <c r="A94" s="36"/>
      <c r="B94" s="36"/>
      <c r="C94" s="37"/>
    </row>
    <row r="95" spans="1:3" x14ac:dyDescent="0.25">
      <c r="A95" s="36"/>
      <c r="B95" s="36"/>
      <c r="C95" s="37"/>
    </row>
    <row r="96" spans="1:3" x14ac:dyDescent="0.25">
      <c r="A96" s="36"/>
      <c r="B96" s="36"/>
      <c r="C96" s="37"/>
    </row>
    <row r="97" spans="1:3" x14ac:dyDescent="0.25">
      <c r="A97" s="36"/>
      <c r="B97" s="36"/>
      <c r="C97" s="37"/>
    </row>
    <row r="98" spans="1:3" x14ac:dyDescent="0.25">
      <c r="A98" s="36"/>
      <c r="B98" s="36"/>
      <c r="C98" s="37"/>
    </row>
    <row r="99" spans="1:3" x14ac:dyDescent="0.25">
      <c r="A99" s="36"/>
      <c r="B99" s="36"/>
      <c r="C99" s="37"/>
    </row>
    <row r="100" spans="1:3" x14ac:dyDescent="0.25">
      <c r="A100" s="36"/>
      <c r="B100" s="36"/>
      <c r="C100" s="37"/>
    </row>
    <row r="101" spans="1:3" x14ac:dyDescent="0.25">
      <c r="A101" s="36"/>
      <c r="B101" s="36"/>
      <c r="C101" s="37"/>
    </row>
    <row r="102" spans="1:3" x14ac:dyDescent="0.25">
      <c r="A102" s="36"/>
      <c r="B102" s="36"/>
      <c r="C102" s="37"/>
    </row>
    <row r="103" spans="1:3" x14ac:dyDescent="0.25">
      <c r="A103" s="36"/>
      <c r="B103" s="36"/>
      <c r="C103" s="37"/>
    </row>
    <row r="104" spans="1:3" x14ac:dyDescent="0.25">
      <c r="A104" s="36"/>
      <c r="B104" s="36"/>
      <c r="C104" s="37"/>
    </row>
    <row r="105" spans="1:3" x14ac:dyDescent="0.25">
      <c r="A105" s="36"/>
      <c r="B105" s="36"/>
      <c r="C105" s="37"/>
    </row>
    <row r="106" spans="1:3" x14ac:dyDescent="0.25">
      <c r="A106" s="36"/>
      <c r="B106" s="36"/>
      <c r="C106" s="37"/>
    </row>
    <row r="107" spans="1:3" x14ac:dyDescent="0.25">
      <c r="A107" s="36"/>
      <c r="B107" s="36"/>
      <c r="C107" s="37"/>
    </row>
    <row r="108" spans="1:3" x14ac:dyDescent="0.25">
      <c r="A108" s="36"/>
      <c r="B108" s="36"/>
      <c r="C108" s="37"/>
    </row>
    <row r="109" spans="1:3" x14ac:dyDescent="0.25">
      <c r="A109" s="36"/>
      <c r="B109" s="36"/>
      <c r="C109" s="37"/>
    </row>
    <row r="110" spans="1:3" x14ac:dyDescent="0.25">
      <c r="A110" s="36"/>
      <c r="B110" s="36"/>
      <c r="C110" s="37"/>
    </row>
    <row r="111" spans="1:3" x14ac:dyDescent="0.25">
      <c r="A111" s="36"/>
      <c r="B111" s="36"/>
      <c r="C111" s="37"/>
    </row>
    <row r="112" spans="1:3" x14ac:dyDescent="0.25">
      <c r="A112" s="38"/>
      <c r="B112" s="38"/>
      <c r="C112" s="39"/>
    </row>
  </sheetData>
  <sheetProtection sheet="1" objects="1" scenarios="1" formatCells="0" formatColumns="0" formatRows="0" sort="0" autoFilter="0"/>
  <mergeCells count="33">
    <mergeCell ref="B17:C17"/>
    <mergeCell ref="B18:C18"/>
    <mergeCell ref="B19:C19"/>
    <mergeCell ref="B11:C11"/>
    <mergeCell ref="B16:C16"/>
    <mergeCell ref="B12:C12"/>
    <mergeCell ref="B14:C14"/>
    <mergeCell ref="B15:C15"/>
    <mergeCell ref="B13:C13"/>
    <mergeCell ref="B33:C33"/>
    <mergeCell ref="B20:C20"/>
    <mergeCell ref="B26:C26"/>
    <mergeCell ref="B21:C21"/>
    <mergeCell ref="B25:C25"/>
    <mergeCell ref="B27:C27"/>
    <mergeCell ref="B28:C28"/>
    <mergeCell ref="B29:C29"/>
    <mergeCell ref="B30:C30"/>
    <mergeCell ref="B31:C31"/>
    <mergeCell ref="B23:C23"/>
    <mergeCell ref="B32:C32"/>
    <mergeCell ref="B22:C22"/>
    <mergeCell ref="B24:C24"/>
    <mergeCell ref="A8:C8"/>
    <mergeCell ref="B9:C9"/>
    <mergeCell ref="B10:C10"/>
    <mergeCell ref="A1:C1"/>
    <mergeCell ref="A2:C2"/>
    <mergeCell ref="A3:C3"/>
    <mergeCell ref="A6:C6"/>
    <mergeCell ref="A7:C7"/>
    <mergeCell ref="A4:C4"/>
    <mergeCell ref="A5:C5"/>
  </mergeCells>
  <phoneticPr fontId="3" type="noConversion"/>
  <printOptions horizontalCentered="1"/>
  <pageMargins left="0.25" right="0.2" top="1.4" bottom="1.4" header="0.3" footer="0.3"/>
  <pageSetup fitToHeight="0" orientation="landscape" horizontalDpi="300" verticalDpi="300" r:id="rId1"/>
  <headerFooter>
    <oddHeader>&amp;L&amp;G&amp;ROMB Control Number: 2060-0754
Expiration Date: 9/30/2028</oddHeader>
    <oddFooter>&amp;LEPA Form Number: 5900-721</oddFooter>
    <firstHeader xml:space="preserve">&amp;LOMB Control Number: 2060-NEW
Expiration Date: MM/DD/YYYY&amp;RU.S. EPA Office of Transportation and Air Quality 
Transportation and Climate Division
</firstHead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51E37-DD05-4A5A-A7D6-9140ECFAB6C5}">
  <dimension ref="A1:Q111"/>
  <sheetViews>
    <sheetView zoomScaleNormal="100" workbookViewId="0">
      <selection activeCell="B9" sqref="B9"/>
    </sheetView>
  </sheetViews>
  <sheetFormatPr defaultRowHeight="15" outlineLevelRow="1" x14ac:dyDescent="0.25"/>
  <cols>
    <col min="1" max="1" width="39.140625" style="63" customWidth="1"/>
    <col min="2" max="3" width="37.7109375" style="63" customWidth="1"/>
    <col min="4" max="8" width="28.7109375" style="63" customWidth="1"/>
    <col min="9" max="10" width="12.5703125" style="63" customWidth="1"/>
    <col min="11" max="12" width="13.28515625" style="63" customWidth="1"/>
    <col min="13" max="15" width="12.5703125" style="63" customWidth="1"/>
    <col min="16" max="16" width="15.85546875" style="63" customWidth="1"/>
    <col min="17" max="17" width="14.5703125" style="63" customWidth="1"/>
    <col min="18" max="258" width="9.140625" style="63"/>
    <col min="259" max="259" width="18.5703125" style="63" customWidth="1"/>
    <col min="260" max="260" width="17.28515625" style="63" customWidth="1"/>
    <col min="261" max="261" width="19" style="63" customWidth="1"/>
    <col min="262" max="262" width="20.42578125" style="63" customWidth="1"/>
    <col min="263" max="263" width="16" style="63" customWidth="1"/>
    <col min="264" max="264" width="14.42578125" style="63" customWidth="1"/>
    <col min="265" max="265" width="17.42578125" style="63" customWidth="1"/>
    <col min="266" max="267" width="30.7109375" style="63" customWidth="1"/>
    <col min="268" max="268" width="13.28515625" style="63" customWidth="1"/>
    <col min="269" max="514" width="9.140625" style="63"/>
    <col min="515" max="515" width="18.5703125" style="63" customWidth="1"/>
    <col min="516" max="516" width="17.28515625" style="63" customWidth="1"/>
    <col min="517" max="517" width="19" style="63" customWidth="1"/>
    <col min="518" max="518" width="20.42578125" style="63" customWidth="1"/>
    <col min="519" max="519" width="16" style="63" customWidth="1"/>
    <col min="520" max="520" width="14.42578125" style="63" customWidth="1"/>
    <col min="521" max="521" width="17.42578125" style="63" customWidth="1"/>
    <col min="522" max="523" width="30.7109375" style="63" customWidth="1"/>
    <col min="524" max="524" width="13.28515625" style="63" customWidth="1"/>
    <col min="525" max="770" width="9.140625" style="63"/>
    <col min="771" max="771" width="18.5703125" style="63" customWidth="1"/>
    <col min="772" max="772" width="17.28515625" style="63" customWidth="1"/>
    <col min="773" max="773" width="19" style="63" customWidth="1"/>
    <col min="774" max="774" width="20.42578125" style="63" customWidth="1"/>
    <col min="775" max="775" width="16" style="63" customWidth="1"/>
    <col min="776" max="776" width="14.42578125" style="63" customWidth="1"/>
    <col min="777" max="777" width="17.42578125" style="63" customWidth="1"/>
    <col min="778" max="779" width="30.7109375" style="63" customWidth="1"/>
    <col min="780" max="780" width="13.28515625" style="63" customWidth="1"/>
    <col min="781" max="1026" width="9.140625" style="63"/>
    <col min="1027" max="1027" width="18.5703125" style="63" customWidth="1"/>
    <col min="1028" max="1028" width="17.28515625" style="63" customWidth="1"/>
    <col min="1029" max="1029" width="19" style="63" customWidth="1"/>
    <col min="1030" max="1030" width="20.42578125" style="63" customWidth="1"/>
    <col min="1031" max="1031" width="16" style="63" customWidth="1"/>
    <col min="1032" max="1032" width="14.42578125" style="63" customWidth="1"/>
    <col min="1033" max="1033" width="17.42578125" style="63" customWidth="1"/>
    <col min="1034" max="1035" width="30.7109375" style="63" customWidth="1"/>
    <col min="1036" max="1036" width="13.28515625" style="63" customWidth="1"/>
    <col min="1037" max="1282" width="9.140625" style="63"/>
    <col min="1283" max="1283" width="18.5703125" style="63" customWidth="1"/>
    <col min="1284" max="1284" width="17.28515625" style="63" customWidth="1"/>
    <col min="1285" max="1285" width="19" style="63" customWidth="1"/>
    <col min="1286" max="1286" width="20.42578125" style="63" customWidth="1"/>
    <col min="1287" max="1287" width="16" style="63" customWidth="1"/>
    <col min="1288" max="1288" width="14.42578125" style="63" customWidth="1"/>
    <col min="1289" max="1289" width="17.42578125" style="63" customWidth="1"/>
    <col min="1290" max="1291" width="30.7109375" style="63" customWidth="1"/>
    <col min="1292" max="1292" width="13.28515625" style="63" customWidth="1"/>
    <col min="1293" max="1538" width="9.140625" style="63"/>
    <col min="1539" max="1539" width="18.5703125" style="63" customWidth="1"/>
    <col min="1540" max="1540" width="17.28515625" style="63" customWidth="1"/>
    <col min="1541" max="1541" width="19" style="63" customWidth="1"/>
    <col min="1542" max="1542" width="20.42578125" style="63" customWidth="1"/>
    <col min="1543" max="1543" width="16" style="63" customWidth="1"/>
    <col min="1544" max="1544" width="14.42578125" style="63" customWidth="1"/>
    <col min="1545" max="1545" width="17.42578125" style="63" customWidth="1"/>
    <col min="1546" max="1547" width="30.7109375" style="63" customWidth="1"/>
    <col min="1548" max="1548" width="13.28515625" style="63" customWidth="1"/>
    <col min="1549" max="1794" width="9.140625" style="63"/>
    <col min="1795" max="1795" width="18.5703125" style="63" customWidth="1"/>
    <col min="1796" max="1796" width="17.28515625" style="63" customWidth="1"/>
    <col min="1797" max="1797" width="19" style="63" customWidth="1"/>
    <col min="1798" max="1798" width="20.42578125" style="63" customWidth="1"/>
    <col min="1799" max="1799" width="16" style="63" customWidth="1"/>
    <col min="1800" max="1800" width="14.42578125" style="63" customWidth="1"/>
    <col min="1801" max="1801" width="17.42578125" style="63" customWidth="1"/>
    <col min="1802" max="1803" width="30.7109375" style="63" customWidth="1"/>
    <col min="1804" max="1804" width="13.28515625" style="63" customWidth="1"/>
    <col min="1805" max="2050" width="9.140625" style="63"/>
    <col min="2051" max="2051" width="18.5703125" style="63" customWidth="1"/>
    <col min="2052" max="2052" width="17.28515625" style="63" customWidth="1"/>
    <col min="2053" max="2053" width="19" style="63" customWidth="1"/>
    <col min="2054" max="2054" width="20.42578125" style="63" customWidth="1"/>
    <col min="2055" max="2055" width="16" style="63" customWidth="1"/>
    <col min="2056" max="2056" width="14.42578125" style="63" customWidth="1"/>
    <col min="2057" max="2057" width="17.42578125" style="63" customWidth="1"/>
    <col min="2058" max="2059" width="30.7109375" style="63" customWidth="1"/>
    <col min="2060" max="2060" width="13.28515625" style="63" customWidth="1"/>
    <col min="2061" max="2306" width="9.140625" style="63"/>
    <col min="2307" max="2307" width="18.5703125" style="63" customWidth="1"/>
    <col min="2308" max="2308" width="17.28515625" style="63" customWidth="1"/>
    <col min="2309" max="2309" width="19" style="63" customWidth="1"/>
    <col min="2310" max="2310" width="20.42578125" style="63" customWidth="1"/>
    <col min="2311" max="2311" width="16" style="63" customWidth="1"/>
    <col min="2312" max="2312" width="14.42578125" style="63" customWidth="1"/>
    <col min="2313" max="2313" width="17.42578125" style="63" customWidth="1"/>
    <col min="2314" max="2315" width="30.7109375" style="63" customWidth="1"/>
    <col min="2316" max="2316" width="13.28515625" style="63" customWidth="1"/>
    <col min="2317" max="2562" width="9.140625" style="63"/>
    <col min="2563" max="2563" width="18.5703125" style="63" customWidth="1"/>
    <col min="2564" max="2564" width="17.28515625" style="63" customWidth="1"/>
    <col min="2565" max="2565" width="19" style="63" customWidth="1"/>
    <col min="2566" max="2566" width="20.42578125" style="63" customWidth="1"/>
    <col min="2567" max="2567" width="16" style="63" customWidth="1"/>
    <col min="2568" max="2568" width="14.42578125" style="63" customWidth="1"/>
    <col min="2569" max="2569" width="17.42578125" style="63" customWidth="1"/>
    <col min="2570" max="2571" width="30.7109375" style="63" customWidth="1"/>
    <col min="2572" max="2572" width="13.28515625" style="63" customWidth="1"/>
    <col min="2573" max="2818" width="9.140625" style="63"/>
    <col min="2819" max="2819" width="18.5703125" style="63" customWidth="1"/>
    <col min="2820" max="2820" width="17.28515625" style="63" customWidth="1"/>
    <col min="2821" max="2821" width="19" style="63" customWidth="1"/>
    <col min="2822" max="2822" width="20.42578125" style="63" customWidth="1"/>
    <col min="2823" max="2823" width="16" style="63" customWidth="1"/>
    <col min="2824" max="2824" width="14.42578125" style="63" customWidth="1"/>
    <col min="2825" max="2825" width="17.42578125" style="63" customWidth="1"/>
    <col min="2826" max="2827" width="30.7109375" style="63" customWidth="1"/>
    <col min="2828" max="2828" width="13.28515625" style="63" customWidth="1"/>
    <col min="2829" max="3074" width="9.140625" style="63"/>
    <col min="3075" max="3075" width="18.5703125" style="63" customWidth="1"/>
    <col min="3076" max="3076" width="17.28515625" style="63" customWidth="1"/>
    <col min="3077" max="3077" width="19" style="63" customWidth="1"/>
    <col min="3078" max="3078" width="20.42578125" style="63" customWidth="1"/>
    <col min="3079" max="3079" width="16" style="63" customWidth="1"/>
    <col min="3080" max="3080" width="14.42578125" style="63" customWidth="1"/>
    <col min="3081" max="3081" width="17.42578125" style="63" customWidth="1"/>
    <col min="3082" max="3083" width="30.7109375" style="63" customWidth="1"/>
    <col min="3084" max="3084" width="13.28515625" style="63" customWidth="1"/>
    <col min="3085" max="3330" width="9.140625" style="63"/>
    <col min="3331" max="3331" width="18.5703125" style="63" customWidth="1"/>
    <col min="3332" max="3332" width="17.28515625" style="63" customWidth="1"/>
    <col min="3333" max="3333" width="19" style="63" customWidth="1"/>
    <col min="3334" max="3334" width="20.42578125" style="63" customWidth="1"/>
    <col min="3335" max="3335" width="16" style="63" customWidth="1"/>
    <col min="3336" max="3336" width="14.42578125" style="63" customWidth="1"/>
    <col min="3337" max="3337" width="17.42578125" style="63" customWidth="1"/>
    <col min="3338" max="3339" width="30.7109375" style="63" customWidth="1"/>
    <col min="3340" max="3340" width="13.28515625" style="63" customWidth="1"/>
    <col min="3341" max="3586" width="9.140625" style="63"/>
    <col min="3587" max="3587" width="18.5703125" style="63" customWidth="1"/>
    <col min="3588" max="3588" width="17.28515625" style="63" customWidth="1"/>
    <col min="3589" max="3589" width="19" style="63" customWidth="1"/>
    <col min="3590" max="3590" width="20.42578125" style="63" customWidth="1"/>
    <col min="3591" max="3591" width="16" style="63" customWidth="1"/>
    <col min="3592" max="3592" width="14.42578125" style="63" customWidth="1"/>
    <col min="3593" max="3593" width="17.42578125" style="63" customWidth="1"/>
    <col min="3594" max="3595" width="30.7109375" style="63" customWidth="1"/>
    <col min="3596" max="3596" width="13.28515625" style="63" customWidth="1"/>
    <col min="3597" max="3842" width="9.140625" style="63"/>
    <col min="3843" max="3843" width="18.5703125" style="63" customWidth="1"/>
    <col min="3844" max="3844" width="17.28515625" style="63" customWidth="1"/>
    <col min="3845" max="3845" width="19" style="63" customWidth="1"/>
    <col min="3846" max="3846" width="20.42578125" style="63" customWidth="1"/>
    <col min="3847" max="3847" width="16" style="63" customWidth="1"/>
    <col min="3848" max="3848" width="14.42578125" style="63" customWidth="1"/>
    <col min="3849" max="3849" width="17.42578125" style="63" customWidth="1"/>
    <col min="3850" max="3851" width="30.7109375" style="63" customWidth="1"/>
    <col min="3852" max="3852" width="13.28515625" style="63" customWidth="1"/>
    <col min="3853" max="4098" width="9.140625" style="63"/>
    <col min="4099" max="4099" width="18.5703125" style="63" customWidth="1"/>
    <col min="4100" max="4100" width="17.28515625" style="63" customWidth="1"/>
    <col min="4101" max="4101" width="19" style="63" customWidth="1"/>
    <col min="4102" max="4102" width="20.42578125" style="63" customWidth="1"/>
    <col min="4103" max="4103" width="16" style="63" customWidth="1"/>
    <col min="4104" max="4104" width="14.42578125" style="63" customWidth="1"/>
    <col min="4105" max="4105" width="17.42578125" style="63" customWidth="1"/>
    <col min="4106" max="4107" width="30.7109375" style="63" customWidth="1"/>
    <col min="4108" max="4108" width="13.28515625" style="63" customWidth="1"/>
    <col min="4109" max="4354" width="9.140625" style="63"/>
    <col min="4355" max="4355" width="18.5703125" style="63" customWidth="1"/>
    <col min="4356" max="4356" width="17.28515625" style="63" customWidth="1"/>
    <col min="4357" max="4357" width="19" style="63" customWidth="1"/>
    <col min="4358" max="4358" width="20.42578125" style="63" customWidth="1"/>
    <col min="4359" max="4359" width="16" style="63" customWidth="1"/>
    <col min="4360" max="4360" width="14.42578125" style="63" customWidth="1"/>
    <col min="4361" max="4361" width="17.42578125" style="63" customWidth="1"/>
    <col min="4362" max="4363" width="30.7109375" style="63" customWidth="1"/>
    <col min="4364" max="4364" width="13.28515625" style="63" customWidth="1"/>
    <col min="4365" max="4610" width="9.140625" style="63"/>
    <col min="4611" max="4611" width="18.5703125" style="63" customWidth="1"/>
    <col min="4612" max="4612" width="17.28515625" style="63" customWidth="1"/>
    <col min="4613" max="4613" width="19" style="63" customWidth="1"/>
    <col min="4614" max="4614" width="20.42578125" style="63" customWidth="1"/>
    <col min="4615" max="4615" width="16" style="63" customWidth="1"/>
    <col min="4616" max="4616" width="14.42578125" style="63" customWidth="1"/>
    <col min="4617" max="4617" width="17.42578125" style="63" customWidth="1"/>
    <col min="4618" max="4619" width="30.7109375" style="63" customWidth="1"/>
    <col min="4620" max="4620" width="13.28515625" style="63" customWidth="1"/>
    <col min="4621" max="4866" width="9.140625" style="63"/>
    <col min="4867" max="4867" width="18.5703125" style="63" customWidth="1"/>
    <col min="4868" max="4868" width="17.28515625" style="63" customWidth="1"/>
    <col min="4869" max="4869" width="19" style="63" customWidth="1"/>
    <col min="4870" max="4870" width="20.42578125" style="63" customWidth="1"/>
    <col min="4871" max="4871" width="16" style="63" customWidth="1"/>
    <col min="4872" max="4872" width="14.42578125" style="63" customWidth="1"/>
    <col min="4873" max="4873" width="17.42578125" style="63" customWidth="1"/>
    <col min="4874" max="4875" width="30.7109375" style="63" customWidth="1"/>
    <col min="4876" max="4876" width="13.28515625" style="63" customWidth="1"/>
    <col min="4877" max="5122" width="9.140625" style="63"/>
    <col min="5123" max="5123" width="18.5703125" style="63" customWidth="1"/>
    <col min="5124" max="5124" width="17.28515625" style="63" customWidth="1"/>
    <col min="5125" max="5125" width="19" style="63" customWidth="1"/>
    <col min="5126" max="5126" width="20.42578125" style="63" customWidth="1"/>
    <col min="5127" max="5127" width="16" style="63" customWidth="1"/>
    <col min="5128" max="5128" width="14.42578125" style="63" customWidth="1"/>
    <col min="5129" max="5129" width="17.42578125" style="63" customWidth="1"/>
    <col min="5130" max="5131" width="30.7109375" style="63" customWidth="1"/>
    <col min="5132" max="5132" width="13.28515625" style="63" customWidth="1"/>
    <col min="5133" max="5378" width="9.140625" style="63"/>
    <col min="5379" max="5379" width="18.5703125" style="63" customWidth="1"/>
    <col min="5380" max="5380" width="17.28515625" style="63" customWidth="1"/>
    <col min="5381" max="5381" width="19" style="63" customWidth="1"/>
    <col min="5382" max="5382" width="20.42578125" style="63" customWidth="1"/>
    <col min="5383" max="5383" width="16" style="63" customWidth="1"/>
    <col min="5384" max="5384" width="14.42578125" style="63" customWidth="1"/>
    <col min="5385" max="5385" width="17.42578125" style="63" customWidth="1"/>
    <col min="5386" max="5387" width="30.7109375" style="63" customWidth="1"/>
    <col min="5388" max="5388" width="13.28515625" style="63" customWidth="1"/>
    <col min="5389" max="5634" width="9.140625" style="63"/>
    <col min="5635" max="5635" width="18.5703125" style="63" customWidth="1"/>
    <col min="5636" max="5636" width="17.28515625" style="63" customWidth="1"/>
    <col min="5637" max="5637" width="19" style="63" customWidth="1"/>
    <col min="5638" max="5638" width="20.42578125" style="63" customWidth="1"/>
    <col min="5639" max="5639" width="16" style="63" customWidth="1"/>
    <col min="5640" max="5640" width="14.42578125" style="63" customWidth="1"/>
    <col min="5641" max="5641" width="17.42578125" style="63" customWidth="1"/>
    <col min="5642" max="5643" width="30.7109375" style="63" customWidth="1"/>
    <col min="5644" max="5644" width="13.28515625" style="63" customWidth="1"/>
    <col min="5645" max="5890" width="9.140625" style="63"/>
    <col min="5891" max="5891" width="18.5703125" style="63" customWidth="1"/>
    <col min="5892" max="5892" width="17.28515625" style="63" customWidth="1"/>
    <col min="5893" max="5893" width="19" style="63" customWidth="1"/>
    <col min="5894" max="5894" width="20.42578125" style="63" customWidth="1"/>
    <col min="5895" max="5895" width="16" style="63" customWidth="1"/>
    <col min="5896" max="5896" width="14.42578125" style="63" customWidth="1"/>
    <col min="5897" max="5897" width="17.42578125" style="63" customWidth="1"/>
    <col min="5898" max="5899" width="30.7109375" style="63" customWidth="1"/>
    <col min="5900" max="5900" width="13.28515625" style="63" customWidth="1"/>
    <col min="5901" max="6146" width="9.140625" style="63"/>
    <col min="6147" max="6147" width="18.5703125" style="63" customWidth="1"/>
    <col min="6148" max="6148" width="17.28515625" style="63" customWidth="1"/>
    <col min="6149" max="6149" width="19" style="63" customWidth="1"/>
    <col min="6150" max="6150" width="20.42578125" style="63" customWidth="1"/>
    <col min="6151" max="6151" width="16" style="63" customWidth="1"/>
    <col min="6152" max="6152" width="14.42578125" style="63" customWidth="1"/>
    <col min="6153" max="6153" width="17.42578125" style="63" customWidth="1"/>
    <col min="6154" max="6155" width="30.7109375" style="63" customWidth="1"/>
    <col min="6156" max="6156" width="13.28515625" style="63" customWidth="1"/>
    <col min="6157" max="6402" width="9.140625" style="63"/>
    <col min="6403" max="6403" width="18.5703125" style="63" customWidth="1"/>
    <col min="6404" max="6404" width="17.28515625" style="63" customWidth="1"/>
    <col min="6405" max="6405" width="19" style="63" customWidth="1"/>
    <col min="6406" max="6406" width="20.42578125" style="63" customWidth="1"/>
    <col min="6407" max="6407" width="16" style="63" customWidth="1"/>
    <col min="6408" max="6408" width="14.42578125" style="63" customWidth="1"/>
    <col min="6409" max="6409" width="17.42578125" style="63" customWidth="1"/>
    <col min="6410" max="6411" width="30.7109375" style="63" customWidth="1"/>
    <col min="6412" max="6412" width="13.28515625" style="63" customWidth="1"/>
    <col min="6413" max="6658" width="9.140625" style="63"/>
    <col min="6659" max="6659" width="18.5703125" style="63" customWidth="1"/>
    <col min="6660" max="6660" width="17.28515625" style="63" customWidth="1"/>
    <col min="6661" max="6661" width="19" style="63" customWidth="1"/>
    <col min="6662" max="6662" width="20.42578125" style="63" customWidth="1"/>
    <col min="6663" max="6663" width="16" style="63" customWidth="1"/>
    <col min="6664" max="6664" width="14.42578125" style="63" customWidth="1"/>
    <col min="6665" max="6665" width="17.42578125" style="63" customWidth="1"/>
    <col min="6666" max="6667" width="30.7109375" style="63" customWidth="1"/>
    <col min="6668" max="6668" width="13.28515625" style="63" customWidth="1"/>
    <col min="6669" max="6914" width="9.140625" style="63"/>
    <col min="6915" max="6915" width="18.5703125" style="63" customWidth="1"/>
    <col min="6916" max="6916" width="17.28515625" style="63" customWidth="1"/>
    <col min="6917" max="6917" width="19" style="63" customWidth="1"/>
    <col min="6918" max="6918" width="20.42578125" style="63" customWidth="1"/>
    <col min="6919" max="6919" width="16" style="63" customWidth="1"/>
    <col min="6920" max="6920" width="14.42578125" style="63" customWidth="1"/>
    <col min="6921" max="6921" width="17.42578125" style="63" customWidth="1"/>
    <col min="6922" max="6923" width="30.7109375" style="63" customWidth="1"/>
    <col min="6924" max="6924" width="13.28515625" style="63" customWidth="1"/>
    <col min="6925" max="7170" width="9.140625" style="63"/>
    <col min="7171" max="7171" width="18.5703125" style="63" customWidth="1"/>
    <col min="7172" max="7172" width="17.28515625" style="63" customWidth="1"/>
    <col min="7173" max="7173" width="19" style="63" customWidth="1"/>
    <col min="7174" max="7174" width="20.42578125" style="63" customWidth="1"/>
    <col min="7175" max="7175" width="16" style="63" customWidth="1"/>
    <col min="7176" max="7176" width="14.42578125" style="63" customWidth="1"/>
    <col min="7177" max="7177" width="17.42578125" style="63" customWidth="1"/>
    <col min="7178" max="7179" width="30.7109375" style="63" customWidth="1"/>
    <col min="7180" max="7180" width="13.28515625" style="63" customWidth="1"/>
    <col min="7181" max="7426" width="9.140625" style="63"/>
    <col min="7427" max="7427" width="18.5703125" style="63" customWidth="1"/>
    <col min="7428" max="7428" width="17.28515625" style="63" customWidth="1"/>
    <col min="7429" max="7429" width="19" style="63" customWidth="1"/>
    <col min="7430" max="7430" width="20.42578125" style="63" customWidth="1"/>
    <col min="7431" max="7431" width="16" style="63" customWidth="1"/>
    <col min="7432" max="7432" width="14.42578125" style="63" customWidth="1"/>
    <col min="7433" max="7433" width="17.42578125" style="63" customWidth="1"/>
    <col min="7434" max="7435" width="30.7109375" style="63" customWidth="1"/>
    <col min="7436" max="7436" width="13.28515625" style="63" customWidth="1"/>
    <col min="7437" max="7682" width="9.140625" style="63"/>
    <col min="7683" max="7683" width="18.5703125" style="63" customWidth="1"/>
    <col min="7684" max="7684" width="17.28515625" style="63" customWidth="1"/>
    <col min="7685" max="7685" width="19" style="63" customWidth="1"/>
    <col min="7686" max="7686" width="20.42578125" style="63" customWidth="1"/>
    <col min="7687" max="7687" width="16" style="63" customWidth="1"/>
    <col min="7688" max="7688" width="14.42578125" style="63" customWidth="1"/>
    <col min="7689" max="7689" width="17.42578125" style="63" customWidth="1"/>
    <col min="7690" max="7691" width="30.7109375" style="63" customWidth="1"/>
    <col min="7692" max="7692" width="13.28515625" style="63" customWidth="1"/>
    <col min="7693" max="7938" width="9.140625" style="63"/>
    <col min="7939" max="7939" width="18.5703125" style="63" customWidth="1"/>
    <col min="7940" max="7940" width="17.28515625" style="63" customWidth="1"/>
    <col min="7941" max="7941" width="19" style="63" customWidth="1"/>
    <col min="7942" max="7942" width="20.42578125" style="63" customWidth="1"/>
    <col min="7943" max="7943" width="16" style="63" customWidth="1"/>
    <col min="7944" max="7944" width="14.42578125" style="63" customWidth="1"/>
    <col min="7945" max="7945" width="17.42578125" style="63" customWidth="1"/>
    <col min="7946" max="7947" width="30.7109375" style="63" customWidth="1"/>
    <col min="7948" max="7948" width="13.28515625" style="63" customWidth="1"/>
    <col min="7949" max="8194" width="9.140625" style="63"/>
    <col min="8195" max="8195" width="18.5703125" style="63" customWidth="1"/>
    <col min="8196" max="8196" width="17.28515625" style="63" customWidth="1"/>
    <col min="8197" max="8197" width="19" style="63" customWidth="1"/>
    <col min="8198" max="8198" width="20.42578125" style="63" customWidth="1"/>
    <col min="8199" max="8199" width="16" style="63" customWidth="1"/>
    <col min="8200" max="8200" width="14.42578125" style="63" customWidth="1"/>
    <col min="8201" max="8201" width="17.42578125" style="63" customWidth="1"/>
    <col min="8202" max="8203" width="30.7109375" style="63" customWidth="1"/>
    <col min="8204" max="8204" width="13.28515625" style="63" customWidth="1"/>
    <col min="8205" max="8450" width="9.140625" style="63"/>
    <col min="8451" max="8451" width="18.5703125" style="63" customWidth="1"/>
    <col min="8452" max="8452" width="17.28515625" style="63" customWidth="1"/>
    <col min="8453" max="8453" width="19" style="63" customWidth="1"/>
    <col min="8454" max="8454" width="20.42578125" style="63" customWidth="1"/>
    <col min="8455" max="8455" width="16" style="63" customWidth="1"/>
    <col min="8456" max="8456" width="14.42578125" style="63" customWidth="1"/>
    <col min="8457" max="8457" width="17.42578125" style="63" customWidth="1"/>
    <col min="8458" max="8459" width="30.7109375" style="63" customWidth="1"/>
    <col min="8460" max="8460" width="13.28515625" style="63" customWidth="1"/>
    <col min="8461" max="8706" width="9.140625" style="63"/>
    <col min="8707" max="8707" width="18.5703125" style="63" customWidth="1"/>
    <col min="8708" max="8708" width="17.28515625" style="63" customWidth="1"/>
    <col min="8709" max="8709" width="19" style="63" customWidth="1"/>
    <col min="8710" max="8710" width="20.42578125" style="63" customWidth="1"/>
    <col min="8711" max="8711" width="16" style="63" customWidth="1"/>
    <col min="8712" max="8712" width="14.42578125" style="63" customWidth="1"/>
    <col min="8713" max="8713" width="17.42578125" style="63" customWidth="1"/>
    <col min="8714" max="8715" width="30.7109375" style="63" customWidth="1"/>
    <col min="8716" max="8716" width="13.28515625" style="63" customWidth="1"/>
    <col min="8717" max="8962" width="9.140625" style="63"/>
    <col min="8963" max="8963" width="18.5703125" style="63" customWidth="1"/>
    <col min="8964" max="8964" width="17.28515625" style="63" customWidth="1"/>
    <col min="8965" max="8965" width="19" style="63" customWidth="1"/>
    <col min="8966" max="8966" width="20.42578125" style="63" customWidth="1"/>
    <col min="8967" max="8967" width="16" style="63" customWidth="1"/>
    <col min="8968" max="8968" width="14.42578125" style="63" customWidth="1"/>
    <col min="8969" max="8969" width="17.42578125" style="63" customWidth="1"/>
    <col min="8970" max="8971" width="30.7109375" style="63" customWidth="1"/>
    <col min="8972" max="8972" width="13.28515625" style="63" customWidth="1"/>
    <col min="8973" max="9218" width="9.140625" style="63"/>
    <col min="9219" max="9219" width="18.5703125" style="63" customWidth="1"/>
    <col min="9220" max="9220" width="17.28515625" style="63" customWidth="1"/>
    <col min="9221" max="9221" width="19" style="63" customWidth="1"/>
    <col min="9222" max="9222" width="20.42578125" style="63" customWidth="1"/>
    <col min="9223" max="9223" width="16" style="63" customWidth="1"/>
    <col min="9224" max="9224" width="14.42578125" style="63" customWidth="1"/>
    <col min="9225" max="9225" width="17.42578125" style="63" customWidth="1"/>
    <col min="9226" max="9227" width="30.7109375" style="63" customWidth="1"/>
    <col min="9228" max="9228" width="13.28515625" style="63" customWidth="1"/>
    <col min="9229" max="9474" width="9.140625" style="63"/>
    <col min="9475" max="9475" width="18.5703125" style="63" customWidth="1"/>
    <col min="9476" max="9476" width="17.28515625" style="63" customWidth="1"/>
    <col min="9477" max="9477" width="19" style="63" customWidth="1"/>
    <col min="9478" max="9478" width="20.42578125" style="63" customWidth="1"/>
    <col min="9479" max="9479" width="16" style="63" customWidth="1"/>
    <col min="9480" max="9480" width="14.42578125" style="63" customWidth="1"/>
    <col min="9481" max="9481" width="17.42578125" style="63" customWidth="1"/>
    <col min="9482" max="9483" width="30.7109375" style="63" customWidth="1"/>
    <col min="9484" max="9484" width="13.28515625" style="63" customWidth="1"/>
    <col min="9485" max="9730" width="9.140625" style="63"/>
    <col min="9731" max="9731" width="18.5703125" style="63" customWidth="1"/>
    <col min="9732" max="9732" width="17.28515625" style="63" customWidth="1"/>
    <col min="9733" max="9733" width="19" style="63" customWidth="1"/>
    <col min="9734" max="9734" width="20.42578125" style="63" customWidth="1"/>
    <col min="9735" max="9735" width="16" style="63" customWidth="1"/>
    <col min="9736" max="9736" width="14.42578125" style="63" customWidth="1"/>
    <col min="9737" max="9737" width="17.42578125" style="63" customWidth="1"/>
    <col min="9738" max="9739" width="30.7109375" style="63" customWidth="1"/>
    <col min="9740" max="9740" width="13.28515625" style="63" customWidth="1"/>
    <col min="9741" max="9986" width="9.140625" style="63"/>
    <col min="9987" max="9987" width="18.5703125" style="63" customWidth="1"/>
    <col min="9988" max="9988" width="17.28515625" style="63" customWidth="1"/>
    <col min="9989" max="9989" width="19" style="63" customWidth="1"/>
    <col min="9990" max="9990" width="20.42578125" style="63" customWidth="1"/>
    <col min="9991" max="9991" width="16" style="63" customWidth="1"/>
    <col min="9992" max="9992" width="14.42578125" style="63" customWidth="1"/>
    <col min="9993" max="9993" width="17.42578125" style="63" customWidth="1"/>
    <col min="9994" max="9995" width="30.7109375" style="63" customWidth="1"/>
    <col min="9996" max="9996" width="13.28515625" style="63" customWidth="1"/>
    <col min="9997" max="10242" width="9.140625" style="63"/>
    <col min="10243" max="10243" width="18.5703125" style="63" customWidth="1"/>
    <col min="10244" max="10244" width="17.28515625" style="63" customWidth="1"/>
    <col min="10245" max="10245" width="19" style="63" customWidth="1"/>
    <col min="10246" max="10246" width="20.42578125" style="63" customWidth="1"/>
    <col min="10247" max="10247" width="16" style="63" customWidth="1"/>
    <col min="10248" max="10248" width="14.42578125" style="63" customWidth="1"/>
    <col min="10249" max="10249" width="17.42578125" style="63" customWidth="1"/>
    <col min="10250" max="10251" width="30.7109375" style="63" customWidth="1"/>
    <col min="10252" max="10252" width="13.28515625" style="63" customWidth="1"/>
    <col min="10253" max="10498" width="9.140625" style="63"/>
    <col min="10499" max="10499" width="18.5703125" style="63" customWidth="1"/>
    <col min="10500" max="10500" width="17.28515625" style="63" customWidth="1"/>
    <col min="10501" max="10501" width="19" style="63" customWidth="1"/>
    <col min="10502" max="10502" width="20.42578125" style="63" customWidth="1"/>
    <col min="10503" max="10503" width="16" style="63" customWidth="1"/>
    <col min="10504" max="10504" width="14.42578125" style="63" customWidth="1"/>
    <col min="10505" max="10505" width="17.42578125" style="63" customWidth="1"/>
    <col min="10506" max="10507" width="30.7109375" style="63" customWidth="1"/>
    <col min="10508" max="10508" width="13.28515625" style="63" customWidth="1"/>
    <col min="10509" max="10754" width="9.140625" style="63"/>
    <col min="10755" max="10755" width="18.5703125" style="63" customWidth="1"/>
    <col min="10756" max="10756" width="17.28515625" style="63" customWidth="1"/>
    <col min="10757" max="10757" width="19" style="63" customWidth="1"/>
    <col min="10758" max="10758" width="20.42578125" style="63" customWidth="1"/>
    <col min="10759" max="10759" width="16" style="63" customWidth="1"/>
    <col min="10760" max="10760" width="14.42578125" style="63" customWidth="1"/>
    <col min="10761" max="10761" width="17.42578125" style="63" customWidth="1"/>
    <col min="10762" max="10763" width="30.7109375" style="63" customWidth="1"/>
    <col min="10764" max="10764" width="13.28515625" style="63" customWidth="1"/>
    <col min="10765" max="11010" width="9.140625" style="63"/>
    <col min="11011" max="11011" width="18.5703125" style="63" customWidth="1"/>
    <col min="11012" max="11012" width="17.28515625" style="63" customWidth="1"/>
    <col min="11013" max="11013" width="19" style="63" customWidth="1"/>
    <col min="11014" max="11014" width="20.42578125" style="63" customWidth="1"/>
    <col min="11015" max="11015" width="16" style="63" customWidth="1"/>
    <col min="11016" max="11016" width="14.42578125" style="63" customWidth="1"/>
    <col min="11017" max="11017" width="17.42578125" style="63" customWidth="1"/>
    <col min="11018" max="11019" width="30.7109375" style="63" customWidth="1"/>
    <col min="11020" max="11020" width="13.28515625" style="63" customWidth="1"/>
    <col min="11021" max="11266" width="9.140625" style="63"/>
    <col min="11267" max="11267" width="18.5703125" style="63" customWidth="1"/>
    <col min="11268" max="11268" width="17.28515625" style="63" customWidth="1"/>
    <col min="11269" max="11269" width="19" style="63" customWidth="1"/>
    <col min="11270" max="11270" width="20.42578125" style="63" customWidth="1"/>
    <col min="11271" max="11271" width="16" style="63" customWidth="1"/>
    <col min="11272" max="11272" width="14.42578125" style="63" customWidth="1"/>
    <col min="11273" max="11273" width="17.42578125" style="63" customWidth="1"/>
    <col min="11274" max="11275" width="30.7109375" style="63" customWidth="1"/>
    <col min="11276" max="11276" width="13.28515625" style="63" customWidth="1"/>
    <col min="11277" max="11522" width="9.140625" style="63"/>
    <col min="11523" max="11523" width="18.5703125" style="63" customWidth="1"/>
    <col min="11524" max="11524" width="17.28515625" style="63" customWidth="1"/>
    <col min="11525" max="11525" width="19" style="63" customWidth="1"/>
    <col min="11526" max="11526" width="20.42578125" style="63" customWidth="1"/>
    <col min="11527" max="11527" width="16" style="63" customWidth="1"/>
    <col min="11528" max="11528" width="14.42578125" style="63" customWidth="1"/>
    <col min="11529" max="11529" width="17.42578125" style="63" customWidth="1"/>
    <col min="11530" max="11531" width="30.7109375" style="63" customWidth="1"/>
    <col min="11532" max="11532" width="13.28515625" style="63" customWidth="1"/>
    <col min="11533" max="11778" width="9.140625" style="63"/>
    <col min="11779" max="11779" width="18.5703125" style="63" customWidth="1"/>
    <col min="11780" max="11780" width="17.28515625" style="63" customWidth="1"/>
    <col min="11781" max="11781" width="19" style="63" customWidth="1"/>
    <col min="11782" max="11782" width="20.42578125" style="63" customWidth="1"/>
    <col min="11783" max="11783" width="16" style="63" customWidth="1"/>
    <col min="11784" max="11784" width="14.42578125" style="63" customWidth="1"/>
    <col min="11785" max="11785" width="17.42578125" style="63" customWidth="1"/>
    <col min="11786" max="11787" width="30.7109375" style="63" customWidth="1"/>
    <col min="11788" max="11788" width="13.28515625" style="63" customWidth="1"/>
    <col min="11789" max="12034" width="9.140625" style="63"/>
    <col min="12035" max="12035" width="18.5703125" style="63" customWidth="1"/>
    <col min="12036" max="12036" width="17.28515625" style="63" customWidth="1"/>
    <col min="12037" max="12037" width="19" style="63" customWidth="1"/>
    <col min="12038" max="12038" width="20.42578125" style="63" customWidth="1"/>
    <col min="12039" max="12039" width="16" style="63" customWidth="1"/>
    <col min="12040" max="12040" width="14.42578125" style="63" customWidth="1"/>
    <col min="12041" max="12041" width="17.42578125" style="63" customWidth="1"/>
    <col min="12042" max="12043" width="30.7109375" style="63" customWidth="1"/>
    <col min="12044" max="12044" width="13.28515625" style="63" customWidth="1"/>
    <col min="12045" max="12290" width="9.140625" style="63"/>
    <col min="12291" max="12291" width="18.5703125" style="63" customWidth="1"/>
    <col min="12292" max="12292" width="17.28515625" style="63" customWidth="1"/>
    <col min="12293" max="12293" width="19" style="63" customWidth="1"/>
    <col min="12294" max="12294" width="20.42578125" style="63" customWidth="1"/>
    <col min="12295" max="12295" width="16" style="63" customWidth="1"/>
    <col min="12296" max="12296" width="14.42578125" style="63" customWidth="1"/>
    <col min="12297" max="12297" width="17.42578125" style="63" customWidth="1"/>
    <col min="12298" max="12299" width="30.7109375" style="63" customWidth="1"/>
    <col min="12300" max="12300" width="13.28515625" style="63" customWidth="1"/>
    <col min="12301" max="12546" width="9.140625" style="63"/>
    <col min="12547" max="12547" width="18.5703125" style="63" customWidth="1"/>
    <col min="12548" max="12548" width="17.28515625" style="63" customWidth="1"/>
    <col min="12549" max="12549" width="19" style="63" customWidth="1"/>
    <col min="12550" max="12550" width="20.42578125" style="63" customWidth="1"/>
    <col min="12551" max="12551" width="16" style="63" customWidth="1"/>
    <col min="12552" max="12552" width="14.42578125" style="63" customWidth="1"/>
    <col min="12553" max="12553" width="17.42578125" style="63" customWidth="1"/>
    <col min="12554" max="12555" width="30.7109375" style="63" customWidth="1"/>
    <col min="12556" max="12556" width="13.28515625" style="63" customWidth="1"/>
    <col min="12557" max="12802" width="9.140625" style="63"/>
    <col min="12803" max="12803" width="18.5703125" style="63" customWidth="1"/>
    <col min="12804" max="12804" width="17.28515625" style="63" customWidth="1"/>
    <col min="12805" max="12805" width="19" style="63" customWidth="1"/>
    <col min="12806" max="12806" width="20.42578125" style="63" customWidth="1"/>
    <col min="12807" max="12807" width="16" style="63" customWidth="1"/>
    <col min="12808" max="12808" width="14.42578125" style="63" customWidth="1"/>
    <col min="12809" max="12809" width="17.42578125" style="63" customWidth="1"/>
    <col min="12810" max="12811" width="30.7109375" style="63" customWidth="1"/>
    <col min="12812" max="12812" width="13.28515625" style="63" customWidth="1"/>
    <col min="12813" max="13058" width="9.140625" style="63"/>
    <col min="13059" max="13059" width="18.5703125" style="63" customWidth="1"/>
    <col min="13060" max="13060" width="17.28515625" style="63" customWidth="1"/>
    <col min="13061" max="13061" width="19" style="63" customWidth="1"/>
    <col min="13062" max="13062" width="20.42578125" style="63" customWidth="1"/>
    <col min="13063" max="13063" width="16" style="63" customWidth="1"/>
    <col min="13064" max="13064" width="14.42578125" style="63" customWidth="1"/>
    <col min="13065" max="13065" width="17.42578125" style="63" customWidth="1"/>
    <col min="13066" max="13067" width="30.7109375" style="63" customWidth="1"/>
    <col min="13068" max="13068" width="13.28515625" style="63" customWidth="1"/>
    <col min="13069" max="13314" width="9.140625" style="63"/>
    <col min="13315" max="13315" width="18.5703125" style="63" customWidth="1"/>
    <col min="13316" max="13316" width="17.28515625" style="63" customWidth="1"/>
    <col min="13317" max="13317" width="19" style="63" customWidth="1"/>
    <col min="13318" max="13318" width="20.42578125" style="63" customWidth="1"/>
    <col min="13319" max="13319" width="16" style="63" customWidth="1"/>
    <col min="13320" max="13320" width="14.42578125" style="63" customWidth="1"/>
    <col min="13321" max="13321" width="17.42578125" style="63" customWidth="1"/>
    <col min="13322" max="13323" width="30.7109375" style="63" customWidth="1"/>
    <col min="13324" max="13324" width="13.28515625" style="63" customWidth="1"/>
    <col min="13325" max="13570" width="9.140625" style="63"/>
    <col min="13571" max="13571" width="18.5703125" style="63" customWidth="1"/>
    <col min="13572" max="13572" width="17.28515625" style="63" customWidth="1"/>
    <col min="13573" max="13573" width="19" style="63" customWidth="1"/>
    <col min="13574" max="13574" width="20.42578125" style="63" customWidth="1"/>
    <col min="13575" max="13575" width="16" style="63" customWidth="1"/>
    <col min="13576" max="13576" width="14.42578125" style="63" customWidth="1"/>
    <col min="13577" max="13577" width="17.42578125" style="63" customWidth="1"/>
    <col min="13578" max="13579" width="30.7109375" style="63" customWidth="1"/>
    <col min="13580" max="13580" width="13.28515625" style="63" customWidth="1"/>
    <col min="13581" max="13826" width="9.140625" style="63"/>
    <col min="13827" max="13827" width="18.5703125" style="63" customWidth="1"/>
    <col min="13828" max="13828" width="17.28515625" style="63" customWidth="1"/>
    <col min="13829" max="13829" width="19" style="63" customWidth="1"/>
    <col min="13830" max="13830" width="20.42578125" style="63" customWidth="1"/>
    <col min="13831" max="13831" width="16" style="63" customWidth="1"/>
    <col min="13832" max="13832" width="14.42578125" style="63" customWidth="1"/>
    <col min="13833" max="13833" width="17.42578125" style="63" customWidth="1"/>
    <col min="13834" max="13835" width="30.7109375" style="63" customWidth="1"/>
    <col min="13836" max="13836" width="13.28515625" style="63" customWidth="1"/>
    <col min="13837" max="14082" width="9.140625" style="63"/>
    <col min="14083" max="14083" width="18.5703125" style="63" customWidth="1"/>
    <col min="14084" max="14084" width="17.28515625" style="63" customWidth="1"/>
    <col min="14085" max="14085" width="19" style="63" customWidth="1"/>
    <col min="14086" max="14086" width="20.42578125" style="63" customWidth="1"/>
    <col min="14087" max="14087" width="16" style="63" customWidth="1"/>
    <col min="14088" max="14088" width="14.42578125" style="63" customWidth="1"/>
    <col min="14089" max="14089" width="17.42578125" style="63" customWidth="1"/>
    <col min="14090" max="14091" width="30.7109375" style="63" customWidth="1"/>
    <col min="14092" max="14092" width="13.28515625" style="63" customWidth="1"/>
    <col min="14093" max="14338" width="9.140625" style="63"/>
    <col min="14339" max="14339" width="18.5703125" style="63" customWidth="1"/>
    <col min="14340" max="14340" width="17.28515625" style="63" customWidth="1"/>
    <col min="14341" max="14341" width="19" style="63" customWidth="1"/>
    <col min="14342" max="14342" width="20.42578125" style="63" customWidth="1"/>
    <col min="14343" max="14343" width="16" style="63" customWidth="1"/>
    <col min="14344" max="14344" width="14.42578125" style="63" customWidth="1"/>
    <col min="14345" max="14345" width="17.42578125" style="63" customWidth="1"/>
    <col min="14346" max="14347" width="30.7109375" style="63" customWidth="1"/>
    <col min="14348" max="14348" width="13.28515625" style="63" customWidth="1"/>
    <col min="14349" max="14594" width="9.140625" style="63"/>
    <col min="14595" max="14595" width="18.5703125" style="63" customWidth="1"/>
    <col min="14596" max="14596" width="17.28515625" style="63" customWidth="1"/>
    <col min="14597" max="14597" width="19" style="63" customWidth="1"/>
    <col min="14598" max="14598" width="20.42578125" style="63" customWidth="1"/>
    <col min="14599" max="14599" width="16" style="63" customWidth="1"/>
    <col min="14600" max="14600" width="14.42578125" style="63" customWidth="1"/>
    <col min="14601" max="14601" width="17.42578125" style="63" customWidth="1"/>
    <col min="14602" max="14603" width="30.7109375" style="63" customWidth="1"/>
    <col min="14604" max="14604" width="13.28515625" style="63" customWidth="1"/>
    <col min="14605" max="14850" width="9.140625" style="63"/>
    <col min="14851" max="14851" width="18.5703125" style="63" customWidth="1"/>
    <col min="14852" max="14852" width="17.28515625" style="63" customWidth="1"/>
    <col min="14853" max="14853" width="19" style="63" customWidth="1"/>
    <col min="14854" max="14854" width="20.42578125" style="63" customWidth="1"/>
    <col min="14855" max="14855" width="16" style="63" customWidth="1"/>
    <col min="14856" max="14856" width="14.42578125" style="63" customWidth="1"/>
    <col min="14857" max="14857" width="17.42578125" style="63" customWidth="1"/>
    <col min="14858" max="14859" width="30.7109375" style="63" customWidth="1"/>
    <col min="14860" max="14860" width="13.28515625" style="63" customWidth="1"/>
    <col min="14861" max="15106" width="9.140625" style="63"/>
    <col min="15107" max="15107" width="18.5703125" style="63" customWidth="1"/>
    <col min="15108" max="15108" width="17.28515625" style="63" customWidth="1"/>
    <col min="15109" max="15109" width="19" style="63" customWidth="1"/>
    <col min="15110" max="15110" width="20.42578125" style="63" customWidth="1"/>
    <col min="15111" max="15111" width="16" style="63" customWidth="1"/>
    <col min="15112" max="15112" width="14.42578125" style="63" customWidth="1"/>
    <col min="15113" max="15113" width="17.42578125" style="63" customWidth="1"/>
    <col min="15114" max="15115" width="30.7109375" style="63" customWidth="1"/>
    <col min="15116" max="15116" width="13.28515625" style="63" customWidth="1"/>
    <col min="15117" max="15362" width="9.140625" style="63"/>
    <col min="15363" max="15363" width="18.5703125" style="63" customWidth="1"/>
    <col min="15364" max="15364" width="17.28515625" style="63" customWidth="1"/>
    <col min="15365" max="15365" width="19" style="63" customWidth="1"/>
    <col min="15366" max="15366" width="20.42578125" style="63" customWidth="1"/>
    <col min="15367" max="15367" width="16" style="63" customWidth="1"/>
    <col min="15368" max="15368" width="14.42578125" style="63" customWidth="1"/>
    <col min="15369" max="15369" width="17.42578125" style="63" customWidth="1"/>
    <col min="15370" max="15371" width="30.7109375" style="63" customWidth="1"/>
    <col min="15372" max="15372" width="13.28515625" style="63" customWidth="1"/>
    <col min="15373" max="15618" width="9.140625" style="63"/>
    <col min="15619" max="15619" width="18.5703125" style="63" customWidth="1"/>
    <col min="15620" max="15620" width="17.28515625" style="63" customWidth="1"/>
    <col min="15621" max="15621" width="19" style="63" customWidth="1"/>
    <col min="15622" max="15622" width="20.42578125" style="63" customWidth="1"/>
    <col min="15623" max="15623" width="16" style="63" customWidth="1"/>
    <col min="15624" max="15624" width="14.42578125" style="63" customWidth="1"/>
    <col min="15625" max="15625" width="17.42578125" style="63" customWidth="1"/>
    <col min="15626" max="15627" width="30.7109375" style="63" customWidth="1"/>
    <col min="15628" max="15628" width="13.28515625" style="63" customWidth="1"/>
    <col min="15629" max="15874" width="9.140625" style="63"/>
    <col min="15875" max="15875" width="18.5703125" style="63" customWidth="1"/>
    <col min="15876" max="15876" width="17.28515625" style="63" customWidth="1"/>
    <col min="15877" max="15877" width="19" style="63" customWidth="1"/>
    <col min="15878" max="15878" width="20.42578125" style="63" customWidth="1"/>
    <col min="15879" max="15879" width="16" style="63" customWidth="1"/>
    <col min="15880" max="15880" width="14.42578125" style="63" customWidth="1"/>
    <col min="15881" max="15881" width="17.42578125" style="63" customWidth="1"/>
    <col min="15882" max="15883" width="30.7109375" style="63" customWidth="1"/>
    <col min="15884" max="15884" width="13.28515625" style="63" customWidth="1"/>
    <col min="15885" max="16130" width="9.140625" style="63"/>
    <col min="16131" max="16131" width="18.5703125" style="63" customWidth="1"/>
    <col min="16132" max="16132" width="17.28515625" style="63" customWidth="1"/>
    <col min="16133" max="16133" width="19" style="63" customWidth="1"/>
    <col min="16134" max="16134" width="20.42578125" style="63" customWidth="1"/>
    <col min="16135" max="16135" width="16" style="63" customWidth="1"/>
    <col min="16136" max="16136" width="14.42578125" style="63" customWidth="1"/>
    <col min="16137" max="16137" width="17.42578125" style="63" customWidth="1"/>
    <col min="16138" max="16139" width="30.7109375" style="63" customWidth="1"/>
    <col min="16140" max="16140" width="13.28515625" style="63" customWidth="1"/>
    <col min="16141" max="16381" width="9.140625" style="63"/>
    <col min="16382" max="16384" width="8.7109375" style="63" customWidth="1"/>
  </cols>
  <sheetData>
    <row r="1" spans="1:17" x14ac:dyDescent="0.25">
      <c r="A1" s="1355" t="s">
        <v>0</v>
      </c>
      <c r="B1" s="1356"/>
      <c r="C1" s="1356"/>
      <c r="D1" s="1356"/>
      <c r="E1" s="1356"/>
      <c r="F1" s="1356"/>
      <c r="G1" s="1356"/>
      <c r="H1" s="1356"/>
      <c r="I1" s="64"/>
      <c r="J1" s="64"/>
      <c r="K1" s="64"/>
      <c r="L1" s="64"/>
      <c r="M1" s="275"/>
    </row>
    <row r="2" spans="1:17" x14ac:dyDescent="0.25">
      <c r="A2" s="1348" t="s">
        <v>146</v>
      </c>
      <c r="B2" s="1349"/>
      <c r="C2" s="1349"/>
      <c r="D2" s="1349"/>
      <c r="E2" s="1349"/>
      <c r="F2" s="1349"/>
      <c r="G2" s="1349"/>
      <c r="H2" s="1349"/>
      <c r="I2" s="275"/>
      <c r="J2" s="275"/>
      <c r="K2" s="275"/>
      <c r="L2" s="64"/>
      <c r="M2" s="275"/>
    </row>
    <row r="3" spans="1:17" x14ac:dyDescent="0.25">
      <c r="A3" s="1357" t="s">
        <v>377</v>
      </c>
      <c r="B3" s="1358"/>
      <c r="C3" s="1358"/>
      <c r="D3" s="1358"/>
      <c r="E3" s="1358"/>
      <c r="F3" s="1358"/>
      <c r="G3" s="1358"/>
      <c r="H3" s="1358"/>
      <c r="I3" s="351"/>
      <c r="J3" s="351"/>
      <c r="K3" s="351"/>
      <c r="L3" s="64"/>
      <c r="M3" s="275"/>
    </row>
    <row r="4" spans="1:17" x14ac:dyDescent="0.25">
      <c r="A4" s="1270"/>
      <c r="B4" s="1271"/>
      <c r="C4" s="1271"/>
      <c r="D4" s="1271"/>
      <c r="E4" s="1271"/>
      <c r="F4" s="1271"/>
      <c r="G4" s="1271"/>
      <c r="H4" s="203"/>
      <c r="I4" s="203"/>
      <c r="J4" s="203"/>
      <c r="K4" s="203"/>
      <c r="L4" s="203"/>
      <c r="M4" s="275"/>
    </row>
    <row r="5" spans="1:17" ht="15" customHeight="1" x14ac:dyDescent="0.25">
      <c r="A5" s="1379" t="s">
        <v>378</v>
      </c>
      <c r="B5" s="1377"/>
      <c r="C5" s="1377"/>
      <c r="D5" s="1377"/>
      <c r="E5" s="1377"/>
      <c r="F5" s="1377"/>
      <c r="G5" s="1377"/>
      <c r="H5" s="1377"/>
      <c r="I5" s="570"/>
      <c r="J5" s="570"/>
      <c r="K5" s="570"/>
      <c r="L5" s="570"/>
      <c r="M5" s="570"/>
      <c r="N5" s="273"/>
      <c r="O5" s="273"/>
      <c r="P5" s="273"/>
      <c r="Q5" s="273"/>
    </row>
    <row r="6" spans="1:17" ht="89.45" customHeight="1" x14ac:dyDescent="0.25">
      <c r="A6" s="1369" t="s">
        <v>332</v>
      </c>
      <c r="B6" s="1370"/>
      <c r="C6" s="1370"/>
      <c r="D6" s="1370"/>
      <c r="E6" s="1370"/>
      <c r="F6" s="1370"/>
      <c r="G6" s="1370"/>
      <c r="H6" s="776"/>
      <c r="I6" s="272"/>
      <c r="J6" s="272"/>
      <c r="K6" s="272"/>
      <c r="L6" s="272"/>
      <c r="M6" s="272"/>
      <c r="N6" s="271"/>
      <c r="O6" s="271"/>
      <c r="P6" s="271"/>
      <c r="Q6" s="271"/>
    </row>
    <row r="8" spans="1:17" ht="60.75" thickBot="1" x14ac:dyDescent="0.3">
      <c r="A8" s="452" t="s">
        <v>333</v>
      </c>
      <c r="B8" s="779" t="s">
        <v>334</v>
      </c>
      <c r="C8" s="72" t="s">
        <v>379</v>
      </c>
      <c r="D8" s="73" t="s">
        <v>380</v>
      </c>
      <c r="E8" s="74" t="s">
        <v>381</v>
      </c>
      <c r="F8" s="72" t="s">
        <v>382</v>
      </c>
      <c r="G8" s="73" t="s">
        <v>383</v>
      </c>
      <c r="H8" s="74" t="s">
        <v>384</v>
      </c>
    </row>
    <row r="9" spans="1:17" ht="15.75" x14ac:dyDescent="0.25">
      <c r="A9" s="777" t="s">
        <v>305</v>
      </c>
      <c r="B9" s="532"/>
      <c r="C9" s="519"/>
      <c r="D9" s="524"/>
      <c r="E9" s="526">
        <f>C9+D9</f>
        <v>0</v>
      </c>
      <c r="F9" s="519"/>
      <c r="G9" s="524"/>
      <c r="H9" s="526">
        <f>F9+G9</f>
        <v>0</v>
      </c>
    </row>
    <row r="10" spans="1:17" x14ac:dyDescent="0.25">
      <c r="A10" s="1248" t="s">
        <v>306</v>
      </c>
      <c r="B10" s="533"/>
      <c r="C10" s="520"/>
      <c r="D10" s="523"/>
      <c r="E10" s="526">
        <f t="shared" ref="E10:E58" si="0">C10+D10</f>
        <v>0</v>
      </c>
      <c r="F10" s="520"/>
      <c r="G10" s="523"/>
      <c r="H10" s="526">
        <f t="shared" ref="H10:H58" si="1">F10+G10</f>
        <v>0</v>
      </c>
    </row>
    <row r="11" spans="1:17" x14ac:dyDescent="0.25">
      <c r="A11" s="1248" t="s">
        <v>307</v>
      </c>
      <c r="B11" s="533"/>
      <c r="C11" s="520"/>
      <c r="D11" s="523"/>
      <c r="E11" s="526">
        <f t="shared" si="0"/>
        <v>0</v>
      </c>
      <c r="F11" s="520"/>
      <c r="G11" s="523"/>
      <c r="H11" s="526">
        <f t="shared" si="1"/>
        <v>0</v>
      </c>
    </row>
    <row r="12" spans="1:17" x14ac:dyDescent="0.25">
      <c r="A12" s="1248" t="s">
        <v>308</v>
      </c>
      <c r="B12" s="533"/>
      <c r="C12" s="520"/>
      <c r="D12" s="523"/>
      <c r="E12" s="526">
        <f t="shared" si="0"/>
        <v>0</v>
      </c>
      <c r="F12" s="520"/>
      <c r="G12" s="523"/>
      <c r="H12" s="526">
        <f t="shared" si="1"/>
        <v>0</v>
      </c>
    </row>
    <row r="13" spans="1:17" x14ac:dyDescent="0.25">
      <c r="A13" s="1248" t="s">
        <v>309</v>
      </c>
      <c r="B13" s="533"/>
      <c r="C13" s="520"/>
      <c r="D13" s="523"/>
      <c r="E13" s="526">
        <f t="shared" si="0"/>
        <v>0</v>
      </c>
      <c r="F13" s="520"/>
      <c r="G13" s="523"/>
      <c r="H13" s="526">
        <f t="shared" si="1"/>
        <v>0</v>
      </c>
    </row>
    <row r="14" spans="1:17" x14ac:dyDescent="0.25">
      <c r="A14" s="1248" t="s">
        <v>310</v>
      </c>
      <c r="B14" s="533"/>
      <c r="C14" s="520"/>
      <c r="D14" s="523"/>
      <c r="E14" s="526">
        <f t="shared" si="0"/>
        <v>0</v>
      </c>
      <c r="F14" s="520"/>
      <c r="G14" s="523"/>
      <c r="H14" s="526">
        <f t="shared" si="1"/>
        <v>0</v>
      </c>
    </row>
    <row r="15" spans="1:17" x14ac:dyDescent="0.25">
      <c r="A15" s="1248" t="s">
        <v>311</v>
      </c>
      <c r="B15" s="533"/>
      <c r="C15" s="520"/>
      <c r="D15" s="523"/>
      <c r="E15" s="526">
        <f t="shared" si="0"/>
        <v>0</v>
      </c>
      <c r="F15" s="520"/>
      <c r="G15" s="523"/>
      <c r="H15" s="526">
        <f t="shared" si="1"/>
        <v>0</v>
      </c>
    </row>
    <row r="16" spans="1:17" x14ac:dyDescent="0.25">
      <c r="A16" s="1248" t="s">
        <v>312</v>
      </c>
      <c r="B16" s="533"/>
      <c r="C16" s="520"/>
      <c r="D16" s="523"/>
      <c r="E16" s="526">
        <f t="shared" si="0"/>
        <v>0</v>
      </c>
      <c r="F16" s="520"/>
      <c r="G16" s="523"/>
      <c r="H16" s="526">
        <f t="shared" si="1"/>
        <v>0</v>
      </c>
    </row>
    <row r="17" spans="1:8" x14ac:dyDescent="0.25">
      <c r="A17" s="1250" t="s">
        <v>314</v>
      </c>
      <c r="B17" s="533"/>
      <c r="C17" s="520"/>
      <c r="D17" s="523"/>
      <c r="E17" s="521">
        <f>C17+D17</f>
        <v>0</v>
      </c>
      <c r="F17" s="520"/>
      <c r="G17" s="523"/>
      <c r="H17" s="521"/>
    </row>
    <row r="18" spans="1:8" hidden="1" outlineLevel="1" x14ac:dyDescent="0.25">
      <c r="A18" s="1281"/>
      <c r="B18" s="533"/>
      <c r="C18" s="520"/>
      <c r="D18" s="523"/>
      <c r="E18" s="526">
        <f t="shared" si="0"/>
        <v>0</v>
      </c>
      <c r="F18" s="520"/>
      <c r="G18" s="523"/>
      <c r="H18" s="526">
        <f t="shared" si="1"/>
        <v>0</v>
      </c>
    </row>
    <row r="19" spans="1:8" hidden="1" outlineLevel="1" x14ac:dyDescent="0.25">
      <c r="A19" s="1281"/>
      <c r="B19" s="533"/>
      <c r="C19" s="520"/>
      <c r="D19" s="523"/>
      <c r="E19" s="526">
        <f t="shared" si="0"/>
        <v>0</v>
      </c>
      <c r="F19" s="520"/>
      <c r="G19" s="523"/>
      <c r="H19" s="526">
        <f t="shared" si="1"/>
        <v>0</v>
      </c>
    </row>
    <row r="20" spans="1:8" hidden="1" outlineLevel="1" x14ac:dyDescent="0.25">
      <c r="A20" s="1281"/>
      <c r="B20" s="533"/>
      <c r="C20" s="520"/>
      <c r="D20" s="523"/>
      <c r="E20" s="526">
        <f t="shared" si="0"/>
        <v>0</v>
      </c>
      <c r="F20" s="520"/>
      <c r="G20" s="523"/>
      <c r="H20" s="526">
        <f t="shared" si="1"/>
        <v>0</v>
      </c>
    </row>
    <row r="21" spans="1:8" hidden="1" outlineLevel="1" x14ac:dyDescent="0.25">
      <c r="A21" s="1281"/>
      <c r="B21" s="533"/>
      <c r="C21" s="520"/>
      <c r="D21" s="523"/>
      <c r="E21" s="526">
        <f t="shared" si="0"/>
        <v>0</v>
      </c>
      <c r="F21" s="520"/>
      <c r="G21" s="523"/>
      <c r="H21" s="526">
        <f t="shared" si="1"/>
        <v>0</v>
      </c>
    </row>
    <row r="22" spans="1:8" hidden="1" outlineLevel="1" x14ac:dyDescent="0.25">
      <c r="A22" s="1281"/>
      <c r="B22" s="533"/>
      <c r="C22" s="520"/>
      <c r="D22" s="523"/>
      <c r="E22" s="526">
        <f t="shared" si="0"/>
        <v>0</v>
      </c>
      <c r="F22" s="520"/>
      <c r="G22" s="523"/>
      <c r="H22" s="526">
        <f t="shared" si="1"/>
        <v>0</v>
      </c>
    </row>
    <row r="23" spans="1:8" hidden="1" outlineLevel="1" x14ac:dyDescent="0.25">
      <c r="A23" s="1281"/>
      <c r="B23" s="533"/>
      <c r="C23" s="520"/>
      <c r="D23" s="523"/>
      <c r="E23" s="526">
        <f t="shared" si="0"/>
        <v>0</v>
      </c>
      <c r="F23" s="520"/>
      <c r="G23" s="523"/>
      <c r="H23" s="526">
        <f t="shared" si="1"/>
        <v>0</v>
      </c>
    </row>
    <row r="24" spans="1:8" hidden="1" outlineLevel="1" x14ac:dyDescent="0.25">
      <c r="A24" s="1281"/>
      <c r="B24" s="533"/>
      <c r="C24" s="520"/>
      <c r="D24" s="523"/>
      <c r="E24" s="526">
        <f t="shared" si="0"/>
        <v>0</v>
      </c>
      <c r="F24" s="520"/>
      <c r="G24" s="523"/>
      <c r="H24" s="526">
        <f t="shared" si="1"/>
        <v>0</v>
      </c>
    </row>
    <row r="25" spans="1:8" hidden="1" outlineLevel="1" x14ac:dyDescent="0.25">
      <c r="A25" s="1281"/>
      <c r="B25" s="533"/>
      <c r="C25" s="520"/>
      <c r="D25" s="523"/>
      <c r="E25" s="526">
        <f t="shared" si="0"/>
        <v>0</v>
      </c>
      <c r="F25" s="520"/>
      <c r="G25" s="523"/>
      <c r="H25" s="526">
        <f t="shared" si="1"/>
        <v>0</v>
      </c>
    </row>
    <row r="26" spans="1:8" hidden="1" outlineLevel="1" x14ac:dyDescent="0.25">
      <c r="A26" s="1281"/>
      <c r="B26" s="533"/>
      <c r="C26" s="520"/>
      <c r="D26" s="523"/>
      <c r="E26" s="526">
        <f t="shared" si="0"/>
        <v>0</v>
      </c>
      <c r="F26" s="520"/>
      <c r="G26" s="523"/>
      <c r="H26" s="526">
        <f t="shared" si="1"/>
        <v>0</v>
      </c>
    </row>
    <row r="27" spans="1:8" hidden="1" outlineLevel="1" x14ac:dyDescent="0.25">
      <c r="A27" s="1281"/>
      <c r="B27" s="533"/>
      <c r="C27" s="520"/>
      <c r="D27" s="523"/>
      <c r="E27" s="526">
        <f t="shared" si="0"/>
        <v>0</v>
      </c>
      <c r="F27" s="520"/>
      <c r="G27" s="523"/>
      <c r="H27" s="526">
        <f t="shared" si="1"/>
        <v>0</v>
      </c>
    </row>
    <row r="28" spans="1:8" hidden="1" outlineLevel="1" x14ac:dyDescent="0.25">
      <c r="A28" s="1281"/>
      <c r="B28" s="533"/>
      <c r="C28" s="520"/>
      <c r="D28" s="523"/>
      <c r="E28" s="526">
        <f t="shared" si="0"/>
        <v>0</v>
      </c>
      <c r="F28" s="520"/>
      <c r="G28" s="523"/>
      <c r="H28" s="526">
        <f t="shared" si="1"/>
        <v>0</v>
      </c>
    </row>
    <row r="29" spans="1:8" hidden="1" outlineLevel="1" x14ac:dyDescent="0.25">
      <c r="A29" s="1281"/>
      <c r="B29" s="533"/>
      <c r="C29" s="520"/>
      <c r="D29" s="523"/>
      <c r="E29" s="526">
        <f t="shared" si="0"/>
        <v>0</v>
      </c>
      <c r="F29" s="520"/>
      <c r="G29" s="523"/>
      <c r="H29" s="526">
        <f t="shared" si="1"/>
        <v>0</v>
      </c>
    </row>
    <row r="30" spans="1:8" hidden="1" outlineLevel="1" x14ac:dyDescent="0.25">
      <c r="A30" s="1281"/>
      <c r="B30" s="533"/>
      <c r="C30" s="520"/>
      <c r="D30" s="523"/>
      <c r="E30" s="526">
        <f t="shared" si="0"/>
        <v>0</v>
      </c>
      <c r="F30" s="520"/>
      <c r="G30" s="523"/>
      <c r="H30" s="526">
        <f t="shared" si="1"/>
        <v>0</v>
      </c>
    </row>
    <row r="31" spans="1:8" hidden="1" outlineLevel="1" x14ac:dyDescent="0.25">
      <c r="A31" s="1281"/>
      <c r="B31" s="533"/>
      <c r="C31" s="520"/>
      <c r="D31" s="523"/>
      <c r="E31" s="526">
        <f t="shared" si="0"/>
        <v>0</v>
      </c>
      <c r="F31" s="520"/>
      <c r="G31" s="523"/>
      <c r="H31" s="526">
        <f t="shared" si="1"/>
        <v>0</v>
      </c>
    </row>
    <row r="32" spans="1:8" hidden="1" outlineLevel="1" x14ac:dyDescent="0.25">
      <c r="A32" s="1281"/>
      <c r="B32" s="533"/>
      <c r="C32" s="520"/>
      <c r="D32" s="523"/>
      <c r="E32" s="526">
        <f t="shared" si="0"/>
        <v>0</v>
      </c>
      <c r="F32" s="520"/>
      <c r="G32" s="523"/>
      <c r="H32" s="526">
        <f t="shared" si="1"/>
        <v>0</v>
      </c>
    </row>
    <row r="33" spans="1:8" hidden="1" outlineLevel="1" x14ac:dyDescent="0.25">
      <c r="A33" s="1281"/>
      <c r="B33" s="533"/>
      <c r="C33" s="520"/>
      <c r="D33" s="523"/>
      <c r="E33" s="526">
        <f t="shared" si="0"/>
        <v>0</v>
      </c>
      <c r="F33" s="520"/>
      <c r="G33" s="523"/>
      <c r="H33" s="526">
        <f t="shared" si="1"/>
        <v>0</v>
      </c>
    </row>
    <row r="34" spans="1:8" hidden="1" outlineLevel="1" x14ac:dyDescent="0.25">
      <c r="A34" s="1281"/>
      <c r="B34" s="533"/>
      <c r="C34" s="520"/>
      <c r="D34" s="523"/>
      <c r="E34" s="526">
        <f t="shared" si="0"/>
        <v>0</v>
      </c>
      <c r="F34" s="520"/>
      <c r="G34" s="523"/>
      <c r="H34" s="526">
        <f t="shared" si="1"/>
        <v>0</v>
      </c>
    </row>
    <row r="35" spans="1:8" hidden="1" outlineLevel="1" x14ac:dyDescent="0.25">
      <c r="A35" s="1281"/>
      <c r="B35" s="533"/>
      <c r="C35" s="520"/>
      <c r="D35" s="523"/>
      <c r="E35" s="526">
        <f t="shared" si="0"/>
        <v>0</v>
      </c>
      <c r="F35" s="520"/>
      <c r="G35" s="523"/>
      <c r="H35" s="526">
        <f t="shared" si="1"/>
        <v>0</v>
      </c>
    </row>
    <row r="36" spans="1:8" hidden="1" outlineLevel="1" x14ac:dyDescent="0.25">
      <c r="A36" s="1281"/>
      <c r="B36" s="533"/>
      <c r="C36" s="520"/>
      <c r="D36" s="523"/>
      <c r="E36" s="526">
        <f t="shared" si="0"/>
        <v>0</v>
      </c>
      <c r="F36" s="520"/>
      <c r="G36" s="523"/>
      <c r="H36" s="526">
        <f t="shared" si="1"/>
        <v>0</v>
      </c>
    </row>
    <row r="37" spans="1:8" hidden="1" outlineLevel="1" x14ac:dyDescent="0.25">
      <c r="A37" s="1281"/>
      <c r="B37" s="533"/>
      <c r="C37" s="520"/>
      <c r="D37" s="523"/>
      <c r="E37" s="526">
        <f t="shared" si="0"/>
        <v>0</v>
      </c>
      <c r="F37" s="520"/>
      <c r="G37" s="523"/>
      <c r="H37" s="526">
        <f t="shared" si="1"/>
        <v>0</v>
      </c>
    </row>
    <row r="38" spans="1:8" hidden="1" outlineLevel="1" x14ac:dyDescent="0.25">
      <c r="A38" s="1281"/>
      <c r="B38" s="533"/>
      <c r="C38" s="520"/>
      <c r="D38" s="523"/>
      <c r="E38" s="526">
        <f t="shared" si="0"/>
        <v>0</v>
      </c>
      <c r="F38" s="520"/>
      <c r="G38" s="523"/>
      <c r="H38" s="526">
        <f t="shared" si="1"/>
        <v>0</v>
      </c>
    </row>
    <row r="39" spans="1:8" hidden="1" outlineLevel="1" x14ac:dyDescent="0.25">
      <c r="A39" s="1281"/>
      <c r="B39" s="533"/>
      <c r="C39" s="520"/>
      <c r="D39" s="523"/>
      <c r="E39" s="526">
        <f t="shared" si="0"/>
        <v>0</v>
      </c>
      <c r="F39" s="520"/>
      <c r="G39" s="523"/>
      <c r="H39" s="526">
        <f t="shared" si="1"/>
        <v>0</v>
      </c>
    </row>
    <row r="40" spans="1:8" hidden="1" outlineLevel="1" x14ac:dyDescent="0.25">
      <c r="A40" s="1281"/>
      <c r="B40" s="533"/>
      <c r="C40" s="520"/>
      <c r="D40" s="523"/>
      <c r="E40" s="526">
        <f t="shared" si="0"/>
        <v>0</v>
      </c>
      <c r="F40" s="520"/>
      <c r="G40" s="523"/>
      <c r="H40" s="526">
        <f t="shared" si="1"/>
        <v>0</v>
      </c>
    </row>
    <row r="41" spans="1:8" hidden="1" outlineLevel="1" x14ac:dyDescent="0.25">
      <c r="A41" s="1281"/>
      <c r="B41" s="533"/>
      <c r="C41" s="520"/>
      <c r="D41" s="523"/>
      <c r="E41" s="526">
        <f t="shared" si="0"/>
        <v>0</v>
      </c>
      <c r="F41" s="520"/>
      <c r="G41" s="523"/>
      <c r="H41" s="526">
        <f t="shared" si="1"/>
        <v>0</v>
      </c>
    </row>
    <row r="42" spans="1:8" hidden="1" outlineLevel="1" x14ac:dyDescent="0.25">
      <c r="A42" s="1281"/>
      <c r="B42" s="533"/>
      <c r="C42" s="520"/>
      <c r="D42" s="523"/>
      <c r="E42" s="526">
        <f t="shared" si="0"/>
        <v>0</v>
      </c>
      <c r="F42" s="520"/>
      <c r="G42" s="523"/>
      <c r="H42" s="526">
        <f t="shared" si="1"/>
        <v>0</v>
      </c>
    </row>
    <row r="43" spans="1:8" hidden="1" outlineLevel="1" x14ac:dyDescent="0.25">
      <c r="A43" s="1281"/>
      <c r="B43" s="533"/>
      <c r="C43" s="520"/>
      <c r="D43" s="523"/>
      <c r="E43" s="526">
        <f t="shared" si="0"/>
        <v>0</v>
      </c>
      <c r="F43" s="520"/>
      <c r="G43" s="523"/>
      <c r="H43" s="526">
        <f t="shared" si="1"/>
        <v>0</v>
      </c>
    </row>
    <row r="44" spans="1:8" hidden="1" outlineLevel="1" x14ac:dyDescent="0.25">
      <c r="A44" s="1281"/>
      <c r="B44" s="533"/>
      <c r="C44" s="520"/>
      <c r="D44" s="523"/>
      <c r="E44" s="526">
        <f t="shared" si="0"/>
        <v>0</v>
      </c>
      <c r="F44" s="520"/>
      <c r="G44" s="523"/>
      <c r="H44" s="526">
        <f t="shared" si="1"/>
        <v>0</v>
      </c>
    </row>
    <row r="45" spans="1:8" hidden="1" outlineLevel="1" x14ac:dyDescent="0.25">
      <c r="A45" s="1281"/>
      <c r="B45" s="533"/>
      <c r="C45" s="520"/>
      <c r="D45" s="523"/>
      <c r="E45" s="526">
        <f t="shared" si="0"/>
        <v>0</v>
      </c>
      <c r="F45" s="520"/>
      <c r="G45" s="523"/>
      <c r="H45" s="526">
        <f t="shared" si="1"/>
        <v>0</v>
      </c>
    </row>
    <row r="46" spans="1:8" hidden="1" outlineLevel="1" x14ac:dyDescent="0.25">
      <c r="A46" s="1281"/>
      <c r="B46" s="533"/>
      <c r="C46" s="520"/>
      <c r="D46" s="523"/>
      <c r="E46" s="526">
        <f t="shared" si="0"/>
        <v>0</v>
      </c>
      <c r="F46" s="520"/>
      <c r="G46" s="523"/>
      <c r="H46" s="526">
        <f t="shared" si="1"/>
        <v>0</v>
      </c>
    </row>
    <row r="47" spans="1:8" hidden="1" outlineLevel="1" x14ac:dyDescent="0.25">
      <c r="A47" s="1281"/>
      <c r="B47" s="533"/>
      <c r="C47" s="520"/>
      <c r="D47" s="523"/>
      <c r="E47" s="526">
        <f t="shared" si="0"/>
        <v>0</v>
      </c>
      <c r="F47" s="520"/>
      <c r="G47" s="523"/>
      <c r="H47" s="526">
        <f t="shared" si="1"/>
        <v>0</v>
      </c>
    </row>
    <row r="48" spans="1:8" hidden="1" outlineLevel="1" x14ac:dyDescent="0.25">
      <c r="A48" s="1281"/>
      <c r="B48" s="533"/>
      <c r="C48" s="520"/>
      <c r="D48" s="523"/>
      <c r="E48" s="526">
        <f t="shared" si="0"/>
        <v>0</v>
      </c>
      <c r="F48" s="520"/>
      <c r="G48" s="523"/>
      <c r="H48" s="526">
        <f t="shared" si="1"/>
        <v>0</v>
      </c>
    </row>
    <row r="49" spans="1:8" hidden="1" outlineLevel="1" x14ac:dyDescent="0.25">
      <c r="A49" s="1281"/>
      <c r="B49" s="533"/>
      <c r="C49" s="520"/>
      <c r="D49" s="523"/>
      <c r="E49" s="526">
        <f t="shared" si="0"/>
        <v>0</v>
      </c>
      <c r="F49" s="520"/>
      <c r="G49" s="523"/>
      <c r="H49" s="526">
        <f t="shared" si="1"/>
        <v>0</v>
      </c>
    </row>
    <row r="50" spans="1:8" hidden="1" outlineLevel="1" x14ac:dyDescent="0.25">
      <c r="A50" s="1281"/>
      <c r="B50" s="533"/>
      <c r="C50" s="520"/>
      <c r="D50" s="523"/>
      <c r="E50" s="526">
        <f t="shared" si="0"/>
        <v>0</v>
      </c>
      <c r="F50" s="520"/>
      <c r="G50" s="523"/>
      <c r="H50" s="526">
        <f t="shared" si="1"/>
        <v>0</v>
      </c>
    </row>
    <row r="51" spans="1:8" hidden="1" outlineLevel="1" x14ac:dyDescent="0.25">
      <c r="A51" s="1281"/>
      <c r="B51" s="533"/>
      <c r="C51" s="520"/>
      <c r="D51" s="523"/>
      <c r="E51" s="526">
        <f t="shared" si="0"/>
        <v>0</v>
      </c>
      <c r="F51" s="520"/>
      <c r="G51" s="523"/>
      <c r="H51" s="526">
        <f t="shared" si="1"/>
        <v>0</v>
      </c>
    </row>
    <row r="52" spans="1:8" hidden="1" outlineLevel="1" x14ac:dyDescent="0.25">
      <c r="A52" s="1281"/>
      <c r="B52" s="533"/>
      <c r="C52" s="520"/>
      <c r="D52" s="523"/>
      <c r="E52" s="526">
        <f t="shared" si="0"/>
        <v>0</v>
      </c>
      <c r="F52" s="520"/>
      <c r="G52" s="523"/>
      <c r="H52" s="526">
        <f t="shared" si="1"/>
        <v>0</v>
      </c>
    </row>
    <row r="53" spans="1:8" hidden="1" outlineLevel="1" x14ac:dyDescent="0.25">
      <c r="A53" s="1281"/>
      <c r="B53" s="533"/>
      <c r="C53" s="520"/>
      <c r="D53" s="523"/>
      <c r="E53" s="526">
        <f t="shared" si="0"/>
        <v>0</v>
      </c>
      <c r="F53" s="520"/>
      <c r="G53" s="523"/>
      <c r="H53" s="526">
        <f t="shared" si="1"/>
        <v>0</v>
      </c>
    </row>
    <row r="54" spans="1:8" hidden="1" outlineLevel="1" x14ac:dyDescent="0.25">
      <c r="A54" s="1281"/>
      <c r="B54" s="533"/>
      <c r="C54" s="520"/>
      <c r="D54" s="523"/>
      <c r="E54" s="526">
        <f t="shared" si="0"/>
        <v>0</v>
      </c>
      <c r="F54" s="520"/>
      <c r="G54" s="523"/>
      <c r="H54" s="526">
        <f t="shared" si="1"/>
        <v>0</v>
      </c>
    </row>
    <row r="55" spans="1:8" hidden="1" outlineLevel="1" x14ac:dyDescent="0.25">
      <c r="A55" s="1281"/>
      <c r="B55" s="533"/>
      <c r="C55" s="520"/>
      <c r="D55" s="523"/>
      <c r="E55" s="526">
        <f t="shared" si="0"/>
        <v>0</v>
      </c>
      <c r="F55" s="520"/>
      <c r="G55" s="523"/>
      <c r="H55" s="526">
        <f t="shared" si="1"/>
        <v>0</v>
      </c>
    </row>
    <row r="56" spans="1:8" hidden="1" outlineLevel="1" x14ac:dyDescent="0.25">
      <c r="A56" s="1281"/>
      <c r="B56" s="533"/>
      <c r="C56" s="520"/>
      <c r="D56" s="523"/>
      <c r="E56" s="526">
        <f t="shared" si="0"/>
        <v>0</v>
      </c>
      <c r="F56" s="520"/>
      <c r="G56" s="523"/>
      <c r="H56" s="526">
        <f t="shared" si="1"/>
        <v>0</v>
      </c>
    </row>
    <row r="57" spans="1:8" hidden="1" outlineLevel="1" x14ac:dyDescent="0.25">
      <c r="A57" s="1281"/>
      <c r="B57" s="533"/>
      <c r="C57" s="520"/>
      <c r="D57" s="523"/>
      <c r="E57" s="526">
        <f t="shared" si="0"/>
        <v>0</v>
      </c>
      <c r="F57" s="520"/>
      <c r="G57" s="523"/>
      <c r="H57" s="526">
        <f t="shared" si="1"/>
        <v>0</v>
      </c>
    </row>
    <row r="58" spans="1:8" hidden="1" outlineLevel="1" x14ac:dyDescent="0.25">
      <c r="A58" s="1281"/>
      <c r="B58" s="533"/>
      <c r="C58" s="520"/>
      <c r="D58" s="523"/>
      <c r="E58" s="526">
        <f t="shared" si="0"/>
        <v>0</v>
      </c>
      <c r="F58" s="520"/>
      <c r="G58" s="523"/>
      <c r="H58" s="526">
        <f t="shared" si="1"/>
        <v>0</v>
      </c>
    </row>
    <row r="59" spans="1:8" hidden="1" outlineLevel="1" x14ac:dyDescent="0.25">
      <c r="A59"/>
      <c r="B59" s="1010"/>
      <c r="C59" s="1010"/>
      <c r="D59" s="1010"/>
      <c r="E59"/>
      <c r="F59" s="1010"/>
      <c r="G59" s="1010"/>
      <c r="H59"/>
    </row>
    <row r="60" spans="1:8" ht="15.75" collapsed="1" x14ac:dyDescent="0.25">
      <c r="A60" s="778" t="s">
        <v>341</v>
      </c>
      <c r="B60" s="1010"/>
      <c r="C60" s="1010"/>
      <c r="D60" s="1010"/>
      <c r="E60"/>
      <c r="F60" s="1010"/>
      <c r="G60" s="1010"/>
      <c r="H60"/>
    </row>
    <row r="61" spans="1:8" x14ac:dyDescent="0.25">
      <c r="H61" s="275"/>
    </row>
    <row r="62" spans="1:8" x14ac:dyDescent="0.25">
      <c r="A62" s="1270" t="s">
        <v>313</v>
      </c>
      <c r="B62" s="534"/>
      <c r="C62" s="535" cm="1">
        <f t="array" ref="C62">SUM(SUMIF(Table10a_Year2_Annual_Expenditure[Category of Expenses
(populate additional rows as needed, selecting the appropriate Category of Expenses)], ExpenseCategory[], Table10a_Year2_Annual_Expenditure[Jan-Jun 2026
EPA Funds]))</f>
        <v>0</v>
      </c>
      <c r="D62" s="535" cm="1">
        <f t="array" ref="D62">SUM(SUMIF(Table10a_Year2_Annual_Expenditure[Category of Expenses
(populate additional rows as needed, selecting the appropriate Category of Expenses)], ExpenseCategory[], Table10a_Year2_Annual_Expenditure[Jan-Jun 2026
Recipient Cost Share]))</f>
        <v>0</v>
      </c>
      <c r="E62" s="535">
        <f>C62+D62</f>
        <v>0</v>
      </c>
      <c r="F62" s="535" cm="1">
        <f t="array" ref="F62">SUM(SUMIF(Table10a_Year2_Annual_Expenditure[Category of Expenses
(populate additional rows as needed, selecting the appropriate Category of Expenses)], ExpenseCategory[], Table10a_Year2_Annual_Expenditure[Jul-Dec 2026
EPA Funds]))</f>
        <v>0</v>
      </c>
      <c r="G62" s="535" cm="1">
        <f t="array" ref="G62">SUM(SUMIF(Table10a_Year2_Annual_Expenditure[Category of Expenses
(populate additional rows as needed, selecting the appropriate Category of Expenses)], ExpenseCategory[], Table10a_Year2_Annual_Expenditure[Jul-Dec 2026
Recipient Cost Share]))</f>
        <v>0</v>
      </c>
      <c r="H62" s="535">
        <f>F62+G62</f>
        <v>0</v>
      </c>
    </row>
    <row r="63" spans="1:8" x14ac:dyDescent="0.25">
      <c r="A63" s="1270" t="s">
        <v>342</v>
      </c>
      <c r="B63" s="534"/>
      <c r="C63" s="535">
        <f>SUM(SUMIF(Table10a_Year2_Annual_Expenditure[Category of Expenses
(populate additional rows as needed, selecting the appropriate Category of Expenses)], "Indirect Charges", Table10a_Year2_Annual_Expenditure[Jan-Jun 2026
EPA Funds]))</f>
        <v>0</v>
      </c>
      <c r="D63" s="535">
        <f>SUM(SUMIF(Table10a_Year2_Annual_Expenditure[Category of Expenses
(populate additional rows as needed, selecting the appropriate Category of Expenses)], "Indirect Charges", Table10a_Year2_Annual_Expenditure[Jan-Jun 2026
Recipient Cost Share]))</f>
        <v>0</v>
      </c>
      <c r="E63" s="535">
        <f>C63+D63</f>
        <v>0</v>
      </c>
      <c r="F63" s="535">
        <f>SUM(SUMIF(Table10a_Year2_Annual_Expenditure[Category of Expenses
(populate additional rows as needed, selecting the appropriate Category of Expenses)], "Indirect Charges", Table10a_Year2_Annual_Expenditure[Jul-Dec 2026
EPA Funds]))</f>
        <v>0</v>
      </c>
      <c r="G63" s="535">
        <f>SUM(SUMIF(Table10a_Year2_Annual_Expenditure[Category of Expenses
(populate additional rows as needed, selecting the appropriate Category of Expenses)], "Indirect Charges", Table10a_Year2_Annual_Expenditure[Jul-Dec 2026
Recipient Cost Share]))</f>
        <v>0</v>
      </c>
      <c r="H63" s="535">
        <f>F63+G63</f>
        <v>0</v>
      </c>
    </row>
    <row r="64" spans="1:8" x14ac:dyDescent="0.25">
      <c r="A64" s="1270" t="s">
        <v>343</v>
      </c>
      <c r="B64" s="534"/>
      <c r="C64" s="535">
        <f>SUM(Table10a_Year2_Annual_Expenditure[Jan-Jun 2026
EPA Funds])</f>
        <v>0</v>
      </c>
      <c r="D64" s="535">
        <f>SUM(Table10a_Year2_Annual_Expenditure[Jan-Jun 2026
Recipient Cost Share])</f>
        <v>0</v>
      </c>
      <c r="E64" s="535">
        <f>C64+D64</f>
        <v>0</v>
      </c>
      <c r="F64" s="535">
        <f>SUM(Table10a_Year2_Annual_Expenditure[Jul-Dec 2026
EPA Funds])</f>
        <v>0</v>
      </c>
      <c r="G64" s="535">
        <f>SUM(Table10a_Year2_Annual_Expenditure[Jul-Dec 2026
Recipient Cost Share])</f>
        <v>0</v>
      </c>
      <c r="H64" s="535">
        <f>F64+G64</f>
        <v>0</v>
      </c>
    </row>
    <row r="66" spans="1:14" ht="15" customHeight="1" x14ac:dyDescent="0.25">
      <c r="A66" s="1376" t="s">
        <v>385</v>
      </c>
      <c r="B66" s="1377"/>
      <c r="C66" s="1377"/>
      <c r="D66" s="1377"/>
      <c r="E66" s="1377"/>
      <c r="F66" s="1377"/>
      <c r="G66" s="570"/>
      <c r="H66" s="570"/>
      <c r="I66" s="570"/>
      <c r="J66" s="570"/>
      <c r="K66" s="570"/>
      <c r="L66" s="570"/>
    </row>
    <row r="67" spans="1:14" ht="15.75" customHeight="1" x14ac:dyDescent="0.25">
      <c r="A67" s="1373" t="s">
        <v>345</v>
      </c>
      <c r="B67" s="1378"/>
      <c r="C67" s="1378"/>
      <c r="D67" s="1378"/>
      <c r="E67" s="1378"/>
      <c r="F67" s="1378"/>
      <c r="G67" s="274"/>
      <c r="H67" s="274"/>
      <c r="I67" s="274"/>
      <c r="J67" s="274"/>
      <c r="K67" s="274"/>
      <c r="L67" s="274"/>
    </row>
    <row r="68" spans="1:14" ht="212.25" customHeight="1" x14ac:dyDescent="0.25">
      <c r="A68" s="1359" t="s">
        <v>346</v>
      </c>
      <c r="B68" s="1360"/>
      <c r="C68" s="1360"/>
      <c r="D68" s="1360"/>
      <c r="E68" s="1360"/>
      <c r="F68" s="1360"/>
      <c r="G68" s="272"/>
      <c r="H68" s="272"/>
      <c r="I68" s="272"/>
      <c r="J68" s="272"/>
      <c r="K68" s="272"/>
      <c r="L68" s="272"/>
      <c r="M68" s="1269"/>
      <c r="N68" s="1269"/>
    </row>
    <row r="69" spans="1:14" ht="45" x14ac:dyDescent="0.25">
      <c r="A69" s="457" t="s">
        <v>347</v>
      </c>
      <c r="B69" s="458" t="s">
        <v>348</v>
      </c>
      <c r="C69" s="459" t="s">
        <v>349</v>
      </c>
      <c r="D69" s="460" t="s">
        <v>386</v>
      </c>
      <c r="E69" s="460" t="s">
        <v>387</v>
      </c>
      <c r="F69" s="461" t="s">
        <v>352</v>
      </c>
      <c r="G69" s="64"/>
      <c r="H69" s="64"/>
      <c r="I69" s="64"/>
      <c r="J69" s="275"/>
      <c r="K69" s="64"/>
      <c r="L69" s="64"/>
    </row>
    <row r="70" spans="1:14" ht="45" x14ac:dyDescent="0.25">
      <c r="A70" s="770" t="s">
        <v>353</v>
      </c>
      <c r="B70" s="770" t="s">
        <v>354</v>
      </c>
      <c r="C70" s="770" t="s">
        <v>355</v>
      </c>
      <c r="D70" s="771" t="s">
        <v>356</v>
      </c>
      <c r="E70" s="771" t="s">
        <v>357</v>
      </c>
      <c r="F70" s="772"/>
      <c r="G70" s="337"/>
      <c r="H70" s="275"/>
      <c r="I70" s="275"/>
      <c r="J70" s="337"/>
      <c r="K70" s="337"/>
      <c r="L70" s="337"/>
    </row>
    <row r="71" spans="1:14" ht="75" x14ac:dyDescent="0.25">
      <c r="A71" s="770" t="s">
        <v>358</v>
      </c>
      <c r="B71" s="770" t="s">
        <v>359</v>
      </c>
      <c r="C71" s="770" t="s">
        <v>360</v>
      </c>
      <c r="D71" s="771" t="s">
        <v>361</v>
      </c>
      <c r="E71" s="771" t="s">
        <v>356</v>
      </c>
      <c r="F71" s="772"/>
      <c r="G71" s="337"/>
      <c r="H71" s="275"/>
      <c r="I71" s="275"/>
      <c r="J71" s="337"/>
      <c r="K71" s="337"/>
      <c r="L71" s="337"/>
    </row>
    <row r="72" spans="1:14" x14ac:dyDescent="0.25">
      <c r="A72" s="455"/>
      <c r="B72" s="333"/>
      <c r="C72" s="333"/>
      <c r="D72" s="71"/>
      <c r="E72" s="71"/>
      <c r="F72" s="311"/>
      <c r="G72" s="337"/>
      <c r="H72" s="275"/>
      <c r="I72" s="275"/>
      <c r="J72" s="337"/>
      <c r="K72" s="337"/>
      <c r="L72" s="337"/>
    </row>
    <row r="73" spans="1:14" x14ac:dyDescent="0.25">
      <c r="A73" s="455"/>
      <c r="B73" s="333"/>
      <c r="C73" s="333"/>
      <c r="D73" s="71"/>
      <c r="E73" s="71"/>
      <c r="F73" s="311"/>
      <c r="G73" s="337"/>
      <c r="H73" s="275"/>
      <c r="I73" s="275"/>
      <c r="J73" s="337"/>
      <c r="K73" s="337"/>
      <c r="L73" s="337"/>
    </row>
    <row r="74" spans="1:14" x14ac:dyDescent="0.25">
      <c r="A74" s="455"/>
      <c r="B74" s="333"/>
      <c r="C74" s="333"/>
      <c r="D74" s="71"/>
      <c r="E74" s="71"/>
      <c r="F74" s="311"/>
      <c r="G74" s="337"/>
      <c r="H74" s="275"/>
      <c r="I74" s="275"/>
      <c r="J74" s="337"/>
      <c r="K74" s="337"/>
      <c r="L74" s="337"/>
    </row>
    <row r="75" spans="1:14" x14ac:dyDescent="0.25">
      <c r="A75" s="455"/>
      <c r="B75" s="333"/>
      <c r="C75" s="333"/>
      <c r="D75" s="71"/>
      <c r="E75" s="71"/>
      <c r="F75" s="311"/>
      <c r="G75" s="337"/>
      <c r="H75" s="275"/>
      <c r="I75" s="275"/>
      <c r="J75" s="337"/>
      <c r="K75" s="337"/>
      <c r="L75" s="337"/>
    </row>
    <row r="76" spans="1:14" x14ac:dyDescent="0.25">
      <c r="A76" s="455"/>
      <c r="B76" s="333"/>
      <c r="C76" s="333"/>
      <c r="D76" s="71"/>
      <c r="E76" s="71"/>
      <c r="F76" s="311"/>
      <c r="G76" s="337"/>
      <c r="H76" s="275"/>
      <c r="I76" s="275"/>
      <c r="J76" s="337"/>
      <c r="K76" s="337"/>
      <c r="L76" s="337"/>
    </row>
    <row r="77" spans="1:14" x14ac:dyDescent="0.25">
      <c r="A77" s="455"/>
      <c r="B77" s="333"/>
      <c r="C77" s="333"/>
      <c r="D77" s="71"/>
      <c r="E77" s="71"/>
      <c r="F77" s="311"/>
      <c r="G77" s="337"/>
      <c r="H77" s="275"/>
      <c r="I77" s="275"/>
      <c r="J77" s="337"/>
      <c r="K77" s="337"/>
      <c r="L77" s="337"/>
    </row>
    <row r="78" spans="1:14" x14ac:dyDescent="0.25">
      <c r="A78" s="455"/>
      <c r="B78" s="333"/>
      <c r="C78" s="333"/>
      <c r="D78" s="71"/>
      <c r="E78" s="71"/>
      <c r="F78" s="311"/>
      <c r="G78" s="337"/>
      <c r="H78" s="275"/>
      <c r="I78" s="275"/>
      <c r="J78" s="337"/>
      <c r="K78" s="337"/>
      <c r="L78" s="337"/>
    </row>
    <row r="79" spans="1:14" x14ac:dyDescent="0.25">
      <c r="A79" s="455"/>
      <c r="B79" s="333"/>
      <c r="C79" s="333"/>
      <c r="D79" s="71"/>
      <c r="E79" s="71"/>
      <c r="F79" s="311"/>
      <c r="G79" s="337"/>
      <c r="H79" s="275"/>
      <c r="I79" s="275"/>
      <c r="J79" s="337"/>
      <c r="K79" s="337"/>
      <c r="L79" s="337"/>
    </row>
    <row r="80" spans="1:14" x14ac:dyDescent="0.25">
      <c r="A80" s="455"/>
      <c r="B80" s="333"/>
      <c r="C80" s="333"/>
      <c r="D80" s="71"/>
      <c r="E80" s="71"/>
      <c r="F80" s="311"/>
      <c r="G80" s="337"/>
      <c r="H80" s="275"/>
      <c r="I80" s="275"/>
      <c r="J80" s="337"/>
      <c r="K80" s="337"/>
      <c r="L80" s="337"/>
    </row>
    <row r="81" spans="1:12" x14ac:dyDescent="0.25">
      <c r="A81" s="455"/>
      <c r="B81" s="333"/>
      <c r="C81" s="333"/>
      <c r="D81" s="71"/>
      <c r="E81" s="71"/>
      <c r="F81" s="311"/>
      <c r="G81" s="337"/>
      <c r="H81" s="275"/>
      <c r="I81" s="275"/>
      <c r="J81" s="337"/>
      <c r="K81" s="337"/>
      <c r="L81" s="337"/>
    </row>
    <row r="82" spans="1:12" x14ac:dyDescent="0.25">
      <c r="A82" s="455"/>
      <c r="B82" s="333"/>
      <c r="C82" s="333"/>
      <c r="D82" s="71"/>
      <c r="E82" s="71"/>
      <c r="F82" s="311"/>
      <c r="G82" s="337"/>
      <c r="H82" s="275"/>
      <c r="I82" s="275"/>
      <c r="J82" s="337"/>
      <c r="K82" s="337"/>
      <c r="L82" s="337"/>
    </row>
    <row r="83" spans="1:12" x14ac:dyDescent="0.25">
      <c r="A83" s="455"/>
      <c r="B83" s="333"/>
      <c r="C83" s="333"/>
      <c r="D83" s="71"/>
      <c r="E83" s="71"/>
      <c r="F83" s="311"/>
      <c r="G83" s="337"/>
      <c r="H83" s="275"/>
      <c r="I83" s="275"/>
      <c r="J83" s="337"/>
      <c r="K83" s="337"/>
      <c r="L83" s="337"/>
    </row>
    <row r="84" spans="1:12" x14ac:dyDescent="0.25">
      <c r="A84" s="455"/>
      <c r="B84" s="333"/>
      <c r="C84" s="333"/>
      <c r="D84" s="71"/>
      <c r="E84" s="71"/>
      <c r="F84" s="311"/>
      <c r="G84" s="337"/>
      <c r="H84" s="275"/>
      <c r="I84" s="275"/>
      <c r="J84" s="337"/>
      <c r="K84" s="337"/>
      <c r="L84" s="337"/>
    </row>
    <row r="85" spans="1:12" x14ac:dyDescent="0.25">
      <c r="A85" s="455"/>
      <c r="B85" s="333"/>
      <c r="C85" s="333"/>
      <c r="D85" s="71"/>
      <c r="E85" s="71"/>
      <c r="F85" s="311"/>
      <c r="G85" s="337"/>
      <c r="H85" s="275"/>
      <c r="I85" s="275"/>
      <c r="J85" s="337"/>
      <c r="K85" s="337"/>
      <c r="L85" s="337"/>
    </row>
    <row r="86" spans="1:12" x14ac:dyDescent="0.25">
      <c r="A86" s="455"/>
      <c r="B86" s="333"/>
      <c r="C86" s="333"/>
      <c r="D86" s="71"/>
      <c r="E86" s="71"/>
      <c r="F86" s="311"/>
      <c r="G86" s="337"/>
      <c r="H86" s="275"/>
      <c r="I86" s="275"/>
      <c r="J86" s="337"/>
      <c r="K86" s="337"/>
      <c r="L86" s="337"/>
    </row>
    <row r="87" spans="1:12" x14ac:dyDescent="0.25">
      <c r="A87" s="455"/>
      <c r="B87" s="333"/>
      <c r="C87" s="333"/>
      <c r="D87" s="71"/>
      <c r="E87" s="71"/>
      <c r="F87" s="311"/>
      <c r="G87" s="337"/>
      <c r="H87" s="275"/>
      <c r="I87" s="275"/>
      <c r="J87" s="337"/>
      <c r="K87" s="337"/>
      <c r="L87" s="337"/>
    </row>
    <row r="88" spans="1:12" x14ac:dyDescent="0.25">
      <c r="A88" s="455"/>
      <c r="B88" s="333"/>
      <c r="C88" s="333"/>
      <c r="D88" s="71"/>
      <c r="E88" s="71"/>
      <c r="F88" s="311"/>
      <c r="G88" s="337"/>
      <c r="H88" s="275"/>
      <c r="I88" s="275"/>
      <c r="J88" s="337"/>
      <c r="K88" s="337"/>
      <c r="L88" s="337"/>
    </row>
    <row r="89" spans="1:12" x14ac:dyDescent="0.25">
      <c r="A89" s="455"/>
      <c r="B89" s="333"/>
      <c r="C89" s="333"/>
      <c r="D89" s="71"/>
      <c r="E89" s="71"/>
      <c r="F89" s="311"/>
      <c r="G89" s="337"/>
      <c r="H89" s="275"/>
      <c r="I89" s="275"/>
      <c r="J89" s="337"/>
      <c r="K89" s="337"/>
      <c r="L89" s="337"/>
    </row>
    <row r="90" spans="1:12" x14ac:dyDescent="0.25">
      <c r="A90" s="455"/>
      <c r="B90" s="333"/>
      <c r="C90" s="333"/>
      <c r="D90" s="71"/>
      <c r="E90" s="71"/>
      <c r="F90" s="311"/>
      <c r="G90" s="337"/>
      <c r="H90" s="275"/>
      <c r="I90" s="275"/>
      <c r="J90" s="337"/>
      <c r="K90" s="337"/>
      <c r="L90" s="337"/>
    </row>
    <row r="91" spans="1:12" x14ac:dyDescent="0.25">
      <c r="A91" s="455"/>
      <c r="B91" s="333"/>
      <c r="C91" s="333"/>
      <c r="D91" s="71"/>
      <c r="E91" s="71"/>
      <c r="F91" s="311"/>
      <c r="G91" s="337"/>
      <c r="H91" s="275"/>
      <c r="I91" s="275"/>
      <c r="J91" s="337"/>
      <c r="K91" s="337"/>
      <c r="L91" s="337"/>
    </row>
    <row r="92" spans="1:12" x14ac:dyDescent="0.25">
      <c r="A92" s="455"/>
      <c r="B92" s="333"/>
      <c r="C92" s="333"/>
      <c r="D92" s="71"/>
      <c r="E92" s="71"/>
      <c r="F92" s="311"/>
      <c r="G92" s="337"/>
      <c r="H92" s="275"/>
      <c r="I92" s="275"/>
      <c r="J92" s="337"/>
      <c r="K92" s="337"/>
      <c r="L92" s="337"/>
    </row>
    <row r="93" spans="1:12" x14ac:dyDescent="0.25">
      <c r="A93" s="455"/>
      <c r="B93" s="333"/>
      <c r="C93" s="333"/>
      <c r="D93" s="71"/>
      <c r="E93" s="71"/>
      <c r="F93" s="311"/>
      <c r="G93" s="337"/>
      <c r="H93" s="275"/>
      <c r="I93" s="275"/>
      <c r="J93" s="337"/>
      <c r="K93" s="337"/>
      <c r="L93" s="337"/>
    </row>
    <row r="94" spans="1:12" ht="15.75" thickBot="1" x14ac:dyDescent="0.3">
      <c r="A94" s="456"/>
      <c r="B94" s="336"/>
      <c r="C94" s="336"/>
      <c r="D94" s="71"/>
      <c r="E94" s="71"/>
      <c r="F94" s="310"/>
      <c r="G94" s="337"/>
      <c r="H94" s="275"/>
      <c r="I94" s="275"/>
      <c r="J94" s="337"/>
      <c r="K94" s="337"/>
      <c r="L94" s="337"/>
    </row>
    <row r="95" spans="1:12" ht="15.75" customHeight="1" thickBot="1" x14ac:dyDescent="0.3"/>
    <row r="96" spans="1:12" ht="15.75" customHeight="1" x14ac:dyDescent="0.25">
      <c r="A96" s="1371" t="s">
        <v>388</v>
      </c>
      <c r="B96" s="1372"/>
      <c r="C96" s="1372"/>
    </row>
    <row r="97" spans="1:15" ht="15.75" customHeight="1" x14ac:dyDescent="0.25">
      <c r="A97" s="1373" t="s">
        <v>345</v>
      </c>
      <c r="B97" s="1378"/>
      <c r="C97" s="1378"/>
    </row>
    <row r="98" spans="1:15" ht="66.95" customHeight="1" x14ac:dyDescent="0.25">
      <c r="A98" s="1361" t="s">
        <v>363</v>
      </c>
      <c r="B98" s="1375"/>
      <c r="C98" s="1375"/>
      <c r="D98" s="1269"/>
      <c r="E98" s="1269"/>
      <c r="F98" s="1269"/>
      <c r="G98" s="1269"/>
      <c r="H98" s="1269"/>
      <c r="I98" s="1269"/>
      <c r="J98" s="1269"/>
      <c r="K98" s="1269"/>
      <c r="L98" s="1269"/>
      <c r="M98" s="1269"/>
      <c r="N98" s="1269"/>
      <c r="O98" s="1269"/>
    </row>
    <row r="99" spans="1:15" ht="15" customHeight="1" x14ac:dyDescent="0.25">
      <c r="A99" s="467" t="s">
        <v>364</v>
      </c>
      <c r="B99" s="461" t="s">
        <v>389</v>
      </c>
      <c r="C99" s="461" t="s">
        <v>390</v>
      </c>
      <c r="D99" s="570"/>
      <c r="E99" s="570"/>
      <c r="F99" s="570"/>
      <c r="G99" s="275"/>
      <c r="H99" s="570"/>
      <c r="I99" s="570"/>
      <c r="J99" s="570"/>
    </row>
    <row r="100" spans="1:15" ht="77.25" customHeight="1" x14ac:dyDescent="0.25">
      <c r="A100" s="462" t="s">
        <v>367</v>
      </c>
      <c r="B100" s="333"/>
      <c r="C100" s="311"/>
      <c r="D100" s="275"/>
      <c r="E100" s="337"/>
      <c r="F100" s="337"/>
      <c r="G100" s="337"/>
      <c r="H100" s="337"/>
      <c r="I100" s="337"/>
      <c r="J100" s="337"/>
    </row>
    <row r="101" spans="1:15" ht="236.1" customHeight="1" x14ac:dyDescent="0.25">
      <c r="A101" s="824" t="s">
        <v>368</v>
      </c>
      <c r="B101" s="333"/>
      <c r="C101" s="311"/>
      <c r="D101" s="275"/>
      <c r="E101" s="337"/>
      <c r="F101" s="337"/>
      <c r="G101" s="337"/>
      <c r="H101" s="337"/>
      <c r="I101" s="337"/>
      <c r="J101" s="337"/>
    </row>
    <row r="102" spans="1:15" ht="77.25" customHeight="1" x14ac:dyDescent="0.25">
      <c r="A102" s="462" t="s">
        <v>369</v>
      </c>
      <c r="B102" s="333"/>
      <c r="C102" s="311"/>
      <c r="D102" s="275"/>
      <c r="E102" s="337"/>
      <c r="F102" s="337"/>
      <c r="G102" s="337"/>
      <c r="H102" s="337"/>
      <c r="I102" s="337"/>
      <c r="J102" s="337"/>
    </row>
    <row r="103" spans="1:15" ht="77.25" customHeight="1" x14ac:dyDescent="0.25">
      <c r="A103" s="462" t="s">
        <v>370</v>
      </c>
      <c r="B103" s="333"/>
      <c r="C103" s="311"/>
      <c r="D103" s="275"/>
      <c r="E103" s="337"/>
      <c r="F103" s="337"/>
      <c r="G103" s="337"/>
      <c r="H103" s="337"/>
      <c r="I103" s="337"/>
      <c r="J103" s="337"/>
    </row>
    <row r="104" spans="1:15" ht="77.25" customHeight="1" x14ac:dyDescent="0.25">
      <c r="A104" s="462" t="s">
        <v>371</v>
      </c>
      <c r="B104" s="333"/>
      <c r="C104" s="311"/>
      <c r="D104" s="275"/>
      <c r="E104" s="337"/>
      <c r="F104" s="337"/>
      <c r="G104" s="337"/>
      <c r="H104" s="337"/>
      <c r="I104" s="337"/>
      <c r="J104" s="337"/>
    </row>
    <row r="105" spans="1:15" ht="77.25" customHeight="1" x14ac:dyDescent="0.25">
      <c r="A105" s="462" t="s">
        <v>372</v>
      </c>
      <c r="B105" s="333"/>
      <c r="C105" s="311"/>
      <c r="D105" s="275"/>
      <c r="E105" s="337"/>
      <c r="F105" s="337"/>
      <c r="G105" s="337"/>
      <c r="H105" s="337"/>
      <c r="I105" s="337"/>
      <c r="J105" s="337"/>
    </row>
    <row r="106" spans="1:15" ht="117" customHeight="1" x14ac:dyDescent="0.25">
      <c r="A106" s="462" t="s">
        <v>373</v>
      </c>
      <c r="B106" s="333"/>
      <c r="C106" s="311"/>
      <c r="D106" s="275"/>
      <c r="E106" s="337"/>
      <c r="F106" s="337"/>
      <c r="G106" s="337"/>
      <c r="H106" s="337"/>
      <c r="I106" s="337"/>
      <c r="J106" s="337"/>
    </row>
    <row r="107" spans="1:15" ht="77.25" customHeight="1" x14ac:dyDescent="0.25">
      <c r="A107" s="462" t="s">
        <v>374</v>
      </c>
      <c r="B107" s="333"/>
      <c r="C107" s="311"/>
      <c r="D107" s="275"/>
      <c r="E107" s="337"/>
      <c r="F107" s="337"/>
      <c r="G107" s="337"/>
      <c r="H107" s="337"/>
      <c r="I107" s="337"/>
      <c r="J107" s="337"/>
    </row>
    <row r="108" spans="1:15" ht="77.25" customHeight="1" x14ac:dyDescent="0.25">
      <c r="A108" s="462" t="s">
        <v>375</v>
      </c>
      <c r="B108" s="333"/>
      <c r="C108" s="311"/>
      <c r="D108" s="275"/>
      <c r="E108" s="337"/>
      <c r="F108" s="337"/>
      <c r="G108" s="337"/>
      <c r="H108" s="337"/>
      <c r="I108" s="337"/>
      <c r="J108" s="337"/>
    </row>
    <row r="109" spans="1:15" ht="77.25" customHeight="1" x14ac:dyDescent="0.25">
      <c r="A109" s="464" t="s">
        <v>376</v>
      </c>
      <c r="B109" s="465"/>
      <c r="C109" s="466"/>
      <c r="D109" s="275"/>
      <c r="E109" s="337"/>
      <c r="F109" s="337"/>
      <c r="G109" s="337"/>
      <c r="H109" s="337"/>
      <c r="I109" s="337"/>
      <c r="J109" s="337"/>
    </row>
    <row r="110" spans="1:15" x14ac:dyDescent="0.25">
      <c r="D110" s="275"/>
      <c r="E110" s="275"/>
      <c r="F110" s="275"/>
      <c r="G110" s="275"/>
      <c r="H110" s="275"/>
      <c r="I110" s="275"/>
      <c r="J110" s="275"/>
    </row>
    <row r="111" spans="1:15" ht="35.25" customHeight="1" x14ac:dyDescent="0.25"/>
  </sheetData>
  <sheetProtection sheet="1" formatCells="0" formatColumns="0" formatRows="0" sort="0" autoFilter="0"/>
  <mergeCells count="11">
    <mergeCell ref="A1:H1"/>
    <mergeCell ref="A2:H2"/>
    <mergeCell ref="A3:H3"/>
    <mergeCell ref="A68:F68"/>
    <mergeCell ref="A98:C98"/>
    <mergeCell ref="A66:F66"/>
    <mergeCell ref="A67:F67"/>
    <mergeCell ref="A5:H5"/>
    <mergeCell ref="A6:G6"/>
    <mergeCell ref="A96:C96"/>
    <mergeCell ref="A97:C97"/>
  </mergeCells>
  <conditionalFormatting sqref="D72:D94">
    <cfRule type="cellIs" dxfId="158" priority="4" operator="equal">
      <formula>"Completed"</formula>
    </cfRule>
    <cfRule type="cellIs" dxfId="157" priority="5" operator="equal">
      <formula>"In Progress"</formula>
    </cfRule>
    <cfRule type="cellIs" dxfId="156" priority="6" operator="equal">
      <formula>"Not yet started"</formula>
    </cfRule>
  </conditionalFormatting>
  <conditionalFormatting sqref="E72:E94">
    <cfRule type="cellIs" dxfId="155" priority="1" operator="equal">
      <formula>"Completed"</formula>
    </cfRule>
    <cfRule type="cellIs" dxfId="154" priority="2" operator="equal">
      <formula>"In Progress"</formula>
    </cfRule>
    <cfRule type="cellIs" dxfId="153" priority="3" operator="equal">
      <formula>"Not yet started"</formula>
    </cfRule>
  </conditionalFormatting>
  <conditionalFormatting sqref="I110:I111">
    <cfRule type="cellIs" dxfId="152" priority="15" operator="equal">
      <formula>"No"</formula>
    </cfRule>
    <cfRule type="cellIs" dxfId="151" priority="16" operator="equal">
      <formula>"Yes"</formula>
    </cfRule>
  </conditionalFormatting>
  <dataValidations count="1">
    <dataValidation type="decimal" errorStyle="warning" allowBlank="1" showInputMessage="1" showErrorMessage="1" error="Please enter a valid dollar amount only." sqref="C9:D58 F9:G58" xr:uid="{AA7B4D61-B235-4AB4-9F67-4395AFA358F6}">
      <formula1>0</formula1>
      <formula2>3000000000</formula2>
    </dataValidation>
  </dataValidations>
  <pageMargins left="0.85" right="0.85" top="0.85" bottom="0.5" header="0.3" footer="0.3"/>
  <pageSetup scale="69" orientation="portrait" r:id="rId1"/>
  <headerFooter>
    <oddHeader>&amp;L&amp;G&amp;ROMB Control Number: 2060-0754
Expiration Date: 9/30/2028</oddHeader>
    <oddFooter>&amp;LEPA Form Number: 5900-721</oddFooter>
    <firstHeader xml:space="preserve">&amp;LOMB Control Number: 2060-NEW
Expiration Date: MM/DD/YYYY&amp;RU.S. EPA Office of Transportation and Air Quality 
Transportation and Climate Division
</firstHeader>
  </headerFooter>
  <ignoredErrors>
    <ignoredError sqref="E18:E58 H18:H58 H9:H16 E9:E16" unlockedFormula="1"/>
  </ignoredErrors>
  <legacyDrawingHF r:id="rId2"/>
  <tableParts count="3">
    <tablePart r:id="rId3"/>
    <tablePart r:id="rId4"/>
    <tablePart r:id="rId5"/>
  </tableParts>
  <extLst>
    <ext xmlns:x14="http://schemas.microsoft.com/office/spreadsheetml/2009/9/main" uri="{CCE6A557-97BC-4b89-ADB6-D9C93CAAB3DF}">
      <x14:dataValidations xmlns:xm="http://schemas.microsoft.com/office/excel/2006/main" count="2">
        <x14:dataValidation type="list" allowBlank="1" showInputMessage="1" showErrorMessage="1" xr:uid="{1F29C0DD-5C3A-4F74-94D8-16D0A22573D0}">
          <x14:formula1>
            <xm:f>'Data Validation'!$T$4:$T$6</xm:f>
          </x14:formula1>
          <xm:sqref>D72:E94</xm:sqref>
        </x14:dataValidation>
        <x14:dataValidation type="list" allowBlank="1" showInputMessage="1" showErrorMessage="1" xr:uid="{673B1816-ABD0-4BCC-AB45-8F22C76E1149}">
          <x14:formula1>
            <xm:f>'Data Validation'!$BI$3:$BI$11</xm:f>
          </x14:formula1>
          <xm:sqref>A9:A58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65EA3-0DE0-45C6-8ED8-8ED5228C2A1C}">
  <dimension ref="A1:Q111"/>
  <sheetViews>
    <sheetView zoomScaleNormal="100" workbookViewId="0">
      <selection activeCell="B9" sqref="B9"/>
    </sheetView>
  </sheetViews>
  <sheetFormatPr defaultColWidth="23.85546875" defaultRowHeight="15" outlineLevelRow="1" x14ac:dyDescent="0.25"/>
  <cols>
    <col min="1" max="1" width="39" style="63" bestFit="1" customWidth="1"/>
    <col min="2" max="3" width="37.85546875" style="63" customWidth="1"/>
    <col min="4" max="9" width="26.140625" style="63" customWidth="1"/>
    <col min="10" max="16384" width="23.85546875" style="63"/>
  </cols>
  <sheetData>
    <row r="1" spans="1:17" x14ac:dyDescent="0.25">
      <c r="A1" s="1355" t="s">
        <v>0</v>
      </c>
      <c r="B1" s="1356"/>
      <c r="C1" s="1356"/>
      <c r="D1" s="1356"/>
      <c r="E1" s="1356"/>
      <c r="F1" s="1356"/>
      <c r="G1" s="1356"/>
      <c r="H1" s="1356"/>
      <c r="I1" s="64"/>
      <c r="J1" s="64"/>
      <c r="K1" s="64"/>
      <c r="L1" s="1270"/>
    </row>
    <row r="2" spans="1:17" x14ac:dyDescent="0.25">
      <c r="A2" s="1348" t="s">
        <v>146</v>
      </c>
      <c r="B2" s="1349"/>
      <c r="C2" s="1349"/>
      <c r="D2" s="1349"/>
      <c r="E2" s="1349"/>
      <c r="F2" s="1349"/>
      <c r="G2" s="1349"/>
      <c r="H2" s="1349"/>
      <c r="I2" s="275"/>
      <c r="J2" s="275"/>
      <c r="K2" s="275"/>
      <c r="L2" s="1270"/>
    </row>
    <row r="3" spans="1:17" x14ac:dyDescent="0.25">
      <c r="A3" s="1357" t="s">
        <v>391</v>
      </c>
      <c r="B3" s="1358"/>
      <c r="C3" s="1358"/>
      <c r="D3" s="1358"/>
      <c r="E3" s="1358"/>
      <c r="F3" s="1358"/>
      <c r="G3" s="1358"/>
      <c r="H3" s="1358"/>
      <c r="I3" s="351"/>
      <c r="J3" s="351"/>
      <c r="K3" s="351"/>
      <c r="L3" s="1270"/>
    </row>
    <row r="4" spans="1:17" x14ac:dyDescent="0.25">
      <c r="A4" s="1380"/>
      <c r="B4" s="1380"/>
      <c r="C4" s="1380"/>
      <c r="D4" s="1380"/>
      <c r="E4" s="1380"/>
      <c r="F4" s="1380"/>
      <c r="G4" s="1380"/>
      <c r="H4" s="1380"/>
      <c r="I4" s="203"/>
      <c r="J4" s="203"/>
      <c r="K4" s="203"/>
      <c r="L4" s="1271"/>
    </row>
    <row r="5" spans="1:17" ht="15" customHeight="1" x14ac:dyDescent="0.25">
      <c r="A5" s="1379" t="s">
        <v>392</v>
      </c>
      <c r="B5" s="1377"/>
      <c r="C5" s="1377"/>
      <c r="D5" s="1377"/>
      <c r="E5" s="1377"/>
      <c r="F5" s="1377"/>
      <c r="G5" s="1377"/>
      <c r="H5" s="1377"/>
      <c r="I5" s="570"/>
      <c r="J5" s="570"/>
      <c r="K5" s="570"/>
      <c r="L5" s="273"/>
      <c r="M5" s="273"/>
      <c r="N5" s="273"/>
      <c r="O5" s="273"/>
      <c r="P5" s="273"/>
      <c r="Q5" s="273"/>
    </row>
    <row r="6" spans="1:17" ht="68.099999999999994" customHeight="1" x14ac:dyDescent="0.25">
      <c r="A6" s="1369" t="s">
        <v>393</v>
      </c>
      <c r="B6" s="1370"/>
      <c r="C6" s="1370"/>
      <c r="D6" s="1370"/>
      <c r="E6" s="1370"/>
      <c r="F6" s="1370"/>
      <c r="G6" s="1370"/>
      <c r="H6" s="776"/>
      <c r="I6" s="272"/>
      <c r="J6" s="570"/>
      <c r="K6" s="570"/>
      <c r="L6" s="273"/>
      <c r="M6" s="273"/>
      <c r="N6" s="273"/>
      <c r="O6" s="273"/>
      <c r="P6" s="273"/>
      <c r="Q6" s="273"/>
    </row>
    <row r="7" spans="1:17" customFormat="1" x14ac:dyDescent="0.25"/>
    <row r="8" spans="1:17" ht="60.75" thickBot="1" x14ac:dyDescent="0.3">
      <c r="A8" s="452" t="s">
        <v>333</v>
      </c>
      <c r="B8" s="779" t="s">
        <v>334</v>
      </c>
      <c r="C8" s="72" t="s">
        <v>394</v>
      </c>
      <c r="D8" s="73" t="s">
        <v>395</v>
      </c>
      <c r="E8" s="74" t="s">
        <v>396</v>
      </c>
      <c r="F8" s="72" t="s">
        <v>397</v>
      </c>
      <c r="G8" s="73" t="s">
        <v>398</v>
      </c>
      <c r="H8" s="74" t="s">
        <v>399</v>
      </c>
    </row>
    <row r="9" spans="1:17" ht="15.75" x14ac:dyDescent="0.25">
      <c r="A9" s="777" t="s">
        <v>305</v>
      </c>
      <c r="B9" s="532"/>
      <c r="C9" s="519"/>
      <c r="D9" s="524"/>
      <c r="E9" s="526">
        <f>C9+D9</f>
        <v>0</v>
      </c>
      <c r="F9" s="519"/>
      <c r="G9" s="524"/>
      <c r="H9" s="526">
        <f>F9+G9</f>
        <v>0</v>
      </c>
    </row>
    <row r="10" spans="1:17" ht="15.75" x14ac:dyDescent="0.25">
      <c r="A10" s="777" t="s">
        <v>306</v>
      </c>
      <c r="B10" s="533"/>
      <c r="C10" s="520"/>
      <c r="D10" s="523"/>
      <c r="E10" s="526">
        <f t="shared" ref="E10:E55" si="0">C10+D10</f>
        <v>0</v>
      </c>
      <c r="F10" s="520"/>
      <c r="G10" s="523"/>
      <c r="H10" s="526">
        <f t="shared" ref="H10:H55" si="1">F10+G10</f>
        <v>0</v>
      </c>
    </row>
    <row r="11" spans="1:17" x14ac:dyDescent="0.25">
      <c r="A11" s="1248" t="s">
        <v>307</v>
      </c>
      <c r="B11" s="533"/>
      <c r="C11" s="520"/>
      <c r="D11" s="523"/>
      <c r="E11" s="526">
        <f t="shared" si="0"/>
        <v>0</v>
      </c>
      <c r="F11" s="520"/>
      <c r="G11" s="523"/>
      <c r="H11" s="526">
        <f t="shared" si="1"/>
        <v>0</v>
      </c>
    </row>
    <row r="12" spans="1:17" x14ac:dyDescent="0.25">
      <c r="A12" s="1248" t="s">
        <v>308</v>
      </c>
      <c r="B12" s="533"/>
      <c r="C12" s="520"/>
      <c r="D12" s="523"/>
      <c r="E12" s="526">
        <f t="shared" si="0"/>
        <v>0</v>
      </c>
      <c r="F12" s="520"/>
      <c r="G12" s="523"/>
      <c r="H12" s="526">
        <f t="shared" si="1"/>
        <v>0</v>
      </c>
    </row>
    <row r="13" spans="1:17" x14ac:dyDescent="0.25">
      <c r="A13" s="1248" t="s">
        <v>309</v>
      </c>
      <c r="B13" s="533"/>
      <c r="C13" s="520"/>
      <c r="D13" s="523"/>
      <c r="E13" s="526">
        <f t="shared" si="0"/>
        <v>0</v>
      </c>
      <c r="F13" s="520"/>
      <c r="G13" s="523"/>
      <c r="H13" s="526">
        <f t="shared" si="1"/>
        <v>0</v>
      </c>
    </row>
    <row r="14" spans="1:17" x14ac:dyDescent="0.25">
      <c r="A14" s="1248" t="s">
        <v>310</v>
      </c>
      <c r="B14" s="533"/>
      <c r="C14" s="520"/>
      <c r="D14" s="523"/>
      <c r="E14" s="526">
        <f t="shared" si="0"/>
        <v>0</v>
      </c>
      <c r="F14" s="520"/>
      <c r="G14" s="523"/>
      <c r="H14" s="526">
        <f t="shared" si="1"/>
        <v>0</v>
      </c>
    </row>
    <row r="15" spans="1:17" x14ac:dyDescent="0.25">
      <c r="A15" s="1248" t="s">
        <v>311</v>
      </c>
      <c r="B15" s="533"/>
      <c r="C15" s="520"/>
      <c r="D15" s="523"/>
      <c r="E15" s="526">
        <f t="shared" si="0"/>
        <v>0</v>
      </c>
      <c r="F15" s="520"/>
      <c r="G15" s="523"/>
      <c r="H15" s="526">
        <f t="shared" si="1"/>
        <v>0</v>
      </c>
    </row>
    <row r="16" spans="1:17" x14ac:dyDescent="0.25">
      <c r="A16" s="1248" t="s">
        <v>312</v>
      </c>
      <c r="B16" s="533"/>
      <c r="C16" s="520"/>
      <c r="D16" s="523"/>
      <c r="E16" s="526">
        <f t="shared" si="0"/>
        <v>0</v>
      </c>
      <c r="F16" s="520"/>
      <c r="G16" s="523"/>
      <c r="H16" s="526">
        <f t="shared" si="1"/>
        <v>0</v>
      </c>
    </row>
    <row r="17" spans="1:8" x14ac:dyDescent="0.25">
      <c r="A17" s="1248" t="s">
        <v>314</v>
      </c>
      <c r="B17" s="533"/>
      <c r="C17" s="520"/>
      <c r="D17" s="523"/>
      <c r="E17" s="526">
        <f t="shared" si="0"/>
        <v>0</v>
      </c>
      <c r="F17" s="520"/>
      <c r="G17" s="523"/>
      <c r="H17" s="526">
        <f t="shared" si="1"/>
        <v>0</v>
      </c>
    </row>
    <row r="18" spans="1:8" hidden="1" outlineLevel="1" x14ac:dyDescent="0.25">
      <c r="A18" s="1281"/>
      <c r="B18" s="533"/>
      <c r="C18" s="520"/>
      <c r="D18" s="523"/>
      <c r="E18" s="526">
        <f t="shared" si="0"/>
        <v>0</v>
      </c>
      <c r="F18" s="520"/>
      <c r="G18" s="523"/>
      <c r="H18" s="526">
        <f t="shared" si="1"/>
        <v>0</v>
      </c>
    </row>
    <row r="19" spans="1:8" hidden="1" outlineLevel="1" x14ac:dyDescent="0.25">
      <c r="A19" s="1281"/>
      <c r="B19" s="533"/>
      <c r="C19" s="520"/>
      <c r="D19" s="523"/>
      <c r="E19" s="526">
        <f t="shared" si="0"/>
        <v>0</v>
      </c>
      <c r="F19" s="520"/>
      <c r="G19" s="523"/>
      <c r="H19" s="526">
        <f t="shared" si="1"/>
        <v>0</v>
      </c>
    </row>
    <row r="20" spans="1:8" hidden="1" outlineLevel="1" x14ac:dyDescent="0.25">
      <c r="A20" s="1281"/>
      <c r="B20" s="533"/>
      <c r="C20" s="520"/>
      <c r="D20" s="523"/>
      <c r="E20" s="526">
        <f t="shared" si="0"/>
        <v>0</v>
      </c>
      <c r="F20" s="520"/>
      <c r="G20" s="523"/>
      <c r="H20" s="526">
        <f t="shared" si="1"/>
        <v>0</v>
      </c>
    </row>
    <row r="21" spans="1:8" hidden="1" outlineLevel="1" x14ac:dyDescent="0.25">
      <c r="A21" s="1281"/>
      <c r="B21" s="533"/>
      <c r="C21" s="520"/>
      <c r="D21" s="523"/>
      <c r="E21" s="526">
        <f t="shared" si="0"/>
        <v>0</v>
      </c>
      <c r="F21" s="520"/>
      <c r="G21" s="523"/>
      <c r="H21" s="526">
        <f t="shared" si="1"/>
        <v>0</v>
      </c>
    </row>
    <row r="22" spans="1:8" hidden="1" outlineLevel="1" x14ac:dyDescent="0.25">
      <c r="A22" s="1281"/>
      <c r="B22" s="533"/>
      <c r="C22" s="520"/>
      <c r="D22" s="523"/>
      <c r="E22" s="526">
        <f t="shared" si="0"/>
        <v>0</v>
      </c>
      <c r="F22" s="520"/>
      <c r="G22" s="523"/>
      <c r="H22" s="526">
        <f t="shared" si="1"/>
        <v>0</v>
      </c>
    </row>
    <row r="23" spans="1:8" hidden="1" outlineLevel="1" x14ac:dyDescent="0.25">
      <c r="A23" s="1281"/>
      <c r="B23" s="533"/>
      <c r="C23" s="520"/>
      <c r="D23" s="523"/>
      <c r="E23" s="526">
        <f t="shared" si="0"/>
        <v>0</v>
      </c>
      <c r="F23" s="520"/>
      <c r="G23" s="523"/>
      <c r="H23" s="526">
        <f t="shared" si="1"/>
        <v>0</v>
      </c>
    </row>
    <row r="24" spans="1:8" hidden="1" outlineLevel="1" x14ac:dyDescent="0.25">
      <c r="A24" s="1281"/>
      <c r="B24" s="533"/>
      <c r="C24" s="520"/>
      <c r="D24" s="523"/>
      <c r="E24" s="526">
        <f t="shared" si="0"/>
        <v>0</v>
      </c>
      <c r="F24" s="520"/>
      <c r="G24" s="523"/>
      <c r="H24" s="526">
        <f t="shared" si="1"/>
        <v>0</v>
      </c>
    </row>
    <row r="25" spans="1:8" hidden="1" outlineLevel="1" x14ac:dyDescent="0.25">
      <c r="A25" s="1281"/>
      <c r="B25" s="533"/>
      <c r="C25" s="520"/>
      <c r="D25" s="523"/>
      <c r="E25" s="526">
        <f t="shared" si="0"/>
        <v>0</v>
      </c>
      <c r="F25" s="520"/>
      <c r="G25" s="523"/>
      <c r="H25" s="526">
        <f t="shared" si="1"/>
        <v>0</v>
      </c>
    </row>
    <row r="26" spans="1:8" hidden="1" outlineLevel="1" x14ac:dyDescent="0.25">
      <c r="A26" s="1281"/>
      <c r="B26" s="533"/>
      <c r="C26" s="520"/>
      <c r="D26" s="523"/>
      <c r="E26" s="526">
        <f t="shared" si="0"/>
        <v>0</v>
      </c>
      <c r="F26" s="520"/>
      <c r="G26" s="523"/>
      <c r="H26" s="526">
        <f t="shared" si="1"/>
        <v>0</v>
      </c>
    </row>
    <row r="27" spans="1:8" hidden="1" outlineLevel="1" x14ac:dyDescent="0.25">
      <c r="A27" s="1281"/>
      <c r="B27" s="533"/>
      <c r="C27" s="520"/>
      <c r="D27" s="523"/>
      <c r="E27" s="526">
        <f t="shared" si="0"/>
        <v>0</v>
      </c>
      <c r="F27" s="520"/>
      <c r="G27" s="523"/>
      <c r="H27" s="526">
        <f t="shared" si="1"/>
        <v>0</v>
      </c>
    </row>
    <row r="28" spans="1:8" hidden="1" outlineLevel="1" x14ac:dyDescent="0.25">
      <c r="A28" s="1281"/>
      <c r="B28" s="533"/>
      <c r="C28" s="520"/>
      <c r="D28" s="523"/>
      <c r="E28" s="526">
        <f t="shared" si="0"/>
        <v>0</v>
      </c>
      <c r="F28" s="520"/>
      <c r="G28" s="523"/>
      <c r="H28" s="526">
        <f t="shared" si="1"/>
        <v>0</v>
      </c>
    </row>
    <row r="29" spans="1:8" hidden="1" outlineLevel="1" x14ac:dyDescent="0.25">
      <c r="A29" s="1281"/>
      <c r="B29" s="533"/>
      <c r="C29" s="520"/>
      <c r="D29" s="523"/>
      <c r="E29" s="526">
        <f t="shared" si="0"/>
        <v>0</v>
      </c>
      <c r="F29" s="520"/>
      <c r="G29" s="523"/>
      <c r="H29" s="526">
        <f t="shared" si="1"/>
        <v>0</v>
      </c>
    </row>
    <row r="30" spans="1:8" hidden="1" outlineLevel="1" x14ac:dyDescent="0.25">
      <c r="A30" s="1281"/>
      <c r="B30" s="533"/>
      <c r="C30" s="520"/>
      <c r="D30" s="523"/>
      <c r="E30" s="526">
        <f t="shared" si="0"/>
        <v>0</v>
      </c>
      <c r="F30" s="520"/>
      <c r="G30" s="523"/>
      <c r="H30" s="526">
        <f t="shared" si="1"/>
        <v>0</v>
      </c>
    </row>
    <row r="31" spans="1:8" hidden="1" outlineLevel="1" x14ac:dyDescent="0.25">
      <c r="A31" s="1281"/>
      <c r="B31" s="533"/>
      <c r="C31" s="520"/>
      <c r="D31" s="523"/>
      <c r="E31" s="526">
        <f t="shared" si="0"/>
        <v>0</v>
      </c>
      <c r="F31" s="520"/>
      <c r="G31" s="523"/>
      <c r="H31" s="526">
        <f t="shared" si="1"/>
        <v>0</v>
      </c>
    </row>
    <row r="32" spans="1:8" hidden="1" outlineLevel="1" x14ac:dyDescent="0.25">
      <c r="A32" s="1281"/>
      <c r="B32" s="533"/>
      <c r="C32" s="520"/>
      <c r="D32" s="523"/>
      <c r="E32" s="526">
        <f t="shared" si="0"/>
        <v>0</v>
      </c>
      <c r="F32" s="520"/>
      <c r="G32" s="523"/>
      <c r="H32" s="526">
        <f t="shared" si="1"/>
        <v>0</v>
      </c>
    </row>
    <row r="33" spans="1:8" hidden="1" outlineLevel="1" x14ac:dyDescent="0.25">
      <c r="A33" s="1281"/>
      <c r="B33" s="533"/>
      <c r="C33" s="520"/>
      <c r="D33" s="523"/>
      <c r="E33" s="526">
        <f t="shared" si="0"/>
        <v>0</v>
      </c>
      <c r="F33" s="520"/>
      <c r="G33" s="523"/>
      <c r="H33" s="526">
        <f t="shared" si="1"/>
        <v>0</v>
      </c>
    </row>
    <row r="34" spans="1:8" hidden="1" outlineLevel="1" x14ac:dyDescent="0.25">
      <c r="A34" s="1281"/>
      <c r="B34" s="533"/>
      <c r="C34" s="520"/>
      <c r="D34" s="523"/>
      <c r="E34" s="526">
        <f t="shared" si="0"/>
        <v>0</v>
      </c>
      <c r="F34" s="520"/>
      <c r="G34" s="523"/>
      <c r="H34" s="526">
        <f t="shared" si="1"/>
        <v>0</v>
      </c>
    </row>
    <row r="35" spans="1:8" hidden="1" outlineLevel="1" x14ac:dyDescent="0.25">
      <c r="A35" s="1281"/>
      <c r="B35" s="533"/>
      <c r="C35" s="520"/>
      <c r="D35" s="523"/>
      <c r="E35" s="526">
        <f t="shared" si="0"/>
        <v>0</v>
      </c>
      <c r="F35" s="520"/>
      <c r="G35" s="523"/>
      <c r="H35" s="526">
        <f t="shared" si="1"/>
        <v>0</v>
      </c>
    </row>
    <row r="36" spans="1:8" hidden="1" outlineLevel="1" x14ac:dyDescent="0.25">
      <c r="A36" s="1281"/>
      <c r="B36" s="533"/>
      <c r="C36" s="520"/>
      <c r="D36" s="523"/>
      <c r="E36" s="526">
        <f t="shared" si="0"/>
        <v>0</v>
      </c>
      <c r="F36" s="520"/>
      <c r="G36" s="523"/>
      <c r="H36" s="526">
        <f t="shared" si="1"/>
        <v>0</v>
      </c>
    </row>
    <row r="37" spans="1:8" hidden="1" outlineLevel="1" x14ac:dyDescent="0.25">
      <c r="A37" s="1281"/>
      <c r="B37" s="533"/>
      <c r="C37" s="520"/>
      <c r="D37" s="523"/>
      <c r="E37" s="526">
        <f t="shared" si="0"/>
        <v>0</v>
      </c>
      <c r="F37" s="520"/>
      <c r="G37" s="523"/>
      <c r="H37" s="526">
        <f t="shared" si="1"/>
        <v>0</v>
      </c>
    </row>
    <row r="38" spans="1:8" hidden="1" outlineLevel="1" x14ac:dyDescent="0.25">
      <c r="A38" s="1281"/>
      <c r="B38" s="533"/>
      <c r="C38" s="520"/>
      <c r="D38" s="523"/>
      <c r="E38" s="526">
        <f t="shared" si="0"/>
        <v>0</v>
      </c>
      <c r="F38" s="520"/>
      <c r="G38" s="523"/>
      <c r="H38" s="526">
        <f t="shared" si="1"/>
        <v>0</v>
      </c>
    </row>
    <row r="39" spans="1:8" hidden="1" outlineLevel="1" x14ac:dyDescent="0.25">
      <c r="A39" s="1281"/>
      <c r="B39" s="533"/>
      <c r="C39" s="520"/>
      <c r="D39" s="523"/>
      <c r="E39" s="526">
        <f t="shared" si="0"/>
        <v>0</v>
      </c>
      <c r="F39" s="520"/>
      <c r="G39" s="523"/>
      <c r="H39" s="526">
        <f t="shared" si="1"/>
        <v>0</v>
      </c>
    </row>
    <row r="40" spans="1:8" hidden="1" outlineLevel="1" x14ac:dyDescent="0.25">
      <c r="A40" s="1281"/>
      <c r="B40" s="533"/>
      <c r="C40" s="520"/>
      <c r="D40" s="523"/>
      <c r="E40" s="526">
        <f t="shared" si="0"/>
        <v>0</v>
      </c>
      <c r="F40" s="520"/>
      <c r="G40" s="523"/>
      <c r="H40" s="526">
        <f t="shared" si="1"/>
        <v>0</v>
      </c>
    </row>
    <row r="41" spans="1:8" hidden="1" outlineLevel="1" x14ac:dyDescent="0.25">
      <c r="A41" s="1281"/>
      <c r="B41" s="533"/>
      <c r="C41" s="520"/>
      <c r="D41" s="523"/>
      <c r="E41" s="526">
        <f t="shared" si="0"/>
        <v>0</v>
      </c>
      <c r="F41" s="520"/>
      <c r="G41" s="523"/>
      <c r="H41" s="526">
        <f t="shared" si="1"/>
        <v>0</v>
      </c>
    </row>
    <row r="42" spans="1:8" hidden="1" outlineLevel="1" x14ac:dyDescent="0.25">
      <c r="A42" s="1281"/>
      <c r="B42" s="533"/>
      <c r="C42" s="520"/>
      <c r="D42" s="523"/>
      <c r="E42" s="526">
        <f t="shared" si="0"/>
        <v>0</v>
      </c>
      <c r="F42" s="520"/>
      <c r="G42" s="523"/>
      <c r="H42" s="526">
        <f t="shared" si="1"/>
        <v>0</v>
      </c>
    </row>
    <row r="43" spans="1:8" hidden="1" outlineLevel="1" x14ac:dyDescent="0.25">
      <c r="A43" s="1281"/>
      <c r="B43" s="533"/>
      <c r="C43" s="520"/>
      <c r="D43" s="523"/>
      <c r="E43" s="526">
        <f t="shared" si="0"/>
        <v>0</v>
      </c>
      <c r="F43" s="520"/>
      <c r="G43" s="523"/>
      <c r="H43" s="526">
        <f t="shared" si="1"/>
        <v>0</v>
      </c>
    </row>
    <row r="44" spans="1:8" hidden="1" outlineLevel="1" x14ac:dyDescent="0.25">
      <c r="A44" s="1281"/>
      <c r="B44" s="533"/>
      <c r="C44" s="520"/>
      <c r="D44" s="523"/>
      <c r="E44" s="526">
        <f t="shared" si="0"/>
        <v>0</v>
      </c>
      <c r="F44" s="520"/>
      <c r="G44" s="523"/>
      <c r="H44" s="526">
        <f t="shared" si="1"/>
        <v>0</v>
      </c>
    </row>
    <row r="45" spans="1:8" hidden="1" outlineLevel="1" x14ac:dyDescent="0.25">
      <c r="A45" s="1281"/>
      <c r="B45" s="533"/>
      <c r="C45" s="520"/>
      <c r="D45" s="523"/>
      <c r="E45" s="526">
        <f t="shared" si="0"/>
        <v>0</v>
      </c>
      <c r="F45" s="520"/>
      <c r="G45" s="523"/>
      <c r="H45" s="526">
        <f t="shared" si="1"/>
        <v>0</v>
      </c>
    </row>
    <row r="46" spans="1:8" hidden="1" outlineLevel="1" x14ac:dyDescent="0.25">
      <c r="A46" s="1281"/>
      <c r="B46" s="533"/>
      <c r="C46" s="520"/>
      <c r="D46" s="523"/>
      <c r="E46" s="526">
        <f t="shared" si="0"/>
        <v>0</v>
      </c>
      <c r="F46" s="520"/>
      <c r="G46" s="523"/>
      <c r="H46" s="526">
        <f t="shared" si="1"/>
        <v>0</v>
      </c>
    </row>
    <row r="47" spans="1:8" hidden="1" outlineLevel="1" x14ac:dyDescent="0.25">
      <c r="A47" s="1281"/>
      <c r="B47" s="533"/>
      <c r="C47" s="520"/>
      <c r="D47" s="523"/>
      <c r="E47" s="526">
        <f t="shared" si="0"/>
        <v>0</v>
      </c>
      <c r="F47" s="520"/>
      <c r="G47" s="523"/>
      <c r="H47" s="526">
        <f t="shared" si="1"/>
        <v>0</v>
      </c>
    </row>
    <row r="48" spans="1:8" hidden="1" outlineLevel="1" x14ac:dyDescent="0.25">
      <c r="A48" s="1281"/>
      <c r="B48" s="533"/>
      <c r="C48" s="520"/>
      <c r="D48" s="523"/>
      <c r="E48" s="526">
        <f t="shared" si="0"/>
        <v>0</v>
      </c>
      <c r="F48" s="520"/>
      <c r="G48" s="523"/>
      <c r="H48" s="526">
        <f t="shared" si="1"/>
        <v>0</v>
      </c>
    </row>
    <row r="49" spans="1:8" hidden="1" outlineLevel="1" x14ac:dyDescent="0.25">
      <c r="A49" s="1281"/>
      <c r="B49" s="533"/>
      <c r="C49" s="520"/>
      <c r="D49" s="523"/>
      <c r="E49" s="526">
        <f t="shared" si="0"/>
        <v>0</v>
      </c>
      <c r="F49" s="520"/>
      <c r="G49" s="523"/>
      <c r="H49" s="526">
        <f t="shared" si="1"/>
        <v>0</v>
      </c>
    </row>
    <row r="50" spans="1:8" hidden="1" outlineLevel="1" x14ac:dyDescent="0.25">
      <c r="A50" s="1281"/>
      <c r="B50" s="533"/>
      <c r="C50" s="520"/>
      <c r="D50" s="523"/>
      <c r="E50" s="526">
        <f t="shared" si="0"/>
        <v>0</v>
      </c>
      <c r="F50" s="520"/>
      <c r="G50" s="523"/>
      <c r="H50" s="526">
        <f t="shared" si="1"/>
        <v>0</v>
      </c>
    </row>
    <row r="51" spans="1:8" hidden="1" outlineLevel="1" x14ac:dyDescent="0.25">
      <c r="A51" s="1281"/>
      <c r="B51" s="533"/>
      <c r="C51" s="520"/>
      <c r="D51" s="523"/>
      <c r="E51" s="526">
        <f t="shared" si="0"/>
        <v>0</v>
      </c>
      <c r="F51" s="520"/>
      <c r="G51" s="523"/>
      <c r="H51" s="526">
        <f t="shared" si="1"/>
        <v>0</v>
      </c>
    </row>
    <row r="52" spans="1:8" hidden="1" outlineLevel="1" x14ac:dyDescent="0.25">
      <c r="A52" s="1281"/>
      <c r="B52" s="533"/>
      <c r="C52" s="520"/>
      <c r="D52" s="523"/>
      <c r="E52" s="526">
        <f t="shared" si="0"/>
        <v>0</v>
      </c>
      <c r="F52" s="520"/>
      <c r="G52" s="523"/>
      <c r="H52" s="526">
        <f t="shared" si="1"/>
        <v>0</v>
      </c>
    </row>
    <row r="53" spans="1:8" hidden="1" outlineLevel="1" x14ac:dyDescent="0.25">
      <c r="A53" s="1281"/>
      <c r="B53" s="533"/>
      <c r="C53" s="520"/>
      <c r="D53" s="523"/>
      <c r="E53" s="526">
        <f t="shared" si="0"/>
        <v>0</v>
      </c>
      <c r="F53" s="520"/>
      <c r="G53" s="523"/>
      <c r="H53" s="526">
        <f t="shared" si="1"/>
        <v>0</v>
      </c>
    </row>
    <row r="54" spans="1:8" hidden="1" outlineLevel="1" x14ac:dyDescent="0.25">
      <c r="A54" s="1281"/>
      <c r="B54" s="533"/>
      <c r="C54" s="520"/>
      <c r="D54" s="523"/>
      <c r="E54" s="526">
        <f t="shared" si="0"/>
        <v>0</v>
      </c>
      <c r="F54" s="520"/>
      <c r="G54" s="523"/>
      <c r="H54" s="526">
        <f t="shared" si="1"/>
        <v>0</v>
      </c>
    </row>
    <row r="55" spans="1:8" hidden="1" outlineLevel="1" x14ac:dyDescent="0.25">
      <c r="A55" s="1281"/>
      <c r="B55" s="533"/>
      <c r="C55" s="520"/>
      <c r="D55" s="523"/>
      <c r="E55" s="526">
        <f t="shared" si="0"/>
        <v>0</v>
      </c>
      <c r="F55" s="520"/>
      <c r="G55" s="523"/>
      <c r="H55" s="526">
        <f t="shared" si="1"/>
        <v>0</v>
      </c>
    </row>
    <row r="56" spans="1:8" ht="15.75" hidden="1" outlineLevel="1" x14ac:dyDescent="0.25">
      <c r="A56" s="1249"/>
      <c r="B56" s="533"/>
      <c r="C56" s="520"/>
      <c r="D56" s="523"/>
      <c r="E56" s="521">
        <f>C56+D56</f>
        <v>0</v>
      </c>
      <c r="F56" s="520"/>
      <c r="G56" s="523"/>
      <c r="H56" s="521">
        <f t="shared" ref="H56:H58" si="2">F56+G56</f>
        <v>0</v>
      </c>
    </row>
    <row r="57" spans="1:8" hidden="1" outlineLevel="1" x14ac:dyDescent="0.25">
      <c r="A57" s="1251"/>
      <c r="B57" s="533"/>
      <c r="C57" s="752"/>
      <c r="D57" s="523"/>
      <c r="E57" s="521">
        <f t="shared" ref="E57" si="3">C57+D57</f>
        <v>0</v>
      </c>
      <c r="F57" s="752"/>
      <c r="G57" s="523"/>
      <c r="H57" s="521">
        <f t="shared" si="2"/>
        <v>0</v>
      </c>
    </row>
    <row r="58" spans="1:8" hidden="1" outlineLevel="1" x14ac:dyDescent="0.25">
      <c r="A58" s="1251"/>
      <c r="B58" s="533"/>
      <c r="C58" s="520"/>
      <c r="D58" s="523"/>
      <c r="E58" s="521">
        <f>C58+D58</f>
        <v>0</v>
      </c>
      <c r="F58" s="520"/>
      <c r="G58" s="523"/>
      <c r="H58" s="521">
        <f t="shared" si="2"/>
        <v>0</v>
      </c>
    </row>
    <row r="59" spans="1:8" hidden="1" outlineLevel="1" x14ac:dyDescent="0.25">
      <c r="A59"/>
      <c r="B59" s="1010"/>
      <c r="C59" s="1010"/>
      <c r="D59" s="1010"/>
      <c r="E59"/>
      <c r="F59" s="1010"/>
      <c r="G59" s="1010"/>
      <c r="H59"/>
    </row>
    <row r="60" spans="1:8" ht="15.75" collapsed="1" x14ac:dyDescent="0.25">
      <c r="A60" s="778" t="s">
        <v>341</v>
      </c>
      <c r="B60" s="1010"/>
      <c r="C60" s="1010"/>
      <c r="D60" s="1010"/>
      <c r="E60"/>
      <c r="F60" s="1010"/>
      <c r="G60" s="1010"/>
      <c r="H60"/>
    </row>
    <row r="61" spans="1:8" x14ac:dyDescent="0.25">
      <c r="H61" s="275"/>
    </row>
    <row r="62" spans="1:8" x14ac:dyDescent="0.25">
      <c r="A62" s="1270" t="s">
        <v>313</v>
      </c>
      <c r="B62" s="534"/>
      <c r="C62" s="535" cm="1">
        <f t="array" ref="C62">SUM(SUMIF(Table11a_Year3_Annual_Expenditure[Category of Expenses
(populate additional rows as needed, selecting the appropriate Category of Expenses)], ExpenseCategory[], Table11a_Year3_Annual_Expenditure[Jan-Jun 2027
EPA Funds]))</f>
        <v>0</v>
      </c>
      <c r="D62" s="535" cm="1">
        <f t="array" ref="D62">SUM(SUMIF(Table11a_Year3_Annual_Expenditure[Category of Expenses
(populate additional rows as needed, selecting the appropriate Category of Expenses)], ExpenseCategory[], Table11a_Year3_Annual_Expenditure[Jan-Jun 2027
Recipient Cost Share]))</f>
        <v>0</v>
      </c>
      <c r="E62" s="535">
        <f>C62+D62</f>
        <v>0</v>
      </c>
      <c r="F62" s="535" cm="1">
        <f t="array" ref="F62">SUM(SUMIF(Table11a_Year3_Annual_Expenditure[Category of Expenses
(populate additional rows as needed, selecting the appropriate Category of Expenses)], ExpenseCategory[], Table11a_Year3_Annual_Expenditure[Jul-Dec 2027
EPA Funds]))</f>
        <v>0</v>
      </c>
      <c r="G62" s="535" cm="1">
        <f t="array" ref="G62">SUM(SUMIF(Table11a_Year3_Annual_Expenditure[Category of Expenses
(populate additional rows as needed, selecting the appropriate Category of Expenses)], ExpenseCategory[], Table11a_Year3_Annual_Expenditure[Jul-Dec 2027
Recipient Cost Share]))</f>
        <v>0</v>
      </c>
      <c r="H62" s="535">
        <f>F62+G62</f>
        <v>0</v>
      </c>
    </row>
    <row r="63" spans="1:8" x14ac:dyDescent="0.25">
      <c r="A63" s="1270" t="s">
        <v>342</v>
      </c>
      <c r="B63" s="534"/>
      <c r="C63" s="535">
        <f>SUM(SUMIF(Table11a_Year3_Annual_Expenditure[Category of Expenses
(populate additional rows as needed, selecting the appropriate Category of Expenses)], "Indirect Charges", Table11a_Year3_Annual_Expenditure[Jan-Jun 2027
EPA Funds]))</f>
        <v>0</v>
      </c>
      <c r="D63" s="535">
        <f>SUM(SUMIF(Table11a_Year3_Annual_Expenditure[Category of Expenses
(populate additional rows as needed, selecting the appropriate Category of Expenses)], "Indirect Charges", Table11a_Year3_Annual_Expenditure[Jan-Jun 2027
Recipient Cost Share]))</f>
        <v>0</v>
      </c>
      <c r="E63" s="535">
        <f>C63+D63</f>
        <v>0</v>
      </c>
      <c r="F63" s="535">
        <f>SUM(SUMIF(Table11a_Year3_Annual_Expenditure[Category of Expenses
(populate additional rows as needed, selecting the appropriate Category of Expenses)], "Indirect Charges", Table11a_Year3_Annual_Expenditure[Jul-Dec 2027
EPA Funds]))</f>
        <v>0</v>
      </c>
      <c r="G63" s="535">
        <f>SUM(SUMIF(Table11a_Year3_Annual_Expenditure[Category of Expenses
(populate additional rows as needed, selecting the appropriate Category of Expenses)], "Indirect Charges", Table11a_Year3_Annual_Expenditure[Jul-Dec 2027
Recipient Cost Share]))</f>
        <v>0</v>
      </c>
      <c r="H63" s="535">
        <f>F63+G63</f>
        <v>0</v>
      </c>
    </row>
    <row r="64" spans="1:8" x14ac:dyDescent="0.25">
      <c r="A64" s="1270" t="s">
        <v>343</v>
      </c>
      <c r="B64" s="534"/>
      <c r="C64" s="535">
        <f>SUM(Table11a_Year3_Annual_Expenditure[Jan-Jun 2027
EPA Funds])</f>
        <v>0</v>
      </c>
      <c r="D64" s="535">
        <f>SUM(Table11a_Year3_Annual_Expenditure[Jan-Jun 2027
Recipient Cost Share])</f>
        <v>0</v>
      </c>
      <c r="E64" s="535">
        <f>C64+D64</f>
        <v>0</v>
      </c>
      <c r="F64" s="535">
        <f>SUM(Table11a_Year3_Annual_Expenditure[Jul-Dec 2027
EPA Funds])</f>
        <v>0</v>
      </c>
      <c r="G64" s="535">
        <f>SUM(Table11a_Year3_Annual_Expenditure[Jul-Dec 2027
Recipient Cost Share])</f>
        <v>0</v>
      </c>
      <c r="H64" s="535">
        <f>F64+G64</f>
        <v>0</v>
      </c>
    </row>
    <row r="65" spans="1:12" ht="15.75" thickBot="1" x14ac:dyDescent="0.3"/>
    <row r="66" spans="1:12" ht="15" customHeight="1" x14ac:dyDescent="0.25">
      <c r="A66" s="1371" t="s">
        <v>400</v>
      </c>
      <c r="B66" s="1372"/>
      <c r="C66" s="1372"/>
      <c r="D66" s="1372"/>
      <c r="E66" s="1372"/>
      <c r="F66" s="1372"/>
      <c r="G66" s="570"/>
      <c r="H66" s="570"/>
      <c r="I66" s="570"/>
      <c r="J66" s="570"/>
      <c r="K66" s="570"/>
      <c r="L66" s="570"/>
    </row>
    <row r="67" spans="1:12" ht="15.75" customHeight="1" x14ac:dyDescent="0.25">
      <c r="A67" s="1373" t="s">
        <v>345</v>
      </c>
      <c r="B67" s="1378"/>
      <c r="C67" s="1378"/>
      <c r="D67" s="1378"/>
      <c r="E67" s="1378"/>
      <c r="F67" s="1378"/>
      <c r="G67" s="274"/>
      <c r="H67" s="274"/>
      <c r="I67" s="274"/>
      <c r="J67" s="274"/>
      <c r="K67" s="274"/>
      <c r="L67" s="274"/>
    </row>
    <row r="68" spans="1:12" ht="192.75" customHeight="1" x14ac:dyDescent="0.25">
      <c r="A68" s="1359" t="s">
        <v>346</v>
      </c>
      <c r="B68" s="1360"/>
      <c r="C68" s="1360"/>
      <c r="D68" s="1360"/>
      <c r="E68" s="1360"/>
      <c r="F68" s="1360"/>
      <c r="G68" s="1269"/>
      <c r="H68" s="1269"/>
      <c r="I68" s="1269"/>
      <c r="J68" s="1269"/>
      <c r="K68" s="1269"/>
      <c r="L68" s="1269"/>
    </row>
    <row r="69" spans="1:12" ht="45" x14ac:dyDescent="0.25">
      <c r="A69" s="453" t="s">
        <v>347</v>
      </c>
      <c r="B69" s="332" t="s">
        <v>348</v>
      </c>
      <c r="C69" s="331" t="s">
        <v>349</v>
      </c>
      <c r="D69" s="352" t="s">
        <v>401</v>
      </c>
      <c r="E69" s="334" t="s">
        <v>402</v>
      </c>
      <c r="F69" s="335" t="s">
        <v>352</v>
      </c>
      <c r="G69" s="64"/>
      <c r="H69" s="64"/>
      <c r="I69" s="64"/>
      <c r="J69" s="275"/>
      <c r="K69" s="64"/>
      <c r="L69" s="64"/>
    </row>
    <row r="70" spans="1:12" ht="45" x14ac:dyDescent="0.25">
      <c r="A70" s="770" t="s">
        <v>353</v>
      </c>
      <c r="B70" s="770" t="s">
        <v>354</v>
      </c>
      <c r="C70" s="770" t="s">
        <v>355</v>
      </c>
      <c r="D70" s="771" t="s">
        <v>356</v>
      </c>
      <c r="E70" s="771" t="s">
        <v>357</v>
      </c>
      <c r="F70" s="772"/>
      <c r="G70" s="337"/>
      <c r="H70" s="275"/>
      <c r="I70" s="275"/>
      <c r="J70" s="337"/>
      <c r="K70" s="337"/>
      <c r="L70" s="337"/>
    </row>
    <row r="71" spans="1:12" ht="75" x14ac:dyDescent="0.25">
      <c r="A71" s="770" t="s">
        <v>358</v>
      </c>
      <c r="B71" s="770" t="s">
        <v>359</v>
      </c>
      <c r="C71" s="770" t="s">
        <v>360</v>
      </c>
      <c r="D71" s="771" t="s">
        <v>361</v>
      </c>
      <c r="E71" s="771" t="s">
        <v>356</v>
      </c>
      <c r="F71" s="772"/>
      <c r="G71" s="337"/>
      <c r="H71" s="275"/>
      <c r="I71" s="275"/>
      <c r="J71" s="337"/>
      <c r="K71" s="337"/>
      <c r="L71" s="337"/>
    </row>
    <row r="72" spans="1:12" x14ac:dyDescent="0.25">
      <c r="A72" s="455"/>
      <c r="B72" s="333"/>
      <c r="C72" s="333"/>
      <c r="D72" s="71"/>
      <c r="E72" s="71"/>
      <c r="F72" s="311"/>
      <c r="G72" s="337"/>
      <c r="H72" s="275"/>
      <c r="I72" s="275"/>
      <c r="J72" s="337"/>
      <c r="K72" s="337"/>
      <c r="L72" s="337"/>
    </row>
    <row r="73" spans="1:12" x14ac:dyDescent="0.25">
      <c r="A73" s="455"/>
      <c r="B73" s="333"/>
      <c r="C73" s="333"/>
      <c r="D73" s="71"/>
      <c r="E73" s="71"/>
      <c r="F73" s="311"/>
      <c r="G73" s="337"/>
      <c r="H73" s="275"/>
      <c r="I73" s="275"/>
      <c r="J73" s="337"/>
      <c r="K73" s="337"/>
      <c r="L73" s="337"/>
    </row>
    <row r="74" spans="1:12" x14ac:dyDescent="0.25">
      <c r="A74" s="455"/>
      <c r="B74" s="333"/>
      <c r="C74" s="333"/>
      <c r="D74" s="71"/>
      <c r="E74" s="71"/>
      <c r="F74" s="311"/>
      <c r="G74" s="337"/>
      <c r="H74" s="275"/>
      <c r="I74" s="275"/>
      <c r="J74" s="337"/>
      <c r="K74" s="337"/>
      <c r="L74" s="337"/>
    </row>
    <row r="75" spans="1:12" x14ac:dyDescent="0.25">
      <c r="A75" s="455"/>
      <c r="B75" s="333"/>
      <c r="C75" s="333"/>
      <c r="D75" s="71"/>
      <c r="E75" s="71"/>
      <c r="F75" s="311"/>
      <c r="G75" s="337"/>
      <c r="H75" s="275"/>
      <c r="I75" s="275"/>
      <c r="J75" s="337"/>
      <c r="K75" s="337"/>
      <c r="L75" s="337"/>
    </row>
    <row r="76" spans="1:12" x14ac:dyDescent="0.25">
      <c r="A76" s="455"/>
      <c r="B76" s="333"/>
      <c r="C76" s="333"/>
      <c r="D76" s="71"/>
      <c r="E76" s="71"/>
      <c r="F76" s="311"/>
      <c r="G76" s="337"/>
      <c r="H76" s="275"/>
      <c r="I76" s="275"/>
      <c r="J76" s="337"/>
      <c r="K76" s="337"/>
      <c r="L76" s="337"/>
    </row>
    <row r="77" spans="1:12" x14ac:dyDescent="0.25">
      <c r="A77" s="455"/>
      <c r="B77" s="333"/>
      <c r="C77" s="333"/>
      <c r="D77" s="71"/>
      <c r="E77" s="71"/>
      <c r="F77" s="311"/>
      <c r="G77" s="337"/>
      <c r="H77" s="275"/>
      <c r="I77" s="275"/>
      <c r="J77" s="337"/>
      <c r="K77" s="337"/>
      <c r="L77" s="337"/>
    </row>
    <row r="78" spans="1:12" x14ac:dyDescent="0.25">
      <c r="A78" s="455"/>
      <c r="B78" s="333"/>
      <c r="C78" s="333"/>
      <c r="D78" s="71"/>
      <c r="E78" s="71"/>
      <c r="F78" s="311"/>
      <c r="G78" s="337"/>
      <c r="H78" s="275"/>
      <c r="I78" s="275"/>
      <c r="J78" s="337"/>
      <c r="K78" s="337"/>
      <c r="L78" s="337"/>
    </row>
    <row r="79" spans="1:12" x14ac:dyDescent="0.25">
      <c r="A79" s="455"/>
      <c r="B79" s="333"/>
      <c r="C79" s="333"/>
      <c r="D79" s="71"/>
      <c r="E79" s="71"/>
      <c r="F79" s="311"/>
      <c r="G79" s="337"/>
      <c r="H79" s="275"/>
      <c r="I79" s="275"/>
      <c r="J79" s="337"/>
      <c r="K79" s="337"/>
      <c r="L79" s="337"/>
    </row>
    <row r="80" spans="1:12" x14ac:dyDescent="0.25">
      <c r="A80" s="455"/>
      <c r="B80" s="333"/>
      <c r="C80" s="333"/>
      <c r="D80" s="71"/>
      <c r="E80" s="71"/>
      <c r="F80" s="311"/>
      <c r="G80" s="337"/>
      <c r="H80" s="275"/>
      <c r="I80" s="275"/>
      <c r="J80" s="337"/>
      <c r="K80" s="337"/>
      <c r="L80" s="337"/>
    </row>
    <row r="81" spans="1:12" x14ac:dyDescent="0.25">
      <c r="A81" s="455"/>
      <c r="B81" s="333"/>
      <c r="C81" s="333"/>
      <c r="D81" s="71"/>
      <c r="E81" s="71"/>
      <c r="F81" s="311"/>
      <c r="G81" s="337"/>
      <c r="H81" s="275"/>
      <c r="I81" s="275"/>
      <c r="J81" s="337"/>
      <c r="K81" s="337"/>
      <c r="L81" s="337"/>
    </row>
    <row r="82" spans="1:12" x14ac:dyDescent="0.25">
      <c r="A82" s="455"/>
      <c r="B82" s="333"/>
      <c r="C82" s="333"/>
      <c r="D82" s="71"/>
      <c r="E82" s="71"/>
      <c r="F82" s="311"/>
      <c r="G82" s="337"/>
      <c r="H82" s="275"/>
      <c r="I82" s="275"/>
      <c r="J82" s="337"/>
      <c r="K82" s="337"/>
      <c r="L82" s="337"/>
    </row>
    <row r="83" spans="1:12" x14ac:dyDescent="0.25">
      <c r="A83" s="455"/>
      <c r="B83" s="333"/>
      <c r="C83" s="333"/>
      <c r="D83" s="71"/>
      <c r="E83" s="71"/>
      <c r="F83" s="311"/>
      <c r="G83" s="337"/>
      <c r="H83" s="275"/>
      <c r="I83" s="275"/>
      <c r="J83" s="337"/>
      <c r="K83" s="337"/>
      <c r="L83" s="337"/>
    </row>
    <row r="84" spans="1:12" x14ac:dyDescent="0.25">
      <c r="A84" s="455"/>
      <c r="B84" s="333"/>
      <c r="C84" s="333"/>
      <c r="D84" s="71"/>
      <c r="E84" s="71"/>
      <c r="F84" s="311"/>
      <c r="G84" s="337"/>
      <c r="H84" s="275"/>
      <c r="I84" s="275"/>
      <c r="J84" s="337"/>
      <c r="K84" s="337"/>
      <c r="L84" s="337"/>
    </row>
    <row r="85" spans="1:12" x14ac:dyDescent="0.25">
      <c r="A85" s="455"/>
      <c r="B85" s="333"/>
      <c r="C85" s="333"/>
      <c r="D85" s="71"/>
      <c r="E85" s="71"/>
      <c r="F85" s="311"/>
      <c r="G85" s="337"/>
      <c r="H85" s="275"/>
      <c r="I85" s="275"/>
      <c r="J85" s="337"/>
      <c r="K85" s="337"/>
      <c r="L85" s="337"/>
    </row>
    <row r="86" spans="1:12" x14ac:dyDescent="0.25">
      <c r="A86" s="455"/>
      <c r="B86" s="333"/>
      <c r="C86" s="333"/>
      <c r="D86" s="71"/>
      <c r="E86" s="71"/>
      <c r="F86" s="311"/>
      <c r="G86" s="337"/>
      <c r="H86" s="275"/>
      <c r="I86" s="275"/>
      <c r="J86" s="337"/>
      <c r="K86" s="337"/>
      <c r="L86" s="337"/>
    </row>
    <row r="87" spans="1:12" x14ac:dyDescent="0.25">
      <c r="A87" s="455"/>
      <c r="B87" s="333"/>
      <c r="C87" s="333"/>
      <c r="D87" s="71"/>
      <c r="E87" s="71"/>
      <c r="F87" s="311"/>
      <c r="G87" s="337"/>
      <c r="H87" s="275"/>
      <c r="I87" s="275"/>
      <c r="J87" s="337"/>
      <c r="K87" s="337"/>
      <c r="L87" s="337"/>
    </row>
    <row r="88" spans="1:12" x14ac:dyDescent="0.25">
      <c r="A88" s="455"/>
      <c r="B88" s="333"/>
      <c r="C88" s="333"/>
      <c r="D88" s="71"/>
      <c r="E88" s="71"/>
      <c r="F88" s="311"/>
      <c r="G88" s="337"/>
      <c r="H88" s="275"/>
      <c r="I88" s="275"/>
      <c r="J88" s="337"/>
      <c r="K88" s="337"/>
      <c r="L88" s="337"/>
    </row>
    <row r="89" spans="1:12" x14ac:dyDescent="0.25">
      <c r="A89" s="455"/>
      <c r="B89" s="333"/>
      <c r="C89" s="333"/>
      <c r="D89" s="71"/>
      <c r="E89" s="71"/>
      <c r="F89" s="311"/>
      <c r="G89" s="337"/>
      <c r="H89" s="275"/>
      <c r="I89" s="275"/>
      <c r="J89" s="337"/>
      <c r="K89" s="337"/>
      <c r="L89" s="337"/>
    </row>
    <row r="90" spans="1:12" x14ac:dyDescent="0.25">
      <c r="A90" s="455"/>
      <c r="B90" s="333"/>
      <c r="C90" s="333"/>
      <c r="D90" s="71"/>
      <c r="E90" s="71"/>
      <c r="F90" s="311"/>
      <c r="G90" s="337"/>
      <c r="H90" s="275"/>
      <c r="I90" s="275"/>
      <c r="J90" s="337"/>
      <c r="K90" s="337"/>
      <c r="L90" s="337"/>
    </row>
    <row r="91" spans="1:12" x14ac:dyDescent="0.25">
      <c r="A91" s="455"/>
      <c r="B91" s="333"/>
      <c r="C91" s="333"/>
      <c r="D91" s="71"/>
      <c r="E91" s="71"/>
      <c r="F91" s="311"/>
      <c r="G91" s="337"/>
      <c r="H91" s="275"/>
      <c r="I91" s="275"/>
      <c r="J91" s="337"/>
      <c r="K91" s="337"/>
      <c r="L91" s="337"/>
    </row>
    <row r="92" spans="1:12" x14ac:dyDescent="0.25">
      <c r="A92" s="455"/>
      <c r="B92" s="333"/>
      <c r="C92" s="333"/>
      <c r="D92" s="71"/>
      <c r="E92" s="71"/>
      <c r="F92" s="311"/>
      <c r="G92" s="337"/>
      <c r="H92" s="275"/>
      <c r="I92" s="275"/>
      <c r="J92" s="337"/>
      <c r="K92" s="337"/>
      <c r="L92" s="337"/>
    </row>
    <row r="93" spans="1:12" x14ac:dyDescent="0.25">
      <c r="A93" s="455"/>
      <c r="B93" s="333"/>
      <c r="C93" s="333"/>
      <c r="D93" s="71"/>
      <c r="E93" s="71"/>
      <c r="F93" s="311"/>
      <c r="G93" s="337"/>
      <c r="H93" s="275"/>
      <c r="I93" s="275"/>
      <c r="J93" s="337"/>
      <c r="K93" s="337"/>
      <c r="L93" s="337"/>
    </row>
    <row r="94" spans="1:12" x14ac:dyDescent="0.25">
      <c r="A94" s="455"/>
      <c r="B94" s="333"/>
      <c r="C94" s="333"/>
      <c r="D94" s="71"/>
      <c r="E94" s="71"/>
      <c r="F94" s="311"/>
      <c r="G94" s="337"/>
      <c r="H94" s="275"/>
      <c r="I94" s="275"/>
      <c r="J94" s="337"/>
      <c r="K94" s="337"/>
      <c r="L94" s="337"/>
    </row>
    <row r="95" spans="1:12" ht="15.75" customHeight="1" thickBot="1" x14ac:dyDescent="0.3"/>
    <row r="96" spans="1:12" ht="15.75" customHeight="1" x14ac:dyDescent="0.25">
      <c r="A96" s="1371" t="s">
        <v>403</v>
      </c>
      <c r="B96" s="1372"/>
      <c r="C96" s="1372"/>
    </row>
    <row r="97" spans="1:15" ht="15.75" customHeight="1" x14ac:dyDescent="0.25">
      <c r="A97" s="1373" t="s">
        <v>345</v>
      </c>
      <c r="B97" s="1374"/>
      <c r="C97" s="1374"/>
    </row>
    <row r="98" spans="1:15" ht="72" customHeight="1" x14ac:dyDescent="0.25">
      <c r="A98" s="1361" t="s">
        <v>363</v>
      </c>
      <c r="B98" s="1362"/>
      <c r="C98" s="1362"/>
      <c r="D98" s="272"/>
      <c r="E98" s="272"/>
      <c r="F98" s="272"/>
      <c r="G98" s="272"/>
      <c r="H98" s="272"/>
      <c r="I98" s="272"/>
      <c r="J98" s="272"/>
      <c r="K98" s="272"/>
      <c r="L98" s="272"/>
      <c r="M98" s="1269"/>
      <c r="N98" s="1269"/>
      <c r="O98" s="1269"/>
    </row>
    <row r="99" spans="1:15" ht="15" customHeight="1" x14ac:dyDescent="0.25">
      <c r="A99" s="467" t="s">
        <v>364</v>
      </c>
      <c r="B99" s="461" t="s">
        <v>404</v>
      </c>
      <c r="C99" s="468" t="s">
        <v>405</v>
      </c>
      <c r="D99" s="570"/>
      <c r="E99" s="570"/>
      <c r="F99" s="570"/>
      <c r="G99" s="275"/>
      <c r="H99" s="570"/>
      <c r="I99" s="570"/>
      <c r="J99" s="570"/>
      <c r="K99" s="275"/>
      <c r="L99" s="275"/>
    </row>
    <row r="100" spans="1:15" ht="77.25" customHeight="1" x14ac:dyDescent="0.25">
      <c r="A100" s="462" t="s">
        <v>367</v>
      </c>
      <c r="B100" s="333"/>
      <c r="C100" s="311"/>
      <c r="D100" s="275"/>
      <c r="E100" s="337"/>
      <c r="F100" s="337"/>
      <c r="G100" s="337"/>
      <c r="H100" s="337"/>
      <c r="I100" s="337"/>
      <c r="J100" s="337"/>
      <c r="K100" s="275"/>
      <c r="L100" s="275"/>
    </row>
    <row r="101" spans="1:15" ht="239.1" customHeight="1" x14ac:dyDescent="0.25">
      <c r="A101" s="824" t="s">
        <v>406</v>
      </c>
      <c r="B101" s="333"/>
      <c r="C101" s="311"/>
      <c r="D101" s="275"/>
      <c r="E101" s="337"/>
      <c r="F101" s="337"/>
      <c r="G101" s="337"/>
      <c r="H101" s="337"/>
      <c r="I101" s="337"/>
      <c r="J101" s="337"/>
      <c r="K101" s="275"/>
      <c r="L101" s="275"/>
    </row>
    <row r="102" spans="1:15" ht="77.25" customHeight="1" x14ac:dyDescent="0.25">
      <c r="A102" s="462" t="s">
        <v>369</v>
      </c>
      <c r="B102" s="333"/>
      <c r="C102" s="311"/>
      <c r="D102" s="275"/>
      <c r="E102" s="337"/>
      <c r="F102" s="337"/>
      <c r="G102" s="337"/>
      <c r="H102" s="337"/>
      <c r="I102" s="337"/>
      <c r="J102" s="337"/>
      <c r="K102" s="275"/>
      <c r="L102" s="275"/>
    </row>
    <row r="103" spans="1:15" ht="77.25" customHeight="1" x14ac:dyDescent="0.25">
      <c r="A103" s="462" t="s">
        <v>370</v>
      </c>
      <c r="B103" s="333"/>
      <c r="C103" s="311"/>
      <c r="D103" s="275"/>
      <c r="E103" s="337"/>
      <c r="F103" s="337"/>
      <c r="G103" s="337"/>
      <c r="H103" s="337"/>
      <c r="I103" s="337"/>
      <c r="J103" s="337"/>
      <c r="K103" s="275"/>
      <c r="L103" s="275"/>
    </row>
    <row r="104" spans="1:15" ht="77.25" customHeight="1" x14ac:dyDescent="0.25">
      <c r="A104" s="462" t="s">
        <v>371</v>
      </c>
      <c r="B104" s="333"/>
      <c r="C104" s="311"/>
      <c r="D104" s="275"/>
      <c r="E104" s="337"/>
      <c r="F104" s="337"/>
      <c r="G104" s="337"/>
      <c r="H104" s="337"/>
      <c r="I104" s="337"/>
      <c r="J104" s="337"/>
      <c r="K104" s="275"/>
      <c r="L104" s="275"/>
    </row>
    <row r="105" spans="1:15" ht="77.25" customHeight="1" x14ac:dyDescent="0.25">
      <c r="A105" s="462" t="s">
        <v>372</v>
      </c>
      <c r="B105" s="333"/>
      <c r="C105" s="311"/>
      <c r="D105" s="275"/>
      <c r="E105" s="337"/>
      <c r="F105" s="337"/>
      <c r="G105" s="337"/>
      <c r="H105" s="337"/>
      <c r="I105" s="337"/>
      <c r="J105" s="337"/>
      <c r="K105" s="275"/>
      <c r="L105" s="275"/>
    </row>
    <row r="106" spans="1:15" ht="110.25" customHeight="1" x14ac:dyDescent="0.25">
      <c r="A106" s="462" t="s">
        <v>373</v>
      </c>
      <c r="B106" s="333"/>
      <c r="C106" s="311"/>
      <c r="D106" s="275"/>
      <c r="E106" s="337"/>
      <c r="F106" s="337"/>
      <c r="G106" s="337"/>
      <c r="H106" s="337"/>
      <c r="I106" s="337"/>
      <c r="J106" s="337"/>
      <c r="K106" s="275"/>
      <c r="L106" s="275"/>
    </row>
    <row r="107" spans="1:15" ht="77.25" customHeight="1" x14ac:dyDescent="0.25">
      <c r="A107" s="462" t="s">
        <v>374</v>
      </c>
      <c r="B107" s="333"/>
      <c r="C107" s="311"/>
      <c r="D107" s="275"/>
      <c r="E107" s="337"/>
      <c r="F107" s="337"/>
      <c r="G107" s="337"/>
      <c r="H107" s="337"/>
      <c r="I107" s="337"/>
      <c r="J107" s="337"/>
      <c r="K107" s="275"/>
      <c r="L107" s="275"/>
    </row>
    <row r="108" spans="1:15" ht="77.25" customHeight="1" x14ac:dyDescent="0.25">
      <c r="A108" s="462" t="s">
        <v>375</v>
      </c>
      <c r="B108" s="333"/>
      <c r="C108" s="311"/>
      <c r="D108" s="275"/>
      <c r="E108" s="337"/>
      <c r="F108" s="337"/>
      <c r="G108" s="337"/>
      <c r="H108" s="337"/>
      <c r="I108" s="337"/>
      <c r="J108" s="337"/>
      <c r="K108" s="275"/>
      <c r="L108" s="275"/>
    </row>
    <row r="109" spans="1:15" ht="77.25" customHeight="1" x14ac:dyDescent="0.25">
      <c r="A109" s="464" t="s">
        <v>376</v>
      </c>
      <c r="B109" s="465"/>
      <c r="C109" s="466"/>
      <c r="D109" s="275"/>
      <c r="E109" s="337"/>
      <c r="F109" s="337"/>
      <c r="G109" s="337"/>
      <c r="H109" s="337"/>
      <c r="I109" s="337"/>
      <c r="J109" s="337"/>
      <c r="K109" s="275"/>
      <c r="L109" s="275"/>
    </row>
    <row r="111" spans="1:15" ht="35.25" customHeight="1" x14ac:dyDescent="0.25"/>
  </sheetData>
  <sheetProtection sheet="1" formatCells="0" formatColumns="0" formatRows="0" sort="0" autoFilter="0"/>
  <mergeCells count="12">
    <mergeCell ref="A98:C98"/>
    <mergeCell ref="A66:F66"/>
    <mergeCell ref="A67:F67"/>
    <mergeCell ref="A68:F68"/>
    <mergeCell ref="A1:H1"/>
    <mergeCell ref="A2:H2"/>
    <mergeCell ref="A3:H3"/>
    <mergeCell ref="A4:H4"/>
    <mergeCell ref="A5:H5"/>
    <mergeCell ref="A6:G6"/>
    <mergeCell ref="A96:C96"/>
    <mergeCell ref="A97:C97"/>
  </mergeCells>
  <conditionalFormatting sqref="D72:E94">
    <cfRule type="cellIs" dxfId="150" priority="6" operator="equal">
      <formula>"Completed"</formula>
    </cfRule>
    <cfRule type="cellIs" dxfId="149" priority="7" operator="equal">
      <formula>"In Progress"</formula>
    </cfRule>
    <cfRule type="cellIs" dxfId="148" priority="8" operator="equal">
      <formula>"Not yet started"</formula>
    </cfRule>
  </conditionalFormatting>
  <conditionalFormatting sqref="I110:I111">
    <cfRule type="cellIs" dxfId="147" priority="9" operator="equal">
      <formula>"No"</formula>
    </cfRule>
    <cfRule type="cellIs" dxfId="146" priority="10" operator="equal">
      <formula>"Yes"</formula>
    </cfRule>
  </conditionalFormatting>
  <dataValidations count="1">
    <dataValidation type="decimal" errorStyle="warning" allowBlank="1" showInputMessage="1" showErrorMessage="1" error="Please enter a valid dollar amount only." sqref="C9:D58 F9:G58" xr:uid="{D2C8F8AC-3A3B-4223-BBC3-7A9D89839050}">
      <formula1>0</formula1>
      <formula2>3000000000</formula2>
    </dataValidation>
  </dataValidations>
  <pageMargins left="0.85" right="0.85" top="0.85" bottom="0.5" header="0.3" footer="0.3"/>
  <pageSetup scale="69" orientation="portrait" r:id="rId1"/>
  <headerFooter>
    <oddHeader>&amp;L&amp;G&amp;ROMB Control Number: 2060-0754
Expiration Date: 9/30/2028</oddHeader>
    <oddFooter>&amp;LEPA Form Number: 5900-721</oddFooter>
    <firstHeader xml:space="preserve">&amp;LOMB Control Number: 2060-NEW
Expiration Date: MM/DD/YYYY&amp;RU.S. EPA Office of Transportation and Air Quality 
Transportation and Climate Division
</firstHeader>
  </headerFooter>
  <ignoredErrors>
    <ignoredError sqref="H9:H58 E9:E58" unlockedFormula="1"/>
  </ignoredErrors>
  <legacyDrawingHF r:id="rId2"/>
  <tableParts count="3">
    <tablePart r:id="rId3"/>
    <tablePart r:id="rId4"/>
    <tablePart r:id="rId5"/>
  </tableParts>
  <extLst>
    <ext xmlns:x14="http://schemas.microsoft.com/office/spreadsheetml/2009/9/main" uri="{CCE6A557-97BC-4b89-ADB6-D9C93CAAB3DF}">
      <x14:dataValidations xmlns:xm="http://schemas.microsoft.com/office/excel/2006/main" count="2">
        <x14:dataValidation type="list" allowBlank="1" showInputMessage="1" showErrorMessage="1" xr:uid="{F8D7339C-2C32-4395-874E-F6BC16A8CA9F}">
          <x14:formula1>
            <xm:f>'Data Validation'!$T$4:$T$6</xm:f>
          </x14:formula1>
          <xm:sqref>D72:E94</xm:sqref>
        </x14:dataValidation>
        <x14:dataValidation type="list" allowBlank="1" showInputMessage="1" showErrorMessage="1" xr:uid="{F17527CF-F014-4A9B-B185-DE9E00E5914C}">
          <x14:formula1>
            <xm:f>'Data Validation'!$BI$3:$BI$11</xm:f>
          </x14:formula1>
          <xm:sqref>A9:A58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E7EC3-B85D-4A14-ADA6-C6169CBA517C}">
  <dimension ref="A1:Q111"/>
  <sheetViews>
    <sheetView zoomScaleNormal="100" workbookViewId="0">
      <selection activeCell="B9" sqref="B9"/>
    </sheetView>
  </sheetViews>
  <sheetFormatPr defaultRowHeight="15" outlineLevelRow="1" x14ac:dyDescent="0.25"/>
  <cols>
    <col min="1" max="1" width="41" style="63" customWidth="1"/>
    <col min="2" max="3" width="39.7109375" style="63" customWidth="1"/>
    <col min="4" max="7" width="25.5703125" style="63" customWidth="1"/>
    <col min="8" max="8" width="23.85546875" style="63" customWidth="1"/>
    <col min="9" max="10" width="12.5703125" style="63" customWidth="1"/>
    <col min="11" max="12" width="13.28515625" style="63" customWidth="1"/>
    <col min="13" max="15" width="12.5703125" style="63" customWidth="1"/>
    <col min="16" max="16" width="15.85546875" style="63" customWidth="1"/>
    <col min="17" max="17" width="14.5703125" style="63" customWidth="1"/>
    <col min="18" max="258" width="9.140625" style="63"/>
    <col min="259" max="259" width="18.5703125" style="63" customWidth="1"/>
    <col min="260" max="260" width="17.28515625" style="63" customWidth="1"/>
    <col min="261" max="261" width="19" style="63" customWidth="1"/>
    <col min="262" max="262" width="20.42578125" style="63" customWidth="1"/>
    <col min="263" max="263" width="16" style="63" customWidth="1"/>
    <col min="264" max="264" width="14.42578125" style="63" customWidth="1"/>
    <col min="265" max="265" width="17.42578125" style="63" customWidth="1"/>
    <col min="266" max="267" width="30.7109375" style="63" customWidth="1"/>
    <col min="268" max="268" width="13.28515625" style="63" customWidth="1"/>
    <col min="269" max="514" width="9.140625" style="63"/>
    <col min="515" max="515" width="18.5703125" style="63" customWidth="1"/>
    <col min="516" max="516" width="17.28515625" style="63" customWidth="1"/>
    <col min="517" max="517" width="19" style="63" customWidth="1"/>
    <col min="518" max="518" width="20.42578125" style="63" customWidth="1"/>
    <col min="519" max="519" width="16" style="63" customWidth="1"/>
    <col min="520" max="520" width="14.42578125" style="63" customWidth="1"/>
    <col min="521" max="521" width="17.42578125" style="63" customWidth="1"/>
    <col min="522" max="523" width="30.7109375" style="63" customWidth="1"/>
    <col min="524" max="524" width="13.28515625" style="63" customWidth="1"/>
    <col min="525" max="770" width="9.140625" style="63"/>
    <col min="771" max="771" width="18.5703125" style="63" customWidth="1"/>
    <col min="772" max="772" width="17.28515625" style="63" customWidth="1"/>
    <col min="773" max="773" width="19" style="63" customWidth="1"/>
    <col min="774" max="774" width="20.42578125" style="63" customWidth="1"/>
    <col min="775" max="775" width="16" style="63" customWidth="1"/>
    <col min="776" max="776" width="14.42578125" style="63" customWidth="1"/>
    <col min="777" max="777" width="17.42578125" style="63" customWidth="1"/>
    <col min="778" max="779" width="30.7109375" style="63" customWidth="1"/>
    <col min="780" max="780" width="13.28515625" style="63" customWidth="1"/>
    <col min="781" max="1026" width="9.140625" style="63"/>
    <col min="1027" max="1027" width="18.5703125" style="63" customWidth="1"/>
    <col min="1028" max="1028" width="17.28515625" style="63" customWidth="1"/>
    <col min="1029" max="1029" width="19" style="63" customWidth="1"/>
    <col min="1030" max="1030" width="20.42578125" style="63" customWidth="1"/>
    <col min="1031" max="1031" width="16" style="63" customWidth="1"/>
    <col min="1032" max="1032" width="14.42578125" style="63" customWidth="1"/>
    <col min="1033" max="1033" width="17.42578125" style="63" customWidth="1"/>
    <col min="1034" max="1035" width="30.7109375" style="63" customWidth="1"/>
    <col min="1036" max="1036" width="13.28515625" style="63" customWidth="1"/>
    <col min="1037" max="1282" width="9.140625" style="63"/>
    <col min="1283" max="1283" width="18.5703125" style="63" customWidth="1"/>
    <col min="1284" max="1284" width="17.28515625" style="63" customWidth="1"/>
    <col min="1285" max="1285" width="19" style="63" customWidth="1"/>
    <col min="1286" max="1286" width="20.42578125" style="63" customWidth="1"/>
    <col min="1287" max="1287" width="16" style="63" customWidth="1"/>
    <col min="1288" max="1288" width="14.42578125" style="63" customWidth="1"/>
    <col min="1289" max="1289" width="17.42578125" style="63" customWidth="1"/>
    <col min="1290" max="1291" width="30.7109375" style="63" customWidth="1"/>
    <col min="1292" max="1292" width="13.28515625" style="63" customWidth="1"/>
    <col min="1293" max="1538" width="9.140625" style="63"/>
    <col min="1539" max="1539" width="18.5703125" style="63" customWidth="1"/>
    <col min="1540" max="1540" width="17.28515625" style="63" customWidth="1"/>
    <col min="1541" max="1541" width="19" style="63" customWidth="1"/>
    <col min="1542" max="1542" width="20.42578125" style="63" customWidth="1"/>
    <col min="1543" max="1543" width="16" style="63" customWidth="1"/>
    <col min="1544" max="1544" width="14.42578125" style="63" customWidth="1"/>
    <col min="1545" max="1545" width="17.42578125" style="63" customWidth="1"/>
    <col min="1546" max="1547" width="30.7109375" style="63" customWidth="1"/>
    <col min="1548" max="1548" width="13.28515625" style="63" customWidth="1"/>
    <col min="1549" max="1794" width="9.140625" style="63"/>
    <col min="1795" max="1795" width="18.5703125" style="63" customWidth="1"/>
    <col min="1796" max="1796" width="17.28515625" style="63" customWidth="1"/>
    <col min="1797" max="1797" width="19" style="63" customWidth="1"/>
    <col min="1798" max="1798" width="20.42578125" style="63" customWidth="1"/>
    <col min="1799" max="1799" width="16" style="63" customWidth="1"/>
    <col min="1800" max="1800" width="14.42578125" style="63" customWidth="1"/>
    <col min="1801" max="1801" width="17.42578125" style="63" customWidth="1"/>
    <col min="1802" max="1803" width="30.7109375" style="63" customWidth="1"/>
    <col min="1804" max="1804" width="13.28515625" style="63" customWidth="1"/>
    <col min="1805" max="2050" width="9.140625" style="63"/>
    <col min="2051" max="2051" width="18.5703125" style="63" customWidth="1"/>
    <col min="2052" max="2052" width="17.28515625" style="63" customWidth="1"/>
    <col min="2053" max="2053" width="19" style="63" customWidth="1"/>
    <col min="2054" max="2054" width="20.42578125" style="63" customWidth="1"/>
    <col min="2055" max="2055" width="16" style="63" customWidth="1"/>
    <col min="2056" max="2056" width="14.42578125" style="63" customWidth="1"/>
    <col min="2057" max="2057" width="17.42578125" style="63" customWidth="1"/>
    <col min="2058" max="2059" width="30.7109375" style="63" customWidth="1"/>
    <col min="2060" max="2060" width="13.28515625" style="63" customWidth="1"/>
    <col min="2061" max="2306" width="9.140625" style="63"/>
    <col min="2307" max="2307" width="18.5703125" style="63" customWidth="1"/>
    <col min="2308" max="2308" width="17.28515625" style="63" customWidth="1"/>
    <col min="2309" max="2309" width="19" style="63" customWidth="1"/>
    <col min="2310" max="2310" width="20.42578125" style="63" customWidth="1"/>
    <col min="2311" max="2311" width="16" style="63" customWidth="1"/>
    <col min="2312" max="2312" width="14.42578125" style="63" customWidth="1"/>
    <col min="2313" max="2313" width="17.42578125" style="63" customWidth="1"/>
    <col min="2314" max="2315" width="30.7109375" style="63" customWidth="1"/>
    <col min="2316" max="2316" width="13.28515625" style="63" customWidth="1"/>
    <col min="2317" max="2562" width="9.140625" style="63"/>
    <col min="2563" max="2563" width="18.5703125" style="63" customWidth="1"/>
    <col min="2564" max="2564" width="17.28515625" style="63" customWidth="1"/>
    <col min="2565" max="2565" width="19" style="63" customWidth="1"/>
    <col min="2566" max="2566" width="20.42578125" style="63" customWidth="1"/>
    <col min="2567" max="2567" width="16" style="63" customWidth="1"/>
    <col min="2568" max="2568" width="14.42578125" style="63" customWidth="1"/>
    <col min="2569" max="2569" width="17.42578125" style="63" customWidth="1"/>
    <col min="2570" max="2571" width="30.7109375" style="63" customWidth="1"/>
    <col min="2572" max="2572" width="13.28515625" style="63" customWidth="1"/>
    <col min="2573" max="2818" width="9.140625" style="63"/>
    <col min="2819" max="2819" width="18.5703125" style="63" customWidth="1"/>
    <col min="2820" max="2820" width="17.28515625" style="63" customWidth="1"/>
    <col min="2821" max="2821" width="19" style="63" customWidth="1"/>
    <col min="2822" max="2822" width="20.42578125" style="63" customWidth="1"/>
    <col min="2823" max="2823" width="16" style="63" customWidth="1"/>
    <col min="2824" max="2824" width="14.42578125" style="63" customWidth="1"/>
    <col min="2825" max="2825" width="17.42578125" style="63" customWidth="1"/>
    <col min="2826" max="2827" width="30.7109375" style="63" customWidth="1"/>
    <col min="2828" max="2828" width="13.28515625" style="63" customWidth="1"/>
    <col min="2829" max="3074" width="9.140625" style="63"/>
    <col min="3075" max="3075" width="18.5703125" style="63" customWidth="1"/>
    <col min="3076" max="3076" width="17.28515625" style="63" customWidth="1"/>
    <col min="3077" max="3077" width="19" style="63" customWidth="1"/>
    <col min="3078" max="3078" width="20.42578125" style="63" customWidth="1"/>
    <col min="3079" max="3079" width="16" style="63" customWidth="1"/>
    <col min="3080" max="3080" width="14.42578125" style="63" customWidth="1"/>
    <col min="3081" max="3081" width="17.42578125" style="63" customWidth="1"/>
    <col min="3082" max="3083" width="30.7109375" style="63" customWidth="1"/>
    <col min="3084" max="3084" width="13.28515625" style="63" customWidth="1"/>
    <col min="3085" max="3330" width="9.140625" style="63"/>
    <col min="3331" max="3331" width="18.5703125" style="63" customWidth="1"/>
    <col min="3332" max="3332" width="17.28515625" style="63" customWidth="1"/>
    <col min="3333" max="3333" width="19" style="63" customWidth="1"/>
    <col min="3334" max="3334" width="20.42578125" style="63" customWidth="1"/>
    <col min="3335" max="3335" width="16" style="63" customWidth="1"/>
    <col min="3336" max="3336" width="14.42578125" style="63" customWidth="1"/>
    <col min="3337" max="3337" width="17.42578125" style="63" customWidth="1"/>
    <col min="3338" max="3339" width="30.7109375" style="63" customWidth="1"/>
    <col min="3340" max="3340" width="13.28515625" style="63" customWidth="1"/>
    <col min="3341" max="3586" width="9.140625" style="63"/>
    <col min="3587" max="3587" width="18.5703125" style="63" customWidth="1"/>
    <col min="3588" max="3588" width="17.28515625" style="63" customWidth="1"/>
    <col min="3589" max="3589" width="19" style="63" customWidth="1"/>
    <col min="3590" max="3590" width="20.42578125" style="63" customWidth="1"/>
    <col min="3591" max="3591" width="16" style="63" customWidth="1"/>
    <col min="3592" max="3592" width="14.42578125" style="63" customWidth="1"/>
    <col min="3593" max="3593" width="17.42578125" style="63" customWidth="1"/>
    <col min="3594" max="3595" width="30.7109375" style="63" customWidth="1"/>
    <col min="3596" max="3596" width="13.28515625" style="63" customWidth="1"/>
    <col min="3597" max="3842" width="9.140625" style="63"/>
    <col min="3843" max="3843" width="18.5703125" style="63" customWidth="1"/>
    <col min="3844" max="3844" width="17.28515625" style="63" customWidth="1"/>
    <col min="3845" max="3845" width="19" style="63" customWidth="1"/>
    <col min="3846" max="3846" width="20.42578125" style="63" customWidth="1"/>
    <col min="3847" max="3847" width="16" style="63" customWidth="1"/>
    <col min="3848" max="3848" width="14.42578125" style="63" customWidth="1"/>
    <col min="3849" max="3849" width="17.42578125" style="63" customWidth="1"/>
    <col min="3850" max="3851" width="30.7109375" style="63" customWidth="1"/>
    <col min="3852" max="3852" width="13.28515625" style="63" customWidth="1"/>
    <col min="3853" max="4098" width="9.140625" style="63"/>
    <col min="4099" max="4099" width="18.5703125" style="63" customWidth="1"/>
    <col min="4100" max="4100" width="17.28515625" style="63" customWidth="1"/>
    <col min="4101" max="4101" width="19" style="63" customWidth="1"/>
    <col min="4102" max="4102" width="20.42578125" style="63" customWidth="1"/>
    <col min="4103" max="4103" width="16" style="63" customWidth="1"/>
    <col min="4104" max="4104" width="14.42578125" style="63" customWidth="1"/>
    <col min="4105" max="4105" width="17.42578125" style="63" customWidth="1"/>
    <col min="4106" max="4107" width="30.7109375" style="63" customWidth="1"/>
    <col min="4108" max="4108" width="13.28515625" style="63" customWidth="1"/>
    <col min="4109" max="4354" width="9.140625" style="63"/>
    <col min="4355" max="4355" width="18.5703125" style="63" customWidth="1"/>
    <col min="4356" max="4356" width="17.28515625" style="63" customWidth="1"/>
    <col min="4357" max="4357" width="19" style="63" customWidth="1"/>
    <col min="4358" max="4358" width="20.42578125" style="63" customWidth="1"/>
    <col min="4359" max="4359" width="16" style="63" customWidth="1"/>
    <col min="4360" max="4360" width="14.42578125" style="63" customWidth="1"/>
    <col min="4361" max="4361" width="17.42578125" style="63" customWidth="1"/>
    <col min="4362" max="4363" width="30.7109375" style="63" customWidth="1"/>
    <col min="4364" max="4364" width="13.28515625" style="63" customWidth="1"/>
    <col min="4365" max="4610" width="9.140625" style="63"/>
    <col min="4611" max="4611" width="18.5703125" style="63" customWidth="1"/>
    <col min="4612" max="4612" width="17.28515625" style="63" customWidth="1"/>
    <col min="4613" max="4613" width="19" style="63" customWidth="1"/>
    <col min="4614" max="4614" width="20.42578125" style="63" customWidth="1"/>
    <col min="4615" max="4615" width="16" style="63" customWidth="1"/>
    <col min="4616" max="4616" width="14.42578125" style="63" customWidth="1"/>
    <col min="4617" max="4617" width="17.42578125" style="63" customWidth="1"/>
    <col min="4618" max="4619" width="30.7109375" style="63" customWidth="1"/>
    <col min="4620" max="4620" width="13.28515625" style="63" customWidth="1"/>
    <col min="4621" max="4866" width="9.140625" style="63"/>
    <col min="4867" max="4867" width="18.5703125" style="63" customWidth="1"/>
    <col min="4868" max="4868" width="17.28515625" style="63" customWidth="1"/>
    <col min="4869" max="4869" width="19" style="63" customWidth="1"/>
    <col min="4870" max="4870" width="20.42578125" style="63" customWidth="1"/>
    <col min="4871" max="4871" width="16" style="63" customWidth="1"/>
    <col min="4872" max="4872" width="14.42578125" style="63" customWidth="1"/>
    <col min="4873" max="4873" width="17.42578125" style="63" customWidth="1"/>
    <col min="4874" max="4875" width="30.7109375" style="63" customWidth="1"/>
    <col min="4876" max="4876" width="13.28515625" style="63" customWidth="1"/>
    <col min="4877" max="5122" width="9.140625" style="63"/>
    <col min="5123" max="5123" width="18.5703125" style="63" customWidth="1"/>
    <col min="5124" max="5124" width="17.28515625" style="63" customWidth="1"/>
    <col min="5125" max="5125" width="19" style="63" customWidth="1"/>
    <col min="5126" max="5126" width="20.42578125" style="63" customWidth="1"/>
    <col min="5127" max="5127" width="16" style="63" customWidth="1"/>
    <col min="5128" max="5128" width="14.42578125" style="63" customWidth="1"/>
    <col min="5129" max="5129" width="17.42578125" style="63" customWidth="1"/>
    <col min="5130" max="5131" width="30.7109375" style="63" customWidth="1"/>
    <col min="5132" max="5132" width="13.28515625" style="63" customWidth="1"/>
    <col min="5133" max="5378" width="9.140625" style="63"/>
    <col min="5379" max="5379" width="18.5703125" style="63" customWidth="1"/>
    <col min="5380" max="5380" width="17.28515625" style="63" customWidth="1"/>
    <col min="5381" max="5381" width="19" style="63" customWidth="1"/>
    <col min="5382" max="5382" width="20.42578125" style="63" customWidth="1"/>
    <col min="5383" max="5383" width="16" style="63" customWidth="1"/>
    <col min="5384" max="5384" width="14.42578125" style="63" customWidth="1"/>
    <col min="5385" max="5385" width="17.42578125" style="63" customWidth="1"/>
    <col min="5386" max="5387" width="30.7109375" style="63" customWidth="1"/>
    <col min="5388" max="5388" width="13.28515625" style="63" customWidth="1"/>
    <col min="5389" max="5634" width="9.140625" style="63"/>
    <col min="5635" max="5635" width="18.5703125" style="63" customWidth="1"/>
    <col min="5636" max="5636" width="17.28515625" style="63" customWidth="1"/>
    <col min="5637" max="5637" width="19" style="63" customWidth="1"/>
    <col min="5638" max="5638" width="20.42578125" style="63" customWidth="1"/>
    <col min="5639" max="5639" width="16" style="63" customWidth="1"/>
    <col min="5640" max="5640" width="14.42578125" style="63" customWidth="1"/>
    <col min="5641" max="5641" width="17.42578125" style="63" customWidth="1"/>
    <col min="5642" max="5643" width="30.7109375" style="63" customWidth="1"/>
    <col min="5644" max="5644" width="13.28515625" style="63" customWidth="1"/>
    <col min="5645" max="5890" width="9.140625" style="63"/>
    <col min="5891" max="5891" width="18.5703125" style="63" customWidth="1"/>
    <col min="5892" max="5892" width="17.28515625" style="63" customWidth="1"/>
    <col min="5893" max="5893" width="19" style="63" customWidth="1"/>
    <col min="5894" max="5894" width="20.42578125" style="63" customWidth="1"/>
    <col min="5895" max="5895" width="16" style="63" customWidth="1"/>
    <col min="5896" max="5896" width="14.42578125" style="63" customWidth="1"/>
    <col min="5897" max="5897" width="17.42578125" style="63" customWidth="1"/>
    <col min="5898" max="5899" width="30.7109375" style="63" customWidth="1"/>
    <col min="5900" max="5900" width="13.28515625" style="63" customWidth="1"/>
    <col min="5901" max="6146" width="9.140625" style="63"/>
    <col min="6147" max="6147" width="18.5703125" style="63" customWidth="1"/>
    <col min="6148" max="6148" width="17.28515625" style="63" customWidth="1"/>
    <col min="6149" max="6149" width="19" style="63" customWidth="1"/>
    <col min="6150" max="6150" width="20.42578125" style="63" customWidth="1"/>
    <col min="6151" max="6151" width="16" style="63" customWidth="1"/>
    <col min="6152" max="6152" width="14.42578125" style="63" customWidth="1"/>
    <col min="6153" max="6153" width="17.42578125" style="63" customWidth="1"/>
    <col min="6154" max="6155" width="30.7109375" style="63" customWidth="1"/>
    <col min="6156" max="6156" width="13.28515625" style="63" customWidth="1"/>
    <col min="6157" max="6402" width="9.140625" style="63"/>
    <col min="6403" max="6403" width="18.5703125" style="63" customWidth="1"/>
    <col min="6404" max="6404" width="17.28515625" style="63" customWidth="1"/>
    <col min="6405" max="6405" width="19" style="63" customWidth="1"/>
    <col min="6406" max="6406" width="20.42578125" style="63" customWidth="1"/>
    <col min="6407" max="6407" width="16" style="63" customWidth="1"/>
    <col min="6408" max="6408" width="14.42578125" style="63" customWidth="1"/>
    <col min="6409" max="6409" width="17.42578125" style="63" customWidth="1"/>
    <col min="6410" max="6411" width="30.7109375" style="63" customWidth="1"/>
    <col min="6412" max="6412" width="13.28515625" style="63" customWidth="1"/>
    <col min="6413" max="6658" width="9.140625" style="63"/>
    <col min="6659" max="6659" width="18.5703125" style="63" customWidth="1"/>
    <col min="6660" max="6660" width="17.28515625" style="63" customWidth="1"/>
    <col min="6661" max="6661" width="19" style="63" customWidth="1"/>
    <col min="6662" max="6662" width="20.42578125" style="63" customWidth="1"/>
    <col min="6663" max="6663" width="16" style="63" customWidth="1"/>
    <col min="6664" max="6664" width="14.42578125" style="63" customWidth="1"/>
    <col min="6665" max="6665" width="17.42578125" style="63" customWidth="1"/>
    <col min="6666" max="6667" width="30.7109375" style="63" customWidth="1"/>
    <col min="6668" max="6668" width="13.28515625" style="63" customWidth="1"/>
    <col min="6669" max="6914" width="9.140625" style="63"/>
    <col min="6915" max="6915" width="18.5703125" style="63" customWidth="1"/>
    <col min="6916" max="6916" width="17.28515625" style="63" customWidth="1"/>
    <col min="6917" max="6917" width="19" style="63" customWidth="1"/>
    <col min="6918" max="6918" width="20.42578125" style="63" customWidth="1"/>
    <col min="6919" max="6919" width="16" style="63" customWidth="1"/>
    <col min="6920" max="6920" width="14.42578125" style="63" customWidth="1"/>
    <col min="6921" max="6921" width="17.42578125" style="63" customWidth="1"/>
    <col min="6922" max="6923" width="30.7109375" style="63" customWidth="1"/>
    <col min="6924" max="6924" width="13.28515625" style="63" customWidth="1"/>
    <col min="6925" max="7170" width="9.140625" style="63"/>
    <col min="7171" max="7171" width="18.5703125" style="63" customWidth="1"/>
    <col min="7172" max="7172" width="17.28515625" style="63" customWidth="1"/>
    <col min="7173" max="7173" width="19" style="63" customWidth="1"/>
    <col min="7174" max="7174" width="20.42578125" style="63" customWidth="1"/>
    <col min="7175" max="7175" width="16" style="63" customWidth="1"/>
    <col min="7176" max="7176" width="14.42578125" style="63" customWidth="1"/>
    <col min="7177" max="7177" width="17.42578125" style="63" customWidth="1"/>
    <col min="7178" max="7179" width="30.7109375" style="63" customWidth="1"/>
    <col min="7180" max="7180" width="13.28515625" style="63" customWidth="1"/>
    <col min="7181" max="7426" width="9.140625" style="63"/>
    <col min="7427" max="7427" width="18.5703125" style="63" customWidth="1"/>
    <col min="7428" max="7428" width="17.28515625" style="63" customWidth="1"/>
    <col min="7429" max="7429" width="19" style="63" customWidth="1"/>
    <col min="7430" max="7430" width="20.42578125" style="63" customWidth="1"/>
    <col min="7431" max="7431" width="16" style="63" customWidth="1"/>
    <col min="7432" max="7432" width="14.42578125" style="63" customWidth="1"/>
    <col min="7433" max="7433" width="17.42578125" style="63" customWidth="1"/>
    <col min="7434" max="7435" width="30.7109375" style="63" customWidth="1"/>
    <col min="7436" max="7436" width="13.28515625" style="63" customWidth="1"/>
    <col min="7437" max="7682" width="9.140625" style="63"/>
    <col min="7683" max="7683" width="18.5703125" style="63" customWidth="1"/>
    <col min="7684" max="7684" width="17.28515625" style="63" customWidth="1"/>
    <col min="7685" max="7685" width="19" style="63" customWidth="1"/>
    <col min="7686" max="7686" width="20.42578125" style="63" customWidth="1"/>
    <col min="7687" max="7687" width="16" style="63" customWidth="1"/>
    <col min="7688" max="7688" width="14.42578125" style="63" customWidth="1"/>
    <col min="7689" max="7689" width="17.42578125" style="63" customWidth="1"/>
    <col min="7690" max="7691" width="30.7109375" style="63" customWidth="1"/>
    <col min="7692" max="7692" width="13.28515625" style="63" customWidth="1"/>
    <col min="7693" max="7938" width="9.140625" style="63"/>
    <col min="7939" max="7939" width="18.5703125" style="63" customWidth="1"/>
    <col min="7940" max="7940" width="17.28515625" style="63" customWidth="1"/>
    <col min="7941" max="7941" width="19" style="63" customWidth="1"/>
    <col min="7942" max="7942" width="20.42578125" style="63" customWidth="1"/>
    <col min="7943" max="7943" width="16" style="63" customWidth="1"/>
    <col min="7944" max="7944" width="14.42578125" style="63" customWidth="1"/>
    <col min="7945" max="7945" width="17.42578125" style="63" customWidth="1"/>
    <col min="7946" max="7947" width="30.7109375" style="63" customWidth="1"/>
    <col min="7948" max="7948" width="13.28515625" style="63" customWidth="1"/>
    <col min="7949" max="8194" width="9.140625" style="63"/>
    <col min="8195" max="8195" width="18.5703125" style="63" customWidth="1"/>
    <col min="8196" max="8196" width="17.28515625" style="63" customWidth="1"/>
    <col min="8197" max="8197" width="19" style="63" customWidth="1"/>
    <col min="8198" max="8198" width="20.42578125" style="63" customWidth="1"/>
    <col min="8199" max="8199" width="16" style="63" customWidth="1"/>
    <col min="8200" max="8200" width="14.42578125" style="63" customWidth="1"/>
    <col min="8201" max="8201" width="17.42578125" style="63" customWidth="1"/>
    <col min="8202" max="8203" width="30.7109375" style="63" customWidth="1"/>
    <col min="8204" max="8204" width="13.28515625" style="63" customWidth="1"/>
    <col min="8205" max="8450" width="9.140625" style="63"/>
    <col min="8451" max="8451" width="18.5703125" style="63" customWidth="1"/>
    <col min="8452" max="8452" width="17.28515625" style="63" customWidth="1"/>
    <col min="8453" max="8453" width="19" style="63" customWidth="1"/>
    <col min="8454" max="8454" width="20.42578125" style="63" customWidth="1"/>
    <col min="8455" max="8455" width="16" style="63" customWidth="1"/>
    <col min="8456" max="8456" width="14.42578125" style="63" customWidth="1"/>
    <col min="8457" max="8457" width="17.42578125" style="63" customWidth="1"/>
    <col min="8458" max="8459" width="30.7109375" style="63" customWidth="1"/>
    <col min="8460" max="8460" width="13.28515625" style="63" customWidth="1"/>
    <col min="8461" max="8706" width="9.140625" style="63"/>
    <col min="8707" max="8707" width="18.5703125" style="63" customWidth="1"/>
    <col min="8708" max="8708" width="17.28515625" style="63" customWidth="1"/>
    <col min="8709" max="8709" width="19" style="63" customWidth="1"/>
    <col min="8710" max="8710" width="20.42578125" style="63" customWidth="1"/>
    <col min="8711" max="8711" width="16" style="63" customWidth="1"/>
    <col min="8712" max="8712" width="14.42578125" style="63" customWidth="1"/>
    <col min="8713" max="8713" width="17.42578125" style="63" customWidth="1"/>
    <col min="8714" max="8715" width="30.7109375" style="63" customWidth="1"/>
    <col min="8716" max="8716" width="13.28515625" style="63" customWidth="1"/>
    <col min="8717" max="8962" width="9.140625" style="63"/>
    <col min="8963" max="8963" width="18.5703125" style="63" customWidth="1"/>
    <col min="8964" max="8964" width="17.28515625" style="63" customWidth="1"/>
    <col min="8965" max="8965" width="19" style="63" customWidth="1"/>
    <col min="8966" max="8966" width="20.42578125" style="63" customWidth="1"/>
    <col min="8967" max="8967" width="16" style="63" customWidth="1"/>
    <col min="8968" max="8968" width="14.42578125" style="63" customWidth="1"/>
    <col min="8969" max="8969" width="17.42578125" style="63" customWidth="1"/>
    <col min="8970" max="8971" width="30.7109375" style="63" customWidth="1"/>
    <col min="8972" max="8972" width="13.28515625" style="63" customWidth="1"/>
    <col min="8973" max="9218" width="9.140625" style="63"/>
    <col min="9219" max="9219" width="18.5703125" style="63" customWidth="1"/>
    <col min="9220" max="9220" width="17.28515625" style="63" customWidth="1"/>
    <col min="9221" max="9221" width="19" style="63" customWidth="1"/>
    <col min="9222" max="9222" width="20.42578125" style="63" customWidth="1"/>
    <col min="9223" max="9223" width="16" style="63" customWidth="1"/>
    <col min="9224" max="9224" width="14.42578125" style="63" customWidth="1"/>
    <col min="9225" max="9225" width="17.42578125" style="63" customWidth="1"/>
    <col min="9226" max="9227" width="30.7109375" style="63" customWidth="1"/>
    <col min="9228" max="9228" width="13.28515625" style="63" customWidth="1"/>
    <col min="9229" max="9474" width="9.140625" style="63"/>
    <col min="9475" max="9475" width="18.5703125" style="63" customWidth="1"/>
    <col min="9476" max="9476" width="17.28515625" style="63" customWidth="1"/>
    <col min="9477" max="9477" width="19" style="63" customWidth="1"/>
    <col min="9478" max="9478" width="20.42578125" style="63" customWidth="1"/>
    <col min="9479" max="9479" width="16" style="63" customWidth="1"/>
    <col min="9480" max="9480" width="14.42578125" style="63" customWidth="1"/>
    <col min="9481" max="9481" width="17.42578125" style="63" customWidth="1"/>
    <col min="9482" max="9483" width="30.7109375" style="63" customWidth="1"/>
    <col min="9484" max="9484" width="13.28515625" style="63" customWidth="1"/>
    <col min="9485" max="9730" width="9.140625" style="63"/>
    <col min="9731" max="9731" width="18.5703125" style="63" customWidth="1"/>
    <col min="9732" max="9732" width="17.28515625" style="63" customWidth="1"/>
    <col min="9733" max="9733" width="19" style="63" customWidth="1"/>
    <col min="9734" max="9734" width="20.42578125" style="63" customWidth="1"/>
    <col min="9735" max="9735" width="16" style="63" customWidth="1"/>
    <col min="9736" max="9736" width="14.42578125" style="63" customWidth="1"/>
    <col min="9737" max="9737" width="17.42578125" style="63" customWidth="1"/>
    <col min="9738" max="9739" width="30.7109375" style="63" customWidth="1"/>
    <col min="9740" max="9740" width="13.28515625" style="63" customWidth="1"/>
    <col min="9741" max="9986" width="9.140625" style="63"/>
    <col min="9987" max="9987" width="18.5703125" style="63" customWidth="1"/>
    <col min="9988" max="9988" width="17.28515625" style="63" customWidth="1"/>
    <col min="9989" max="9989" width="19" style="63" customWidth="1"/>
    <col min="9990" max="9990" width="20.42578125" style="63" customWidth="1"/>
    <col min="9991" max="9991" width="16" style="63" customWidth="1"/>
    <col min="9992" max="9992" width="14.42578125" style="63" customWidth="1"/>
    <col min="9993" max="9993" width="17.42578125" style="63" customWidth="1"/>
    <col min="9994" max="9995" width="30.7109375" style="63" customWidth="1"/>
    <col min="9996" max="9996" width="13.28515625" style="63" customWidth="1"/>
    <col min="9997" max="10242" width="9.140625" style="63"/>
    <col min="10243" max="10243" width="18.5703125" style="63" customWidth="1"/>
    <col min="10244" max="10244" width="17.28515625" style="63" customWidth="1"/>
    <col min="10245" max="10245" width="19" style="63" customWidth="1"/>
    <col min="10246" max="10246" width="20.42578125" style="63" customWidth="1"/>
    <col min="10247" max="10247" width="16" style="63" customWidth="1"/>
    <col min="10248" max="10248" width="14.42578125" style="63" customWidth="1"/>
    <col min="10249" max="10249" width="17.42578125" style="63" customWidth="1"/>
    <col min="10250" max="10251" width="30.7109375" style="63" customWidth="1"/>
    <col min="10252" max="10252" width="13.28515625" style="63" customWidth="1"/>
    <col min="10253" max="10498" width="9.140625" style="63"/>
    <col min="10499" max="10499" width="18.5703125" style="63" customWidth="1"/>
    <col min="10500" max="10500" width="17.28515625" style="63" customWidth="1"/>
    <col min="10501" max="10501" width="19" style="63" customWidth="1"/>
    <col min="10502" max="10502" width="20.42578125" style="63" customWidth="1"/>
    <col min="10503" max="10503" width="16" style="63" customWidth="1"/>
    <col min="10504" max="10504" width="14.42578125" style="63" customWidth="1"/>
    <col min="10505" max="10505" width="17.42578125" style="63" customWidth="1"/>
    <col min="10506" max="10507" width="30.7109375" style="63" customWidth="1"/>
    <col min="10508" max="10508" width="13.28515625" style="63" customWidth="1"/>
    <col min="10509" max="10754" width="9.140625" style="63"/>
    <col min="10755" max="10755" width="18.5703125" style="63" customWidth="1"/>
    <col min="10756" max="10756" width="17.28515625" style="63" customWidth="1"/>
    <col min="10757" max="10757" width="19" style="63" customWidth="1"/>
    <col min="10758" max="10758" width="20.42578125" style="63" customWidth="1"/>
    <col min="10759" max="10759" width="16" style="63" customWidth="1"/>
    <col min="10760" max="10760" width="14.42578125" style="63" customWidth="1"/>
    <col min="10761" max="10761" width="17.42578125" style="63" customWidth="1"/>
    <col min="10762" max="10763" width="30.7109375" style="63" customWidth="1"/>
    <col min="10764" max="10764" width="13.28515625" style="63" customWidth="1"/>
    <col min="10765" max="11010" width="9.140625" style="63"/>
    <col min="11011" max="11011" width="18.5703125" style="63" customWidth="1"/>
    <col min="11012" max="11012" width="17.28515625" style="63" customWidth="1"/>
    <col min="11013" max="11013" width="19" style="63" customWidth="1"/>
    <col min="11014" max="11014" width="20.42578125" style="63" customWidth="1"/>
    <col min="11015" max="11015" width="16" style="63" customWidth="1"/>
    <col min="11016" max="11016" width="14.42578125" style="63" customWidth="1"/>
    <col min="11017" max="11017" width="17.42578125" style="63" customWidth="1"/>
    <col min="11018" max="11019" width="30.7109375" style="63" customWidth="1"/>
    <col min="11020" max="11020" width="13.28515625" style="63" customWidth="1"/>
    <col min="11021" max="11266" width="9.140625" style="63"/>
    <col min="11267" max="11267" width="18.5703125" style="63" customWidth="1"/>
    <col min="11268" max="11268" width="17.28515625" style="63" customWidth="1"/>
    <col min="11269" max="11269" width="19" style="63" customWidth="1"/>
    <col min="11270" max="11270" width="20.42578125" style="63" customWidth="1"/>
    <col min="11271" max="11271" width="16" style="63" customWidth="1"/>
    <col min="11272" max="11272" width="14.42578125" style="63" customWidth="1"/>
    <col min="11273" max="11273" width="17.42578125" style="63" customWidth="1"/>
    <col min="11274" max="11275" width="30.7109375" style="63" customWidth="1"/>
    <col min="11276" max="11276" width="13.28515625" style="63" customWidth="1"/>
    <col min="11277" max="11522" width="9.140625" style="63"/>
    <col min="11523" max="11523" width="18.5703125" style="63" customWidth="1"/>
    <col min="11524" max="11524" width="17.28515625" style="63" customWidth="1"/>
    <col min="11525" max="11525" width="19" style="63" customWidth="1"/>
    <col min="11526" max="11526" width="20.42578125" style="63" customWidth="1"/>
    <col min="11527" max="11527" width="16" style="63" customWidth="1"/>
    <col min="11528" max="11528" width="14.42578125" style="63" customWidth="1"/>
    <col min="11529" max="11529" width="17.42578125" style="63" customWidth="1"/>
    <col min="11530" max="11531" width="30.7109375" style="63" customWidth="1"/>
    <col min="11532" max="11532" width="13.28515625" style="63" customWidth="1"/>
    <col min="11533" max="11778" width="9.140625" style="63"/>
    <col min="11779" max="11779" width="18.5703125" style="63" customWidth="1"/>
    <col min="11780" max="11780" width="17.28515625" style="63" customWidth="1"/>
    <col min="11781" max="11781" width="19" style="63" customWidth="1"/>
    <col min="11782" max="11782" width="20.42578125" style="63" customWidth="1"/>
    <col min="11783" max="11783" width="16" style="63" customWidth="1"/>
    <col min="11784" max="11784" width="14.42578125" style="63" customWidth="1"/>
    <col min="11785" max="11785" width="17.42578125" style="63" customWidth="1"/>
    <col min="11786" max="11787" width="30.7109375" style="63" customWidth="1"/>
    <col min="11788" max="11788" width="13.28515625" style="63" customWidth="1"/>
    <col min="11789" max="12034" width="9.140625" style="63"/>
    <col min="12035" max="12035" width="18.5703125" style="63" customWidth="1"/>
    <col min="12036" max="12036" width="17.28515625" style="63" customWidth="1"/>
    <col min="12037" max="12037" width="19" style="63" customWidth="1"/>
    <col min="12038" max="12038" width="20.42578125" style="63" customWidth="1"/>
    <col min="12039" max="12039" width="16" style="63" customWidth="1"/>
    <col min="12040" max="12040" width="14.42578125" style="63" customWidth="1"/>
    <col min="12041" max="12041" width="17.42578125" style="63" customWidth="1"/>
    <col min="12042" max="12043" width="30.7109375" style="63" customWidth="1"/>
    <col min="12044" max="12044" width="13.28515625" style="63" customWidth="1"/>
    <col min="12045" max="12290" width="9.140625" style="63"/>
    <col min="12291" max="12291" width="18.5703125" style="63" customWidth="1"/>
    <col min="12292" max="12292" width="17.28515625" style="63" customWidth="1"/>
    <col min="12293" max="12293" width="19" style="63" customWidth="1"/>
    <col min="12294" max="12294" width="20.42578125" style="63" customWidth="1"/>
    <col min="12295" max="12295" width="16" style="63" customWidth="1"/>
    <col min="12296" max="12296" width="14.42578125" style="63" customWidth="1"/>
    <col min="12297" max="12297" width="17.42578125" style="63" customWidth="1"/>
    <col min="12298" max="12299" width="30.7109375" style="63" customWidth="1"/>
    <col min="12300" max="12300" width="13.28515625" style="63" customWidth="1"/>
    <col min="12301" max="12546" width="9.140625" style="63"/>
    <col min="12547" max="12547" width="18.5703125" style="63" customWidth="1"/>
    <col min="12548" max="12548" width="17.28515625" style="63" customWidth="1"/>
    <col min="12549" max="12549" width="19" style="63" customWidth="1"/>
    <col min="12550" max="12550" width="20.42578125" style="63" customWidth="1"/>
    <col min="12551" max="12551" width="16" style="63" customWidth="1"/>
    <col min="12552" max="12552" width="14.42578125" style="63" customWidth="1"/>
    <col min="12553" max="12553" width="17.42578125" style="63" customWidth="1"/>
    <col min="12554" max="12555" width="30.7109375" style="63" customWidth="1"/>
    <col min="12556" max="12556" width="13.28515625" style="63" customWidth="1"/>
    <col min="12557" max="12802" width="9.140625" style="63"/>
    <col min="12803" max="12803" width="18.5703125" style="63" customWidth="1"/>
    <col min="12804" max="12804" width="17.28515625" style="63" customWidth="1"/>
    <col min="12805" max="12805" width="19" style="63" customWidth="1"/>
    <col min="12806" max="12806" width="20.42578125" style="63" customWidth="1"/>
    <col min="12807" max="12807" width="16" style="63" customWidth="1"/>
    <col min="12808" max="12808" width="14.42578125" style="63" customWidth="1"/>
    <col min="12809" max="12809" width="17.42578125" style="63" customWidth="1"/>
    <col min="12810" max="12811" width="30.7109375" style="63" customWidth="1"/>
    <col min="12812" max="12812" width="13.28515625" style="63" customWidth="1"/>
    <col min="12813" max="13058" width="9.140625" style="63"/>
    <col min="13059" max="13059" width="18.5703125" style="63" customWidth="1"/>
    <col min="13060" max="13060" width="17.28515625" style="63" customWidth="1"/>
    <col min="13061" max="13061" width="19" style="63" customWidth="1"/>
    <col min="13062" max="13062" width="20.42578125" style="63" customWidth="1"/>
    <col min="13063" max="13063" width="16" style="63" customWidth="1"/>
    <col min="13064" max="13064" width="14.42578125" style="63" customWidth="1"/>
    <col min="13065" max="13065" width="17.42578125" style="63" customWidth="1"/>
    <col min="13066" max="13067" width="30.7109375" style="63" customWidth="1"/>
    <col min="13068" max="13068" width="13.28515625" style="63" customWidth="1"/>
    <col min="13069" max="13314" width="9.140625" style="63"/>
    <col min="13315" max="13315" width="18.5703125" style="63" customWidth="1"/>
    <col min="13316" max="13316" width="17.28515625" style="63" customWidth="1"/>
    <col min="13317" max="13317" width="19" style="63" customWidth="1"/>
    <col min="13318" max="13318" width="20.42578125" style="63" customWidth="1"/>
    <col min="13319" max="13319" width="16" style="63" customWidth="1"/>
    <col min="13320" max="13320" width="14.42578125" style="63" customWidth="1"/>
    <col min="13321" max="13321" width="17.42578125" style="63" customWidth="1"/>
    <col min="13322" max="13323" width="30.7109375" style="63" customWidth="1"/>
    <col min="13324" max="13324" width="13.28515625" style="63" customWidth="1"/>
    <col min="13325" max="13570" width="9.140625" style="63"/>
    <col min="13571" max="13571" width="18.5703125" style="63" customWidth="1"/>
    <col min="13572" max="13572" width="17.28515625" style="63" customWidth="1"/>
    <col min="13573" max="13573" width="19" style="63" customWidth="1"/>
    <col min="13574" max="13574" width="20.42578125" style="63" customWidth="1"/>
    <col min="13575" max="13575" width="16" style="63" customWidth="1"/>
    <col min="13576" max="13576" width="14.42578125" style="63" customWidth="1"/>
    <col min="13577" max="13577" width="17.42578125" style="63" customWidth="1"/>
    <col min="13578" max="13579" width="30.7109375" style="63" customWidth="1"/>
    <col min="13580" max="13580" width="13.28515625" style="63" customWidth="1"/>
    <col min="13581" max="13826" width="9.140625" style="63"/>
    <col min="13827" max="13827" width="18.5703125" style="63" customWidth="1"/>
    <col min="13828" max="13828" width="17.28515625" style="63" customWidth="1"/>
    <col min="13829" max="13829" width="19" style="63" customWidth="1"/>
    <col min="13830" max="13830" width="20.42578125" style="63" customWidth="1"/>
    <col min="13831" max="13831" width="16" style="63" customWidth="1"/>
    <col min="13832" max="13832" width="14.42578125" style="63" customWidth="1"/>
    <col min="13833" max="13833" width="17.42578125" style="63" customWidth="1"/>
    <col min="13834" max="13835" width="30.7109375" style="63" customWidth="1"/>
    <col min="13836" max="13836" width="13.28515625" style="63" customWidth="1"/>
    <col min="13837" max="14082" width="9.140625" style="63"/>
    <col min="14083" max="14083" width="18.5703125" style="63" customWidth="1"/>
    <col min="14084" max="14084" width="17.28515625" style="63" customWidth="1"/>
    <col min="14085" max="14085" width="19" style="63" customWidth="1"/>
    <col min="14086" max="14086" width="20.42578125" style="63" customWidth="1"/>
    <col min="14087" max="14087" width="16" style="63" customWidth="1"/>
    <col min="14088" max="14088" width="14.42578125" style="63" customWidth="1"/>
    <col min="14089" max="14089" width="17.42578125" style="63" customWidth="1"/>
    <col min="14090" max="14091" width="30.7109375" style="63" customWidth="1"/>
    <col min="14092" max="14092" width="13.28515625" style="63" customWidth="1"/>
    <col min="14093" max="14338" width="9.140625" style="63"/>
    <col min="14339" max="14339" width="18.5703125" style="63" customWidth="1"/>
    <col min="14340" max="14340" width="17.28515625" style="63" customWidth="1"/>
    <col min="14341" max="14341" width="19" style="63" customWidth="1"/>
    <col min="14342" max="14342" width="20.42578125" style="63" customWidth="1"/>
    <col min="14343" max="14343" width="16" style="63" customWidth="1"/>
    <col min="14344" max="14344" width="14.42578125" style="63" customWidth="1"/>
    <col min="14345" max="14345" width="17.42578125" style="63" customWidth="1"/>
    <col min="14346" max="14347" width="30.7109375" style="63" customWidth="1"/>
    <col min="14348" max="14348" width="13.28515625" style="63" customWidth="1"/>
    <col min="14349" max="14594" width="9.140625" style="63"/>
    <col min="14595" max="14595" width="18.5703125" style="63" customWidth="1"/>
    <col min="14596" max="14596" width="17.28515625" style="63" customWidth="1"/>
    <col min="14597" max="14597" width="19" style="63" customWidth="1"/>
    <col min="14598" max="14598" width="20.42578125" style="63" customWidth="1"/>
    <col min="14599" max="14599" width="16" style="63" customWidth="1"/>
    <col min="14600" max="14600" width="14.42578125" style="63" customWidth="1"/>
    <col min="14601" max="14601" width="17.42578125" style="63" customWidth="1"/>
    <col min="14602" max="14603" width="30.7109375" style="63" customWidth="1"/>
    <col min="14604" max="14604" width="13.28515625" style="63" customWidth="1"/>
    <col min="14605" max="14850" width="9.140625" style="63"/>
    <col min="14851" max="14851" width="18.5703125" style="63" customWidth="1"/>
    <col min="14852" max="14852" width="17.28515625" style="63" customWidth="1"/>
    <col min="14853" max="14853" width="19" style="63" customWidth="1"/>
    <col min="14854" max="14854" width="20.42578125" style="63" customWidth="1"/>
    <col min="14855" max="14855" width="16" style="63" customWidth="1"/>
    <col min="14856" max="14856" width="14.42578125" style="63" customWidth="1"/>
    <col min="14857" max="14857" width="17.42578125" style="63" customWidth="1"/>
    <col min="14858" max="14859" width="30.7109375" style="63" customWidth="1"/>
    <col min="14860" max="14860" width="13.28515625" style="63" customWidth="1"/>
    <col min="14861" max="15106" width="9.140625" style="63"/>
    <col min="15107" max="15107" width="18.5703125" style="63" customWidth="1"/>
    <col min="15108" max="15108" width="17.28515625" style="63" customWidth="1"/>
    <col min="15109" max="15109" width="19" style="63" customWidth="1"/>
    <col min="15110" max="15110" width="20.42578125" style="63" customWidth="1"/>
    <col min="15111" max="15111" width="16" style="63" customWidth="1"/>
    <col min="15112" max="15112" width="14.42578125" style="63" customWidth="1"/>
    <col min="15113" max="15113" width="17.42578125" style="63" customWidth="1"/>
    <col min="15114" max="15115" width="30.7109375" style="63" customWidth="1"/>
    <col min="15116" max="15116" width="13.28515625" style="63" customWidth="1"/>
    <col min="15117" max="15362" width="9.140625" style="63"/>
    <col min="15363" max="15363" width="18.5703125" style="63" customWidth="1"/>
    <col min="15364" max="15364" width="17.28515625" style="63" customWidth="1"/>
    <col min="15365" max="15365" width="19" style="63" customWidth="1"/>
    <col min="15366" max="15366" width="20.42578125" style="63" customWidth="1"/>
    <col min="15367" max="15367" width="16" style="63" customWidth="1"/>
    <col min="15368" max="15368" width="14.42578125" style="63" customWidth="1"/>
    <col min="15369" max="15369" width="17.42578125" style="63" customWidth="1"/>
    <col min="15370" max="15371" width="30.7109375" style="63" customWidth="1"/>
    <col min="15372" max="15372" width="13.28515625" style="63" customWidth="1"/>
    <col min="15373" max="15618" width="9.140625" style="63"/>
    <col min="15619" max="15619" width="18.5703125" style="63" customWidth="1"/>
    <col min="15620" max="15620" width="17.28515625" style="63" customWidth="1"/>
    <col min="15621" max="15621" width="19" style="63" customWidth="1"/>
    <col min="15622" max="15622" width="20.42578125" style="63" customWidth="1"/>
    <col min="15623" max="15623" width="16" style="63" customWidth="1"/>
    <col min="15624" max="15624" width="14.42578125" style="63" customWidth="1"/>
    <col min="15625" max="15625" width="17.42578125" style="63" customWidth="1"/>
    <col min="15626" max="15627" width="30.7109375" style="63" customWidth="1"/>
    <col min="15628" max="15628" width="13.28515625" style="63" customWidth="1"/>
    <col min="15629" max="15874" width="9.140625" style="63"/>
    <col min="15875" max="15875" width="18.5703125" style="63" customWidth="1"/>
    <col min="15876" max="15876" width="17.28515625" style="63" customWidth="1"/>
    <col min="15877" max="15877" width="19" style="63" customWidth="1"/>
    <col min="15878" max="15878" width="20.42578125" style="63" customWidth="1"/>
    <col min="15879" max="15879" width="16" style="63" customWidth="1"/>
    <col min="15880" max="15880" width="14.42578125" style="63" customWidth="1"/>
    <col min="15881" max="15881" width="17.42578125" style="63" customWidth="1"/>
    <col min="15882" max="15883" width="30.7109375" style="63" customWidth="1"/>
    <col min="15884" max="15884" width="13.28515625" style="63" customWidth="1"/>
    <col min="15885" max="16130" width="9.140625" style="63"/>
    <col min="16131" max="16131" width="18.5703125" style="63" customWidth="1"/>
    <col min="16132" max="16132" width="17.28515625" style="63" customWidth="1"/>
    <col min="16133" max="16133" width="19" style="63" customWidth="1"/>
    <col min="16134" max="16134" width="20.42578125" style="63" customWidth="1"/>
    <col min="16135" max="16135" width="16" style="63" customWidth="1"/>
    <col min="16136" max="16136" width="14.42578125" style="63" customWidth="1"/>
    <col min="16137" max="16137" width="17.42578125" style="63" customWidth="1"/>
    <col min="16138" max="16139" width="30.7109375" style="63" customWidth="1"/>
    <col min="16140" max="16140" width="13.28515625" style="63" customWidth="1"/>
    <col min="16141" max="16381" width="9.140625" style="63"/>
    <col min="16382" max="16384" width="8.7109375" style="63" customWidth="1"/>
  </cols>
  <sheetData>
    <row r="1" spans="1:17" x14ac:dyDescent="0.25">
      <c r="A1" s="1355" t="s">
        <v>0</v>
      </c>
      <c r="B1" s="1356"/>
      <c r="C1" s="1356"/>
      <c r="D1" s="1356"/>
      <c r="E1" s="1356"/>
      <c r="F1" s="1356"/>
      <c r="G1" s="1356"/>
      <c r="H1" s="1356"/>
      <c r="I1" s="64"/>
      <c r="J1" s="64"/>
      <c r="K1" s="64"/>
      <c r="L1" s="1270"/>
    </row>
    <row r="2" spans="1:17" x14ac:dyDescent="0.25">
      <c r="A2" s="1348" t="s">
        <v>146</v>
      </c>
      <c r="B2" s="1349"/>
      <c r="C2" s="1349"/>
      <c r="D2" s="1349"/>
      <c r="E2" s="1349"/>
      <c r="F2" s="1349"/>
      <c r="G2" s="1349"/>
      <c r="H2" s="1349"/>
      <c r="I2" s="275"/>
      <c r="J2" s="275"/>
      <c r="K2" s="275"/>
      <c r="L2" s="1270"/>
    </row>
    <row r="3" spans="1:17" x14ac:dyDescent="0.25">
      <c r="A3" s="1357" t="s">
        <v>407</v>
      </c>
      <c r="B3" s="1358"/>
      <c r="C3" s="1358"/>
      <c r="D3" s="1358"/>
      <c r="E3" s="1358"/>
      <c r="F3" s="1358"/>
      <c r="G3" s="1358"/>
      <c r="H3" s="1358"/>
      <c r="I3" s="351"/>
      <c r="J3" s="351"/>
      <c r="K3" s="351"/>
      <c r="L3" s="1270"/>
    </row>
    <row r="4" spans="1:17" x14ac:dyDescent="0.25">
      <c r="A4" s="1382"/>
      <c r="B4" s="1382"/>
      <c r="C4" s="1382"/>
      <c r="D4" s="1382"/>
      <c r="E4" s="1382"/>
      <c r="F4" s="1382"/>
      <c r="G4" s="1382"/>
      <c r="H4" s="1382"/>
      <c r="I4" s="203"/>
      <c r="J4" s="203"/>
      <c r="K4" s="203"/>
      <c r="L4" s="1271"/>
    </row>
    <row r="5" spans="1:17" ht="15" customHeight="1" x14ac:dyDescent="0.25">
      <c r="A5" s="1379" t="s">
        <v>408</v>
      </c>
      <c r="B5" s="1377"/>
      <c r="C5" s="1377"/>
      <c r="D5" s="1377"/>
      <c r="E5" s="1377"/>
      <c r="F5" s="1377"/>
      <c r="G5" s="1377"/>
      <c r="H5" s="1377"/>
      <c r="I5" s="570"/>
      <c r="J5" s="570"/>
      <c r="K5" s="570"/>
      <c r="L5" s="273"/>
      <c r="M5" s="273"/>
      <c r="N5" s="273"/>
      <c r="O5" s="273"/>
      <c r="P5" s="273"/>
      <c r="Q5" s="273"/>
    </row>
    <row r="6" spans="1:17" ht="73.5" customHeight="1" x14ac:dyDescent="0.25">
      <c r="A6" s="1369" t="s">
        <v>409</v>
      </c>
      <c r="B6" s="1370"/>
      <c r="C6" s="1370"/>
      <c r="D6" s="1370"/>
      <c r="E6" s="1370"/>
      <c r="F6" s="1370"/>
      <c r="G6" s="1370"/>
      <c r="H6" s="776"/>
      <c r="I6" s="272"/>
      <c r="J6" s="272"/>
      <c r="K6" s="272"/>
      <c r="L6" s="271"/>
      <c r="M6" s="271"/>
      <c r="N6" s="271"/>
      <c r="O6" s="271"/>
      <c r="P6" s="271"/>
      <c r="Q6" s="271"/>
    </row>
    <row r="7" spans="1:17" x14ac:dyDescent="0.25">
      <c r="G7" s="137"/>
    </row>
    <row r="8" spans="1:17" ht="60.75" thickBot="1" x14ac:dyDescent="0.3">
      <c r="A8" s="452" t="s">
        <v>333</v>
      </c>
      <c r="B8" s="779" t="s">
        <v>334</v>
      </c>
      <c r="C8" s="72" t="s">
        <v>410</v>
      </c>
      <c r="D8" s="73" t="s">
        <v>411</v>
      </c>
      <c r="E8" s="74" t="s">
        <v>412</v>
      </c>
      <c r="F8" s="72" t="s">
        <v>413</v>
      </c>
      <c r="G8" s="73" t="s">
        <v>414</v>
      </c>
      <c r="H8" s="74" t="s">
        <v>415</v>
      </c>
    </row>
    <row r="9" spans="1:17" ht="15.75" x14ac:dyDescent="0.25">
      <c r="A9" s="777" t="s">
        <v>305</v>
      </c>
      <c r="B9" s="532"/>
      <c r="C9" s="519"/>
      <c r="D9" s="524"/>
      <c r="E9" s="526">
        <f>C9+D9</f>
        <v>0</v>
      </c>
      <c r="F9" s="519"/>
      <c r="G9" s="524"/>
      <c r="H9" s="526">
        <f>F9+G9</f>
        <v>0</v>
      </c>
    </row>
    <row r="10" spans="1:17" ht="15.75" x14ac:dyDescent="0.25">
      <c r="A10" s="777" t="s">
        <v>306</v>
      </c>
      <c r="B10" s="533"/>
      <c r="C10" s="520"/>
      <c r="D10" s="523"/>
      <c r="E10" s="526">
        <f t="shared" ref="E10:E57" si="0">C10+D10</f>
        <v>0</v>
      </c>
      <c r="F10" s="520"/>
      <c r="G10" s="523"/>
      <c r="H10" s="526">
        <f t="shared" ref="H10:H57" si="1">F10+G10</f>
        <v>0</v>
      </c>
    </row>
    <row r="11" spans="1:17" x14ac:dyDescent="0.25">
      <c r="A11" s="1248" t="s">
        <v>307</v>
      </c>
      <c r="B11" s="533"/>
      <c r="C11" s="520"/>
      <c r="D11" s="523"/>
      <c r="E11" s="526">
        <f t="shared" si="0"/>
        <v>0</v>
      </c>
      <c r="F11" s="520"/>
      <c r="G11" s="523"/>
      <c r="H11" s="526">
        <f t="shared" si="1"/>
        <v>0</v>
      </c>
    </row>
    <row r="12" spans="1:17" x14ac:dyDescent="0.25">
      <c r="A12" s="1248" t="s">
        <v>308</v>
      </c>
      <c r="B12" s="533"/>
      <c r="C12" s="520"/>
      <c r="D12" s="523"/>
      <c r="E12" s="526">
        <f t="shared" si="0"/>
        <v>0</v>
      </c>
      <c r="F12" s="520"/>
      <c r="G12" s="523"/>
      <c r="H12" s="526">
        <f t="shared" si="1"/>
        <v>0</v>
      </c>
    </row>
    <row r="13" spans="1:17" x14ac:dyDescent="0.25">
      <c r="A13" s="1248" t="s">
        <v>309</v>
      </c>
      <c r="B13" s="533"/>
      <c r="C13" s="520"/>
      <c r="D13" s="523"/>
      <c r="E13" s="526">
        <f t="shared" si="0"/>
        <v>0</v>
      </c>
      <c r="F13" s="520"/>
      <c r="G13" s="523"/>
      <c r="H13" s="526">
        <f t="shared" si="1"/>
        <v>0</v>
      </c>
    </row>
    <row r="14" spans="1:17" x14ac:dyDescent="0.25">
      <c r="A14" s="1248" t="s">
        <v>310</v>
      </c>
      <c r="B14" s="533"/>
      <c r="C14" s="520"/>
      <c r="D14" s="523"/>
      <c r="E14" s="526">
        <f t="shared" si="0"/>
        <v>0</v>
      </c>
      <c r="F14" s="520"/>
      <c r="G14" s="523"/>
      <c r="H14" s="526">
        <f t="shared" si="1"/>
        <v>0</v>
      </c>
    </row>
    <row r="15" spans="1:17" x14ac:dyDescent="0.25">
      <c r="A15" s="1248" t="s">
        <v>311</v>
      </c>
      <c r="B15" s="533"/>
      <c r="C15" s="520"/>
      <c r="D15" s="523"/>
      <c r="E15" s="526">
        <f t="shared" si="0"/>
        <v>0</v>
      </c>
      <c r="F15" s="520"/>
      <c r="G15" s="523"/>
      <c r="H15" s="526">
        <f t="shared" si="1"/>
        <v>0</v>
      </c>
    </row>
    <row r="16" spans="1:17" x14ac:dyDescent="0.25">
      <c r="A16" s="1248" t="s">
        <v>312</v>
      </c>
      <c r="B16" s="533"/>
      <c r="C16" s="520"/>
      <c r="D16" s="523"/>
      <c r="E16" s="526">
        <f t="shared" si="0"/>
        <v>0</v>
      </c>
      <c r="F16" s="520"/>
      <c r="G16" s="523"/>
      <c r="H16" s="526">
        <f t="shared" si="1"/>
        <v>0</v>
      </c>
    </row>
    <row r="17" spans="1:8" x14ac:dyDescent="0.25">
      <c r="A17" s="1248" t="s">
        <v>314</v>
      </c>
      <c r="B17" s="533"/>
      <c r="C17" s="520"/>
      <c r="D17" s="523"/>
      <c r="E17" s="526">
        <f t="shared" si="0"/>
        <v>0</v>
      </c>
      <c r="F17" s="520"/>
      <c r="G17" s="523"/>
      <c r="H17" s="526">
        <f t="shared" si="1"/>
        <v>0</v>
      </c>
    </row>
    <row r="18" spans="1:8" hidden="1" outlineLevel="1" x14ac:dyDescent="0.25">
      <c r="A18" s="1281"/>
      <c r="B18" s="533"/>
      <c r="C18" s="520"/>
      <c r="D18" s="523"/>
      <c r="E18" s="526">
        <f t="shared" si="0"/>
        <v>0</v>
      </c>
      <c r="F18" s="520"/>
      <c r="G18" s="523"/>
      <c r="H18" s="526">
        <f t="shared" si="1"/>
        <v>0</v>
      </c>
    </row>
    <row r="19" spans="1:8" hidden="1" outlineLevel="1" x14ac:dyDescent="0.25">
      <c r="A19" s="1281"/>
      <c r="B19" s="533"/>
      <c r="C19" s="520"/>
      <c r="D19" s="523"/>
      <c r="E19" s="526">
        <f t="shared" si="0"/>
        <v>0</v>
      </c>
      <c r="F19" s="520"/>
      <c r="G19" s="523"/>
      <c r="H19" s="526">
        <f t="shared" si="1"/>
        <v>0</v>
      </c>
    </row>
    <row r="20" spans="1:8" hidden="1" outlineLevel="1" x14ac:dyDescent="0.25">
      <c r="A20" s="1281"/>
      <c r="B20" s="533"/>
      <c r="C20" s="520"/>
      <c r="D20" s="523"/>
      <c r="E20" s="526">
        <f t="shared" si="0"/>
        <v>0</v>
      </c>
      <c r="F20" s="520"/>
      <c r="G20" s="523"/>
      <c r="H20" s="526">
        <f t="shared" si="1"/>
        <v>0</v>
      </c>
    </row>
    <row r="21" spans="1:8" hidden="1" outlineLevel="1" x14ac:dyDescent="0.25">
      <c r="A21" s="1281"/>
      <c r="B21" s="533"/>
      <c r="C21" s="520"/>
      <c r="D21" s="523"/>
      <c r="E21" s="526">
        <f t="shared" si="0"/>
        <v>0</v>
      </c>
      <c r="F21" s="520"/>
      <c r="G21" s="523"/>
      <c r="H21" s="526">
        <f t="shared" si="1"/>
        <v>0</v>
      </c>
    </row>
    <row r="22" spans="1:8" hidden="1" outlineLevel="1" x14ac:dyDescent="0.25">
      <c r="A22" s="1281"/>
      <c r="B22" s="533"/>
      <c r="C22" s="520"/>
      <c r="D22" s="523"/>
      <c r="E22" s="526">
        <f t="shared" si="0"/>
        <v>0</v>
      </c>
      <c r="F22" s="520"/>
      <c r="G22" s="523"/>
      <c r="H22" s="526">
        <f t="shared" si="1"/>
        <v>0</v>
      </c>
    </row>
    <row r="23" spans="1:8" hidden="1" outlineLevel="1" x14ac:dyDescent="0.25">
      <c r="A23" s="1281"/>
      <c r="B23" s="533"/>
      <c r="C23" s="520"/>
      <c r="D23" s="523"/>
      <c r="E23" s="526">
        <f t="shared" si="0"/>
        <v>0</v>
      </c>
      <c r="F23" s="520"/>
      <c r="G23" s="523"/>
      <c r="H23" s="526">
        <f t="shared" si="1"/>
        <v>0</v>
      </c>
    </row>
    <row r="24" spans="1:8" hidden="1" outlineLevel="1" x14ac:dyDescent="0.25">
      <c r="A24" s="1281"/>
      <c r="B24" s="533"/>
      <c r="C24" s="520"/>
      <c r="D24" s="523"/>
      <c r="E24" s="526">
        <f t="shared" si="0"/>
        <v>0</v>
      </c>
      <c r="F24" s="520"/>
      <c r="G24" s="523"/>
      <c r="H24" s="526">
        <f t="shared" si="1"/>
        <v>0</v>
      </c>
    </row>
    <row r="25" spans="1:8" hidden="1" outlineLevel="1" x14ac:dyDescent="0.25">
      <c r="A25" s="1281"/>
      <c r="B25" s="533"/>
      <c r="C25" s="520"/>
      <c r="D25" s="523"/>
      <c r="E25" s="526">
        <f t="shared" si="0"/>
        <v>0</v>
      </c>
      <c r="F25" s="520"/>
      <c r="G25" s="523"/>
      <c r="H25" s="526">
        <f t="shared" si="1"/>
        <v>0</v>
      </c>
    </row>
    <row r="26" spans="1:8" hidden="1" outlineLevel="1" x14ac:dyDescent="0.25">
      <c r="A26" s="1281"/>
      <c r="B26" s="533"/>
      <c r="C26" s="520"/>
      <c r="D26" s="523"/>
      <c r="E26" s="526">
        <f t="shared" si="0"/>
        <v>0</v>
      </c>
      <c r="F26" s="520"/>
      <c r="G26" s="523"/>
      <c r="H26" s="526">
        <f t="shared" si="1"/>
        <v>0</v>
      </c>
    </row>
    <row r="27" spans="1:8" hidden="1" outlineLevel="1" x14ac:dyDescent="0.25">
      <c r="A27" s="1281"/>
      <c r="B27" s="533"/>
      <c r="C27" s="520"/>
      <c r="D27" s="523"/>
      <c r="E27" s="526">
        <f t="shared" si="0"/>
        <v>0</v>
      </c>
      <c r="F27" s="520"/>
      <c r="G27" s="523"/>
      <c r="H27" s="526">
        <f t="shared" si="1"/>
        <v>0</v>
      </c>
    </row>
    <row r="28" spans="1:8" hidden="1" outlineLevel="1" x14ac:dyDescent="0.25">
      <c r="A28" s="1281"/>
      <c r="B28" s="533"/>
      <c r="C28" s="520"/>
      <c r="D28" s="523"/>
      <c r="E28" s="526">
        <f t="shared" si="0"/>
        <v>0</v>
      </c>
      <c r="F28" s="520"/>
      <c r="G28" s="523"/>
      <c r="H28" s="526">
        <f t="shared" si="1"/>
        <v>0</v>
      </c>
    </row>
    <row r="29" spans="1:8" hidden="1" outlineLevel="1" x14ac:dyDescent="0.25">
      <c r="A29" s="1281"/>
      <c r="B29" s="533"/>
      <c r="C29" s="520"/>
      <c r="D29" s="523"/>
      <c r="E29" s="526">
        <f t="shared" si="0"/>
        <v>0</v>
      </c>
      <c r="F29" s="520"/>
      <c r="G29" s="523"/>
      <c r="H29" s="526">
        <f t="shared" si="1"/>
        <v>0</v>
      </c>
    </row>
    <row r="30" spans="1:8" hidden="1" outlineLevel="1" x14ac:dyDescent="0.25">
      <c r="A30" s="1281"/>
      <c r="B30" s="533"/>
      <c r="C30" s="520"/>
      <c r="D30" s="523"/>
      <c r="E30" s="526">
        <f t="shared" si="0"/>
        <v>0</v>
      </c>
      <c r="F30" s="520"/>
      <c r="G30" s="523"/>
      <c r="H30" s="526">
        <f t="shared" si="1"/>
        <v>0</v>
      </c>
    </row>
    <row r="31" spans="1:8" hidden="1" outlineLevel="1" x14ac:dyDescent="0.25">
      <c r="A31" s="1281"/>
      <c r="B31" s="533"/>
      <c r="C31" s="520"/>
      <c r="D31" s="523"/>
      <c r="E31" s="526">
        <f t="shared" si="0"/>
        <v>0</v>
      </c>
      <c r="F31" s="520"/>
      <c r="G31" s="523"/>
      <c r="H31" s="526">
        <f t="shared" si="1"/>
        <v>0</v>
      </c>
    </row>
    <row r="32" spans="1:8" hidden="1" outlineLevel="1" x14ac:dyDescent="0.25">
      <c r="A32" s="1281"/>
      <c r="B32" s="533"/>
      <c r="C32" s="520"/>
      <c r="D32" s="523"/>
      <c r="E32" s="526">
        <f t="shared" si="0"/>
        <v>0</v>
      </c>
      <c r="F32" s="520"/>
      <c r="G32" s="523"/>
      <c r="H32" s="526">
        <f t="shared" si="1"/>
        <v>0</v>
      </c>
    </row>
    <row r="33" spans="1:8" hidden="1" outlineLevel="1" x14ac:dyDescent="0.25">
      <c r="A33" s="1281"/>
      <c r="B33" s="533"/>
      <c r="C33" s="520"/>
      <c r="D33" s="523"/>
      <c r="E33" s="526">
        <f t="shared" si="0"/>
        <v>0</v>
      </c>
      <c r="F33" s="520"/>
      <c r="G33" s="523"/>
      <c r="H33" s="526">
        <f t="shared" si="1"/>
        <v>0</v>
      </c>
    </row>
    <row r="34" spans="1:8" hidden="1" outlineLevel="1" x14ac:dyDescent="0.25">
      <c r="A34" s="1281"/>
      <c r="B34" s="533"/>
      <c r="C34" s="520"/>
      <c r="D34" s="523"/>
      <c r="E34" s="526">
        <f t="shared" si="0"/>
        <v>0</v>
      </c>
      <c r="F34" s="520"/>
      <c r="G34" s="523"/>
      <c r="H34" s="526">
        <f t="shared" si="1"/>
        <v>0</v>
      </c>
    </row>
    <row r="35" spans="1:8" hidden="1" outlineLevel="1" x14ac:dyDescent="0.25">
      <c r="A35" s="1281"/>
      <c r="B35" s="533"/>
      <c r="C35" s="520"/>
      <c r="D35" s="523"/>
      <c r="E35" s="526">
        <f t="shared" si="0"/>
        <v>0</v>
      </c>
      <c r="F35" s="520"/>
      <c r="G35" s="523"/>
      <c r="H35" s="526">
        <f t="shared" si="1"/>
        <v>0</v>
      </c>
    </row>
    <row r="36" spans="1:8" hidden="1" outlineLevel="1" x14ac:dyDescent="0.25">
      <c r="A36" s="1281"/>
      <c r="B36" s="533"/>
      <c r="C36" s="520"/>
      <c r="D36" s="523"/>
      <c r="E36" s="526">
        <f t="shared" si="0"/>
        <v>0</v>
      </c>
      <c r="F36" s="520"/>
      <c r="G36" s="523"/>
      <c r="H36" s="526">
        <f t="shared" si="1"/>
        <v>0</v>
      </c>
    </row>
    <row r="37" spans="1:8" hidden="1" outlineLevel="1" x14ac:dyDescent="0.25">
      <c r="A37" s="1281"/>
      <c r="B37" s="533"/>
      <c r="C37" s="520"/>
      <c r="D37" s="523"/>
      <c r="E37" s="526">
        <f t="shared" si="0"/>
        <v>0</v>
      </c>
      <c r="F37" s="520"/>
      <c r="G37" s="523"/>
      <c r="H37" s="526">
        <f t="shared" si="1"/>
        <v>0</v>
      </c>
    </row>
    <row r="38" spans="1:8" hidden="1" outlineLevel="1" x14ac:dyDescent="0.25">
      <c r="A38" s="1281"/>
      <c r="B38" s="533"/>
      <c r="C38" s="520"/>
      <c r="D38" s="523"/>
      <c r="E38" s="526">
        <f t="shared" si="0"/>
        <v>0</v>
      </c>
      <c r="F38" s="520"/>
      <c r="G38" s="523"/>
      <c r="H38" s="526">
        <f t="shared" si="1"/>
        <v>0</v>
      </c>
    </row>
    <row r="39" spans="1:8" hidden="1" outlineLevel="1" x14ac:dyDescent="0.25">
      <c r="A39" s="1281"/>
      <c r="B39" s="533"/>
      <c r="C39" s="520"/>
      <c r="D39" s="523"/>
      <c r="E39" s="526">
        <f t="shared" si="0"/>
        <v>0</v>
      </c>
      <c r="F39" s="520"/>
      <c r="G39" s="523"/>
      <c r="H39" s="526">
        <f t="shared" si="1"/>
        <v>0</v>
      </c>
    </row>
    <row r="40" spans="1:8" hidden="1" outlineLevel="1" x14ac:dyDescent="0.25">
      <c r="A40" s="1281"/>
      <c r="B40" s="533"/>
      <c r="C40" s="520"/>
      <c r="D40" s="523"/>
      <c r="E40" s="526">
        <f t="shared" si="0"/>
        <v>0</v>
      </c>
      <c r="F40" s="520"/>
      <c r="G40" s="523"/>
      <c r="H40" s="526">
        <f t="shared" si="1"/>
        <v>0</v>
      </c>
    </row>
    <row r="41" spans="1:8" hidden="1" outlineLevel="1" x14ac:dyDescent="0.25">
      <c r="A41" s="1281"/>
      <c r="B41" s="533"/>
      <c r="C41" s="520"/>
      <c r="D41" s="523"/>
      <c r="E41" s="526">
        <f t="shared" si="0"/>
        <v>0</v>
      </c>
      <c r="F41" s="520"/>
      <c r="G41" s="523"/>
      <c r="H41" s="526">
        <f t="shared" si="1"/>
        <v>0</v>
      </c>
    </row>
    <row r="42" spans="1:8" hidden="1" outlineLevel="1" x14ac:dyDescent="0.25">
      <c r="A42" s="1281"/>
      <c r="B42" s="533"/>
      <c r="C42" s="520"/>
      <c r="D42" s="523"/>
      <c r="E42" s="526">
        <f t="shared" si="0"/>
        <v>0</v>
      </c>
      <c r="F42" s="520"/>
      <c r="G42" s="523"/>
      <c r="H42" s="526">
        <f t="shared" si="1"/>
        <v>0</v>
      </c>
    </row>
    <row r="43" spans="1:8" hidden="1" outlineLevel="1" x14ac:dyDescent="0.25">
      <c r="A43" s="1281"/>
      <c r="B43" s="533"/>
      <c r="C43" s="520"/>
      <c r="D43" s="523"/>
      <c r="E43" s="526">
        <f t="shared" si="0"/>
        <v>0</v>
      </c>
      <c r="F43" s="520"/>
      <c r="G43" s="523"/>
      <c r="H43" s="526">
        <f t="shared" si="1"/>
        <v>0</v>
      </c>
    </row>
    <row r="44" spans="1:8" hidden="1" outlineLevel="1" x14ac:dyDescent="0.25">
      <c r="A44" s="1281"/>
      <c r="B44" s="533"/>
      <c r="C44" s="520"/>
      <c r="D44" s="523"/>
      <c r="E44" s="526">
        <f t="shared" si="0"/>
        <v>0</v>
      </c>
      <c r="F44" s="520"/>
      <c r="G44" s="523"/>
      <c r="H44" s="526">
        <f t="shared" si="1"/>
        <v>0</v>
      </c>
    </row>
    <row r="45" spans="1:8" hidden="1" outlineLevel="1" x14ac:dyDescent="0.25">
      <c r="A45" s="1281"/>
      <c r="B45" s="533"/>
      <c r="C45" s="520"/>
      <c r="D45" s="523"/>
      <c r="E45" s="526">
        <f t="shared" si="0"/>
        <v>0</v>
      </c>
      <c r="F45" s="520"/>
      <c r="G45" s="523"/>
      <c r="H45" s="526">
        <f t="shared" si="1"/>
        <v>0</v>
      </c>
    </row>
    <row r="46" spans="1:8" hidden="1" outlineLevel="1" x14ac:dyDescent="0.25">
      <c r="A46" s="1281"/>
      <c r="B46" s="533"/>
      <c r="C46" s="520"/>
      <c r="D46" s="523"/>
      <c r="E46" s="526">
        <f t="shared" si="0"/>
        <v>0</v>
      </c>
      <c r="F46" s="520"/>
      <c r="G46" s="523"/>
      <c r="H46" s="526">
        <f t="shared" si="1"/>
        <v>0</v>
      </c>
    </row>
    <row r="47" spans="1:8" hidden="1" outlineLevel="1" x14ac:dyDescent="0.25">
      <c r="A47" s="1281"/>
      <c r="B47" s="533"/>
      <c r="C47" s="520"/>
      <c r="D47" s="523"/>
      <c r="E47" s="526">
        <f t="shared" si="0"/>
        <v>0</v>
      </c>
      <c r="F47" s="520"/>
      <c r="G47" s="523"/>
      <c r="H47" s="526">
        <f t="shared" si="1"/>
        <v>0</v>
      </c>
    </row>
    <row r="48" spans="1:8" hidden="1" outlineLevel="1" x14ac:dyDescent="0.25">
      <c r="A48" s="1281"/>
      <c r="B48" s="533"/>
      <c r="C48" s="520"/>
      <c r="D48" s="523"/>
      <c r="E48" s="526">
        <f t="shared" si="0"/>
        <v>0</v>
      </c>
      <c r="F48" s="520"/>
      <c r="G48" s="523"/>
      <c r="H48" s="526">
        <f t="shared" si="1"/>
        <v>0</v>
      </c>
    </row>
    <row r="49" spans="1:8" hidden="1" outlineLevel="1" x14ac:dyDescent="0.25">
      <c r="A49" s="1281"/>
      <c r="B49" s="533"/>
      <c r="C49" s="520"/>
      <c r="D49" s="523"/>
      <c r="E49" s="526">
        <f t="shared" si="0"/>
        <v>0</v>
      </c>
      <c r="F49" s="520"/>
      <c r="G49" s="523"/>
      <c r="H49" s="526">
        <f t="shared" si="1"/>
        <v>0</v>
      </c>
    </row>
    <row r="50" spans="1:8" hidden="1" outlineLevel="1" x14ac:dyDescent="0.25">
      <c r="A50" s="1281"/>
      <c r="B50" s="533"/>
      <c r="C50" s="520"/>
      <c r="D50" s="523"/>
      <c r="E50" s="526">
        <f t="shared" si="0"/>
        <v>0</v>
      </c>
      <c r="F50" s="520"/>
      <c r="G50" s="523"/>
      <c r="H50" s="526">
        <f t="shared" si="1"/>
        <v>0</v>
      </c>
    </row>
    <row r="51" spans="1:8" hidden="1" outlineLevel="1" x14ac:dyDescent="0.25">
      <c r="A51" s="1281"/>
      <c r="B51" s="533"/>
      <c r="C51" s="520"/>
      <c r="D51" s="523"/>
      <c r="E51" s="526">
        <f t="shared" si="0"/>
        <v>0</v>
      </c>
      <c r="F51" s="520"/>
      <c r="G51" s="523"/>
      <c r="H51" s="526">
        <f t="shared" si="1"/>
        <v>0</v>
      </c>
    </row>
    <row r="52" spans="1:8" hidden="1" outlineLevel="1" x14ac:dyDescent="0.25">
      <c r="A52" s="1281"/>
      <c r="B52" s="533"/>
      <c r="C52" s="520"/>
      <c r="D52" s="523"/>
      <c r="E52" s="526">
        <f t="shared" si="0"/>
        <v>0</v>
      </c>
      <c r="F52" s="520"/>
      <c r="G52" s="523"/>
      <c r="H52" s="526">
        <f t="shared" si="1"/>
        <v>0</v>
      </c>
    </row>
    <row r="53" spans="1:8" hidden="1" outlineLevel="1" x14ac:dyDescent="0.25">
      <c r="A53" s="1281"/>
      <c r="B53" s="533"/>
      <c r="C53" s="520"/>
      <c r="D53" s="523"/>
      <c r="E53" s="526">
        <f t="shared" si="0"/>
        <v>0</v>
      </c>
      <c r="F53" s="520"/>
      <c r="G53" s="523"/>
      <c r="H53" s="526">
        <f t="shared" si="1"/>
        <v>0</v>
      </c>
    </row>
    <row r="54" spans="1:8" hidden="1" outlineLevel="1" x14ac:dyDescent="0.25">
      <c r="A54" s="1281"/>
      <c r="B54" s="533"/>
      <c r="C54" s="520"/>
      <c r="D54" s="523"/>
      <c r="E54" s="526">
        <f t="shared" si="0"/>
        <v>0</v>
      </c>
      <c r="F54" s="520"/>
      <c r="G54" s="523"/>
      <c r="H54" s="526">
        <f t="shared" si="1"/>
        <v>0</v>
      </c>
    </row>
    <row r="55" spans="1:8" hidden="1" outlineLevel="1" x14ac:dyDescent="0.25">
      <c r="A55" s="1281"/>
      <c r="B55" s="533"/>
      <c r="C55" s="520"/>
      <c r="D55" s="523"/>
      <c r="E55" s="526">
        <f t="shared" si="0"/>
        <v>0</v>
      </c>
      <c r="F55" s="520"/>
      <c r="G55" s="523"/>
      <c r="H55" s="526">
        <f t="shared" si="1"/>
        <v>0</v>
      </c>
    </row>
    <row r="56" spans="1:8" hidden="1" outlineLevel="1" x14ac:dyDescent="0.25">
      <c r="A56" s="1281"/>
      <c r="B56" s="533"/>
      <c r="C56" s="520"/>
      <c r="D56" s="523"/>
      <c r="E56" s="526">
        <f t="shared" si="0"/>
        <v>0</v>
      </c>
      <c r="F56" s="520"/>
      <c r="G56" s="523"/>
      <c r="H56" s="526">
        <f t="shared" si="1"/>
        <v>0</v>
      </c>
    </row>
    <row r="57" spans="1:8" hidden="1" outlineLevel="1" x14ac:dyDescent="0.25">
      <c r="A57" s="1281"/>
      <c r="B57" s="533"/>
      <c r="C57" s="520"/>
      <c r="D57" s="523"/>
      <c r="E57" s="526">
        <f t="shared" si="0"/>
        <v>0</v>
      </c>
      <c r="F57" s="520"/>
      <c r="G57" s="523"/>
      <c r="H57" s="526">
        <f t="shared" si="1"/>
        <v>0</v>
      </c>
    </row>
    <row r="58" spans="1:8" ht="15.75" hidden="1" outlineLevel="1" x14ac:dyDescent="0.25">
      <c r="A58" s="1249"/>
      <c r="B58" s="533"/>
      <c r="C58" s="520"/>
      <c r="D58" s="523"/>
      <c r="E58" s="521">
        <f>C58+D58</f>
        <v>0</v>
      </c>
      <c r="F58" s="520"/>
      <c r="G58" s="523"/>
      <c r="H58" s="521">
        <f t="shared" ref="H58" si="2">F58+G58</f>
        <v>0</v>
      </c>
    </row>
    <row r="59" spans="1:8" customFormat="1" hidden="1" outlineLevel="1" x14ac:dyDescent="0.25"/>
    <row r="60" spans="1:8" customFormat="1" ht="15.75" collapsed="1" x14ac:dyDescent="0.25">
      <c r="A60" s="778" t="s">
        <v>341</v>
      </c>
    </row>
    <row r="61" spans="1:8" x14ac:dyDescent="0.25">
      <c r="H61" s="275"/>
    </row>
    <row r="62" spans="1:8" x14ac:dyDescent="0.25">
      <c r="A62" s="1270" t="s">
        <v>313</v>
      </c>
      <c r="B62" s="534"/>
      <c r="C62" s="535" cm="1">
        <f t="array" ref="C62">SUM(SUMIF(Table12a_Year4_Annual_Expenditure[Category of Expenses
(populate additional rows as needed, selecting the appropriate Category of Expenses)], ExpenseCategory[], Table12a_Year4_Annual_Expenditure[Jan-Jun 2028
EPA Funds]))</f>
        <v>0</v>
      </c>
      <c r="D62" s="535" cm="1">
        <f t="array" ref="D62">SUM(SUMIF(Table12a_Year4_Annual_Expenditure[Category of Expenses
(populate additional rows as needed, selecting the appropriate Category of Expenses)], ExpenseCategory[], Table12a_Year4_Annual_Expenditure[Jan-Jun 2028
Recipient Cost Share]))</f>
        <v>0</v>
      </c>
      <c r="E62" s="535">
        <f>C62+D62</f>
        <v>0</v>
      </c>
      <c r="F62" s="535" cm="1">
        <f t="array" ref="F62">SUM(SUMIF(Table12a_Year4_Annual_Expenditure[Category of Expenses
(populate additional rows as needed, selecting the appropriate Category of Expenses)], ExpenseCategory[], Table12a_Year4_Annual_Expenditure[Jul-Dec 2028
EPA Funds]))</f>
        <v>0</v>
      </c>
      <c r="G62" s="535" cm="1">
        <f t="array" ref="G62">SUM(SUMIF(Table12a_Year4_Annual_Expenditure[Category of Expenses
(populate additional rows as needed, selecting the appropriate Category of Expenses)], ExpenseCategory[], Table12a_Year4_Annual_Expenditure[Jul-Dec 2028
Recipient Cost Share]))</f>
        <v>0</v>
      </c>
      <c r="H62" s="535">
        <f>F62+G62</f>
        <v>0</v>
      </c>
    </row>
    <row r="63" spans="1:8" x14ac:dyDescent="0.25">
      <c r="A63" s="1270" t="s">
        <v>342</v>
      </c>
      <c r="B63" s="534"/>
      <c r="C63" s="535">
        <f>SUM(SUMIF(Table12a_Year4_Annual_Expenditure[Category of Expenses
(populate additional rows as needed, selecting the appropriate Category of Expenses)], "Indirect Charges", Table12a_Year4_Annual_Expenditure[Jan-Jun 2028
EPA Funds]))</f>
        <v>0</v>
      </c>
      <c r="D63" s="535">
        <f>SUM(SUMIF(Table12a_Year4_Annual_Expenditure[Category of Expenses
(populate additional rows as needed, selecting the appropriate Category of Expenses)], "Indirect Charges", Table12a_Year4_Annual_Expenditure[Jan-Jun 2028
Recipient Cost Share]))</f>
        <v>0</v>
      </c>
      <c r="E63" s="535">
        <f>C63+D63</f>
        <v>0</v>
      </c>
      <c r="F63" s="535">
        <f>SUM(SUMIF(Table12a_Year4_Annual_Expenditure[Category of Expenses
(populate additional rows as needed, selecting the appropriate Category of Expenses)], "Indirect Charges", Table12a_Year4_Annual_Expenditure[Jul-Dec 2028
EPA Funds]))</f>
        <v>0</v>
      </c>
      <c r="G63" s="535">
        <f>SUM(SUMIF(Table12a_Year4_Annual_Expenditure[Category of Expenses
(populate additional rows as needed, selecting the appropriate Category of Expenses)], "Indirect Charges", Table12a_Year4_Annual_Expenditure[Jul-Dec 2028
Recipient Cost Share]))</f>
        <v>0</v>
      </c>
      <c r="H63" s="535">
        <f>F63+G63</f>
        <v>0</v>
      </c>
    </row>
    <row r="64" spans="1:8" x14ac:dyDescent="0.25">
      <c r="A64" s="1270" t="s">
        <v>343</v>
      </c>
      <c r="B64" s="534"/>
      <c r="C64" s="535">
        <f>SUM(Table12a_Year4_Annual_Expenditure[Jan-Jun 2028
EPA Funds])</f>
        <v>0</v>
      </c>
      <c r="D64" s="535">
        <f>SUM(Table12a_Year4_Annual_Expenditure[Jan-Jun 2028
Recipient Cost Share])</f>
        <v>0</v>
      </c>
      <c r="E64" s="535">
        <f>C64+D64</f>
        <v>0</v>
      </c>
      <c r="F64" s="535">
        <f>SUM(Table12a_Year4_Annual_Expenditure[Jul-Dec 2028
EPA Funds])</f>
        <v>0</v>
      </c>
      <c r="G64" s="535">
        <f>SUM(Table12a_Year4_Annual_Expenditure[Jul-Dec 2028
Recipient Cost Share])</f>
        <v>0</v>
      </c>
      <c r="H64" s="535">
        <f>F64+G64</f>
        <v>0</v>
      </c>
    </row>
    <row r="65" spans="1:12" ht="15.75" thickBot="1" x14ac:dyDescent="0.3">
      <c r="G65" s="137"/>
    </row>
    <row r="66" spans="1:12" ht="15" customHeight="1" x14ac:dyDescent="0.25">
      <c r="A66" s="1371" t="s">
        <v>416</v>
      </c>
      <c r="B66" s="1372"/>
      <c r="C66" s="1372"/>
      <c r="D66" s="1372"/>
      <c r="E66" s="1372"/>
      <c r="F66" s="1372"/>
      <c r="G66" s="570"/>
      <c r="H66" s="570"/>
      <c r="I66" s="570"/>
      <c r="J66" s="570"/>
      <c r="K66" s="570"/>
      <c r="L66" s="570"/>
    </row>
    <row r="67" spans="1:12" ht="15.75" customHeight="1" x14ac:dyDescent="0.25">
      <c r="A67" s="1373" t="s">
        <v>345</v>
      </c>
      <c r="B67" s="1378"/>
      <c r="C67" s="1378"/>
      <c r="D67" s="1378"/>
      <c r="E67" s="1378"/>
      <c r="F67" s="1378"/>
      <c r="G67" s="274"/>
      <c r="H67" s="274"/>
      <c r="I67" s="274"/>
      <c r="J67" s="274"/>
      <c r="K67" s="274"/>
      <c r="L67" s="274"/>
    </row>
    <row r="68" spans="1:12" ht="197.25" customHeight="1" x14ac:dyDescent="0.25">
      <c r="A68" s="1359" t="s">
        <v>346</v>
      </c>
      <c r="B68" s="1381"/>
      <c r="C68" s="1381"/>
      <c r="D68" s="1381"/>
      <c r="E68" s="1381"/>
      <c r="F68" s="1381"/>
      <c r="G68" s="1269"/>
      <c r="H68" s="1269"/>
      <c r="I68" s="1269"/>
      <c r="J68" s="1269"/>
      <c r="K68" s="1269"/>
      <c r="L68" s="1269"/>
    </row>
    <row r="69" spans="1:12" ht="45" x14ac:dyDescent="0.25">
      <c r="A69" s="457" t="s">
        <v>347</v>
      </c>
      <c r="B69" s="458" t="s">
        <v>348</v>
      </c>
      <c r="C69" s="459" t="s">
        <v>349</v>
      </c>
      <c r="D69" s="461" t="s">
        <v>417</v>
      </c>
      <c r="E69" s="461" t="s">
        <v>418</v>
      </c>
      <c r="F69" s="461" t="s">
        <v>352</v>
      </c>
      <c r="G69" s="64"/>
      <c r="H69" s="275"/>
      <c r="I69" s="275"/>
      <c r="J69" s="275"/>
      <c r="K69" s="64"/>
      <c r="L69" s="64"/>
    </row>
    <row r="70" spans="1:12" ht="45" x14ac:dyDescent="0.25">
      <c r="A70" s="770" t="s">
        <v>353</v>
      </c>
      <c r="B70" s="770" t="s">
        <v>354</v>
      </c>
      <c r="C70" s="770" t="s">
        <v>355</v>
      </c>
      <c r="D70" s="771" t="s">
        <v>356</v>
      </c>
      <c r="E70" s="771" t="s">
        <v>357</v>
      </c>
      <c r="F70" s="772"/>
      <c r="G70" s="337"/>
      <c r="H70" s="275"/>
      <c r="I70" s="275"/>
      <c r="J70" s="275"/>
      <c r="K70" s="337"/>
      <c r="L70" s="337"/>
    </row>
    <row r="71" spans="1:12" ht="75" x14ac:dyDescent="0.25">
      <c r="A71" s="770" t="s">
        <v>358</v>
      </c>
      <c r="B71" s="770" t="s">
        <v>359</v>
      </c>
      <c r="C71" s="770" t="s">
        <v>360</v>
      </c>
      <c r="D71" s="771" t="s">
        <v>361</v>
      </c>
      <c r="E71" s="771" t="s">
        <v>356</v>
      </c>
      <c r="F71" s="772"/>
      <c r="G71" s="337"/>
      <c r="H71" s="275"/>
      <c r="I71" s="275"/>
      <c r="J71" s="275"/>
      <c r="K71" s="337"/>
      <c r="L71" s="337"/>
    </row>
    <row r="72" spans="1:12" x14ac:dyDescent="0.25">
      <c r="A72" s="455"/>
      <c r="B72" s="333"/>
      <c r="C72" s="333"/>
      <c r="D72" s="71"/>
      <c r="E72" s="71"/>
      <c r="F72" s="311"/>
      <c r="G72" s="337"/>
      <c r="H72" s="275"/>
      <c r="I72" s="275"/>
      <c r="J72" s="275"/>
      <c r="K72" s="337"/>
      <c r="L72" s="337"/>
    </row>
    <row r="73" spans="1:12" x14ac:dyDescent="0.25">
      <c r="A73" s="455"/>
      <c r="B73" s="333"/>
      <c r="C73" s="333"/>
      <c r="D73" s="71"/>
      <c r="E73" s="71"/>
      <c r="F73" s="311"/>
      <c r="G73" s="337"/>
      <c r="H73" s="275"/>
      <c r="I73" s="275"/>
      <c r="J73" s="275"/>
      <c r="K73" s="337"/>
      <c r="L73" s="337"/>
    </row>
    <row r="74" spans="1:12" x14ac:dyDescent="0.25">
      <c r="A74" s="455"/>
      <c r="B74" s="333"/>
      <c r="C74" s="333"/>
      <c r="D74" s="71"/>
      <c r="E74" s="71"/>
      <c r="F74" s="311"/>
      <c r="G74" s="337"/>
      <c r="H74" s="275"/>
      <c r="I74" s="275"/>
      <c r="J74" s="275"/>
      <c r="K74" s="337"/>
      <c r="L74" s="337"/>
    </row>
    <row r="75" spans="1:12" x14ac:dyDescent="0.25">
      <c r="A75" s="455"/>
      <c r="B75" s="333"/>
      <c r="C75" s="333"/>
      <c r="D75" s="71"/>
      <c r="E75" s="71"/>
      <c r="F75" s="311"/>
      <c r="G75" s="337"/>
      <c r="H75" s="275"/>
      <c r="I75" s="275"/>
      <c r="J75" s="275"/>
      <c r="K75" s="337"/>
      <c r="L75" s="337"/>
    </row>
    <row r="76" spans="1:12" x14ac:dyDescent="0.25">
      <c r="A76" s="455"/>
      <c r="B76" s="333"/>
      <c r="C76" s="333"/>
      <c r="D76" s="71"/>
      <c r="E76" s="71"/>
      <c r="F76" s="311"/>
      <c r="G76" s="337"/>
      <c r="H76" s="275"/>
      <c r="I76" s="275"/>
      <c r="J76" s="275"/>
      <c r="K76" s="337"/>
      <c r="L76" s="337"/>
    </row>
    <row r="77" spans="1:12" x14ac:dyDescent="0.25">
      <c r="A77" s="455"/>
      <c r="B77" s="333"/>
      <c r="C77" s="333"/>
      <c r="D77" s="71"/>
      <c r="E77" s="71"/>
      <c r="F77" s="311"/>
      <c r="G77" s="337"/>
      <c r="H77" s="275"/>
      <c r="I77" s="275"/>
      <c r="J77" s="275"/>
      <c r="K77" s="337"/>
      <c r="L77" s="337"/>
    </row>
    <row r="78" spans="1:12" x14ac:dyDescent="0.25">
      <c r="A78" s="455"/>
      <c r="B78" s="333"/>
      <c r="C78" s="333"/>
      <c r="D78" s="71"/>
      <c r="E78" s="71"/>
      <c r="F78" s="311"/>
      <c r="G78" s="337"/>
      <c r="H78" s="275"/>
      <c r="I78" s="275"/>
      <c r="J78" s="275"/>
      <c r="K78" s="337"/>
      <c r="L78" s="337"/>
    </row>
    <row r="79" spans="1:12" x14ac:dyDescent="0.25">
      <c r="A79" s="455"/>
      <c r="B79" s="333"/>
      <c r="C79" s="333"/>
      <c r="D79" s="71"/>
      <c r="E79" s="71"/>
      <c r="F79" s="311"/>
      <c r="G79" s="337"/>
      <c r="H79" s="275"/>
      <c r="I79" s="275"/>
      <c r="J79" s="275"/>
      <c r="K79" s="337"/>
      <c r="L79" s="337"/>
    </row>
    <row r="80" spans="1:12" x14ac:dyDescent="0.25">
      <c r="A80" s="455"/>
      <c r="B80" s="333"/>
      <c r="C80" s="333"/>
      <c r="D80" s="71"/>
      <c r="E80" s="71"/>
      <c r="F80" s="311"/>
      <c r="G80" s="337"/>
      <c r="H80" s="275"/>
      <c r="I80" s="275"/>
      <c r="J80" s="275"/>
      <c r="K80" s="337"/>
      <c r="L80" s="337"/>
    </row>
    <row r="81" spans="1:12" x14ac:dyDescent="0.25">
      <c r="A81" s="455"/>
      <c r="B81" s="333"/>
      <c r="C81" s="333"/>
      <c r="D81" s="71"/>
      <c r="E81" s="71"/>
      <c r="F81" s="311"/>
      <c r="G81" s="337"/>
      <c r="H81" s="275"/>
      <c r="I81" s="275"/>
      <c r="J81" s="275"/>
      <c r="K81" s="337"/>
      <c r="L81" s="337"/>
    </row>
    <row r="82" spans="1:12" x14ac:dyDescent="0.25">
      <c r="A82" s="455"/>
      <c r="B82" s="333"/>
      <c r="C82" s="333"/>
      <c r="D82" s="71"/>
      <c r="E82" s="71"/>
      <c r="F82" s="311"/>
      <c r="G82" s="337"/>
      <c r="H82" s="275"/>
      <c r="I82" s="275"/>
      <c r="J82" s="275"/>
      <c r="K82" s="337"/>
      <c r="L82" s="337"/>
    </row>
    <row r="83" spans="1:12" x14ac:dyDescent="0.25">
      <c r="A83" s="455"/>
      <c r="B83" s="333"/>
      <c r="C83" s="333"/>
      <c r="D83" s="71"/>
      <c r="E83" s="71"/>
      <c r="F83" s="311"/>
      <c r="G83" s="337"/>
      <c r="H83" s="275"/>
      <c r="I83" s="275"/>
      <c r="J83" s="275"/>
      <c r="K83" s="337"/>
      <c r="L83" s="337"/>
    </row>
    <row r="84" spans="1:12" x14ac:dyDescent="0.25">
      <c r="A84" s="455"/>
      <c r="B84" s="333"/>
      <c r="C84" s="333"/>
      <c r="D84" s="71"/>
      <c r="E84" s="71"/>
      <c r="F84" s="311"/>
      <c r="G84" s="337"/>
      <c r="H84" s="275"/>
      <c r="I84" s="275"/>
      <c r="J84" s="275"/>
      <c r="K84" s="337"/>
      <c r="L84" s="337"/>
    </row>
    <row r="85" spans="1:12" x14ac:dyDescent="0.25">
      <c r="A85" s="455"/>
      <c r="B85" s="333"/>
      <c r="C85" s="333"/>
      <c r="D85" s="71"/>
      <c r="E85" s="71"/>
      <c r="F85" s="311"/>
      <c r="G85" s="337"/>
      <c r="H85" s="275"/>
      <c r="I85" s="275"/>
      <c r="J85" s="275"/>
      <c r="K85" s="337"/>
      <c r="L85" s="337"/>
    </row>
    <row r="86" spans="1:12" x14ac:dyDescent="0.25">
      <c r="A86" s="455"/>
      <c r="B86" s="333"/>
      <c r="C86" s="333"/>
      <c r="D86" s="71"/>
      <c r="E86" s="71"/>
      <c r="F86" s="311"/>
      <c r="G86" s="337"/>
      <c r="H86" s="275"/>
      <c r="I86" s="275"/>
      <c r="J86" s="275"/>
      <c r="K86" s="337"/>
      <c r="L86" s="337"/>
    </row>
    <row r="87" spans="1:12" x14ac:dyDescent="0.25">
      <c r="A87" s="455"/>
      <c r="B87" s="333"/>
      <c r="C87" s="333"/>
      <c r="D87" s="71"/>
      <c r="E87" s="71"/>
      <c r="F87" s="311"/>
      <c r="G87" s="337"/>
      <c r="H87" s="275"/>
      <c r="I87" s="275"/>
      <c r="J87" s="275"/>
      <c r="K87" s="337"/>
      <c r="L87" s="337"/>
    </row>
    <row r="88" spans="1:12" x14ac:dyDescent="0.25">
      <c r="A88" s="455"/>
      <c r="B88" s="333"/>
      <c r="C88" s="333"/>
      <c r="D88" s="71"/>
      <c r="E88" s="71"/>
      <c r="F88" s="311"/>
      <c r="G88" s="337"/>
      <c r="H88" s="275"/>
      <c r="I88" s="275"/>
      <c r="J88" s="275"/>
      <c r="K88" s="337"/>
      <c r="L88" s="337"/>
    </row>
    <row r="89" spans="1:12" x14ac:dyDescent="0.25">
      <c r="A89" s="455"/>
      <c r="B89" s="333"/>
      <c r="C89" s="333"/>
      <c r="D89" s="71"/>
      <c r="E89" s="71"/>
      <c r="F89" s="311"/>
      <c r="G89" s="337"/>
      <c r="H89" s="275"/>
      <c r="I89" s="275"/>
      <c r="J89" s="275"/>
      <c r="K89" s="337"/>
      <c r="L89" s="337"/>
    </row>
    <row r="90" spans="1:12" x14ac:dyDescent="0.25">
      <c r="A90" s="455"/>
      <c r="B90" s="333"/>
      <c r="C90" s="333"/>
      <c r="D90" s="71"/>
      <c r="E90" s="71"/>
      <c r="F90" s="311"/>
      <c r="G90" s="337"/>
      <c r="H90" s="275"/>
      <c r="I90" s="275"/>
      <c r="J90" s="275"/>
      <c r="K90" s="337"/>
      <c r="L90" s="337"/>
    </row>
    <row r="91" spans="1:12" x14ac:dyDescent="0.25">
      <c r="A91" s="455"/>
      <c r="B91" s="333"/>
      <c r="C91" s="333"/>
      <c r="D91" s="71"/>
      <c r="E91" s="71"/>
      <c r="F91" s="311"/>
      <c r="G91" s="337"/>
      <c r="H91" s="275"/>
      <c r="I91" s="275"/>
      <c r="J91" s="275"/>
      <c r="K91" s="337"/>
      <c r="L91" s="337"/>
    </row>
    <row r="92" spans="1:12" x14ac:dyDescent="0.25">
      <c r="A92" s="455"/>
      <c r="B92" s="333"/>
      <c r="C92" s="333"/>
      <c r="D92" s="71"/>
      <c r="E92" s="71"/>
      <c r="F92" s="311"/>
      <c r="G92" s="337"/>
      <c r="H92" s="275"/>
      <c r="I92" s="275"/>
      <c r="J92" s="275"/>
      <c r="K92" s="337"/>
      <c r="L92" s="337"/>
    </row>
    <row r="93" spans="1:12" x14ac:dyDescent="0.25">
      <c r="A93" s="455"/>
      <c r="B93" s="333"/>
      <c r="C93" s="333"/>
      <c r="D93" s="71"/>
      <c r="E93" s="71"/>
      <c r="F93" s="311"/>
      <c r="G93" s="337"/>
      <c r="H93" s="275"/>
      <c r="I93" s="275"/>
      <c r="J93" s="275"/>
      <c r="K93" s="337"/>
      <c r="L93" s="337"/>
    </row>
    <row r="94" spans="1:12" x14ac:dyDescent="0.25">
      <c r="A94" s="455"/>
      <c r="B94" s="333"/>
      <c r="C94" s="333"/>
      <c r="D94" s="71"/>
      <c r="E94" s="71"/>
      <c r="F94" s="311"/>
      <c r="G94" s="337"/>
      <c r="H94" s="275"/>
      <c r="I94" s="275"/>
      <c r="J94" s="275"/>
      <c r="K94" s="337"/>
      <c r="L94" s="337"/>
    </row>
    <row r="95" spans="1:12" customFormat="1" ht="15.75" thickBot="1" x14ac:dyDescent="0.3"/>
    <row r="96" spans="1:12" customFormat="1" ht="30.75" customHeight="1" x14ac:dyDescent="0.25">
      <c r="A96" s="1371" t="s">
        <v>419</v>
      </c>
      <c r="B96" s="1372"/>
      <c r="C96" s="1372"/>
    </row>
    <row r="97" spans="1:12" ht="15.75" customHeight="1" x14ac:dyDescent="0.25">
      <c r="A97" s="1373" t="s">
        <v>345</v>
      </c>
      <c r="B97" s="1374"/>
      <c r="C97" s="1374"/>
      <c r="H97" s="275"/>
      <c r="I97" s="275"/>
      <c r="J97" s="275"/>
      <c r="K97" s="275"/>
      <c r="L97" s="275"/>
    </row>
    <row r="98" spans="1:12" ht="57" customHeight="1" x14ac:dyDescent="0.25">
      <c r="A98" s="1361" t="s">
        <v>363</v>
      </c>
      <c r="B98" s="1362"/>
      <c r="C98" s="1362"/>
      <c r="D98" s="1269"/>
      <c r="E98" s="1269"/>
      <c r="F98" s="1269"/>
      <c r="G98" s="1269"/>
      <c r="H98" s="272"/>
      <c r="I98" s="272"/>
      <c r="J98" s="272"/>
      <c r="K98" s="275"/>
      <c r="L98" s="275"/>
    </row>
    <row r="99" spans="1:12" ht="15" customHeight="1" x14ac:dyDescent="0.25">
      <c r="A99" s="467" t="s">
        <v>364</v>
      </c>
      <c r="B99" s="461" t="s">
        <v>420</v>
      </c>
      <c r="C99" s="468" t="s">
        <v>421</v>
      </c>
      <c r="D99" s="570"/>
      <c r="E99" s="570"/>
      <c r="F99" s="570"/>
      <c r="G99" s="275"/>
      <c r="H99" s="570"/>
      <c r="I99" s="570"/>
      <c r="J99" s="570"/>
    </row>
    <row r="100" spans="1:12" ht="77.25" customHeight="1" x14ac:dyDescent="0.25">
      <c r="A100" s="462" t="s">
        <v>367</v>
      </c>
      <c r="B100" s="333"/>
      <c r="C100" s="311"/>
      <c r="D100" s="275"/>
      <c r="E100" s="337"/>
      <c r="F100" s="337"/>
      <c r="G100" s="337"/>
      <c r="H100" s="337"/>
      <c r="I100" s="337"/>
      <c r="J100" s="337"/>
    </row>
    <row r="101" spans="1:12" ht="150" x14ac:dyDescent="0.25">
      <c r="A101" s="824" t="s">
        <v>406</v>
      </c>
      <c r="B101" s="333"/>
      <c r="C101" s="311"/>
      <c r="D101" s="275"/>
      <c r="E101" s="337"/>
      <c r="F101" s="337"/>
      <c r="G101" s="337"/>
      <c r="H101" s="337"/>
      <c r="I101" s="337"/>
      <c r="J101" s="337"/>
    </row>
    <row r="102" spans="1:12" ht="77.25" customHeight="1" x14ac:dyDescent="0.25">
      <c r="A102" s="462" t="s">
        <v>369</v>
      </c>
      <c r="B102" s="333"/>
      <c r="C102" s="311"/>
      <c r="D102" s="275"/>
      <c r="E102" s="337"/>
      <c r="F102" s="337"/>
      <c r="G102" s="337"/>
      <c r="H102" s="337"/>
      <c r="I102" s="337"/>
      <c r="J102" s="337"/>
    </row>
    <row r="103" spans="1:12" ht="77.25" customHeight="1" x14ac:dyDescent="0.25">
      <c r="A103" s="462" t="s">
        <v>370</v>
      </c>
      <c r="B103" s="333"/>
      <c r="C103" s="311"/>
      <c r="D103" s="275"/>
      <c r="E103" s="337"/>
      <c r="F103" s="337"/>
      <c r="G103" s="337"/>
      <c r="H103" s="337"/>
      <c r="I103" s="337"/>
      <c r="J103" s="337"/>
    </row>
    <row r="104" spans="1:12" ht="77.25" customHeight="1" x14ac:dyDescent="0.25">
      <c r="A104" s="462" t="s">
        <v>371</v>
      </c>
      <c r="B104" s="333"/>
      <c r="C104" s="311"/>
      <c r="D104" s="275"/>
      <c r="E104" s="337"/>
      <c r="F104" s="337"/>
      <c r="G104" s="337"/>
      <c r="H104" s="337"/>
      <c r="I104" s="337"/>
      <c r="J104" s="337"/>
    </row>
    <row r="105" spans="1:12" ht="77.25" customHeight="1" x14ac:dyDescent="0.25">
      <c r="A105" s="462" t="s">
        <v>372</v>
      </c>
      <c r="B105" s="333"/>
      <c r="C105" s="311"/>
      <c r="D105" s="275"/>
      <c r="E105" s="337"/>
      <c r="F105" s="337"/>
      <c r="G105" s="337"/>
      <c r="H105" s="337"/>
      <c r="I105" s="337"/>
      <c r="J105" s="337"/>
    </row>
    <row r="106" spans="1:12" ht="125.25" customHeight="1" x14ac:dyDescent="0.25">
      <c r="A106" s="462" t="s">
        <v>373</v>
      </c>
      <c r="B106" s="333"/>
      <c r="C106" s="311"/>
      <c r="D106" s="275"/>
      <c r="E106" s="337"/>
      <c r="F106" s="337"/>
      <c r="G106" s="337"/>
      <c r="H106" s="337"/>
      <c r="I106" s="337"/>
      <c r="J106" s="337"/>
    </row>
    <row r="107" spans="1:12" ht="85.5" customHeight="1" x14ac:dyDescent="0.25">
      <c r="A107" s="462" t="s">
        <v>374</v>
      </c>
      <c r="B107" s="333"/>
      <c r="C107" s="311"/>
      <c r="D107" s="275"/>
      <c r="E107" s="337"/>
      <c r="F107" s="337"/>
      <c r="G107" s="337"/>
      <c r="H107" s="337"/>
      <c r="I107" s="337"/>
      <c r="J107" s="337"/>
    </row>
    <row r="108" spans="1:12" ht="85.5" customHeight="1" x14ac:dyDescent="0.25">
      <c r="A108" s="462" t="s">
        <v>375</v>
      </c>
      <c r="B108" s="333"/>
      <c r="C108" s="311"/>
      <c r="D108" s="275"/>
      <c r="E108" s="337"/>
      <c r="F108" s="337"/>
      <c r="G108" s="337"/>
      <c r="H108" s="337"/>
      <c r="I108" s="337"/>
      <c r="J108" s="337"/>
    </row>
    <row r="109" spans="1:12" ht="77.25" customHeight="1" x14ac:dyDescent="0.25">
      <c r="A109" s="464" t="s">
        <v>376</v>
      </c>
      <c r="B109" s="465"/>
      <c r="C109" s="466"/>
      <c r="D109" s="275"/>
      <c r="E109" s="337"/>
      <c r="F109" s="337"/>
      <c r="G109" s="337"/>
      <c r="H109" s="337"/>
      <c r="I109" s="337"/>
      <c r="J109" s="337"/>
    </row>
    <row r="111" spans="1:12" ht="35.25" customHeight="1" x14ac:dyDescent="0.25"/>
  </sheetData>
  <sheetProtection sheet="1" formatCells="0" formatColumns="0" formatRows="0" sort="0" autoFilter="0"/>
  <mergeCells count="12">
    <mergeCell ref="A1:H1"/>
    <mergeCell ref="A2:H2"/>
    <mergeCell ref="A3:H3"/>
    <mergeCell ref="A4:H4"/>
    <mergeCell ref="A5:H5"/>
    <mergeCell ref="A98:C98"/>
    <mergeCell ref="A66:F66"/>
    <mergeCell ref="A67:F67"/>
    <mergeCell ref="A68:F68"/>
    <mergeCell ref="A6:G6"/>
    <mergeCell ref="A96:C96"/>
    <mergeCell ref="A97:C97"/>
  </mergeCells>
  <conditionalFormatting sqref="D72:D94">
    <cfRule type="cellIs" dxfId="145" priority="4" operator="equal">
      <formula>"Completed"</formula>
    </cfRule>
    <cfRule type="cellIs" dxfId="144" priority="5" operator="equal">
      <formula>"In Progress"</formula>
    </cfRule>
    <cfRule type="cellIs" dxfId="143" priority="6" operator="equal">
      <formula>"Not yet started"</formula>
    </cfRule>
  </conditionalFormatting>
  <conditionalFormatting sqref="E72:E94">
    <cfRule type="cellIs" dxfId="142" priority="1" operator="equal">
      <formula>"Completed"</formula>
    </cfRule>
    <cfRule type="cellIs" dxfId="141" priority="2" operator="equal">
      <formula>"In Progress"</formula>
    </cfRule>
    <cfRule type="cellIs" dxfId="140" priority="3" operator="equal">
      <formula>"Not yet started"</formula>
    </cfRule>
  </conditionalFormatting>
  <conditionalFormatting sqref="I110:I111">
    <cfRule type="cellIs" dxfId="139" priority="15" operator="equal">
      <formula>"No"</formula>
    </cfRule>
    <cfRule type="cellIs" dxfId="138" priority="16" operator="equal">
      <formula>"Yes"</formula>
    </cfRule>
  </conditionalFormatting>
  <dataValidations count="1">
    <dataValidation type="decimal" errorStyle="warning" allowBlank="1" showInputMessage="1" showErrorMessage="1" error="Please enter a valid dollar amount only." sqref="C9:D58 F9:G58" xr:uid="{4D8F3B92-BE97-4E36-B4FE-453D72ECC290}">
      <formula1>0</formula1>
      <formula2>3000000000</formula2>
    </dataValidation>
  </dataValidations>
  <pageMargins left="0.85" right="0.85" top="0.85" bottom="0.5" header="0.3" footer="0.3"/>
  <pageSetup scale="69" orientation="portrait" r:id="rId1"/>
  <headerFooter>
    <oddHeader>&amp;L&amp;G&amp;ROMB Control Number: 2060-0754
Expiration Date: 9/30/2028</oddHeader>
    <oddFooter>&amp;LEPA Form Number: 5900-721</oddFooter>
    <firstHeader xml:space="preserve">&amp;LOMB Control Number: 2060-NEW
Expiration Date: MM/DD/YYYY&amp;RU.S. EPA Office of Transportation and Air Quality 
Transportation and Climate Division
</firstHeader>
  </headerFooter>
  <ignoredErrors>
    <ignoredError sqref="E9:E58 H9:H58" unlockedFormula="1"/>
  </ignoredErrors>
  <legacyDrawingHF r:id="rId2"/>
  <tableParts count="3">
    <tablePart r:id="rId3"/>
    <tablePart r:id="rId4"/>
    <tablePart r:id="rId5"/>
  </tableParts>
  <extLst>
    <ext xmlns:x14="http://schemas.microsoft.com/office/spreadsheetml/2009/9/main" uri="{CCE6A557-97BC-4b89-ADB6-D9C93CAAB3DF}">
      <x14:dataValidations xmlns:xm="http://schemas.microsoft.com/office/excel/2006/main" count="2">
        <x14:dataValidation type="list" allowBlank="1" showInputMessage="1" showErrorMessage="1" xr:uid="{30710247-38DB-4068-981E-3DC82A0F95CD}">
          <x14:formula1>
            <xm:f>'Data Validation'!$T$4:$T$6</xm:f>
          </x14:formula1>
          <xm:sqref>D72:E94</xm:sqref>
        </x14:dataValidation>
        <x14:dataValidation type="list" allowBlank="1" showInputMessage="1" showErrorMessage="1" xr:uid="{57D89332-1421-405B-8ACE-1C0EF052A11C}">
          <x14:formula1>
            <xm:f>'Data Validation'!$BI$3:$BI$11</xm:f>
          </x14:formula1>
          <xm:sqref>A9:A58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514EC-0797-45FA-B3F4-D0ADE471DE91}">
  <dimension ref="A1:L90"/>
  <sheetViews>
    <sheetView zoomScaleNormal="100" workbookViewId="0">
      <selection activeCell="C10" sqref="C10"/>
    </sheetView>
  </sheetViews>
  <sheetFormatPr defaultRowHeight="15" customHeight="1" x14ac:dyDescent="0.25"/>
  <cols>
    <col min="1" max="1" width="11.42578125" style="27" customWidth="1"/>
    <col min="2" max="2" width="52.140625" style="479" customWidth="1"/>
    <col min="3" max="3" width="19.7109375" style="27" customWidth="1"/>
    <col min="4" max="4" width="84.140625" style="27" customWidth="1"/>
    <col min="5" max="5" width="83.85546875" style="27" customWidth="1"/>
    <col min="6" max="6" width="0.5703125" style="27" customWidth="1"/>
    <col min="7" max="7" width="20.7109375" style="27" customWidth="1"/>
    <col min="8" max="8" width="32" style="125" customWidth="1"/>
    <col min="9" max="9" width="29" style="125" customWidth="1"/>
    <col min="10" max="10" width="21.140625" style="27" customWidth="1"/>
    <col min="11" max="11" width="9.28515625" style="27" customWidth="1"/>
    <col min="12" max="12" width="16.5703125" style="27" customWidth="1"/>
    <col min="13" max="256" width="9.28515625" style="27"/>
    <col min="257" max="257" width="18.5703125" style="27" customWidth="1"/>
    <col min="258" max="258" width="17.28515625" style="27" customWidth="1"/>
    <col min="259" max="259" width="19" style="27" customWidth="1"/>
    <col min="260" max="260" width="20.42578125" style="27" customWidth="1"/>
    <col min="261" max="261" width="16" style="27" customWidth="1"/>
    <col min="262" max="262" width="14.42578125" style="27" customWidth="1"/>
    <col min="263" max="263" width="17.42578125" style="27" customWidth="1"/>
    <col min="264" max="265" width="30.7109375" style="27" customWidth="1"/>
    <col min="266" max="266" width="13.28515625" style="27" customWidth="1"/>
    <col min="267" max="512" width="9.28515625" style="27"/>
    <col min="513" max="513" width="18.5703125" style="27" customWidth="1"/>
    <col min="514" max="514" width="17.28515625" style="27" customWidth="1"/>
    <col min="515" max="515" width="19" style="27" customWidth="1"/>
    <col min="516" max="516" width="20.42578125" style="27" customWidth="1"/>
    <col min="517" max="517" width="16" style="27" customWidth="1"/>
    <col min="518" max="518" width="14.42578125" style="27" customWidth="1"/>
    <col min="519" max="519" width="17.42578125" style="27" customWidth="1"/>
    <col min="520" max="521" width="30.7109375" style="27" customWidth="1"/>
    <col min="522" max="522" width="13.28515625" style="27" customWidth="1"/>
    <col min="523" max="768" width="9.28515625" style="27"/>
    <col min="769" max="769" width="18.5703125" style="27" customWidth="1"/>
    <col min="770" max="770" width="17.28515625" style="27" customWidth="1"/>
    <col min="771" max="771" width="19" style="27" customWidth="1"/>
    <col min="772" max="772" width="20.42578125" style="27" customWidth="1"/>
    <col min="773" max="773" width="16" style="27" customWidth="1"/>
    <col min="774" max="774" width="14.42578125" style="27" customWidth="1"/>
    <col min="775" max="775" width="17.42578125" style="27" customWidth="1"/>
    <col min="776" max="777" width="30.7109375" style="27" customWidth="1"/>
    <col min="778" max="778" width="13.28515625" style="27" customWidth="1"/>
    <col min="779" max="1024" width="9.28515625" style="27"/>
    <col min="1025" max="1025" width="18.5703125" style="27" customWidth="1"/>
    <col min="1026" max="1026" width="17.28515625" style="27" customWidth="1"/>
    <col min="1027" max="1027" width="19" style="27" customWidth="1"/>
    <col min="1028" max="1028" width="20.42578125" style="27" customWidth="1"/>
    <col min="1029" max="1029" width="16" style="27" customWidth="1"/>
    <col min="1030" max="1030" width="14.42578125" style="27" customWidth="1"/>
    <col min="1031" max="1031" width="17.42578125" style="27" customWidth="1"/>
    <col min="1032" max="1033" width="30.7109375" style="27" customWidth="1"/>
    <col min="1034" max="1034" width="13.28515625" style="27" customWidth="1"/>
    <col min="1035" max="1280" width="9.28515625" style="27"/>
    <col min="1281" max="1281" width="18.5703125" style="27" customWidth="1"/>
    <col min="1282" max="1282" width="17.28515625" style="27" customWidth="1"/>
    <col min="1283" max="1283" width="19" style="27" customWidth="1"/>
    <col min="1284" max="1284" width="20.42578125" style="27" customWidth="1"/>
    <col min="1285" max="1285" width="16" style="27" customWidth="1"/>
    <col min="1286" max="1286" width="14.42578125" style="27" customWidth="1"/>
    <col min="1287" max="1287" width="17.42578125" style="27" customWidth="1"/>
    <col min="1288" max="1289" width="30.7109375" style="27" customWidth="1"/>
    <col min="1290" max="1290" width="13.28515625" style="27" customWidth="1"/>
    <col min="1291" max="1536" width="9.28515625" style="27"/>
    <col min="1537" max="1537" width="18.5703125" style="27" customWidth="1"/>
    <col min="1538" max="1538" width="17.28515625" style="27" customWidth="1"/>
    <col min="1539" max="1539" width="19" style="27" customWidth="1"/>
    <col min="1540" max="1540" width="20.42578125" style="27" customWidth="1"/>
    <col min="1541" max="1541" width="16" style="27" customWidth="1"/>
    <col min="1542" max="1542" width="14.42578125" style="27" customWidth="1"/>
    <col min="1543" max="1543" width="17.42578125" style="27" customWidth="1"/>
    <col min="1544" max="1545" width="30.7109375" style="27" customWidth="1"/>
    <col min="1546" max="1546" width="13.28515625" style="27" customWidth="1"/>
    <col min="1547" max="1792" width="9.28515625" style="27"/>
    <col min="1793" max="1793" width="18.5703125" style="27" customWidth="1"/>
    <col min="1794" max="1794" width="17.28515625" style="27" customWidth="1"/>
    <col min="1795" max="1795" width="19" style="27" customWidth="1"/>
    <col min="1796" max="1796" width="20.42578125" style="27" customWidth="1"/>
    <col min="1797" max="1797" width="16" style="27" customWidth="1"/>
    <col min="1798" max="1798" width="14.42578125" style="27" customWidth="1"/>
    <col min="1799" max="1799" width="17.42578125" style="27" customWidth="1"/>
    <col min="1800" max="1801" width="30.7109375" style="27" customWidth="1"/>
    <col min="1802" max="1802" width="13.28515625" style="27" customWidth="1"/>
    <col min="1803" max="2048" width="9.28515625" style="27"/>
    <col min="2049" max="2049" width="18.5703125" style="27" customWidth="1"/>
    <col min="2050" max="2050" width="17.28515625" style="27" customWidth="1"/>
    <col min="2051" max="2051" width="19" style="27" customWidth="1"/>
    <col min="2052" max="2052" width="20.42578125" style="27" customWidth="1"/>
    <col min="2053" max="2053" width="16" style="27" customWidth="1"/>
    <col min="2054" max="2054" width="14.42578125" style="27" customWidth="1"/>
    <col min="2055" max="2055" width="17.42578125" style="27" customWidth="1"/>
    <col min="2056" max="2057" width="30.7109375" style="27" customWidth="1"/>
    <col min="2058" max="2058" width="13.28515625" style="27" customWidth="1"/>
    <col min="2059" max="2304" width="9.28515625" style="27"/>
    <col min="2305" max="2305" width="18.5703125" style="27" customWidth="1"/>
    <col min="2306" max="2306" width="17.28515625" style="27" customWidth="1"/>
    <col min="2307" max="2307" width="19" style="27" customWidth="1"/>
    <col min="2308" max="2308" width="20.42578125" style="27" customWidth="1"/>
    <col min="2309" max="2309" width="16" style="27" customWidth="1"/>
    <col min="2310" max="2310" width="14.42578125" style="27" customWidth="1"/>
    <col min="2311" max="2311" width="17.42578125" style="27" customWidth="1"/>
    <col min="2312" max="2313" width="30.7109375" style="27" customWidth="1"/>
    <col min="2314" max="2314" width="13.28515625" style="27" customWidth="1"/>
    <col min="2315" max="2560" width="9.28515625" style="27"/>
    <col min="2561" max="2561" width="18.5703125" style="27" customWidth="1"/>
    <col min="2562" max="2562" width="17.28515625" style="27" customWidth="1"/>
    <col min="2563" max="2563" width="19" style="27" customWidth="1"/>
    <col min="2564" max="2564" width="20.42578125" style="27" customWidth="1"/>
    <col min="2565" max="2565" width="16" style="27" customWidth="1"/>
    <col min="2566" max="2566" width="14.42578125" style="27" customWidth="1"/>
    <col min="2567" max="2567" width="17.42578125" style="27" customWidth="1"/>
    <col min="2568" max="2569" width="30.7109375" style="27" customWidth="1"/>
    <col min="2570" max="2570" width="13.28515625" style="27" customWidth="1"/>
    <col min="2571" max="2816" width="9.28515625" style="27"/>
    <col min="2817" max="2817" width="18.5703125" style="27" customWidth="1"/>
    <col min="2818" max="2818" width="17.28515625" style="27" customWidth="1"/>
    <col min="2819" max="2819" width="19" style="27" customWidth="1"/>
    <col min="2820" max="2820" width="20.42578125" style="27" customWidth="1"/>
    <col min="2821" max="2821" width="16" style="27" customWidth="1"/>
    <col min="2822" max="2822" width="14.42578125" style="27" customWidth="1"/>
    <col min="2823" max="2823" width="17.42578125" style="27" customWidth="1"/>
    <col min="2824" max="2825" width="30.7109375" style="27" customWidth="1"/>
    <col min="2826" max="2826" width="13.28515625" style="27" customWidth="1"/>
    <col min="2827" max="3072" width="9.28515625" style="27"/>
    <col min="3073" max="3073" width="18.5703125" style="27" customWidth="1"/>
    <col min="3074" max="3074" width="17.28515625" style="27" customWidth="1"/>
    <col min="3075" max="3075" width="19" style="27" customWidth="1"/>
    <col min="3076" max="3076" width="20.42578125" style="27" customWidth="1"/>
    <col min="3077" max="3077" width="16" style="27" customWidth="1"/>
    <col min="3078" max="3078" width="14.42578125" style="27" customWidth="1"/>
    <col min="3079" max="3079" width="17.42578125" style="27" customWidth="1"/>
    <col min="3080" max="3081" width="30.7109375" style="27" customWidth="1"/>
    <col min="3082" max="3082" width="13.28515625" style="27" customWidth="1"/>
    <col min="3083" max="3328" width="9.28515625" style="27"/>
    <col min="3329" max="3329" width="18.5703125" style="27" customWidth="1"/>
    <col min="3330" max="3330" width="17.28515625" style="27" customWidth="1"/>
    <col min="3331" max="3331" width="19" style="27" customWidth="1"/>
    <col min="3332" max="3332" width="20.42578125" style="27" customWidth="1"/>
    <col min="3333" max="3333" width="16" style="27" customWidth="1"/>
    <col min="3334" max="3334" width="14.42578125" style="27" customWidth="1"/>
    <col min="3335" max="3335" width="17.42578125" style="27" customWidth="1"/>
    <col min="3336" max="3337" width="30.7109375" style="27" customWidth="1"/>
    <col min="3338" max="3338" width="13.28515625" style="27" customWidth="1"/>
    <col min="3339" max="3584" width="9.28515625" style="27"/>
    <col min="3585" max="3585" width="18.5703125" style="27" customWidth="1"/>
    <col min="3586" max="3586" width="17.28515625" style="27" customWidth="1"/>
    <col min="3587" max="3587" width="19" style="27" customWidth="1"/>
    <col min="3588" max="3588" width="20.42578125" style="27" customWidth="1"/>
    <col min="3589" max="3589" width="16" style="27" customWidth="1"/>
    <col min="3590" max="3590" width="14.42578125" style="27" customWidth="1"/>
    <col min="3591" max="3591" width="17.42578125" style="27" customWidth="1"/>
    <col min="3592" max="3593" width="30.7109375" style="27" customWidth="1"/>
    <col min="3594" max="3594" width="13.28515625" style="27" customWidth="1"/>
    <col min="3595" max="3840" width="9.28515625" style="27"/>
    <col min="3841" max="3841" width="18.5703125" style="27" customWidth="1"/>
    <col min="3842" max="3842" width="17.28515625" style="27" customWidth="1"/>
    <col min="3843" max="3843" width="19" style="27" customWidth="1"/>
    <col min="3844" max="3844" width="20.42578125" style="27" customWidth="1"/>
    <col min="3845" max="3845" width="16" style="27" customWidth="1"/>
    <col min="3846" max="3846" width="14.42578125" style="27" customWidth="1"/>
    <col min="3847" max="3847" width="17.42578125" style="27" customWidth="1"/>
    <col min="3848" max="3849" width="30.7109375" style="27" customWidth="1"/>
    <col min="3850" max="3850" width="13.28515625" style="27" customWidth="1"/>
    <col min="3851" max="4096" width="9.28515625" style="27"/>
    <col min="4097" max="4097" width="18.5703125" style="27" customWidth="1"/>
    <col min="4098" max="4098" width="17.28515625" style="27" customWidth="1"/>
    <col min="4099" max="4099" width="19" style="27" customWidth="1"/>
    <col min="4100" max="4100" width="20.42578125" style="27" customWidth="1"/>
    <col min="4101" max="4101" width="16" style="27" customWidth="1"/>
    <col min="4102" max="4102" width="14.42578125" style="27" customWidth="1"/>
    <col min="4103" max="4103" width="17.42578125" style="27" customWidth="1"/>
    <col min="4104" max="4105" width="30.7109375" style="27" customWidth="1"/>
    <col min="4106" max="4106" width="13.28515625" style="27" customWidth="1"/>
    <col min="4107" max="4352" width="9.28515625" style="27"/>
    <col min="4353" max="4353" width="18.5703125" style="27" customWidth="1"/>
    <col min="4354" max="4354" width="17.28515625" style="27" customWidth="1"/>
    <col min="4355" max="4355" width="19" style="27" customWidth="1"/>
    <col min="4356" max="4356" width="20.42578125" style="27" customWidth="1"/>
    <col min="4357" max="4357" width="16" style="27" customWidth="1"/>
    <col min="4358" max="4358" width="14.42578125" style="27" customWidth="1"/>
    <col min="4359" max="4359" width="17.42578125" style="27" customWidth="1"/>
    <col min="4360" max="4361" width="30.7109375" style="27" customWidth="1"/>
    <col min="4362" max="4362" width="13.28515625" style="27" customWidth="1"/>
    <col min="4363" max="4608" width="9.28515625" style="27"/>
    <col min="4609" max="4609" width="18.5703125" style="27" customWidth="1"/>
    <col min="4610" max="4610" width="17.28515625" style="27" customWidth="1"/>
    <col min="4611" max="4611" width="19" style="27" customWidth="1"/>
    <col min="4612" max="4612" width="20.42578125" style="27" customWidth="1"/>
    <col min="4613" max="4613" width="16" style="27" customWidth="1"/>
    <col min="4614" max="4614" width="14.42578125" style="27" customWidth="1"/>
    <col min="4615" max="4615" width="17.42578125" style="27" customWidth="1"/>
    <col min="4616" max="4617" width="30.7109375" style="27" customWidth="1"/>
    <col min="4618" max="4618" width="13.28515625" style="27" customWidth="1"/>
    <col min="4619" max="4864" width="9.28515625" style="27"/>
    <col min="4865" max="4865" width="18.5703125" style="27" customWidth="1"/>
    <col min="4866" max="4866" width="17.28515625" style="27" customWidth="1"/>
    <col min="4867" max="4867" width="19" style="27" customWidth="1"/>
    <col min="4868" max="4868" width="20.42578125" style="27" customWidth="1"/>
    <col min="4869" max="4869" width="16" style="27" customWidth="1"/>
    <col min="4870" max="4870" width="14.42578125" style="27" customWidth="1"/>
    <col min="4871" max="4871" width="17.42578125" style="27" customWidth="1"/>
    <col min="4872" max="4873" width="30.7109375" style="27" customWidth="1"/>
    <col min="4874" max="4874" width="13.28515625" style="27" customWidth="1"/>
    <col min="4875" max="5120" width="9.28515625" style="27"/>
    <col min="5121" max="5121" width="18.5703125" style="27" customWidth="1"/>
    <col min="5122" max="5122" width="17.28515625" style="27" customWidth="1"/>
    <col min="5123" max="5123" width="19" style="27" customWidth="1"/>
    <col min="5124" max="5124" width="20.42578125" style="27" customWidth="1"/>
    <col min="5125" max="5125" width="16" style="27" customWidth="1"/>
    <col min="5126" max="5126" width="14.42578125" style="27" customWidth="1"/>
    <col min="5127" max="5127" width="17.42578125" style="27" customWidth="1"/>
    <col min="5128" max="5129" width="30.7109375" style="27" customWidth="1"/>
    <col min="5130" max="5130" width="13.28515625" style="27" customWidth="1"/>
    <col min="5131" max="5376" width="9.28515625" style="27"/>
    <col min="5377" max="5377" width="18.5703125" style="27" customWidth="1"/>
    <col min="5378" max="5378" width="17.28515625" style="27" customWidth="1"/>
    <col min="5379" max="5379" width="19" style="27" customWidth="1"/>
    <col min="5380" max="5380" width="20.42578125" style="27" customWidth="1"/>
    <col min="5381" max="5381" width="16" style="27" customWidth="1"/>
    <col min="5382" max="5382" width="14.42578125" style="27" customWidth="1"/>
    <col min="5383" max="5383" width="17.42578125" style="27" customWidth="1"/>
    <col min="5384" max="5385" width="30.7109375" style="27" customWidth="1"/>
    <col min="5386" max="5386" width="13.28515625" style="27" customWidth="1"/>
    <col min="5387" max="5632" width="9.28515625" style="27"/>
    <col min="5633" max="5633" width="18.5703125" style="27" customWidth="1"/>
    <col min="5634" max="5634" width="17.28515625" style="27" customWidth="1"/>
    <col min="5635" max="5635" width="19" style="27" customWidth="1"/>
    <col min="5636" max="5636" width="20.42578125" style="27" customWidth="1"/>
    <col min="5637" max="5637" width="16" style="27" customWidth="1"/>
    <col min="5638" max="5638" width="14.42578125" style="27" customWidth="1"/>
    <col min="5639" max="5639" width="17.42578125" style="27" customWidth="1"/>
    <col min="5640" max="5641" width="30.7109375" style="27" customWidth="1"/>
    <col min="5642" max="5642" width="13.28515625" style="27" customWidth="1"/>
    <col min="5643" max="5888" width="9.28515625" style="27"/>
    <col min="5889" max="5889" width="18.5703125" style="27" customWidth="1"/>
    <col min="5890" max="5890" width="17.28515625" style="27" customWidth="1"/>
    <col min="5891" max="5891" width="19" style="27" customWidth="1"/>
    <col min="5892" max="5892" width="20.42578125" style="27" customWidth="1"/>
    <col min="5893" max="5893" width="16" style="27" customWidth="1"/>
    <col min="5894" max="5894" width="14.42578125" style="27" customWidth="1"/>
    <col min="5895" max="5895" width="17.42578125" style="27" customWidth="1"/>
    <col min="5896" max="5897" width="30.7109375" style="27" customWidth="1"/>
    <col min="5898" max="5898" width="13.28515625" style="27" customWidth="1"/>
    <col min="5899" max="6144" width="9.28515625" style="27"/>
    <col min="6145" max="6145" width="18.5703125" style="27" customWidth="1"/>
    <col min="6146" max="6146" width="17.28515625" style="27" customWidth="1"/>
    <col min="6147" max="6147" width="19" style="27" customWidth="1"/>
    <col min="6148" max="6148" width="20.42578125" style="27" customWidth="1"/>
    <col min="6149" max="6149" width="16" style="27" customWidth="1"/>
    <col min="6150" max="6150" width="14.42578125" style="27" customWidth="1"/>
    <col min="6151" max="6151" width="17.42578125" style="27" customWidth="1"/>
    <col min="6152" max="6153" width="30.7109375" style="27" customWidth="1"/>
    <col min="6154" max="6154" width="13.28515625" style="27" customWidth="1"/>
    <col min="6155" max="6400" width="9.28515625" style="27"/>
    <col min="6401" max="6401" width="18.5703125" style="27" customWidth="1"/>
    <col min="6402" max="6402" width="17.28515625" style="27" customWidth="1"/>
    <col min="6403" max="6403" width="19" style="27" customWidth="1"/>
    <col min="6404" max="6404" width="20.42578125" style="27" customWidth="1"/>
    <col min="6405" max="6405" width="16" style="27" customWidth="1"/>
    <col min="6406" max="6406" width="14.42578125" style="27" customWidth="1"/>
    <col min="6407" max="6407" width="17.42578125" style="27" customWidth="1"/>
    <col min="6408" max="6409" width="30.7109375" style="27" customWidth="1"/>
    <col min="6410" max="6410" width="13.28515625" style="27" customWidth="1"/>
    <col min="6411" max="6656" width="9.28515625" style="27"/>
    <col min="6657" max="6657" width="18.5703125" style="27" customWidth="1"/>
    <col min="6658" max="6658" width="17.28515625" style="27" customWidth="1"/>
    <col min="6659" max="6659" width="19" style="27" customWidth="1"/>
    <col min="6660" max="6660" width="20.42578125" style="27" customWidth="1"/>
    <col min="6661" max="6661" width="16" style="27" customWidth="1"/>
    <col min="6662" max="6662" width="14.42578125" style="27" customWidth="1"/>
    <col min="6663" max="6663" width="17.42578125" style="27" customWidth="1"/>
    <col min="6664" max="6665" width="30.7109375" style="27" customWidth="1"/>
    <col min="6666" max="6666" width="13.28515625" style="27" customWidth="1"/>
    <col min="6667" max="6912" width="9.28515625" style="27"/>
    <col min="6913" max="6913" width="18.5703125" style="27" customWidth="1"/>
    <col min="6914" max="6914" width="17.28515625" style="27" customWidth="1"/>
    <col min="6915" max="6915" width="19" style="27" customWidth="1"/>
    <col min="6916" max="6916" width="20.42578125" style="27" customWidth="1"/>
    <col min="6917" max="6917" width="16" style="27" customWidth="1"/>
    <col min="6918" max="6918" width="14.42578125" style="27" customWidth="1"/>
    <col min="6919" max="6919" width="17.42578125" style="27" customWidth="1"/>
    <col min="6920" max="6921" width="30.7109375" style="27" customWidth="1"/>
    <col min="6922" max="6922" width="13.28515625" style="27" customWidth="1"/>
    <col min="6923" max="7168" width="9.28515625" style="27"/>
    <col min="7169" max="7169" width="18.5703125" style="27" customWidth="1"/>
    <col min="7170" max="7170" width="17.28515625" style="27" customWidth="1"/>
    <col min="7171" max="7171" width="19" style="27" customWidth="1"/>
    <col min="7172" max="7172" width="20.42578125" style="27" customWidth="1"/>
    <col min="7173" max="7173" width="16" style="27" customWidth="1"/>
    <col min="7174" max="7174" width="14.42578125" style="27" customWidth="1"/>
    <col min="7175" max="7175" width="17.42578125" style="27" customWidth="1"/>
    <col min="7176" max="7177" width="30.7109375" style="27" customWidth="1"/>
    <col min="7178" max="7178" width="13.28515625" style="27" customWidth="1"/>
    <col min="7179" max="7424" width="9.28515625" style="27"/>
    <col min="7425" max="7425" width="18.5703125" style="27" customWidth="1"/>
    <col min="7426" max="7426" width="17.28515625" style="27" customWidth="1"/>
    <col min="7427" max="7427" width="19" style="27" customWidth="1"/>
    <col min="7428" max="7428" width="20.42578125" style="27" customWidth="1"/>
    <col min="7429" max="7429" width="16" style="27" customWidth="1"/>
    <col min="7430" max="7430" width="14.42578125" style="27" customWidth="1"/>
    <col min="7431" max="7431" width="17.42578125" style="27" customWidth="1"/>
    <col min="7432" max="7433" width="30.7109375" style="27" customWidth="1"/>
    <col min="7434" max="7434" width="13.28515625" style="27" customWidth="1"/>
    <col min="7435" max="7680" width="9.28515625" style="27"/>
    <col min="7681" max="7681" width="18.5703125" style="27" customWidth="1"/>
    <col min="7682" max="7682" width="17.28515625" style="27" customWidth="1"/>
    <col min="7683" max="7683" width="19" style="27" customWidth="1"/>
    <col min="7684" max="7684" width="20.42578125" style="27" customWidth="1"/>
    <col min="7685" max="7685" width="16" style="27" customWidth="1"/>
    <col min="7686" max="7686" width="14.42578125" style="27" customWidth="1"/>
    <col min="7687" max="7687" width="17.42578125" style="27" customWidth="1"/>
    <col min="7688" max="7689" width="30.7109375" style="27" customWidth="1"/>
    <col min="7690" max="7690" width="13.28515625" style="27" customWidth="1"/>
    <col min="7691" max="7936" width="9.28515625" style="27"/>
    <col min="7937" max="7937" width="18.5703125" style="27" customWidth="1"/>
    <col min="7938" max="7938" width="17.28515625" style="27" customWidth="1"/>
    <col min="7939" max="7939" width="19" style="27" customWidth="1"/>
    <col min="7940" max="7940" width="20.42578125" style="27" customWidth="1"/>
    <col min="7941" max="7941" width="16" style="27" customWidth="1"/>
    <col min="7942" max="7942" width="14.42578125" style="27" customWidth="1"/>
    <col min="7943" max="7943" width="17.42578125" style="27" customWidth="1"/>
    <col min="7944" max="7945" width="30.7109375" style="27" customWidth="1"/>
    <col min="7946" max="7946" width="13.28515625" style="27" customWidth="1"/>
    <col min="7947" max="8192" width="9.28515625" style="27"/>
    <col min="8193" max="8193" width="18.5703125" style="27" customWidth="1"/>
    <col min="8194" max="8194" width="17.28515625" style="27" customWidth="1"/>
    <col min="8195" max="8195" width="19" style="27" customWidth="1"/>
    <col min="8196" max="8196" width="20.42578125" style="27" customWidth="1"/>
    <col min="8197" max="8197" width="16" style="27" customWidth="1"/>
    <col min="8198" max="8198" width="14.42578125" style="27" customWidth="1"/>
    <col min="8199" max="8199" width="17.42578125" style="27" customWidth="1"/>
    <col min="8200" max="8201" width="30.7109375" style="27" customWidth="1"/>
    <col min="8202" max="8202" width="13.28515625" style="27" customWidth="1"/>
    <col min="8203" max="8448" width="9.28515625" style="27"/>
    <col min="8449" max="8449" width="18.5703125" style="27" customWidth="1"/>
    <col min="8450" max="8450" width="17.28515625" style="27" customWidth="1"/>
    <col min="8451" max="8451" width="19" style="27" customWidth="1"/>
    <col min="8452" max="8452" width="20.42578125" style="27" customWidth="1"/>
    <col min="8453" max="8453" width="16" style="27" customWidth="1"/>
    <col min="8454" max="8454" width="14.42578125" style="27" customWidth="1"/>
    <col min="8455" max="8455" width="17.42578125" style="27" customWidth="1"/>
    <col min="8456" max="8457" width="30.7109375" style="27" customWidth="1"/>
    <col min="8458" max="8458" width="13.28515625" style="27" customWidth="1"/>
    <col min="8459" max="8704" width="9.28515625" style="27"/>
    <col min="8705" max="8705" width="18.5703125" style="27" customWidth="1"/>
    <col min="8706" max="8706" width="17.28515625" style="27" customWidth="1"/>
    <col min="8707" max="8707" width="19" style="27" customWidth="1"/>
    <col min="8708" max="8708" width="20.42578125" style="27" customWidth="1"/>
    <col min="8709" max="8709" width="16" style="27" customWidth="1"/>
    <col min="8710" max="8710" width="14.42578125" style="27" customWidth="1"/>
    <col min="8711" max="8711" width="17.42578125" style="27" customWidth="1"/>
    <col min="8712" max="8713" width="30.7109375" style="27" customWidth="1"/>
    <col min="8714" max="8714" width="13.28515625" style="27" customWidth="1"/>
    <col min="8715" max="8960" width="9.28515625" style="27"/>
    <col min="8961" max="8961" width="18.5703125" style="27" customWidth="1"/>
    <col min="8962" max="8962" width="17.28515625" style="27" customWidth="1"/>
    <col min="8963" max="8963" width="19" style="27" customWidth="1"/>
    <col min="8964" max="8964" width="20.42578125" style="27" customWidth="1"/>
    <col min="8965" max="8965" width="16" style="27" customWidth="1"/>
    <col min="8966" max="8966" width="14.42578125" style="27" customWidth="1"/>
    <col min="8967" max="8967" width="17.42578125" style="27" customWidth="1"/>
    <col min="8968" max="8969" width="30.7109375" style="27" customWidth="1"/>
    <col min="8970" max="8970" width="13.28515625" style="27" customWidth="1"/>
    <col min="8971" max="9216" width="9.28515625" style="27"/>
    <col min="9217" max="9217" width="18.5703125" style="27" customWidth="1"/>
    <col min="9218" max="9218" width="17.28515625" style="27" customWidth="1"/>
    <col min="9219" max="9219" width="19" style="27" customWidth="1"/>
    <col min="9220" max="9220" width="20.42578125" style="27" customWidth="1"/>
    <col min="9221" max="9221" width="16" style="27" customWidth="1"/>
    <col min="9222" max="9222" width="14.42578125" style="27" customWidth="1"/>
    <col min="9223" max="9223" width="17.42578125" style="27" customWidth="1"/>
    <col min="9224" max="9225" width="30.7109375" style="27" customWidth="1"/>
    <col min="9226" max="9226" width="13.28515625" style="27" customWidth="1"/>
    <col min="9227" max="9472" width="9.28515625" style="27"/>
    <col min="9473" max="9473" width="18.5703125" style="27" customWidth="1"/>
    <col min="9474" max="9474" width="17.28515625" style="27" customWidth="1"/>
    <col min="9475" max="9475" width="19" style="27" customWidth="1"/>
    <col min="9476" max="9476" width="20.42578125" style="27" customWidth="1"/>
    <col min="9477" max="9477" width="16" style="27" customWidth="1"/>
    <col min="9478" max="9478" width="14.42578125" style="27" customWidth="1"/>
    <col min="9479" max="9479" width="17.42578125" style="27" customWidth="1"/>
    <col min="9480" max="9481" width="30.7109375" style="27" customWidth="1"/>
    <col min="9482" max="9482" width="13.28515625" style="27" customWidth="1"/>
    <col min="9483" max="9728" width="9.28515625" style="27"/>
    <col min="9729" max="9729" width="18.5703125" style="27" customWidth="1"/>
    <col min="9730" max="9730" width="17.28515625" style="27" customWidth="1"/>
    <col min="9731" max="9731" width="19" style="27" customWidth="1"/>
    <col min="9732" max="9732" width="20.42578125" style="27" customWidth="1"/>
    <col min="9733" max="9733" width="16" style="27" customWidth="1"/>
    <col min="9734" max="9734" width="14.42578125" style="27" customWidth="1"/>
    <col min="9735" max="9735" width="17.42578125" style="27" customWidth="1"/>
    <col min="9736" max="9737" width="30.7109375" style="27" customWidth="1"/>
    <col min="9738" max="9738" width="13.28515625" style="27" customWidth="1"/>
    <col min="9739" max="9984" width="9.28515625" style="27"/>
    <col min="9985" max="9985" width="18.5703125" style="27" customWidth="1"/>
    <col min="9986" max="9986" width="17.28515625" style="27" customWidth="1"/>
    <col min="9987" max="9987" width="19" style="27" customWidth="1"/>
    <col min="9988" max="9988" width="20.42578125" style="27" customWidth="1"/>
    <col min="9989" max="9989" width="16" style="27" customWidth="1"/>
    <col min="9990" max="9990" width="14.42578125" style="27" customWidth="1"/>
    <col min="9991" max="9991" width="17.42578125" style="27" customWidth="1"/>
    <col min="9992" max="9993" width="30.7109375" style="27" customWidth="1"/>
    <col min="9994" max="9994" width="13.28515625" style="27" customWidth="1"/>
    <col min="9995" max="10240" width="9.28515625" style="27"/>
    <col min="10241" max="10241" width="18.5703125" style="27" customWidth="1"/>
    <col min="10242" max="10242" width="17.28515625" style="27" customWidth="1"/>
    <col min="10243" max="10243" width="19" style="27" customWidth="1"/>
    <col min="10244" max="10244" width="20.42578125" style="27" customWidth="1"/>
    <col min="10245" max="10245" width="16" style="27" customWidth="1"/>
    <col min="10246" max="10246" width="14.42578125" style="27" customWidth="1"/>
    <col min="10247" max="10247" width="17.42578125" style="27" customWidth="1"/>
    <col min="10248" max="10249" width="30.7109375" style="27" customWidth="1"/>
    <col min="10250" max="10250" width="13.28515625" style="27" customWidth="1"/>
    <col min="10251" max="10496" width="9.28515625" style="27"/>
    <col min="10497" max="10497" width="18.5703125" style="27" customWidth="1"/>
    <col min="10498" max="10498" width="17.28515625" style="27" customWidth="1"/>
    <col min="10499" max="10499" width="19" style="27" customWidth="1"/>
    <col min="10500" max="10500" width="20.42578125" style="27" customWidth="1"/>
    <col min="10501" max="10501" width="16" style="27" customWidth="1"/>
    <col min="10502" max="10502" width="14.42578125" style="27" customWidth="1"/>
    <col min="10503" max="10503" width="17.42578125" style="27" customWidth="1"/>
    <col min="10504" max="10505" width="30.7109375" style="27" customWidth="1"/>
    <col min="10506" max="10506" width="13.28515625" style="27" customWidth="1"/>
    <col min="10507" max="10752" width="9.28515625" style="27"/>
    <col min="10753" max="10753" width="18.5703125" style="27" customWidth="1"/>
    <col min="10754" max="10754" width="17.28515625" style="27" customWidth="1"/>
    <col min="10755" max="10755" width="19" style="27" customWidth="1"/>
    <col min="10756" max="10756" width="20.42578125" style="27" customWidth="1"/>
    <col min="10757" max="10757" width="16" style="27" customWidth="1"/>
    <col min="10758" max="10758" width="14.42578125" style="27" customWidth="1"/>
    <col min="10759" max="10759" width="17.42578125" style="27" customWidth="1"/>
    <col min="10760" max="10761" width="30.7109375" style="27" customWidth="1"/>
    <col min="10762" max="10762" width="13.28515625" style="27" customWidth="1"/>
    <col min="10763" max="11008" width="9.28515625" style="27"/>
    <col min="11009" max="11009" width="18.5703125" style="27" customWidth="1"/>
    <col min="11010" max="11010" width="17.28515625" style="27" customWidth="1"/>
    <col min="11011" max="11011" width="19" style="27" customWidth="1"/>
    <col min="11012" max="11012" width="20.42578125" style="27" customWidth="1"/>
    <col min="11013" max="11013" width="16" style="27" customWidth="1"/>
    <col min="11014" max="11014" width="14.42578125" style="27" customWidth="1"/>
    <col min="11015" max="11015" width="17.42578125" style="27" customWidth="1"/>
    <col min="11016" max="11017" width="30.7109375" style="27" customWidth="1"/>
    <col min="11018" max="11018" width="13.28515625" style="27" customWidth="1"/>
    <col min="11019" max="11264" width="9.28515625" style="27"/>
    <col min="11265" max="11265" width="18.5703125" style="27" customWidth="1"/>
    <col min="11266" max="11266" width="17.28515625" style="27" customWidth="1"/>
    <col min="11267" max="11267" width="19" style="27" customWidth="1"/>
    <col min="11268" max="11268" width="20.42578125" style="27" customWidth="1"/>
    <col min="11269" max="11269" width="16" style="27" customWidth="1"/>
    <col min="11270" max="11270" width="14.42578125" style="27" customWidth="1"/>
    <col min="11271" max="11271" width="17.42578125" style="27" customWidth="1"/>
    <col min="11272" max="11273" width="30.7109375" style="27" customWidth="1"/>
    <col min="11274" max="11274" width="13.28515625" style="27" customWidth="1"/>
    <col min="11275" max="11520" width="9.28515625" style="27"/>
    <col min="11521" max="11521" width="18.5703125" style="27" customWidth="1"/>
    <col min="11522" max="11522" width="17.28515625" style="27" customWidth="1"/>
    <col min="11523" max="11523" width="19" style="27" customWidth="1"/>
    <col min="11524" max="11524" width="20.42578125" style="27" customWidth="1"/>
    <col min="11525" max="11525" width="16" style="27" customWidth="1"/>
    <col min="11526" max="11526" width="14.42578125" style="27" customWidth="1"/>
    <col min="11527" max="11527" width="17.42578125" style="27" customWidth="1"/>
    <col min="11528" max="11529" width="30.7109375" style="27" customWidth="1"/>
    <col min="11530" max="11530" width="13.28515625" style="27" customWidth="1"/>
    <col min="11531" max="11776" width="9.28515625" style="27"/>
    <col min="11777" max="11777" width="18.5703125" style="27" customWidth="1"/>
    <col min="11778" max="11778" width="17.28515625" style="27" customWidth="1"/>
    <col min="11779" max="11779" width="19" style="27" customWidth="1"/>
    <col min="11780" max="11780" width="20.42578125" style="27" customWidth="1"/>
    <col min="11781" max="11781" width="16" style="27" customWidth="1"/>
    <col min="11782" max="11782" width="14.42578125" style="27" customWidth="1"/>
    <col min="11783" max="11783" width="17.42578125" style="27" customWidth="1"/>
    <col min="11784" max="11785" width="30.7109375" style="27" customWidth="1"/>
    <col min="11786" max="11786" width="13.28515625" style="27" customWidth="1"/>
    <col min="11787" max="12032" width="9.28515625" style="27"/>
    <col min="12033" max="12033" width="18.5703125" style="27" customWidth="1"/>
    <col min="12034" max="12034" width="17.28515625" style="27" customWidth="1"/>
    <col min="12035" max="12035" width="19" style="27" customWidth="1"/>
    <col min="12036" max="12036" width="20.42578125" style="27" customWidth="1"/>
    <col min="12037" max="12037" width="16" style="27" customWidth="1"/>
    <col min="12038" max="12038" width="14.42578125" style="27" customWidth="1"/>
    <col min="12039" max="12039" width="17.42578125" style="27" customWidth="1"/>
    <col min="12040" max="12041" width="30.7109375" style="27" customWidth="1"/>
    <col min="12042" max="12042" width="13.28515625" style="27" customWidth="1"/>
    <col min="12043" max="12288" width="9.28515625" style="27"/>
    <col min="12289" max="12289" width="18.5703125" style="27" customWidth="1"/>
    <col min="12290" max="12290" width="17.28515625" style="27" customWidth="1"/>
    <col min="12291" max="12291" width="19" style="27" customWidth="1"/>
    <col min="12292" max="12292" width="20.42578125" style="27" customWidth="1"/>
    <col min="12293" max="12293" width="16" style="27" customWidth="1"/>
    <col min="12294" max="12294" width="14.42578125" style="27" customWidth="1"/>
    <col min="12295" max="12295" width="17.42578125" style="27" customWidth="1"/>
    <col min="12296" max="12297" width="30.7109375" style="27" customWidth="1"/>
    <col min="12298" max="12298" width="13.28515625" style="27" customWidth="1"/>
    <col min="12299" max="12544" width="9.28515625" style="27"/>
    <col min="12545" max="12545" width="18.5703125" style="27" customWidth="1"/>
    <col min="12546" max="12546" width="17.28515625" style="27" customWidth="1"/>
    <col min="12547" max="12547" width="19" style="27" customWidth="1"/>
    <col min="12548" max="12548" width="20.42578125" style="27" customWidth="1"/>
    <col min="12549" max="12549" width="16" style="27" customWidth="1"/>
    <col min="12550" max="12550" width="14.42578125" style="27" customWidth="1"/>
    <col min="12551" max="12551" width="17.42578125" style="27" customWidth="1"/>
    <col min="12552" max="12553" width="30.7109375" style="27" customWidth="1"/>
    <col min="12554" max="12554" width="13.28515625" style="27" customWidth="1"/>
    <col min="12555" max="12800" width="9.28515625" style="27"/>
    <col min="12801" max="12801" width="18.5703125" style="27" customWidth="1"/>
    <col min="12802" max="12802" width="17.28515625" style="27" customWidth="1"/>
    <col min="12803" max="12803" width="19" style="27" customWidth="1"/>
    <col min="12804" max="12804" width="20.42578125" style="27" customWidth="1"/>
    <col min="12805" max="12805" width="16" style="27" customWidth="1"/>
    <col min="12806" max="12806" width="14.42578125" style="27" customWidth="1"/>
    <col min="12807" max="12807" width="17.42578125" style="27" customWidth="1"/>
    <col min="12808" max="12809" width="30.7109375" style="27" customWidth="1"/>
    <col min="12810" max="12810" width="13.28515625" style="27" customWidth="1"/>
    <col min="12811" max="13056" width="9.28515625" style="27"/>
    <col min="13057" max="13057" width="18.5703125" style="27" customWidth="1"/>
    <col min="13058" max="13058" width="17.28515625" style="27" customWidth="1"/>
    <col min="13059" max="13059" width="19" style="27" customWidth="1"/>
    <col min="13060" max="13060" width="20.42578125" style="27" customWidth="1"/>
    <col min="13061" max="13061" width="16" style="27" customWidth="1"/>
    <col min="13062" max="13062" width="14.42578125" style="27" customWidth="1"/>
    <col min="13063" max="13063" width="17.42578125" style="27" customWidth="1"/>
    <col min="13064" max="13065" width="30.7109375" style="27" customWidth="1"/>
    <col min="13066" max="13066" width="13.28515625" style="27" customWidth="1"/>
    <col min="13067" max="13312" width="9.28515625" style="27"/>
    <col min="13313" max="13313" width="18.5703125" style="27" customWidth="1"/>
    <col min="13314" max="13314" width="17.28515625" style="27" customWidth="1"/>
    <col min="13315" max="13315" width="19" style="27" customWidth="1"/>
    <col min="13316" max="13316" width="20.42578125" style="27" customWidth="1"/>
    <col min="13317" max="13317" width="16" style="27" customWidth="1"/>
    <col min="13318" max="13318" width="14.42578125" style="27" customWidth="1"/>
    <col min="13319" max="13319" width="17.42578125" style="27" customWidth="1"/>
    <col min="13320" max="13321" width="30.7109375" style="27" customWidth="1"/>
    <col min="13322" max="13322" width="13.28515625" style="27" customWidth="1"/>
    <col min="13323" max="13568" width="9.28515625" style="27"/>
    <col min="13569" max="13569" width="18.5703125" style="27" customWidth="1"/>
    <col min="13570" max="13570" width="17.28515625" style="27" customWidth="1"/>
    <col min="13571" max="13571" width="19" style="27" customWidth="1"/>
    <col min="13572" max="13572" width="20.42578125" style="27" customWidth="1"/>
    <col min="13573" max="13573" width="16" style="27" customWidth="1"/>
    <col min="13574" max="13574" width="14.42578125" style="27" customWidth="1"/>
    <col min="13575" max="13575" width="17.42578125" style="27" customWidth="1"/>
    <col min="13576" max="13577" width="30.7109375" style="27" customWidth="1"/>
    <col min="13578" max="13578" width="13.28515625" style="27" customWidth="1"/>
    <col min="13579" max="13824" width="9.28515625" style="27"/>
    <col min="13825" max="13825" width="18.5703125" style="27" customWidth="1"/>
    <col min="13826" max="13826" width="17.28515625" style="27" customWidth="1"/>
    <col min="13827" max="13827" width="19" style="27" customWidth="1"/>
    <col min="13828" max="13828" width="20.42578125" style="27" customWidth="1"/>
    <col min="13829" max="13829" width="16" style="27" customWidth="1"/>
    <col min="13830" max="13830" width="14.42578125" style="27" customWidth="1"/>
    <col min="13831" max="13831" width="17.42578125" style="27" customWidth="1"/>
    <col min="13832" max="13833" width="30.7109375" style="27" customWidth="1"/>
    <col min="13834" max="13834" width="13.28515625" style="27" customWidth="1"/>
    <col min="13835" max="14080" width="9.28515625" style="27"/>
    <col min="14081" max="14081" width="18.5703125" style="27" customWidth="1"/>
    <col min="14082" max="14082" width="17.28515625" style="27" customWidth="1"/>
    <col min="14083" max="14083" width="19" style="27" customWidth="1"/>
    <col min="14084" max="14084" width="20.42578125" style="27" customWidth="1"/>
    <col min="14085" max="14085" width="16" style="27" customWidth="1"/>
    <col min="14086" max="14086" width="14.42578125" style="27" customWidth="1"/>
    <col min="14087" max="14087" width="17.42578125" style="27" customWidth="1"/>
    <col min="14088" max="14089" width="30.7109375" style="27" customWidth="1"/>
    <col min="14090" max="14090" width="13.28515625" style="27" customWidth="1"/>
    <col min="14091" max="14336" width="9.28515625" style="27"/>
    <col min="14337" max="14337" width="18.5703125" style="27" customWidth="1"/>
    <col min="14338" max="14338" width="17.28515625" style="27" customWidth="1"/>
    <col min="14339" max="14339" width="19" style="27" customWidth="1"/>
    <col min="14340" max="14340" width="20.42578125" style="27" customWidth="1"/>
    <col min="14341" max="14341" width="16" style="27" customWidth="1"/>
    <col min="14342" max="14342" width="14.42578125" style="27" customWidth="1"/>
    <col min="14343" max="14343" width="17.42578125" style="27" customWidth="1"/>
    <col min="14344" max="14345" width="30.7109375" style="27" customWidth="1"/>
    <col min="14346" max="14346" width="13.28515625" style="27" customWidth="1"/>
    <col min="14347" max="14592" width="9.28515625" style="27"/>
    <col min="14593" max="14593" width="18.5703125" style="27" customWidth="1"/>
    <col min="14594" max="14594" width="17.28515625" style="27" customWidth="1"/>
    <col min="14595" max="14595" width="19" style="27" customWidth="1"/>
    <col min="14596" max="14596" width="20.42578125" style="27" customWidth="1"/>
    <col min="14597" max="14597" width="16" style="27" customWidth="1"/>
    <col min="14598" max="14598" width="14.42578125" style="27" customWidth="1"/>
    <col min="14599" max="14599" width="17.42578125" style="27" customWidth="1"/>
    <col min="14600" max="14601" width="30.7109375" style="27" customWidth="1"/>
    <col min="14602" max="14602" width="13.28515625" style="27" customWidth="1"/>
    <col min="14603" max="14848" width="9.28515625" style="27"/>
    <col min="14849" max="14849" width="18.5703125" style="27" customWidth="1"/>
    <col min="14850" max="14850" width="17.28515625" style="27" customWidth="1"/>
    <col min="14851" max="14851" width="19" style="27" customWidth="1"/>
    <col min="14852" max="14852" width="20.42578125" style="27" customWidth="1"/>
    <col min="14853" max="14853" width="16" style="27" customWidth="1"/>
    <col min="14854" max="14854" width="14.42578125" style="27" customWidth="1"/>
    <col min="14855" max="14855" width="17.42578125" style="27" customWidth="1"/>
    <col min="14856" max="14857" width="30.7109375" style="27" customWidth="1"/>
    <col min="14858" max="14858" width="13.28515625" style="27" customWidth="1"/>
    <col min="14859" max="15104" width="9.28515625" style="27"/>
    <col min="15105" max="15105" width="18.5703125" style="27" customWidth="1"/>
    <col min="15106" max="15106" width="17.28515625" style="27" customWidth="1"/>
    <col min="15107" max="15107" width="19" style="27" customWidth="1"/>
    <col min="15108" max="15108" width="20.42578125" style="27" customWidth="1"/>
    <col min="15109" max="15109" width="16" style="27" customWidth="1"/>
    <col min="15110" max="15110" width="14.42578125" style="27" customWidth="1"/>
    <col min="15111" max="15111" width="17.42578125" style="27" customWidth="1"/>
    <col min="15112" max="15113" width="30.7109375" style="27" customWidth="1"/>
    <col min="15114" max="15114" width="13.28515625" style="27" customWidth="1"/>
    <col min="15115" max="15360" width="9.28515625" style="27"/>
    <col min="15361" max="15361" width="18.5703125" style="27" customWidth="1"/>
    <col min="15362" max="15362" width="17.28515625" style="27" customWidth="1"/>
    <col min="15363" max="15363" width="19" style="27" customWidth="1"/>
    <col min="15364" max="15364" width="20.42578125" style="27" customWidth="1"/>
    <col min="15365" max="15365" width="16" style="27" customWidth="1"/>
    <col min="15366" max="15366" width="14.42578125" style="27" customWidth="1"/>
    <col min="15367" max="15367" width="17.42578125" style="27" customWidth="1"/>
    <col min="15368" max="15369" width="30.7109375" style="27" customWidth="1"/>
    <col min="15370" max="15370" width="13.28515625" style="27" customWidth="1"/>
    <col min="15371" max="15616" width="9.28515625" style="27"/>
    <col min="15617" max="15617" width="18.5703125" style="27" customWidth="1"/>
    <col min="15618" max="15618" width="17.28515625" style="27" customWidth="1"/>
    <col min="15619" max="15619" width="19" style="27" customWidth="1"/>
    <col min="15620" max="15620" width="20.42578125" style="27" customWidth="1"/>
    <col min="15621" max="15621" width="16" style="27" customWidth="1"/>
    <col min="15622" max="15622" width="14.42578125" style="27" customWidth="1"/>
    <col min="15623" max="15623" width="17.42578125" style="27" customWidth="1"/>
    <col min="15624" max="15625" width="30.7109375" style="27" customWidth="1"/>
    <col min="15626" max="15626" width="13.28515625" style="27" customWidth="1"/>
    <col min="15627" max="15872" width="9.28515625" style="27"/>
    <col min="15873" max="15873" width="18.5703125" style="27" customWidth="1"/>
    <col min="15874" max="15874" width="17.28515625" style="27" customWidth="1"/>
    <col min="15875" max="15875" width="19" style="27" customWidth="1"/>
    <col min="15876" max="15876" width="20.42578125" style="27" customWidth="1"/>
    <col min="15877" max="15877" width="16" style="27" customWidth="1"/>
    <col min="15878" max="15878" width="14.42578125" style="27" customWidth="1"/>
    <col min="15879" max="15879" width="17.42578125" style="27" customWidth="1"/>
    <col min="15880" max="15881" width="30.7109375" style="27" customWidth="1"/>
    <col min="15882" max="15882" width="13.28515625" style="27" customWidth="1"/>
    <col min="15883" max="16128" width="9.28515625" style="27"/>
    <col min="16129" max="16129" width="18.5703125" style="27" customWidth="1"/>
    <col min="16130" max="16130" width="17.28515625" style="27" customWidth="1"/>
    <col min="16131" max="16131" width="19" style="27" customWidth="1"/>
    <col min="16132" max="16132" width="20.42578125" style="27" customWidth="1"/>
    <col min="16133" max="16133" width="16" style="27" customWidth="1"/>
    <col min="16134" max="16134" width="14.42578125" style="27" customWidth="1"/>
    <col min="16135" max="16135" width="17.42578125" style="27" customWidth="1"/>
    <col min="16136" max="16137" width="30.7109375" style="27" customWidth="1"/>
    <col min="16138" max="16138" width="13.28515625" style="27" customWidth="1"/>
    <col min="16139" max="16384" width="9.28515625" style="27"/>
  </cols>
  <sheetData>
    <row r="1" spans="1:12" x14ac:dyDescent="0.25">
      <c r="A1" s="1388" t="s">
        <v>0</v>
      </c>
      <c r="B1" s="1337"/>
      <c r="C1" s="1337"/>
      <c r="D1" s="1337"/>
      <c r="E1" s="77"/>
      <c r="F1" s="77"/>
      <c r="G1" s="77"/>
      <c r="H1" s="77"/>
      <c r="I1" s="77"/>
      <c r="J1" s="77"/>
    </row>
    <row r="2" spans="1:12" x14ac:dyDescent="0.25">
      <c r="A2" s="1387" t="s">
        <v>146</v>
      </c>
      <c r="B2" s="1338"/>
      <c r="C2" s="1338"/>
      <c r="D2" s="1338"/>
      <c r="E2" s="79"/>
      <c r="F2" s="79"/>
      <c r="G2" s="79"/>
      <c r="H2" s="79"/>
      <c r="I2" s="79"/>
      <c r="J2" s="79"/>
    </row>
    <row r="3" spans="1:12" x14ac:dyDescent="0.25">
      <c r="A3" s="1386" t="s">
        <v>422</v>
      </c>
      <c r="B3" s="1339"/>
      <c r="C3" s="1339"/>
      <c r="D3" s="1339"/>
      <c r="E3" s="80"/>
      <c r="F3" s="80"/>
      <c r="G3" s="80"/>
      <c r="H3" s="80"/>
      <c r="I3" s="80"/>
      <c r="J3" s="80"/>
    </row>
    <row r="4" spans="1:12" s="251" customFormat="1" x14ac:dyDescent="0.25">
      <c r="B4" s="477"/>
      <c r="C4" s="203"/>
      <c r="D4" s="203"/>
      <c r="E4" s="250"/>
      <c r="F4" s="250"/>
      <c r="G4" s="250"/>
      <c r="H4" s="250"/>
      <c r="I4" s="250"/>
      <c r="J4" s="250"/>
    </row>
    <row r="5" spans="1:12" ht="15" customHeight="1" x14ac:dyDescent="0.25">
      <c r="A5" s="1383" t="s">
        <v>5</v>
      </c>
      <c r="B5" s="1340"/>
      <c r="C5" s="1340"/>
      <c r="D5" s="1340"/>
      <c r="E5" s="42"/>
      <c r="F5" s="42"/>
      <c r="G5" s="42"/>
      <c r="H5" s="42"/>
      <c r="I5" s="42"/>
      <c r="J5" s="42"/>
    </row>
    <row r="6" spans="1:12" ht="60.75" customHeight="1" x14ac:dyDescent="0.25">
      <c r="A6" s="1384" t="s">
        <v>423</v>
      </c>
      <c r="B6" s="1385"/>
      <c r="C6" s="1385"/>
      <c r="D6" s="1385"/>
      <c r="E6" s="315"/>
      <c r="F6" s="315"/>
      <c r="G6" s="315"/>
      <c r="H6" s="315"/>
      <c r="I6" s="315"/>
      <c r="J6" s="315"/>
    </row>
    <row r="7" spans="1:12" ht="15.75" thickBot="1" x14ac:dyDescent="0.3">
      <c r="A7" s="129"/>
      <c r="B7" s="478"/>
      <c r="C7" s="127"/>
      <c r="D7" s="127"/>
      <c r="E7" s="127"/>
      <c r="F7" s="126"/>
      <c r="G7" s="127"/>
      <c r="H7" s="127"/>
      <c r="I7" s="316"/>
      <c r="J7" s="316"/>
    </row>
    <row r="8" spans="1:12" x14ac:dyDescent="0.25">
      <c r="A8" s="1389" t="s">
        <v>424</v>
      </c>
      <c r="B8" s="1390"/>
      <c r="C8" s="1390"/>
      <c r="D8" s="1390"/>
      <c r="E8" s="316"/>
      <c r="F8" s="316"/>
      <c r="G8" s="42"/>
      <c r="H8" s="42"/>
      <c r="I8" s="42"/>
      <c r="J8" s="42"/>
    </row>
    <row r="9" spans="1:12" s="329" customFormat="1" ht="15.75" thickBot="1" x14ac:dyDescent="0.3">
      <c r="A9" s="150" t="s">
        <v>425</v>
      </c>
      <c r="B9" s="252" t="s">
        <v>364</v>
      </c>
      <c r="C9" s="150" t="s">
        <v>426</v>
      </c>
      <c r="D9" s="150" t="s">
        <v>427</v>
      </c>
      <c r="E9" s="317"/>
      <c r="F9" s="317"/>
      <c r="G9" s="317"/>
      <c r="H9" s="317"/>
      <c r="I9" s="317"/>
      <c r="J9" s="317"/>
      <c r="K9" s="317"/>
      <c r="L9" s="317"/>
    </row>
    <row r="10" spans="1:12" ht="60" x14ac:dyDescent="0.25">
      <c r="A10" s="348" t="s">
        <v>428</v>
      </c>
      <c r="B10" s="306" t="s">
        <v>429</v>
      </c>
      <c r="C10" s="509" t="s">
        <v>430</v>
      </c>
      <c r="D10" s="470"/>
      <c r="F10" s="314"/>
      <c r="G10" s="42"/>
      <c r="H10" s="42"/>
      <c r="I10" s="42"/>
      <c r="J10" s="42"/>
      <c r="K10" s="51"/>
    </row>
    <row r="11" spans="1:12" s="43" customFormat="1" ht="84.95" customHeight="1" thickBot="1" x14ac:dyDescent="0.3">
      <c r="A11" s="348" t="s">
        <v>431</v>
      </c>
      <c r="B11" s="307" t="s">
        <v>432</v>
      </c>
      <c r="C11" s="470"/>
      <c r="D11" s="471"/>
      <c r="F11" s="312"/>
      <c r="G11" s="42"/>
      <c r="H11" s="42"/>
      <c r="I11" s="42"/>
      <c r="J11" s="42"/>
    </row>
    <row r="12" spans="1:12" s="43" customFormat="1" ht="129.75" customHeight="1" x14ac:dyDescent="0.25">
      <c r="A12" s="348" t="s">
        <v>433</v>
      </c>
      <c r="B12" s="306" t="s">
        <v>434</v>
      </c>
      <c r="C12" s="470"/>
      <c r="D12" s="471"/>
      <c r="F12" s="314"/>
      <c r="G12" s="316"/>
      <c r="H12" s="316"/>
      <c r="I12" s="316"/>
      <c r="J12" s="316"/>
    </row>
    <row r="13" spans="1:12" s="43" customFormat="1" ht="36" customHeight="1" thickBot="1" x14ac:dyDescent="0.3">
      <c r="A13" s="348" t="s">
        <v>435</v>
      </c>
      <c r="B13" s="313" t="s">
        <v>436</v>
      </c>
      <c r="C13" s="470"/>
      <c r="D13" s="471"/>
      <c r="F13" s="314"/>
      <c r="G13" s="316"/>
      <c r="H13" s="316"/>
      <c r="I13" s="316"/>
    </row>
    <row r="14" spans="1:12" s="43" customFormat="1" ht="47.25" customHeight="1" thickBot="1" x14ac:dyDescent="0.3">
      <c r="A14" s="348" t="s">
        <v>437</v>
      </c>
      <c r="B14" s="313" t="s">
        <v>438</v>
      </c>
      <c r="C14" s="470"/>
      <c r="D14" s="471"/>
      <c r="F14" s="128"/>
      <c r="G14" s="128"/>
      <c r="H14" s="128"/>
      <c r="I14" s="128"/>
      <c r="J14" s="129"/>
    </row>
    <row r="15" spans="1:12" s="43" customFormat="1" ht="75.75" thickBot="1" x14ac:dyDescent="0.3">
      <c r="A15" s="348" t="s">
        <v>439</v>
      </c>
      <c r="B15" s="306" t="s">
        <v>440</v>
      </c>
      <c r="C15" s="509" t="s">
        <v>430</v>
      </c>
      <c r="D15" s="470"/>
      <c r="F15" s="314"/>
      <c r="G15" s="314"/>
      <c r="H15" s="314"/>
      <c r="I15" s="129"/>
      <c r="J15" s="129"/>
    </row>
    <row r="16" spans="1:12" s="43" customFormat="1" ht="45.75" thickBot="1" x14ac:dyDescent="0.3">
      <c r="A16" s="348" t="s">
        <v>441</v>
      </c>
      <c r="B16" s="306" t="s">
        <v>442</v>
      </c>
      <c r="C16" s="509" t="s">
        <v>430</v>
      </c>
      <c r="D16" s="470"/>
      <c r="F16" s="314"/>
      <c r="G16" s="314"/>
      <c r="H16" s="314"/>
      <c r="I16" s="129"/>
      <c r="J16" s="129"/>
    </row>
    <row r="17" spans="1:12" s="43" customFormat="1" ht="78.599999999999994" customHeight="1" thickBot="1" x14ac:dyDescent="0.3">
      <c r="A17" s="348" t="s">
        <v>443</v>
      </c>
      <c r="B17" s="307" t="s">
        <v>444</v>
      </c>
      <c r="C17" s="470"/>
      <c r="D17" s="471"/>
      <c r="F17" s="312"/>
      <c r="G17" s="312"/>
      <c r="H17" s="312"/>
      <c r="I17" s="312"/>
      <c r="J17" s="129"/>
    </row>
    <row r="18" spans="1:12" s="43" customFormat="1" ht="30" x14ac:dyDescent="0.25">
      <c r="A18" s="348" t="s">
        <v>445</v>
      </c>
      <c r="B18" s="306" t="s">
        <v>446</v>
      </c>
      <c r="C18" s="508" t="s">
        <v>447</v>
      </c>
      <c r="D18" s="508" t="s">
        <v>448</v>
      </c>
      <c r="F18" s="128"/>
      <c r="G18" s="128"/>
      <c r="H18" s="128"/>
      <c r="I18" s="128"/>
    </row>
    <row r="19" spans="1:12" ht="105" x14ac:dyDescent="0.25">
      <c r="A19" s="348" t="s">
        <v>449</v>
      </c>
      <c r="B19" s="306" t="s">
        <v>450</v>
      </c>
      <c r="C19" s="510" t="s">
        <v>451</v>
      </c>
      <c r="D19" s="471"/>
      <c r="F19" s="314"/>
      <c r="G19" s="314"/>
      <c r="H19" s="314"/>
      <c r="I19" s="129"/>
    </row>
    <row r="20" spans="1:12" ht="105" x14ac:dyDescent="0.25">
      <c r="A20" s="348" t="s">
        <v>452</v>
      </c>
      <c r="B20" s="306" t="s">
        <v>450</v>
      </c>
      <c r="C20" s="510" t="s">
        <v>451</v>
      </c>
      <c r="D20" s="471"/>
      <c r="F20" s="314"/>
      <c r="G20" s="314"/>
      <c r="H20" s="314"/>
      <c r="I20" s="129"/>
      <c r="K20" s="51"/>
    </row>
    <row r="21" spans="1:12" ht="105" x14ac:dyDescent="0.25">
      <c r="A21" s="348" t="s">
        <v>453</v>
      </c>
      <c r="B21" s="306" t="s">
        <v>450</v>
      </c>
      <c r="C21" s="510" t="s">
        <v>451</v>
      </c>
      <c r="D21" s="471"/>
      <c r="F21" s="314"/>
      <c r="G21" s="314"/>
      <c r="H21" s="314"/>
      <c r="I21" s="129"/>
      <c r="K21" s="51"/>
    </row>
    <row r="22" spans="1:12" ht="105" x14ac:dyDescent="0.25">
      <c r="A22" s="348" t="s">
        <v>454</v>
      </c>
      <c r="B22" s="306" t="s">
        <v>450</v>
      </c>
      <c r="C22" s="510" t="s">
        <v>451</v>
      </c>
      <c r="D22" s="471"/>
      <c r="F22" s="312"/>
      <c r="G22" s="312"/>
      <c r="H22" s="312"/>
      <c r="I22" s="312"/>
      <c r="K22" s="51"/>
    </row>
    <row r="23" spans="1:12" s="160" customFormat="1" ht="15" customHeight="1" thickBot="1" x14ac:dyDescent="0.3">
      <c r="A23" s="159"/>
      <c r="B23" s="128"/>
      <c r="C23" s="472"/>
      <c r="D23" s="472"/>
      <c r="E23" s="128"/>
      <c r="F23" s="128"/>
      <c r="G23" s="128"/>
      <c r="H23" s="128"/>
      <c r="I23" s="128"/>
      <c r="J23" s="128"/>
    </row>
    <row r="24" spans="1:12" x14ac:dyDescent="0.25">
      <c r="A24" s="1389" t="s">
        <v>455</v>
      </c>
      <c r="B24" s="1390"/>
      <c r="C24" s="1390"/>
      <c r="D24" s="1390"/>
      <c r="E24" s="317"/>
      <c r="F24" s="317"/>
      <c r="G24" s="317"/>
      <c r="H24" s="317"/>
      <c r="I24" s="317"/>
      <c r="J24" s="317"/>
    </row>
    <row r="25" spans="1:12" ht="15.75" thickBot="1" x14ac:dyDescent="0.3">
      <c r="A25" s="150" t="s">
        <v>425</v>
      </c>
      <c r="B25" s="252" t="s">
        <v>364</v>
      </c>
      <c r="C25" s="150" t="s">
        <v>426</v>
      </c>
      <c r="D25" s="150" t="s">
        <v>427</v>
      </c>
      <c r="E25" s="317"/>
      <c r="F25" s="317"/>
      <c r="G25" s="317"/>
      <c r="H25" s="317"/>
      <c r="I25" s="317"/>
      <c r="J25" s="317"/>
    </row>
    <row r="26" spans="1:12" ht="75.75" thickBot="1" x14ac:dyDescent="0.3">
      <c r="A26" s="348" t="s">
        <v>428</v>
      </c>
      <c r="B26" s="306" t="s">
        <v>456</v>
      </c>
      <c r="C26" s="508" t="s">
        <v>430</v>
      </c>
      <c r="D26" s="470"/>
      <c r="E26" s="318"/>
      <c r="F26" s="318"/>
      <c r="G26" s="318"/>
      <c r="H26" s="318"/>
      <c r="I26" s="318"/>
      <c r="J26" s="51"/>
      <c r="K26" s="51"/>
    </row>
    <row r="27" spans="1:12" ht="45.75" thickBot="1" x14ac:dyDescent="0.3">
      <c r="A27" s="348" t="s">
        <v>457</v>
      </c>
      <c r="B27" s="306" t="s">
        <v>458</v>
      </c>
      <c r="C27" s="508" t="s">
        <v>430</v>
      </c>
      <c r="D27" s="470"/>
      <c r="E27" s="51"/>
      <c r="F27" s="312"/>
      <c r="G27" s="312"/>
      <c r="H27" s="312"/>
      <c r="I27" s="312"/>
      <c r="J27" s="51"/>
      <c r="K27" s="51"/>
    </row>
    <row r="28" spans="1:12" ht="30" customHeight="1" thickBot="1" x14ac:dyDescent="0.3">
      <c r="A28" s="348" t="s">
        <v>459</v>
      </c>
      <c r="B28" s="306" t="s">
        <v>446</v>
      </c>
      <c r="C28" s="508" t="s">
        <v>447</v>
      </c>
      <c r="D28" s="508" t="s">
        <v>448</v>
      </c>
      <c r="E28" s="318"/>
      <c r="F28" s="318"/>
      <c r="G28" s="318"/>
      <c r="H28" s="318"/>
      <c r="I28" s="319"/>
      <c r="J28" s="51"/>
      <c r="K28" s="51"/>
    </row>
    <row r="29" spans="1:12" ht="23.1" customHeight="1" thickBot="1" x14ac:dyDescent="0.3">
      <c r="A29" s="348" t="s">
        <v>460</v>
      </c>
      <c r="B29" s="307" t="s">
        <v>461</v>
      </c>
      <c r="C29" s="470"/>
      <c r="D29" s="471"/>
      <c r="E29" s="320"/>
      <c r="F29" s="320"/>
      <c r="G29" s="320"/>
      <c r="H29" s="320"/>
      <c r="I29" s="320"/>
      <c r="J29" s="320"/>
      <c r="K29" s="51"/>
    </row>
    <row r="30" spans="1:12" ht="75" x14ac:dyDescent="0.25">
      <c r="A30" s="348" t="s">
        <v>433</v>
      </c>
      <c r="B30" s="306" t="s">
        <v>462</v>
      </c>
      <c r="C30" s="508" t="s">
        <v>430</v>
      </c>
      <c r="D30" s="470"/>
      <c r="E30" s="318"/>
      <c r="F30" s="318"/>
      <c r="G30" s="318"/>
      <c r="H30" s="318"/>
      <c r="I30" s="318"/>
      <c r="J30" s="51"/>
      <c r="K30" s="79"/>
      <c r="L30" s="251"/>
    </row>
    <row r="31" spans="1:12" ht="30" x14ac:dyDescent="0.25">
      <c r="A31" s="348" t="s">
        <v>435</v>
      </c>
      <c r="B31" s="306" t="s">
        <v>463</v>
      </c>
      <c r="C31" s="508" t="s">
        <v>430</v>
      </c>
      <c r="D31" s="470"/>
      <c r="E31" s="318"/>
      <c r="F31" s="318"/>
      <c r="G31" s="318"/>
      <c r="H31" s="318"/>
      <c r="I31" s="318"/>
      <c r="J31" s="51"/>
      <c r="K31" s="51"/>
    </row>
    <row r="32" spans="1:12" ht="30" x14ac:dyDescent="0.25">
      <c r="A32" s="348" t="s">
        <v>437</v>
      </c>
      <c r="B32" s="306" t="s">
        <v>446</v>
      </c>
      <c r="C32" s="508" t="s">
        <v>447</v>
      </c>
      <c r="D32" s="508" t="s">
        <v>448</v>
      </c>
      <c r="E32" s="318"/>
      <c r="F32" s="318"/>
      <c r="G32" s="318"/>
      <c r="H32" s="318"/>
      <c r="I32" s="319"/>
      <c r="J32" s="51"/>
      <c r="K32" s="51"/>
    </row>
    <row r="33" spans="1:11" ht="24.6" customHeight="1" thickBot="1" x14ac:dyDescent="0.3">
      <c r="A33" s="348" t="s">
        <v>464</v>
      </c>
      <c r="B33" s="307" t="s">
        <v>465</v>
      </c>
      <c r="C33" s="470"/>
      <c r="D33" s="471"/>
      <c r="E33" s="320"/>
      <c r="F33" s="320"/>
      <c r="G33" s="320"/>
      <c r="H33" s="320"/>
      <c r="I33" s="320"/>
      <c r="J33" s="320"/>
      <c r="K33" s="51"/>
    </row>
    <row r="34" spans="1:11" ht="105" x14ac:dyDescent="0.25">
      <c r="A34" s="348" t="s">
        <v>439</v>
      </c>
      <c r="B34" s="306" t="s">
        <v>466</v>
      </c>
      <c r="C34" s="510" t="s">
        <v>451</v>
      </c>
      <c r="D34" s="471"/>
      <c r="E34" s="308"/>
      <c r="F34" s="308"/>
      <c r="G34" s="308"/>
      <c r="H34" s="308"/>
      <c r="I34" s="308"/>
      <c r="J34" s="308"/>
    </row>
    <row r="35" spans="1:11" ht="105" x14ac:dyDescent="0.25">
      <c r="A35" s="348" t="s">
        <v>441</v>
      </c>
      <c r="B35" s="306" t="s">
        <v>466</v>
      </c>
      <c r="C35" s="510" t="s">
        <v>451</v>
      </c>
      <c r="D35" s="471"/>
      <c r="E35" s="308"/>
      <c r="F35" s="308"/>
      <c r="G35" s="308"/>
      <c r="H35" s="308"/>
      <c r="I35" s="308"/>
      <c r="J35" s="51"/>
      <c r="K35" s="51"/>
    </row>
    <row r="36" spans="1:11" ht="105" x14ac:dyDescent="0.25">
      <c r="A36" s="348" t="s">
        <v>443</v>
      </c>
      <c r="B36" s="306" t="s">
        <v>466</v>
      </c>
      <c r="C36" s="510" t="s">
        <v>451</v>
      </c>
      <c r="D36" s="471"/>
      <c r="E36" s="308"/>
      <c r="F36" s="308"/>
      <c r="G36" s="308"/>
      <c r="H36" s="308"/>
      <c r="I36" s="308"/>
      <c r="J36" s="51"/>
      <c r="K36" s="51"/>
    </row>
    <row r="37" spans="1:11" ht="105" x14ac:dyDescent="0.25">
      <c r="A37" s="348" t="s">
        <v>445</v>
      </c>
      <c r="B37" s="306" t="s">
        <v>466</v>
      </c>
      <c r="C37" s="510" t="s">
        <v>451</v>
      </c>
      <c r="D37" s="471"/>
      <c r="E37" s="308"/>
      <c r="F37" s="308"/>
      <c r="G37" s="308"/>
      <c r="H37" s="308"/>
      <c r="I37" s="308"/>
      <c r="J37" s="51"/>
      <c r="K37" s="51"/>
    </row>
    <row r="38" spans="1:11" ht="12" customHeight="1" thickBot="1" x14ac:dyDescent="0.3">
      <c r="A38" s="473"/>
      <c r="C38" s="473"/>
      <c r="D38" s="473"/>
      <c r="E38" s="51"/>
      <c r="F38" s="51"/>
      <c r="G38" s="51"/>
      <c r="H38" s="319"/>
      <c r="I38" s="319"/>
      <c r="J38" s="51"/>
      <c r="K38" s="51"/>
    </row>
    <row r="39" spans="1:11" x14ac:dyDescent="0.25">
      <c r="A39" s="1389" t="s">
        <v>467</v>
      </c>
      <c r="B39" s="1390"/>
      <c r="C39" s="1390"/>
      <c r="D39" s="1390"/>
      <c r="E39" s="317"/>
      <c r="F39" s="317"/>
      <c r="G39" s="317"/>
      <c r="H39" s="317"/>
      <c r="I39" s="317"/>
      <c r="J39" s="317"/>
      <c r="K39" s="51"/>
    </row>
    <row r="40" spans="1:11" x14ac:dyDescent="0.25">
      <c r="A40" s="150" t="s">
        <v>425</v>
      </c>
      <c r="B40" s="252" t="s">
        <v>364</v>
      </c>
      <c r="C40" s="150" t="s">
        <v>426</v>
      </c>
      <c r="D40" s="150" t="s">
        <v>427</v>
      </c>
      <c r="E40" s="317"/>
      <c r="F40" s="317"/>
      <c r="G40" s="317"/>
      <c r="H40" s="317"/>
      <c r="I40" s="317"/>
      <c r="J40" s="317"/>
      <c r="K40" s="51"/>
    </row>
    <row r="41" spans="1:11" ht="75" x14ac:dyDescent="0.25">
      <c r="A41" s="469" t="s">
        <v>428</v>
      </c>
      <c r="B41" s="480" t="s">
        <v>468</v>
      </c>
      <c r="C41" s="511" t="s">
        <v>430</v>
      </c>
      <c r="D41" s="470"/>
      <c r="E41" s="320"/>
      <c r="F41" s="320"/>
      <c r="G41" s="320"/>
      <c r="H41" s="320"/>
      <c r="I41" s="320"/>
      <c r="J41" s="51"/>
      <c r="K41" s="51"/>
    </row>
    <row r="42" spans="1:11" ht="87.6" customHeight="1" thickBot="1" x14ac:dyDescent="0.3">
      <c r="A42" s="469" t="s">
        <v>431</v>
      </c>
      <c r="B42" s="480" t="s">
        <v>469</v>
      </c>
      <c r="C42" s="470"/>
      <c r="D42" s="471"/>
      <c r="E42" s="320"/>
      <c r="F42" s="320"/>
      <c r="G42" s="320"/>
      <c r="H42" s="320"/>
      <c r="I42" s="320"/>
      <c r="J42" s="320"/>
      <c r="K42" s="51"/>
    </row>
    <row r="43" spans="1:11" ht="29.45" customHeight="1" thickBot="1" x14ac:dyDescent="0.3">
      <c r="A43" s="348" t="s">
        <v>459</v>
      </c>
      <c r="B43" s="306" t="s">
        <v>470</v>
      </c>
      <c r="C43" s="511" t="s">
        <v>447</v>
      </c>
      <c r="D43" s="508" t="s">
        <v>448</v>
      </c>
      <c r="E43" s="318"/>
      <c r="F43" s="318"/>
      <c r="G43" s="318"/>
      <c r="H43" s="318"/>
      <c r="I43" s="51"/>
      <c r="J43" s="51"/>
      <c r="K43" s="51"/>
    </row>
    <row r="44" spans="1:11" ht="45" x14ac:dyDescent="0.25">
      <c r="A44" s="348" t="s">
        <v>433</v>
      </c>
      <c r="B44" s="480" t="s">
        <v>471</v>
      </c>
      <c r="C44" s="511" t="s">
        <v>430</v>
      </c>
      <c r="D44" s="470"/>
      <c r="E44" s="320"/>
      <c r="F44" s="320"/>
      <c r="G44" s="320"/>
      <c r="H44" s="320"/>
      <c r="I44" s="320"/>
      <c r="J44" s="51"/>
      <c r="K44" s="51"/>
    </row>
    <row r="45" spans="1:11" ht="93" customHeight="1" thickBot="1" x14ac:dyDescent="0.3">
      <c r="A45" s="348" t="s">
        <v>435</v>
      </c>
      <c r="B45" s="480" t="s">
        <v>469</v>
      </c>
      <c r="C45" s="470"/>
      <c r="D45" s="471"/>
      <c r="E45" s="320"/>
      <c r="F45" s="320"/>
      <c r="G45" s="320"/>
      <c r="H45" s="320"/>
      <c r="I45" s="320"/>
      <c r="J45" s="320"/>
      <c r="K45" s="51"/>
    </row>
    <row r="46" spans="1:11" ht="30.75" customHeight="1" thickBot="1" x14ac:dyDescent="0.3">
      <c r="A46" s="348" t="s">
        <v>437</v>
      </c>
      <c r="B46" s="306" t="s">
        <v>470</v>
      </c>
      <c r="C46" s="508" t="s">
        <v>447</v>
      </c>
      <c r="D46" s="508" t="s">
        <v>448</v>
      </c>
      <c r="E46" s="318"/>
      <c r="F46" s="318"/>
      <c r="G46" s="318"/>
      <c r="H46" s="318"/>
      <c r="I46" s="51"/>
      <c r="J46" s="51"/>
      <c r="K46" s="51"/>
    </row>
    <row r="47" spans="1:11" ht="121.5" customHeight="1" x14ac:dyDescent="0.25">
      <c r="A47" s="348" t="s">
        <v>439</v>
      </c>
      <c r="B47" s="306" t="s">
        <v>472</v>
      </c>
      <c r="C47" s="510" t="s">
        <v>451</v>
      </c>
      <c r="D47" s="471"/>
      <c r="E47" s="308"/>
      <c r="F47" s="308"/>
      <c r="G47" s="308"/>
      <c r="H47" s="308"/>
      <c r="I47" s="308"/>
      <c r="J47" s="308"/>
    </row>
    <row r="48" spans="1:11" ht="122.25" customHeight="1" x14ac:dyDescent="0.25">
      <c r="A48" s="348" t="s">
        <v>441</v>
      </c>
      <c r="B48" s="306" t="s">
        <v>472</v>
      </c>
      <c r="C48" s="510" t="s">
        <v>451</v>
      </c>
      <c r="D48" s="471"/>
      <c r="E48" s="321"/>
      <c r="F48" s="321"/>
      <c r="G48" s="321"/>
      <c r="H48" s="321"/>
      <c r="I48" s="321"/>
      <c r="J48" s="79"/>
      <c r="K48" s="51"/>
    </row>
    <row r="49" spans="1:11" ht="122.25" customHeight="1" x14ac:dyDescent="0.25">
      <c r="A49" s="348" t="s">
        <v>443</v>
      </c>
      <c r="B49" s="306" t="s">
        <v>472</v>
      </c>
      <c r="C49" s="510" t="s">
        <v>451</v>
      </c>
      <c r="D49" s="471"/>
      <c r="E49" s="321"/>
      <c r="F49" s="321"/>
      <c r="G49" s="321"/>
      <c r="H49" s="321"/>
      <c r="I49" s="321"/>
      <c r="J49" s="79"/>
      <c r="K49" s="51"/>
    </row>
    <row r="50" spans="1:11" ht="114" customHeight="1" x14ac:dyDescent="0.25">
      <c r="A50" s="348" t="s">
        <v>445</v>
      </c>
      <c r="B50" s="306" t="s">
        <v>472</v>
      </c>
      <c r="C50" s="510" t="s">
        <v>451</v>
      </c>
      <c r="D50" s="471"/>
      <c r="E50" s="321"/>
      <c r="F50" s="321"/>
      <c r="G50" s="321"/>
      <c r="H50" s="321"/>
      <c r="I50" s="321"/>
      <c r="J50" s="79"/>
      <c r="K50" s="51"/>
    </row>
    <row r="51" spans="1:11" ht="12" customHeight="1" thickBot="1" x14ac:dyDescent="0.3">
      <c r="A51" s="473"/>
      <c r="C51" s="473"/>
      <c r="D51" s="473"/>
    </row>
    <row r="52" spans="1:11" x14ac:dyDescent="0.25">
      <c r="A52" s="1389" t="s">
        <v>473</v>
      </c>
      <c r="B52" s="1390"/>
      <c r="C52" s="1390"/>
      <c r="D52" s="1390"/>
      <c r="E52" s="317"/>
      <c r="F52" s="317"/>
      <c r="G52" s="317"/>
      <c r="H52" s="317"/>
      <c r="I52" s="317"/>
      <c r="J52" s="317"/>
    </row>
    <row r="53" spans="1:11" x14ac:dyDescent="0.25">
      <c r="A53" s="150" t="s">
        <v>425</v>
      </c>
      <c r="B53" s="252" t="s">
        <v>364</v>
      </c>
      <c r="C53" s="150" t="s">
        <v>426</v>
      </c>
      <c r="D53" s="150" t="s">
        <v>427</v>
      </c>
      <c r="E53" s="317"/>
      <c r="F53" s="317"/>
      <c r="G53" s="317"/>
      <c r="H53" s="317"/>
      <c r="I53" s="317"/>
      <c r="J53" s="317"/>
    </row>
    <row r="54" spans="1:11" ht="45" x14ac:dyDescent="0.25">
      <c r="A54" s="469" t="s">
        <v>428</v>
      </c>
      <c r="B54" s="481" t="s">
        <v>474</v>
      </c>
      <c r="C54" s="511" t="s">
        <v>430</v>
      </c>
      <c r="D54" s="470"/>
      <c r="E54" s="322"/>
      <c r="F54" s="322"/>
      <c r="G54" s="322"/>
      <c r="H54" s="322"/>
      <c r="I54" s="322"/>
      <c r="J54" s="79"/>
      <c r="K54" s="251"/>
    </row>
    <row r="55" spans="1:11" ht="87" customHeight="1" thickBot="1" x14ac:dyDescent="0.3">
      <c r="A55" s="469" t="s">
        <v>431</v>
      </c>
      <c r="B55" s="482" t="s">
        <v>469</v>
      </c>
      <c r="C55" s="470"/>
      <c r="D55" s="471"/>
      <c r="E55" s="99"/>
      <c r="F55" s="99"/>
      <c r="G55" s="99"/>
      <c r="H55" s="99"/>
      <c r="I55" s="99"/>
      <c r="J55" s="99"/>
      <c r="K55" s="251"/>
    </row>
    <row r="56" spans="1:11" ht="29.45" customHeight="1" thickBot="1" x14ac:dyDescent="0.3">
      <c r="A56" s="348" t="s">
        <v>459</v>
      </c>
      <c r="B56" s="306" t="s">
        <v>470</v>
      </c>
      <c r="C56" s="508" t="s">
        <v>447</v>
      </c>
      <c r="D56" s="508" t="s">
        <v>448</v>
      </c>
      <c r="E56" s="323"/>
      <c r="F56" s="323"/>
      <c r="G56" s="323"/>
      <c r="H56" s="323"/>
      <c r="I56" s="79"/>
      <c r="J56" s="79"/>
    </row>
    <row r="57" spans="1:11" ht="116.25" customHeight="1" thickBot="1" x14ac:dyDescent="0.3">
      <c r="A57" s="348" t="s">
        <v>433</v>
      </c>
      <c r="B57" s="306" t="s">
        <v>475</v>
      </c>
      <c r="C57" s="510" t="s">
        <v>451</v>
      </c>
      <c r="D57" s="471"/>
      <c r="E57" s="324"/>
      <c r="F57" s="324"/>
      <c r="G57" s="324"/>
      <c r="H57" s="324"/>
      <c r="I57" s="324"/>
      <c r="J57" s="324"/>
    </row>
    <row r="58" spans="1:11" ht="113.25" customHeight="1" x14ac:dyDescent="0.25">
      <c r="A58" s="348" t="s">
        <v>435</v>
      </c>
      <c r="B58" s="306" t="s">
        <v>475</v>
      </c>
      <c r="C58" s="510" t="s">
        <v>451</v>
      </c>
      <c r="D58" s="471"/>
      <c r="E58" s="321"/>
      <c r="F58" s="321"/>
      <c r="G58" s="321"/>
      <c r="H58" s="321"/>
      <c r="I58" s="321"/>
      <c r="J58" s="79"/>
      <c r="K58" s="51"/>
    </row>
    <row r="59" spans="1:11" ht="113.25" customHeight="1" x14ac:dyDescent="0.25">
      <c r="A59" s="348" t="s">
        <v>437</v>
      </c>
      <c r="B59" s="306" t="s">
        <v>475</v>
      </c>
      <c r="C59" s="510" t="s">
        <v>451</v>
      </c>
      <c r="D59" s="471"/>
      <c r="E59" s="321"/>
      <c r="F59" s="321"/>
      <c r="G59" s="321"/>
      <c r="H59" s="321"/>
      <c r="I59" s="321"/>
      <c r="J59" s="79"/>
      <c r="K59" s="51"/>
    </row>
    <row r="60" spans="1:11" ht="115.5" customHeight="1" x14ac:dyDescent="0.25">
      <c r="A60" s="348" t="s">
        <v>464</v>
      </c>
      <c r="B60" s="306" t="s">
        <v>475</v>
      </c>
      <c r="C60" s="510" t="s">
        <v>451</v>
      </c>
      <c r="D60" s="471"/>
      <c r="E60" s="321"/>
      <c r="F60" s="321"/>
      <c r="G60" s="321"/>
      <c r="H60" s="321"/>
      <c r="I60" s="321"/>
      <c r="J60" s="79"/>
      <c r="K60" s="51"/>
    </row>
    <row r="61" spans="1:11" x14ac:dyDescent="0.25">
      <c r="A61" s="475"/>
      <c r="B61" s="314"/>
      <c r="C61" s="325"/>
      <c r="D61" s="472"/>
      <c r="E61" s="321"/>
      <c r="F61" s="321"/>
      <c r="G61" s="321"/>
      <c r="H61" s="321"/>
      <c r="I61" s="321"/>
      <c r="J61" s="79"/>
      <c r="K61" s="51"/>
    </row>
    <row r="62" spans="1:11" ht="14.45" customHeight="1" x14ac:dyDescent="0.25">
      <c r="A62" s="1215" t="s">
        <v>476</v>
      </c>
      <c r="B62" s="1216"/>
      <c r="C62" s="1216"/>
      <c r="D62" s="1216"/>
      <c r="E62" s="321"/>
      <c r="F62" s="321"/>
      <c r="G62" s="321"/>
      <c r="H62" s="321"/>
      <c r="I62" s="321"/>
      <c r="J62" s="79"/>
      <c r="K62" s="51"/>
    </row>
    <row r="63" spans="1:11" ht="40.5" customHeight="1" x14ac:dyDescent="0.25">
      <c r="A63" s="1391" t="s">
        <v>477</v>
      </c>
      <c r="B63" s="1392"/>
      <c r="C63" s="1392"/>
      <c r="D63" s="1392"/>
      <c r="E63" s="321"/>
      <c r="F63" s="321"/>
      <c r="G63" s="321"/>
      <c r="H63" s="321"/>
      <c r="I63" s="321"/>
      <c r="J63" s="79"/>
      <c r="K63" s="51"/>
    </row>
    <row r="64" spans="1:11" x14ac:dyDescent="0.25">
      <c r="A64" s="474" t="s">
        <v>425</v>
      </c>
      <c r="B64" s="252" t="s">
        <v>364</v>
      </c>
      <c r="C64" s="150" t="s">
        <v>426</v>
      </c>
      <c r="D64" s="150" t="s">
        <v>427</v>
      </c>
      <c r="E64" s="321"/>
      <c r="F64" s="321"/>
      <c r="G64" s="321"/>
      <c r="H64" s="321"/>
      <c r="I64" s="321"/>
      <c r="J64" s="79"/>
      <c r="K64" s="51"/>
    </row>
    <row r="65" spans="1:11" ht="105" x14ac:dyDescent="0.25">
      <c r="A65" s="348" t="s">
        <v>428</v>
      </c>
      <c r="B65" s="306" t="s">
        <v>478</v>
      </c>
      <c r="C65" s="511" t="s">
        <v>430</v>
      </c>
      <c r="D65" s="470"/>
      <c r="E65" s="321"/>
      <c r="F65" s="321"/>
      <c r="G65" s="321"/>
      <c r="H65" s="321"/>
      <c r="I65" s="321"/>
      <c r="J65" s="79"/>
      <c r="K65" s="51"/>
    </row>
    <row r="66" spans="1:11" ht="60" x14ac:dyDescent="0.25">
      <c r="A66" s="348" t="s">
        <v>431</v>
      </c>
      <c r="B66" s="306" t="s">
        <v>479</v>
      </c>
      <c r="C66" s="470"/>
      <c r="D66" s="471"/>
      <c r="E66" s="321"/>
      <c r="F66" s="321"/>
      <c r="G66" s="321"/>
      <c r="H66" s="321"/>
      <c r="I66" s="321"/>
      <c r="J66" s="79"/>
      <c r="K66" s="51"/>
    </row>
    <row r="67" spans="1:11" ht="210.75" thickBot="1" x14ac:dyDescent="0.3">
      <c r="A67" s="348" t="s">
        <v>433</v>
      </c>
      <c r="B67" s="306" t="s">
        <v>480</v>
      </c>
      <c r="C67" s="510" t="s">
        <v>451</v>
      </c>
      <c r="D67" s="471"/>
      <c r="E67" s="321"/>
      <c r="F67" s="321"/>
      <c r="G67" s="321"/>
      <c r="H67" s="321"/>
      <c r="I67" s="321"/>
      <c r="J67" s="79"/>
      <c r="K67" s="51"/>
    </row>
    <row r="68" spans="1:11" ht="210.75" thickBot="1" x14ac:dyDescent="0.3">
      <c r="A68" s="348" t="s">
        <v>435</v>
      </c>
      <c r="B68" s="306" t="s">
        <v>481</v>
      </c>
      <c r="C68" s="510" t="s">
        <v>451</v>
      </c>
      <c r="D68" s="471"/>
      <c r="E68" s="321"/>
      <c r="F68" s="321"/>
      <c r="G68" s="321"/>
      <c r="H68" s="321"/>
      <c r="I68" s="321"/>
      <c r="J68" s="79"/>
      <c r="K68" s="51"/>
    </row>
    <row r="69" spans="1:11" ht="210.75" thickBot="1" x14ac:dyDescent="0.3">
      <c r="A69" s="348" t="s">
        <v>437</v>
      </c>
      <c r="B69" s="306" t="s">
        <v>481</v>
      </c>
      <c r="C69" s="510" t="s">
        <v>451</v>
      </c>
      <c r="D69" s="471"/>
      <c r="E69" s="321"/>
      <c r="F69" s="321"/>
      <c r="G69" s="321"/>
      <c r="H69" s="321"/>
      <c r="I69" s="321"/>
      <c r="J69" s="79"/>
      <c r="K69" s="51"/>
    </row>
    <row r="70" spans="1:11" ht="188.1" customHeight="1" thickBot="1" x14ac:dyDescent="0.3">
      <c r="A70" s="348" t="s">
        <v>464</v>
      </c>
      <c r="B70" s="306" t="s">
        <v>481</v>
      </c>
      <c r="C70" s="510" t="s">
        <v>451</v>
      </c>
      <c r="D70" s="471"/>
      <c r="E70" s="321"/>
      <c r="F70" s="321"/>
      <c r="G70" s="321"/>
      <c r="H70" s="321"/>
      <c r="I70" s="321"/>
      <c r="J70" s="79"/>
      <c r="K70" s="51"/>
    </row>
    <row r="71" spans="1:11" s="251" customFormat="1" ht="15.75" thickBot="1" x14ac:dyDescent="0.3">
      <c r="A71" s="475"/>
      <c r="B71" s="483"/>
      <c r="C71" s="326"/>
      <c r="D71" s="476"/>
      <c r="E71" s="321"/>
      <c r="F71" s="321"/>
      <c r="G71" s="321"/>
      <c r="H71" s="321"/>
      <c r="I71" s="321"/>
      <c r="J71" s="79"/>
      <c r="K71" s="79"/>
    </row>
    <row r="72" spans="1:11" ht="12" customHeight="1" x14ac:dyDescent="0.25">
      <c r="A72" s="1389" t="s">
        <v>482</v>
      </c>
      <c r="B72" s="1390"/>
      <c r="C72" s="1390"/>
      <c r="D72" s="1390"/>
    </row>
    <row r="73" spans="1:11" ht="12" customHeight="1" x14ac:dyDescent="0.25">
      <c r="A73" s="328" t="s">
        <v>425</v>
      </c>
      <c r="B73" s="484" t="s">
        <v>364</v>
      </c>
      <c r="C73" s="1282" t="s">
        <v>483</v>
      </c>
      <c r="D73" s="1272" t="s">
        <v>484</v>
      </c>
    </row>
    <row r="74" spans="1:11" ht="156.6" customHeight="1" x14ac:dyDescent="0.25">
      <c r="A74" s="348">
        <v>1</v>
      </c>
      <c r="B74" s="1178" t="s">
        <v>485</v>
      </c>
      <c r="C74" s="470"/>
      <c r="D74" s="471"/>
      <c r="E74" s="50"/>
      <c r="F74" s="50"/>
      <c r="G74" s="50"/>
      <c r="H74" s="50"/>
      <c r="I74" s="50"/>
      <c r="J74" s="50"/>
    </row>
    <row r="75" spans="1:11" ht="12" customHeight="1" x14ac:dyDescent="0.25"/>
    <row r="76" spans="1:11" ht="12" customHeight="1" x14ac:dyDescent="0.25"/>
    <row r="77" spans="1:11" ht="12" customHeight="1" x14ac:dyDescent="0.25"/>
    <row r="78" spans="1:11" ht="12" customHeight="1" x14ac:dyDescent="0.25"/>
    <row r="79" spans="1:11" ht="12" customHeight="1" x14ac:dyDescent="0.25"/>
    <row r="80" spans="1:11" ht="12" customHeight="1" x14ac:dyDescent="0.25"/>
    <row r="81" ht="12" customHeight="1" x14ac:dyDescent="0.25"/>
    <row r="82" ht="12" customHeight="1" x14ac:dyDescent="0.25"/>
    <row r="83" ht="12" customHeight="1" x14ac:dyDescent="0.25"/>
    <row r="84" ht="12" customHeight="1" x14ac:dyDescent="0.25"/>
    <row r="85" x14ac:dyDescent="0.25"/>
    <row r="86" x14ac:dyDescent="0.25"/>
    <row r="87" x14ac:dyDescent="0.25"/>
    <row r="88" x14ac:dyDescent="0.25"/>
    <row r="89" x14ac:dyDescent="0.25"/>
    <row r="90" x14ac:dyDescent="0.25"/>
  </sheetData>
  <sheetProtection sheet="1" formatCells="0" formatColumns="0" formatRows="0" sort="0" autoFilter="0"/>
  <dataConsolidate/>
  <mergeCells count="11">
    <mergeCell ref="A39:D39"/>
    <mergeCell ref="A52:D52"/>
    <mergeCell ref="A72:D72"/>
    <mergeCell ref="A8:D8"/>
    <mergeCell ref="A24:D24"/>
    <mergeCell ref="A63:D63"/>
    <mergeCell ref="A5:D5"/>
    <mergeCell ref="A6:D6"/>
    <mergeCell ref="A3:D3"/>
    <mergeCell ref="A2:D2"/>
    <mergeCell ref="A1:D1"/>
  </mergeCells>
  <conditionalFormatting sqref="C10 C15:C16">
    <cfRule type="cellIs" dxfId="137" priority="835" operator="equal">
      <formula>"Yes"</formula>
    </cfRule>
    <cfRule type="cellIs" dxfId="136" priority="834" operator="equal">
      <formula>"N/A"</formula>
    </cfRule>
    <cfRule type="cellIs" dxfId="135" priority="836" operator="equal">
      <formula>"No"</formula>
    </cfRule>
  </conditionalFormatting>
  <conditionalFormatting sqref="C19:C22">
    <cfRule type="cellIs" dxfId="134" priority="1" operator="equal">
      <formula>"N/A"</formula>
    </cfRule>
    <cfRule type="cellIs" dxfId="133" priority="2" operator="equal">
      <formula>"Yes"</formula>
    </cfRule>
    <cfRule type="cellIs" dxfId="132" priority="3" operator="equal">
      <formula>"No"</formula>
    </cfRule>
  </conditionalFormatting>
  <conditionalFormatting sqref="C26:C28">
    <cfRule type="cellIs" dxfId="131" priority="129" operator="equal">
      <formula>"N/A"</formula>
    </cfRule>
    <cfRule type="cellIs" dxfId="130" priority="130" operator="equal">
      <formula>"Yes"</formula>
    </cfRule>
    <cfRule type="cellIs" dxfId="129" priority="131" operator="equal">
      <formula>"No"</formula>
    </cfRule>
  </conditionalFormatting>
  <conditionalFormatting sqref="C27">
    <cfRule type="expression" dxfId="128" priority="27">
      <formula>$C$26="Yes"</formula>
    </cfRule>
  </conditionalFormatting>
  <conditionalFormatting sqref="C30:C32">
    <cfRule type="cellIs" dxfId="127" priority="116" operator="equal">
      <formula>"No"</formula>
    </cfRule>
    <cfRule type="cellIs" dxfId="126" priority="115" operator="equal">
      <formula>"Yes"</formula>
    </cfRule>
    <cfRule type="cellIs" dxfId="125" priority="114" operator="equal">
      <formula>"N/A"</formula>
    </cfRule>
  </conditionalFormatting>
  <conditionalFormatting sqref="C31">
    <cfRule type="expression" dxfId="124" priority="26">
      <formula>$C$30= "Yes"</formula>
    </cfRule>
  </conditionalFormatting>
  <conditionalFormatting sqref="C34:C37">
    <cfRule type="cellIs" dxfId="123" priority="13" operator="equal">
      <formula>"N/A"</formula>
    </cfRule>
    <cfRule type="cellIs" dxfId="122" priority="14" operator="equal">
      <formula>"Yes"</formula>
    </cfRule>
    <cfRule type="cellIs" dxfId="121" priority="15" operator="equal">
      <formula>"No"</formula>
    </cfRule>
  </conditionalFormatting>
  <conditionalFormatting sqref="C41">
    <cfRule type="cellIs" dxfId="120" priority="146" operator="equal">
      <formula>"No"</formula>
    </cfRule>
    <cfRule type="cellIs" dxfId="119" priority="144" operator="equal">
      <formula>"N/A"</formula>
    </cfRule>
    <cfRule type="cellIs" dxfId="118" priority="145" operator="equal">
      <formula>"Yes"</formula>
    </cfRule>
  </conditionalFormatting>
  <conditionalFormatting sqref="C43:C44">
    <cfRule type="cellIs" dxfId="117" priority="142" operator="equal">
      <formula>"Yes"</formula>
    </cfRule>
    <cfRule type="cellIs" dxfId="116" priority="141" operator="equal">
      <formula>"N/A"</formula>
    </cfRule>
    <cfRule type="cellIs" dxfId="115" priority="143" operator="equal">
      <formula>"No"</formula>
    </cfRule>
  </conditionalFormatting>
  <conditionalFormatting sqref="C46:C50">
    <cfRule type="cellIs" dxfId="114" priority="16" operator="equal">
      <formula>"N/A"</formula>
    </cfRule>
    <cfRule type="cellIs" dxfId="113" priority="17" operator="equal">
      <formula>"Yes"</formula>
    </cfRule>
    <cfRule type="cellIs" dxfId="112" priority="18" operator="equal">
      <formula>"No"</formula>
    </cfRule>
  </conditionalFormatting>
  <conditionalFormatting sqref="C54">
    <cfRule type="cellIs" dxfId="111" priority="54" operator="equal">
      <formula>"N/A"</formula>
    </cfRule>
    <cfRule type="cellIs" dxfId="110" priority="56" operator="equal">
      <formula>"No"</formula>
    </cfRule>
    <cfRule type="cellIs" dxfId="109" priority="55" operator="equal">
      <formula>"Yes"</formula>
    </cfRule>
  </conditionalFormatting>
  <conditionalFormatting sqref="C56:C60">
    <cfRule type="cellIs" dxfId="108" priority="19" operator="equal">
      <formula>"N/A"</formula>
    </cfRule>
    <cfRule type="cellIs" dxfId="107" priority="21" operator="equal">
      <formula>"No"</formula>
    </cfRule>
    <cfRule type="cellIs" dxfId="106" priority="20" operator="equal">
      <formula>"Yes"</formula>
    </cfRule>
  </conditionalFormatting>
  <conditionalFormatting sqref="C61">
    <cfRule type="cellIs" dxfId="105" priority="180" operator="equal">
      <formula>"N/A"</formula>
    </cfRule>
    <cfRule type="cellIs" dxfId="104" priority="182" operator="equal">
      <formula>"No"</formula>
    </cfRule>
    <cfRule type="cellIs" dxfId="103" priority="181" operator="equal">
      <formula>"Yes"</formula>
    </cfRule>
  </conditionalFormatting>
  <conditionalFormatting sqref="C65">
    <cfRule type="cellIs" dxfId="102" priority="45" operator="equal">
      <formula>"N/A"</formula>
    </cfRule>
    <cfRule type="cellIs" dxfId="101" priority="46" operator="equal">
      <formula>"Yes"</formula>
    </cfRule>
    <cfRule type="cellIs" dxfId="100" priority="47" operator="equal">
      <formula>"No"</formula>
    </cfRule>
  </conditionalFormatting>
  <conditionalFormatting sqref="C67:C70">
    <cfRule type="cellIs" dxfId="99" priority="31" operator="equal">
      <formula>"Yes"</formula>
    </cfRule>
    <cfRule type="cellIs" dxfId="98" priority="30" operator="equal">
      <formula>"N/A"</formula>
    </cfRule>
    <cfRule type="cellIs" dxfId="97" priority="32" operator="equal">
      <formula>"No"</formula>
    </cfRule>
  </conditionalFormatting>
  <conditionalFormatting sqref="C71">
    <cfRule type="cellIs" dxfId="96" priority="48" operator="equal">
      <formula>"N/A"</formula>
    </cfRule>
    <cfRule type="cellIs" dxfId="95" priority="49" operator="equal">
      <formula>"Yes"</formula>
    </cfRule>
    <cfRule type="cellIs" dxfId="94" priority="50" operator="equal">
      <formula>"No"</formula>
    </cfRule>
  </conditionalFormatting>
  <conditionalFormatting sqref="C18:D18">
    <cfRule type="cellIs" dxfId="93" priority="134" operator="equal">
      <formula>"No"</formula>
    </cfRule>
    <cfRule type="cellIs" dxfId="92" priority="132" operator="equal">
      <formula>"N/A"</formula>
    </cfRule>
    <cfRule type="cellIs" dxfId="91" priority="133" operator="equal">
      <formula>"Yes"</formula>
    </cfRule>
  </conditionalFormatting>
  <conditionalFormatting sqref="D11">
    <cfRule type="expression" dxfId="90" priority="29">
      <formula>$C$10= "No"</formula>
    </cfRule>
  </conditionalFormatting>
  <conditionalFormatting sqref="D17">
    <cfRule type="expression" dxfId="89" priority="28">
      <formula>AND($C$15="No", $C$16="No")</formula>
    </cfRule>
  </conditionalFormatting>
  <conditionalFormatting sqref="D28">
    <cfRule type="cellIs" dxfId="88" priority="71" operator="equal">
      <formula>"No"</formula>
    </cfRule>
    <cfRule type="cellIs" dxfId="87" priority="70" operator="equal">
      <formula>"Yes"</formula>
    </cfRule>
    <cfRule type="cellIs" dxfId="86" priority="69" operator="equal">
      <formula>"N/A"</formula>
    </cfRule>
  </conditionalFormatting>
  <conditionalFormatting sqref="D32">
    <cfRule type="cellIs" dxfId="85" priority="66" operator="equal">
      <formula>"N/A"</formula>
    </cfRule>
    <cfRule type="cellIs" dxfId="84" priority="67" operator="equal">
      <formula>"Yes"</formula>
    </cfRule>
    <cfRule type="cellIs" dxfId="83" priority="68" operator="equal">
      <formula>"No"</formula>
    </cfRule>
  </conditionalFormatting>
  <conditionalFormatting sqref="D42">
    <cfRule type="expression" dxfId="82" priority="25">
      <formula>$C$41= "No"</formula>
    </cfRule>
  </conditionalFormatting>
  <conditionalFormatting sqref="D43">
    <cfRule type="cellIs" dxfId="81" priority="65" operator="equal">
      <formula>"No"</formula>
    </cfRule>
    <cfRule type="cellIs" dxfId="80" priority="64" operator="equal">
      <formula>"Yes"</formula>
    </cfRule>
    <cfRule type="cellIs" dxfId="79" priority="63" operator="equal">
      <formula>"N/A"</formula>
    </cfRule>
  </conditionalFormatting>
  <conditionalFormatting sqref="D45">
    <cfRule type="expression" dxfId="78" priority="24">
      <formula>$C$44= "No"</formula>
    </cfRule>
  </conditionalFormatting>
  <conditionalFormatting sqref="D46">
    <cfRule type="cellIs" dxfId="77" priority="60" operator="equal">
      <formula>"N/A"</formula>
    </cfRule>
    <cfRule type="cellIs" dxfId="76" priority="62" operator="equal">
      <formula>"No"</formula>
    </cfRule>
    <cfRule type="cellIs" dxfId="75" priority="61" operator="equal">
      <formula>"Yes"</formula>
    </cfRule>
  </conditionalFormatting>
  <conditionalFormatting sqref="D55">
    <cfRule type="expression" dxfId="74" priority="23">
      <formula>$C$54= "No"</formula>
    </cfRule>
  </conditionalFormatting>
  <conditionalFormatting sqref="D56">
    <cfRule type="cellIs" dxfId="73" priority="52" operator="equal">
      <formula>"Yes"</formula>
    </cfRule>
    <cfRule type="cellIs" dxfId="72" priority="51" operator="equal">
      <formula>"N/A"</formula>
    </cfRule>
    <cfRule type="cellIs" dxfId="71" priority="53" operator="equal">
      <formula>"No"</formula>
    </cfRule>
  </conditionalFormatting>
  <conditionalFormatting sqref="D66">
    <cfRule type="expression" dxfId="70" priority="22">
      <formula>$C$65="No"</formula>
    </cfRule>
  </conditionalFormatting>
  <printOptions horizontalCentered="1"/>
  <pageMargins left="0.85" right="0.85" top="0.85" bottom="0.5" header="0.3" footer="0.3"/>
  <pageSetup scale="69" fitToHeight="0" orientation="landscape" r:id="rId1"/>
  <headerFooter>
    <oddHeader>&amp;L&amp;G&amp;ROMB Control Number: 2060-0754
Expiration Date: 9/30/2028</oddHeader>
    <oddFooter>&amp;LEPA Form Number: 5900-721</oddFooter>
    <firstHeader xml:space="preserve">&amp;LOMB Control Number: 2060-NEW
Expiration Date: MM/DD/YYYY&amp;RU.S. EPA Office of Transportation and Air Quality 
Transportation and Climate Division
</firstHeader>
  </headerFooter>
  <rowBreaks count="1" manualBreakCount="1">
    <brk id="73" max="9" man="1"/>
  </rowBreaks>
  <legacyDrawingHF r:id="rId2"/>
  <tableParts count="6">
    <tablePart r:id="rId3"/>
    <tablePart r:id="rId4"/>
    <tablePart r:id="rId5"/>
    <tablePart r:id="rId6"/>
    <tablePart r:id="rId7"/>
    <tablePart r:id="rId8"/>
  </tableParts>
  <extLst>
    <ext xmlns:x14="http://schemas.microsoft.com/office/spreadsheetml/2009/9/main" uri="{CCE6A557-97BC-4b89-ADB6-D9C93CAAB3DF}">
      <x14:dataValidations xmlns:xm="http://schemas.microsoft.com/office/excel/2006/main" count="4">
        <x14:dataValidation type="list" allowBlank="1" showInputMessage="1" showErrorMessage="1" xr:uid="{EEC7641F-6D0E-4A4F-BD37-616328DF67F9}">
          <x14:formula1>
            <xm:f>'Data Validation'!$T$12:$T$16</xm:f>
          </x14:formula1>
          <xm:sqref>C57:C62 C47:C50 C34:C37 C67:C71 C19:C22</xm:sqref>
        </x14:dataValidation>
        <x14:dataValidation type="list" allowBlank="1" showInputMessage="1" showErrorMessage="1" xr:uid="{AAA66FEA-098E-49BC-BF77-97A25B6CDD5A}">
          <x14:formula1>
            <xm:f>'Data Validation'!$Y$2:$Y$6</xm:f>
          </x14:formula1>
          <xm:sqref>C32 C28 C56 C46 C43 C18</xm:sqref>
        </x14:dataValidation>
        <x14:dataValidation type="list" allowBlank="1" showInputMessage="1" showErrorMessage="1" xr:uid="{A6C7C1E6-00B6-4CAD-BF4D-DFE02D41CCCA}">
          <x14:formula1>
            <xm:f>'Data Validation'!$X$3:$X$11</xm:f>
          </x14:formula1>
          <xm:sqref>D28 D32 D56 D46 D43 D18</xm:sqref>
        </x14:dataValidation>
        <x14:dataValidation type="list" allowBlank="1" showInputMessage="1" showErrorMessage="1" xr:uid="{C14F01C5-31A9-4BC0-9B1E-12012009B977}">
          <x14:formula1>
            <xm:f>'Data Validation'!$T$8:$T$9</xm:f>
          </x14:formula1>
          <xm:sqref>C41 C54 C15:C16 C65 C30:C31 C10 C44 J45 C26:C27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CFF5E-2DDA-41B1-9A2F-DD94E0BC375A}">
  <dimension ref="A1:E21"/>
  <sheetViews>
    <sheetView zoomScaleNormal="100" workbookViewId="0">
      <selection activeCell="A11" sqref="A11"/>
    </sheetView>
  </sheetViews>
  <sheetFormatPr defaultRowHeight="15" x14ac:dyDescent="0.25"/>
  <cols>
    <col min="1" max="1" width="103" customWidth="1"/>
    <col min="2" max="2" width="14.5703125" customWidth="1"/>
    <col min="3" max="3" width="16.42578125" customWidth="1"/>
    <col min="4" max="4" width="28.5703125" customWidth="1"/>
  </cols>
  <sheetData>
    <row r="1" spans="1:5" s="27" customFormat="1" x14ac:dyDescent="0.25">
      <c r="A1" s="1388" t="s">
        <v>0</v>
      </c>
      <c r="B1" s="1337"/>
      <c r="C1" s="1337"/>
      <c r="D1" s="1337"/>
      <c r="E1" s="77"/>
    </row>
    <row r="2" spans="1:5" s="27" customFormat="1" x14ac:dyDescent="0.25">
      <c r="A2" s="1387" t="s">
        <v>146</v>
      </c>
      <c r="B2" s="1338"/>
      <c r="C2" s="1338"/>
      <c r="D2" s="1338"/>
      <c r="E2" s="79"/>
    </row>
    <row r="3" spans="1:5" s="27" customFormat="1" x14ac:dyDescent="0.25">
      <c r="A3" s="1386" t="s">
        <v>486</v>
      </c>
      <c r="B3" s="1339"/>
      <c r="C3" s="1339"/>
      <c r="D3" s="1339"/>
      <c r="E3" s="80"/>
    </row>
    <row r="4" spans="1:5" s="251" customFormat="1" x14ac:dyDescent="0.25">
      <c r="B4" s="250"/>
      <c r="C4" s="250"/>
      <c r="D4" s="250"/>
      <c r="E4" s="250"/>
    </row>
    <row r="5" spans="1:5" s="27" customFormat="1" ht="15" customHeight="1" x14ac:dyDescent="0.25">
      <c r="A5" s="1383" t="s">
        <v>5</v>
      </c>
      <c r="B5" s="1340"/>
      <c r="C5" s="1340"/>
      <c r="D5" s="1340"/>
      <c r="E5" s="42"/>
    </row>
    <row r="6" spans="1:5" s="27" customFormat="1" ht="134.1" customHeight="1" x14ac:dyDescent="0.25">
      <c r="A6" s="1395" t="s">
        <v>487</v>
      </c>
      <c r="B6" s="1396"/>
      <c r="C6" s="1396"/>
      <c r="D6" s="1396"/>
      <c r="E6" s="315"/>
    </row>
    <row r="8" spans="1:5" ht="15.75" x14ac:dyDescent="0.25">
      <c r="A8" s="1393" t="s">
        <v>488</v>
      </c>
      <c r="B8" s="1394"/>
      <c r="C8" s="1394"/>
      <c r="D8" s="1394"/>
    </row>
    <row r="9" spans="1:5" ht="19.5" customHeight="1" x14ac:dyDescent="0.25">
      <c r="A9" s="542" t="s">
        <v>489</v>
      </c>
      <c r="B9" s="1273"/>
      <c r="C9" s="1273"/>
      <c r="D9" s="1273"/>
    </row>
    <row r="10" spans="1:5" s="251" customFormat="1" ht="18" customHeight="1" x14ac:dyDescent="0.25">
      <c r="A10" s="485" t="s">
        <v>490</v>
      </c>
      <c r="B10" s="406" t="s">
        <v>491</v>
      </c>
      <c r="C10" s="407" t="s">
        <v>492</v>
      </c>
      <c r="D10" s="405" t="s">
        <v>493</v>
      </c>
      <c r="E10" s="79"/>
    </row>
    <row r="11" spans="1:5" s="27" customFormat="1" ht="44.1" customHeight="1" x14ac:dyDescent="0.25">
      <c r="A11" s="486"/>
      <c r="B11" s="327"/>
      <c r="C11" s="512" t="s">
        <v>494</v>
      </c>
      <c r="D11" s="510" t="s">
        <v>495</v>
      </c>
      <c r="E11" s="51"/>
    </row>
    <row r="12" spans="1:5" s="27" customFormat="1" ht="29.45" customHeight="1" thickBot="1" x14ac:dyDescent="0.3">
      <c r="A12" s="486"/>
      <c r="B12" s="327"/>
      <c r="C12" s="512" t="s">
        <v>494</v>
      </c>
      <c r="D12" s="510" t="s">
        <v>495</v>
      </c>
      <c r="E12" s="51"/>
    </row>
    <row r="13" spans="1:5" s="27" customFormat="1" ht="29.45" customHeight="1" thickBot="1" x14ac:dyDescent="0.3">
      <c r="A13" s="486"/>
      <c r="B13" s="327"/>
      <c r="C13" s="512" t="s">
        <v>494</v>
      </c>
      <c r="D13" s="510" t="s">
        <v>495</v>
      </c>
      <c r="E13" s="51"/>
    </row>
    <row r="14" spans="1:5" s="27" customFormat="1" ht="29.45" customHeight="1" thickBot="1" x14ac:dyDescent="0.3">
      <c r="A14" s="486"/>
      <c r="B14" s="327"/>
      <c r="C14" s="512" t="s">
        <v>494</v>
      </c>
      <c r="D14" s="510" t="s">
        <v>495</v>
      </c>
      <c r="E14" s="51"/>
    </row>
    <row r="15" spans="1:5" s="27" customFormat="1" ht="29.45" customHeight="1" thickBot="1" x14ac:dyDescent="0.3">
      <c r="A15" s="486"/>
      <c r="B15" s="327"/>
      <c r="C15" s="512" t="s">
        <v>494</v>
      </c>
      <c r="D15" s="510" t="s">
        <v>495</v>
      </c>
      <c r="E15" s="51"/>
    </row>
    <row r="16" spans="1:5" s="27" customFormat="1" ht="29.45" customHeight="1" x14ac:dyDescent="0.25">
      <c r="A16" s="486"/>
      <c r="B16" s="327"/>
      <c r="C16" s="512" t="s">
        <v>494</v>
      </c>
      <c r="D16" s="510" t="s">
        <v>495</v>
      </c>
      <c r="E16" s="51"/>
    </row>
    <row r="17" spans="1:5" s="27" customFormat="1" ht="29.45" customHeight="1" thickBot="1" x14ac:dyDescent="0.3">
      <c r="A17" s="486"/>
      <c r="B17" s="327"/>
      <c r="C17" s="512" t="s">
        <v>494</v>
      </c>
      <c r="D17" s="510" t="s">
        <v>495</v>
      </c>
      <c r="E17" s="51"/>
    </row>
    <row r="18" spans="1:5" s="27" customFormat="1" ht="29.45" customHeight="1" thickBot="1" x14ac:dyDescent="0.3">
      <c r="A18" s="486"/>
      <c r="B18" s="327"/>
      <c r="C18" s="512" t="s">
        <v>494</v>
      </c>
      <c r="D18" s="510" t="s">
        <v>495</v>
      </c>
      <c r="E18" s="51"/>
    </row>
    <row r="19" spans="1:5" s="27" customFormat="1" ht="29.45" customHeight="1" x14ac:dyDescent="0.25">
      <c r="A19" s="486"/>
      <c r="B19" s="327"/>
      <c r="C19" s="512" t="s">
        <v>494</v>
      </c>
      <c r="D19" s="510" t="s">
        <v>495</v>
      </c>
      <c r="E19" s="51"/>
    </row>
    <row r="20" spans="1:5" s="27" customFormat="1" ht="29.45" customHeight="1" x14ac:dyDescent="0.25">
      <c r="A20" s="487"/>
      <c r="B20" s="488"/>
      <c r="C20" s="513" t="s">
        <v>494</v>
      </c>
      <c r="D20" s="511" t="s">
        <v>495</v>
      </c>
      <c r="E20" s="51"/>
    </row>
    <row r="21" spans="1:5" s="27" customFormat="1" x14ac:dyDescent="0.25">
      <c r="C21" s="125"/>
    </row>
  </sheetData>
  <sheetProtection sheet="1" formatCells="0" formatColumns="0" formatRows="0" sort="0" autoFilter="0"/>
  <mergeCells count="6">
    <mergeCell ref="A8:D8"/>
    <mergeCell ref="A6:D6"/>
    <mergeCell ref="A1:D1"/>
    <mergeCell ref="A2:D2"/>
    <mergeCell ref="A3:D3"/>
    <mergeCell ref="A5:D5"/>
  </mergeCells>
  <conditionalFormatting sqref="D11:D20">
    <cfRule type="cellIs" dxfId="68" priority="8" operator="equal">
      <formula>"N/A"</formula>
    </cfRule>
    <cfRule type="cellIs" dxfId="67" priority="9" operator="equal">
      <formula>"Yes"</formula>
    </cfRule>
    <cfRule type="cellIs" dxfId="66" priority="10" operator="equal">
      <formula>"No"</formula>
    </cfRule>
  </conditionalFormatting>
  <dataValidations count="1">
    <dataValidation type="list" allowBlank="1" showInputMessage="1" showErrorMessage="1" sqref="C11:C20" xr:uid="{F5C41BFF-5D35-48E3-8A16-217A183420EC}">
      <formula1>"Please Select One, Not Yet Started, In Progress, Awarded, Not Awarded"</formula1>
    </dataValidation>
  </dataValidations>
  <pageMargins left="0.85" right="0.85" top="0.85" bottom="0.5" header="0.3" footer="0.3"/>
  <pageSetup scale="69" orientation="portrait" r:id="rId1"/>
  <headerFooter>
    <oddHeader>&amp;L&amp;G&amp;ROMB Control Number: 2060-0754
Expiration Date: 9/30/2028</oddHeader>
    <oddFooter>&amp;LEPA Form Number: 5900-721</oddFooter>
    <firstHeader xml:space="preserve">&amp;LOMB Control Number: 2060-NEW
Expiration Date: MM/DD/YYYY&amp;RU.S. EPA Office of Transportation and Air Quality 
Transportation and Climate Division
</firstHeader>
  </headerFooter>
  <ignoredErrors>
    <ignoredError sqref="D12:D20" listDataValidation="1"/>
  </ignoredErrors>
  <legacyDrawingHF r:id="rId2"/>
  <tableParts count="1">
    <tablePart r:id="rId3"/>
  </tableParts>
  <extLst>
    <ext xmlns:x14="http://schemas.microsoft.com/office/spreadsheetml/2009/9/main" uri="{78C0D931-6437-407d-A8EE-F0AAD7539E65}">
      <x14:conditionalFormattings>
        <x14:conditionalFormatting xmlns:xm="http://schemas.microsoft.com/office/excel/2006/main">
          <x14:cfRule type="expression" priority="1" id="{E2B1D7CA-2AF6-43EE-8A0A-A4B0871051AB}">
            <xm:f>'13. Workplan Commitments'!$C$65="No"</xm:f>
            <x14:dxf>
              <fill>
                <patternFill patternType="darkUp">
                  <bgColor theme="8" tint="0.59996337778862885"/>
                </patternFill>
              </fill>
            </x14:dxf>
          </x14:cfRule>
          <xm:sqref>A11:D20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A6C7C1E6-00B6-4CAD-BF4D-DFE02D41CCCA}">
          <x14:formula1>
            <xm:f>'Data Validation'!$X$3:$X$11</xm:f>
          </x14:formula1>
          <xm:sqref>D11:D20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89C37-518E-4822-B26E-6A989FA55B9D}">
  <dimension ref="A1:DC815"/>
  <sheetViews>
    <sheetView zoomScaleNormal="100" workbookViewId="0">
      <selection activeCell="A2" sqref="A2:H2"/>
    </sheetView>
  </sheetViews>
  <sheetFormatPr defaultColWidth="8.85546875" defaultRowHeight="15" x14ac:dyDescent="0.25"/>
  <cols>
    <col min="1" max="1" width="27" style="14" customWidth="1"/>
    <col min="2" max="2" width="28.140625" style="14" customWidth="1"/>
    <col min="3" max="3" width="28.140625" style="93" customWidth="1"/>
    <col min="4" max="4" width="19.7109375" style="2" customWidth="1"/>
    <col min="5" max="5" width="20.7109375" style="2" customWidth="1"/>
    <col min="6" max="6" width="30.28515625" style="2" customWidth="1"/>
    <col min="7" max="7" width="21.7109375" style="2" customWidth="1"/>
    <col min="8" max="9" width="27" style="2" customWidth="1"/>
    <col min="10" max="10" width="26" style="2" customWidth="1"/>
    <col min="11" max="11" width="24.7109375" style="2" customWidth="1"/>
    <col min="12" max="12" width="31.85546875" style="2" customWidth="1"/>
    <col min="13" max="13" width="30" style="2" customWidth="1"/>
    <col min="14" max="14" width="11.42578125" style="2" customWidth="1"/>
    <col min="15" max="15" width="27.5703125" style="2" customWidth="1"/>
    <col min="16" max="16" width="20.85546875" style="2" customWidth="1"/>
    <col min="17" max="17" width="36.85546875" style="2" customWidth="1"/>
    <col min="18" max="18" width="12.5703125" style="2" customWidth="1"/>
    <col min="19" max="19" width="16.28515625" style="2" customWidth="1"/>
    <col min="20" max="20" width="23.140625" style="2" customWidth="1"/>
    <col min="21" max="21" width="28" style="2" customWidth="1"/>
    <col min="22" max="22" width="11.42578125" style="2" customWidth="1"/>
    <col min="23" max="23" width="22.7109375" style="2" customWidth="1"/>
    <col min="24" max="24" width="23.42578125" style="2" customWidth="1"/>
    <col min="25" max="25" width="36.85546875" style="2" customWidth="1"/>
    <col min="26" max="26" width="27.28515625" style="2" customWidth="1"/>
    <col min="27" max="27" width="17.42578125" style="76" customWidth="1"/>
    <col min="28" max="28" width="21" style="88" customWidth="1"/>
    <col min="29" max="29" width="36.85546875" style="88" customWidth="1"/>
    <col min="30" max="30" width="24.140625" style="88" customWidth="1"/>
    <col min="31" max="31" width="23" style="88" customWidth="1"/>
    <col min="32" max="37" width="21" style="88" customWidth="1"/>
    <col min="38" max="38" width="25.28515625" style="88" customWidth="1"/>
    <col min="39" max="39" width="22.5703125" style="88" customWidth="1"/>
    <col min="40" max="40" width="24.28515625" style="88" customWidth="1"/>
    <col min="41" max="41" width="15.7109375" style="88" customWidth="1"/>
    <col min="42" max="42" width="20.28515625" style="88" customWidth="1"/>
    <col min="43" max="44" width="18.7109375" style="88" customWidth="1"/>
    <col min="45" max="45" width="22.7109375" style="88" customWidth="1"/>
    <col min="46" max="47" width="18.7109375" style="88" customWidth="1"/>
    <col min="48" max="48" width="19.140625" style="88" customWidth="1"/>
    <col min="49" max="49" width="21" style="88" customWidth="1"/>
    <col min="50" max="50" width="23.5703125" style="88" customWidth="1"/>
    <col min="51" max="51" width="25.140625" style="88" customWidth="1"/>
    <col min="52" max="52" width="24.28515625" style="88" customWidth="1"/>
    <col min="53" max="53" width="24.5703125" style="88" customWidth="1"/>
    <col min="54" max="54" width="20.140625" style="2" customWidth="1"/>
    <col min="55" max="55" width="16.7109375" style="2" customWidth="1"/>
    <col min="56" max="56" width="19.42578125" style="2" customWidth="1"/>
    <col min="57" max="57" width="23" style="2" customWidth="1"/>
    <col min="58" max="58" width="20.5703125" style="2" customWidth="1"/>
    <col min="59" max="59" width="27.140625" style="2" customWidth="1"/>
    <col min="60" max="62" width="26.7109375" style="2" customWidth="1"/>
    <col min="63" max="63" width="19.85546875" style="2" customWidth="1"/>
    <col min="64" max="64" width="20.140625" style="2" customWidth="1"/>
    <col min="65" max="65" width="21.140625" style="2" customWidth="1"/>
    <col min="66" max="67" width="26.7109375" style="2" customWidth="1"/>
    <col min="68" max="68" width="21.140625" style="2" customWidth="1"/>
    <col min="69" max="69" width="20.85546875" style="2" customWidth="1"/>
    <col min="70" max="70" width="26.7109375" style="2" customWidth="1"/>
    <col min="71" max="72" width="26.42578125" style="2" customWidth="1"/>
    <col min="73" max="73" width="25" style="2" customWidth="1"/>
    <col min="74" max="74" width="40" style="2" customWidth="1"/>
    <col min="75" max="80" width="26" style="2" customWidth="1"/>
    <col min="81" max="83" width="26.42578125" style="2" customWidth="1"/>
    <col min="84" max="85" width="41.140625" style="2" customWidth="1"/>
    <col min="86" max="86" width="26.140625" style="2" bestFit="1" customWidth="1"/>
    <col min="87" max="87" width="26" style="2" customWidth="1"/>
    <col min="88" max="88" width="20" style="2" customWidth="1"/>
    <col min="89" max="89" width="46.85546875" style="2" customWidth="1"/>
    <col min="90" max="90" width="27.85546875" style="2" customWidth="1"/>
    <col min="91" max="91" width="32" style="2" customWidth="1"/>
    <col min="92" max="92" width="16.85546875" style="2" customWidth="1"/>
    <col min="93" max="93" width="24.5703125" style="2" customWidth="1"/>
    <col min="94" max="94" width="18.42578125" style="2" customWidth="1"/>
    <col min="95" max="95" width="47.140625" style="2" customWidth="1"/>
    <col min="96" max="96" width="26.5703125" style="2" customWidth="1"/>
    <col min="97" max="97" width="29.5703125" style="2" customWidth="1"/>
    <col min="98" max="98" width="15.85546875" style="2" customWidth="1"/>
    <col min="99" max="99" width="22.28515625" style="2" customWidth="1"/>
    <col min="100" max="100" width="16.28515625" style="2" customWidth="1"/>
    <col min="101" max="101" width="46.7109375" style="2" customWidth="1"/>
    <col min="102" max="102" width="29.85546875" style="2" customWidth="1"/>
    <col min="103" max="103" width="29.5703125" style="2" bestFit="1" customWidth="1"/>
    <col min="104" max="104" width="15.85546875" style="2" bestFit="1" customWidth="1"/>
    <col min="105" max="105" width="22.28515625" style="2" bestFit="1" customWidth="1"/>
    <col min="106" max="106" width="16.28515625" style="2" bestFit="1" customWidth="1"/>
    <col min="107" max="107" width="48.42578125" style="2" bestFit="1" customWidth="1"/>
    <col min="108" max="16384" width="8.85546875" style="2"/>
  </cols>
  <sheetData>
    <row r="1" spans="1:107" s="27" customFormat="1" x14ac:dyDescent="0.25">
      <c r="A1" s="1397" t="s">
        <v>0</v>
      </c>
      <c r="B1" s="1398"/>
      <c r="C1" s="1398"/>
      <c r="D1" s="1398"/>
      <c r="E1" s="1398"/>
      <c r="F1" s="1398"/>
      <c r="G1" s="1398"/>
      <c r="H1" s="1398"/>
      <c r="K1" s="77"/>
      <c r="L1" s="77"/>
      <c r="V1" s="43"/>
      <c r="W1" s="78"/>
      <c r="X1" s="78"/>
      <c r="Y1" s="78"/>
      <c r="Z1" s="78"/>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row>
    <row r="2" spans="1:107" s="27" customFormat="1" x14ac:dyDescent="0.25">
      <c r="A2" s="1387" t="s">
        <v>1</v>
      </c>
      <c r="B2" s="1338"/>
      <c r="C2" s="1338"/>
      <c r="D2" s="1338"/>
      <c r="E2" s="1338"/>
      <c r="F2" s="1338"/>
      <c r="G2" s="1338"/>
      <c r="H2" s="1338"/>
      <c r="K2" s="79"/>
      <c r="L2" s="79"/>
      <c r="V2" s="43"/>
      <c r="W2" s="78"/>
      <c r="X2" s="78"/>
      <c r="Y2" s="78"/>
      <c r="Z2" s="78"/>
      <c r="AA2" s="78"/>
      <c r="AB2" s="78"/>
      <c r="AC2" s="78"/>
      <c r="AD2" s="78"/>
      <c r="AE2" s="78"/>
      <c r="AF2" s="78"/>
      <c r="AG2" s="78"/>
      <c r="AH2" s="78"/>
      <c r="AI2" s="78"/>
      <c r="AJ2" s="78"/>
      <c r="AK2" s="78"/>
      <c r="AL2" s="78"/>
      <c r="AM2" s="78"/>
      <c r="AN2" s="78"/>
      <c r="AO2" s="78"/>
      <c r="AP2" s="78"/>
      <c r="AQ2" s="78"/>
      <c r="AR2" s="78"/>
      <c r="AS2" s="78"/>
      <c r="AT2" s="78"/>
      <c r="AU2" s="78"/>
      <c r="AV2" s="78"/>
      <c r="AW2" s="78"/>
      <c r="AX2" s="78"/>
      <c r="AY2" s="78"/>
      <c r="AZ2" s="78"/>
    </row>
    <row r="3" spans="1:107" s="27" customFormat="1" x14ac:dyDescent="0.25">
      <c r="A3" s="1407" t="s">
        <v>496</v>
      </c>
      <c r="B3" s="1408"/>
      <c r="C3" s="1408"/>
      <c r="D3" s="1408"/>
      <c r="E3" s="1408"/>
      <c r="F3" s="1408"/>
      <c r="G3" s="1408"/>
      <c r="H3" s="1408"/>
      <c r="K3" s="80"/>
      <c r="L3" s="80"/>
      <c r="V3" s="43"/>
      <c r="W3" s="78"/>
      <c r="X3" s="78"/>
      <c r="Y3" s="78"/>
      <c r="Z3" s="78"/>
      <c r="AA3" s="78"/>
      <c r="AB3" s="78"/>
      <c r="AC3" s="78"/>
      <c r="AD3" s="78"/>
      <c r="AE3" s="78"/>
      <c r="AF3" s="78"/>
      <c r="AG3" s="78"/>
      <c r="AH3" s="78"/>
      <c r="AI3" s="78"/>
      <c r="AJ3" s="78"/>
      <c r="AK3" s="78"/>
      <c r="AL3" s="78"/>
      <c r="AM3" s="78"/>
      <c r="AN3" s="78"/>
      <c r="AO3" s="78"/>
      <c r="AP3" s="78"/>
      <c r="AQ3" s="78"/>
      <c r="AR3" s="78"/>
      <c r="AS3" s="78"/>
      <c r="AT3" s="78"/>
      <c r="AU3" s="78"/>
      <c r="AV3" s="78"/>
      <c r="AW3" s="78"/>
      <c r="AX3" s="78"/>
      <c r="AY3" s="78"/>
      <c r="AZ3" s="78"/>
    </row>
    <row r="4" spans="1:107" s="16" customFormat="1" x14ac:dyDescent="0.25">
      <c r="A4" s="82"/>
      <c r="B4" s="82"/>
      <c r="C4" s="83"/>
      <c r="D4" s="82"/>
      <c r="E4" s="82"/>
      <c r="F4" s="82"/>
      <c r="G4" s="84"/>
      <c r="H4" s="84"/>
      <c r="U4" s="81"/>
      <c r="V4" s="81"/>
      <c r="W4" s="81"/>
      <c r="AH4" s="81"/>
      <c r="AI4" s="81"/>
      <c r="AJ4" s="81"/>
      <c r="AK4" s="81"/>
      <c r="AL4" s="81"/>
      <c r="AM4" s="81"/>
      <c r="AN4" s="81"/>
      <c r="AO4" s="81"/>
      <c r="AP4" s="81"/>
      <c r="AQ4" s="81"/>
      <c r="AR4" s="81"/>
      <c r="AS4" s="81"/>
      <c r="AT4" s="81"/>
      <c r="AU4" s="81"/>
      <c r="AV4" s="81"/>
      <c r="AW4" s="81"/>
    </row>
    <row r="5" spans="1:107" s="16" customFormat="1" x14ac:dyDescent="0.25">
      <c r="A5" s="1399" t="s">
        <v>5</v>
      </c>
      <c r="B5" s="1400"/>
      <c r="C5" s="1400"/>
      <c r="D5" s="1400"/>
      <c r="E5" s="1400"/>
      <c r="F5" s="1400"/>
      <c r="G5" s="1400"/>
      <c r="H5" s="1400"/>
      <c r="K5" s="42"/>
      <c r="L5" s="42"/>
      <c r="V5" s="206"/>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row>
    <row r="6" spans="1:107" s="16" customFormat="1" ht="67.5" customHeight="1" x14ac:dyDescent="0.25">
      <c r="A6" s="1401" t="s">
        <v>497</v>
      </c>
      <c r="B6" s="1402"/>
      <c r="C6" s="1402"/>
      <c r="D6" s="1402"/>
      <c r="E6" s="1402"/>
      <c r="F6" s="1402"/>
      <c r="G6" s="1402"/>
      <c r="H6" s="1402"/>
      <c r="K6" s="85"/>
      <c r="V6" s="206"/>
      <c r="W6" s="86"/>
      <c r="AB6" s="81"/>
      <c r="AC6" s="81"/>
      <c r="AD6" s="81"/>
      <c r="AF6" s="81"/>
      <c r="AG6" s="81"/>
      <c r="AH6" s="81"/>
      <c r="AI6" s="81"/>
      <c r="AJ6" s="81"/>
      <c r="AK6" s="81"/>
      <c r="AL6" s="81"/>
      <c r="AM6" s="81"/>
      <c r="AN6" s="81"/>
      <c r="AO6" s="81"/>
      <c r="AP6" s="81"/>
      <c r="AQ6" s="87"/>
      <c r="AR6" s="87"/>
      <c r="AS6" s="87"/>
      <c r="AT6" s="87"/>
      <c r="AU6" s="87"/>
      <c r="AV6" s="87"/>
      <c r="AW6" s="87"/>
      <c r="AX6" s="88"/>
      <c r="AY6" s="88"/>
      <c r="AZ6" s="88"/>
    </row>
    <row r="7" spans="1:107" s="16" customFormat="1" x14ac:dyDescent="0.25">
      <c r="A7" s="766"/>
      <c r="B7" s="766"/>
      <c r="C7" s="766"/>
      <c r="D7" s="766"/>
      <c r="E7" s="766"/>
      <c r="F7" s="766"/>
      <c r="G7" s="766"/>
      <c r="H7" s="766"/>
      <c r="K7" s="85"/>
      <c r="V7" s="206"/>
      <c r="W7" s="86"/>
      <c r="AB7" s="81"/>
      <c r="AC7" s="81"/>
      <c r="AD7" s="81"/>
      <c r="AF7" s="81"/>
      <c r="AG7" s="81"/>
      <c r="AH7" s="81"/>
      <c r="AI7" s="81"/>
      <c r="AJ7" s="81"/>
      <c r="AK7" s="81"/>
      <c r="AL7" s="81"/>
      <c r="AM7" s="81"/>
      <c r="AN7" s="81"/>
      <c r="AO7" s="81"/>
      <c r="AP7" s="81"/>
      <c r="AQ7" s="87"/>
      <c r="AR7" s="87"/>
      <c r="AS7" s="87"/>
      <c r="AT7" s="87"/>
      <c r="AU7" s="87"/>
      <c r="AV7" s="87"/>
      <c r="AW7" s="87"/>
      <c r="AX7" s="88"/>
      <c r="AY7" s="88"/>
      <c r="AZ7" s="88"/>
    </row>
    <row r="8" spans="1:107" s="3" customFormat="1" ht="15" customHeight="1" x14ac:dyDescent="0.25">
      <c r="A8" s="1403" t="s">
        <v>498</v>
      </c>
      <c r="B8" s="1404"/>
      <c r="C8" s="1404"/>
      <c r="D8" s="1404"/>
      <c r="E8" s="1404"/>
      <c r="F8" s="1404"/>
      <c r="G8" s="1404"/>
      <c r="H8" s="1404"/>
      <c r="K8" s="75"/>
      <c r="L8" s="104"/>
      <c r="M8" s="105"/>
      <c r="N8" s="105"/>
      <c r="O8" s="105"/>
      <c r="P8" s="105"/>
      <c r="Q8" s="105"/>
      <c r="R8" s="105"/>
      <c r="S8" s="105"/>
      <c r="T8" s="105"/>
      <c r="U8" s="105"/>
      <c r="V8" s="105"/>
      <c r="W8" s="105"/>
      <c r="X8" s="105"/>
      <c r="Y8" s="105"/>
      <c r="Z8" s="105"/>
      <c r="AA8" s="105"/>
      <c r="AB8" s="105"/>
    </row>
    <row r="9" spans="1:107" customFormat="1" ht="51.75" customHeight="1" x14ac:dyDescent="0.25">
      <c r="A9" s="1405" t="s">
        <v>499</v>
      </c>
      <c r="B9" s="1406"/>
      <c r="C9" s="1406"/>
      <c r="D9" s="1406"/>
      <c r="E9" s="1406"/>
      <c r="F9" s="1406"/>
      <c r="G9" s="1406"/>
      <c r="H9" s="1406"/>
      <c r="I9" s="344"/>
      <c r="K9" s="124"/>
      <c r="L9" s="124"/>
      <c r="M9" s="97"/>
      <c r="N9" s="97"/>
      <c r="O9" s="97"/>
      <c r="P9" s="97"/>
      <c r="Q9" s="97"/>
      <c r="R9" s="97"/>
      <c r="S9" s="97"/>
      <c r="T9" s="97"/>
      <c r="U9" s="97"/>
      <c r="V9" s="97"/>
      <c r="W9" s="97"/>
      <c r="X9" s="97"/>
      <c r="Y9" s="97"/>
      <c r="Z9" s="97"/>
      <c r="AA9" s="97"/>
      <c r="AB9" s="97"/>
      <c r="AF9" s="114"/>
      <c r="AG9" s="114"/>
    </row>
    <row r="10" spans="1:107" s="91" customFormat="1" x14ac:dyDescent="0.25">
      <c r="A10" s="90"/>
      <c r="B10" s="90"/>
      <c r="C10" s="89"/>
      <c r="D10" s="89"/>
      <c r="E10" s="89"/>
      <c r="F10" s="89"/>
      <c r="G10" s="89"/>
      <c r="H10" s="89"/>
      <c r="I10" s="89"/>
      <c r="K10" s="89"/>
      <c r="L10" s="89"/>
      <c r="M10" s="89"/>
      <c r="N10" s="89"/>
      <c r="O10" s="89"/>
      <c r="P10" s="89"/>
      <c r="Q10" s="89"/>
      <c r="R10" s="89"/>
      <c r="S10" s="89"/>
      <c r="V10" s="89"/>
      <c r="W10" s="16"/>
      <c r="X10" s="89"/>
      <c r="Z10" s="89"/>
      <c r="AA10" s="76"/>
      <c r="AB10" s="92"/>
      <c r="AF10" s="1212"/>
      <c r="AG10" s="1212"/>
      <c r="AH10" s="92"/>
      <c r="AI10" s="92"/>
      <c r="AJ10" s="92"/>
      <c r="AK10" s="92"/>
      <c r="AM10" s="92"/>
      <c r="AN10" s="92"/>
      <c r="AO10" s="92"/>
      <c r="AP10" s="92"/>
      <c r="AQ10" s="92"/>
      <c r="AR10" s="92"/>
      <c r="AS10" s="92"/>
      <c r="AT10" s="92"/>
      <c r="AU10" s="92"/>
      <c r="AV10" s="92"/>
      <c r="AZ10" s="92"/>
      <c r="BA10" s="92"/>
      <c r="BB10" s="92"/>
      <c r="BC10" s="92"/>
      <c r="BD10" s="92"/>
      <c r="BE10" s="92"/>
      <c r="BF10" s="92"/>
      <c r="BG10" s="92"/>
    </row>
    <row r="11" spans="1:107" s="91" customFormat="1" ht="15.75" x14ac:dyDescent="0.25">
      <c r="A11" s="1329" t="s">
        <v>500</v>
      </c>
      <c r="B11" s="1330"/>
      <c r="C11" s="1330"/>
      <c r="D11" s="1330"/>
      <c r="E11" s="645"/>
      <c r="F11" s="645"/>
      <c r="G11" s="645"/>
      <c r="H11" s="645"/>
      <c r="I11" s="645"/>
      <c r="J11" s="645"/>
      <c r="K11" s="645"/>
      <c r="L11" s="645"/>
      <c r="M11" s="645"/>
      <c r="N11" s="645"/>
      <c r="O11" s="645"/>
      <c r="P11" s="645"/>
      <c r="Q11" s="645"/>
      <c r="R11" s="645"/>
      <c r="S11" s="645"/>
      <c r="T11" s="645"/>
      <c r="U11" s="645"/>
      <c r="V11" s="645"/>
      <c r="W11" s="645"/>
      <c r="X11" s="645"/>
      <c r="Y11" s="645"/>
      <c r="Z11" s="645"/>
      <c r="AA11" s="645"/>
      <c r="AB11" s="645"/>
      <c r="AC11" s="645"/>
      <c r="AD11" s="645"/>
      <c r="AE11" s="645"/>
      <c r="AF11" s="645"/>
      <c r="AG11" s="645"/>
      <c r="AH11" s="645"/>
      <c r="AI11" s="645"/>
      <c r="AJ11" s="645"/>
      <c r="AK11" s="645"/>
      <c r="AL11" s="645"/>
      <c r="AM11" s="645"/>
      <c r="AN11" s="645"/>
      <c r="AO11" s="645"/>
      <c r="AP11" s="645"/>
      <c r="AQ11" s="645"/>
      <c r="AR11" s="645"/>
      <c r="AS11" s="645"/>
      <c r="AT11" s="645"/>
      <c r="AU11" s="645"/>
      <c r="AV11" s="645"/>
      <c r="AW11" s="645"/>
      <c r="AX11" s="645"/>
      <c r="AY11" s="645"/>
      <c r="AZ11" s="645"/>
      <c r="BA11" s="645"/>
      <c r="BB11" s="645"/>
      <c r="BC11" s="645"/>
      <c r="BD11" s="645"/>
      <c r="BE11" s="645"/>
      <c r="BF11" s="645"/>
      <c r="BG11" s="645"/>
      <c r="BH11" s="645"/>
      <c r="BI11" s="645"/>
      <c r="BJ11" s="645"/>
      <c r="BK11" s="645"/>
      <c r="BL11" s="645"/>
      <c r="BM11" s="645"/>
      <c r="BN11" s="645"/>
      <c r="BO11" s="645"/>
      <c r="BP11" s="645"/>
      <c r="BQ11" s="645"/>
      <c r="BR11" s="645"/>
      <c r="BS11" s="645"/>
      <c r="BT11" s="645"/>
      <c r="BU11" s="645"/>
      <c r="BV11" s="645"/>
      <c r="BW11" s="645"/>
      <c r="BX11" s="645"/>
      <c r="BY11" s="645"/>
      <c r="BZ11" s="645"/>
      <c r="CA11" s="645"/>
      <c r="CB11" s="645"/>
      <c r="CC11" s="645"/>
      <c r="CD11" s="645"/>
      <c r="CE11" s="645"/>
      <c r="CF11" s="645"/>
      <c r="CG11" s="645"/>
      <c r="CH11" s="645"/>
      <c r="CI11" s="645"/>
      <c r="CJ11" s="645"/>
      <c r="CK11" s="645"/>
      <c r="CL11" s="645"/>
      <c r="CM11" s="645"/>
      <c r="CN11" s="645"/>
      <c r="CO11" s="645"/>
      <c r="CP11" s="645"/>
      <c r="CQ11" s="645"/>
      <c r="CR11" s="645"/>
      <c r="CS11" s="645"/>
      <c r="CT11" s="645"/>
      <c r="CU11" s="645"/>
      <c r="CV11" s="645"/>
      <c r="CW11" s="645"/>
      <c r="CX11" s="645"/>
      <c r="CY11" s="645"/>
      <c r="CZ11" s="645"/>
      <c r="DA11" s="645"/>
      <c r="DB11" s="645"/>
      <c r="DC11" s="645"/>
    </row>
    <row r="12" spans="1:107" s="505" customFormat="1" x14ac:dyDescent="0.25">
      <c r="A12" s="547"/>
      <c r="B12" s="547" t="s">
        <v>501</v>
      </c>
      <c r="C12" s="547"/>
      <c r="D12" s="547"/>
      <c r="E12" s="547"/>
      <c r="F12" s="547"/>
      <c r="G12" s="547"/>
      <c r="H12" s="547"/>
      <c r="I12" s="547"/>
      <c r="J12" s="547"/>
      <c r="K12" s="548" t="s">
        <v>502</v>
      </c>
      <c r="L12" s="547"/>
      <c r="M12" s="547"/>
      <c r="N12" s="547"/>
      <c r="O12" s="547"/>
      <c r="P12" s="547"/>
      <c r="Q12" s="547"/>
      <c r="R12" s="547"/>
      <c r="S12" s="547"/>
      <c r="T12" s="547"/>
      <c r="U12" s="547"/>
      <c r="V12" s="547"/>
      <c r="W12" s="547"/>
      <c r="X12" s="547"/>
      <c r="Y12" s="547"/>
      <c r="Z12" s="547"/>
      <c r="AA12" s="547"/>
      <c r="AB12" s="547"/>
      <c r="AC12" s="547"/>
      <c r="AD12" s="548" t="s">
        <v>503</v>
      </c>
      <c r="AE12" s="547"/>
      <c r="AF12" s="547"/>
      <c r="AG12" s="547"/>
      <c r="AH12" s="547"/>
      <c r="AI12" s="547"/>
      <c r="AJ12" s="547"/>
      <c r="AK12" s="547"/>
      <c r="AL12" s="547"/>
      <c r="AM12" s="548" t="s">
        <v>504</v>
      </c>
      <c r="AN12" s="547"/>
      <c r="AO12" s="547"/>
      <c r="AP12" s="547"/>
      <c r="AQ12" s="547"/>
      <c r="AR12" s="547"/>
      <c r="AS12" s="547"/>
      <c r="AT12" s="547"/>
      <c r="AU12" s="547"/>
      <c r="AV12" s="547"/>
      <c r="AW12" s="547"/>
      <c r="AX12" s="547"/>
      <c r="AY12" s="547"/>
      <c r="AZ12" s="547"/>
      <c r="BA12" s="548" t="s">
        <v>505</v>
      </c>
      <c r="BB12" s="547"/>
      <c r="BC12" s="547"/>
      <c r="BD12" s="547"/>
      <c r="BE12" s="547"/>
      <c r="BF12" s="547"/>
      <c r="BG12" s="547"/>
      <c r="BH12" s="547"/>
      <c r="BI12" s="547"/>
      <c r="BJ12" s="547"/>
      <c r="BK12" s="687" t="s">
        <v>506</v>
      </c>
      <c r="BL12" s="547"/>
      <c r="BM12" s="547"/>
      <c r="BN12" s="547"/>
      <c r="BO12" s="548" t="s">
        <v>507</v>
      </c>
      <c r="BP12" s="547"/>
      <c r="BQ12" s="547"/>
      <c r="BR12" s="547"/>
      <c r="BS12" s="559" t="s">
        <v>508</v>
      </c>
      <c r="BT12" s="547"/>
      <c r="BU12" s="563"/>
      <c r="BV12" s="547" t="s">
        <v>509</v>
      </c>
      <c r="BW12" s="547"/>
      <c r="BX12" s="548" t="s">
        <v>510</v>
      </c>
      <c r="BY12" s="516"/>
      <c r="BZ12" s="516"/>
      <c r="CA12" s="516"/>
      <c r="CB12" s="576" t="s">
        <v>511</v>
      </c>
      <c r="CC12" s="516"/>
      <c r="CD12" s="576" t="s">
        <v>512</v>
      </c>
      <c r="CE12" s="516"/>
      <c r="CF12" s="548" t="s">
        <v>513</v>
      </c>
      <c r="CG12" s="547"/>
      <c r="CH12" s="547"/>
      <c r="CI12" s="547"/>
      <c r="CJ12" s="547"/>
      <c r="CK12" s="547"/>
      <c r="CL12" s="548" t="s">
        <v>514</v>
      </c>
      <c r="CM12" s="547"/>
      <c r="CN12" s="547"/>
      <c r="CO12" s="547"/>
      <c r="CP12" s="547"/>
      <c r="CQ12" s="547"/>
      <c r="CR12" s="548" t="s">
        <v>515</v>
      </c>
      <c r="CS12" s="547"/>
      <c r="CT12" s="547"/>
      <c r="CU12" s="547"/>
      <c r="CV12" s="547"/>
      <c r="CW12" s="547"/>
      <c r="CX12" s="548" t="s">
        <v>516</v>
      </c>
      <c r="CY12" s="547"/>
      <c r="CZ12" s="547"/>
      <c r="DA12" s="547"/>
      <c r="DB12" s="547"/>
      <c r="DC12" s="547"/>
    </row>
    <row r="13" spans="1:107" s="506" customFormat="1" ht="30" x14ac:dyDescent="0.25">
      <c r="A13" s="429"/>
      <c r="B13" s="429"/>
      <c r="C13" s="424"/>
      <c r="D13" s="419"/>
      <c r="E13" s="419"/>
      <c r="F13" s="419"/>
      <c r="G13" s="504"/>
      <c r="H13" s="504"/>
      <c r="I13" s="504"/>
      <c r="J13" s="504"/>
      <c r="K13" s="549" t="s">
        <v>211</v>
      </c>
      <c r="L13" s="426"/>
      <c r="M13" s="426"/>
      <c r="N13" s="426"/>
      <c r="O13" s="426"/>
      <c r="P13" s="426"/>
      <c r="Q13" s="550" t="s">
        <v>517</v>
      </c>
      <c r="R13" s="419"/>
      <c r="S13" s="426"/>
      <c r="T13" s="425" t="s">
        <v>518</v>
      </c>
      <c r="U13" s="426"/>
      <c r="V13" s="426"/>
      <c r="W13" s="426"/>
      <c r="X13" s="419"/>
      <c r="Y13" s="550" t="s">
        <v>517</v>
      </c>
      <c r="Z13" s="419"/>
      <c r="AA13" s="419"/>
      <c r="AB13" s="551" t="s">
        <v>519</v>
      </c>
      <c r="AC13" s="550" t="s">
        <v>517</v>
      </c>
      <c r="AD13" s="1213"/>
      <c r="AE13" s="428"/>
      <c r="AF13" s="428"/>
      <c r="AG13" s="428"/>
      <c r="AH13" s="428"/>
      <c r="AI13" s="428"/>
      <c r="AJ13" s="428"/>
      <c r="AK13" s="428"/>
      <c r="AL13" s="419"/>
      <c r="AM13" s="555"/>
      <c r="AN13" s="428"/>
      <c r="AO13" s="419"/>
      <c r="AP13" s="428"/>
      <c r="AQ13" s="428"/>
      <c r="AR13" s="428"/>
      <c r="AS13" s="428"/>
      <c r="AT13" s="428"/>
      <c r="AU13" s="428"/>
      <c r="AV13" s="428"/>
      <c r="AW13" s="419"/>
      <c r="AX13" s="419"/>
      <c r="AY13" s="419"/>
      <c r="AZ13" s="419"/>
      <c r="BA13" s="555"/>
      <c r="BB13" s="419"/>
      <c r="BC13" s="419"/>
      <c r="BD13" s="419"/>
      <c r="BE13" s="419"/>
      <c r="BF13" s="419"/>
      <c r="BG13" s="419"/>
      <c r="BH13" s="419"/>
      <c r="BI13" s="419"/>
      <c r="BJ13" s="419"/>
      <c r="BK13" s="555"/>
      <c r="BL13" s="419"/>
      <c r="BM13" s="419"/>
      <c r="BN13" s="419"/>
      <c r="BO13" s="555"/>
      <c r="BP13" s="419"/>
      <c r="BQ13" s="419"/>
      <c r="BR13" s="419"/>
      <c r="BS13" s="560"/>
      <c r="BT13" s="419"/>
      <c r="BU13" s="564"/>
      <c r="BV13" s="419"/>
      <c r="BW13" s="419"/>
      <c r="BX13" s="555"/>
      <c r="BY13" s="419"/>
      <c r="BZ13" s="419"/>
      <c r="CA13" s="419"/>
      <c r="CB13" s="555"/>
      <c r="CC13" s="419"/>
      <c r="CD13" s="555"/>
      <c r="CE13" s="419"/>
      <c r="CF13" s="549" t="s">
        <v>520</v>
      </c>
      <c r="CG13" s="419"/>
      <c r="CH13" s="419"/>
      <c r="CI13" s="419"/>
      <c r="CJ13" s="419"/>
      <c r="CK13" s="422"/>
      <c r="CL13" s="549" t="s">
        <v>520</v>
      </c>
      <c r="CM13" s="419"/>
      <c r="CN13" s="419"/>
      <c r="CO13" s="419"/>
      <c r="CP13" s="419"/>
      <c r="CQ13" s="422"/>
      <c r="CR13" s="549" t="s">
        <v>520</v>
      </c>
      <c r="CS13" s="419"/>
      <c r="CT13" s="419"/>
      <c r="CU13" s="419"/>
      <c r="CV13" s="419"/>
      <c r="CW13" s="422"/>
      <c r="CX13" s="549" t="s">
        <v>520</v>
      </c>
      <c r="CY13" s="419"/>
      <c r="CZ13" s="419"/>
      <c r="DA13" s="419"/>
      <c r="DB13" s="419"/>
      <c r="DC13" s="422"/>
    </row>
    <row r="14" spans="1:107" s="416" customFormat="1" ht="100.5" customHeight="1" x14ac:dyDescent="0.25">
      <c r="A14" s="498" t="s">
        <v>521</v>
      </c>
      <c r="B14" s="498" t="s">
        <v>522</v>
      </c>
      <c r="C14" s="498" t="s">
        <v>523</v>
      </c>
      <c r="D14" s="498" t="s">
        <v>524</v>
      </c>
      <c r="E14" s="411" t="s">
        <v>525</v>
      </c>
      <c r="F14" s="412" t="s">
        <v>526</v>
      </c>
      <c r="G14" s="414" t="s">
        <v>527</v>
      </c>
      <c r="H14" s="414" t="s">
        <v>528</v>
      </c>
      <c r="I14" s="1219" t="s">
        <v>529</v>
      </c>
      <c r="J14" s="1220" t="s">
        <v>530</v>
      </c>
      <c r="K14" s="552" t="s">
        <v>531</v>
      </c>
      <c r="L14" s="414" t="s">
        <v>532</v>
      </c>
      <c r="M14" s="413" t="s">
        <v>533</v>
      </c>
      <c r="N14" s="414" t="s">
        <v>534</v>
      </c>
      <c r="O14" s="414" t="s">
        <v>535</v>
      </c>
      <c r="P14" s="414" t="s">
        <v>536</v>
      </c>
      <c r="Q14" s="414" t="s">
        <v>537</v>
      </c>
      <c r="R14" s="414" t="s">
        <v>67</v>
      </c>
      <c r="S14" s="414" t="s">
        <v>538</v>
      </c>
      <c r="T14" s="414" t="s">
        <v>539</v>
      </c>
      <c r="U14" s="413" t="s">
        <v>540</v>
      </c>
      <c r="V14" s="414" t="s">
        <v>541</v>
      </c>
      <c r="W14" s="414" t="s">
        <v>542</v>
      </c>
      <c r="X14" s="414" t="s">
        <v>543</v>
      </c>
      <c r="Y14" s="719" t="s">
        <v>544</v>
      </c>
      <c r="Z14" s="414" t="s">
        <v>545</v>
      </c>
      <c r="AA14" s="543" t="s">
        <v>546</v>
      </c>
      <c r="AB14" s="411" t="s">
        <v>547</v>
      </c>
      <c r="AC14" s="720" t="s">
        <v>548</v>
      </c>
      <c r="AD14" s="499" t="s">
        <v>549</v>
      </c>
      <c r="AE14" s="414" t="s">
        <v>550</v>
      </c>
      <c r="AF14" s="414" t="s">
        <v>551</v>
      </c>
      <c r="AG14" s="411" t="s">
        <v>552</v>
      </c>
      <c r="AH14" s="414" t="s">
        <v>553</v>
      </c>
      <c r="AI14" s="414" t="s">
        <v>554</v>
      </c>
      <c r="AJ14" s="500" t="s">
        <v>555</v>
      </c>
      <c r="AK14" s="501" t="s">
        <v>556</v>
      </c>
      <c r="AL14" s="556" t="s">
        <v>557</v>
      </c>
      <c r="AM14" s="557" t="s">
        <v>558</v>
      </c>
      <c r="AN14" s="500" t="s">
        <v>559</v>
      </c>
      <c r="AO14" s="500" t="s">
        <v>560</v>
      </c>
      <c r="AP14" s="500" t="s">
        <v>561</v>
      </c>
      <c r="AQ14" s="500" t="s">
        <v>562</v>
      </c>
      <c r="AR14" s="500" t="s">
        <v>563</v>
      </c>
      <c r="AS14" s="414" t="s">
        <v>564</v>
      </c>
      <c r="AT14" s="414" t="s">
        <v>565</v>
      </c>
      <c r="AU14" s="501" t="s">
        <v>566</v>
      </c>
      <c r="AV14" s="501" t="s">
        <v>567</v>
      </c>
      <c r="AW14" s="500" t="s">
        <v>568</v>
      </c>
      <c r="AX14" s="500" t="s">
        <v>569</v>
      </c>
      <c r="AY14" s="414" t="s">
        <v>570</v>
      </c>
      <c r="AZ14" s="543" t="s">
        <v>571</v>
      </c>
      <c r="BA14" s="558" t="s">
        <v>572</v>
      </c>
      <c r="BB14" s="414" t="s">
        <v>573</v>
      </c>
      <c r="BC14" s="767" t="s">
        <v>574</v>
      </c>
      <c r="BD14" s="768" t="s">
        <v>575</v>
      </c>
      <c r="BE14" s="501" t="s">
        <v>576</v>
      </c>
      <c r="BF14" s="414" t="s">
        <v>577</v>
      </c>
      <c r="BG14" s="501" t="s">
        <v>578</v>
      </c>
      <c r="BH14" s="556" t="s">
        <v>579</v>
      </c>
      <c r="BI14" s="501" t="s">
        <v>580</v>
      </c>
      <c r="BJ14" s="556" t="s">
        <v>581</v>
      </c>
      <c r="BK14" s="558" t="s">
        <v>582</v>
      </c>
      <c r="BL14" s="501" t="s">
        <v>583</v>
      </c>
      <c r="BM14" s="501" t="s">
        <v>584</v>
      </c>
      <c r="BN14" s="501" t="s">
        <v>585</v>
      </c>
      <c r="BO14" s="558" t="s">
        <v>586</v>
      </c>
      <c r="BP14" s="501" t="s">
        <v>587</v>
      </c>
      <c r="BQ14" s="501" t="s">
        <v>588</v>
      </c>
      <c r="BR14" s="556" t="s">
        <v>589</v>
      </c>
      <c r="BS14" s="561" t="s">
        <v>590</v>
      </c>
      <c r="BT14" s="501" t="s">
        <v>591</v>
      </c>
      <c r="BU14" s="565" t="s">
        <v>592</v>
      </c>
      <c r="BV14" s="567" t="s">
        <v>593</v>
      </c>
      <c r="BW14" s="556" t="s">
        <v>594</v>
      </c>
      <c r="BX14" s="574" t="s">
        <v>595</v>
      </c>
      <c r="BY14" s="415" t="s">
        <v>596</v>
      </c>
      <c r="BZ14" s="502" t="s">
        <v>597</v>
      </c>
      <c r="CA14" s="575" t="s">
        <v>598</v>
      </c>
      <c r="CB14" s="557" t="s">
        <v>599</v>
      </c>
      <c r="CC14" s="543" t="s">
        <v>600</v>
      </c>
      <c r="CD14" s="558" t="s">
        <v>601</v>
      </c>
      <c r="CE14" s="543" t="s">
        <v>602</v>
      </c>
      <c r="CF14" s="727" t="s">
        <v>603</v>
      </c>
      <c r="CG14" s="719" t="s">
        <v>604</v>
      </c>
      <c r="CH14" s="414" t="s">
        <v>605</v>
      </c>
      <c r="CI14" s="414" t="s">
        <v>606</v>
      </c>
      <c r="CJ14" s="414" t="s">
        <v>607</v>
      </c>
      <c r="CK14" s="543" t="s">
        <v>608</v>
      </c>
      <c r="CL14" s="727" t="s">
        <v>609</v>
      </c>
      <c r="CM14" s="414" t="s">
        <v>610</v>
      </c>
      <c r="CN14" s="414" t="s">
        <v>611</v>
      </c>
      <c r="CO14" s="414" t="s">
        <v>612</v>
      </c>
      <c r="CP14" s="414" t="s">
        <v>613</v>
      </c>
      <c r="CQ14" s="543" t="s">
        <v>614</v>
      </c>
      <c r="CR14" s="727" t="s">
        <v>615</v>
      </c>
      <c r="CS14" s="414" t="s">
        <v>616</v>
      </c>
      <c r="CT14" s="414" t="s">
        <v>617</v>
      </c>
      <c r="CU14" s="414" t="s">
        <v>618</v>
      </c>
      <c r="CV14" s="414" t="s">
        <v>619</v>
      </c>
      <c r="CW14" s="543" t="s">
        <v>620</v>
      </c>
      <c r="CX14" s="727" t="s">
        <v>621</v>
      </c>
      <c r="CY14" s="414" t="s">
        <v>622</v>
      </c>
      <c r="CZ14" s="414" t="s">
        <v>623</v>
      </c>
      <c r="DA14" s="414" t="s">
        <v>624</v>
      </c>
      <c r="DB14" s="414" t="s">
        <v>625</v>
      </c>
      <c r="DC14" s="414" t="s">
        <v>626</v>
      </c>
    </row>
    <row r="15" spans="1:107" s="375" customFormat="1" ht="45" x14ac:dyDescent="0.25">
      <c r="A15" s="503" t="s">
        <v>627</v>
      </c>
      <c r="B15" s="503" t="s">
        <v>628</v>
      </c>
      <c r="C15" s="503" t="s">
        <v>629</v>
      </c>
      <c r="D15" s="503"/>
      <c r="E15" s="503" t="s">
        <v>630</v>
      </c>
      <c r="F15" s="503"/>
      <c r="G15" s="503" t="s">
        <v>631</v>
      </c>
      <c r="H15" s="503" t="s">
        <v>183</v>
      </c>
      <c r="I15" s="608" t="s">
        <v>632</v>
      </c>
      <c r="J15" s="503" t="s">
        <v>633</v>
      </c>
      <c r="K15" s="553" t="s">
        <v>123</v>
      </c>
      <c r="L15" s="608" t="s">
        <v>634</v>
      </c>
      <c r="M15" s="503" t="s">
        <v>221</v>
      </c>
      <c r="N15" s="503" t="s">
        <v>635</v>
      </c>
      <c r="O15" s="503" t="s">
        <v>105</v>
      </c>
      <c r="P15" s="503" t="s">
        <v>206</v>
      </c>
      <c r="Q15" s="503" t="s">
        <v>636</v>
      </c>
      <c r="R15" s="503" t="s">
        <v>104</v>
      </c>
      <c r="S15" s="503" t="s">
        <v>209</v>
      </c>
      <c r="T15" s="503" t="s">
        <v>637</v>
      </c>
      <c r="U15" s="503" t="s">
        <v>638</v>
      </c>
      <c r="V15" s="503" t="s">
        <v>635</v>
      </c>
      <c r="W15" s="503" t="s">
        <v>105</v>
      </c>
      <c r="X15" s="503" t="s">
        <v>639</v>
      </c>
      <c r="Y15" s="503" t="s">
        <v>640</v>
      </c>
      <c r="Z15" s="503" t="s">
        <v>641</v>
      </c>
      <c r="AA15" s="503" t="s">
        <v>642</v>
      </c>
      <c r="AB15" s="503" t="s">
        <v>643</v>
      </c>
      <c r="AC15" s="554" t="s">
        <v>644</v>
      </c>
      <c r="AD15" s="503" t="s">
        <v>645</v>
      </c>
      <c r="AE15" s="503" t="s">
        <v>646</v>
      </c>
      <c r="AF15" s="503" t="s">
        <v>647</v>
      </c>
      <c r="AG15" s="503" t="s">
        <v>648</v>
      </c>
      <c r="AH15" s="503" t="s">
        <v>649</v>
      </c>
      <c r="AI15" s="503" t="s">
        <v>650</v>
      </c>
      <c r="AJ15" s="503" t="s">
        <v>651</v>
      </c>
      <c r="AK15" s="503" t="s">
        <v>652</v>
      </c>
      <c r="AL15" s="503" t="s">
        <v>653</v>
      </c>
      <c r="AM15" s="553" t="s">
        <v>654</v>
      </c>
      <c r="AN15" s="503" t="s">
        <v>655</v>
      </c>
      <c r="AO15" s="503" t="s">
        <v>647</v>
      </c>
      <c r="AP15" s="503" t="s">
        <v>656</v>
      </c>
      <c r="AQ15" s="503" t="s">
        <v>650</v>
      </c>
      <c r="AR15" s="503" t="s">
        <v>657</v>
      </c>
      <c r="AS15" s="503" t="s">
        <v>658</v>
      </c>
      <c r="AT15" s="503" t="s">
        <v>658</v>
      </c>
      <c r="AU15" s="503" t="s">
        <v>659</v>
      </c>
      <c r="AV15" s="503" t="s">
        <v>660</v>
      </c>
      <c r="AW15" s="503" t="s">
        <v>661</v>
      </c>
      <c r="AX15" s="503" t="s">
        <v>662</v>
      </c>
      <c r="AY15" s="503" t="s">
        <v>663</v>
      </c>
      <c r="AZ15" s="503" t="s">
        <v>664</v>
      </c>
      <c r="BA15" s="553" t="s">
        <v>665</v>
      </c>
      <c r="BB15" s="503" t="s">
        <v>666</v>
      </c>
      <c r="BC15" s="503" t="s">
        <v>667</v>
      </c>
      <c r="BD15" s="503" t="s">
        <v>668</v>
      </c>
      <c r="BE15" s="503" t="s">
        <v>669</v>
      </c>
      <c r="BF15" s="503" t="s">
        <v>670</v>
      </c>
      <c r="BG15" s="503" t="s">
        <v>671</v>
      </c>
      <c r="BH15" s="503" t="s">
        <v>123</v>
      </c>
      <c r="BI15" s="503" t="s">
        <v>672</v>
      </c>
      <c r="BJ15" s="503" t="s">
        <v>673</v>
      </c>
      <c r="BK15" s="553" t="s">
        <v>123</v>
      </c>
      <c r="BL15" s="503" t="s">
        <v>674</v>
      </c>
      <c r="BM15" s="503" t="s">
        <v>675</v>
      </c>
      <c r="BN15" s="503" t="s">
        <v>676</v>
      </c>
      <c r="BO15" s="553" t="s">
        <v>123</v>
      </c>
      <c r="BP15" s="503" t="s">
        <v>674</v>
      </c>
      <c r="BQ15" s="503" t="s">
        <v>677</v>
      </c>
      <c r="BR15" s="503" t="s">
        <v>678</v>
      </c>
      <c r="BS15" s="562" t="s">
        <v>679</v>
      </c>
      <c r="BT15" s="503" t="s">
        <v>680</v>
      </c>
      <c r="BU15" s="566" t="s">
        <v>681</v>
      </c>
      <c r="BV15" s="503" t="s">
        <v>123</v>
      </c>
      <c r="BW15" s="503" t="s">
        <v>682</v>
      </c>
      <c r="BX15" s="553" t="s">
        <v>683</v>
      </c>
      <c r="BY15" s="503" t="s">
        <v>684</v>
      </c>
      <c r="BZ15" s="503" t="s">
        <v>685</v>
      </c>
      <c r="CA15" s="503"/>
      <c r="CB15" s="553" t="s">
        <v>686</v>
      </c>
      <c r="CC15" s="503" t="s">
        <v>687</v>
      </c>
      <c r="CD15" s="553" t="s">
        <v>123</v>
      </c>
      <c r="CE15" s="503" t="s">
        <v>688</v>
      </c>
      <c r="CF15" s="553" t="s">
        <v>689</v>
      </c>
      <c r="CG15" s="503" t="s">
        <v>690</v>
      </c>
      <c r="CH15" s="503" t="s">
        <v>691</v>
      </c>
      <c r="CI15" s="503">
        <v>365</v>
      </c>
      <c r="CJ15" s="503">
        <v>165</v>
      </c>
      <c r="CK15" s="503" t="s">
        <v>692</v>
      </c>
      <c r="CL15" s="553" t="s">
        <v>689</v>
      </c>
      <c r="CM15" s="503" t="s">
        <v>690</v>
      </c>
      <c r="CN15" s="503" t="s">
        <v>691</v>
      </c>
      <c r="CO15" s="503">
        <v>365</v>
      </c>
      <c r="CP15" s="503">
        <v>165</v>
      </c>
      <c r="CQ15" s="503" t="s">
        <v>692</v>
      </c>
      <c r="CR15" s="553" t="s">
        <v>689</v>
      </c>
      <c r="CS15" s="503" t="s">
        <v>690</v>
      </c>
      <c r="CT15" s="503" t="s">
        <v>691</v>
      </c>
      <c r="CU15" s="503">
        <v>365</v>
      </c>
      <c r="CV15" s="503">
        <v>165</v>
      </c>
      <c r="CW15" s="503" t="s">
        <v>692</v>
      </c>
      <c r="CX15" s="553" t="s">
        <v>689</v>
      </c>
      <c r="CY15" s="503" t="s">
        <v>690</v>
      </c>
      <c r="CZ15" s="503" t="s">
        <v>691</v>
      </c>
      <c r="DA15" s="503">
        <v>365</v>
      </c>
      <c r="DB15" s="503">
        <v>165</v>
      </c>
      <c r="DC15" s="503" t="s">
        <v>692</v>
      </c>
    </row>
    <row r="16" spans="1:107" s="28" customFormat="1" x14ac:dyDescent="0.25">
      <c r="A16" s="1179" t="s">
        <v>693</v>
      </c>
      <c r="B16" s="1011"/>
      <c r="C16" s="1011"/>
      <c r="D16" s="1011"/>
      <c r="E16" s="1012"/>
      <c r="F16" s="1012"/>
      <c r="G16" s="1013"/>
      <c r="H16" s="1014"/>
      <c r="I16" s="1239"/>
      <c r="J16" s="1238"/>
      <c r="K16" s="1015"/>
      <c r="L16" s="1016"/>
      <c r="M16" s="1017"/>
      <c r="N1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6" s="1028"/>
      <c r="U16" s="1028"/>
      <c r="V1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6" s="1028"/>
      <c r="AC16" s="1029"/>
      <c r="AD16" s="1030"/>
      <c r="AE16" s="1030"/>
      <c r="AF16" s="1030"/>
      <c r="AG16" s="1017"/>
      <c r="AH16" s="1030"/>
      <c r="AI16" s="1031"/>
      <c r="AJ16" s="1031"/>
      <c r="AK16" s="1032"/>
      <c r="AL16" s="1033"/>
      <c r="AM16" s="1034"/>
      <c r="AN16" s="1031"/>
      <c r="AO16" s="1035"/>
      <c r="AP16" s="1035"/>
      <c r="AQ16" s="1035"/>
      <c r="AR16" s="1035"/>
      <c r="AS16" s="1035"/>
      <c r="AT16" s="1035"/>
      <c r="AU16" s="1032"/>
      <c r="AV16" s="1032"/>
      <c r="AW16" s="1032"/>
      <c r="AX16" s="1036"/>
      <c r="AY1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6" s="1054"/>
      <c r="BB16" s="1030"/>
      <c r="BC16" s="1030"/>
      <c r="BD16" s="49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6" s="1030"/>
      <c r="BF16" s="1030"/>
      <c r="BG16" s="1030"/>
      <c r="BH16" s="1056"/>
      <c r="BI16" s="1030"/>
      <c r="BJ16" s="1056"/>
      <c r="BK16" s="1054"/>
      <c r="BL16" s="1030"/>
      <c r="BM16" s="1057"/>
      <c r="BN16" s="1058"/>
      <c r="BO16" s="1054"/>
      <c r="BP16" s="1028"/>
      <c r="BQ16" s="1057"/>
      <c r="BR16" s="1059"/>
      <c r="BS16" s="1060"/>
      <c r="BT16" s="1028"/>
      <c r="BU16" s="1061"/>
      <c r="BV16" s="1017"/>
      <c r="BW16" s="1062"/>
      <c r="BX16" s="1063"/>
      <c r="BY16" s="1028"/>
      <c r="BZ16" s="1028"/>
      <c r="CA16" s="1025"/>
      <c r="CB16" s="1064"/>
      <c r="CC16" s="1062"/>
      <c r="CD16" s="1064"/>
      <c r="CE16" s="1062"/>
      <c r="CF16" s="1026"/>
      <c r="CG16" s="1202"/>
      <c r="CH16" s="1022"/>
      <c r="CI16" s="1022"/>
      <c r="CJ16" s="1022"/>
      <c r="CK16" s="1065"/>
      <c r="CL16" s="1026"/>
      <c r="CM16" s="1202"/>
      <c r="CN16" s="1022"/>
      <c r="CO16" s="1022"/>
      <c r="CP16" s="1022"/>
      <c r="CQ16" s="1065"/>
      <c r="CR16" s="1026"/>
      <c r="CS16" s="1202"/>
      <c r="CT16" s="1022"/>
      <c r="CU16" s="1022"/>
      <c r="CV16" s="1022"/>
      <c r="CW16" s="1065"/>
      <c r="CX16" s="1026"/>
      <c r="CY16" s="1022"/>
      <c r="CZ16" s="1022"/>
      <c r="DA16" s="1022"/>
      <c r="DB16" s="1022"/>
      <c r="DC16" s="1065"/>
    </row>
    <row r="17" spans="1:107" s="28" customFormat="1" ht="18.600000000000001" customHeight="1" x14ac:dyDescent="0.25">
      <c r="A17" s="1180" t="s">
        <v>694</v>
      </c>
      <c r="B17" s="1018"/>
      <c r="C17" s="1018"/>
      <c r="D17" s="1011"/>
      <c r="E17" s="1012"/>
      <c r="F17" s="1019"/>
      <c r="G17" s="1016"/>
      <c r="H17" s="1020"/>
      <c r="I17" s="1239"/>
      <c r="J17" s="1238"/>
      <c r="K17" s="1021"/>
      <c r="L17" s="1016"/>
      <c r="M17" s="1022"/>
      <c r="N1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7" s="1022"/>
      <c r="U17" s="1022"/>
      <c r="V1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7" s="1022"/>
      <c r="AC17" s="1037"/>
      <c r="AD17" s="1038"/>
      <c r="AE17" s="1038"/>
      <c r="AF17" s="1038"/>
      <c r="AG17" s="1039"/>
      <c r="AH17" s="1038"/>
      <c r="AI17" s="1040"/>
      <c r="AJ17" s="1040"/>
      <c r="AK17" s="1041"/>
      <c r="AL17" s="1042"/>
      <c r="AM17" s="1043"/>
      <c r="AN17" s="1040"/>
      <c r="AO17" s="1044"/>
      <c r="AP17" s="1044"/>
      <c r="AQ17" s="1044"/>
      <c r="AR17" s="1044"/>
      <c r="AS17" s="1044"/>
      <c r="AT17" s="1044"/>
      <c r="AU17" s="1041"/>
      <c r="AV17" s="1041"/>
      <c r="AW17" s="1041"/>
      <c r="AX17" s="1045"/>
      <c r="AY1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7" s="1055"/>
      <c r="BB17" s="1038"/>
      <c r="BC17" s="1038"/>
      <c r="BD1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7" s="1038"/>
      <c r="BF17" s="1030"/>
      <c r="BG17" s="1030"/>
      <c r="BH17" s="1066"/>
      <c r="BI17" s="1038"/>
      <c r="BJ17" s="1066"/>
      <c r="BK17" s="1055"/>
      <c r="BL17" s="1038"/>
      <c r="BM17" s="1067"/>
      <c r="BN17" s="1068"/>
      <c r="BO17" s="1055"/>
      <c r="BP17" s="1022"/>
      <c r="BQ17" s="1067"/>
      <c r="BR17" s="1069"/>
      <c r="BS17" s="1070"/>
      <c r="BT17" s="1022"/>
      <c r="BU17" s="1071"/>
      <c r="BV17" s="1039"/>
      <c r="BW17" s="1025"/>
      <c r="BX17" s="1026"/>
      <c r="BY17" s="1022"/>
      <c r="BZ17" s="1022"/>
      <c r="CA17" s="1025"/>
      <c r="CB17" s="1026"/>
      <c r="CC17" s="1025"/>
      <c r="CD17" s="1026"/>
      <c r="CE17" s="1025"/>
      <c r="CF17" s="1026"/>
      <c r="CG17" s="1202"/>
      <c r="CH17" s="1022"/>
      <c r="CI17" s="1022"/>
      <c r="CJ17" s="1022"/>
      <c r="CK17" s="1065"/>
      <c r="CL17" s="1026"/>
      <c r="CM17" s="1202"/>
      <c r="CN17" s="1022"/>
      <c r="CO17" s="1022"/>
      <c r="CP17" s="1022"/>
      <c r="CQ17" s="1065"/>
      <c r="CR17" s="1026"/>
      <c r="CS17" s="1202"/>
      <c r="CT17" s="1022"/>
      <c r="CU17" s="1022"/>
      <c r="CV17" s="1022"/>
      <c r="CW17" s="1065"/>
      <c r="CX17" s="1026"/>
      <c r="CY17" s="1022"/>
      <c r="CZ17" s="1022"/>
      <c r="DA17" s="1022"/>
      <c r="DB17" s="1022"/>
      <c r="DC17" s="1065"/>
    </row>
    <row r="18" spans="1:107" s="28" customFormat="1" ht="18.600000000000001" customHeight="1" x14ac:dyDescent="0.25">
      <c r="A18" s="1180" t="s">
        <v>695</v>
      </c>
      <c r="B18" s="1018"/>
      <c r="C18" s="1018"/>
      <c r="D18" s="1011"/>
      <c r="E18" s="1012"/>
      <c r="F18" s="1019"/>
      <c r="G18" s="1016"/>
      <c r="H18" s="1020"/>
      <c r="I18" s="1239"/>
      <c r="J18" s="1238"/>
      <c r="K18" s="1021"/>
      <c r="L18" s="1016"/>
      <c r="M18" s="1022"/>
      <c r="N1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8" s="1022"/>
      <c r="U18" s="1022"/>
      <c r="V1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8" s="1022"/>
      <c r="AC18" s="1037"/>
      <c r="AD18" s="1038"/>
      <c r="AE18" s="1038"/>
      <c r="AF18" s="1038"/>
      <c r="AG18" s="1039"/>
      <c r="AH18" s="1038"/>
      <c r="AI18" s="1040"/>
      <c r="AJ18" s="1040"/>
      <c r="AK18" s="1041"/>
      <c r="AL18" s="1042"/>
      <c r="AM18" s="1043"/>
      <c r="AN18" s="1040"/>
      <c r="AO18" s="1044"/>
      <c r="AP18" s="1044"/>
      <c r="AQ18" s="1044"/>
      <c r="AR18" s="1044"/>
      <c r="AS18" s="1044"/>
      <c r="AT18" s="1044"/>
      <c r="AU18" s="1041"/>
      <c r="AV18" s="1041"/>
      <c r="AW18" s="1041"/>
      <c r="AX18" s="1045"/>
      <c r="AY1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8" s="1055"/>
      <c r="BB18" s="1038"/>
      <c r="BC18" s="1038"/>
      <c r="BD1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8" s="1038"/>
      <c r="BF18" s="1030"/>
      <c r="BG18" s="1030"/>
      <c r="BH18" s="1066"/>
      <c r="BI18" s="1038"/>
      <c r="BJ18" s="1066"/>
      <c r="BK18" s="1055"/>
      <c r="BL18" s="1038"/>
      <c r="BM18" s="1067"/>
      <c r="BN18" s="1068"/>
      <c r="BO18" s="1055"/>
      <c r="BP18" s="1022"/>
      <c r="BQ18" s="1067"/>
      <c r="BR18" s="1069"/>
      <c r="BS18" s="1070"/>
      <c r="BT18" s="1022"/>
      <c r="BU18" s="1071"/>
      <c r="BV18" s="1039"/>
      <c r="BW18" s="1025"/>
      <c r="BX18" s="1026"/>
      <c r="BY18" s="1022"/>
      <c r="BZ18" s="1022"/>
      <c r="CA18" s="1025"/>
      <c r="CB18" s="1026"/>
      <c r="CC18" s="1025"/>
      <c r="CD18" s="1026"/>
      <c r="CE18" s="1025"/>
      <c r="CF18" s="1026"/>
      <c r="CG18" s="1202"/>
      <c r="CH18" s="1022"/>
      <c r="CI18" s="1022"/>
      <c r="CJ18" s="1022"/>
      <c r="CK18" s="1065"/>
      <c r="CL18" s="1026"/>
      <c r="CM18" s="1202"/>
      <c r="CN18" s="1022"/>
      <c r="CO18" s="1022"/>
      <c r="CP18" s="1022"/>
      <c r="CQ18" s="1065"/>
      <c r="CR18" s="1026"/>
      <c r="CS18" s="1202"/>
      <c r="CT18" s="1022"/>
      <c r="CU18" s="1022"/>
      <c r="CV18" s="1022"/>
      <c r="CW18" s="1065"/>
      <c r="CX18" s="1026"/>
      <c r="CY18" s="1022"/>
      <c r="CZ18" s="1022"/>
      <c r="DA18" s="1022"/>
      <c r="DB18" s="1022"/>
      <c r="DC18" s="1065"/>
    </row>
    <row r="19" spans="1:107" s="28" customFormat="1" ht="18.600000000000001" customHeight="1" x14ac:dyDescent="0.25">
      <c r="A19" s="1180" t="s">
        <v>696</v>
      </c>
      <c r="B19" s="1018"/>
      <c r="C19" s="1018"/>
      <c r="D19" s="1011"/>
      <c r="E19" s="1012"/>
      <c r="F19" s="1019"/>
      <c r="G19" s="1016"/>
      <c r="H19" s="1020"/>
      <c r="I19" s="1239"/>
      <c r="J19" s="1238"/>
      <c r="K19" s="1021"/>
      <c r="L19" s="1016"/>
      <c r="M19" s="1022"/>
      <c r="N1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9" s="1022"/>
      <c r="U19" s="1022"/>
      <c r="V1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9" s="1022"/>
      <c r="AC19" s="1037"/>
      <c r="AD19" s="1038"/>
      <c r="AE19" s="1038"/>
      <c r="AF19" s="1038"/>
      <c r="AG19" s="1039"/>
      <c r="AH19" s="1038"/>
      <c r="AI19" s="1040"/>
      <c r="AJ19" s="1040"/>
      <c r="AK19" s="1041"/>
      <c r="AL19" s="1042"/>
      <c r="AM19" s="1043"/>
      <c r="AN19" s="1040"/>
      <c r="AO19" s="1044"/>
      <c r="AP19" s="1044"/>
      <c r="AQ19" s="1044"/>
      <c r="AR19" s="1044"/>
      <c r="AS19" s="1044"/>
      <c r="AT19" s="1044"/>
      <c r="AU19" s="1041"/>
      <c r="AV19" s="1041"/>
      <c r="AW19" s="1041"/>
      <c r="AX19" s="1045"/>
      <c r="AY1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9" s="1055"/>
      <c r="BB19" s="1038"/>
      <c r="BC19" s="1038"/>
      <c r="BD1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9" s="1038"/>
      <c r="BF19" s="1030"/>
      <c r="BG19" s="1030"/>
      <c r="BH19" s="1066"/>
      <c r="BI19" s="1038"/>
      <c r="BJ19" s="1066"/>
      <c r="BK19" s="1055"/>
      <c r="BL19" s="1038"/>
      <c r="BM19" s="1067"/>
      <c r="BN19" s="1068"/>
      <c r="BO19" s="1055"/>
      <c r="BP19" s="1022"/>
      <c r="BQ19" s="1067"/>
      <c r="BR19" s="1069"/>
      <c r="BS19" s="1070"/>
      <c r="BT19" s="1022"/>
      <c r="BU19" s="1071"/>
      <c r="BV19" s="1039"/>
      <c r="BW19" s="1025"/>
      <c r="BX19" s="1026"/>
      <c r="BY19" s="1022"/>
      <c r="BZ19" s="1022"/>
      <c r="CA19" s="1025"/>
      <c r="CB19" s="1026"/>
      <c r="CC19" s="1025"/>
      <c r="CD19" s="1026"/>
      <c r="CE19" s="1025"/>
      <c r="CF19" s="1026"/>
      <c r="CG19" s="1202"/>
      <c r="CH19" s="1022"/>
      <c r="CI19" s="1022"/>
      <c r="CJ19" s="1022"/>
      <c r="CK19" s="1065"/>
      <c r="CL19" s="1026"/>
      <c r="CM19" s="1202"/>
      <c r="CN19" s="1022"/>
      <c r="CO19" s="1022"/>
      <c r="CP19" s="1022"/>
      <c r="CQ19" s="1065"/>
      <c r="CR19" s="1026"/>
      <c r="CS19" s="1202"/>
      <c r="CT19" s="1022"/>
      <c r="CU19" s="1022"/>
      <c r="CV19" s="1022"/>
      <c r="CW19" s="1065"/>
      <c r="CX19" s="1026"/>
      <c r="CY19" s="1022"/>
      <c r="CZ19" s="1022"/>
      <c r="DA19" s="1022"/>
      <c r="DB19" s="1022"/>
      <c r="DC19" s="1065"/>
    </row>
    <row r="20" spans="1:107" s="28" customFormat="1" ht="18.600000000000001" customHeight="1" x14ac:dyDescent="0.25">
      <c r="A20" s="1180" t="s">
        <v>697</v>
      </c>
      <c r="B20" s="1018"/>
      <c r="C20" s="1018"/>
      <c r="D20" s="1011"/>
      <c r="E20" s="1012"/>
      <c r="F20" s="1019"/>
      <c r="G20" s="1016"/>
      <c r="H20" s="1020"/>
      <c r="I20" s="1239"/>
      <c r="J20" s="1238"/>
      <c r="K20" s="1021"/>
      <c r="L20" s="1016"/>
      <c r="M20" s="1022"/>
      <c r="N2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0" s="1022"/>
      <c r="U20" s="1022"/>
      <c r="V2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0" s="1022"/>
      <c r="AC20" s="1037"/>
      <c r="AD20" s="1018"/>
      <c r="AE20" s="1038"/>
      <c r="AF20" s="1038"/>
      <c r="AG20" s="1039"/>
      <c r="AH20" s="1038"/>
      <c r="AI20" s="1040"/>
      <c r="AJ20" s="1040"/>
      <c r="AK20" s="1041"/>
      <c r="AL20" s="1042"/>
      <c r="AM20" s="1043"/>
      <c r="AN20" s="1040"/>
      <c r="AO20" s="1044"/>
      <c r="AP20" s="1044"/>
      <c r="AQ20" s="1044"/>
      <c r="AR20" s="1044"/>
      <c r="AS20" s="1044"/>
      <c r="AT20" s="1044"/>
      <c r="AU20" s="1041"/>
      <c r="AV20" s="1041"/>
      <c r="AW20" s="1041"/>
      <c r="AX20" s="1045"/>
      <c r="AY2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0" s="1055"/>
      <c r="BB20" s="1038"/>
      <c r="BC20" s="1038"/>
      <c r="BD2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0" s="1038"/>
      <c r="BF20" s="1030"/>
      <c r="BG20" s="1030"/>
      <c r="BH20" s="1066"/>
      <c r="BI20" s="1038"/>
      <c r="BJ20" s="1066"/>
      <c r="BK20" s="1055"/>
      <c r="BL20" s="1038"/>
      <c r="BM20" s="1067"/>
      <c r="BN20" s="1068"/>
      <c r="BO20" s="1055"/>
      <c r="BP20" s="1022"/>
      <c r="BQ20" s="1067"/>
      <c r="BR20" s="1069"/>
      <c r="BS20" s="1070"/>
      <c r="BT20" s="1022"/>
      <c r="BU20" s="1071"/>
      <c r="BV20" s="1039"/>
      <c r="BW20" s="1025"/>
      <c r="BX20" s="1026"/>
      <c r="BY20" s="1022"/>
      <c r="BZ20" s="1022"/>
      <c r="CA20" s="1025"/>
      <c r="CB20" s="1026"/>
      <c r="CC20" s="1025"/>
      <c r="CD20" s="1026"/>
      <c r="CE20" s="1025"/>
      <c r="CF20" s="1026"/>
      <c r="CG20" s="1202"/>
      <c r="CH20" s="1022"/>
      <c r="CI20" s="1022"/>
      <c r="CJ20" s="1022"/>
      <c r="CK20" s="1065"/>
      <c r="CL20" s="1026"/>
      <c r="CM20" s="1202"/>
      <c r="CN20" s="1022"/>
      <c r="CO20" s="1022"/>
      <c r="CP20" s="1022"/>
      <c r="CQ20" s="1065"/>
      <c r="CR20" s="1026"/>
      <c r="CS20" s="1202"/>
      <c r="CT20" s="1022"/>
      <c r="CU20" s="1022"/>
      <c r="CV20" s="1022"/>
      <c r="CW20" s="1065"/>
      <c r="CX20" s="1026"/>
      <c r="CY20" s="1022"/>
      <c r="CZ20" s="1022"/>
      <c r="DA20" s="1022"/>
      <c r="DB20" s="1022"/>
      <c r="DC20" s="1065"/>
    </row>
    <row r="21" spans="1:107" s="28" customFormat="1" ht="18.600000000000001" customHeight="1" x14ac:dyDescent="0.25">
      <c r="A21" s="1180" t="s">
        <v>698</v>
      </c>
      <c r="B21" s="1018"/>
      <c r="C21" s="1018"/>
      <c r="D21" s="1011"/>
      <c r="E21" s="1012"/>
      <c r="F21" s="1019"/>
      <c r="G21" s="1016"/>
      <c r="H21" s="1020"/>
      <c r="I21" s="1239"/>
      <c r="J21" s="1238"/>
      <c r="K21" s="1021"/>
      <c r="L21" s="1016"/>
      <c r="M21" s="1022"/>
      <c r="N2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1" s="1022"/>
      <c r="U21" s="1022"/>
      <c r="V2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1" s="1022"/>
      <c r="AC21" s="1037"/>
      <c r="AD21" s="1038"/>
      <c r="AE21" s="1038"/>
      <c r="AF21" s="1038"/>
      <c r="AG21" s="1039"/>
      <c r="AH21" s="1038"/>
      <c r="AI21" s="1040"/>
      <c r="AJ21" s="1040"/>
      <c r="AK21" s="1041"/>
      <c r="AL21" s="1042"/>
      <c r="AM21" s="1043"/>
      <c r="AN21" s="1040"/>
      <c r="AO21" s="1044"/>
      <c r="AP21" s="1044"/>
      <c r="AQ21" s="1044"/>
      <c r="AR21" s="1044"/>
      <c r="AS21" s="1044"/>
      <c r="AT21" s="1044"/>
      <c r="AU21" s="1041"/>
      <c r="AV21" s="1041"/>
      <c r="AW21" s="1041"/>
      <c r="AX21" s="1045"/>
      <c r="AY2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1" s="1055"/>
      <c r="BB21" s="1038"/>
      <c r="BC21" s="1038"/>
      <c r="BD2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1" s="1038"/>
      <c r="BF21" s="1030"/>
      <c r="BG21" s="1030"/>
      <c r="BH21" s="1066"/>
      <c r="BI21" s="1038"/>
      <c r="BJ21" s="1066"/>
      <c r="BK21" s="1055"/>
      <c r="BL21" s="1038"/>
      <c r="BM21" s="1067"/>
      <c r="BN21" s="1068"/>
      <c r="BO21" s="1055"/>
      <c r="BP21" s="1022"/>
      <c r="BQ21" s="1067"/>
      <c r="BR21" s="1069"/>
      <c r="BS21" s="1070"/>
      <c r="BT21" s="1022"/>
      <c r="BU21" s="1071"/>
      <c r="BV21" s="1039"/>
      <c r="BW21" s="1025"/>
      <c r="BX21" s="1026"/>
      <c r="BY21" s="1022"/>
      <c r="BZ21" s="1022"/>
      <c r="CA21" s="1025"/>
      <c r="CB21" s="1026"/>
      <c r="CC21" s="1025"/>
      <c r="CD21" s="1026"/>
      <c r="CE21" s="1025"/>
      <c r="CF21" s="1026"/>
      <c r="CG21" s="1202"/>
      <c r="CH21" s="1022"/>
      <c r="CI21" s="1022"/>
      <c r="CJ21" s="1022"/>
      <c r="CK21" s="1065"/>
      <c r="CL21" s="1026"/>
      <c r="CM21" s="1202"/>
      <c r="CN21" s="1022"/>
      <c r="CO21" s="1022"/>
      <c r="CP21" s="1022"/>
      <c r="CQ21" s="1065"/>
      <c r="CR21" s="1026"/>
      <c r="CS21" s="1202"/>
      <c r="CT21" s="1022"/>
      <c r="CU21" s="1022"/>
      <c r="CV21" s="1022"/>
      <c r="CW21" s="1065"/>
      <c r="CX21" s="1026"/>
      <c r="CY21" s="1022"/>
      <c r="CZ21" s="1022"/>
      <c r="DA21" s="1022"/>
      <c r="DB21" s="1022"/>
      <c r="DC21" s="1065"/>
    </row>
    <row r="22" spans="1:107" s="28" customFormat="1" ht="18.600000000000001" customHeight="1" x14ac:dyDescent="0.25">
      <c r="A22" s="1180" t="s">
        <v>699</v>
      </c>
      <c r="B22" s="1018"/>
      <c r="C22" s="1018"/>
      <c r="D22" s="1011"/>
      <c r="E22" s="1012"/>
      <c r="F22" s="1019"/>
      <c r="G22" s="1016"/>
      <c r="H22" s="1020"/>
      <c r="I22" s="1239"/>
      <c r="J22" s="1238"/>
      <c r="K22" s="1021"/>
      <c r="L22" s="1016"/>
      <c r="M22" s="1022"/>
      <c r="N2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2" s="1022"/>
      <c r="U22" s="1022"/>
      <c r="V2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2" s="1022"/>
      <c r="AC22" s="1037"/>
      <c r="AD22" s="1038"/>
      <c r="AE22" s="1038"/>
      <c r="AF22" s="1038"/>
      <c r="AG22" s="1039"/>
      <c r="AH22" s="1038"/>
      <c r="AI22" s="1040"/>
      <c r="AJ22" s="1040"/>
      <c r="AK22" s="1041"/>
      <c r="AL22" s="1042"/>
      <c r="AM22" s="1043"/>
      <c r="AN22" s="1040"/>
      <c r="AO22" s="1044"/>
      <c r="AP22" s="1044"/>
      <c r="AQ22" s="1044"/>
      <c r="AR22" s="1044"/>
      <c r="AS22" s="1044"/>
      <c r="AT22" s="1044"/>
      <c r="AU22" s="1041"/>
      <c r="AV22" s="1041"/>
      <c r="AW22" s="1041"/>
      <c r="AX22" s="1045"/>
      <c r="AY2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2" s="1055"/>
      <c r="BB22" s="1038"/>
      <c r="BC22" s="1038"/>
      <c r="BD2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2" s="1038"/>
      <c r="BF22" s="1030"/>
      <c r="BG22" s="1030"/>
      <c r="BH22" s="1066"/>
      <c r="BI22" s="1038"/>
      <c r="BJ22" s="1066"/>
      <c r="BK22" s="1055"/>
      <c r="BL22" s="1038"/>
      <c r="BM22" s="1067"/>
      <c r="BN22" s="1068"/>
      <c r="BO22" s="1055"/>
      <c r="BP22" s="1022"/>
      <c r="BQ22" s="1067"/>
      <c r="BR22" s="1069"/>
      <c r="BS22" s="1070"/>
      <c r="BT22" s="1022"/>
      <c r="BU22" s="1071"/>
      <c r="BV22" s="1039"/>
      <c r="BW22" s="1025"/>
      <c r="BX22" s="1026"/>
      <c r="BY22" s="1022"/>
      <c r="BZ22" s="1022"/>
      <c r="CA22" s="1025"/>
      <c r="CB22" s="1026"/>
      <c r="CC22" s="1025"/>
      <c r="CD22" s="1026"/>
      <c r="CE22" s="1025"/>
      <c r="CF22" s="1026"/>
      <c r="CG22" s="1202"/>
      <c r="CH22" s="1022"/>
      <c r="CI22" s="1022"/>
      <c r="CJ22" s="1022"/>
      <c r="CK22" s="1065"/>
      <c r="CL22" s="1026"/>
      <c r="CM22" s="1202"/>
      <c r="CN22" s="1022"/>
      <c r="CO22" s="1022"/>
      <c r="CP22" s="1022"/>
      <c r="CQ22" s="1065"/>
      <c r="CR22" s="1026"/>
      <c r="CS22" s="1202"/>
      <c r="CT22" s="1022"/>
      <c r="CU22" s="1022"/>
      <c r="CV22" s="1022"/>
      <c r="CW22" s="1065"/>
      <c r="CX22" s="1026"/>
      <c r="CY22" s="1022"/>
      <c r="CZ22" s="1022"/>
      <c r="DA22" s="1022"/>
      <c r="DB22" s="1022"/>
      <c r="DC22" s="1065"/>
    </row>
    <row r="23" spans="1:107" s="28" customFormat="1" ht="18.600000000000001" customHeight="1" x14ac:dyDescent="0.25">
      <c r="A23" s="1180" t="s">
        <v>700</v>
      </c>
      <c r="B23" s="1018"/>
      <c r="C23" s="1018"/>
      <c r="D23" s="1011"/>
      <c r="E23" s="1012"/>
      <c r="F23" s="1019"/>
      <c r="G23" s="1016"/>
      <c r="H23" s="1020"/>
      <c r="I23" s="1239"/>
      <c r="J23" s="1238"/>
      <c r="K23" s="1021"/>
      <c r="L23" s="1016"/>
      <c r="M23" s="1022"/>
      <c r="N2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3" s="1022"/>
      <c r="U23" s="1022"/>
      <c r="V2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3" s="1022"/>
      <c r="AC23" s="1037"/>
      <c r="AD23" s="1038"/>
      <c r="AE23" s="1038"/>
      <c r="AF23" s="1038"/>
      <c r="AG23" s="1039"/>
      <c r="AH23" s="1038"/>
      <c r="AI23" s="1040"/>
      <c r="AJ23" s="1040"/>
      <c r="AK23" s="1041"/>
      <c r="AL23" s="1042"/>
      <c r="AM23" s="1043"/>
      <c r="AN23" s="1040"/>
      <c r="AO23" s="1044"/>
      <c r="AP23" s="1044"/>
      <c r="AQ23" s="1044"/>
      <c r="AR23" s="1044"/>
      <c r="AS23" s="1044"/>
      <c r="AT23" s="1044"/>
      <c r="AU23" s="1041"/>
      <c r="AV23" s="1041"/>
      <c r="AW23" s="1041"/>
      <c r="AX23" s="1045"/>
      <c r="AY2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3" s="1055"/>
      <c r="BB23" s="1038"/>
      <c r="BC23" s="1038"/>
      <c r="BD2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3" s="1038"/>
      <c r="BF23" s="1030"/>
      <c r="BG23" s="1030"/>
      <c r="BH23" s="1066"/>
      <c r="BI23" s="1038"/>
      <c r="BJ23" s="1066"/>
      <c r="BK23" s="1055"/>
      <c r="BL23" s="1038"/>
      <c r="BM23" s="1067"/>
      <c r="BN23" s="1068"/>
      <c r="BO23" s="1055"/>
      <c r="BP23" s="1022"/>
      <c r="BQ23" s="1067"/>
      <c r="BR23" s="1069"/>
      <c r="BS23" s="1070"/>
      <c r="BT23" s="1022"/>
      <c r="BU23" s="1071"/>
      <c r="BV23" s="1039"/>
      <c r="BW23" s="1025"/>
      <c r="BX23" s="1026"/>
      <c r="BY23" s="1022"/>
      <c r="BZ23" s="1022"/>
      <c r="CA23" s="1025"/>
      <c r="CB23" s="1026"/>
      <c r="CC23" s="1025"/>
      <c r="CD23" s="1026"/>
      <c r="CE23" s="1025"/>
      <c r="CF23" s="1026"/>
      <c r="CG23" s="1202"/>
      <c r="CH23" s="1022"/>
      <c r="CI23" s="1022"/>
      <c r="CJ23" s="1022"/>
      <c r="CK23" s="1065"/>
      <c r="CL23" s="1026"/>
      <c r="CM23" s="1202"/>
      <c r="CN23" s="1022"/>
      <c r="CO23" s="1022"/>
      <c r="CP23" s="1022"/>
      <c r="CQ23" s="1065"/>
      <c r="CR23" s="1026"/>
      <c r="CS23" s="1202"/>
      <c r="CT23" s="1022"/>
      <c r="CU23" s="1022"/>
      <c r="CV23" s="1022"/>
      <c r="CW23" s="1065"/>
      <c r="CX23" s="1026"/>
      <c r="CY23" s="1022"/>
      <c r="CZ23" s="1022"/>
      <c r="DA23" s="1022"/>
      <c r="DB23" s="1022"/>
      <c r="DC23" s="1065"/>
    </row>
    <row r="24" spans="1:107" s="28" customFormat="1" ht="18.600000000000001" customHeight="1" x14ac:dyDescent="0.25">
      <c r="A24" s="1180" t="s">
        <v>701</v>
      </c>
      <c r="B24" s="1018"/>
      <c r="C24" s="1018"/>
      <c r="D24" s="1011"/>
      <c r="E24" s="1012"/>
      <c r="F24" s="1019"/>
      <c r="G24" s="1016"/>
      <c r="H24" s="1020"/>
      <c r="I24" s="1239"/>
      <c r="J24" s="1238"/>
      <c r="K24" s="1021"/>
      <c r="L24" s="1016"/>
      <c r="M24" s="1022"/>
      <c r="N2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4" s="1022"/>
      <c r="U24" s="1022"/>
      <c r="V2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4" s="1022"/>
      <c r="AC24" s="1037"/>
      <c r="AD24" s="1038"/>
      <c r="AE24" s="1038"/>
      <c r="AF24" s="1038"/>
      <c r="AG24" s="1039"/>
      <c r="AH24" s="1038"/>
      <c r="AI24" s="1040"/>
      <c r="AJ24" s="1040"/>
      <c r="AK24" s="1041"/>
      <c r="AL24" s="1042"/>
      <c r="AM24" s="1043"/>
      <c r="AN24" s="1040"/>
      <c r="AO24" s="1044"/>
      <c r="AP24" s="1044"/>
      <c r="AQ24" s="1044"/>
      <c r="AR24" s="1044"/>
      <c r="AS24" s="1044"/>
      <c r="AT24" s="1044"/>
      <c r="AU24" s="1041"/>
      <c r="AV24" s="1041"/>
      <c r="AW24" s="1041"/>
      <c r="AX24" s="1045"/>
      <c r="AY2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4" s="1055"/>
      <c r="BB24" s="1038"/>
      <c r="BC24" s="1038"/>
      <c r="BD2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4" s="1038"/>
      <c r="BF24" s="1030"/>
      <c r="BG24" s="1030"/>
      <c r="BH24" s="1066"/>
      <c r="BI24" s="1038"/>
      <c r="BJ24" s="1066"/>
      <c r="BK24" s="1055"/>
      <c r="BL24" s="1038"/>
      <c r="BM24" s="1067"/>
      <c r="BN24" s="1068"/>
      <c r="BO24" s="1055"/>
      <c r="BP24" s="1022"/>
      <c r="BQ24" s="1067"/>
      <c r="BR24" s="1069"/>
      <c r="BS24" s="1070"/>
      <c r="BT24" s="1022"/>
      <c r="BU24" s="1071"/>
      <c r="BV24" s="1039"/>
      <c r="BW24" s="1025"/>
      <c r="BX24" s="1026"/>
      <c r="BY24" s="1022"/>
      <c r="BZ24" s="1022"/>
      <c r="CA24" s="1025"/>
      <c r="CB24" s="1026"/>
      <c r="CC24" s="1025"/>
      <c r="CD24" s="1026"/>
      <c r="CE24" s="1025"/>
      <c r="CF24" s="1026"/>
      <c r="CG24" s="1202"/>
      <c r="CH24" s="1022"/>
      <c r="CI24" s="1022"/>
      <c r="CJ24" s="1022"/>
      <c r="CK24" s="1065"/>
      <c r="CL24" s="1026"/>
      <c r="CM24" s="1202"/>
      <c r="CN24" s="1022"/>
      <c r="CO24" s="1022"/>
      <c r="CP24" s="1022"/>
      <c r="CQ24" s="1065"/>
      <c r="CR24" s="1026"/>
      <c r="CS24" s="1202"/>
      <c r="CT24" s="1022"/>
      <c r="CU24" s="1022"/>
      <c r="CV24" s="1022"/>
      <c r="CW24" s="1065"/>
      <c r="CX24" s="1026"/>
      <c r="CY24" s="1022"/>
      <c r="CZ24" s="1022"/>
      <c r="DA24" s="1022"/>
      <c r="DB24" s="1022"/>
      <c r="DC24" s="1065"/>
    </row>
    <row r="25" spans="1:107" s="28" customFormat="1" ht="18.600000000000001" customHeight="1" x14ac:dyDescent="0.25">
      <c r="A25" s="1180" t="s">
        <v>702</v>
      </c>
      <c r="B25" s="1018"/>
      <c r="C25" s="1018"/>
      <c r="D25" s="1011"/>
      <c r="E25" s="1012"/>
      <c r="F25" s="1019"/>
      <c r="G25" s="1016"/>
      <c r="H25" s="1020"/>
      <c r="I25" s="1239"/>
      <c r="J25" s="1238"/>
      <c r="K25" s="1021"/>
      <c r="L25" s="1016"/>
      <c r="M25" s="1022"/>
      <c r="N2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5" s="1022"/>
      <c r="U25" s="1022"/>
      <c r="V2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5" s="1022"/>
      <c r="AC25" s="1037"/>
      <c r="AD25" s="1038"/>
      <c r="AE25" s="1038"/>
      <c r="AF25" s="1038"/>
      <c r="AG25" s="1039"/>
      <c r="AH25" s="1038"/>
      <c r="AI25" s="1040"/>
      <c r="AJ25" s="1040"/>
      <c r="AK25" s="1041"/>
      <c r="AL25" s="1042"/>
      <c r="AM25" s="1043"/>
      <c r="AN25" s="1040"/>
      <c r="AO25" s="1044"/>
      <c r="AP25" s="1044"/>
      <c r="AQ25" s="1044"/>
      <c r="AR25" s="1044"/>
      <c r="AS25" s="1044"/>
      <c r="AT25" s="1044"/>
      <c r="AU25" s="1041"/>
      <c r="AV25" s="1041"/>
      <c r="AW25" s="1041"/>
      <c r="AX25" s="1045"/>
      <c r="AY2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5" s="1055"/>
      <c r="BB25" s="1038"/>
      <c r="BC25" s="1038"/>
      <c r="BD2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5" s="1038"/>
      <c r="BF25" s="1030"/>
      <c r="BG25" s="1030"/>
      <c r="BH25" s="1066"/>
      <c r="BI25" s="1038"/>
      <c r="BJ25" s="1066"/>
      <c r="BK25" s="1055"/>
      <c r="BL25" s="1038"/>
      <c r="BM25" s="1067"/>
      <c r="BN25" s="1068"/>
      <c r="BO25" s="1055"/>
      <c r="BP25" s="1022"/>
      <c r="BQ25" s="1067"/>
      <c r="BR25" s="1069"/>
      <c r="BS25" s="1070"/>
      <c r="BT25" s="1022"/>
      <c r="BU25" s="1071"/>
      <c r="BV25" s="1039"/>
      <c r="BW25" s="1025"/>
      <c r="BX25" s="1026"/>
      <c r="BY25" s="1022"/>
      <c r="BZ25" s="1022"/>
      <c r="CA25" s="1025"/>
      <c r="CB25" s="1026"/>
      <c r="CC25" s="1025"/>
      <c r="CD25" s="1026"/>
      <c r="CE25" s="1025"/>
      <c r="CF25" s="1026"/>
      <c r="CG25" s="1202"/>
      <c r="CH25" s="1022"/>
      <c r="CI25" s="1022"/>
      <c r="CJ25" s="1022"/>
      <c r="CK25" s="1065"/>
      <c r="CL25" s="1026"/>
      <c r="CM25" s="1202"/>
      <c r="CN25" s="1022"/>
      <c r="CO25" s="1022"/>
      <c r="CP25" s="1022"/>
      <c r="CQ25" s="1065"/>
      <c r="CR25" s="1026"/>
      <c r="CS25" s="1202"/>
      <c r="CT25" s="1022"/>
      <c r="CU25" s="1022"/>
      <c r="CV25" s="1022"/>
      <c r="CW25" s="1065"/>
      <c r="CX25" s="1026"/>
      <c r="CY25" s="1022"/>
      <c r="CZ25" s="1022"/>
      <c r="DA25" s="1022"/>
      <c r="DB25" s="1022"/>
      <c r="DC25" s="1065"/>
    </row>
    <row r="26" spans="1:107" s="28" customFormat="1" ht="18.600000000000001" customHeight="1" x14ac:dyDescent="0.25">
      <c r="A26" s="1180" t="s">
        <v>703</v>
      </c>
      <c r="B26" s="1018"/>
      <c r="C26" s="1018"/>
      <c r="D26" s="1011"/>
      <c r="E26" s="1012"/>
      <c r="F26" s="1019"/>
      <c r="G26" s="1016"/>
      <c r="H26" s="1020"/>
      <c r="I26" s="1239"/>
      <c r="J26" s="1238"/>
      <c r="K26" s="1021"/>
      <c r="L26" s="1016"/>
      <c r="M26" s="1022"/>
      <c r="N2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6" s="1022"/>
      <c r="U26" s="1022"/>
      <c r="V2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6" s="1022"/>
      <c r="AC26" s="1037"/>
      <c r="AD26" s="1038"/>
      <c r="AE26" s="1038"/>
      <c r="AF26" s="1038"/>
      <c r="AG26" s="1039"/>
      <c r="AH26" s="1038"/>
      <c r="AI26" s="1040"/>
      <c r="AJ26" s="1040"/>
      <c r="AK26" s="1041"/>
      <c r="AL26" s="1042"/>
      <c r="AM26" s="1043"/>
      <c r="AN26" s="1040"/>
      <c r="AO26" s="1044"/>
      <c r="AP26" s="1044"/>
      <c r="AQ26" s="1044"/>
      <c r="AR26" s="1044"/>
      <c r="AS26" s="1044"/>
      <c r="AT26" s="1044"/>
      <c r="AU26" s="1041"/>
      <c r="AV26" s="1041"/>
      <c r="AW26" s="1041"/>
      <c r="AX26" s="1045"/>
      <c r="AY2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6" s="1055"/>
      <c r="BB26" s="1038"/>
      <c r="BC26" s="1038"/>
      <c r="BD2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6" s="1038"/>
      <c r="BF26" s="1030"/>
      <c r="BG26" s="1030"/>
      <c r="BH26" s="1066"/>
      <c r="BI26" s="1038"/>
      <c r="BJ26" s="1066"/>
      <c r="BK26" s="1055"/>
      <c r="BL26" s="1038"/>
      <c r="BM26" s="1067"/>
      <c r="BN26" s="1068"/>
      <c r="BO26" s="1055"/>
      <c r="BP26" s="1022"/>
      <c r="BQ26" s="1067"/>
      <c r="BR26" s="1069"/>
      <c r="BS26" s="1070"/>
      <c r="BT26" s="1022"/>
      <c r="BU26" s="1071"/>
      <c r="BV26" s="1039"/>
      <c r="BW26" s="1025"/>
      <c r="BX26" s="1026"/>
      <c r="BY26" s="1022"/>
      <c r="BZ26" s="1022"/>
      <c r="CA26" s="1025"/>
      <c r="CB26" s="1026"/>
      <c r="CC26" s="1025"/>
      <c r="CD26" s="1026"/>
      <c r="CE26" s="1025"/>
      <c r="CF26" s="1026"/>
      <c r="CG26" s="1202"/>
      <c r="CH26" s="1022"/>
      <c r="CI26" s="1022"/>
      <c r="CJ26" s="1022"/>
      <c r="CK26" s="1065"/>
      <c r="CL26" s="1026"/>
      <c r="CM26" s="1202"/>
      <c r="CN26" s="1022"/>
      <c r="CO26" s="1022"/>
      <c r="CP26" s="1022"/>
      <c r="CQ26" s="1065"/>
      <c r="CR26" s="1026"/>
      <c r="CS26" s="1202"/>
      <c r="CT26" s="1022"/>
      <c r="CU26" s="1022"/>
      <c r="CV26" s="1022"/>
      <c r="CW26" s="1065"/>
      <c r="CX26" s="1026"/>
      <c r="CY26" s="1022"/>
      <c r="CZ26" s="1022"/>
      <c r="DA26" s="1022"/>
      <c r="DB26" s="1022"/>
      <c r="DC26" s="1065"/>
    </row>
    <row r="27" spans="1:107" s="28" customFormat="1" ht="18.600000000000001" customHeight="1" x14ac:dyDescent="0.25">
      <c r="A27" s="1180" t="s">
        <v>704</v>
      </c>
      <c r="B27" s="1018"/>
      <c r="C27" s="1018"/>
      <c r="D27" s="1011"/>
      <c r="E27" s="1012"/>
      <c r="F27" s="1019"/>
      <c r="G27" s="1016"/>
      <c r="H27" s="1020"/>
      <c r="I27" s="1239"/>
      <c r="J27" s="1238"/>
      <c r="K27" s="1021"/>
      <c r="L27" s="1016"/>
      <c r="M27" s="1022"/>
      <c r="N2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7" s="1022"/>
      <c r="U27" s="1022"/>
      <c r="V2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7" s="1022"/>
      <c r="AC27" s="1037"/>
      <c r="AD27" s="1038"/>
      <c r="AE27" s="1038"/>
      <c r="AF27" s="1038"/>
      <c r="AG27" s="1039"/>
      <c r="AH27" s="1038"/>
      <c r="AI27" s="1040"/>
      <c r="AJ27" s="1040"/>
      <c r="AK27" s="1041"/>
      <c r="AL27" s="1042"/>
      <c r="AM27" s="1043"/>
      <c r="AN27" s="1040"/>
      <c r="AO27" s="1044"/>
      <c r="AP27" s="1044"/>
      <c r="AQ27" s="1044"/>
      <c r="AR27" s="1044"/>
      <c r="AS27" s="1044"/>
      <c r="AT27" s="1044"/>
      <c r="AU27" s="1041"/>
      <c r="AV27" s="1041"/>
      <c r="AW27" s="1041"/>
      <c r="AX27" s="1045"/>
      <c r="AY2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7" s="1055"/>
      <c r="BB27" s="1038"/>
      <c r="BC27" s="1038"/>
      <c r="BD2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7" s="1038"/>
      <c r="BF27" s="1030"/>
      <c r="BG27" s="1030"/>
      <c r="BH27" s="1066"/>
      <c r="BI27" s="1038"/>
      <c r="BJ27" s="1066"/>
      <c r="BK27" s="1055"/>
      <c r="BL27" s="1038"/>
      <c r="BM27" s="1067"/>
      <c r="BN27" s="1068"/>
      <c r="BO27" s="1055"/>
      <c r="BP27" s="1022"/>
      <c r="BQ27" s="1067"/>
      <c r="BR27" s="1069"/>
      <c r="BS27" s="1070"/>
      <c r="BT27" s="1022"/>
      <c r="BU27" s="1071"/>
      <c r="BV27" s="1039"/>
      <c r="BW27" s="1025"/>
      <c r="BX27" s="1026"/>
      <c r="BY27" s="1022"/>
      <c r="BZ27" s="1022"/>
      <c r="CA27" s="1025"/>
      <c r="CB27" s="1026"/>
      <c r="CC27" s="1025"/>
      <c r="CD27" s="1026"/>
      <c r="CE27" s="1025"/>
      <c r="CF27" s="1026"/>
      <c r="CG27" s="1202"/>
      <c r="CH27" s="1022"/>
      <c r="CI27" s="1022"/>
      <c r="CJ27" s="1022"/>
      <c r="CK27" s="1065"/>
      <c r="CL27" s="1026"/>
      <c r="CM27" s="1202"/>
      <c r="CN27" s="1022"/>
      <c r="CO27" s="1022"/>
      <c r="CP27" s="1022"/>
      <c r="CQ27" s="1065"/>
      <c r="CR27" s="1026"/>
      <c r="CS27" s="1202"/>
      <c r="CT27" s="1022"/>
      <c r="CU27" s="1022"/>
      <c r="CV27" s="1022"/>
      <c r="CW27" s="1065"/>
      <c r="CX27" s="1026"/>
      <c r="CY27" s="1022"/>
      <c r="CZ27" s="1022"/>
      <c r="DA27" s="1022"/>
      <c r="DB27" s="1022"/>
      <c r="DC27" s="1065"/>
    </row>
    <row r="28" spans="1:107" s="28" customFormat="1" ht="18.600000000000001" customHeight="1" x14ac:dyDescent="0.25">
      <c r="A28" s="1180" t="s">
        <v>705</v>
      </c>
      <c r="B28" s="1018"/>
      <c r="C28" s="1018"/>
      <c r="D28" s="1011"/>
      <c r="E28" s="1012"/>
      <c r="F28" s="1019"/>
      <c r="G28" s="1016"/>
      <c r="H28" s="1020"/>
      <c r="I28" s="1239"/>
      <c r="J28" s="1238"/>
      <c r="K28" s="1021"/>
      <c r="L28" s="1016"/>
      <c r="M28" s="1022"/>
      <c r="N2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8" s="1022"/>
      <c r="U28" s="1022"/>
      <c r="V2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8" s="1022"/>
      <c r="AC28" s="1037"/>
      <c r="AD28" s="1038"/>
      <c r="AE28" s="1038"/>
      <c r="AF28" s="1038"/>
      <c r="AG28" s="1039"/>
      <c r="AH28" s="1038"/>
      <c r="AI28" s="1040"/>
      <c r="AJ28" s="1040"/>
      <c r="AK28" s="1041"/>
      <c r="AL28" s="1042"/>
      <c r="AM28" s="1043"/>
      <c r="AN28" s="1040"/>
      <c r="AO28" s="1044"/>
      <c r="AP28" s="1044"/>
      <c r="AQ28" s="1044"/>
      <c r="AR28" s="1044"/>
      <c r="AS28" s="1044"/>
      <c r="AT28" s="1044"/>
      <c r="AU28" s="1041"/>
      <c r="AV28" s="1041"/>
      <c r="AW28" s="1041"/>
      <c r="AX28" s="1045"/>
      <c r="AY2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8" s="1055"/>
      <c r="BB28" s="1038"/>
      <c r="BC28" s="1038"/>
      <c r="BD2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8" s="1038"/>
      <c r="BF28" s="1030"/>
      <c r="BG28" s="1030"/>
      <c r="BH28" s="1066"/>
      <c r="BI28" s="1038"/>
      <c r="BJ28" s="1066"/>
      <c r="BK28" s="1055"/>
      <c r="BL28" s="1038"/>
      <c r="BM28" s="1067"/>
      <c r="BN28" s="1068"/>
      <c r="BO28" s="1055"/>
      <c r="BP28" s="1022"/>
      <c r="BQ28" s="1067"/>
      <c r="BR28" s="1069"/>
      <c r="BS28" s="1070"/>
      <c r="BT28" s="1022"/>
      <c r="BU28" s="1071"/>
      <c r="BV28" s="1039"/>
      <c r="BW28" s="1025"/>
      <c r="BX28" s="1026"/>
      <c r="BY28" s="1022"/>
      <c r="BZ28" s="1022"/>
      <c r="CA28" s="1025"/>
      <c r="CB28" s="1026"/>
      <c r="CC28" s="1025"/>
      <c r="CD28" s="1026"/>
      <c r="CE28" s="1025"/>
      <c r="CF28" s="1026"/>
      <c r="CG28" s="1202"/>
      <c r="CH28" s="1022"/>
      <c r="CI28" s="1022"/>
      <c r="CJ28" s="1022"/>
      <c r="CK28" s="1065"/>
      <c r="CL28" s="1026"/>
      <c r="CM28" s="1202"/>
      <c r="CN28" s="1022"/>
      <c r="CO28" s="1022"/>
      <c r="CP28" s="1022"/>
      <c r="CQ28" s="1065"/>
      <c r="CR28" s="1026"/>
      <c r="CS28" s="1202"/>
      <c r="CT28" s="1022"/>
      <c r="CU28" s="1022"/>
      <c r="CV28" s="1022"/>
      <c r="CW28" s="1065"/>
      <c r="CX28" s="1026"/>
      <c r="CY28" s="1022"/>
      <c r="CZ28" s="1022"/>
      <c r="DA28" s="1022"/>
      <c r="DB28" s="1022"/>
      <c r="DC28" s="1065"/>
    </row>
    <row r="29" spans="1:107" s="28" customFormat="1" ht="18.600000000000001" customHeight="1" x14ac:dyDescent="0.25">
      <c r="A29" s="1180" t="s">
        <v>706</v>
      </c>
      <c r="B29" s="1018"/>
      <c r="C29" s="1018"/>
      <c r="D29" s="1011"/>
      <c r="E29" s="1012"/>
      <c r="F29" s="1019"/>
      <c r="G29" s="1016"/>
      <c r="H29" s="1020"/>
      <c r="I29" s="1239"/>
      <c r="J29" s="1238"/>
      <c r="K29" s="1021"/>
      <c r="L29" s="1016"/>
      <c r="M29" s="1022"/>
      <c r="N2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9" s="1022"/>
      <c r="U29" s="1022"/>
      <c r="V2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9" s="1022"/>
      <c r="AC29" s="1037"/>
      <c r="AD29" s="1038"/>
      <c r="AE29" s="1038"/>
      <c r="AF29" s="1038"/>
      <c r="AG29" s="1039"/>
      <c r="AH29" s="1038"/>
      <c r="AI29" s="1040"/>
      <c r="AJ29" s="1040"/>
      <c r="AK29" s="1041"/>
      <c r="AL29" s="1042"/>
      <c r="AM29" s="1043"/>
      <c r="AN29" s="1040"/>
      <c r="AO29" s="1044"/>
      <c r="AP29" s="1044"/>
      <c r="AQ29" s="1044"/>
      <c r="AR29" s="1044"/>
      <c r="AS29" s="1044"/>
      <c r="AT29" s="1044"/>
      <c r="AU29" s="1041"/>
      <c r="AV29" s="1041"/>
      <c r="AW29" s="1041"/>
      <c r="AX29" s="1045"/>
      <c r="AY2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9" s="1055"/>
      <c r="BB29" s="1038"/>
      <c r="BC29" s="1038"/>
      <c r="BD2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9" s="1038"/>
      <c r="BF29" s="1030"/>
      <c r="BG29" s="1030"/>
      <c r="BH29" s="1066"/>
      <c r="BI29" s="1038"/>
      <c r="BJ29" s="1066"/>
      <c r="BK29" s="1055"/>
      <c r="BL29" s="1038"/>
      <c r="BM29" s="1067"/>
      <c r="BN29" s="1068"/>
      <c r="BO29" s="1055"/>
      <c r="BP29" s="1022"/>
      <c r="BQ29" s="1067"/>
      <c r="BR29" s="1069"/>
      <c r="BS29" s="1070"/>
      <c r="BT29" s="1022"/>
      <c r="BU29" s="1071"/>
      <c r="BV29" s="1039"/>
      <c r="BW29" s="1025"/>
      <c r="BX29" s="1026"/>
      <c r="BY29" s="1022"/>
      <c r="BZ29" s="1022"/>
      <c r="CA29" s="1025"/>
      <c r="CB29" s="1026"/>
      <c r="CC29" s="1025"/>
      <c r="CD29" s="1026"/>
      <c r="CE29" s="1025"/>
      <c r="CF29" s="1026"/>
      <c r="CG29" s="1202"/>
      <c r="CH29" s="1022"/>
      <c r="CI29" s="1022"/>
      <c r="CJ29" s="1022"/>
      <c r="CK29" s="1065"/>
      <c r="CL29" s="1026"/>
      <c r="CM29" s="1202"/>
      <c r="CN29" s="1022"/>
      <c r="CO29" s="1022"/>
      <c r="CP29" s="1022"/>
      <c r="CQ29" s="1065"/>
      <c r="CR29" s="1026"/>
      <c r="CS29" s="1202"/>
      <c r="CT29" s="1022"/>
      <c r="CU29" s="1022"/>
      <c r="CV29" s="1022"/>
      <c r="CW29" s="1065"/>
      <c r="CX29" s="1026"/>
      <c r="CY29" s="1022"/>
      <c r="CZ29" s="1022"/>
      <c r="DA29" s="1022"/>
      <c r="DB29" s="1022"/>
      <c r="DC29" s="1065"/>
    </row>
    <row r="30" spans="1:107" s="28" customFormat="1" ht="18.600000000000001" customHeight="1" x14ac:dyDescent="0.25">
      <c r="A30" s="1180" t="s">
        <v>707</v>
      </c>
      <c r="B30" s="1018"/>
      <c r="C30" s="1018"/>
      <c r="D30" s="1011"/>
      <c r="E30" s="1012"/>
      <c r="F30" s="1019"/>
      <c r="G30" s="1016"/>
      <c r="H30" s="1020"/>
      <c r="I30" s="1239"/>
      <c r="J30" s="1238"/>
      <c r="K30" s="1021"/>
      <c r="L30" s="1016"/>
      <c r="M30" s="1022"/>
      <c r="N3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0" s="1022"/>
      <c r="U30" s="1022"/>
      <c r="V3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0" s="1022"/>
      <c r="AC30" s="1037"/>
      <c r="AD30" s="1038"/>
      <c r="AE30" s="1038"/>
      <c r="AF30" s="1038"/>
      <c r="AG30" s="1039"/>
      <c r="AH30" s="1038"/>
      <c r="AI30" s="1040"/>
      <c r="AJ30" s="1040"/>
      <c r="AK30" s="1041"/>
      <c r="AL30" s="1042"/>
      <c r="AM30" s="1043"/>
      <c r="AN30" s="1040"/>
      <c r="AO30" s="1044"/>
      <c r="AP30" s="1044"/>
      <c r="AQ30" s="1044"/>
      <c r="AR30" s="1044"/>
      <c r="AS30" s="1044"/>
      <c r="AT30" s="1044"/>
      <c r="AU30" s="1041"/>
      <c r="AV30" s="1041"/>
      <c r="AW30" s="1041"/>
      <c r="AX30" s="1045"/>
      <c r="AY3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0" s="1055"/>
      <c r="BB30" s="1038"/>
      <c r="BC30" s="1038"/>
      <c r="BD3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0" s="1038"/>
      <c r="BF30" s="1030"/>
      <c r="BG30" s="1030"/>
      <c r="BH30" s="1066"/>
      <c r="BI30" s="1038"/>
      <c r="BJ30" s="1066"/>
      <c r="BK30" s="1055"/>
      <c r="BL30" s="1038"/>
      <c r="BM30" s="1067"/>
      <c r="BN30" s="1068"/>
      <c r="BO30" s="1055"/>
      <c r="BP30" s="1022"/>
      <c r="BQ30" s="1067"/>
      <c r="BR30" s="1069"/>
      <c r="BS30" s="1070"/>
      <c r="BT30" s="1022"/>
      <c r="BU30" s="1071"/>
      <c r="BV30" s="1039"/>
      <c r="BW30" s="1025"/>
      <c r="BX30" s="1026"/>
      <c r="BY30" s="1022"/>
      <c r="BZ30" s="1022"/>
      <c r="CA30" s="1025"/>
      <c r="CB30" s="1026"/>
      <c r="CC30" s="1025"/>
      <c r="CD30" s="1026"/>
      <c r="CE30" s="1025"/>
      <c r="CF30" s="1026"/>
      <c r="CG30" s="1202"/>
      <c r="CH30" s="1022"/>
      <c r="CI30" s="1022"/>
      <c r="CJ30" s="1022"/>
      <c r="CK30" s="1065"/>
      <c r="CL30" s="1026"/>
      <c r="CM30" s="1202"/>
      <c r="CN30" s="1022"/>
      <c r="CO30" s="1022"/>
      <c r="CP30" s="1022"/>
      <c r="CQ30" s="1065"/>
      <c r="CR30" s="1026"/>
      <c r="CS30" s="1202"/>
      <c r="CT30" s="1022"/>
      <c r="CU30" s="1022"/>
      <c r="CV30" s="1022"/>
      <c r="CW30" s="1065"/>
      <c r="CX30" s="1026"/>
      <c r="CY30" s="1022"/>
      <c r="CZ30" s="1022"/>
      <c r="DA30" s="1022"/>
      <c r="DB30" s="1022"/>
      <c r="DC30" s="1065"/>
    </row>
    <row r="31" spans="1:107" s="28" customFormat="1" ht="18.600000000000001" customHeight="1" x14ac:dyDescent="0.25">
      <c r="A31" s="1180" t="s">
        <v>708</v>
      </c>
      <c r="B31" s="1018"/>
      <c r="C31" s="1018"/>
      <c r="D31" s="1011"/>
      <c r="E31" s="1012"/>
      <c r="F31" s="1019"/>
      <c r="G31" s="1016"/>
      <c r="H31" s="1020"/>
      <c r="I31" s="1239"/>
      <c r="J31" s="1238"/>
      <c r="K31" s="1021"/>
      <c r="L31" s="1016"/>
      <c r="M31" s="1022"/>
      <c r="N3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1" s="1022"/>
      <c r="U31" s="1022"/>
      <c r="V3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1" s="1022"/>
      <c r="AC31" s="1037"/>
      <c r="AD31" s="1038"/>
      <c r="AE31" s="1038"/>
      <c r="AF31" s="1038"/>
      <c r="AG31" s="1039"/>
      <c r="AH31" s="1038"/>
      <c r="AI31" s="1040"/>
      <c r="AJ31" s="1040"/>
      <c r="AK31" s="1041"/>
      <c r="AL31" s="1042"/>
      <c r="AM31" s="1043"/>
      <c r="AN31" s="1040"/>
      <c r="AO31" s="1044"/>
      <c r="AP31" s="1044"/>
      <c r="AQ31" s="1044"/>
      <c r="AR31" s="1044"/>
      <c r="AS31" s="1044"/>
      <c r="AT31" s="1044"/>
      <c r="AU31" s="1041"/>
      <c r="AV31" s="1041"/>
      <c r="AW31" s="1041"/>
      <c r="AX31" s="1045"/>
      <c r="AY3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1" s="1055"/>
      <c r="BB31" s="1038"/>
      <c r="BC31" s="1038"/>
      <c r="BD3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1" s="1038"/>
      <c r="BF31" s="1030"/>
      <c r="BG31" s="1030"/>
      <c r="BH31" s="1066"/>
      <c r="BI31" s="1038"/>
      <c r="BJ31" s="1066"/>
      <c r="BK31" s="1055"/>
      <c r="BL31" s="1038"/>
      <c r="BM31" s="1067"/>
      <c r="BN31" s="1068"/>
      <c r="BO31" s="1055"/>
      <c r="BP31" s="1022"/>
      <c r="BQ31" s="1067"/>
      <c r="BR31" s="1069"/>
      <c r="BS31" s="1070"/>
      <c r="BT31" s="1022"/>
      <c r="BU31" s="1071"/>
      <c r="BV31" s="1039"/>
      <c r="BW31" s="1025"/>
      <c r="BX31" s="1026"/>
      <c r="BY31" s="1022"/>
      <c r="BZ31" s="1022"/>
      <c r="CA31" s="1025"/>
      <c r="CB31" s="1026"/>
      <c r="CC31" s="1025"/>
      <c r="CD31" s="1026"/>
      <c r="CE31" s="1025"/>
      <c r="CF31" s="1026"/>
      <c r="CG31" s="1202"/>
      <c r="CH31" s="1022"/>
      <c r="CI31" s="1022"/>
      <c r="CJ31" s="1022"/>
      <c r="CK31" s="1065"/>
      <c r="CL31" s="1026"/>
      <c r="CM31" s="1202"/>
      <c r="CN31" s="1022"/>
      <c r="CO31" s="1022"/>
      <c r="CP31" s="1022"/>
      <c r="CQ31" s="1065"/>
      <c r="CR31" s="1026"/>
      <c r="CS31" s="1202"/>
      <c r="CT31" s="1022"/>
      <c r="CU31" s="1022"/>
      <c r="CV31" s="1022"/>
      <c r="CW31" s="1065"/>
      <c r="CX31" s="1026"/>
      <c r="CY31" s="1022"/>
      <c r="CZ31" s="1022"/>
      <c r="DA31" s="1022"/>
      <c r="DB31" s="1022"/>
      <c r="DC31" s="1065"/>
    </row>
    <row r="32" spans="1:107" s="28" customFormat="1" ht="18.600000000000001" customHeight="1" x14ac:dyDescent="0.25">
      <c r="A32" s="1180" t="s">
        <v>709</v>
      </c>
      <c r="B32" s="1018"/>
      <c r="C32" s="1018"/>
      <c r="D32" s="1011"/>
      <c r="E32" s="1012"/>
      <c r="F32" s="1019"/>
      <c r="G32" s="1016"/>
      <c r="H32" s="1020"/>
      <c r="I32" s="1239"/>
      <c r="J32" s="1238"/>
      <c r="K32" s="1021"/>
      <c r="L32" s="1016"/>
      <c r="M32" s="1022"/>
      <c r="N3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2" s="1022"/>
      <c r="U32" s="1022"/>
      <c r="V3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2" s="1022"/>
      <c r="AC32" s="1037"/>
      <c r="AD32" s="1038"/>
      <c r="AE32" s="1038"/>
      <c r="AF32" s="1038"/>
      <c r="AG32" s="1039"/>
      <c r="AH32" s="1038"/>
      <c r="AI32" s="1040"/>
      <c r="AJ32" s="1040"/>
      <c r="AK32" s="1041"/>
      <c r="AL32" s="1042"/>
      <c r="AM32" s="1043"/>
      <c r="AN32" s="1040"/>
      <c r="AO32" s="1044"/>
      <c r="AP32" s="1044"/>
      <c r="AQ32" s="1044"/>
      <c r="AR32" s="1044"/>
      <c r="AS32" s="1044"/>
      <c r="AT32" s="1044"/>
      <c r="AU32" s="1041"/>
      <c r="AV32" s="1041"/>
      <c r="AW32" s="1041"/>
      <c r="AX32" s="1045"/>
      <c r="AY3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2" s="1055"/>
      <c r="BB32" s="1038"/>
      <c r="BC32" s="1038"/>
      <c r="BD3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2" s="1038"/>
      <c r="BF32" s="1030"/>
      <c r="BG32" s="1030"/>
      <c r="BH32" s="1066"/>
      <c r="BI32" s="1038"/>
      <c r="BJ32" s="1066"/>
      <c r="BK32" s="1055"/>
      <c r="BL32" s="1038"/>
      <c r="BM32" s="1067"/>
      <c r="BN32" s="1068"/>
      <c r="BO32" s="1055"/>
      <c r="BP32" s="1022"/>
      <c r="BQ32" s="1067"/>
      <c r="BR32" s="1069"/>
      <c r="BS32" s="1070"/>
      <c r="BT32" s="1022"/>
      <c r="BU32" s="1071"/>
      <c r="BV32" s="1039"/>
      <c r="BW32" s="1025"/>
      <c r="BX32" s="1026"/>
      <c r="BY32" s="1022"/>
      <c r="BZ32" s="1022"/>
      <c r="CA32" s="1025"/>
      <c r="CB32" s="1026"/>
      <c r="CC32" s="1025"/>
      <c r="CD32" s="1026"/>
      <c r="CE32" s="1025"/>
      <c r="CF32" s="1026"/>
      <c r="CG32" s="1202"/>
      <c r="CH32" s="1022"/>
      <c r="CI32" s="1022"/>
      <c r="CJ32" s="1022"/>
      <c r="CK32" s="1065"/>
      <c r="CL32" s="1026"/>
      <c r="CM32" s="1202"/>
      <c r="CN32" s="1022"/>
      <c r="CO32" s="1022"/>
      <c r="CP32" s="1022"/>
      <c r="CQ32" s="1065"/>
      <c r="CR32" s="1026"/>
      <c r="CS32" s="1202"/>
      <c r="CT32" s="1022"/>
      <c r="CU32" s="1022"/>
      <c r="CV32" s="1022"/>
      <c r="CW32" s="1065"/>
      <c r="CX32" s="1026"/>
      <c r="CY32" s="1022"/>
      <c r="CZ32" s="1022"/>
      <c r="DA32" s="1022"/>
      <c r="DB32" s="1022"/>
      <c r="DC32" s="1065"/>
    </row>
    <row r="33" spans="1:107" s="28" customFormat="1" ht="18.600000000000001" customHeight="1" x14ac:dyDescent="0.25">
      <c r="A33" s="1180" t="s">
        <v>710</v>
      </c>
      <c r="B33" s="1018"/>
      <c r="C33" s="1018"/>
      <c r="D33" s="1011"/>
      <c r="E33" s="1012"/>
      <c r="F33" s="1019"/>
      <c r="G33" s="1016"/>
      <c r="H33" s="1020"/>
      <c r="I33" s="1239"/>
      <c r="J33" s="1238"/>
      <c r="K33" s="1021"/>
      <c r="L33" s="1016"/>
      <c r="M33" s="1022"/>
      <c r="N3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3" s="1022"/>
      <c r="U33" s="1022"/>
      <c r="V3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3" s="1022"/>
      <c r="AC33" s="1037"/>
      <c r="AD33" s="1038"/>
      <c r="AE33" s="1038"/>
      <c r="AF33" s="1038"/>
      <c r="AG33" s="1039"/>
      <c r="AH33" s="1038"/>
      <c r="AI33" s="1040"/>
      <c r="AJ33" s="1040"/>
      <c r="AK33" s="1041"/>
      <c r="AL33" s="1042"/>
      <c r="AM33" s="1043"/>
      <c r="AN33" s="1040"/>
      <c r="AO33" s="1044"/>
      <c r="AP33" s="1044"/>
      <c r="AQ33" s="1044"/>
      <c r="AR33" s="1044"/>
      <c r="AS33" s="1044"/>
      <c r="AT33" s="1044"/>
      <c r="AU33" s="1041"/>
      <c r="AV33" s="1041"/>
      <c r="AW33" s="1041"/>
      <c r="AX33" s="1045"/>
      <c r="AY3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3" s="1055"/>
      <c r="BB33" s="1038"/>
      <c r="BC33" s="1038"/>
      <c r="BD3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3" s="1038"/>
      <c r="BF33" s="1030"/>
      <c r="BG33" s="1030"/>
      <c r="BH33" s="1066"/>
      <c r="BI33" s="1038"/>
      <c r="BJ33" s="1066"/>
      <c r="BK33" s="1055"/>
      <c r="BL33" s="1038"/>
      <c r="BM33" s="1067"/>
      <c r="BN33" s="1068"/>
      <c r="BO33" s="1055"/>
      <c r="BP33" s="1022"/>
      <c r="BQ33" s="1067"/>
      <c r="BR33" s="1069"/>
      <c r="BS33" s="1070"/>
      <c r="BT33" s="1022"/>
      <c r="BU33" s="1071"/>
      <c r="BV33" s="1039"/>
      <c r="BW33" s="1025"/>
      <c r="BX33" s="1026"/>
      <c r="BY33" s="1022"/>
      <c r="BZ33" s="1022"/>
      <c r="CA33" s="1025"/>
      <c r="CB33" s="1026"/>
      <c r="CC33" s="1025"/>
      <c r="CD33" s="1026"/>
      <c r="CE33" s="1025"/>
      <c r="CF33" s="1026"/>
      <c r="CG33" s="1202"/>
      <c r="CH33" s="1022"/>
      <c r="CI33" s="1022"/>
      <c r="CJ33" s="1022"/>
      <c r="CK33" s="1065"/>
      <c r="CL33" s="1026"/>
      <c r="CM33" s="1202"/>
      <c r="CN33" s="1022"/>
      <c r="CO33" s="1022"/>
      <c r="CP33" s="1022"/>
      <c r="CQ33" s="1065"/>
      <c r="CR33" s="1026"/>
      <c r="CS33" s="1202"/>
      <c r="CT33" s="1022"/>
      <c r="CU33" s="1022"/>
      <c r="CV33" s="1022"/>
      <c r="CW33" s="1065"/>
      <c r="CX33" s="1026"/>
      <c r="CY33" s="1022"/>
      <c r="CZ33" s="1022"/>
      <c r="DA33" s="1022"/>
      <c r="DB33" s="1022"/>
      <c r="DC33" s="1065"/>
    </row>
    <row r="34" spans="1:107" s="28" customFormat="1" ht="18.600000000000001" customHeight="1" x14ac:dyDescent="0.25">
      <c r="A34" s="1180" t="s">
        <v>711</v>
      </c>
      <c r="B34" s="1018"/>
      <c r="C34" s="1018"/>
      <c r="D34" s="1011"/>
      <c r="E34" s="1012"/>
      <c r="F34" s="1019"/>
      <c r="G34" s="1016"/>
      <c r="H34" s="1020"/>
      <c r="I34" s="1239"/>
      <c r="J34" s="1238"/>
      <c r="K34" s="1021"/>
      <c r="L34" s="1016"/>
      <c r="M34" s="1022"/>
      <c r="N3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4" s="1022"/>
      <c r="U34" s="1022"/>
      <c r="V3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4" s="1022"/>
      <c r="AC34" s="1037"/>
      <c r="AD34" s="1038"/>
      <c r="AE34" s="1038"/>
      <c r="AF34" s="1038"/>
      <c r="AG34" s="1039"/>
      <c r="AH34" s="1038"/>
      <c r="AI34" s="1040"/>
      <c r="AJ34" s="1040"/>
      <c r="AK34" s="1041"/>
      <c r="AL34" s="1042"/>
      <c r="AM34" s="1043"/>
      <c r="AN34" s="1040"/>
      <c r="AO34" s="1044"/>
      <c r="AP34" s="1044"/>
      <c r="AQ34" s="1044"/>
      <c r="AR34" s="1044"/>
      <c r="AS34" s="1044"/>
      <c r="AT34" s="1044"/>
      <c r="AU34" s="1041"/>
      <c r="AV34" s="1041"/>
      <c r="AW34" s="1041"/>
      <c r="AX34" s="1045"/>
      <c r="AY3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4" s="1055"/>
      <c r="BB34" s="1038"/>
      <c r="BC34" s="1038"/>
      <c r="BD3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4" s="1038"/>
      <c r="BF34" s="1030"/>
      <c r="BG34" s="1030"/>
      <c r="BH34" s="1066"/>
      <c r="BI34" s="1038"/>
      <c r="BJ34" s="1066"/>
      <c r="BK34" s="1055"/>
      <c r="BL34" s="1038"/>
      <c r="BM34" s="1067"/>
      <c r="BN34" s="1068"/>
      <c r="BO34" s="1055"/>
      <c r="BP34" s="1022"/>
      <c r="BQ34" s="1067"/>
      <c r="BR34" s="1069"/>
      <c r="BS34" s="1070"/>
      <c r="BT34" s="1022"/>
      <c r="BU34" s="1071"/>
      <c r="BV34" s="1039"/>
      <c r="BW34" s="1025"/>
      <c r="BX34" s="1026"/>
      <c r="BY34" s="1022"/>
      <c r="BZ34" s="1022"/>
      <c r="CA34" s="1025"/>
      <c r="CB34" s="1026"/>
      <c r="CC34" s="1025"/>
      <c r="CD34" s="1026"/>
      <c r="CE34" s="1025"/>
      <c r="CF34" s="1026"/>
      <c r="CG34" s="1202"/>
      <c r="CH34" s="1022"/>
      <c r="CI34" s="1022"/>
      <c r="CJ34" s="1022"/>
      <c r="CK34" s="1065"/>
      <c r="CL34" s="1026"/>
      <c r="CM34" s="1202"/>
      <c r="CN34" s="1022"/>
      <c r="CO34" s="1022"/>
      <c r="CP34" s="1022"/>
      <c r="CQ34" s="1065"/>
      <c r="CR34" s="1026"/>
      <c r="CS34" s="1202"/>
      <c r="CT34" s="1022"/>
      <c r="CU34" s="1022"/>
      <c r="CV34" s="1022"/>
      <c r="CW34" s="1065"/>
      <c r="CX34" s="1026"/>
      <c r="CY34" s="1022"/>
      <c r="CZ34" s="1022"/>
      <c r="DA34" s="1022"/>
      <c r="DB34" s="1022"/>
      <c r="DC34" s="1065"/>
    </row>
    <row r="35" spans="1:107" s="28" customFormat="1" ht="18.600000000000001" customHeight="1" x14ac:dyDescent="0.25">
      <c r="A35" s="1180" t="s">
        <v>712</v>
      </c>
      <c r="B35" s="1018"/>
      <c r="C35" s="1018"/>
      <c r="D35" s="1011"/>
      <c r="E35" s="1012"/>
      <c r="F35" s="1019"/>
      <c r="G35" s="1016"/>
      <c r="H35" s="1020"/>
      <c r="I35" s="1239"/>
      <c r="J35" s="1238"/>
      <c r="K35" s="1021"/>
      <c r="L35" s="1016"/>
      <c r="M35" s="1022"/>
      <c r="N3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5" s="1022"/>
      <c r="U35" s="1022"/>
      <c r="V3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5" s="1022"/>
      <c r="AC35" s="1037"/>
      <c r="AD35" s="1038"/>
      <c r="AE35" s="1038"/>
      <c r="AF35" s="1038"/>
      <c r="AG35" s="1039"/>
      <c r="AH35" s="1038"/>
      <c r="AI35" s="1040"/>
      <c r="AJ35" s="1040"/>
      <c r="AK35" s="1041"/>
      <c r="AL35" s="1042"/>
      <c r="AM35" s="1043"/>
      <c r="AN35" s="1040"/>
      <c r="AO35" s="1044"/>
      <c r="AP35" s="1044"/>
      <c r="AQ35" s="1044"/>
      <c r="AR35" s="1044"/>
      <c r="AS35" s="1044"/>
      <c r="AT35" s="1044"/>
      <c r="AU35" s="1041"/>
      <c r="AV35" s="1041"/>
      <c r="AW35" s="1041"/>
      <c r="AX35" s="1045"/>
      <c r="AY3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5" s="1055"/>
      <c r="BB35" s="1038"/>
      <c r="BC35" s="1038"/>
      <c r="BD3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5" s="1038"/>
      <c r="BF35" s="1030"/>
      <c r="BG35" s="1030"/>
      <c r="BH35" s="1066"/>
      <c r="BI35" s="1038"/>
      <c r="BJ35" s="1066"/>
      <c r="BK35" s="1055"/>
      <c r="BL35" s="1038"/>
      <c r="BM35" s="1067"/>
      <c r="BN35" s="1068"/>
      <c r="BO35" s="1055"/>
      <c r="BP35" s="1022"/>
      <c r="BQ35" s="1067"/>
      <c r="BR35" s="1069"/>
      <c r="BS35" s="1070"/>
      <c r="BT35" s="1022"/>
      <c r="BU35" s="1071"/>
      <c r="BV35" s="1039"/>
      <c r="BW35" s="1025"/>
      <c r="BX35" s="1026"/>
      <c r="BY35" s="1022"/>
      <c r="BZ35" s="1022"/>
      <c r="CA35" s="1025"/>
      <c r="CB35" s="1026"/>
      <c r="CC35" s="1025"/>
      <c r="CD35" s="1026"/>
      <c r="CE35" s="1025"/>
      <c r="CF35" s="1026"/>
      <c r="CG35" s="1202"/>
      <c r="CH35" s="1022"/>
      <c r="CI35" s="1022"/>
      <c r="CJ35" s="1022"/>
      <c r="CK35" s="1065"/>
      <c r="CL35" s="1026"/>
      <c r="CM35" s="1202"/>
      <c r="CN35" s="1022"/>
      <c r="CO35" s="1022"/>
      <c r="CP35" s="1022"/>
      <c r="CQ35" s="1065"/>
      <c r="CR35" s="1026"/>
      <c r="CS35" s="1202"/>
      <c r="CT35" s="1022"/>
      <c r="CU35" s="1022"/>
      <c r="CV35" s="1022"/>
      <c r="CW35" s="1065"/>
      <c r="CX35" s="1026"/>
      <c r="CY35" s="1022"/>
      <c r="CZ35" s="1022"/>
      <c r="DA35" s="1022"/>
      <c r="DB35" s="1022"/>
      <c r="DC35" s="1065"/>
    </row>
    <row r="36" spans="1:107" s="28" customFormat="1" ht="18.600000000000001" customHeight="1" x14ac:dyDescent="0.25">
      <c r="A36" s="1180" t="s">
        <v>713</v>
      </c>
      <c r="B36" s="1018"/>
      <c r="C36" s="1018"/>
      <c r="D36" s="1011"/>
      <c r="E36" s="1012"/>
      <c r="F36" s="1019"/>
      <c r="G36" s="1016"/>
      <c r="H36" s="1020"/>
      <c r="I36" s="1239"/>
      <c r="J36" s="1238"/>
      <c r="K36" s="1021"/>
      <c r="L36" s="1016"/>
      <c r="M36" s="1022"/>
      <c r="N3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6" s="1022"/>
      <c r="U36" s="1022"/>
      <c r="V3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6" s="1022"/>
      <c r="AC36" s="1037"/>
      <c r="AD36" s="1038"/>
      <c r="AE36" s="1038"/>
      <c r="AF36" s="1038"/>
      <c r="AG36" s="1039"/>
      <c r="AH36" s="1038"/>
      <c r="AI36" s="1040"/>
      <c r="AJ36" s="1040"/>
      <c r="AK36" s="1041"/>
      <c r="AL36" s="1042"/>
      <c r="AM36" s="1043"/>
      <c r="AN36" s="1040"/>
      <c r="AO36" s="1044"/>
      <c r="AP36" s="1044"/>
      <c r="AQ36" s="1044"/>
      <c r="AR36" s="1044"/>
      <c r="AS36" s="1044"/>
      <c r="AT36" s="1044"/>
      <c r="AU36" s="1041"/>
      <c r="AV36" s="1041"/>
      <c r="AW36" s="1041"/>
      <c r="AX36" s="1045"/>
      <c r="AY3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6" s="1055"/>
      <c r="BB36" s="1038"/>
      <c r="BC36" s="1038"/>
      <c r="BD3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6" s="1038"/>
      <c r="BF36" s="1030"/>
      <c r="BG36" s="1030"/>
      <c r="BH36" s="1066"/>
      <c r="BI36" s="1038"/>
      <c r="BJ36" s="1066"/>
      <c r="BK36" s="1055"/>
      <c r="BL36" s="1038"/>
      <c r="BM36" s="1067"/>
      <c r="BN36" s="1068"/>
      <c r="BO36" s="1055"/>
      <c r="BP36" s="1022"/>
      <c r="BQ36" s="1067"/>
      <c r="BR36" s="1069"/>
      <c r="BS36" s="1070"/>
      <c r="BT36" s="1022"/>
      <c r="BU36" s="1071"/>
      <c r="BV36" s="1039"/>
      <c r="BW36" s="1025"/>
      <c r="BX36" s="1026"/>
      <c r="BY36" s="1022"/>
      <c r="BZ36" s="1022"/>
      <c r="CA36" s="1025"/>
      <c r="CB36" s="1026"/>
      <c r="CC36" s="1025"/>
      <c r="CD36" s="1026"/>
      <c r="CE36" s="1025"/>
      <c r="CF36" s="1026"/>
      <c r="CG36" s="1202"/>
      <c r="CH36" s="1022"/>
      <c r="CI36" s="1022"/>
      <c r="CJ36" s="1022"/>
      <c r="CK36" s="1065"/>
      <c r="CL36" s="1026"/>
      <c r="CM36" s="1202"/>
      <c r="CN36" s="1022"/>
      <c r="CO36" s="1022"/>
      <c r="CP36" s="1022"/>
      <c r="CQ36" s="1065"/>
      <c r="CR36" s="1026"/>
      <c r="CS36" s="1202"/>
      <c r="CT36" s="1022"/>
      <c r="CU36" s="1022"/>
      <c r="CV36" s="1022"/>
      <c r="CW36" s="1065"/>
      <c r="CX36" s="1026"/>
      <c r="CY36" s="1022"/>
      <c r="CZ36" s="1022"/>
      <c r="DA36" s="1022"/>
      <c r="DB36" s="1022"/>
      <c r="DC36" s="1065"/>
    </row>
    <row r="37" spans="1:107" s="28" customFormat="1" ht="18.600000000000001" customHeight="1" x14ac:dyDescent="0.25">
      <c r="A37" s="1180" t="s">
        <v>714</v>
      </c>
      <c r="B37" s="1018"/>
      <c r="C37" s="1018"/>
      <c r="D37" s="1011"/>
      <c r="E37" s="1012"/>
      <c r="F37" s="1019"/>
      <c r="G37" s="1016"/>
      <c r="H37" s="1020"/>
      <c r="I37" s="1239"/>
      <c r="J37" s="1238"/>
      <c r="K37" s="1021"/>
      <c r="L37" s="1016"/>
      <c r="M37" s="1022"/>
      <c r="N3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7" s="1022"/>
      <c r="U37" s="1022"/>
      <c r="V3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7" s="1022"/>
      <c r="AC37" s="1037"/>
      <c r="AD37" s="1038"/>
      <c r="AE37" s="1038"/>
      <c r="AF37" s="1038"/>
      <c r="AG37" s="1039"/>
      <c r="AH37" s="1038"/>
      <c r="AI37" s="1040"/>
      <c r="AJ37" s="1040"/>
      <c r="AK37" s="1041"/>
      <c r="AL37" s="1042"/>
      <c r="AM37" s="1043"/>
      <c r="AN37" s="1040"/>
      <c r="AO37" s="1044"/>
      <c r="AP37" s="1044"/>
      <c r="AQ37" s="1044"/>
      <c r="AR37" s="1044"/>
      <c r="AS37" s="1044"/>
      <c r="AT37" s="1044"/>
      <c r="AU37" s="1041"/>
      <c r="AV37" s="1041"/>
      <c r="AW37" s="1041"/>
      <c r="AX37" s="1045"/>
      <c r="AY3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7" s="1055"/>
      <c r="BB37" s="1038"/>
      <c r="BC37" s="1038"/>
      <c r="BD3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7" s="1038"/>
      <c r="BF37" s="1030"/>
      <c r="BG37" s="1030"/>
      <c r="BH37" s="1066"/>
      <c r="BI37" s="1038"/>
      <c r="BJ37" s="1066"/>
      <c r="BK37" s="1055"/>
      <c r="BL37" s="1038"/>
      <c r="BM37" s="1067"/>
      <c r="BN37" s="1068"/>
      <c r="BO37" s="1055"/>
      <c r="BP37" s="1022"/>
      <c r="BQ37" s="1067"/>
      <c r="BR37" s="1069"/>
      <c r="BS37" s="1070"/>
      <c r="BT37" s="1022"/>
      <c r="BU37" s="1071"/>
      <c r="BV37" s="1039"/>
      <c r="BW37" s="1025"/>
      <c r="BX37" s="1026"/>
      <c r="BY37" s="1022"/>
      <c r="BZ37" s="1022"/>
      <c r="CA37" s="1025"/>
      <c r="CB37" s="1026"/>
      <c r="CC37" s="1025"/>
      <c r="CD37" s="1026"/>
      <c r="CE37" s="1025"/>
      <c r="CF37" s="1026"/>
      <c r="CG37" s="1202"/>
      <c r="CH37" s="1022"/>
      <c r="CI37" s="1022"/>
      <c r="CJ37" s="1022"/>
      <c r="CK37" s="1065"/>
      <c r="CL37" s="1026"/>
      <c r="CM37" s="1202"/>
      <c r="CN37" s="1022"/>
      <c r="CO37" s="1022"/>
      <c r="CP37" s="1022"/>
      <c r="CQ37" s="1065"/>
      <c r="CR37" s="1026"/>
      <c r="CS37" s="1202"/>
      <c r="CT37" s="1022"/>
      <c r="CU37" s="1022"/>
      <c r="CV37" s="1022"/>
      <c r="CW37" s="1065"/>
      <c r="CX37" s="1026"/>
      <c r="CY37" s="1022"/>
      <c r="CZ37" s="1022"/>
      <c r="DA37" s="1022"/>
      <c r="DB37" s="1022"/>
      <c r="DC37" s="1065"/>
    </row>
    <row r="38" spans="1:107" s="28" customFormat="1" ht="18.600000000000001" customHeight="1" x14ac:dyDescent="0.25">
      <c r="A38" s="1180" t="s">
        <v>715</v>
      </c>
      <c r="B38" s="1018"/>
      <c r="C38" s="1018"/>
      <c r="D38" s="1011"/>
      <c r="E38" s="1012"/>
      <c r="F38" s="1019"/>
      <c r="G38" s="1016"/>
      <c r="H38" s="1020"/>
      <c r="I38" s="1239"/>
      <c r="J38" s="1238"/>
      <c r="K38" s="1021"/>
      <c r="L38" s="1016"/>
      <c r="M38" s="1022"/>
      <c r="N3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8" s="1022"/>
      <c r="U38" s="1022"/>
      <c r="V3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8" s="1022"/>
      <c r="AC38" s="1037"/>
      <c r="AD38" s="1038"/>
      <c r="AE38" s="1038"/>
      <c r="AF38" s="1038"/>
      <c r="AG38" s="1039"/>
      <c r="AH38" s="1038"/>
      <c r="AI38" s="1040"/>
      <c r="AJ38" s="1040"/>
      <c r="AK38" s="1041"/>
      <c r="AL38" s="1042"/>
      <c r="AM38" s="1043"/>
      <c r="AN38" s="1040"/>
      <c r="AO38" s="1044"/>
      <c r="AP38" s="1044"/>
      <c r="AQ38" s="1044"/>
      <c r="AR38" s="1044"/>
      <c r="AS38" s="1044"/>
      <c r="AT38" s="1044"/>
      <c r="AU38" s="1041"/>
      <c r="AV38" s="1041"/>
      <c r="AW38" s="1041"/>
      <c r="AX38" s="1045"/>
      <c r="AY3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8" s="1055"/>
      <c r="BB38" s="1038"/>
      <c r="BC38" s="1038"/>
      <c r="BD3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8" s="1038"/>
      <c r="BF38" s="1030"/>
      <c r="BG38" s="1030"/>
      <c r="BH38" s="1066"/>
      <c r="BI38" s="1038"/>
      <c r="BJ38" s="1066"/>
      <c r="BK38" s="1055"/>
      <c r="BL38" s="1038"/>
      <c r="BM38" s="1067"/>
      <c r="BN38" s="1068"/>
      <c r="BO38" s="1055"/>
      <c r="BP38" s="1022"/>
      <c r="BQ38" s="1067"/>
      <c r="BR38" s="1069"/>
      <c r="BS38" s="1070"/>
      <c r="BT38" s="1022"/>
      <c r="BU38" s="1071"/>
      <c r="BV38" s="1039"/>
      <c r="BW38" s="1025"/>
      <c r="BX38" s="1026"/>
      <c r="BY38" s="1022"/>
      <c r="BZ38" s="1022"/>
      <c r="CA38" s="1025"/>
      <c r="CB38" s="1026"/>
      <c r="CC38" s="1025"/>
      <c r="CD38" s="1026"/>
      <c r="CE38" s="1025"/>
      <c r="CF38" s="1026"/>
      <c r="CG38" s="1202"/>
      <c r="CH38" s="1022"/>
      <c r="CI38" s="1022"/>
      <c r="CJ38" s="1022"/>
      <c r="CK38" s="1065"/>
      <c r="CL38" s="1026"/>
      <c r="CM38" s="1202"/>
      <c r="CN38" s="1022"/>
      <c r="CO38" s="1022"/>
      <c r="CP38" s="1022"/>
      <c r="CQ38" s="1065"/>
      <c r="CR38" s="1026"/>
      <c r="CS38" s="1202"/>
      <c r="CT38" s="1022"/>
      <c r="CU38" s="1022"/>
      <c r="CV38" s="1022"/>
      <c r="CW38" s="1065"/>
      <c r="CX38" s="1026"/>
      <c r="CY38" s="1022"/>
      <c r="CZ38" s="1022"/>
      <c r="DA38" s="1022"/>
      <c r="DB38" s="1022"/>
      <c r="DC38" s="1065"/>
    </row>
    <row r="39" spans="1:107" s="28" customFormat="1" ht="18.600000000000001" customHeight="1" x14ac:dyDescent="0.25">
      <c r="A39" s="1180" t="s">
        <v>716</v>
      </c>
      <c r="B39" s="1018"/>
      <c r="C39" s="1018"/>
      <c r="D39" s="1011"/>
      <c r="E39" s="1012"/>
      <c r="F39" s="1019"/>
      <c r="G39" s="1016"/>
      <c r="H39" s="1020"/>
      <c r="I39" s="1239"/>
      <c r="J39" s="1238"/>
      <c r="K39" s="1021"/>
      <c r="L39" s="1016"/>
      <c r="M39" s="1022"/>
      <c r="N3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9" s="1022"/>
      <c r="U39" s="1022"/>
      <c r="V3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9" s="1022"/>
      <c r="AC39" s="1037"/>
      <c r="AD39" s="1038"/>
      <c r="AE39" s="1038"/>
      <c r="AF39" s="1038"/>
      <c r="AG39" s="1039"/>
      <c r="AH39" s="1038"/>
      <c r="AI39" s="1040"/>
      <c r="AJ39" s="1040"/>
      <c r="AK39" s="1041"/>
      <c r="AL39" s="1042"/>
      <c r="AM39" s="1043"/>
      <c r="AN39" s="1040"/>
      <c r="AO39" s="1044"/>
      <c r="AP39" s="1044"/>
      <c r="AQ39" s="1044"/>
      <c r="AR39" s="1044"/>
      <c r="AS39" s="1044"/>
      <c r="AT39" s="1044"/>
      <c r="AU39" s="1041"/>
      <c r="AV39" s="1041"/>
      <c r="AW39" s="1041"/>
      <c r="AX39" s="1045"/>
      <c r="AY3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9" s="1055"/>
      <c r="BB39" s="1038"/>
      <c r="BC39" s="1038"/>
      <c r="BD3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9" s="1038"/>
      <c r="BF39" s="1030"/>
      <c r="BG39" s="1030"/>
      <c r="BH39" s="1066"/>
      <c r="BI39" s="1038"/>
      <c r="BJ39" s="1066"/>
      <c r="BK39" s="1055"/>
      <c r="BL39" s="1038"/>
      <c r="BM39" s="1067"/>
      <c r="BN39" s="1068"/>
      <c r="BO39" s="1055"/>
      <c r="BP39" s="1022"/>
      <c r="BQ39" s="1067"/>
      <c r="BR39" s="1069"/>
      <c r="BS39" s="1070"/>
      <c r="BT39" s="1022"/>
      <c r="BU39" s="1071"/>
      <c r="BV39" s="1039"/>
      <c r="BW39" s="1025"/>
      <c r="BX39" s="1026"/>
      <c r="BY39" s="1022"/>
      <c r="BZ39" s="1022"/>
      <c r="CA39" s="1025"/>
      <c r="CB39" s="1026"/>
      <c r="CC39" s="1025"/>
      <c r="CD39" s="1026"/>
      <c r="CE39" s="1025"/>
      <c r="CF39" s="1026"/>
      <c r="CG39" s="1202"/>
      <c r="CH39" s="1022"/>
      <c r="CI39" s="1022"/>
      <c r="CJ39" s="1022"/>
      <c r="CK39" s="1065"/>
      <c r="CL39" s="1026"/>
      <c r="CM39" s="1202"/>
      <c r="CN39" s="1022"/>
      <c r="CO39" s="1022"/>
      <c r="CP39" s="1022"/>
      <c r="CQ39" s="1065"/>
      <c r="CR39" s="1026"/>
      <c r="CS39" s="1202"/>
      <c r="CT39" s="1022"/>
      <c r="CU39" s="1022"/>
      <c r="CV39" s="1022"/>
      <c r="CW39" s="1065"/>
      <c r="CX39" s="1026"/>
      <c r="CY39" s="1022"/>
      <c r="CZ39" s="1022"/>
      <c r="DA39" s="1022"/>
      <c r="DB39" s="1022"/>
      <c r="DC39" s="1065"/>
    </row>
    <row r="40" spans="1:107" s="28" customFormat="1" ht="18.600000000000001" customHeight="1" x14ac:dyDescent="0.25">
      <c r="A40" s="1180" t="s">
        <v>717</v>
      </c>
      <c r="B40" s="1018"/>
      <c r="C40" s="1018"/>
      <c r="D40" s="1011"/>
      <c r="E40" s="1012"/>
      <c r="F40" s="1019"/>
      <c r="G40" s="1016"/>
      <c r="H40" s="1020"/>
      <c r="I40" s="1239"/>
      <c r="J40" s="1238"/>
      <c r="K40" s="1021"/>
      <c r="L40" s="1016"/>
      <c r="M40" s="1022"/>
      <c r="N4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0" s="1022"/>
      <c r="U40" s="1022"/>
      <c r="V4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0" s="1022"/>
      <c r="AC40" s="1037"/>
      <c r="AD40" s="1038"/>
      <c r="AE40" s="1038"/>
      <c r="AF40" s="1038"/>
      <c r="AG40" s="1039"/>
      <c r="AH40" s="1038"/>
      <c r="AI40" s="1040"/>
      <c r="AJ40" s="1040"/>
      <c r="AK40" s="1041"/>
      <c r="AL40" s="1042"/>
      <c r="AM40" s="1043"/>
      <c r="AN40" s="1040"/>
      <c r="AO40" s="1044"/>
      <c r="AP40" s="1044"/>
      <c r="AQ40" s="1044"/>
      <c r="AR40" s="1044"/>
      <c r="AS40" s="1044"/>
      <c r="AT40" s="1044"/>
      <c r="AU40" s="1041"/>
      <c r="AV40" s="1041"/>
      <c r="AW40" s="1041"/>
      <c r="AX40" s="1045"/>
      <c r="AY4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0" s="1055"/>
      <c r="BB40" s="1038"/>
      <c r="BC40" s="1038"/>
      <c r="BD4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0" s="1038"/>
      <c r="BF40" s="1030"/>
      <c r="BG40" s="1030"/>
      <c r="BH40" s="1066"/>
      <c r="BI40" s="1038"/>
      <c r="BJ40" s="1066"/>
      <c r="BK40" s="1055"/>
      <c r="BL40" s="1038"/>
      <c r="BM40" s="1067"/>
      <c r="BN40" s="1068"/>
      <c r="BO40" s="1055"/>
      <c r="BP40" s="1022"/>
      <c r="BQ40" s="1067"/>
      <c r="BR40" s="1069"/>
      <c r="BS40" s="1070"/>
      <c r="BT40" s="1022"/>
      <c r="BU40" s="1071"/>
      <c r="BV40" s="1039"/>
      <c r="BW40" s="1025"/>
      <c r="BX40" s="1026"/>
      <c r="BY40" s="1022"/>
      <c r="BZ40" s="1022"/>
      <c r="CA40" s="1025"/>
      <c r="CB40" s="1026"/>
      <c r="CC40" s="1025"/>
      <c r="CD40" s="1026"/>
      <c r="CE40" s="1025"/>
      <c r="CF40" s="1026"/>
      <c r="CG40" s="1202"/>
      <c r="CH40" s="1022"/>
      <c r="CI40" s="1022"/>
      <c r="CJ40" s="1022"/>
      <c r="CK40" s="1065"/>
      <c r="CL40" s="1026"/>
      <c r="CM40" s="1202"/>
      <c r="CN40" s="1022"/>
      <c r="CO40" s="1022"/>
      <c r="CP40" s="1022"/>
      <c r="CQ40" s="1065"/>
      <c r="CR40" s="1026"/>
      <c r="CS40" s="1202"/>
      <c r="CT40" s="1022"/>
      <c r="CU40" s="1022"/>
      <c r="CV40" s="1022"/>
      <c r="CW40" s="1065"/>
      <c r="CX40" s="1026"/>
      <c r="CY40" s="1022"/>
      <c r="CZ40" s="1022"/>
      <c r="DA40" s="1022"/>
      <c r="DB40" s="1022"/>
      <c r="DC40" s="1065"/>
    </row>
    <row r="41" spans="1:107" s="28" customFormat="1" ht="18.600000000000001" customHeight="1" x14ac:dyDescent="0.25">
      <c r="A41" s="1180" t="s">
        <v>718</v>
      </c>
      <c r="B41" s="1018"/>
      <c r="C41" s="1018"/>
      <c r="D41" s="1011"/>
      <c r="E41" s="1012"/>
      <c r="F41" s="1019"/>
      <c r="G41" s="1016"/>
      <c r="H41" s="1020"/>
      <c r="I41" s="1239"/>
      <c r="J41" s="1238"/>
      <c r="K41" s="1021"/>
      <c r="L41" s="1016"/>
      <c r="M41" s="1022"/>
      <c r="N4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1" s="1022"/>
      <c r="U41" s="1022"/>
      <c r="V4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1" s="1022"/>
      <c r="AC41" s="1037"/>
      <c r="AD41" s="1038"/>
      <c r="AE41" s="1038"/>
      <c r="AF41" s="1038"/>
      <c r="AG41" s="1039"/>
      <c r="AH41" s="1038"/>
      <c r="AI41" s="1040"/>
      <c r="AJ41" s="1040"/>
      <c r="AK41" s="1041"/>
      <c r="AL41" s="1042"/>
      <c r="AM41" s="1043"/>
      <c r="AN41" s="1040"/>
      <c r="AO41" s="1044"/>
      <c r="AP41" s="1044"/>
      <c r="AQ41" s="1044"/>
      <c r="AR41" s="1044"/>
      <c r="AS41" s="1044"/>
      <c r="AT41" s="1044"/>
      <c r="AU41" s="1041"/>
      <c r="AV41" s="1041"/>
      <c r="AW41" s="1041"/>
      <c r="AX41" s="1045"/>
      <c r="AY4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1" s="1055"/>
      <c r="BB41" s="1038"/>
      <c r="BC41" s="1038"/>
      <c r="BD4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1" s="1038"/>
      <c r="BF41" s="1030"/>
      <c r="BG41" s="1030"/>
      <c r="BH41" s="1066"/>
      <c r="BI41" s="1038"/>
      <c r="BJ41" s="1066"/>
      <c r="BK41" s="1055"/>
      <c r="BL41" s="1038"/>
      <c r="BM41" s="1067"/>
      <c r="BN41" s="1068"/>
      <c r="BO41" s="1055"/>
      <c r="BP41" s="1022"/>
      <c r="BQ41" s="1067"/>
      <c r="BR41" s="1069"/>
      <c r="BS41" s="1070"/>
      <c r="BT41" s="1022"/>
      <c r="BU41" s="1071"/>
      <c r="BV41" s="1039"/>
      <c r="BW41" s="1025"/>
      <c r="BX41" s="1026"/>
      <c r="BY41" s="1022"/>
      <c r="BZ41" s="1022"/>
      <c r="CA41" s="1025"/>
      <c r="CB41" s="1026"/>
      <c r="CC41" s="1025"/>
      <c r="CD41" s="1026"/>
      <c r="CE41" s="1025"/>
      <c r="CF41" s="1026"/>
      <c r="CG41" s="1202"/>
      <c r="CH41" s="1022"/>
      <c r="CI41" s="1022"/>
      <c r="CJ41" s="1022"/>
      <c r="CK41" s="1065"/>
      <c r="CL41" s="1026"/>
      <c r="CM41" s="1202"/>
      <c r="CN41" s="1022"/>
      <c r="CO41" s="1022"/>
      <c r="CP41" s="1022"/>
      <c r="CQ41" s="1065"/>
      <c r="CR41" s="1026"/>
      <c r="CS41" s="1202"/>
      <c r="CT41" s="1022"/>
      <c r="CU41" s="1022"/>
      <c r="CV41" s="1022"/>
      <c r="CW41" s="1065"/>
      <c r="CX41" s="1026"/>
      <c r="CY41" s="1022"/>
      <c r="CZ41" s="1022"/>
      <c r="DA41" s="1022"/>
      <c r="DB41" s="1022"/>
      <c r="DC41" s="1065"/>
    </row>
    <row r="42" spans="1:107" s="28" customFormat="1" ht="18.600000000000001" customHeight="1" x14ac:dyDescent="0.25">
      <c r="A42" s="1180" t="s">
        <v>719</v>
      </c>
      <c r="B42" s="1018"/>
      <c r="C42" s="1018"/>
      <c r="D42" s="1011"/>
      <c r="E42" s="1012"/>
      <c r="F42" s="1019"/>
      <c r="G42" s="1016"/>
      <c r="H42" s="1020"/>
      <c r="I42" s="1239"/>
      <c r="J42" s="1238"/>
      <c r="K42" s="1021"/>
      <c r="L42" s="1016"/>
      <c r="M42" s="1022"/>
      <c r="N4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2" s="1022"/>
      <c r="U42" s="1022"/>
      <c r="V4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2" s="1022"/>
      <c r="AC42" s="1037"/>
      <c r="AD42" s="1038"/>
      <c r="AE42" s="1038"/>
      <c r="AF42" s="1038"/>
      <c r="AG42" s="1039"/>
      <c r="AH42" s="1038"/>
      <c r="AI42" s="1040"/>
      <c r="AJ42" s="1040"/>
      <c r="AK42" s="1041"/>
      <c r="AL42" s="1042"/>
      <c r="AM42" s="1043"/>
      <c r="AN42" s="1040"/>
      <c r="AO42" s="1044"/>
      <c r="AP42" s="1044"/>
      <c r="AQ42" s="1044"/>
      <c r="AR42" s="1044"/>
      <c r="AS42" s="1044"/>
      <c r="AT42" s="1044"/>
      <c r="AU42" s="1041"/>
      <c r="AV42" s="1041"/>
      <c r="AW42" s="1041"/>
      <c r="AX42" s="1045"/>
      <c r="AY4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2" s="1055"/>
      <c r="BB42" s="1038"/>
      <c r="BC42" s="1038"/>
      <c r="BD4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2" s="1038"/>
      <c r="BF42" s="1030"/>
      <c r="BG42" s="1030"/>
      <c r="BH42" s="1066"/>
      <c r="BI42" s="1038"/>
      <c r="BJ42" s="1066"/>
      <c r="BK42" s="1055"/>
      <c r="BL42" s="1038"/>
      <c r="BM42" s="1067"/>
      <c r="BN42" s="1068"/>
      <c r="BO42" s="1055"/>
      <c r="BP42" s="1022"/>
      <c r="BQ42" s="1067"/>
      <c r="BR42" s="1069"/>
      <c r="BS42" s="1070"/>
      <c r="BT42" s="1022"/>
      <c r="BU42" s="1071"/>
      <c r="BV42" s="1039"/>
      <c r="BW42" s="1025"/>
      <c r="BX42" s="1026"/>
      <c r="BY42" s="1022"/>
      <c r="BZ42" s="1022"/>
      <c r="CA42" s="1025"/>
      <c r="CB42" s="1026"/>
      <c r="CC42" s="1025"/>
      <c r="CD42" s="1026"/>
      <c r="CE42" s="1025"/>
      <c r="CF42" s="1026"/>
      <c r="CG42" s="1202"/>
      <c r="CH42" s="1022"/>
      <c r="CI42" s="1022"/>
      <c r="CJ42" s="1022"/>
      <c r="CK42" s="1065"/>
      <c r="CL42" s="1026"/>
      <c r="CM42" s="1202"/>
      <c r="CN42" s="1022"/>
      <c r="CO42" s="1022"/>
      <c r="CP42" s="1022"/>
      <c r="CQ42" s="1065"/>
      <c r="CR42" s="1026"/>
      <c r="CS42" s="1202"/>
      <c r="CT42" s="1022"/>
      <c r="CU42" s="1022"/>
      <c r="CV42" s="1022"/>
      <c r="CW42" s="1065"/>
      <c r="CX42" s="1026"/>
      <c r="CY42" s="1022"/>
      <c r="CZ42" s="1022"/>
      <c r="DA42" s="1022"/>
      <c r="DB42" s="1022"/>
      <c r="DC42" s="1065"/>
    </row>
    <row r="43" spans="1:107" s="28" customFormat="1" ht="18.600000000000001" customHeight="1" x14ac:dyDescent="0.25">
      <c r="A43" s="1180" t="s">
        <v>720</v>
      </c>
      <c r="B43" s="1018"/>
      <c r="C43" s="1018"/>
      <c r="D43" s="1011"/>
      <c r="E43" s="1012"/>
      <c r="F43" s="1019"/>
      <c r="G43" s="1016"/>
      <c r="H43" s="1020"/>
      <c r="I43" s="1239"/>
      <c r="J43" s="1238"/>
      <c r="K43" s="1021"/>
      <c r="L43" s="1016"/>
      <c r="M43" s="1022"/>
      <c r="N4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3" s="1022"/>
      <c r="U43" s="1022"/>
      <c r="V4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3" s="1022"/>
      <c r="AC43" s="1037"/>
      <c r="AD43" s="1038"/>
      <c r="AE43" s="1038"/>
      <c r="AF43" s="1038"/>
      <c r="AG43" s="1039"/>
      <c r="AH43" s="1038"/>
      <c r="AI43" s="1040"/>
      <c r="AJ43" s="1040"/>
      <c r="AK43" s="1041"/>
      <c r="AL43" s="1042"/>
      <c r="AM43" s="1043"/>
      <c r="AN43" s="1040"/>
      <c r="AO43" s="1044"/>
      <c r="AP43" s="1044"/>
      <c r="AQ43" s="1044"/>
      <c r="AR43" s="1044"/>
      <c r="AS43" s="1044"/>
      <c r="AT43" s="1044"/>
      <c r="AU43" s="1041"/>
      <c r="AV43" s="1041"/>
      <c r="AW43" s="1041"/>
      <c r="AX43" s="1045"/>
      <c r="AY4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3" s="1055"/>
      <c r="BB43" s="1038"/>
      <c r="BC43" s="1038"/>
      <c r="BD4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3" s="1038"/>
      <c r="BF43" s="1030"/>
      <c r="BG43" s="1030"/>
      <c r="BH43" s="1066"/>
      <c r="BI43" s="1038"/>
      <c r="BJ43" s="1066"/>
      <c r="BK43" s="1055"/>
      <c r="BL43" s="1038"/>
      <c r="BM43" s="1067"/>
      <c r="BN43" s="1068"/>
      <c r="BO43" s="1055"/>
      <c r="BP43" s="1022"/>
      <c r="BQ43" s="1067"/>
      <c r="BR43" s="1069"/>
      <c r="BS43" s="1070"/>
      <c r="BT43" s="1022"/>
      <c r="BU43" s="1071"/>
      <c r="BV43" s="1039"/>
      <c r="BW43" s="1025"/>
      <c r="BX43" s="1026"/>
      <c r="BY43" s="1022"/>
      <c r="BZ43" s="1022"/>
      <c r="CA43" s="1025"/>
      <c r="CB43" s="1026"/>
      <c r="CC43" s="1025"/>
      <c r="CD43" s="1026"/>
      <c r="CE43" s="1025"/>
      <c r="CF43" s="1026"/>
      <c r="CG43" s="1202"/>
      <c r="CH43" s="1022"/>
      <c r="CI43" s="1022"/>
      <c r="CJ43" s="1022"/>
      <c r="CK43" s="1065"/>
      <c r="CL43" s="1026"/>
      <c r="CM43" s="1202"/>
      <c r="CN43" s="1022"/>
      <c r="CO43" s="1022"/>
      <c r="CP43" s="1022"/>
      <c r="CQ43" s="1065"/>
      <c r="CR43" s="1026"/>
      <c r="CS43" s="1202"/>
      <c r="CT43" s="1022"/>
      <c r="CU43" s="1022"/>
      <c r="CV43" s="1022"/>
      <c r="CW43" s="1065"/>
      <c r="CX43" s="1026"/>
      <c r="CY43" s="1022"/>
      <c r="CZ43" s="1022"/>
      <c r="DA43" s="1022"/>
      <c r="DB43" s="1022"/>
      <c r="DC43" s="1065"/>
    </row>
    <row r="44" spans="1:107" s="28" customFormat="1" ht="18.600000000000001" customHeight="1" x14ac:dyDescent="0.25">
      <c r="A44" s="1180" t="s">
        <v>721</v>
      </c>
      <c r="B44" s="1018"/>
      <c r="C44" s="1018"/>
      <c r="D44" s="1011"/>
      <c r="E44" s="1012"/>
      <c r="F44" s="1019"/>
      <c r="G44" s="1016"/>
      <c r="H44" s="1020"/>
      <c r="I44" s="1239"/>
      <c r="J44" s="1238"/>
      <c r="K44" s="1021"/>
      <c r="L44" s="1016"/>
      <c r="M44" s="1022"/>
      <c r="N4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4" s="1022"/>
      <c r="U44" s="1022"/>
      <c r="V4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4" s="1022"/>
      <c r="AC44" s="1037"/>
      <c r="AD44" s="1038"/>
      <c r="AE44" s="1038"/>
      <c r="AF44" s="1038"/>
      <c r="AG44" s="1039"/>
      <c r="AH44" s="1038"/>
      <c r="AI44" s="1040"/>
      <c r="AJ44" s="1040"/>
      <c r="AK44" s="1041"/>
      <c r="AL44" s="1042"/>
      <c r="AM44" s="1043"/>
      <c r="AN44" s="1040"/>
      <c r="AO44" s="1044"/>
      <c r="AP44" s="1044"/>
      <c r="AQ44" s="1044"/>
      <c r="AR44" s="1044"/>
      <c r="AS44" s="1044"/>
      <c r="AT44" s="1044"/>
      <c r="AU44" s="1041"/>
      <c r="AV44" s="1041"/>
      <c r="AW44" s="1041"/>
      <c r="AX44" s="1045"/>
      <c r="AY4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4" s="1055"/>
      <c r="BB44" s="1038"/>
      <c r="BC44" s="1038"/>
      <c r="BD4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4" s="1038"/>
      <c r="BF44" s="1030"/>
      <c r="BG44" s="1030"/>
      <c r="BH44" s="1066"/>
      <c r="BI44" s="1038"/>
      <c r="BJ44" s="1066"/>
      <c r="BK44" s="1055"/>
      <c r="BL44" s="1038"/>
      <c r="BM44" s="1067"/>
      <c r="BN44" s="1068"/>
      <c r="BO44" s="1055"/>
      <c r="BP44" s="1022"/>
      <c r="BQ44" s="1067"/>
      <c r="BR44" s="1069"/>
      <c r="BS44" s="1070"/>
      <c r="BT44" s="1022"/>
      <c r="BU44" s="1071"/>
      <c r="BV44" s="1039"/>
      <c r="BW44" s="1025"/>
      <c r="BX44" s="1026"/>
      <c r="BY44" s="1022"/>
      <c r="BZ44" s="1022"/>
      <c r="CA44" s="1025"/>
      <c r="CB44" s="1026"/>
      <c r="CC44" s="1025"/>
      <c r="CD44" s="1026"/>
      <c r="CE44" s="1025"/>
      <c r="CF44" s="1026"/>
      <c r="CG44" s="1202"/>
      <c r="CH44" s="1022"/>
      <c r="CI44" s="1022"/>
      <c r="CJ44" s="1022"/>
      <c r="CK44" s="1065"/>
      <c r="CL44" s="1026"/>
      <c r="CM44" s="1202"/>
      <c r="CN44" s="1022"/>
      <c r="CO44" s="1022"/>
      <c r="CP44" s="1022"/>
      <c r="CQ44" s="1065"/>
      <c r="CR44" s="1026"/>
      <c r="CS44" s="1202"/>
      <c r="CT44" s="1022"/>
      <c r="CU44" s="1022"/>
      <c r="CV44" s="1022"/>
      <c r="CW44" s="1065"/>
      <c r="CX44" s="1026"/>
      <c r="CY44" s="1022"/>
      <c r="CZ44" s="1022"/>
      <c r="DA44" s="1022"/>
      <c r="DB44" s="1022"/>
      <c r="DC44" s="1065"/>
    </row>
    <row r="45" spans="1:107" s="28" customFormat="1" ht="18.600000000000001" customHeight="1" x14ac:dyDescent="0.25">
      <c r="A45" s="1180" t="s">
        <v>722</v>
      </c>
      <c r="B45" s="1018"/>
      <c r="C45" s="1018"/>
      <c r="D45" s="1011"/>
      <c r="E45" s="1012"/>
      <c r="F45" s="1019"/>
      <c r="G45" s="1016"/>
      <c r="H45" s="1020"/>
      <c r="I45" s="1239"/>
      <c r="J45" s="1238"/>
      <c r="K45" s="1021"/>
      <c r="L45" s="1016"/>
      <c r="M45" s="1022"/>
      <c r="N4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5" s="1022"/>
      <c r="U45" s="1022"/>
      <c r="V4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5" s="1022"/>
      <c r="AC45" s="1037"/>
      <c r="AD45" s="1038"/>
      <c r="AE45" s="1038"/>
      <c r="AF45" s="1038"/>
      <c r="AG45" s="1039"/>
      <c r="AH45" s="1038"/>
      <c r="AI45" s="1040"/>
      <c r="AJ45" s="1040"/>
      <c r="AK45" s="1041"/>
      <c r="AL45" s="1042"/>
      <c r="AM45" s="1043"/>
      <c r="AN45" s="1040"/>
      <c r="AO45" s="1044"/>
      <c r="AP45" s="1044"/>
      <c r="AQ45" s="1044"/>
      <c r="AR45" s="1044"/>
      <c r="AS45" s="1044"/>
      <c r="AT45" s="1044"/>
      <c r="AU45" s="1041"/>
      <c r="AV45" s="1041"/>
      <c r="AW45" s="1041"/>
      <c r="AX45" s="1045"/>
      <c r="AY4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5" s="1055"/>
      <c r="BB45" s="1038"/>
      <c r="BC45" s="1038"/>
      <c r="BD4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5" s="1038"/>
      <c r="BF45" s="1030"/>
      <c r="BG45" s="1030"/>
      <c r="BH45" s="1066"/>
      <c r="BI45" s="1038"/>
      <c r="BJ45" s="1066"/>
      <c r="BK45" s="1055"/>
      <c r="BL45" s="1038"/>
      <c r="BM45" s="1067"/>
      <c r="BN45" s="1068"/>
      <c r="BO45" s="1055"/>
      <c r="BP45" s="1022"/>
      <c r="BQ45" s="1067"/>
      <c r="BR45" s="1069"/>
      <c r="BS45" s="1070"/>
      <c r="BT45" s="1022"/>
      <c r="BU45" s="1071"/>
      <c r="BV45" s="1039"/>
      <c r="BW45" s="1025"/>
      <c r="BX45" s="1026"/>
      <c r="BY45" s="1022"/>
      <c r="BZ45" s="1022"/>
      <c r="CA45" s="1025"/>
      <c r="CB45" s="1026"/>
      <c r="CC45" s="1025"/>
      <c r="CD45" s="1026"/>
      <c r="CE45" s="1025"/>
      <c r="CF45" s="1026"/>
      <c r="CG45" s="1202"/>
      <c r="CH45" s="1022"/>
      <c r="CI45" s="1022"/>
      <c r="CJ45" s="1022"/>
      <c r="CK45" s="1065"/>
      <c r="CL45" s="1026"/>
      <c r="CM45" s="1202"/>
      <c r="CN45" s="1022"/>
      <c r="CO45" s="1022"/>
      <c r="CP45" s="1022"/>
      <c r="CQ45" s="1065"/>
      <c r="CR45" s="1026"/>
      <c r="CS45" s="1202"/>
      <c r="CT45" s="1022"/>
      <c r="CU45" s="1022"/>
      <c r="CV45" s="1022"/>
      <c r="CW45" s="1065"/>
      <c r="CX45" s="1026"/>
      <c r="CY45" s="1022"/>
      <c r="CZ45" s="1022"/>
      <c r="DA45" s="1022"/>
      <c r="DB45" s="1022"/>
      <c r="DC45" s="1065"/>
    </row>
    <row r="46" spans="1:107" s="28" customFormat="1" ht="18.600000000000001" customHeight="1" x14ac:dyDescent="0.25">
      <c r="A46" s="1180" t="s">
        <v>723</v>
      </c>
      <c r="B46" s="1018"/>
      <c r="C46" s="1018"/>
      <c r="D46" s="1011"/>
      <c r="E46" s="1012"/>
      <c r="F46" s="1019"/>
      <c r="G46" s="1016"/>
      <c r="H46" s="1020"/>
      <c r="I46" s="1239"/>
      <c r="J46" s="1238"/>
      <c r="K46" s="1021"/>
      <c r="L46" s="1016"/>
      <c r="M46" s="1022"/>
      <c r="N4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6" s="1022"/>
      <c r="U46" s="1022"/>
      <c r="V4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6" s="1022"/>
      <c r="AC46" s="1037"/>
      <c r="AD46" s="1038"/>
      <c r="AE46" s="1038"/>
      <c r="AF46" s="1038"/>
      <c r="AG46" s="1039"/>
      <c r="AH46" s="1038"/>
      <c r="AI46" s="1040"/>
      <c r="AJ46" s="1040"/>
      <c r="AK46" s="1041"/>
      <c r="AL46" s="1042"/>
      <c r="AM46" s="1043"/>
      <c r="AN46" s="1040"/>
      <c r="AO46" s="1044"/>
      <c r="AP46" s="1044"/>
      <c r="AQ46" s="1044"/>
      <c r="AR46" s="1044"/>
      <c r="AS46" s="1044"/>
      <c r="AT46" s="1044"/>
      <c r="AU46" s="1041"/>
      <c r="AV46" s="1041"/>
      <c r="AW46" s="1041"/>
      <c r="AX46" s="1045"/>
      <c r="AY4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6" s="1055"/>
      <c r="BB46" s="1038"/>
      <c r="BC46" s="1038"/>
      <c r="BD4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6" s="1038"/>
      <c r="BF46" s="1030"/>
      <c r="BG46" s="1030"/>
      <c r="BH46" s="1066"/>
      <c r="BI46" s="1038"/>
      <c r="BJ46" s="1066"/>
      <c r="BK46" s="1055"/>
      <c r="BL46" s="1038"/>
      <c r="BM46" s="1067"/>
      <c r="BN46" s="1068"/>
      <c r="BO46" s="1055"/>
      <c r="BP46" s="1022"/>
      <c r="BQ46" s="1067"/>
      <c r="BR46" s="1069"/>
      <c r="BS46" s="1070"/>
      <c r="BT46" s="1022"/>
      <c r="BU46" s="1071"/>
      <c r="BV46" s="1039"/>
      <c r="BW46" s="1025"/>
      <c r="BX46" s="1026"/>
      <c r="BY46" s="1022"/>
      <c r="BZ46" s="1022"/>
      <c r="CA46" s="1025"/>
      <c r="CB46" s="1026"/>
      <c r="CC46" s="1025"/>
      <c r="CD46" s="1026"/>
      <c r="CE46" s="1025"/>
      <c r="CF46" s="1026"/>
      <c r="CG46" s="1202"/>
      <c r="CH46" s="1022"/>
      <c r="CI46" s="1022"/>
      <c r="CJ46" s="1022"/>
      <c r="CK46" s="1065"/>
      <c r="CL46" s="1026"/>
      <c r="CM46" s="1202"/>
      <c r="CN46" s="1022"/>
      <c r="CO46" s="1022"/>
      <c r="CP46" s="1022"/>
      <c r="CQ46" s="1065"/>
      <c r="CR46" s="1026"/>
      <c r="CS46" s="1202"/>
      <c r="CT46" s="1022"/>
      <c r="CU46" s="1022"/>
      <c r="CV46" s="1022"/>
      <c r="CW46" s="1065"/>
      <c r="CX46" s="1026"/>
      <c r="CY46" s="1022"/>
      <c r="CZ46" s="1022"/>
      <c r="DA46" s="1022"/>
      <c r="DB46" s="1022"/>
      <c r="DC46" s="1065"/>
    </row>
    <row r="47" spans="1:107" s="28" customFormat="1" ht="18.600000000000001" customHeight="1" x14ac:dyDescent="0.25">
      <c r="A47" s="1180" t="s">
        <v>724</v>
      </c>
      <c r="B47" s="1018"/>
      <c r="C47" s="1018"/>
      <c r="D47" s="1011"/>
      <c r="E47" s="1012"/>
      <c r="F47" s="1019"/>
      <c r="G47" s="1016"/>
      <c r="H47" s="1020"/>
      <c r="I47" s="1239"/>
      <c r="J47" s="1238"/>
      <c r="K47" s="1021"/>
      <c r="L47" s="1016"/>
      <c r="M47" s="1022"/>
      <c r="N4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7" s="1022"/>
      <c r="U47" s="1022"/>
      <c r="V4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7" s="1022"/>
      <c r="AC47" s="1037"/>
      <c r="AD47" s="1038"/>
      <c r="AE47" s="1038"/>
      <c r="AF47" s="1038"/>
      <c r="AG47" s="1039"/>
      <c r="AH47" s="1038"/>
      <c r="AI47" s="1040"/>
      <c r="AJ47" s="1040"/>
      <c r="AK47" s="1041"/>
      <c r="AL47" s="1042"/>
      <c r="AM47" s="1043"/>
      <c r="AN47" s="1040"/>
      <c r="AO47" s="1044"/>
      <c r="AP47" s="1044"/>
      <c r="AQ47" s="1044"/>
      <c r="AR47" s="1044"/>
      <c r="AS47" s="1044"/>
      <c r="AT47" s="1044"/>
      <c r="AU47" s="1041"/>
      <c r="AV47" s="1041"/>
      <c r="AW47" s="1041"/>
      <c r="AX47" s="1045"/>
      <c r="AY4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7" s="1055"/>
      <c r="BB47" s="1038"/>
      <c r="BC47" s="1038"/>
      <c r="BD4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7" s="1038"/>
      <c r="BF47" s="1030"/>
      <c r="BG47" s="1030"/>
      <c r="BH47" s="1066"/>
      <c r="BI47" s="1038"/>
      <c r="BJ47" s="1066"/>
      <c r="BK47" s="1055"/>
      <c r="BL47" s="1038"/>
      <c r="BM47" s="1067"/>
      <c r="BN47" s="1068"/>
      <c r="BO47" s="1055"/>
      <c r="BP47" s="1022"/>
      <c r="BQ47" s="1067"/>
      <c r="BR47" s="1069"/>
      <c r="BS47" s="1070"/>
      <c r="BT47" s="1022"/>
      <c r="BU47" s="1071"/>
      <c r="BV47" s="1039"/>
      <c r="BW47" s="1025"/>
      <c r="BX47" s="1026"/>
      <c r="BY47" s="1022"/>
      <c r="BZ47" s="1022"/>
      <c r="CA47" s="1025"/>
      <c r="CB47" s="1026"/>
      <c r="CC47" s="1025"/>
      <c r="CD47" s="1026"/>
      <c r="CE47" s="1025"/>
      <c r="CF47" s="1026"/>
      <c r="CG47" s="1202"/>
      <c r="CH47" s="1022"/>
      <c r="CI47" s="1022"/>
      <c r="CJ47" s="1022"/>
      <c r="CK47" s="1065"/>
      <c r="CL47" s="1026"/>
      <c r="CM47" s="1202"/>
      <c r="CN47" s="1022"/>
      <c r="CO47" s="1022"/>
      <c r="CP47" s="1022"/>
      <c r="CQ47" s="1065"/>
      <c r="CR47" s="1026"/>
      <c r="CS47" s="1202"/>
      <c r="CT47" s="1022"/>
      <c r="CU47" s="1022"/>
      <c r="CV47" s="1022"/>
      <c r="CW47" s="1065"/>
      <c r="CX47" s="1026"/>
      <c r="CY47" s="1022"/>
      <c r="CZ47" s="1022"/>
      <c r="DA47" s="1022"/>
      <c r="DB47" s="1022"/>
      <c r="DC47" s="1065"/>
    </row>
    <row r="48" spans="1:107" s="28" customFormat="1" ht="18.600000000000001" customHeight="1" x14ac:dyDescent="0.25">
      <c r="A48" s="1180" t="s">
        <v>725</v>
      </c>
      <c r="B48" s="1018"/>
      <c r="C48" s="1018"/>
      <c r="D48" s="1011"/>
      <c r="E48" s="1012"/>
      <c r="F48" s="1019"/>
      <c r="G48" s="1016"/>
      <c r="H48" s="1020"/>
      <c r="I48" s="1239"/>
      <c r="J48" s="1238"/>
      <c r="K48" s="1021"/>
      <c r="L48" s="1016"/>
      <c r="M48" s="1022"/>
      <c r="N4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8" s="1022"/>
      <c r="U48" s="1022"/>
      <c r="V4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8" s="1022"/>
      <c r="AC48" s="1037"/>
      <c r="AD48" s="1038"/>
      <c r="AE48" s="1038"/>
      <c r="AF48" s="1038"/>
      <c r="AG48" s="1039"/>
      <c r="AH48" s="1038"/>
      <c r="AI48" s="1040"/>
      <c r="AJ48" s="1040"/>
      <c r="AK48" s="1041"/>
      <c r="AL48" s="1042"/>
      <c r="AM48" s="1043"/>
      <c r="AN48" s="1040"/>
      <c r="AO48" s="1044"/>
      <c r="AP48" s="1044"/>
      <c r="AQ48" s="1044"/>
      <c r="AR48" s="1044"/>
      <c r="AS48" s="1044"/>
      <c r="AT48" s="1044"/>
      <c r="AU48" s="1041"/>
      <c r="AV48" s="1041"/>
      <c r="AW48" s="1041"/>
      <c r="AX48" s="1045"/>
      <c r="AY4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8" s="1055"/>
      <c r="BB48" s="1038"/>
      <c r="BC48" s="1038"/>
      <c r="BD4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8" s="1038"/>
      <c r="BF48" s="1030"/>
      <c r="BG48" s="1030"/>
      <c r="BH48" s="1066"/>
      <c r="BI48" s="1038"/>
      <c r="BJ48" s="1066"/>
      <c r="BK48" s="1055"/>
      <c r="BL48" s="1038"/>
      <c r="BM48" s="1067"/>
      <c r="BN48" s="1068"/>
      <c r="BO48" s="1055"/>
      <c r="BP48" s="1022"/>
      <c r="BQ48" s="1067"/>
      <c r="BR48" s="1069"/>
      <c r="BS48" s="1070"/>
      <c r="BT48" s="1022"/>
      <c r="BU48" s="1071"/>
      <c r="BV48" s="1039"/>
      <c r="BW48" s="1025"/>
      <c r="BX48" s="1026"/>
      <c r="BY48" s="1022"/>
      <c r="BZ48" s="1022"/>
      <c r="CA48" s="1025"/>
      <c r="CB48" s="1026"/>
      <c r="CC48" s="1025"/>
      <c r="CD48" s="1026"/>
      <c r="CE48" s="1025"/>
      <c r="CF48" s="1026"/>
      <c r="CG48" s="1202"/>
      <c r="CH48" s="1022"/>
      <c r="CI48" s="1022"/>
      <c r="CJ48" s="1022"/>
      <c r="CK48" s="1065"/>
      <c r="CL48" s="1026"/>
      <c r="CM48" s="1202"/>
      <c r="CN48" s="1022"/>
      <c r="CO48" s="1022"/>
      <c r="CP48" s="1022"/>
      <c r="CQ48" s="1065"/>
      <c r="CR48" s="1026"/>
      <c r="CS48" s="1202"/>
      <c r="CT48" s="1022"/>
      <c r="CU48" s="1022"/>
      <c r="CV48" s="1022"/>
      <c r="CW48" s="1065"/>
      <c r="CX48" s="1026"/>
      <c r="CY48" s="1022"/>
      <c r="CZ48" s="1022"/>
      <c r="DA48" s="1022"/>
      <c r="DB48" s="1022"/>
      <c r="DC48" s="1065"/>
    </row>
    <row r="49" spans="1:107" s="28" customFormat="1" ht="18.600000000000001" customHeight="1" x14ac:dyDescent="0.25">
      <c r="A49" s="1180" t="s">
        <v>726</v>
      </c>
      <c r="B49" s="1018"/>
      <c r="C49" s="1018"/>
      <c r="D49" s="1011"/>
      <c r="E49" s="1012"/>
      <c r="F49" s="1019"/>
      <c r="G49" s="1016"/>
      <c r="H49" s="1020"/>
      <c r="I49" s="1239"/>
      <c r="J49" s="1238"/>
      <c r="K49" s="1021"/>
      <c r="L49" s="1016"/>
      <c r="M49" s="1022"/>
      <c r="N4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9" s="1022"/>
      <c r="U49" s="1022"/>
      <c r="V4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9" s="1022"/>
      <c r="AC49" s="1037"/>
      <c r="AD49" s="1038"/>
      <c r="AE49" s="1038"/>
      <c r="AF49" s="1038"/>
      <c r="AG49" s="1039"/>
      <c r="AH49" s="1038"/>
      <c r="AI49" s="1040"/>
      <c r="AJ49" s="1040"/>
      <c r="AK49" s="1041"/>
      <c r="AL49" s="1042"/>
      <c r="AM49" s="1043"/>
      <c r="AN49" s="1040"/>
      <c r="AO49" s="1044"/>
      <c r="AP49" s="1044"/>
      <c r="AQ49" s="1044"/>
      <c r="AR49" s="1044"/>
      <c r="AS49" s="1044"/>
      <c r="AT49" s="1044"/>
      <c r="AU49" s="1041"/>
      <c r="AV49" s="1041"/>
      <c r="AW49" s="1041"/>
      <c r="AX49" s="1045"/>
      <c r="AY4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9" s="1055"/>
      <c r="BB49" s="1038"/>
      <c r="BC49" s="1038"/>
      <c r="BD4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9" s="1038"/>
      <c r="BF49" s="1030"/>
      <c r="BG49" s="1030"/>
      <c r="BH49" s="1066"/>
      <c r="BI49" s="1038"/>
      <c r="BJ49" s="1066"/>
      <c r="BK49" s="1055"/>
      <c r="BL49" s="1038"/>
      <c r="BM49" s="1067"/>
      <c r="BN49" s="1068"/>
      <c r="BO49" s="1055"/>
      <c r="BP49" s="1022"/>
      <c r="BQ49" s="1067"/>
      <c r="BR49" s="1069"/>
      <c r="BS49" s="1070"/>
      <c r="BT49" s="1022"/>
      <c r="BU49" s="1071"/>
      <c r="BV49" s="1039"/>
      <c r="BW49" s="1025"/>
      <c r="BX49" s="1026"/>
      <c r="BY49" s="1022"/>
      <c r="BZ49" s="1022"/>
      <c r="CA49" s="1025"/>
      <c r="CB49" s="1026"/>
      <c r="CC49" s="1025"/>
      <c r="CD49" s="1026"/>
      <c r="CE49" s="1025"/>
      <c r="CF49" s="1026"/>
      <c r="CG49" s="1202"/>
      <c r="CH49" s="1022"/>
      <c r="CI49" s="1022"/>
      <c r="CJ49" s="1022"/>
      <c r="CK49" s="1065"/>
      <c r="CL49" s="1026"/>
      <c r="CM49" s="1202"/>
      <c r="CN49" s="1022"/>
      <c r="CO49" s="1022"/>
      <c r="CP49" s="1022"/>
      <c r="CQ49" s="1065"/>
      <c r="CR49" s="1026"/>
      <c r="CS49" s="1202"/>
      <c r="CT49" s="1022"/>
      <c r="CU49" s="1022"/>
      <c r="CV49" s="1022"/>
      <c r="CW49" s="1065"/>
      <c r="CX49" s="1026"/>
      <c r="CY49" s="1022"/>
      <c r="CZ49" s="1022"/>
      <c r="DA49" s="1022"/>
      <c r="DB49" s="1022"/>
      <c r="DC49" s="1065"/>
    </row>
    <row r="50" spans="1:107" s="28" customFormat="1" ht="18.600000000000001" customHeight="1" x14ac:dyDescent="0.25">
      <c r="A50" s="1180" t="s">
        <v>727</v>
      </c>
      <c r="B50" s="1018"/>
      <c r="C50" s="1018"/>
      <c r="D50" s="1011"/>
      <c r="E50" s="1012"/>
      <c r="F50" s="1019"/>
      <c r="G50" s="1016"/>
      <c r="H50" s="1020"/>
      <c r="I50" s="1239"/>
      <c r="J50" s="1238"/>
      <c r="K50" s="1021"/>
      <c r="L50" s="1016"/>
      <c r="M50" s="1022"/>
      <c r="N5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0" s="1022"/>
      <c r="U50" s="1022"/>
      <c r="V5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0" s="1022"/>
      <c r="AC50" s="1037"/>
      <c r="AD50" s="1038"/>
      <c r="AE50" s="1038"/>
      <c r="AF50" s="1038"/>
      <c r="AG50" s="1039"/>
      <c r="AH50" s="1038"/>
      <c r="AI50" s="1040"/>
      <c r="AJ50" s="1040"/>
      <c r="AK50" s="1041"/>
      <c r="AL50" s="1042"/>
      <c r="AM50" s="1043"/>
      <c r="AN50" s="1040"/>
      <c r="AO50" s="1044"/>
      <c r="AP50" s="1044"/>
      <c r="AQ50" s="1044"/>
      <c r="AR50" s="1044"/>
      <c r="AS50" s="1044"/>
      <c r="AT50" s="1044"/>
      <c r="AU50" s="1041"/>
      <c r="AV50" s="1041"/>
      <c r="AW50" s="1041"/>
      <c r="AX50" s="1045"/>
      <c r="AY5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0" s="1055"/>
      <c r="BB50" s="1038"/>
      <c r="BC50" s="1038"/>
      <c r="BD5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0" s="1038"/>
      <c r="BF50" s="1030"/>
      <c r="BG50" s="1030"/>
      <c r="BH50" s="1066"/>
      <c r="BI50" s="1038"/>
      <c r="BJ50" s="1066"/>
      <c r="BK50" s="1055"/>
      <c r="BL50" s="1038"/>
      <c r="BM50" s="1067"/>
      <c r="BN50" s="1068"/>
      <c r="BO50" s="1055"/>
      <c r="BP50" s="1022"/>
      <c r="BQ50" s="1067"/>
      <c r="BR50" s="1069"/>
      <c r="BS50" s="1070"/>
      <c r="BT50" s="1022"/>
      <c r="BU50" s="1071"/>
      <c r="BV50" s="1039"/>
      <c r="BW50" s="1025"/>
      <c r="BX50" s="1026"/>
      <c r="BY50" s="1022"/>
      <c r="BZ50" s="1022"/>
      <c r="CA50" s="1025"/>
      <c r="CB50" s="1026"/>
      <c r="CC50" s="1025"/>
      <c r="CD50" s="1026"/>
      <c r="CE50" s="1025"/>
      <c r="CF50" s="1026"/>
      <c r="CG50" s="1202"/>
      <c r="CH50" s="1022"/>
      <c r="CI50" s="1022"/>
      <c r="CJ50" s="1022"/>
      <c r="CK50" s="1065"/>
      <c r="CL50" s="1026"/>
      <c r="CM50" s="1202"/>
      <c r="CN50" s="1022"/>
      <c r="CO50" s="1022"/>
      <c r="CP50" s="1022"/>
      <c r="CQ50" s="1065"/>
      <c r="CR50" s="1026"/>
      <c r="CS50" s="1202"/>
      <c r="CT50" s="1022"/>
      <c r="CU50" s="1022"/>
      <c r="CV50" s="1022"/>
      <c r="CW50" s="1065"/>
      <c r="CX50" s="1026"/>
      <c r="CY50" s="1022"/>
      <c r="CZ50" s="1022"/>
      <c r="DA50" s="1022"/>
      <c r="DB50" s="1022"/>
      <c r="DC50" s="1065"/>
    </row>
    <row r="51" spans="1:107" s="28" customFormat="1" ht="18.600000000000001" customHeight="1" x14ac:dyDescent="0.25">
      <c r="A51" s="1180" t="s">
        <v>728</v>
      </c>
      <c r="B51" s="1018"/>
      <c r="C51" s="1018"/>
      <c r="D51" s="1011"/>
      <c r="E51" s="1012"/>
      <c r="F51" s="1019"/>
      <c r="G51" s="1016"/>
      <c r="H51" s="1020"/>
      <c r="I51" s="1239"/>
      <c r="J51" s="1238"/>
      <c r="K51" s="1021"/>
      <c r="L51" s="1016"/>
      <c r="M51" s="1022"/>
      <c r="N5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1" s="1022"/>
      <c r="U51" s="1022"/>
      <c r="V5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1" s="1022"/>
      <c r="AC51" s="1037"/>
      <c r="AD51" s="1038"/>
      <c r="AE51" s="1038"/>
      <c r="AF51" s="1038"/>
      <c r="AG51" s="1039"/>
      <c r="AH51" s="1038"/>
      <c r="AI51" s="1040"/>
      <c r="AJ51" s="1040"/>
      <c r="AK51" s="1041"/>
      <c r="AL51" s="1042"/>
      <c r="AM51" s="1043"/>
      <c r="AN51" s="1040"/>
      <c r="AO51" s="1044"/>
      <c r="AP51" s="1044"/>
      <c r="AQ51" s="1044"/>
      <c r="AR51" s="1044"/>
      <c r="AS51" s="1044"/>
      <c r="AT51" s="1044"/>
      <c r="AU51" s="1041"/>
      <c r="AV51" s="1041"/>
      <c r="AW51" s="1041"/>
      <c r="AX51" s="1045"/>
      <c r="AY5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1" s="1055"/>
      <c r="BB51" s="1038"/>
      <c r="BC51" s="1038"/>
      <c r="BD5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1" s="1038"/>
      <c r="BF51" s="1030"/>
      <c r="BG51" s="1030"/>
      <c r="BH51" s="1066"/>
      <c r="BI51" s="1038"/>
      <c r="BJ51" s="1066"/>
      <c r="BK51" s="1055"/>
      <c r="BL51" s="1038"/>
      <c r="BM51" s="1067"/>
      <c r="BN51" s="1068"/>
      <c r="BO51" s="1055"/>
      <c r="BP51" s="1022"/>
      <c r="BQ51" s="1067"/>
      <c r="BR51" s="1069"/>
      <c r="BS51" s="1070"/>
      <c r="BT51" s="1022"/>
      <c r="BU51" s="1071"/>
      <c r="BV51" s="1039"/>
      <c r="BW51" s="1025"/>
      <c r="BX51" s="1026"/>
      <c r="BY51" s="1022"/>
      <c r="BZ51" s="1022"/>
      <c r="CA51" s="1025"/>
      <c r="CB51" s="1026"/>
      <c r="CC51" s="1025"/>
      <c r="CD51" s="1026"/>
      <c r="CE51" s="1025"/>
      <c r="CF51" s="1026"/>
      <c r="CG51" s="1202"/>
      <c r="CH51" s="1022"/>
      <c r="CI51" s="1022"/>
      <c r="CJ51" s="1022"/>
      <c r="CK51" s="1065"/>
      <c r="CL51" s="1026"/>
      <c r="CM51" s="1202"/>
      <c r="CN51" s="1022"/>
      <c r="CO51" s="1022"/>
      <c r="CP51" s="1022"/>
      <c r="CQ51" s="1065"/>
      <c r="CR51" s="1026"/>
      <c r="CS51" s="1202"/>
      <c r="CT51" s="1022"/>
      <c r="CU51" s="1022"/>
      <c r="CV51" s="1022"/>
      <c r="CW51" s="1065"/>
      <c r="CX51" s="1026"/>
      <c r="CY51" s="1022"/>
      <c r="CZ51" s="1022"/>
      <c r="DA51" s="1022"/>
      <c r="DB51" s="1022"/>
      <c r="DC51" s="1065"/>
    </row>
    <row r="52" spans="1:107" s="28" customFormat="1" ht="18.600000000000001" customHeight="1" x14ac:dyDescent="0.25">
      <c r="A52" s="1180" t="s">
        <v>729</v>
      </c>
      <c r="B52" s="1018"/>
      <c r="C52" s="1018"/>
      <c r="D52" s="1011"/>
      <c r="E52" s="1012"/>
      <c r="F52" s="1019"/>
      <c r="G52" s="1016"/>
      <c r="H52" s="1020"/>
      <c r="I52" s="1239"/>
      <c r="J52" s="1238"/>
      <c r="K52" s="1021"/>
      <c r="L52" s="1016"/>
      <c r="M52" s="1022"/>
      <c r="N5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2" s="1022"/>
      <c r="U52" s="1022"/>
      <c r="V5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2" s="1022"/>
      <c r="AC52" s="1037"/>
      <c r="AD52" s="1038"/>
      <c r="AE52" s="1038"/>
      <c r="AF52" s="1038"/>
      <c r="AG52" s="1039"/>
      <c r="AH52" s="1038"/>
      <c r="AI52" s="1040"/>
      <c r="AJ52" s="1040"/>
      <c r="AK52" s="1041"/>
      <c r="AL52" s="1042"/>
      <c r="AM52" s="1043"/>
      <c r="AN52" s="1040"/>
      <c r="AO52" s="1044"/>
      <c r="AP52" s="1044"/>
      <c r="AQ52" s="1044"/>
      <c r="AR52" s="1044"/>
      <c r="AS52" s="1044"/>
      <c r="AT52" s="1044"/>
      <c r="AU52" s="1041"/>
      <c r="AV52" s="1041"/>
      <c r="AW52" s="1041"/>
      <c r="AX52" s="1045"/>
      <c r="AY5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2" s="1055"/>
      <c r="BB52" s="1038"/>
      <c r="BC52" s="1038"/>
      <c r="BD5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2" s="1038"/>
      <c r="BF52" s="1030"/>
      <c r="BG52" s="1030"/>
      <c r="BH52" s="1066"/>
      <c r="BI52" s="1038"/>
      <c r="BJ52" s="1066"/>
      <c r="BK52" s="1055"/>
      <c r="BL52" s="1038"/>
      <c r="BM52" s="1067"/>
      <c r="BN52" s="1068"/>
      <c r="BO52" s="1055"/>
      <c r="BP52" s="1022"/>
      <c r="BQ52" s="1067"/>
      <c r="BR52" s="1069"/>
      <c r="BS52" s="1070"/>
      <c r="BT52" s="1022"/>
      <c r="BU52" s="1071"/>
      <c r="BV52" s="1039"/>
      <c r="BW52" s="1025"/>
      <c r="BX52" s="1026"/>
      <c r="BY52" s="1022"/>
      <c r="BZ52" s="1022"/>
      <c r="CA52" s="1025"/>
      <c r="CB52" s="1026"/>
      <c r="CC52" s="1025"/>
      <c r="CD52" s="1026"/>
      <c r="CE52" s="1025"/>
      <c r="CF52" s="1026"/>
      <c r="CG52" s="1202"/>
      <c r="CH52" s="1022"/>
      <c r="CI52" s="1022"/>
      <c r="CJ52" s="1022"/>
      <c r="CK52" s="1065"/>
      <c r="CL52" s="1026"/>
      <c r="CM52" s="1202"/>
      <c r="CN52" s="1022"/>
      <c r="CO52" s="1022"/>
      <c r="CP52" s="1022"/>
      <c r="CQ52" s="1065"/>
      <c r="CR52" s="1026"/>
      <c r="CS52" s="1202"/>
      <c r="CT52" s="1022"/>
      <c r="CU52" s="1022"/>
      <c r="CV52" s="1022"/>
      <c r="CW52" s="1065"/>
      <c r="CX52" s="1026"/>
      <c r="CY52" s="1022"/>
      <c r="CZ52" s="1022"/>
      <c r="DA52" s="1022"/>
      <c r="DB52" s="1022"/>
      <c r="DC52" s="1065"/>
    </row>
    <row r="53" spans="1:107" s="28" customFormat="1" ht="18.600000000000001" customHeight="1" x14ac:dyDescent="0.25">
      <c r="A53" s="1180" t="s">
        <v>730</v>
      </c>
      <c r="B53" s="1018"/>
      <c r="C53" s="1018"/>
      <c r="D53" s="1011"/>
      <c r="E53" s="1012"/>
      <c r="F53" s="1019"/>
      <c r="G53" s="1016"/>
      <c r="H53" s="1020"/>
      <c r="I53" s="1239"/>
      <c r="J53" s="1238"/>
      <c r="K53" s="1021"/>
      <c r="L53" s="1016"/>
      <c r="M53" s="1022"/>
      <c r="N5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3" s="1022"/>
      <c r="U53" s="1022"/>
      <c r="V5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3" s="1022"/>
      <c r="AC53" s="1037"/>
      <c r="AD53" s="1038"/>
      <c r="AE53" s="1038"/>
      <c r="AF53" s="1038"/>
      <c r="AG53" s="1039"/>
      <c r="AH53" s="1038"/>
      <c r="AI53" s="1040"/>
      <c r="AJ53" s="1040"/>
      <c r="AK53" s="1041"/>
      <c r="AL53" s="1042"/>
      <c r="AM53" s="1043"/>
      <c r="AN53" s="1040"/>
      <c r="AO53" s="1044"/>
      <c r="AP53" s="1044"/>
      <c r="AQ53" s="1044"/>
      <c r="AR53" s="1044"/>
      <c r="AS53" s="1044"/>
      <c r="AT53" s="1044"/>
      <c r="AU53" s="1041"/>
      <c r="AV53" s="1041"/>
      <c r="AW53" s="1041"/>
      <c r="AX53" s="1045"/>
      <c r="AY5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3" s="1055"/>
      <c r="BB53" s="1038"/>
      <c r="BC53" s="1038"/>
      <c r="BD5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3" s="1038"/>
      <c r="BF53" s="1030"/>
      <c r="BG53" s="1030"/>
      <c r="BH53" s="1066"/>
      <c r="BI53" s="1038"/>
      <c r="BJ53" s="1066"/>
      <c r="BK53" s="1055"/>
      <c r="BL53" s="1038"/>
      <c r="BM53" s="1067"/>
      <c r="BN53" s="1068"/>
      <c r="BO53" s="1055"/>
      <c r="BP53" s="1022"/>
      <c r="BQ53" s="1067"/>
      <c r="BR53" s="1069"/>
      <c r="BS53" s="1070"/>
      <c r="BT53" s="1022"/>
      <c r="BU53" s="1071"/>
      <c r="BV53" s="1039"/>
      <c r="BW53" s="1025"/>
      <c r="BX53" s="1026"/>
      <c r="BY53" s="1022"/>
      <c r="BZ53" s="1022"/>
      <c r="CA53" s="1025"/>
      <c r="CB53" s="1026"/>
      <c r="CC53" s="1025"/>
      <c r="CD53" s="1026"/>
      <c r="CE53" s="1025"/>
      <c r="CF53" s="1026"/>
      <c r="CG53" s="1202"/>
      <c r="CH53" s="1022"/>
      <c r="CI53" s="1022"/>
      <c r="CJ53" s="1022"/>
      <c r="CK53" s="1065"/>
      <c r="CL53" s="1026"/>
      <c r="CM53" s="1202"/>
      <c r="CN53" s="1022"/>
      <c r="CO53" s="1022"/>
      <c r="CP53" s="1022"/>
      <c r="CQ53" s="1065"/>
      <c r="CR53" s="1026"/>
      <c r="CS53" s="1202"/>
      <c r="CT53" s="1022"/>
      <c r="CU53" s="1022"/>
      <c r="CV53" s="1022"/>
      <c r="CW53" s="1065"/>
      <c r="CX53" s="1026"/>
      <c r="CY53" s="1022"/>
      <c r="CZ53" s="1022"/>
      <c r="DA53" s="1022"/>
      <c r="DB53" s="1022"/>
      <c r="DC53" s="1065"/>
    </row>
    <row r="54" spans="1:107" s="28" customFormat="1" ht="18.600000000000001" customHeight="1" x14ac:dyDescent="0.25">
      <c r="A54" s="1180" t="s">
        <v>731</v>
      </c>
      <c r="B54" s="1018"/>
      <c r="C54" s="1018"/>
      <c r="D54" s="1011"/>
      <c r="E54" s="1012"/>
      <c r="F54" s="1019"/>
      <c r="G54" s="1016"/>
      <c r="H54" s="1020"/>
      <c r="I54" s="1239"/>
      <c r="J54" s="1238"/>
      <c r="K54" s="1021"/>
      <c r="L54" s="1016"/>
      <c r="M54" s="1022"/>
      <c r="N5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4" s="1022"/>
      <c r="U54" s="1022"/>
      <c r="V5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4" s="1022"/>
      <c r="AC54" s="1037"/>
      <c r="AD54" s="1038"/>
      <c r="AE54" s="1038"/>
      <c r="AF54" s="1038"/>
      <c r="AG54" s="1039"/>
      <c r="AH54" s="1038"/>
      <c r="AI54" s="1040"/>
      <c r="AJ54" s="1040"/>
      <c r="AK54" s="1041"/>
      <c r="AL54" s="1042"/>
      <c r="AM54" s="1043"/>
      <c r="AN54" s="1040"/>
      <c r="AO54" s="1044"/>
      <c r="AP54" s="1044"/>
      <c r="AQ54" s="1044"/>
      <c r="AR54" s="1044"/>
      <c r="AS54" s="1044"/>
      <c r="AT54" s="1044"/>
      <c r="AU54" s="1041"/>
      <c r="AV54" s="1041"/>
      <c r="AW54" s="1041"/>
      <c r="AX54" s="1045"/>
      <c r="AY5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4" s="1055"/>
      <c r="BB54" s="1038"/>
      <c r="BC54" s="1038"/>
      <c r="BD5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4" s="1038"/>
      <c r="BF54" s="1030"/>
      <c r="BG54" s="1030"/>
      <c r="BH54" s="1066"/>
      <c r="BI54" s="1038"/>
      <c r="BJ54" s="1066"/>
      <c r="BK54" s="1055"/>
      <c r="BL54" s="1038"/>
      <c r="BM54" s="1067"/>
      <c r="BN54" s="1068"/>
      <c r="BO54" s="1055"/>
      <c r="BP54" s="1022"/>
      <c r="BQ54" s="1067"/>
      <c r="BR54" s="1069"/>
      <c r="BS54" s="1070"/>
      <c r="BT54" s="1022"/>
      <c r="BU54" s="1071"/>
      <c r="BV54" s="1039"/>
      <c r="BW54" s="1025"/>
      <c r="BX54" s="1026"/>
      <c r="BY54" s="1022"/>
      <c r="BZ54" s="1022"/>
      <c r="CA54" s="1025"/>
      <c r="CB54" s="1026"/>
      <c r="CC54" s="1025"/>
      <c r="CD54" s="1026"/>
      <c r="CE54" s="1025"/>
      <c r="CF54" s="1026"/>
      <c r="CG54" s="1202"/>
      <c r="CH54" s="1022"/>
      <c r="CI54" s="1022"/>
      <c r="CJ54" s="1022"/>
      <c r="CK54" s="1065"/>
      <c r="CL54" s="1026"/>
      <c r="CM54" s="1202"/>
      <c r="CN54" s="1022"/>
      <c r="CO54" s="1022"/>
      <c r="CP54" s="1022"/>
      <c r="CQ54" s="1065"/>
      <c r="CR54" s="1026"/>
      <c r="CS54" s="1202"/>
      <c r="CT54" s="1022"/>
      <c r="CU54" s="1022"/>
      <c r="CV54" s="1022"/>
      <c r="CW54" s="1065"/>
      <c r="CX54" s="1026"/>
      <c r="CY54" s="1022"/>
      <c r="CZ54" s="1022"/>
      <c r="DA54" s="1022"/>
      <c r="DB54" s="1022"/>
      <c r="DC54" s="1065"/>
    </row>
    <row r="55" spans="1:107" s="28" customFormat="1" ht="18.600000000000001" customHeight="1" x14ac:dyDescent="0.25">
      <c r="A55" s="1180" t="s">
        <v>732</v>
      </c>
      <c r="B55" s="1018"/>
      <c r="C55" s="1018"/>
      <c r="D55" s="1011"/>
      <c r="E55" s="1012"/>
      <c r="F55" s="1019"/>
      <c r="G55" s="1016"/>
      <c r="H55" s="1020"/>
      <c r="I55" s="1239"/>
      <c r="J55" s="1238"/>
      <c r="K55" s="1021"/>
      <c r="L55" s="1016"/>
      <c r="M55" s="1022"/>
      <c r="N5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5" s="1022"/>
      <c r="U55" s="1022"/>
      <c r="V5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5" s="1022"/>
      <c r="AC55" s="1037"/>
      <c r="AD55" s="1038"/>
      <c r="AE55" s="1038"/>
      <c r="AF55" s="1038"/>
      <c r="AG55" s="1039"/>
      <c r="AH55" s="1038"/>
      <c r="AI55" s="1040"/>
      <c r="AJ55" s="1040"/>
      <c r="AK55" s="1041"/>
      <c r="AL55" s="1042"/>
      <c r="AM55" s="1043"/>
      <c r="AN55" s="1040"/>
      <c r="AO55" s="1044"/>
      <c r="AP55" s="1044"/>
      <c r="AQ55" s="1044"/>
      <c r="AR55" s="1044"/>
      <c r="AS55" s="1044"/>
      <c r="AT55" s="1044"/>
      <c r="AU55" s="1041"/>
      <c r="AV55" s="1041"/>
      <c r="AW55" s="1041"/>
      <c r="AX55" s="1045"/>
      <c r="AY5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5" s="1055"/>
      <c r="BB55" s="1038"/>
      <c r="BC55" s="1038"/>
      <c r="BD5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5" s="1038"/>
      <c r="BF55" s="1030"/>
      <c r="BG55" s="1030"/>
      <c r="BH55" s="1066"/>
      <c r="BI55" s="1038"/>
      <c r="BJ55" s="1066"/>
      <c r="BK55" s="1055"/>
      <c r="BL55" s="1038"/>
      <c r="BM55" s="1067"/>
      <c r="BN55" s="1068"/>
      <c r="BO55" s="1055"/>
      <c r="BP55" s="1022"/>
      <c r="BQ55" s="1067"/>
      <c r="BR55" s="1069"/>
      <c r="BS55" s="1070"/>
      <c r="BT55" s="1022"/>
      <c r="BU55" s="1071"/>
      <c r="BV55" s="1039"/>
      <c r="BW55" s="1025"/>
      <c r="BX55" s="1026"/>
      <c r="BY55" s="1022"/>
      <c r="BZ55" s="1022"/>
      <c r="CA55" s="1025"/>
      <c r="CB55" s="1026"/>
      <c r="CC55" s="1025"/>
      <c r="CD55" s="1026"/>
      <c r="CE55" s="1025"/>
      <c r="CF55" s="1026"/>
      <c r="CG55" s="1202"/>
      <c r="CH55" s="1022"/>
      <c r="CI55" s="1022"/>
      <c r="CJ55" s="1022"/>
      <c r="CK55" s="1065"/>
      <c r="CL55" s="1026"/>
      <c r="CM55" s="1202"/>
      <c r="CN55" s="1022"/>
      <c r="CO55" s="1022"/>
      <c r="CP55" s="1022"/>
      <c r="CQ55" s="1065"/>
      <c r="CR55" s="1026"/>
      <c r="CS55" s="1202"/>
      <c r="CT55" s="1022"/>
      <c r="CU55" s="1022"/>
      <c r="CV55" s="1022"/>
      <c r="CW55" s="1065"/>
      <c r="CX55" s="1026"/>
      <c r="CY55" s="1022"/>
      <c r="CZ55" s="1022"/>
      <c r="DA55" s="1022"/>
      <c r="DB55" s="1022"/>
      <c r="DC55" s="1065"/>
    </row>
    <row r="56" spans="1:107" s="28" customFormat="1" ht="18.600000000000001" customHeight="1" x14ac:dyDescent="0.25">
      <c r="A56" s="1180" t="s">
        <v>733</v>
      </c>
      <c r="B56" s="1018"/>
      <c r="C56" s="1018"/>
      <c r="D56" s="1011"/>
      <c r="E56" s="1012"/>
      <c r="F56" s="1019"/>
      <c r="G56" s="1016"/>
      <c r="H56" s="1020"/>
      <c r="I56" s="1239"/>
      <c r="J56" s="1238"/>
      <c r="K56" s="1021"/>
      <c r="L56" s="1016"/>
      <c r="M56" s="1022"/>
      <c r="N5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6" s="1022"/>
      <c r="U56" s="1022"/>
      <c r="V5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6" s="1022"/>
      <c r="AC56" s="1037"/>
      <c r="AD56" s="1038"/>
      <c r="AE56" s="1038"/>
      <c r="AF56" s="1038"/>
      <c r="AG56" s="1039"/>
      <c r="AH56" s="1038"/>
      <c r="AI56" s="1040"/>
      <c r="AJ56" s="1040"/>
      <c r="AK56" s="1041"/>
      <c r="AL56" s="1042"/>
      <c r="AM56" s="1043"/>
      <c r="AN56" s="1040"/>
      <c r="AO56" s="1044"/>
      <c r="AP56" s="1044"/>
      <c r="AQ56" s="1044"/>
      <c r="AR56" s="1044"/>
      <c r="AS56" s="1044"/>
      <c r="AT56" s="1044"/>
      <c r="AU56" s="1041"/>
      <c r="AV56" s="1041"/>
      <c r="AW56" s="1041"/>
      <c r="AX56" s="1045"/>
      <c r="AY5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6" s="1055"/>
      <c r="BB56" s="1038"/>
      <c r="BC56" s="1038"/>
      <c r="BD5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6" s="1038"/>
      <c r="BF56" s="1030"/>
      <c r="BG56" s="1030"/>
      <c r="BH56" s="1066"/>
      <c r="BI56" s="1038"/>
      <c r="BJ56" s="1066"/>
      <c r="BK56" s="1055"/>
      <c r="BL56" s="1038"/>
      <c r="BM56" s="1067"/>
      <c r="BN56" s="1068"/>
      <c r="BO56" s="1055"/>
      <c r="BP56" s="1022"/>
      <c r="BQ56" s="1067"/>
      <c r="BR56" s="1069"/>
      <c r="BS56" s="1070"/>
      <c r="BT56" s="1022"/>
      <c r="BU56" s="1071"/>
      <c r="BV56" s="1039"/>
      <c r="BW56" s="1025"/>
      <c r="BX56" s="1026"/>
      <c r="BY56" s="1022"/>
      <c r="BZ56" s="1022"/>
      <c r="CA56" s="1025"/>
      <c r="CB56" s="1026"/>
      <c r="CC56" s="1025"/>
      <c r="CD56" s="1026"/>
      <c r="CE56" s="1025"/>
      <c r="CF56" s="1026"/>
      <c r="CG56" s="1202"/>
      <c r="CH56" s="1022"/>
      <c r="CI56" s="1022"/>
      <c r="CJ56" s="1022"/>
      <c r="CK56" s="1065"/>
      <c r="CL56" s="1026"/>
      <c r="CM56" s="1202"/>
      <c r="CN56" s="1022"/>
      <c r="CO56" s="1022"/>
      <c r="CP56" s="1022"/>
      <c r="CQ56" s="1065"/>
      <c r="CR56" s="1026"/>
      <c r="CS56" s="1202"/>
      <c r="CT56" s="1022"/>
      <c r="CU56" s="1022"/>
      <c r="CV56" s="1022"/>
      <c r="CW56" s="1065"/>
      <c r="CX56" s="1026"/>
      <c r="CY56" s="1022"/>
      <c r="CZ56" s="1022"/>
      <c r="DA56" s="1022"/>
      <c r="DB56" s="1022"/>
      <c r="DC56" s="1065"/>
    </row>
    <row r="57" spans="1:107" s="28" customFormat="1" ht="18.600000000000001" customHeight="1" x14ac:dyDescent="0.25">
      <c r="A57" s="1180" t="s">
        <v>734</v>
      </c>
      <c r="B57" s="1018"/>
      <c r="C57" s="1018"/>
      <c r="D57" s="1011"/>
      <c r="E57" s="1012"/>
      <c r="F57" s="1019"/>
      <c r="G57" s="1016"/>
      <c r="H57" s="1020"/>
      <c r="I57" s="1239"/>
      <c r="J57" s="1238"/>
      <c r="K57" s="1021"/>
      <c r="L57" s="1016"/>
      <c r="M57" s="1022"/>
      <c r="N5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7" s="1022"/>
      <c r="U57" s="1022"/>
      <c r="V5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7" s="1022"/>
      <c r="AC57" s="1037"/>
      <c r="AD57" s="1038"/>
      <c r="AE57" s="1038"/>
      <c r="AF57" s="1038"/>
      <c r="AG57" s="1039"/>
      <c r="AH57" s="1038"/>
      <c r="AI57" s="1040"/>
      <c r="AJ57" s="1040"/>
      <c r="AK57" s="1041"/>
      <c r="AL57" s="1042"/>
      <c r="AM57" s="1043"/>
      <c r="AN57" s="1040"/>
      <c r="AO57" s="1044"/>
      <c r="AP57" s="1044"/>
      <c r="AQ57" s="1044"/>
      <c r="AR57" s="1044"/>
      <c r="AS57" s="1044"/>
      <c r="AT57" s="1044"/>
      <c r="AU57" s="1041"/>
      <c r="AV57" s="1041"/>
      <c r="AW57" s="1041"/>
      <c r="AX57" s="1045"/>
      <c r="AY5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7" s="1055"/>
      <c r="BB57" s="1038"/>
      <c r="BC57" s="1038"/>
      <c r="BD5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7" s="1038"/>
      <c r="BF57" s="1030"/>
      <c r="BG57" s="1030"/>
      <c r="BH57" s="1066"/>
      <c r="BI57" s="1038"/>
      <c r="BJ57" s="1066"/>
      <c r="BK57" s="1055"/>
      <c r="BL57" s="1038"/>
      <c r="BM57" s="1067"/>
      <c r="BN57" s="1068"/>
      <c r="BO57" s="1055"/>
      <c r="BP57" s="1022"/>
      <c r="BQ57" s="1067"/>
      <c r="BR57" s="1069"/>
      <c r="BS57" s="1070"/>
      <c r="BT57" s="1022"/>
      <c r="BU57" s="1071"/>
      <c r="BV57" s="1039"/>
      <c r="BW57" s="1025"/>
      <c r="BX57" s="1026"/>
      <c r="BY57" s="1022"/>
      <c r="BZ57" s="1022"/>
      <c r="CA57" s="1025"/>
      <c r="CB57" s="1026"/>
      <c r="CC57" s="1025"/>
      <c r="CD57" s="1026"/>
      <c r="CE57" s="1025"/>
      <c r="CF57" s="1026"/>
      <c r="CG57" s="1202"/>
      <c r="CH57" s="1022"/>
      <c r="CI57" s="1022"/>
      <c r="CJ57" s="1022"/>
      <c r="CK57" s="1065"/>
      <c r="CL57" s="1026"/>
      <c r="CM57" s="1202"/>
      <c r="CN57" s="1022"/>
      <c r="CO57" s="1022"/>
      <c r="CP57" s="1022"/>
      <c r="CQ57" s="1065"/>
      <c r="CR57" s="1026"/>
      <c r="CS57" s="1202"/>
      <c r="CT57" s="1022"/>
      <c r="CU57" s="1022"/>
      <c r="CV57" s="1022"/>
      <c r="CW57" s="1065"/>
      <c r="CX57" s="1026"/>
      <c r="CY57" s="1022"/>
      <c r="CZ57" s="1022"/>
      <c r="DA57" s="1022"/>
      <c r="DB57" s="1022"/>
      <c r="DC57" s="1065"/>
    </row>
    <row r="58" spans="1:107" s="28" customFormat="1" ht="18.600000000000001" customHeight="1" x14ac:dyDescent="0.25">
      <c r="A58" s="1180" t="s">
        <v>735</v>
      </c>
      <c r="B58" s="1018"/>
      <c r="C58" s="1018"/>
      <c r="D58" s="1011"/>
      <c r="E58" s="1012"/>
      <c r="F58" s="1019"/>
      <c r="G58" s="1016"/>
      <c r="H58" s="1020"/>
      <c r="I58" s="1239"/>
      <c r="J58" s="1238"/>
      <c r="K58" s="1021"/>
      <c r="L58" s="1016"/>
      <c r="M58" s="1022"/>
      <c r="N5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8" s="1022"/>
      <c r="U58" s="1022"/>
      <c r="V5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8" s="1022"/>
      <c r="AC58" s="1037"/>
      <c r="AD58" s="1038"/>
      <c r="AE58" s="1038"/>
      <c r="AF58" s="1038"/>
      <c r="AG58" s="1039"/>
      <c r="AH58" s="1038"/>
      <c r="AI58" s="1040"/>
      <c r="AJ58" s="1040"/>
      <c r="AK58" s="1041"/>
      <c r="AL58" s="1042"/>
      <c r="AM58" s="1043"/>
      <c r="AN58" s="1040"/>
      <c r="AO58" s="1044"/>
      <c r="AP58" s="1044"/>
      <c r="AQ58" s="1044"/>
      <c r="AR58" s="1044"/>
      <c r="AS58" s="1044"/>
      <c r="AT58" s="1044"/>
      <c r="AU58" s="1041"/>
      <c r="AV58" s="1041"/>
      <c r="AW58" s="1041"/>
      <c r="AX58" s="1045"/>
      <c r="AY5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8" s="1055"/>
      <c r="BB58" s="1038"/>
      <c r="BC58" s="1038"/>
      <c r="BD5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8" s="1038"/>
      <c r="BF58" s="1030"/>
      <c r="BG58" s="1030"/>
      <c r="BH58" s="1066"/>
      <c r="BI58" s="1038"/>
      <c r="BJ58" s="1066"/>
      <c r="BK58" s="1055"/>
      <c r="BL58" s="1038"/>
      <c r="BM58" s="1067"/>
      <c r="BN58" s="1068"/>
      <c r="BO58" s="1055"/>
      <c r="BP58" s="1022"/>
      <c r="BQ58" s="1067"/>
      <c r="BR58" s="1069"/>
      <c r="BS58" s="1070"/>
      <c r="BT58" s="1022"/>
      <c r="BU58" s="1071"/>
      <c r="BV58" s="1039"/>
      <c r="BW58" s="1025"/>
      <c r="BX58" s="1026"/>
      <c r="BY58" s="1022"/>
      <c r="BZ58" s="1022"/>
      <c r="CA58" s="1025"/>
      <c r="CB58" s="1026"/>
      <c r="CC58" s="1025"/>
      <c r="CD58" s="1026"/>
      <c r="CE58" s="1025"/>
      <c r="CF58" s="1026"/>
      <c r="CG58" s="1202"/>
      <c r="CH58" s="1022"/>
      <c r="CI58" s="1022"/>
      <c r="CJ58" s="1022"/>
      <c r="CK58" s="1065"/>
      <c r="CL58" s="1026"/>
      <c r="CM58" s="1202"/>
      <c r="CN58" s="1022"/>
      <c r="CO58" s="1022"/>
      <c r="CP58" s="1022"/>
      <c r="CQ58" s="1065"/>
      <c r="CR58" s="1026"/>
      <c r="CS58" s="1202"/>
      <c r="CT58" s="1022"/>
      <c r="CU58" s="1022"/>
      <c r="CV58" s="1022"/>
      <c r="CW58" s="1065"/>
      <c r="CX58" s="1026"/>
      <c r="CY58" s="1022"/>
      <c r="CZ58" s="1022"/>
      <c r="DA58" s="1022"/>
      <c r="DB58" s="1022"/>
      <c r="DC58" s="1065"/>
    </row>
    <row r="59" spans="1:107" s="28" customFormat="1" ht="18.600000000000001" customHeight="1" x14ac:dyDescent="0.25">
      <c r="A59" s="1180" t="s">
        <v>736</v>
      </c>
      <c r="B59" s="1018"/>
      <c r="C59" s="1018"/>
      <c r="D59" s="1011"/>
      <c r="E59" s="1012"/>
      <c r="F59" s="1019"/>
      <c r="G59" s="1016"/>
      <c r="H59" s="1020"/>
      <c r="I59" s="1239"/>
      <c r="J59" s="1238"/>
      <c r="K59" s="1021"/>
      <c r="L59" s="1016"/>
      <c r="M59" s="1022"/>
      <c r="N5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9" s="1022"/>
      <c r="U59" s="1022"/>
      <c r="V5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9" s="1022"/>
      <c r="AC59" s="1037"/>
      <c r="AD59" s="1038"/>
      <c r="AE59" s="1038"/>
      <c r="AF59" s="1038"/>
      <c r="AG59" s="1039"/>
      <c r="AH59" s="1038"/>
      <c r="AI59" s="1040"/>
      <c r="AJ59" s="1040"/>
      <c r="AK59" s="1041"/>
      <c r="AL59" s="1042"/>
      <c r="AM59" s="1043"/>
      <c r="AN59" s="1040"/>
      <c r="AO59" s="1044"/>
      <c r="AP59" s="1044"/>
      <c r="AQ59" s="1044"/>
      <c r="AR59" s="1044"/>
      <c r="AS59" s="1044"/>
      <c r="AT59" s="1044"/>
      <c r="AU59" s="1041"/>
      <c r="AV59" s="1041"/>
      <c r="AW59" s="1041"/>
      <c r="AX59" s="1045"/>
      <c r="AY5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9" s="1055"/>
      <c r="BB59" s="1038"/>
      <c r="BC59" s="1038"/>
      <c r="BD5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9" s="1038"/>
      <c r="BF59" s="1030"/>
      <c r="BG59" s="1030"/>
      <c r="BH59" s="1066"/>
      <c r="BI59" s="1038"/>
      <c r="BJ59" s="1066"/>
      <c r="BK59" s="1055"/>
      <c r="BL59" s="1038"/>
      <c r="BM59" s="1067"/>
      <c r="BN59" s="1068"/>
      <c r="BO59" s="1055"/>
      <c r="BP59" s="1022"/>
      <c r="BQ59" s="1067"/>
      <c r="BR59" s="1069"/>
      <c r="BS59" s="1070"/>
      <c r="BT59" s="1022"/>
      <c r="BU59" s="1071"/>
      <c r="BV59" s="1039"/>
      <c r="BW59" s="1025"/>
      <c r="BX59" s="1026"/>
      <c r="BY59" s="1022"/>
      <c r="BZ59" s="1022"/>
      <c r="CA59" s="1025"/>
      <c r="CB59" s="1026"/>
      <c r="CC59" s="1025"/>
      <c r="CD59" s="1026"/>
      <c r="CE59" s="1025"/>
      <c r="CF59" s="1026"/>
      <c r="CG59" s="1202"/>
      <c r="CH59" s="1022"/>
      <c r="CI59" s="1022"/>
      <c r="CJ59" s="1022"/>
      <c r="CK59" s="1065"/>
      <c r="CL59" s="1026"/>
      <c r="CM59" s="1202"/>
      <c r="CN59" s="1022"/>
      <c r="CO59" s="1022"/>
      <c r="CP59" s="1022"/>
      <c r="CQ59" s="1065"/>
      <c r="CR59" s="1026"/>
      <c r="CS59" s="1202"/>
      <c r="CT59" s="1022"/>
      <c r="CU59" s="1022"/>
      <c r="CV59" s="1022"/>
      <c r="CW59" s="1065"/>
      <c r="CX59" s="1026"/>
      <c r="CY59" s="1022"/>
      <c r="CZ59" s="1022"/>
      <c r="DA59" s="1022"/>
      <c r="DB59" s="1022"/>
      <c r="DC59" s="1065"/>
    </row>
    <row r="60" spans="1:107" s="28" customFormat="1" ht="18.600000000000001" customHeight="1" x14ac:dyDescent="0.25">
      <c r="A60" s="1180" t="s">
        <v>737</v>
      </c>
      <c r="B60" s="1018"/>
      <c r="C60" s="1018"/>
      <c r="D60" s="1011"/>
      <c r="E60" s="1012"/>
      <c r="F60" s="1019"/>
      <c r="G60" s="1016"/>
      <c r="H60" s="1020"/>
      <c r="I60" s="1239"/>
      <c r="J60" s="1238"/>
      <c r="K60" s="1021"/>
      <c r="L60" s="1016"/>
      <c r="M60" s="1022"/>
      <c r="N6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0" s="1022"/>
      <c r="U60" s="1022"/>
      <c r="V6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0" s="1022"/>
      <c r="AC60" s="1037"/>
      <c r="AD60" s="1038"/>
      <c r="AE60" s="1038"/>
      <c r="AF60" s="1038"/>
      <c r="AG60" s="1039"/>
      <c r="AH60" s="1038"/>
      <c r="AI60" s="1040"/>
      <c r="AJ60" s="1040"/>
      <c r="AK60" s="1041"/>
      <c r="AL60" s="1042"/>
      <c r="AM60" s="1043"/>
      <c r="AN60" s="1040"/>
      <c r="AO60" s="1044"/>
      <c r="AP60" s="1044"/>
      <c r="AQ60" s="1044"/>
      <c r="AR60" s="1044"/>
      <c r="AS60" s="1044"/>
      <c r="AT60" s="1044"/>
      <c r="AU60" s="1041"/>
      <c r="AV60" s="1041"/>
      <c r="AW60" s="1041"/>
      <c r="AX60" s="1045"/>
      <c r="AY6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0" s="1055"/>
      <c r="BB60" s="1038"/>
      <c r="BC60" s="1038"/>
      <c r="BD6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0" s="1038"/>
      <c r="BF60" s="1030"/>
      <c r="BG60" s="1030"/>
      <c r="BH60" s="1066"/>
      <c r="BI60" s="1038"/>
      <c r="BJ60" s="1066"/>
      <c r="BK60" s="1055"/>
      <c r="BL60" s="1038"/>
      <c r="BM60" s="1067"/>
      <c r="BN60" s="1068"/>
      <c r="BO60" s="1055"/>
      <c r="BP60" s="1022"/>
      <c r="BQ60" s="1067"/>
      <c r="BR60" s="1069"/>
      <c r="BS60" s="1070"/>
      <c r="BT60" s="1022"/>
      <c r="BU60" s="1071"/>
      <c r="BV60" s="1039"/>
      <c r="BW60" s="1025"/>
      <c r="BX60" s="1026"/>
      <c r="BY60" s="1022"/>
      <c r="BZ60" s="1022"/>
      <c r="CA60" s="1025"/>
      <c r="CB60" s="1026"/>
      <c r="CC60" s="1025"/>
      <c r="CD60" s="1026"/>
      <c r="CE60" s="1025"/>
      <c r="CF60" s="1026"/>
      <c r="CG60" s="1202"/>
      <c r="CH60" s="1022"/>
      <c r="CI60" s="1022"/>
      <c r="CJ60" s="1022"/>
      <c r="CK60" s="1065"/>
      <c r="CL60" s="1026"/>
      <c r="CM60" s="1202"/>
      <c r="CN60" s="1022"/>
      <c r="CO60" s="1022"/>
      <c r="CP60" s="1022"/>
      <c r="CQ60" s="1065"/>
      <c r="CR60" s="1026"/>
      <c r="CS60" s="1202"/>
      <c r="CT60" s="1022"/>
      <c r="CU60" s="1022"/>
      <c r="CV60" s="1022"/>
      <c r="CW60" s="1065"/>
      <c r="CX60" s="1026"/>
      <c r="CY60" s="1022"/>
      <c r="CZ60" s="1022"/>
      <c r="DA60" s="1022"/>
      <c r="DB60" s="1022"/>
      <c r="DC60" s="1065"/>
    </row>
    <row r="61" spans="1:107" s="28" customFormat="1" ht="18.600000000000001" customHeight="1" x14ac:dyDescent="0.25">
      <c r="A61" s="1180" t="s">
        <v>738</v>
      </c>
      <c r="B61" s="1018"/>
      <c r="C61" s="1018"/>
      <c r="D61" s="1011"/>
      <c r="E61" s="1012"/>
      <c r="F61" s="1019"/>
      <c r="G61" s="1016"/>
      <c r="H61" s="1020"/>
      <c r="I61" s="1239"/>
      <c r="J61" s="1238"/>
      <c r="K61" s="1021"/>
      <c r="L61" s="1016"/>
      <c r="M61" s="1022"/>
      <c r="N6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1" s="1022"/>
      <c r="U61" s="1022"/>
      <c r="V6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1" s="1022"/>
      <c r="AC61" s="1037"/>
      <c r="AD61" s="1038"/>
      <c r="AE61" s="1038"/>
      <c r="AF61" s="1038"/>
      <c r="AG61" s="1039"/>
      <c r="AH61" s="1038"/>
      <c r="AI61" s="1040"/>
      <c r="AJ61" s="1040"/>
      <c r="AK61" s="1041"/>
      <c r="AL61" s="1042"/>
      <c r="AM61" s="1043"/>
      <c r="AN61" s="1040"/>
      <c r="AO61" s="1044"/>
      <c r="AP61" s="1044"/>
      <c r="AQ61" s="1044"/>
      <c r="AR61" s="1044"/>
      <c r="AS61" s="1044"/>
      <c r="AT61" s="1044"/>
      <c r="AU61" s="1041"/>
      <c r="AV61" s="1041"/>
      <c r="AW61" s="1041"/>
      <c r="AX61" s="1045"/>
      <c r="AY6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1" s="1055"/>
      <c r="BB61" s="1038"/>
      <c r="BC61" s="1038"/>
      <c r="BD6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1" s="1038"/>
      <c r="BF61" s="1030"/>
      <c r="BG61" s="1030"/>
      <c r="BH61" s="1066"/>
      <c r="BI61" s="1038"/>
      <c r="BJ61" s="1066"/>
      <c r="BK61" s="1055"/>
      <c r="BL61" s="1038"/>
      <c r="BM61" s="1067"/>
      <c r="BN61" s="1068"/>
      <c r="BO61" s="1055"/>
      <c r="BP61" s="1022"/>
      <c r="BQ61" s="1067"/>
      <c r="BR61" s="1069"/>
      <c r="BS61" s="1070"/>
      <c r="BT61" s="1022"/>
      <c r="BU61" s="1071"/>
      <c r="BV61" s="1039"/>
      <c r="BW61" s="1025"/>
      <c r="BX61" s="1026"/>
      <c r="BY61" s="1022"/>
      <c r="BZ61" s="1022"/>
      <c r="CA61" s="1025"/>
      <c r="CB61" s="1026"/>
      <c r="CC61" s="1025"/>
      <c r="CD61" s="1026"/>
      <c r="CE61" s="1025"/>
      <c r="CF61" s="1026"/>
      <c r="CG61" s="1202"/>
      <c r="CH61" s="1022"/>
      <c r="CI61" s="1022"/>
      <c r="CJ61" s="1022"/>
      <c r="CK61" s="1065"/>
      <c r="CL61" s="1026"/>
      <c r="CM61" s="1202"/>
      <c r="CN61" s="1022"/>
      <c r="CO61" s="1022"/>
      <c r="CP61" s="1022"/>
      <c r="CQ61" s="1065"/>
      <c r="CR61" s="1026"/>
      <c r="CS61" s="1202"/>
      <c r="CT61" s="1022"/>
      <c r="CU61" s="1022"/>
      <c r="CV61" s="1022"/>
      <c r="CW61" s="1065"/>
      <c r="CX61" s="1026"/>
      <c r="CY61" s="1022"/>
      <c r="CZ61" s="1022"/>
      <c r="DA61" s="1022"/>
      <c r="DB61" s="1022"/>
      <c r="DC61" s="1065"/>
    </row>
    <row r="62" spans="1:107" s="28" customFormat="1" ht="18.600000000000001" customHeight="1" x14ac:dyDescent="0.25">
      <c r="A62" s="1180" t="s">
        <v>739</v>
      </c>
      <c r="B62" s="1018"/>
      <c r="C62" s="1018"/>
      <c r="D62" s="1011"/>
      <c r="E62" s="1012"/>
      <c r="F62" s="1019"/>
      <c r="G62" s="1016"/>
      <c r="H62" s="1020"/>
      <c r="I62" s="1239"/>
      <c r="J62" s="1238"/>
      <c r="K62" s="1021"/>
      <c r="L62" s="1016"/>
      <c r="M62" s="1022"/>
      <c r="N6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2" s="1022"/>
      <c r="U62" s="1022"/>
      <c r="V6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2" s="1022"/>
      <c r="AC62" s="1037"/>
      <c r="AD62" s="1038"/>
      <c r="AE62" s="1038"/>
      <c r="AF62" s="1038"/>
      <c r="AG62" s="1039"/>
      <c r="AH62" s="1038"/>
      <c r="AI62" s="1040"/>
      <c r="AJ62" s="1040"/>
      <c r="AK62" s="1041"/>
      <c r="AL62" s="1042"/>
      <c r="AM62" s="1043"/>
      <c r="AN62" s="1040"/>
      <c r="AO62" s="1044"/>
      <c r="AP62" s="1044"/>
      <c r="AQ62" s="1044"/>
      <c r="AR62" s="1044"/>
      <c r="AS62" s="1044"/>
      <c r="AT62" s="1044"/>
      <c r="AU62" s="1041"/>
      <c r="AV62" s="1041"/>
      <c r="AW62" s="1041"/>
      <c r="AX62" s="1045"/>
      <c r="AY6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2" s="1055"/>
      <c r="BB62" s="1038"/>
      <c r="BC62" s="1038"/>
      <c r="BD6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2" s="1038"/>
      <c r="BF62" s="1030"/>
      <c r="BG62" s="1030"/>
      <c r="BH62" s="1066"/>
      <c r="BI62" s="1038"/>
      <c r="BJ62" s="1066"/>
      <c r="BK62" s="1055"/>
      <c r="BL62" s="1038"/>
      <c r="BM62" s="1067"/>
      <c r="BN62" s="1068"/>
      <c r="BO62" s="1055"/>
      <c r="BP62" s="1022"/>
      <c r="BQ62" s="1067"/>
      <c r="BR62" s="1069"/>
      <c r="BS62" s="1070"/>
      <c r="BT62" s="1022"/>
      <c r="BU62" s="1071"/>
      <c r="BV62" s="1039"/>
      <c r="BW62" s="1025"/>
      <c r="BX62" s="1026"/>
      <c r="BY62" s="1022"/>
      <c r="BZ62" s="1022"/>
      <c r="CA62" s="1025"/>
      <c r="CB62" s="1026"/>
      <c r="CC62" s="1025"/>
      <c r="CD62" s="1026"/>
      <c r="CE62" s="1025"/>
      <c r="CF62" s="1026"/>
      <c r="CG62" s="1202"/>
      <c r="CH62" s="1022"/>
      <c r="CI62" s="1022"/>
      <c r="CJ62" s="1022"/>
      <c r="CK62" s="1065"/>
      <c r="CL62" s="1026"/>
      <c r="CM62" s="1202"/>
      <c r="CN62" s="1022"/>
      <c r="CO62" s="1022"/>
      <c r="CP62" s="1022"/>
      <c r="CQ62" s="1065"/>
      <c r="CR62" s="1026"/>
      <c r="CS62" s="1202"/>
      <c r="CT62" s="1022"/>
      <c r="CU62" s="1022"/>
      <c r="CV62" s="1022"/>
      <c r="CW62" s="1065"/>
      <c r="CX62" s="1026"/>
      <c r="CY62" s="1022"/>
      <c r="CZ62" s="1022"/>
      <c r="DA62" s="1022"/>
      <c r="DB62" s="1022"/>
      <c r="DC62" s="1065"/>
    </row>
    <row r="63" spans="1:107" s="28" customFormat="1" ht="18.600000000000001" customHeight="1" x14ac:dyDescent="0.25">
      <c r="A63" s="1180" t="s">
        <v>740</v>
      </c>
      <c r="B63" s="1018"/>
      <c r="C63" s="1018"/>
      <c r="D63" s="1011"/>
      <c r="E63" s="1012"/>
      <c r="F63" s="1019"/>
      <c r="G63" s="1016"/>
      <c r="H63" s="1020"/>
      <c r="I63" s="1239"/>
      <c r="J63" s="1238"/>
      <c r="K63" s="1021"/>
      <c r="L63" s="1016"/>
      <c r="M63" s="1022"/>
      <c r="N6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3" s="1022"/>
      <c r="U63" s="1022"/>
      <c r="V6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3" s="1022"/>
      <c r="AC63" s="1037"/>
      <c r="AD63" s="1038"/>
      <c r="AE63" s="1038"/>
      <c r="AF63" s="1038"/>
      <c r="AG63" s="1039"/>
      <c r="AH63" s="1038"/>
      <c r="AI63" s="1040"/>
      <c r="AJ63" s="1040"/>
      <c r="AK63" s="1041"/>
      <c r="AL63" s="1042"/>
      <c r="AM63" s="1043"/>
      <c r="AN63" s="1040"/>
      <c r="AO63" s="1044"/>
      <c r="AP63" s="1044"/>
      <c r="AQ63" s="1044"/>
      <c r="AR63" s="1044"/>
      <c r="AS63" s="1044"/>
      <c r="AT63" s="1044"/>
      <c r="AU63" s="1041"/>
      <c r="AV63" s="1041"/>
      <c r="AW63" s="1041"/>
      <c r="AX63" s="1045"/>
      <c r="AY6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3" s="1055"/>
      <c r="BB63" s="1038"/>
      <c r="BC63" s="1038"/>
      <c r="BD6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3" s="1038"/>
      <c r="BF63" s="1030"/>
      <c r="BG63" s="1030"/>
      <c r="BH63" s="1066"/>
      <c r="BI63" s="1038"/>
      <c r="BJ63" s="1066"/>
      <c r="BK63" s="1055"/>
      <c r="BL63" s="1038"/>
      <c r="BM63" s="1067"/>
      <c r="BN63" s="1068"/>
      <c r="BO63" s="1055"/>
      <c r="BP63" s="1022"/>
      <c r="BQ63" s="1067"/>
      <c r="BR63" s="1069"/>
      <c r="BS63" s="1070"/>
      <c r="BT63" s="1022"/>
      <c r="BU63" s="1071"/>
      <c r="BV63" s="1039"/>
      <c r="BW63" s="1025"/>
      <c r="BX63" s="1026"/>
      <c r="BY63" s="1022"/>
      <c r="BZ63" s="1022"/>
      <c r="CA63" s="1025"/>
      <c r="CB63" s="1026"/>
      <c r="CC63" s="1025"/>
      <c r="CD63" s="1026"/>
      <c r="CE63" s="1025"/>
      <c r="CF63" s="1026"/>
      <c r="CG63" s="1202"/>
      <c r="CH63" s="1022"/>
      <c r="CI63" s="1022"/>
      <c r="CJ63" s="1022"/>
      <c r="CK63" s="1065"/>
      <c r="CL63" s="1026"/>
      <c r="CM63" s="1202"/>
      <c r="CN63" s="1022"/>
      <c r="CO63" s="1022"/>
      <c r="CP63" s="1022"/>
      <c r="CQ63" s="1065"/>
      <c r="CR63" s="1026"/>
      <c r="CS63" s="1202"/>
      <c r="CT63" s="1022"/>
      <c r="CU63" s="1022"/>
      <c r="CV63" s="1022"/>
      <c r="CW63" s="1065"/>
      <c r="CX63" s="1026"/>
      <c r="CY63" s="1022"/>
      <c r="CZ63" s="1022"/>
      <c r="DA63" s="1022"/>
      <c r="DB63" s="1022"/>
      <c r="DC63" s="1065"/>
    </row>
    <row r="64" spans="1:107" s="28" customFormat="1" ht="18.600000000000001" customHeight="1" x14ac:dyDescent="0.25">
      <c r="A64" s="1180" t="s">
        <v>741</v>
      </c>
      <c r="B64" s="1018"/>
      <c r="C64" s="1018"/>
      <c r="D64" s="1011"/>
      <c r="E64" s="1012"/>
      <c r="F64" s="1019"/>
      <c r="G64" s="1016"/>
      <c r="H64" s="1020"/>
      <c r="I64" s="1239"/>
      <c r="J64" s="1238"/>
      <c r="K64" s="1021"/>
      <c r="L64" s="1016"/>
      <c r="M64" s="1022"/>
      <c r="N6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4" s="1022"/>
      <c r="U64" s="1022"/>
      <c r="V6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4" s="1022"/>
      <c r="AC64" s="1037"/>
      <c r="AD64" s="1038"/>
      <c r="AE64" s="1038"/>
      <c r="AF64" s="1038"/>
      <c r="AG64" s="1039"/>
      <c r="AH64" s="1038"/>
      <c r="AI64" s="1040"/>
      <c r="AJ64" s="1040"/>
      <c r="AK64" s="1041"/>
      <c r="AL64" s="1042"/>
      <c r="AM64" s="1043"/>
      <c r="AN64" s="1040"/>
      <c r="AO64" s="1044"/>
      <c r="AP64" s="1044"/>
      <c r="AQ64" s="1044"/>
      <c r="AR64" s="1044"/>
      <c r="AS64" s="1044"/>
      <c r="AT64" s="1044"/>
      <c r="AU64" s="1041"/>
      <c r="AV64" s="1041"/>
      <c r="AW64" s="1041"/>
      <c r="AX64" s="1045"/>
      <c r="AY6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4" s="1055"/>
      <c r="BB64" s="1038"/>
      <c r="BC64" s="1038"/>
      <c r="BD6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4" s="1038"/>
      <c r="BF64" s="1030"/>
      <c r="BG64" s="1030"/>
      <c r="BH64" s="1066"/>
      <c r="BI64" s="1038"/>
      <c r="BJ64" s="1066"/>
      <c r="BK64" s="1055"/>
      <c r="BL64" s="1038"/>
      <c r="BM64" s="1067"/>
      <c r="BN64" s="1068"/>
      <c r="BO64" s="1055"/>
      <c r="BP64" s="1022"/>
      <c r="BQ64" s="1067"/>
      <c r="BR64" s="1069"/>
      <c r="BS64" s="1070"/>
      <c r="BT64" s="1022"/>
      <c r="BU64" s="1071"/>
      <c r="BV64" s="1039"/>
      <c r="BW64" s="1025"/>
      <c r="BX64" s="1026"/>
      <c r="BY64" s="1022"/>
      <c r="BZ64" s="1022"/>
      <c r="CA64" s="1025"/>
      <c r="CB64" s="1026"/>
      <c r="CC64" s="1025"/>
      <c r="CD64" s="1026"/>
      <c r="CE64" s="1025"/>
      <c r="CF64" s="1026"/>
      <c r="CG64" s="1202"/>
      <c r="CH64" s="1022"/>
      <c r="CI64" s="1022"/>
      <c r="CJ64" s="1022"/>
      <c r="CK64" s="1065"/>
      <c r="CL64" s="1026"/>
      <c r="CM64" s="1202"/>
      <c r="CN64" s="1022"/>
      <c r="CO64" s="1022"/>
      <c r="CP64" s="1022"/>
      <c r="CQ64" s="1065"/>
      <c r="CR64" s="1026"/>
      <c r="CS64" s="1202"/>
      <c r="CT64" s="1022"/>
      <c r="CU64" s="1022"/>
      <c r="CV64" s="1022"/>
      <c r="CW64" s="1065"/>
      <c r="CX64" s="1026"/>
      <c r="CY64" s="1022"/>
      <c r="CZ64" s="1022"/>
      <c r="DA64" s="1022"/>
      <c r="DB64" s="1022"/>
      <c r="DC64" s="1065"/>
    </row>
    <row r="65" spans="1:107" s="28" customFormat="1" ht="18.600000000000001" customHeight="1" x14ac:dyDescent="0.25">
      <c r="A65" s="1180" t="s">
        <v>742</v>
      </c>
      <c r="B65" s="1018"/>
      <c r="C65" s="1018"/>
      <c r="D65" s="1011"/>
      <c r="E65" s="1012"/>
      <c r="F65" s="1019"/>
      <c r="G65" s="1016"/>
      <c r="H65" s="1020"/>
      <c r="I65" s="1239"/>
      <c r="J65" s="1238"/>
      <c r="K65" s="1021"/>
      <c r="L65" s="1016"/>
      <c r="M65" s="1022"/>
      <c r="N6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5" s="1022"/>
      <c r="U65" s="1022"/>
      <c r="V6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5" s="1022"/>
      <c r="AC65" s="1037"/>
      <c r="AD65" s="1038"/>
      <c r="AE65" s="1038"/>
      <c r="AF65" s="1038"/>
      <c r="AG65" s="1039"/>
      <c r="AH65" s="1038"/>
      <c r="AI65" s="1040"/>
      <c r="AJ65" s="1040"/>
      <c r="AK65" s="1041"/>
      <c r="AL65" s="1042"/>
      <c r="AM65" s="1043"/>
      <c r="AN65" s="1040"/>
      <c r="AO65" s="1044"/>
      <c r="AP65" s="1044"/>
      <c r="AQ65" s="1044"/>
      <c r="AR65" s="1044"/>
      <c r="AS65" s="1044"/>
      <c r="AT65" s="1044"/>
      <c r="AU65" s="1041"/>
      <c r="AV65" s="1041"/>
      <c r="AW65" s="1041"/>
      <c r="AX65" s="1045"/>
      <c r="AY6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5" s="1055"/>
      <c r="BB65" s="1038"/>
      <c r="BC65" s="1038"/>
      <c r="BD6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5" s="1038"/>
      <c r="BF65" s="1030"/>
      <c r="BG65" s="1030"/>
      <c r="BH65" s="1066"/>
      <c r="BI65" s="1038"/>
      <c r="BJ65" s="1066"/>
      <c r="BK65" s="1055"/>
      <c r="BL65" s="1038"/>
      <c r="BM65" s="1067"/>
      <c r="BN65" s="1068"/>
      <c r="BO65" s="1055"/>
      <c r="BP65" s="1022"/>
      <c r="BQ65" s="1067"/>
      <c r="BR65" s="1069"/>
      <c r="BS65" s="1070"/>
      <c r="BT65" s="1022"/>
      <c r="BU65" s="1071"/>
      <c r="BV65" s="1039"/>
      <c r="BW65" s="1025"/>
      <c r="BX65" s="1026"/>
      <c r="BY65" s="1022"/>
      <c r="BZ65" s="1022"/>
      <c r="CA65" s="1025"/>
      <c r="CB65" s="1026"/>
      <c r="CC65" s="1025"/>
      <c r="CD65" s="1026"/>
      <c r="CE65" s="1025"/>
      <c r="CF65" s="1026"/>
      <c r="CG65" s="1202"/>
      <c r="CH65" s="1022"/>
      <c r="CI65" s="1022"/>
      <c r="CJ65" s="1022"/>
      <c r="CK65" s="1065"/>
      <c r="CL65" s="1026"/>
      <c r="CM65" s="1202"/>
      <c r="CN65" s="1022"/>
      <c r="CO65" s="1022"/>
      <c r="CP65" s="1022"/>
      <c r="CQ65" s="1065"/>
      <c r="CR65" s="1026"/>
      <c r="CS65" s="1202"/>
      <c r="CT65" s="1022"/>
      <c r="CU65" s="1022"/>
      <c r="CV65" s="1022"/>
      <c r="CW65" s="1065"/>
      <c r="CX65" s="1026"/>
      <c r="CY65" s="1022"/>
      <c r="CZ65" s="1022"/>
      <c r="DA65" s="1022"/>
      <c r="DB65" s="1022"/>
      <c r="DC65" s="1065"/>
    </row>
    <row r="66" spans="1:107" s="28" customFormat="1" ht="18.600000000000001" customHeight="1" x14ac:dyDescent="0.25">
      <c r="A66" s="1180" t="s">
        <v>743</v>
      </c>
      <c r="B66" s="1018"/>
      <c r="C66" s="1018"/>
      <c r="D66" s="1011"/>
      <c r="E66" s="1012"/>
      <c r="F66" s="1019"/>
      <c r="G66" s="1016"/>
      <c r="H66" s="1020"/>
      <c r="I66" s="1239"/>
      <c r="J66" s="1238"/>
      <c r="K66" s="1021"/>
      <c r="L66" s="1016"/>
      <c r="M66" s="1022"/>
      <c r="N6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6" s="1022"/>
      <c r="U66" s="1022"/>
      <c r="V6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6" s="1022"/>
      <c r="AC66" s="1037"/>
      <c r="AD66" s="1038"/>
      <c r="AE66" s="1038"/>
      <c r="AF66" s="1038"/>
      <c r="AG66" s="1039"/>
      <c r="AH66" s="1038"/>
      <c r="AI66" s="1040"/>
      <c r="AJ66" s="1040"/>
      <c r="AK66" s="1041"/>
      <c r="AL66" s="1042"/>
      <c r="AM66" s="1043"/>
      <c r="AN66" s="1040"/>
      <c r="AO66" s="1044"/>
      <c r="AP66" s="1044"/>
      <c r="AQ66" s="1044"/>
      <c r="AR66" s="1044"/>
      <c r="AS66" s="1044"/>
      <c r="AT66" s="1044"/>
      <c r="AU66" s="1041"/>
      <c r="AV66" s="1041"/>
      <c r="AW66" s="1041"/>
      <c r="AX66" s="1045"/>
      <c r="AY6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6" s="1055"/>
      <c r="BB66" s="1038"/>
      <c r="BC66" s="1038"/>
      <c r="BD6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6" s="1038"/>
      <c r="BF66" s="1030"/>
      <c r="BG66" s="1030"/>
      <c r="BH66" s="1066"/>
      <c r="BI66" s="1038"/>
      <c r="BJ66" s="1066"/>
      <c r="BK66" s="1055"/>
      <c r="BL66" s="1038"/>
      <c r="BM66" s="1067"/>
      <c r="BN66" s="1068"/>
      <c r="BO66" s="1055"/>
      <c r="BP66" s="1022"/>
      <c r="BQ66" s="1067"/>
      <c r="BR66" s="1069"/>
      <c r="BS66" s="1070"/>
      <c r="BT66" s="1022"/>
      <c r="BU66" s="1071"/>
      <c r="BV66" s="1039"/>
      <c r="BW66" s="1025"/>
      <c r="BX66" s="1026"/>
      <c r="BY66" s="1022"/>
      <c r="BZ66" s="1022"/>
      <c r="CA66" s="1025"/>
      <c r="CB66" s="1026"/>
      <c r="CC66" s="1025"/>
      <c r="CD66" s="1026"/>
      <c r="CE66" s="1025"/>
      <c r="CF66" s="1026"/>
      <c r="CG66" s="1202"/>
      <c r="CH66" s="1022"/>
      <c r="CI66" s="1022"/>
      <c r="CJ66" s="1022"/>
      <c r="CK66" s="1065"/>
      <c r="CL66" s="1026"/>
      <c r="CM66" s="1202"/>
      <c r="CN66" s="1022"/>
      <c r="CO66" s="1022"/>
      <c r="CP66" s="1022"/>
      <c r="CQ66" s="1065"/>
      <c r="CR66" s="1026"/>
      <c r="CS66" s="1202"/>
      <c r="CT66" s="1022"/>
      <c r="CU66" s="1022"/>
      <c r="CV66" s="1022"/>
      <c r="CW66" s="1065"/>
      <c r="CX66" s="1026"/>
      <c r="CY66" s="1022"/>
      <c r="CZ66" s="1022"/>
      <c r="DA66" s="1022"/>
      <c r="DB66" s="1022"/>
      <c r="DC66" s="1065"/>
    </row>
    <row r="67" spans="1:107" s="28" customFormat="1" ht="18.600000000000001" customHeight="1" x14ac:dyDescent="0.25">
      <c r="A67" s="1180" t="s">
        <v>744</v>
      </c>
      <c r="B67" s="1018"/>
      <c r="C67" s="1018"/>
      <c r="D67" s="1011"/>
      <c r="E67" s="1012"/>
      <c r="F67" s="1019"/>
      <c r="G67" s="1016"/>
      <c r="H67" s="1020"/>
      <c r="I67" s="1239"/>
      <c r="J67" s="1238"/>
      <c r="K67" s="1021"/>
      <c r="L67" s="1016"/>
      <c r="M67" s="1022"/>
      <c r="N6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7" s="1022"/>
      <c r="U67" s="1022"/>
      <c r="V6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7" s="1022"/>
      <c r="AC67" s="1037"/>
      <c r="AD67" s="1038"/>
      <c r="AE67" s="1038"/>
      <c r="AF67" s="1038"/>
      <c r="AG67" s="1039"/>
      <c r="AH67" s="1038"/>
      <c r="AI67" s="1040"/>
      <c r="AJ67" s="1040"/>
      <c r="AK67" s="1041"/>
      <c r="AL67" s="1042"/>
      <c r="AM67" s="1043"/>
      <c r="AN67" s="1040"/>
      <c r="AO67" s="1044"/>
      <c r="AP67" s="1044"/>
      <c r="AQ67" s="1044"/>
      <c r="AR67" s="1044"/>
      <c r="AS67" s="1044"/>
      <c r="AT67" s="1044"/>
      <c r="AU67" s="1041"/>
      <c r="AV67" s="1041"/>
      <c r="AW67" s="1041"/>
      <c r="AX67" s="1045"/>
      <c r="AY6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7" s="1055"/>
      <c r="BB67" s="1038"/>
      <c r="BC67" s="1038"/>
      <c r="BD6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7" s="1038"/>
      <c r="BF67" s="1030"/>
      <c r="BG67" s="1030"/>
      <c r="BH67" s="1066"/>
      <c r="BI67" s="1038"/>
      <c r="BJ67" s="1066"/>
      <c r="BK67" s="1055"/>
      <c r="BL67" s="1038"/>
      <c r="BM67" s="1067"/>
      <c r="BN67" s="1068"/>
      <c r="BO67" s="1055"/>
      <c r="BP67" s="1022"/>
      <c r="BQ67" s="1067"/>
      <c r="BR67" s="1069"/>
      <c r="BS67" s="1070"/>
      <c r="BT67" s="1022"/>
      <c r="BU67" s="1071"/>
      <c r="BV67" s="1039"/>
      <c r="BW67" s="1025"/>
      <c r="BX67" s="1026"/>
      <c r="BY67" s="1022"/>
      <c r="BZ67" s="1022"/>
      <c r="CA67" s="1025"/>
      <c r="CB67" s="1026"/>
      <c r="CC67" s="1025"/>
      <c r="CD67" s="1026"/>
      <c r="CE67" s="1025"/>
      <c r="CF67" s="1026"/>
      <c r="CG67" s="1202"/>
      <c r="CH67" s="1022"/>
      <c r="CI67" s="1022"/>
      <c r="CJ67" s="1022"/>
      <c r="CK67" s="1065"/>
      <c r="CL67" s="1026"/>
      <c r="CM67" s="1202"/>
      <c r="CN67" s="1022"/>
      <c r="CO67" s="1022"/>
      <c r="CP67" s="1022"/>
      <c r="CQ67" s="1065"/>
      <c r="CR67" s="1026"/>
      <c r="CS67" s="1202"/>
      <c r="CT67" s="1022"/>
      <c r="CU67" s="1022"/>
      <c r="CV67" s="1022"/>
      <c r="CW67" s="1065"/>
      <c r="CX67" s="1026"/>
      <c r="CY67" s="1022"/>
      <c r="CZ67" s="1022"/>
      <c r="DA67" s="1022"/>
      <c r="DB67" s="1022"/>
      <c r="DC67" s="1065"/>
    </row>
    <row r="68" spans="1:107" s="28" customFormat="1" ht="18.600000000000001" customHeight="1" x14ac:dyDescent="0.25">
      <c r="A68" s="1180" t="s">
        <v>745</v>
      </c>
      <c r="B68" s="1018"/>
      <c r="C68" s="1018"/>
      <c r="D68" s="1011"/>
      <c r="E68" s="1012"/>
      <c r="F68" s="1019"/>
      <c r="G68" s="1016"/>
      <c r="H68" s="1020"/>
      <c r="I68" s="1239"/>
      <c r="J68" s="1238"/>
      <c r="K68" s="1021"/>
      <c r="L68" s="1016"/>
      <c r="M68" s="1022"/>
      <c r="N6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8" s="1022"/>
      <c r="U68" s="1022"/>
      <c r="V6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8" s="1022"/>
      <c r="AC68" s="1037"/>
      <c r="AD68" s="1038"/>
      <c r="AE68" s="1038"/>
      <c r="AF68" s="1038"/>
      <c r="AG68" s="1039"/>
      <c r="AH68" s="1038"/>
      <c r="AI68" s="1040"/>
      <c r="AJ68" s="1040"/>
      <c r="AK68" s="1041"/>
      <c r="AL68" s="1042"/>
      <c r="AM68" s="1043"/>
      <c r="AN68" s="1040"/>
      <c r="AO68" s="1044"/>
      <c r="AP68" s="1044"/>
      <c r="AQ68" s="1044"/>
      <c r="AR68" s="1044"/>
      <c r="AS68" s="1044"/>
      <c r="AT68" s="1044"/>
      <c r="AU68" s="1041"/>
      <c r="AV68" s="1041"/>
      <c r="AW68" s="1041"/>
      <c r="AX68" s="1045"/>
      <c r="AY6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8" s="1055"/>
      <c r="BB68" s="1038"/>
      <c r="BC68" s="1038"/>
      <c r="BD6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8" s="1038"/>
      <c r="BF68" s="1030"/>
      <c r="BG68" s="1030"/>
      <c r="BH68" s="1066"/>
      <c r="BI68" s="1038"/>
      <c r="BJ68" s="1066"/>
      <c r="BK68" s="1055"/>
      <c r="BL68" s="1038"/>
      <c r="BM68" s="1067"/>
      <c r="BN68" s="1068"/>
      <c r="BO68" s="1055"/>
      <c r="BP68" s="1022"/>
      <c r="BQ68" s="1067"/>
      <c r="BR68" s="1069"/>
      <c r="BS68" s="1070"/>
      <c r="BT68" s="1022"/>
      <c r="BU68" s="1071"/>
      <c r="BV68" s="1039"/>
      <c r="BW68" s="1025"/>
      <c r="BX68" s="1026"/>
      <c r="BY68" s="1022"/>
      <c r="BZ68" s="1022"/>
      <c r="CA68" s="1025"/>
      <c r="CB68" s="1026"/>
      <c r="CC68" s="1025"/>
      <c r="CD68" s="1026"/>
      <c r="CE68" s="1025"/>
      <c r="CF68" s="1026"/>
      <c r="CG68" s="1202"/>
      <c r="CH68" s="1022"/>
      <c r="CI68" s="1022"/>
      <c r="CJ68" s="1022"/>
      <c r="CK68" s="1065"/>
      <c r="CL68" s="1026"/>
      <c r="CM68" s="1202"/>
      <c r="CN68" s="1022"/>
      <c r="CO68" s="1022"/>
      <c r="CP68" s="1022"/>
      <c r="CQ68" s="1065"/>
      <c r="CR68" s="1026"/>
      <c r="CS68" s="1202"/>
      <c r="CT68" s="1022"/>
      <c r="CU68" s="1022"/>
      <c r="CV68" s="1022"/>
      <c r="CW68" s="1065"/>
      <c r="CX68" s="1026"/>
      <c r="CY68" s="1022"/>
      <c r="CZ68" s="1022"/>
      <c r="DA68" s="1022"/>
      <c r="DB68" s="1022"/>
      <c r="DC68" s="1065"/>
    </row>
    <row r="69" spans="1:107" s="28" customFormat="1" ht="18.600000000000001" customHeight="1" x14ac:dyDescent="0.25">
      <c r="A69" s="1180" t="s">
        <v>746</v>
      </c>
      <c r="B69" s="1018"/>
      <c r="C69" s="1018"/>
      <c r="D69" s="1011"/>
      <c r="E69" s="1012"/>
      <c r="F69" s="1019"/>
      <c r="G69" s="1016"/>
      <c r="H69" s="1020"/>
      <c r="I69" s="1239"/>
      <c r="J69" s="1238"/>
      <c r="K69" s="1021"/>
      <c r="L69" s="1016"/>
      <c r="M69" s="1022"/>
      <c r="N6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9" s="1022"/>
      <c r="U69" s="1022"/>
      <c r="V6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9" s="1022"/>
      <c r="AC69" s="1037"/>
      <c r="AD69" s="1038"/>
      <c r="AE69" s="1038"/>
      <c r="AF69" s="1038"/>
      <c r="AG69" s="1039"/>
      <c r="AH69" s="1038"/>
      <c r="AI69" s="1040"/>
      <c r="AJ69" s="1040"/>
      <c r="AK69" s="1041"/>
      <c r="AL69" s="1042"/>
      <c r="AM69" s="1043"/>
      <c r="AN69" s="1040"/>
      <c r="AO69" s="1044"/>
      <c r="AP69" s="1044"/>
      <c r="AQ69" s="1044"/>
      <c r="AR69" s="1044"/>
      <c r="AS69" s="1044"/>
      <c r="AT69" s="1044"/>
      <c r="AU69" s="1041"/>
      <c r="AV69" s="1041"/>
      <c r="AW69" s="1041"/>
      <c r="AX69" s="1045"/>
      <c r="AY6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9" s="1055"/>
      <c r="BB69" s="1038"/>
      <c r="BC69" s="1038"/>
      <c r="BD6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9" s="1038"/>
      <c r="BF69" s="1030"/>
      <c r="BG69" s="1030"/>
      <c r="BH69" s="1066"/>
      <c r="BI69" s="1038"/>
      <c r="BJ69" s="1066"/>
      <c r="BK69" s="1055"/>
      <c r="BL69" s="1038"/>
      <c r="BM69" s="1067"/>
      <c r="BN69" s="1068"/>
      <c r="BO69" s="1055"/>
      <c r="BP69" s="1022"/>
      <c r="BQ69" s="1067"/>
      <c r="BR69" s="1069"/>
      <c r="BS69" s="1070"/>
      <c r="BT69" s="1022"/>
      <c r="BU69" s="1071"/>
      <c r="BV69" s="1039"/>
      <c r="BW69" s="1025"/>
      <c r="BX69" s="1026"/>
      <c r="BY69" s="1022"/>
      <c r="BZ69" s="1022"/>
      <c r="CA69" s="1025"/>
      <c r="CB69" s="1026"/>
      <c r="CC69" s="1025"/>
      <c r="CD69" s="1026"/>
      <c r="CE69" s="1025"/>
      <c r="CF69" s="1026"/>
      <c r="CG69" s="1202"/>
      <c r="CH69" s="1022"/>
      <c r="CI69" s="1022"/>
      <c r="CJ69" s="1022"/>
      <c r="CK69" s="1065"/>
      <c r="CL69" s="1026"/>
      <c r="CM69" s="1202"/>
      <c r="CN69" s="1022"/>
      <c r="CO69" s="1022"/>
      <c r="CP69" s="1022"/>
      <c r="CQ69" s="1065"/>
      <c r="CR69" s="1026"/>
      <c r="CS69" s="1202"/>
      <c r="CT69" s="1022"/>
      <c r="CU69" s="1022"/>
      <c r="CV69" s="1022"/>
      <c r="CW69" s="1065"/>
      <c r="CX69" s="1026"/>
      <c r="CY69" s="1022"/>
      <c r="CZ69" s="1022"/>
      <c r="DA69" s="1022"/>
      <c r="DB69" s="1022"/>
      <c r="DC69" s="1065"/>
    </row>
    <row r="70" spans="1:107" s="28" customFormat="1" ht="18.600000000000001" customHeight="1" x14ac:dyDescent="0.25">
      <c r="A70" s="1180" t="s">
        <v>747</v>
      </c>
      <c r="B70" s="1018"/>
      <c r="C70" s="1018"/>
      <c r="D70" s="1011"/>
      <c r="E70" s="1012"/>
      <c r="F70" s="1019"/>
      <c r="G70" s="1016"/>
      <c r="H70" s="1020"/>
      <c r="I70" s="1239"/>
      <c r="J70" s="1238"/>
      <c r="K70" s="1021"/>
      <c r="L70" s="1016"/>
      <c r="M70" s="1022"/>
      <c r="N7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0" s="1022"/>
      <c r="U70" s="1022"/>
      <c r="V7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0" s="1022"/>
      <c r="AC70" s="1037"/>
      <c r="AD70" s="1038"/>
      <c r="AE70" s="1038"/>
      <c r="AF70" s="1038"/>
      <c r="AG70" s="1039"/>
      <c r="AH70" s="1038"/>
      <c r="AI70" s="1040"/>
      <c r="AJ70" s="1040"/>
      <c r="AK70" s="1041"/>
      <c r="AL70" s="1042"/>
      <c r="AM70" s="1043"/>
      <c r="AN70" s="1040"/>
      <c r="AO70" s="1044"/>
      <c r="AP70" s="1044"/>
      <c r="AQ70" s="1044"/>
      <c r="AR70" s="1044"/>
      <c r="AS70" s="1044"/>
      <c r="AT70" s="1044"/>
      <c r="AU70" s="1041"/>
      <c r="AV70" s="1041"/>
      <c r="AW70" s="1041"/>
      <c r="AX70" s="1045"/>
      <c r="AY7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0" s="1055"/>
      <c r="BB70" s="1038"/>
      <c r="BC70" s="1038"/>
      <c r="BD7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0" s="1038"/>
      <c r="BF70" s="1030"/>
      <c r="BG70" s="1030"/>
      <c r="BH70" s="1066"/>
      <c r="BI70" s="1038"/>
      <c r="BJ70" s="1066"/>
      <c r="BK70" s="1055"/>
      <c r="BL70" s="1038"/>
      <c r="BM70" s="1067"/>
      <c r="BN70" s="1068"/>
      <c r="BO70" s="1055"/>
      <c r="BP70" s="1022"/>
      <c r="BQ70" s="1067"/>
      <c r="BR70" s="1069"/>
      <c r="BS70" s="1070"/>
      <c r="BT70" s="1022"/>
      <c r="BU70" s="1071"/>
      <c r="BV70" s="1039"/>
      <c r="BW70" s="1025"/>
      <c r="BX70" s="1026"/>
      <c r="BY70" s="1022"/>
      <c r="BZ70" s="1022"/>
      <c r="CA70" s="1025"/>
      <c r="CB70" s="1026"/>
      <c r="CC70" s="1025"/>
      <c r="CD70" s="1026"/>
      <c r="CE70" s="1025"/>
      <c r="CF70" s="1026"/>
      <c r="CG70" s="1202"/>
      <c r="CH70" s="1022"/>
      <c r="CI70" s="1022"/>
      <c r="CJ70" s="1022"/>
      <c r="CK70" s="1065"/>
      <c r="CL70" s="1026"/>
      <c r="CM70" s="1202"/>
      <c r="CN70" s="1022"/>
      <c r="CO70" s="1022"/>
      <c r="CP70" s="1022"/>
      <c r="CQ70" s="1065"/>
      <c r="CR70" s="1026"/>
      <c r="CS70" s="1202"/>
      <c r="CT70" s="1022"/>
      <c r="CU70" s="1022"/>
      <c r="CV70" s="1022"/>
      <c r="CW70" s="1065"/>
      <c r="CX70" s="1026"/>
      <c r="CY70" s="1022"/>
      <c r="CZ70" s="1022"/>
      <c r="DA70" s="1022"/>
      <c r="DB70" s="1022"/>
      <c r="DC70" s="1065"/>
    </row>
    <row r="71" spans="1:107" s="28" customFormat="1" ht="18.600000000000001" customHeight="1" x14ac:dyDescent="0.25">
      <c r="A71" s="1180" t="s">
        <v>748</v>
      </c>
      <c r="B71" s="1018"/>
      <c r="C71" s="1018"/>
      <c r="D71" s="1011"/>
      <c r="E71" s="1012"/>
      <c r="F71" s="1019"/>
      <c r="G71" s="1016"/>
      <c r="H71" s="1020"/>
      <c r="I71" s="1239"/>
      <c r="J71" s="1238"/>
      <c r="K71" s="1021"/>
      <c r="L71" s="1016"/>
      <c r="M71" s="1022"/>
      <c r="N7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1" s="1022"/>
      <c r="U71" s="1022"/>
      <c r="V7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1" s="1022"/>
      <c r="AC71" s="1037"/>
      <c r="AD71" s="1038"/>
      <c r="AE71" s="1038"/>
      <c r="AF71" s="1038"/>
      <c r="AG71" s="1039"/>
      <c r="AH71" s="1038"/>
      <c r="AI71" s="1040"/>
      <c r="AJ71" s="1040"/>
      <c r="AK71" s="1041"/>
      <c r="AL71" s="1042"/>
      <c r="AM71" s="1043"/>
      <c r="AN71" s="1040"/>
      <c r="AO71" s="1044"/>
      <c r="AP71" s="1044"/>
      <c r="AQ71" s="1044"/>
      <c r="AR71" s="1044"/>
      <c r="AS71" s="1044"/>
      <c r="AT71" s="1044"/>
      <c r="AU71" s="1041"/>
      <c r="AV71" s="1041"/>
      <c r="AW71" s="1041"/>
      <c r="AX71" s="1045"/>
      <c r="AY7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1" s="1055"/>
      <c r="BB71" s="1038"/>
      <c r="BC71" s="1038"/>
      <c r="BD7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1" s="1038"/>
      <c r="BF71" s="1030"/>
      <c r="BG71" s="1030"/>
      <c r="BH71" s="1066"/>
      <c r="BI71" s="1038"/>
      <c r="BJ71" s="1066"/>
      <c r="BK71" s="1055"/>
      <c r="BL71" s="1038"/>
      <c r="BM71" s="1067"/>
      <c r="BN71" s="1068"/>
      <c r="BO71" s="1055"/>
      <c r="BP71" s="1022"/>
      <c r="BQ71" s="1067"/>
      <c r="BR71" s="1069"/>
      <c r="BS71" s="1070"/>
      <c r="BT71" s="1022"/>
      <c r="BU71" s="1071"/>
      <c r="BV71" s="1039"/>
      <c r="BW71" s="1025"/>
      <c r="BX71" s="1026"/>
      <c r="BY71" s="1022"/>
      <c r="BZ71" s="1022"/>
      <c r="CA71" s="1025"/>
      <c r="CB71" s="1026"/>
      <c r="CC71" s="1025"/>
      <c r="CD71" s="1026"/>
      <c r="CE71" s="1025"/>
      <c r="CF71" s="1026"/>
      <c r="CG71" s="1202"/>
      <c r="CH71" s="1022"/>
      <c r="CI71" s="1022"/>
      <c r="CJ71" s="1022"/>
      <c r="CK71" s="1065"/>
      <c r="CL71" s="1026"/>
      <c r="CM71" s="1202"/>
      <c r="CN71" s="1022"/>
      <c r="CO71" s="1022"/>
      <c r="CP71" s="1022"/>
      <c r="CQ71" s="1065"/>
      <c r="CR71" s="1026"/>
      <c r="CS71" s="1202"/>
      <c r="CT71" s="1022"/>
      <c r="CU71" s="1022"/>
      <c r="CV71" s="1022"/>
      <c r="CW71" s="1065"/>
      <c r="CX71" s="1026"/>
      <c r="CY71" s="1022"/>
      <c r="CZ71" s="1022"/>
      <c r="DA71" s="1022"/>
      <c r="DB71" s="1022"/>
      <c r="DC71" s="1065"/>
    </row>
    <row r="72" spans="1:107" s="28" customFormat="1" ht="18.600000000000001" customHeight="1" x14ac:dyDescent="0.25">
      <c r="A72" s="1180" t="s">
        <v>749</v>
      </c>
      <c r="B72" s="1018"/>
      <c r="C72" s="1018"/>
      <c r="D72" s="1011"/>
      <c r="E72" s="1012"/>
      <c r="F72" s="1019"/>
      <c r="G72" s="1016"/>
      <c r="H72" s="1020"/>
      <c r="I72" s="1239"/>
      <c r="J72" s="1238"/>
      <c r="K72" s="1021"/>
      <c r="L72" s="1016"/>
      <c r="M72" s="1022"/>
      <c r="N7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2" s="1022"/>
      <c r="U72" s="1022"/>
      <c r="V7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2" s="1022"/>
      <c r="AC72" s="1037"/>
      <c r="AD72" s="1038"/>
      <c r="AE72" s="1038"/>
      <c r="AF72" s="1038"/>
      <c r="AG72" s="1039"/>
      <c r="AH72" s="1038"/>
      <c r="AI72" s="1040"/>
      <c r="AJ72" s="1040"/>
      <c r="AK72" s="1041"/>
      <c r="AL72" s="1042"/>
      <c r="AM72" s="1043"/>
      <c r="AN72" s="1040"/>
      <c r="AO72" s="1044"/>
      <c r="AP72" s="1044"/>
      <c r="AQ72" s="1044"/>
      <c r="AR72" s="1044"/>
      <c r="AS72" s="1044"/>
      <c r="AT72" s="1044"/>
      <c r="AU72" s="1041"/>
      <c r="AV72" s="1041"/>
      <c r="AW72" s="1041"/>
      <c r="AX72" s="1045"/>
      <c r="AY7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2" s="1055"/>
      <c r="BB72" s="1038"/>
      <c r="BC72" s="1038"/>
      <c r="BD7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2" s="1038"/>
      <c r="BF72" s="1030"/>
      <c r="BG72" s="1030"/>
      <c r="BH72" s="1066"/>
      <c r="BI72" s="1038"/>
      <c r="BJ72" s="1066"/>
      <c r="BK72" s="1055"/>
      <c r="BL72" s="1038"/>
      <c r="BM72" s="1067"/>
      <c r="BN72" s="1068"/>
      <c r="BO72" s="1055"/>
      <c r="BP72" s="1022"/>
      <c r="BQ72" s="1067"/>
      <c r="BR72" s="1069"/>
      <c r="BS72" s="1070"/>
      <c r="BT72" s="1022"/>
      <c r="BU72" s="1071"/>
      <c r="BV72" s="1039"/>
      <c r="BW72" s="1025"/>
      <c r="BX72" s="1026"/>
      <c r="BY72" s="1022"/>
      <c r="BZ72" s="1022"/>
      <c r="CA72" s="1025"/>
      <c r="CB72" s="1026"/>
      <c r="CC72" s="1025"/>
      <c r="CD72" s="1026"/>
      <c r="CE72" s="1025"/>
      <c r="CF72" s="1026"/>
      <c r="CG72" s="1202"/>
      <c r="CH72" s="1022"/>
      <c r="CI72" s="1022"/>
      <c r="CJ72" s="1022"/>
      <c r="CK72" s="1065"/>
      <c r="CL72" s="1026"/>
      <c r="CM72" s="1202"/>
      <c r="CN72" s="1022"/>
      <c r="CO72" s="1022"/>
      <c r="CP72" s="1022"/>
      <c r="CQ72" s="1065"/>
      <c r="CR72" s="1026"/>
      <c r="CS72" s="1202"/>
      <c r="CT72" s="1022"/>
      <c r="CU72" s="1022"/>
      <c r="CV72" s="1022"/>
      <c r="CW72" s="1065"/>
      <c r="CX72" s="1026"/>
      <c r="CY72" s="1022"/>
      <c r="CZ72" s="1022"/>
      <c r="DA72" s="1022"/>
      <c r="DB72" s="1022"/>
      <c r="DC72" s="1065"/>
    </row>
    <row r="73" spans="1:107" s="28" customFormat="1" ht="18.600000000000001" customHeight="1" x14ac:dyDescent="0.25">
      <c r="A73" s="1180" t="s">
        <v>750</v>
      </c>
      <c r="B73" s="1018"/>
      <c r="C73" s="1018"/>
      <c r="D73" s="1011"/>
      <c r="E73" s="1012"/>
      <c r="F73" s="1019"/>
      <c r="G73" s="1016"/>
      <c r="H73" s="1020"/>
      <c r="I73" s="1239"/>
      <c r="J73" s="1238"/>
      <c r="K73" s="1021"/>
      <c r="L73" s="1016"/>
      <c r="M73" s="1022"/>
      <c r="N7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3" s="1022"/>
      <c r="U73" s="1022"/>
      <c r="V7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3" s="1022"/>
      <c r="AC73" s="1037"/>
      <c r="AD73" s="1038"/>
      <c r="AE73" s="1038"/>
      <c r="AF73" s="1038"/>
      <c r="AG73" s="1039"/>
      <c r="AH73" s="1038"/>
      <c r="AI73" s="1040"/>
      <c r="AJ73" s="1040"/>
      <c r="AK73" s="1041"/>
      <c r="AL73" s="1042"/>
      <c r="AM73" s="1043"/>
      <c r="AN73" s="1040"/>
      <c r="AO73" s="1044"/>
      <c r="AP73" s="1044"/>
      <c r="AQ73" s="1044"/>
      <c r="AR73" s="1044"/>
      <c r="AS73" s="1044"/>
      <c r="AT73" s="1044"/>
      <c r="AU73" s="1041"/>
      <c r="AV73" s="1041"/>
      <c r="AW73" s="1041"/>
      <c r="AX73" s="1045"/>
      <c r="AY7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3" s="1055"/>
      <c r="BB73" s="1038"/>
      <c r="BC73" s="1038"/>
      <c r="BD7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3" s="1038"/>
      <c r="BF73" s="1030"/>
      <c r="BG73" s="1030"/>
      <c r="BH73" s="1066"/>
      <c r="BI73" s="1038"/>
      <c r="BJ73" s="1066"/>
      <c r="BK73" s="1055"/>
      <c r="BL73" s="1038"/>
      <c r="BM73" s="1067"/>
      <c r="BN73" s="1068"/>
      <c r="BO73" s="1055"/>
      <c r="BP73" s="1022"/>
      <c r="BQ73" s="1067"/>
      <c r="BR73" s="1069"/>
      <c r="BS73" s="1070"/>
      <c r="BT73" s="1022"/>
      <c r="BU73" s="1071"/>
      <c r="BV73" s="1039"/>
      <c r="BW73" s="1025"/>
      <c r="BX73" s="1026"/>
      <c r="BY73" s="1022"/>
      <c r="BZ73" s="1022"/>
      <c r="CA73" s="1025"/>
      <c r="CB73" s="1026"/>
      <c r="CC73" s="1025"/>
      <c r="CD73" s="1026"/>
      <c r="CE73" s="1025"/>
      <c r="CF73" s="1026"/>
      <c r="CG73" s="1202"/>
      <c r="CH73" s="1022"/>
      <c r="CI73" s="1022"/>
      <c r="CJ73" s="1022"/>
      <c r="CK73" s="1065"/>
      <c r="CL73" s="1026"/>
      <c r="CM73" s="1202"/>
      <c r="CN73" s="1022"/>
      <c r="CO73" s="1022"/>
      <c r="CP73" s="1022"/>
      <c r="CQ73" s="1065"/>
      <c r="CR73" s="1026"/>
      <c r="CS73" s="1202"/>
      <c r="CT73" s="1022"/>
      <c r="CU73" s="1022"/>
      <c r="CV73" s="1022"/>
      <c r="CW73" s="1065"/>
      <c r="CX73" s="1026"/>
      <c r="CY73" s="1022"/>
      <c r="CZ73" s="1022"/>
      <c r="DA73" s="1022"/>
      <c r="DB73" s="1022"/>
      <c r="DC73" s="1065"/>
    </row>
    <row r="74" spans="1:107" s="28" customFormat="1" ht="18.600000000000001" customHeight="1" x14ac:dyDescent="0.25">
      <c r="A74" s="1180" t="s">
        <v>751</v>
      </c>
      <c r="B74" s="1018"/>
      <c r="C74" s="1018"/>
      <c r="D74" s="1011"/>
      <c r="E74" s="1012"/>
      <c r="F74" s="1019"/>
      <c r="G74" s="1016"/>
      <c r="H74" s="1020"/>
      <c r="I74" s="1239"/>
      <c r="J74" s="1238"/>
      <c r="K74" s="1021"/>
      <c r="L74" s="1016"/>
      <c r="M74" s="1022"/>
      <c r="N7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4" s="1022"/>
      <c r="U74" s="1022"/>
      <c r="V7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4" s="1022"/>
      <c r="AC74" s="1037"/>
      <c r="AD74" s="1038"/>
      <c r="AE74" s="1038"/>
      <c r="AF74" s="1038"/>
      <c r="AG74" s="1039"/>
      <c r="AH74" s="1038"/>
      <c r="AI74" s="1040"/>
      <c r="AJ74" s="1040"/>
      <c r="AK74" s="1041"/>
      <c r="AL74" s="1042"/>
      <c r="AM74" s="1043"/>
      <c r="AN74" s="1040"/>
      <c r="AO74" s="1044"/>
      <c r="AP74" s="1044"/>
      <c r="AQ74" s="1044"/>
      <c r="AR74" s="1044"/>
      <c r="AS74" s="1044"/>
      <c r="AT74" s="1044"/>
      <c r="AU74" s="1041"/>
      <c r="AV74" s="1041"/>
      <c r="AW74" s="1041"/>
      <c r="AX74" s="1045"/>
      <c r="AY7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4" s="1055"/>
      <c r="BB74" s="1038"/>
      <c r="BC74" s="1038"/>
      <c r="BD7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4" s="1038"/>
      <c r="BF74" s="1030"/>
      <c r="BG74" s="1030"/>
      <c r="BH74" s="1066"/>
      <c r="BI74" s="1038"/>
      <c r="BJ74" s="1066"/>
      <c r="BK74" s="1055"/>
      <c r="BL74" s="1038"/>
      <c r="BM74" s="1067"/>
      <c r="BN74" s="1068"/>
      <c r="BO74" s="1055"/>
      <c r="BP74" s="1022"/>
      <c r="BQ74" s="1067"/>
      <c r="BR74" s="1069"/>
      <c r="BS74" s="1070"/>
      <c r="BT74" s="1022"/>
      <c r="BU74" s="1071"/>
      <c r="BV74" s="1039"/>
      <c r="BW74" s="1025"/>
      <c r="BX74" s="1026"/>
      <c r="BY74" s="1022"/>
      <c r="BZ74" s="1022"/>
      <c r="CA74" s="1025"/>
      <c r="CB74" s="1026"/>
      <c r="CC74" s="1025"/>
      <c r="CD74" s="1026"/>
      <c r="CE74" s="1025"/>
      <c r="CF74" s="1026"/>
      <c r="CG74" s="1202"/>
      <c r="CH74" s="1022"/>
      <c r="CI74" s="1022"/>
      <c r="CJ74" s="1022"/>
      <c r="CK74" s="1065"/>
      <c r="CL74" s="1026"/>
      <c r="CM74" s="1202"/>
      <c r="CN74" s="1022"/>
      <c r="CO74" s="1022"/>
      <c r="CP74" s="1022"/>
      <c r="CQ74" s="1065"/>
      <c r="CR74" s="1026"/>
      <c r="CS74" s="1202"/>
      <c r="CT74" s="1022"/>
      <c r="CU74" s="1022"/>
      <c r="CV74" s="1022"/>
      <c r="CW74" s="1065"/>
      <c r="CX74" s="1026"/>
      <c r="CY74" s="1022"/>
      <c r="CZ74" s="1022"/>
      <c r="DA74" s="1022"/>
      <c r="DB74" s="1022"/>
      <c r="DC74" s="1065"/>
    </row>
    <row r="75" spans="1:107" s="28" customFormat="1" ht="18.600000000000001" customHeight="1" x14ac:dyDescent="0.25">
      <c r="A75" s="1180" t="s">
        <v>752</v>
      </c>
      <c r="B75" s="1018"/>
      <c r="C75" s="1018"/>
      <c r="D75" s="1011"/>
      <c r="E75" s="1012"/>
      <c r="F75" s="1019"/>
      <c r="G75" s="1016"/>
      <c r="H75" s="1020"/>
      <c r="I75" s="1239"/>
      <c r="J75" s="1238"/>
      <c r="K75" s="1021"/>
      <c r="L75" s="1016"/>
      <c r="M75" s="1022"/>
      <c r="N7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5" s="1022"/>
      <c r="U75" s="1022"/>
      <c r="V7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5" s="1022"/>
      <c r="AC75" s="1037"/>
      <c r="AD75" s="1038"/>
      <c r="AE75" s="1038"/>
      <c r="AF75" s="1038"/>
      <c r="AG75" s="1039"/>
      <c r="AH75" s="1038"/>
      <c r="AI75" s="1040"/>
      <c r="AJ75" s="1040"/>
      <c r="AK75" s="1041"/>
      <c r="AL75" s="1042"/>
      <c r="AM75" s="1043"/>
      <c r="AN75" s="1040"/>
      <c r="AO75" s="1044"/>
      <c r="AP75" s="1044"/>
      <c r="AQ75" s="1044"/>
      <c r="AR75" s="1044"/>
      <c r="AS75" s="1044"/>
      <c r="AT75" s="1044"/>
      <c r="AU75" s="1041"/>
      <c r="AV75" s="1041"/>
      <c r="AW75" s="1041"/>
      <c r="AX75" s="1045"/>
      <c r="AY7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5" s="1055"/>
      <c r="BB75" s="1038"/>
      <c r="BC75" s="1038"/>
      <c r="BD7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5" s="1038"/>
      <c r="BF75" s="1030"/>
      <c r="BG75" s="1030"/>
      <c r="BH75" s="1066"/>
      <c r="BI75" s="1038"/>
      <c r="BJ75" s="1066"/>
      <c r="BK75" s="1055"/>
      <c r="BL75" s="1038"/>
      <c r="BM75" s="1067"/>
      <c r="BN75" s="1068"/>
      <c r="BO75" s="1055"/>
      <c r="BP75" s="1022"/>
      <c r="BQ75" s="1067"/>
      <c r="BR75" s="1069"/>
      <c r="BS75" s="1070"/>
      <c r="BT75" s="1022"/>
      <c r="BU75" s="1071"/>
      <c r="BV75" s="1039"/>
      <c r="BW75" s="1025"/>
      <c r="BX75" s="1026"/>
      <c r="BY75" s="1022"/>
      <c r="BZ75" s="1022"/>
      <c r="CA75" s="1025"/>
      <c r="CB75" s="1026"/>
      <c r="CC75" s="1025"/>
      <c r="CD75" s="1026"/>
      <c r="CE75" s="1025"/>
      <c r="CF75" s="1026"/>
      <c r="CG75" s="1202"/>
      <c r="CH75" s="1022"/>
      <c r="CI75" s="1022"/>
      <c r="CJ75" s="1022"/>
      <c r="CK75" s="1065"/>
      <c r="CL75" s="1026"/>
      <c r="CM75" s="1202"/>
      <c r="CN75" s="1022"/>
      <c r="CO75" s="1022"/>
      <c r="CP75" s="1022"/>
      <c r="CQ75" s="1065"/>
      <c r="CR75" s="1026"/>
      <c r="CS75" s="1202"/>
      <c r="CT75" s="1022"/>
      <c r="CU75" s="1022"/>
      <c r="CV75" s="1022"/>
      <c r="CW75" s="1065"/>
      <c r="CX75" s="1026"/>
      <c r="CY75" s="1022"/>
      <c r="CZ75" s="1022"/>
      <c r="DA75" s="1022"/>
      <c r="DB75" s="1022"/>
      <c r="DC75" s="1065"/>
    </row>
    <row r="76" spans="1:107" s="28" customFormat="1" ht="18.600000000000001" customHeight="1" x14ac:dyDescent="0.25">
      <c r="A76" s="1180" t="s">
        <v>753</v>
      </c>
      <c r="B76" s="1018"/>
      <c r="C76" s="1018"/>
      <c r="D76" s="1011"/>
      <c r="E76" s="1012"/>
      <c r="F76" s="1019"/>
      <c r="G76" s="1016"/>
      <c r="H76" s="1020"/>
      <c r="I76" s="1239"/>
      <c r="J76" s="1238"/>
      <c r="K76" s="1021"/>
      <c r="L76" s="1016"/>
      <c r="M76" s="1022"/>
      <c r="N7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6" s="1022"/>
      <c r="U76" s="1022"/>
      <c r="V7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6" s="1022"/>
      <c r="AC76" s="1037"/>
      <c r="AD76" s="1038"/>
      <c r="AE76" s="1038"/>
      <c r="AF76" s="1038"/>
      <c r="AG76" s="1039"/>
      <c r="AH76" s="1038"/>
      <c r="AI76" s="1040"/>
      <c r="AJ76" s="1040"/>
      <c r="AK76" s="1041"/>
      <c r="AL76" s="1042"/>
      <c r="AM76" s="1043"/>
      <c r="AN76" s="1040"/>
      <c r="AO76" s="1044"/>
      <c r="AP76" s="1044"/>
      <c r="AQ76" s="1044"/>
      <c r="AR76" s="1044"/>
      <c r="AS76" s="1044"/>
      <c r="AT76" s="1044"/>
      <c r="AU76" s="1041"/>
      <c r="AV76" s="1041"/>
      <c r="AW76" s="1041"/>
      <c r="AX76" s="1045"/>
      <c r="AY7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6" s="1055"/>
      <c r="BB76" s="1038"/>
      <c r="BC76" s="1038"/>
      <c r="BD7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6" s="1038"/>
      <c r="BF76" s="1030"/>
      <c r="BG76" s="1030"/>
      <c r="BH76" s="1066"/>
      <c r="BI76" s="1038"/>
      <c r="BJ76" s="1066"/>
      <c r="BK76" s="1055"/>
      <c r="BL76" s="1038"/>
      <c r="BM76" s="1067"/>
      <c r="BN76" s="1068"/>
      <c r="BO76" s="1055"/>
      <c r="BP76" s="1022"/>
      <c r="BQ76" s="1067"/>
      <c r="BR76" s="1069"/>
      <c r="BS76" s="1070"/>
      <c r="BT76" s="1022"/>
      <c r="BU76" s="1071"/>
      <c r="BV76" s="1039"/>
      <c r="BW76" s="1025"/>
      <c r="BX76" s="1026"/>
      <c r="BY76" s="1022"/>
      <c r="BZ76" s="1022"/>
      <c r="CA76" s="1025"/>
      <c r="CB76" s="1026"/>
      <c r="CC76" s="1025"/>
      <c r="CD76" s="1026"/>
      <c r="CE76" s="1025"/>
      <c r="CF76" s="1026"/>
      <c r="CG76" s="1202"/>
      <c r="CH76" s="1022"/>
      <c r="CI76" s="1022"/>
      <c r="CJ76" s="1022"/>
      <c r="CK76" s="1065"/>
      <c r="CL76" s="1026"/>
      <c r="CM76" s="1202"/>
      <c r="CN76" s="1022"/>
      <c r="CO76" s="1022"/>
      <c r="CP76" s="1022"/>
      <c r="CQ76" s="1065"/>
      <c r="CR76" s="1026"/>
      <c r="CS76" s="1202"/>
      <c r="CT76" s="1022"/>
      <c r="CU76" s="1022"/>
      <c r="CV76" s="1022"/>
      <c r="CW76" s="1065"/>
      <c r="CX76" s="1026"/>
      <c r="CY76" s="1022"/>
      <c r="CZ76" s="1022"/>
      <c r="DA76" s="1022"/>
      <c r="DB76" s="1022"/>
      <c r="DC76" s="1065"/>
    </row>
    <row r="77" spans="1:107" s="28" customFormat="1" ht="18.600000000000001" customHeight="1" x14ac:dyDescent="0.25">
      <c r="A77" s="1180" t="s">
        <v>754</v>
      </c>
      <c r="B77" s="1018"/>
      <c r="C77" s="1018"/>
      <c r="D77" s="1011"/>
      <c r="E77" s="1012"/>
      <c r="F77" s="1019"/>
      <c r="G77" s="1016"/>
      <c r="H77" s="1020"/>
      <c r="I77" s="1239"/>
      <c r="J77" s="1238"/>
      <c r="K77" s="1021"/>
      <c r="L77" s="1016"/>
      <c r="M77" s="1022"/>
      <c r="N7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7" s="1022"/>
      <c r="U77" s="1022"/>
      <c r="V7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7" s="1022"/>
      <c r="AC77" s="1037"/>
      <c r="AD77" s="1038"/>
      <c r="AE77" s="1038"/>
      <c r="AF77" s="1038"/>
      <c r="AG77" s="1039"/>
      <c r="AH77" s="1038"/>
      <c r="AI77" s="1040"/>
      <c r="AJ77" s="1040"/>
      <c r="AK77" s="1041"/>
      <c r="AL77" s="1042"/>
      <c r="AM77" s="1043"/>
      <c r="AN77" s="1040"/>
      <c r="AO77" s="1044"/>
      <c r="AP77" s="1044"/>
      <c r="AQ77" s="1044"/>
      <c r="AR77" s="1044"/>
      <c r="AS77" s="1044"/>
      <c r="AT77" s="1044"/>
      <c r="AU77" s="1041"/>
      <c r="AV77" s="1041"/>
      <c r="AW77" s="1041"/>
      <c r="AX77" s="1045"/>
      <c r="AY7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7" s="1055"/>
      <c r="BB77" s="1038"/>
      <c r="BC77" s="1038"/>
      <c r="BD7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7" s="1038"/>
      <c r="BF77" s="1030"/>
      <c r="BG77" s="1030"/>
      <c r="BH77" s="1066"/>
      <c r="BI77" s="1038"/>
      <c r="BJ77" s="1066"/>
      <c r="BK77" s="1055"/>
      <c r="BL77" s="1038"/>
      <c r="BM77" s="1067"/>
      <c r="BN77" s="1068"/>
      <c r="BO77" s="1055"/>
      <c r="BP77" s="1022"/>
      <c r="BQ77" s="1067"/>
      <c r="BR77" s="1069"/>
      <c r="BS77" s="1070"/>
      <c r="BT77" s="1022"/>
      <c r="BU77" s="1071"/>
      <c r="BV77" s="1039"/>
      <c r="BW77" s="1025"/>
      <c r="BX77" s="1026"/>
      <c r="BY77" s="1022"/>
      <c r="BZ77" s="1022"/>
      <c r="CA77" s="1025"/>
      <c r="CB77" s="1026"/>
      <c r="CC77" s="1025"/>
      <c r="CD77" s="1026"/>
      <c r="CE77" s="1025"/>
      <c r="CF77" s="1026"/>
      <c r="CG77" s="1202"/>
      <c r="CH77" s="1022"/>
      <c r="CI77" s="1022"/>
      <c r="CJ77" s="1022"/>
      <c r="CK77" s="1065"/>
      <c r="CL77" s="1026"/>
      <c r="CM77" s="1202"/>
      <c r="CN77" s="1022"/>
      <c r="CO77" s="1022"/>
      <c r="CP77" s="1022"/>
      <c r="CQ77" s="1065"/>
      <c r="CR77" s="1026"/>
      <c r="CS77" s="1202"/>
      <c r="CT77" s="1022"/>
      <c r="CU77" s="1022"/>
      <c r="CV77" s="1022"/>
      <c r="CW77" s="1065"/>
      <c r="CX77" s="1026"/>
      <c r="CY77" s="1022"/>
      <c r="CZ77" s="1022"/>
      <c r="DA77" s="1022"/>
      <c r="DB77" s="1022"/>
      <c r="DC77" s="1065"/>
    </row>
    <row r="78" spans="1:107" s="28" customFormat="1" ht="18.600000000000001" customHeight="1" x14ac:dyDescent="0.25">
      <c r="A78" s="1180" t="s">
        <v>755</v>
      </c>
      <c r="B78" s="1018"/>
      <c r="C78" s="1018"/>
      <c r="D78" s="1011"/>
      <c r="E78" s="1012"/>
      <c r="F78" s="1019"/>
      <c r="G78" s="1016"/>
      <c r="H78" s="1020"/>
      <c r="I78" s="1239"/>
      <c r="J78" s="1238"/>
      <c r="K78" s="1021"/>
      <c r="L78" s="1016"/>
      <c r="M78" s="1022"/>
      <c r="N7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8" s="1022"/>
      <c r="U78" s="1022"/>
      <c r="V7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8" s="1022"/>
      <c r="AC78" s="1037"/>
      <c r="AD78" s="1038"/>
      <c r="AE78" s="1038"/>
      <c r="AF78" s="1038"/>
      <c r="AG78" s="1039"/>
      <c r="AH78" s="1038"/>
      <c r="AI78" s="1040"/>
      <c r="AJ78" s="1040"/>
      <c r="AK78" s="1041"/>
      <c r="AL78" s="1042"/>
      <c r="AM78" s="1043"/>
      <c r="AN78" s="1040"/>
      <c r="AO78" s="1044"/>
      <c r="AP78" s="1044"/>
      <c r="AQ78" s="1044"/>
      <c r="AR78" s="1044"/>
      <c r="AS78" s="1044"/>
      <c r="AT78" s="1044"/>
      <c r="AU78" s="1041"/>
      <c r="AV78" s="1041"/>
      <c r="AW78" s="1041"/>
      <c r="AX78" s="1045"/>
      <c r="AY7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8" s="1055"/>
      <c r="BB78" s="1038"/>
      <c r="BC78" s="1038"/>
      <c r="BD7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8" s="1038"/>
      <c r="BF78" s="1030"/>
      <c r="BG78" s="1030"/>
      <c r="BH78" s="1066"/>
      <c r="BI78" s="1038"/>
      <c r="BJ78" s="1066"/>
      <c r="BK78" s="1055"/>
      <c r="BL78" s="1038"/>
      <c r="BM78" s="1067"/>
      <c r="BN78" s="1068"/>
      <c r="BO78" s="1055"/>
      <c r="BP78" s="1022"/>
      <c r="BQ78" s="1067"/>
      <c r="BR78" s="1069"/>
      <c r="BS78" s="1070"/>
      <c r="BT78" s="1022"/>
      <c r="BU78" s="1071"/>
      <c r="BV78" s="1039"/>
      <c r="BW78" s="1025"/>
      <c r="BX78" s="1026"/>
      <c r="BY78" s="1022"/>
      <c r="BZ78" s="1022"/>
      <c r="CA78" s="1025"/>
      <c r="CB78" s="1026"/>
      <c r="CC78" s="1025"/>
      <c r="CD78" s="1026"/>
      <c r="CE78" s="1025"/>
      <c r="CF78" s="1026"/>
      <c r="CG78" s="1202"/>
      <c r="CH78" s="1022"/>
      <c r="CI78" s="1022"/>
      <c r="CJ78" s="1022"/>
      <c r="CK78" s="1065"/>
      <c r="CL78" s="1026"/>
      <c r="CM78" s="1202"/>
      <c r="CN78" s="1022"/>
      <c r="CO78" s="1022"/>
      <c r="CP78" s="1022"/>
      <c r="CQ78" s="1065"/>
      <c r="CR78" s="1026"/>
      <c r="CS78" s="1202"/>
      <c r="CT78" s="1022"/>
      <c r="CU78" s="1022"/>
      <c r="CV78" s="1022"/>
      <c r="CW78" s="1065"/>
      <c r="CX78" s="1026"/>
      <c r="CY78" s="1022"/>
      <c r="CZ78" s="1022"/>
      <c r="DA78" s="1022"/>
      <c r="DB78" s="1022"/>
      <c r="DC78" s="1065"/>
    </row>
    <row r="79" spans="1:107" s="28" customFormat="1" ht="18.600000000000001" customHeight="1" x14ac:dyDescent="0.25">
      <c r="A79" s="1180" t="s">
        <v>756</v>
      </c>
      <c r="B79" s="1018"/>
      <c r="C79" s="1018"/>
      <c r="D79" s="1011"/>
      <c r="E79" s="1012"/>
      <c r="F79" s="1019"/>
      <c r="G79" s="1016"/>
      <c r="H79" s="1020"/>
      <c r="I79" s="1239"/>
      <c r="J79" s="1238"/>
      <c r="K79" s="1021"/>
      <c r="L79" s="1016"/>
      <c r="M79" s="1022"/>
      <c r="N7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9" s="1022"/>
      <c r="U79" s="1022"/>
      <c r="V7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9" s="1022"/>
      <c r="AC79" s="1037"/>
      <c r="AD79" s="1038"/>
      <c r="AE79" s="1038"/>
      <c r="AF79" s="1038"/>
      <c r="AG79" s="1039"/>
      <c r="AH79" s="1038"/>
      <c r="AI79" s="1040"/>
      <c r="AJ79" s="1040"/>
      <c r="AK79" s="1041"/>
      <c r="AL79" s="1042"/>
      <c r="AM79" s="1043"/>
      <c r="AN79" s="1040"/>
      <c r="AO79" s="1044"/>
      <c r="AP79" s="1044"/>
      <c r="AQ79" s="1044"/>
      <c r="AR79" s="1044"/>
      <c r="AS79" s="1044"/>
      <c r="AT79" s="1044"/>
      <c r="AU79" s="1041"/>
      <c r="AV79" s="1041"/>
      <c r="AW79" s="1041"/>
      <c r="AX79" s="1045"/>
      <c r="AY7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9" s="1055"/>
      <c r="BB79" s="1038"/>
      <c r="BC79" s="1038"/>
      <c r="BD7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9" s="1038"/>
      <c r="BF79" s="1030"/>
      <c r="BG79" s="1030"/>
      <c r="BH79" s="1066"/>
      <c r="BI79" s="1038"/>
      <c r="BJ79" s="1066"/>
      <c r="BK79" s="1055"/>
      <c r="BL79" s="1038"/>
      <c r="BM79" s="1067"/>
      <c r="BN79" s="1068"/>
      <c r="BO79" s="1055"/>
      <c r="BP79" s="1022"/>
      <c r="BQ79" s="1067"/>
      <c r="BR79" s="1069"/>
      <c r="BS79" s="1070"/>
      <c r="BT79" s="1022"/>
      <c r="BU79" s="1071"/>
      <c r="BV79" s="1039"/>
      <c r="BW79" s="1025"/>
      <c r="BX79" s="1026"/>
      <c r="BY79" s="1022"/>
      <c r="BZ79" s="1022"/>
      <c r="CA79" s="1025"/>
      <c r="CB79" s="1026"/>
      <c r="CC79" s="1025"/>
      <c r="CD79" s="1026"/>
      <c r="CE79" s="1025"/>
      <c r="CF79" s="1026"/>
      <c r="CG79" s="1202"/>
      <c r="CH79" s="1022"/>
      <c r="CI79" s="1022"/>
      <c r="CJ79" s="1022"/>
      <c r="CK79" s="1065"/>
      <c r="CL79" s="1026"/>
      <c r="CM79" s="1202"/>
      <c r="CN79" s="1022"/>
      <c r="CO79" s="1022"/>
      <c r="CP79" s="1022"/>
      <c r="CQ79" s="1065"/>
      <c r="CR79" s="1026"/>
      <c r="CS79" s="1202"/>
      <c r="CT79" s="1022"/>
      <c r="CU79" s="1022"/>
      <c r="CV79" s="1022"/>
      <c r="CW79" s="1065"/>
      <c r="CX79" s="1026"/>
      <c r="CY79" s="1022"/>
      <c r="CZ79" s="1022"/>
      <c r="DA79" s="1022"/>
      <c r="DB79" s="1022"/>
      <c r="DC79" s="1065"/>
    </row>
    <row r="80" spans="1:107" s="28" customFormat="1" ht="18.600000000000001" customHeight="1" x14ac:dyDescent="0.25">
      <c r="A80" s="1180" t="s">
        <v>757</v>
      </c>
      <c r="B80" s="1018"/>
      <c r="C80" s="1018"/>
      <c r="D80" s="1011"/>
      <c r="E80" s="1012"/>
      <c r="F80" s="1019"/>
      <c r="G80" s="1016"/>
      <c r="H80" s="1020"/>
      <c r="I80" s="1239"/>
      <c r="J80" s="1238"/>
      <c r="K80" s="1021"/>
      <c r="L80" s="1016"/>
      <c r="M80" s="1022"/>
      <c r="N8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0" s="1022"/>
      <c r="U80" s="1022"/>
      <c r="V8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0" s="1022"/>
      <c r="AC80" s="1037"/>
      <c r="AD80" s="1038"/>
      <c r="AE80" s="1038"/>
      <c r="AF80" s="1038"/>
      <c r="AG80" s="1039"/>
      <c r="AH80" s="1038"/>
      <c r="AI80" s="1040"/>
      <c r="AJ80" s="1040"/>
      <c r="AK80" s="1041"/>
      <c r="AL80" s="1042"/>
      <c r="AM80" s="1043"/>
      <c r="AN80" s="1040"/>
      <c r="AO80" s="1044"/>
      <c r="AP80" s="1044"/>
      <c r="AQ80" s="1044"/>
      <c r="AR80" s="1044"/>
      <c r="AS80" s="1044"/>
      <c r="AT80" s="1044"/>
      <c r="AU80" s="1041"/>
      <c r="AV80" s="1041"/>
      <c r="AW80" s="1041"/>
      <c r="AX80" s="1045"/>
      <c r="AY8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8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80" s="1055"/>
      <c r="BB80" s="1038"/>
      <c r="BC80" s="1038"/>
      <c r="BD8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0" s="1038"/>
      <c r="BF80" s="1030"/>
      <c r="BG80" s="1030"/>
      <c r="BH80" s="1066"/>
      <c r="BI80" s="1038"/>
      <c r="BJ80" s="1066"/>
      <c r="BK80" s="1055"/>
      <c r="BL80" s="1038"/>
      <c r="BM80" s="1067"/>
      <c r="BN80" s="1068"/>
      <c r="BO80" s="1055"/>
      <c r="BP80" s="1022"/>
      <c r="BQ80" s="1067"/>
      <c r="BR80" s="1069"/>
      <c r="BS80" s="1070"/>
      <c r="BT80" s="1022"/>
      <c r="BU80" s="1071"/>
      <c r="BV80" s="1039"/>
      <c r="BW80" s="1025"/>
      <c r="BX80" s="1026"/>
      <c r="BY80" s="1022"/>
      <c r="BZ80" s="1022"/>
      <c r="CA80" s="1025"/>
      <c r="CB80" s="1026"/>
      <c r="CC80" s="1025"/>
      <c r="CD80" s="1026"/>
      <c r="CE80" s="1025"/>
      <c r="CF80" s="1026"/>
      <c r="CG80" s="1202"/>
      <c r="CH80" s="1022"/>
      <c r="CI80" s="1022"/>
      <c r="CJ80" s="1022"/>
      <c r="CK80" s="1065"/>
      <c r="CL80" s="1026"/>
      <c r="CM80" s="1202"/>
      <c r="CN80" s="1022"/>
      <c r="CO80" s="1022"/>
      <c r="CP80" s="1022"/>
      <c r="CQ80" s="1065"/>
      <c r="CR80" s="1026"/>
      <c r="CS80" s="1202"/>
      <c r="CT80" s="1022"/>
      <c r="CU80" s="1022"/>
      <c r="CV80" s="1022"/>
      <c r="CW80" s="1065"/>
      <c r="CX80" s="1026"/>
      <c r="CY80" s="1022"/>
      <c r="CZ80" s="1022"/>
      <c r="DA80" s="1022"/>
      <c r="DB80" s="1022"/>
      <c r="DC80" s="1065"/>
    </row>
    <row r="81" spans="1:107" s="28" customFormat="1" ht="18.600000000000001" customHeight="1" x14ac:dyDescent="0.25">
      <c r="A81" s="1180" t="s">
        <v>758</v>
      </c>
      <c r="B81" s="1018"/>
      <c r="C81" s="1018"/>
      <c r="D81" s="1011"/>
      <c r="E81" s="1012"/>
      <c r="F81" s="1019"/>
      <c r="G81" s="1016"/>
      <c r="H81" s="1020"/>
      <c r="I81" s="1239"/>
      <c r="J81" s="1238"/>
      <c r="K81" s="1021"/>
      <c r="L81" s="1016"/>
      <c r="M81" s="1022"/>
      <c r="N8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1" s="1022"/>
      <c r="U81" s="1022"/>
      <c r="V8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1" s="1022"/>
      <c r="AC81" s="1037"/>
      <c r="AD81" s="1038"/>
      <c r="AE81" s="1038"/>
      <c r="AF81" s="1038"/>
      <c r="AG81" s="1039"/>
      <c r="AH81" s="1038"/>
      <c r="AI81" s="1040"/>
      <c r="AJ81" s="1040"/>
      <c r="AK81" s="1041"/>
      <c r="AL81" s="1042"/>
      <c r="AM81" s="1043"/>
      <c r="AN81" s="1040"/>
      <c r="AO81" s="1044"/>
      <c r="AP81" s="1044"/>
      <c r="AQ81" s="1044"/>
      <c r="AR81" s="1044"/>
      <c r="AS81" s="1044"/>
      <c r="AT81" s="1044"/>
      <c r="AU81" s="1041"/>
      <c r="AV81" s="1041"/>
      <c r="AW81" s="1041"/>
      <c r="AX81" s="1045"/>
      <c r="AY8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8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81" s="1055"/>
      <c r="BB81" s="1038"/>
      <c r="BC81" s="1038"/>
      <c r="BD8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1" s="1038"/>
      <c r="BF81" s="1030"/>
      <c r="BG81" s="1030"/>
      <c r="BH81" s="1066"/>
      <c r="BI81" s="1038"/>
      <c r="BJ81" s="1066"/>
      <c r="BK81" s="1055"/>
      <c r="BL81" s="1038"/>
      <c r="BM81" s="1067"/>
      <c r="BN81" s="1068"/>
      <c r="BO81" s="1055"/>
      <c r="BP81" s="1022"/>
      <c r="BQ81" s="1067"/>
      <c r="BR81" s="1069"/>
      <c r="BS81" s="1070"/>
      <c r="BT81" s="1022"/>
      <c r="BU81" s="1071"/>
      <c r="BV81" s="1039"/>
      <c r="BW81" s="1025"/>
      <c r="BX81" s="1026"/>
      <c r="BY81" s="1022"/>
      <c r="BZ81" s="1022"/>
      <c r="CA81" s="1025"/>
      <c r="CB81" s="1026"/>
      <c r="CC81" s="1025"/>
      <c r="CD81" s="1026"/>
      <c r="CE81" s="1025"/>
      <c r="CF81" s="1026"/>
      <c r="CG81" s="1202"/>
      <c r="CH81" s="1022"/>
      <c r="CI81" s="1022"/>
      <c r="CJ81" s="1022"/>
      <c r="CK81" s="1065"/>
      <c r="CL81" s="1026"/>
      <c r="CM81" s="1202"/>
      <c r="CN81" s="1022"/>
      <c r="CO81" s="1022"/>
      <c r="CP81" s="1022"/>
      <c r="CQ81" s="1065"/>
      <c r="CR81" s="1026"/>
      <c r="CS81" s="1202"/>
      <c r="CT81" s="1022"/>
      <c r="CU81" s="1022"/>
      <c r="CV81" s="1022"/>
      <c r="CW81" s="1065"/>
      <c r="CX81" s="1026"/>
      <c r="CY81" s="1022"/>
      <c r="CZ81" s="1022"/>
      <c r="DA81" s="1022"/>
      <c r="DB81" s="1022"/>
      <c r="DC81" s="1065"/>
    </row>
    <row r="82" spans="1:107" s="28" customFormat="1" ht="18.600000000000001" customHeight="1" x14ac:dyDescent="0.25">
      <c r="A82" s="1180" t="s">
        <v>759</v>
      </c>
      <c r="B82" s="1018"/>
      <c r="C82" s="1018"/>
      <c r="D82" s="1011"/>
      <c r="E82" s="1012"/>
      <c r="F82" s="1019"/>
      <c r="G82" s="1016"/>
      <c r="H82" s="1020"/>
      <c r="I82" s="1239"/>
      <c r="J82" s="1238"/>
      <c r="K82" s="1021"/>
      <c r="L82" s="1016"/>
      <c r="M82" s="1022"/>
      <c r="N8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2" s="1022"/>
      <c r="U82" s="1022"/>
      <c r="V8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2" s="1022"/>
      <c r="AC82" s="1037"/>
      <c r="AD82" s="1038"/>
      <c r="AE82" s="1038"/>
      <c r="AF82" s="1038"/>
      <c r="AG82" s="1039"/>
      <c r="AH82" s="1038"/>
      <c r="AI82" s="1040"/>
      <c r="AJ82" s="1040"/>
      <c r="AK82" s="1041"/>
      <c r="AL82" s="1042"/>
      <c r="AM82" s="1043"/>
      <c r="AN82" s="1040"/>
      <c r="AO82" s="1044"/>
      <c r="AP82" s="1044"/>
      <c r="AQ82" s="1044"/>
      <c r="AR82" s="1044"/>
      <c r="AS82" s="1044"/>
      <c r="AT82" s="1044"/>
      <c r="AU82" s="1041"/>
      <c r="AV82" s="1041"/>
      <c r="AW82" s="1041"/>
      <c r="AX82" s="1045"/>
      <c r="AY8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8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82" s="1055"/>
      <c r="BB82" s="1038"/>
      <c r="BC82" s="1038"/>
      <c r="BD8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2" s="1038"/>
      <c r="BF82" s="1030"/>
      <c r="BG82" s="1030"/>
      <c r="BH82" s="1066"/>
      <c r="BI82" s="1038"/>
      <c r="BJ82" s="1066"/>
      <c r="BK82" s="1055"/>
      <c r="BL82" s="1038"/>
      <c r="BM82" s="1067"/>
      <c r="BN82" s="1068"/>
      <c r="BO82" s="1055"/>
      <c r="BP82" s="1022"/>
      <c r="BQ82" s="1067"/>
      <c r="BR82" s="1069"/>
      <c r="BS82" s="1070"/>
      <c r="BT82" s="1022"/>
      <c r="BU82" s="1071"/>
      <c r="BV82" s="1039"/>
      <c r="BW82" s="1025"/>
      <c r="BX82" s="1026"/>
      <c r="BY82" s="1022"/>
      <c r="BZ82" s="1022"/>
      <c r="CA82" s="1025"/>
      <c r="CB82" s="1026"/>
      <c r="CC82" s="1025"/>
      <c r="CD82" s="1026"/>
      <c r="CE82" s="1025"/>
      <c r="CF82" s="1026"/>
      <c r="CG82" s="1202"/>
      <c r="CH82" s="1022"/>
      <c r="CI82" s="1022"/>
      <c r="CJ82" s="1022"/>
      <c r="CK82" s="1065"/>
      <c r="CL82" s="1026"/>
      <c r="CM82" s="1202"/>
      <c r="CN82" s="1022"/>
      <c r="CO82" s="1022"/>
      <c r="CP82" s="1022"/>
      <c r="CQ82" s="1065"/>
      <c r="CR82" s="1026"/>
      <c r="CS82" s="1202"/>
      <c r="CT82" s="1022"/>
      <c r="CU82" s="1022"/>
      <c r="CV82" s="1022"/>
      <c r="CW82" s="1065"/>
      <c r="CX82" s="1026"/>
      <c r="CY82" s="1022"/>
      <c r="CZ82" s="1022"/>
      <c r="DA82" s="1022"/>
      <c r="DB82" s="1022"/>
      <c r="DC82" s="1065"/>
    </row>
    <row r="83" spans="1:107" s="28" customFormat="1" ht="18.600000000000001" customHeight="1" x14ac:dyDescent="0.25">
      <c r="A83" s="1180" t="s">
        <v>760</v>
      </c>
      <c r="B83" s="1018"/>
      <c r="C83" s="1018"/>
      <c r="D83" s="1011"/>
      <c r="E83" s="1012"/>
      <c r="F83" s="1019"/>
      <c r="G83" s="1016"/>
      <c r="H83" s="1020"/>
      <c r="I83" s="1239"/>
      <c r="J83" s="1238"/>
      <c r="K83" s="1021"/>
      <c r="L83" s="1016"/>
      <c r="M83" s="1022"/>
      <c r="N8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3" s="1022"/>
      <c r="U83" s="1022"/>
      <c r="V8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3" s="1022"/>
      <c r="AC83" s="1037"/>
      <c r="AD83" s="1038"/>
      <c r="AE83" s="1038"/>
      <c r="AF83" s="1038"/>
      <c r="AG83" s="1039"/>
      <c r="AH83" s="1038"/>
      <c r="AI83" s="1040"/>
      <c r="AJ83" s="1040"/>
      <c r="AK83" s="1041"/>
      <c r="AL83" s="1042"/>
      <c r="AM83" s="1043"/>
      <c r="AN83" s="1040"/>
      <c r="AO83" s="1044"/>
      <c r="AP83" s="1044"/>
      <c r="AQ83" s="1044"/>
      <c r="AR83" s="1044"/>
      <c r="AS83" s="1044"/>
      <c r="AT83" s="1044"/>
      <c r="AU83" s="1041"/>
      <c r="AV83" s="1041"/>
      <c r="AW83" s="1041"/>
      <c r="AX83" s="1045"/>
      <c r="AY8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8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83" s="1055"/>
      <c r="BB83" s="1038"/>
      <c r="BC83" s="1038"/>
      <c r="BD8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3" s="1038"/>
      <c r="BF83" s="1030"/>
      <c r="BG83" s="1030"/>
      <c r="BH83" s="1066"/>
      <c r="BI83" s="1038"/>
      <c r="BJ83" s="1066"/>
      <c r="BK83" s="1055"/>
      <c r="BL83" s="1038"/>
      <c r="BM83" s="1067"/>
      <c r="BN83" s="1068"/>
      <c r="BO83" s="1055"/>
      <c r="BP83" s="1022"/>
      <c r="BQ83" s="1067"/>
      <c r="BR83" s="1069"/>
      <c r="BS83" s="1070"/>
      <c r="BT83" s="1022"/>
      <c r="BU83" s="1071"/>
      <c r="BV83" s="1039"/>
      <c r="BW83" s="1025"/>
      <c r="BX83" s="1026"/>
      <c r="BY83" s="1022"/>
      <c r="BZ83" s="1022"/>
      <c r="CA83" s="1025"/>
      <c r="CB83" s="1026"/>
      <c r="CC83" s="1025"/>
      <c r="CD83" s="1026"/>
      <c r="CE83" s="1025"/>
      <c r="CF83" s="1026"/>
      <c r="CG83" s="1202"/>
      <c r="CH83" s="1022"/>
      <c r="CI83" s="1022"/>
      <c r="CJ83" s="1022"/>
      <c r="CK83" s="1065"/>
      <c r="CL83" s="1026"/>
      <c r="CM83" s="1202"/>
      <c r="CN83" s="1022"/>
      <c r="CO83" s="1022"/>
      <c r="CP83" s="1022"/>
      <c r="CQ83" s="1065"/>
      <c r="CR83" s="1026"/>
      <c r="CS83" s="1202"/>
      <c r="CT83" s="1022"/>
      <c r="CU83" s="1022"/>
      <c r="CV83" s="1022"/>
      <c r="CW83" s="1065"/>
      <c r="CX83" s="1026"/>
      <c r="CY83" s="1022"/>
      <c r="CZ83" s="1022"/>
      <c r="DA83" s="1022"/>
      <c r="DB83" s="1022"/>
      <c r="DC83" s="1065"/>
    </row>
    <row r="84" spans="1:107" s="28" customFormat="1" ht="18.600000000000001" customHeight="1" x14ac:dyDescent="0.25">
      <c r="A84" s="1180" t="s">
        <v>761</v>
      </c>
      <c r="B84" s="1018"/>
      <c r="C84" s="1018"/>
      <c r="D84" s="1011"/>
      <c r="E84" s="1012"/>
      <c r="F84" s="1019"/>
      <c r="G84" s="1016"/>
      <c r="H84" s="1020"/>
      <c r="I84" s="1239"/>
      <c r="J84" s="1238"/>
      <c r="K84" s="1021"/>
      <c r="L84" s="1016"/>
      <c r="M84" s="1022"/>
      <c r="N8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4" s="1022"/>
      <c r="U84" s="1022"/>
      <c r="V8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4" s="1022"/>
      <c r="AC84" s="1037"/>
      <c r="AD84" s="1038"/>
      <c r="AE84" s="1038"/>
      <c r="AF84" s="1038"/>
      <c r="AG84" s="1039"/>
      <c r="AH84" s="1038"/>
      <c r="AI84" s="1040"/>
      <c r="AJ84" s="1040"/>
      <c r="AK84" s="1041"/>
      <c r="AL84" s="1042"/>
      <c r="AM84" s="1043"/>
      <c r="AN84" s="1040"/>
      <c r="AO84" s="1044"/>
      <c r="AP84" s="1044"/>
      <c r="AQ84" s="1044"/>
      <c r="AR84" s="1044"/>
      <c r="AS84" s="1044"/>
      <c r="AT84" s="1044"/>
      <c r="AU84" s="1041"/>
      <c r="AV84" s="1041"/>
      <c r="AW84" s="1041"/>
      <c r="AX84" s="1045"/>
      <c r="AY8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8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84" s="1055"/>
      <c r="BB84" s="1038"/>
      <c r="BC84" s="1038"/>
      <c r="BD8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4" s="1038"/>
      <c r="BF84" s="1030"/>
      <c r="BG84" s="1030"/>
      <c r="BH84" s="1066"/>
      <c r="BI84" s="1038"/>
      <c r="BJ84" s="1066"/>
      <c r="BK84" s="1055"/>
      <c r="BL84" s="1038"/>
      <c r="BM84" s="1067"/>
      <c r="BN84" s="1068"/>
      <c r="BO84" s="1055"/>
      <c r="BP84" s="1022"/>
      <c r="BQ84" s="1067"/>
      <c r="BR84" s="1069"/>
      <c r="BS84" s="1070"/>
      <c r="BT84" s="1022"/>
      <c r="BU84" s="1071"/>
      <c r="BV84" s="1039"/>
      <c r="BW84" s="1025"/>
      <c r="BX84" s="1026"/>
      <c r="BY84" s="1022"/>
      <c r="BZ84" s="1022"/>
      <c r="CA84" s="1025"/>
      <c r="CB84" s="1026"/>
      <c r="CC84" s="1025"/>
      <c r="CD84" s="1026"/>
      <c r="CE84" s="1025"/>
      <c r="CF84" s="1026"/>
      <c r="CG84" s="1202"/>
      <c r="CH84" s="1022"/>
      <c r="CI84" s="1022"/>
      <c r="CJ84" s="1022"/>
      <c r="CK84" s="1065"/>
      <c r="CL84" s="1026"/>
      <c r="CM84" s="1202"/>
      <c r="CN84" s="1022"/>
      <c r="CO84" s="1022"/>
      <c r="CP84" s="1022"/>
      <c r="CQ84" s="1065"/>
      <c r="CR84" s="1026"/>
      <c r="CS84" s="1202"/>
      <c r="CT84" s="1022"/>
      <c r="CU84" s="1022"/>
      <c r="CV84" s="1022"/>
      <c r="CW84" s="1065"/>
      <c r="CX84" s="1026"/>
      <c r="CY84" s="1022"/>
      <c r="CZ84" s="1022"/>
      <c r="DA84" s="1022"/>
      <c r="DB84" s="1022"/>
      <c r="DC84" s="1065"/>
    </row>
    <row r="85" spans="1:107" s="28" customFormat="1" ht="18.600000000000001" customHeight="1" x14ac:dyDescent="0.25">
      <c r="A85" s="1180" t="s">
        <v>762</v>
      </c>
      <c r="B85" s="1018"/>
      <c r="C85" s="1018"/>
      <c r="D85" s="1011"/>
      <c r="E85" s="1012"/>
      <c r="F85" s="1019"/>
      <c r="G85" s="1016"/>
      <c r="H85" s="1020"/>
      <c r="I85" s="1239"/>
      <c r="J85" s="1238"/>
      <c r="K85" s="1021"/>
      <c r="L85" s="1016"/>
      <c r="M85" s="1022"/>
      <c r="N8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5" s="1022"/>
      <c r="U85" s="1022"/>
      <c r="V8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5" s="1022"/>
      <c r="AC85" s="1037"/>
      <c r="AD85" s="1038"/>
      <c r="AE85" s="1038"/>
      <c r="AF85" s="1038"/>
      <c r="AG85" s="1039"/>
      <c r="AH85" s="1038"/>
      <c r="AI85" s="1040"/>
      <c r="AJ85" s="1040"/>
      <c r="AK85" s="1041"/>
      <c r="AL85" s="1042"/>
      <c r="AM85" s="1043"/>
      <c r="AN85" s="1040"/>
      <c r="AO85" s="1044"/>
      <c r="AP85" s="1044"/>
      <c r="AQ85" s="1044"/>
      <c r="AR85" s="1044"/>
      <c r="AS85" s="1044"/>
      <c r="AT85" s="1044"/>
      <c r="AU85" s="1041"/>
      <c r="AV85" s="1041"/>
      <c r="AW85" s="1041"/>
      <c r="AX85" s="1045"/>
      <c r="AY8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8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85" s="1055"/>
      <c r="BB85" s="1038"/>
      <c r="BC85" s="1038"/>
      <c r="BD8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5" s="1038"/>
      <c r="BF85" s="1030"/>
      <c r="BG85" s="1030"/>
      <c r="BH85" s="1066"/>
      <c r="BI85" s="1038"/>
      <c r="BJ85" s="1066"/>
      <c r="BK85" s="1055"/>
      <c r="BL85" s="1038"/>
      <c r="BM85" s="1067"/>
      <c r="BN85" s="1068"/>
      <c r="BO85" s="1055"/>
      <c r="BP85" s="1022"/>
      <c r="BQ85" s="1067"/>
      <c r="BR85" s="1069"/>
      <c r="BS85" s="1070"/>
      <c r="BT85" s="1022"/>
      <c r="BU85" s="1071"/>
      <c r="BV85" s="1039"/>
      <c r="BW85" s="1025"/>
      <c r="BX85" s="1026"/>
      <c r="BY85" s="1022"/>
      <c r="BZ85" s="1022"/>
      <c r="CA85" s="1025"/>
      <c r="CB85" s="1026"/>
      <c r="CC85" s="1025"/>
      <c r="CD85" s="1026"/>
      <c r="CE85" s="1025"/>
      <c r="CF85" s="1026"/>
      <c r="CG85" s="1202"/>
      <c r="CH85" s="1022"/>
      <c r="CI85" s="1022"/>
      <c r="CJ85" s="1022"/>
      <c r="CK85" s="1065"/>
      <c r="CL85" s="1026"/>
      <c r="CM85" s="1202"/>
      <c r="CN85" s="1022"/>
      <c r="CO85" s="1022"/>
      <c r="CP85" s="1022"/>
      <c r="CQ85" s="1065"/>
      <c r="CR85" s="1026"/>
      <c r="CS85" s="1202"/>
      <c r="CT85" s="1022"/>
      <c r="CU85" s="1022"/>
      <c r="CV85" s="1022"/>
      <c r="CW85" s="1065"/>
      <c r="CX85" s="1026"/>
      <c r="CY85" s="1022"/>
      <c r="CZ85" s="1022"/>
      <c r="DA85" s="1022"/>
      <c r="DB85" s="1022"/>
      <c r="DC85" s="1065"/>
    </row>
    <row r="86" spans="1:107" s="28" customFormat="1" ht="18.600000000000001" customHeight="1" x14ac:dyDescent="0.25">
      <c r="A86" s="1180" t="s">
        <v>763</v>
      </c>
      <c r="B86" s="1018"/>
      <c r="C86" s="1018"/>
      <c r="D86" s="1011"/>
      <c r="E86" s="1012"/>
      <c r="F86" s="1019"/>
      <c r="G86" s="1016"/>
      <c r="H86" s="1020"/>
      <c r="I86" s="1239"/>
      <c r="J86" s="1238"/>
      <c r="K86" s="1021"/>
      <c r="L86" s="1016"/>
      <c r="M86" s="1022"/>
      <c r="N8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6" s="1022"/>
      <c r="U86" s="1022"/>
      <c r="V8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6" s="1022"/>
      <c r="AC86" s="1037"/>
      <c r="AD86" s="1038"/>
      <c r="AE86" s="1038"/>
      <c r="AF86" s="1038"/>
      <c r="AG86" s="1039"/>
      <c r="AH86" s="1038"/>
      <c r="AI86" s="1040"/>
      <c r="AJ86" s="1040"/>
      <c r="AK86" s="1041"/>
      <c r="AL86" s="1042"/>
      <c r="AM86" s="1043"/>
      <c r="AN86" s="1040"/>
      <c r="AO86" s="1044"/>
      <c r="AP86" s="1044"/>
      <c r="AQ86" s="1044"/>
      <c r="AR86" s="1044"/>
      <c r="AS86" s="1044"/>
      <c r="AT86" s="1044"/>
      <c r="AU86" s="1041"/>
      <c r="AV86" s="1041"/>
      <c r="AW86" s="1041"/>
      <c r="AX86" s="1045"/>
      <c r="AY8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8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86" s="1055"/>
      <c r="BB86" s="1038"/>
      <c r="BC86" s="1038"/>
      <c r="BD8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6" s="1038"/>
      <c r="BF86" s="1030"/>
      <c r="BG86" s="1030"/>
      <c r="BH86" s="1066"/>
      <c r="BI86" s="1038"/>
      <c r="BJ86" s="1066"/>
      <c r="BK86" s="1055"/>
      <c r="BL86" s="1038"/>
      <c r="BM86" s="1067"/>
      <c r="BN86" s="1068"/>
      <c r="BO86" s="1055"/>
      <c r="BP86" s="1022"/>
      <c r="BQ86" s="1067"/>
      <c r="BR86" s="1069"/>
      <c r="BS86" s="1070"/>
      <c r="BT86" s="1022"/>
      <c r="BU86" s="1071"/>
      <c r="BV86" s="1039"/>
      <c r="BW86" s="1025"/>
      <c r="BX86" s="1026"/>
      <c r="BY86" s="1022"/>
      <c r="BZ86" s="1022"/>
      <c r="CA86" s="1025"/>
      <c r="CB86" s="1026"/>
      <c r="CC86" s="1025"/>
      <c r="CD86" s="1026"/>
      <c r="CE86" s="1025"/>
      <c r="CF86" s="1026"/>
      <c r="CG86" s="1202"/>
      <c r="CH86" s="1022"/>
      <c r="CI86" s="1022"/>
      <c r="CJ86" s="1022"/>
      <c r="CK86" s="1065"/>
      <c r="CL86" s="1026"/>
      <c r="CM86" s="1202"/>
      <c r="CN86" s="1022"/>
      <c r="CO86" s="1022"/>
      <c r="CP86" s="1022"/>
      <c r="CQ86" s="1065"/>
      <c r="CR86" s="1026"/>
      <c r="CS86" s="1202"/>
      <c r="CT86" s="1022"/>
      <c r="CU86" s="1022"/>
      <c r="CV86" s="1022"/>
      <c r="CW86" s="1065"/>
      <c r="CX86" s="1026"/>
      <c r="CY86" s="1022"/>
      <c r="CZ86" s="1022"/>
      <c r="DA86" s="1022"/>
      <c r="DB86" s="1022"/>
      <c r="DC86" s="1065"/>
    </row>
    <row r="87" spans="1:107" s="28" customFormat="1" ht="18.600000000000001" customHeight="1" x14ac:dyDescent="0.25">
      <c r="A87" s="1180" t="s">
        <v>764</v>
      </c>
      <c r="B87" s="1018"/>
      <c r="C87" s="1018"/>
      <c r="D87" s="1011"/>
      <c r="E87" s="1012"/>
      <c r="F87" s="1019"/>
      <c r="G87" s="1016"/>
      <c r="H87" s="1020"/>
      <c r="I87" s="1239"/>
      <c r="J87" s="1238"/>
      <c r="K87" s="1021"/>
      <c r="L87" s="1016"/>
      <c r="M87" s="1022"/>
      <c r="N8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7" s="1022"/>
      <c r="U87" s="1022"/>
      <c r="V8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7" s="1022"/>
      <c r="AC87" s="1037"/>
      <c r="AD87" s="1038"/>
      <c r="AE87" s="1038"/>
      <c r="AF87" s="1038"/>
      <c r="AG87" s="1039"/>
      <c r="AH87" s="1038"/>
      <c r="AI87" s="1040"/>
      <c r="AJ87" s="1040"/>
      <c r="AK87" s="1041"/>
      <c r="AL87" s="1042"/>
      <c r="AM87" s="1043"/>
      <c r="AN87" s="1040"/>
      <c r="AO87" s="1044"/>
      <c r="AP87" s="1044"/>
      <c r="AQ87" s="1044"/>
      <c r="AR87" s="1044"/>
      <c r="AS87" s="1044"/>
      <c r="AT87" s="1044"/>
      <c r="AU87" s="1041"/>
      <c r="AV87" s="1041"/>
      <c r="AW87" s="1041"/>
      <c r="AX87" s="1045"/>
      <c r="AY8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8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87" s="1055"/>
      <c r="BB87" s="1038"/>
      <c r="BC87" s="1038"/>
      <c r="BD8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7" s="1038"/>
      <c r="BF87" s="1030"/>
      <c r="BG87" s="1030"/>
      <c r="BH87" s="1066"/>
      <c r="BI87" s="1038"/>
      <c r="BJ87" s="1066"/>
      <c r="BK87" s="1055"/>
      <c r="BL87" s="1038"/>
      <c r="BM87" s="1067"/>
      <c r="BN87" s="1068"/>
      <c r="BO87" s="1055"/>
      <c r="BP87" s="1022"/>
      <c r="BQ87" s="1067"/>
      <c r="BR87" s="1069"/>
      <c r="BS87" s="1070"/>
      <c r="BT87" s="1022"/>
      <c r="BU87" s="1071"/>
      <c r="BV87" s="1039"/>
      <c r="BW87" s="1025"/>
      <c r="BX87" s="1026"/>
      <c r="BY87" s="1022"/>
      <c r="BZ87" s="1022"/>
      <c r="CA87" s="1025"/>
      <c r="CB87" s="1026"/>
      <c r="CC87" s="1025"/>
      <c r="CD87" s="1026"/>
      <c r="CE87" s="1025"/>
      <c r="CF87" s="1026"/>
      <c r="CG87" s="1202"/>
      <c r="CH87" s="1022"/>
      <c r="CI87" s="1022"/>
      <c r="CJ87" s="1022"/>
      <c r="CK87" s="1065"/>
      <c r="CL87" s="1026"/>
      <c r="CM87" s="1202"/>
      <c r="CN87" s="1022"/>
      <c r="CO87" s="1022"/>
      <c r="CP87" s="1022"/>
      <c r="CQ87" s="1065"/>
      <c r="CR87" s="1026"/>
      <c r="CS87" s="1202"/>
      <c r="CT87" s="1022"/>
      <c r="CU87" s="1022"/>
      <c r="CV87" s="1022"/>
      <c r="CW87" s="1065"/>
      <c r="CX87" s="1026"/>
      <c r="CY87" s="1022"/>
      <c r="CZ87" s="1022"/>
      <c r="DA87" s="1022"/>
      <c r="DB87" s="1022"/>
      <c r="DC87" s="1065"/>
    </row>
    <row r="88" spans="1:107" s="28" customFormat="1" ht="18.600000000000001" customHeight="1" x14ac:dyDescent="0.25">
      <c r="A88" s="1180" t="s">
        <v>765</v>
      </c>
      <c r="B88" s="1018"/>
      <c r="C88" s="1018"/>
      <c r="D88" s="1011"/>
      <c r="E88" s="1012"/>
      <c r="F88" s="1019"/>
      <c r="G88" s="1016"/>
      <c r="H88" s="1020"/>
      <c r="I88" s="1239"/>
      <c r="J88" s="1238"/>
      <c r="K88" s="1021"/>
      <c r="L88" s="1016"/>
      <c r="M88" s="1022"/>
      <c r="N8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8" s="1022"/>
      <c r="U88" s="1022"/>
      <c r="V8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8" s="1022"/>
      <c r="AC88" s="1037"/>
      <c r="AD88" s="1038"/>
      <c r="AE88" s="1038"/>
      <c r="AF88" s="1038"/>
      <c r="AG88" s="1039"/>
      <c r="AH88" s="1038"/>
      <c r="AI88" s="1040"/>
      <c r="AJ88" s="1040"/>
      <c r="AK88" s="1041"/>
      <c r="AL88" s="1042"/>
      <c r="AM88" s="1043"/>
      <c r="AN88" s="1040"/>
      <c r="AO88" s="1044"/>
      <c r="AP88" s="1044"/>
      <c r="AQ88" s="1044"/>
      <c r="AR88" s="1044"/>
      <c r="AS88" s="1044"/>
      <c r="AT88" s="1044"/>
      <c r="AU88" s="1041"/>
      <c r="AV88" s="1041"/>
      <c r="AW88" s="1041"/>
      <c r="AX88" s="1045"/>
      <c r="AY8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8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88" s="1055"/>
      <c r="BB88" s="1038"/>
      <c r="BC88" s="1038"/>
      <c r="BD8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8" s="1038"/>
      <c r="BF88" s="1030"/>
      <c r="BG88" s="1030"/>
      <c r="BH88" s="1066"/>
      <c r="BI88" s="1038"/>
      <c r="BJ88" s="1066"/>
      <c r="BK88" s="1055"/>
      <c r="BL88" s="1038"/>
      <c r="BM88" s="1067"/>
      <c r="BN88" s="1068"/>
      <c r="BO88" s="1055"/>
      <c r="BP88" s="1022"/>
      <c r="BQ88" s="1067"/>
      <c r="BR88" s="1069"/>
      <c r="BS88" s="1070"/>
      <c r="BT88" s="1022"/>
      <c r="BU88" s="1071"/>
      <c r="BV88" s="1039"/>
      <c r="BW88" s="1025"/>
      <c r="BX88" s="1026"/>
      <c r="BY88" s="1022"/>
      <c r="BZ88" s="1022"/>
      <c r="CA88" s="1025"/>
      <c r="CB88" s="1026"/>
      <c r="CC88" s="1025"/>
      <c r="CD88" s="1026"/>
      <c r="CE88" s="1025"/>
      <c r="CF88" s="1026"/>
      <c r="CG88" s="1202"/>
      <c r="CH88" s="1022"/>
      <c r="CI88" s="1022"/>
      <c r="CJ88" s="1022"/>
      <c r="CK88" s="1065"/>
      <c r="CL88" s="1026"/>
      <c r="CM88" s="1202"/>
      <c r="CN88" s="1022"/>
      <c r="CO88" s="1022"/>
      <c r="CP88" s="1022"/>
      <c r="CQ88" s="1065"/>
      <c r="CR88" s="1026"/>
      <c r="CS88" s="1202"/>
      <c r="CT88" s="1022"/>
      <c r="CU88" s="1022"/>
      <c r="CV88" s="1022"/>
      <c r="CW88" s="1065"/>
      <c r="CX88" s="1026"/>
      <c r="CY88" s="1022"/>
      <c r="CZ88" s="1022"/>
      <c r="DA88" s="1022"/>
      <c r="DB88" s="1022"/>
      <c r="DC88" s="1065"/>
    </row>
    <row r="89" spans="1:107" s="28" customFormat="1" ht="18.600000000000001" customHeight="1" x14ac:dyDescent="0.25">
      <c r="A89" s="1180" t="s">
        <v>766</v>
      </c>
      <c r="B89" s="1018"/>
      <c r="C89" s="1018"/>
      <c r="D89" s="1011"/>
      <c r="E89" s="1012"/>
      <c r="F89" s="1019"/>
      <c r="G89" s="1016"/>
      <c r="H89" s="1020"/>
      <c r="I89" s="1239"/>
      <c r="J89" s="1238"/>
      <c r="K89" s="1021"/>
      <c r="L89" s="1016"/>
      <c r="M89" s="1022"/>
      <c r="N8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9" s="1022"/>
      <c r="U89" s="1022"/>
      <c r="V8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9" s="1022"/>
      <c r="AC89" s="1037"/>
      <c r="AD89" s="1038"/>
      <c r="AE89" s="1038"/>
      <c r="AF89" s="1038"/>
      <c r="AG89" s="1039"/>
      <c r="AH89" s="1038"/>
      <c r="AI89" s="1040"/>
      <c r="AJ89" s="1040"/>
      <c r="AK89" s="1041"/>
      <c r="AL89" s="1042"/>
      <c r="AM89" s="1043"/>
      <c r="AN89" s="1040"/>
      <c r="AO89" s="1044"/>
      <c r="AP89" s="1044"/>
      <c r="AQ89" s="1044"/>
      <c r="AR89" s="1044"/>
      <c r="AS89" s="1044"/>
      <c r="AT89" s="1044"/>
      <c r="AU89" s="1041"/>
      <c r="AV89" s="1041"/>
      <c r="AW89" s="1041"/>
      <c r="AX89" s="1045"/>
      <c r="AY8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8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89" s="1055"/>
      <c r="BB89" s="1038"/>
      <c r="BC89" s="1038"/>
      <c r="BD8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9" s="1038"/>
      <c r="BF89" s="1030"/>
      <c r="BG89" s="1030"/>
      <c r="BH89" s="1066"/>
      <c r="BI89" s="1038"/>
      <c r="BJ89" s="1066"/>
      <c r="BK89" s="1055"/>
      <c r="BL89" s="1038"/>
      <c r="BM89" s="1067"/>
      <c r="BN89" s="1068"/>
      <c r="BO89" s="1055"/>
      <c r="BP89" s="1022"/>
      <c r="BQ89" s="1067"/>
      <c r="BR89" s="1069"/>
      <c r="BS89" s="1070"/>
      <c r="BT89" s="1022"/>
      <c r="BU89" s="1071"/>
      <c r="BV89" s="1039"/>
      <c r="BW89" s="1025"/>
      <c r="BX89" s="1026"/>
      <c r="BY89" s="1022"/>
      <c r="BZ89" s="1022"/>
      <c r="CA89" s="1025"/>
      <c r="CB89" s="1026"/>
      <c r="CC89" s="1025"/>
      <c r="CD89" s="1026"/>
      <c r="CE89" s="1025"/>
      <c r="CF89" s="1026"/>
      <c r="CG89" s="1202"/>
      <c r="CH89" s="1022"/>
      <c r="CI89" s="1022"/>
      <c r="CJ89" s="1022"/>
      <c r="CK89" s="1065"/>
      <c r="CL89" s="1026"/>
      <c r="CM89" s="1202"/>
      <c r="CN89" s="1022"/>
      <c r="CO89" s="1022"/>
      <c r="CP89" s="1022"/>
      <c r="CQ89" s="1065"/>
      <c r="CR89" s="1026"/>
      <c r="CS89" s="1202"/>
      <c r="CT89" s="1022"/>
      <c r="CU89" s="1022"/>
      <c r="CV89" s="1022"/>
      <c r="CW89" s="1065"/>
      <c r="CX89" s="1026"/>
      <c r="CY89" s="1022"/>
      <c r="CZ89" s="1022"/>
      <c r="DA89" s="1022"/>
      <c r="DB89" s="1022"/>
      <c r="DC89" s="1065"/>
    </row>
    <row r="90" spans="1:107" s="28" customFormat="1" ht="18.600000000000001" customHeight="1" x14ac:dyDescent="0.25">
      <c r="A90" s="1180" t="s">
        <v>767</v>
      </c>
      <c r="B90" s="1018"/>
      <c r="C90" s="1018"/>
      <c r="D90" s="1011"/>
      <c r="E90" s="1012"/>
      <c r="F90" s="1019"/>
      <c r="G90" s="1016"/>
      <c r="H90" s="1020"/>
      <c r="I90" s="1239"/>
      <c r="J90" s="1238"/>
      <c r="K90" s="1021"/>
      <c r="L90" s="1016"/>
      <c r="M90" s="1022"/>
      <c r="N9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9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9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9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9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9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90" s="1022"/>
      <c r="U90" s="1022"/>
      <c r="V9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9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9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9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9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9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90" s="1022"/>
      <c r="AC90" s="1037"/>
      <c r="AD90" s="1038"/>
      <c r="AE90" s="1038"/>
      <c r="AF90" s="1038"/>
      <c r="AG90" s="1039"/>
      <c r="AH90" s="1038"/>
      <c r="AI90" s="1040"/>
      <c r="AJ90" s="1040"/>
      <c r="AK90" s="1041"/>
      <c r="AL90" s="1042"/>
      <c r="AM90" s="1043"/>
      <c r="AN90" s="1040"/>
      <c r="AO90" s="1044"/>
      <c r="AP90" s="1044"/>
      <c r="AQ90" s="1044"/>
      <c r="AR90" s="1044"/>
      <c r="AS90" s="1044"/>
      <c r="AT90" s="1044"/>
      <c r="AU90" s="1041"/>
      <c r="AV90" s="1041"/>
      <c r="AW90" s="1041"/>
      <c r="AX90" s="1045"/>
      <c r="AY9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9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90" s="1055"/>
      <c r="BB90" s="1038"/>
      <c r="BC90" s="1038"/>
      <c r="BD9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90" s="1038"/>
      <c r="BF90" s="1030"/>
      <c r="BG90" s="1030"/>
      <c r="BH90" s="1066"/>
      <c r="BI90" s="1038"/>
      <c r="BJ90" s="1066"/>
      <c r="BK90" s="1055"/>
      <c r="BL90" s="1038"/>
      <c r="BM90" s="1067"/>
      <c r="BN90" s="1068"/>
      <c r="BO90" s="1055"/>
      <c r="BP90" s="1022"/>
      <c r="BQ90" s="1067"/>
      <c r="BR90" s="1069"/>
      <c r="BS90" s="1070"/>
      <c r="BT90" s="1022"/>
      <c r="BU90" s="1071"/>
      <c r="BV90" s="1039"/>
      <c r="BW90" s="1025"/>
      <c r="BX90" s="1026"/>
      <c r="BY90" s="1022"/>
      <c r="BZ90" s="1022"/>
      <c r="CA90" s="1025"/>
      <c r="CB90" s="1026"/>
      <c r="CC90" s="1025"/>
      <c r="CD90" s="1026"/>
      <c r="CE90" s="1025"/>
      <c r="CF90" s="1026"/>
      <c r="CG90" s="1202"/>
      <c r="CH90" s="1022"/>
      <c r="CI90" s="1022"/>
      <c r="CJ90" s="1022"/>
      <c r="CK90" s="1065"/>
      <c r="CL90" s="1026"/>
      <c r="CM90" s="1202"/>
      <c r="CN90" s="1022"/>
      <c r="CO90" s="1022"/>
      <c r="CP90" s="1022"/>
      <c r="CQ90" s="1065"/>
      <c r="CR90" s="1026"/>
      <c r="CS90" s="1202"/>
      <c r="CT90" s="1022"/>
      <c r="CU90" s="1022"/>
      <c r="CV90" s="1022"/>
      <c r="CW90" s="1065"/>
      <c r="CX90" s="1026"/>
      <c r="CY90" s="1022"/>
      <c r="CZ90" s="1022"/>
      <c r="DA90" s="1022"/>
      <c r="DB90" s="1022"/>
      <c r="DC90" s="1065"/>
    </row>
    <row r="91" spans="1:107" s="28" customFormat="1" ht="18.600000000000001" customHeight="1" x14ac:dyDescent="0.25">
      <c r="A91" s="1180" t="s">
        <v>768</v>
      </c>
      <c r="B91" s="1018"/>
      <c r="C91" s="1018"/>
      <c r="D91" s="1011"/>
      <c r="E91" s="1012"/>
      <c r="F91" s="1019"/>
      <c r="G91" s="1016"/>
      <c r="H91" s="1020"/>
      <c r="I91" s="1239"/>
      <c r="J91" s="1238"/>
      <c r="K91" s="1021"/>
      <c r="L91" s="1016"/>
      <c r="M91" s="1022"/>
      <c r="N9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9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9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9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9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9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91" s="1022"/>
      <c r="U91" s="1022"/>
      <c r="V9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9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9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9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9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9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91" s="1022"/>
      <c r="AC91" s="1037"/>
      <c r="AD91" s="1038"/>
      <c r="AE91" s="1038"/>
      <c r="AF91" s="1038"/>
      <c r="AG91" s="1039"/>
      <c r="AH91" s="1038"/>
      <c r="AI91" s="1040"/>
      <c r="AJ91" s="1040"/>
      <c r="AK91" s="1041"/>
      <c r="AL91" s="1042"/>
      <c r="AM91" s="1043"/>
      <c r="AN91" s="1040"/>
      <c r="AO91" s="1044"/>
      <c r="AP91" s="1044"/>
      <c r="AQ91" s="1044"/>
      <c r="AR91" s="1044"/>
      <c r="AS91" s="1044"/>
      <c r="AT91" s="1044"/>
      <c r="AU91" s="1041"/>
      <c r="AV91" s="1041"/>
      <c r="AW91" s="1041"/>
      <c r="AX91" s="1045"/>
      <c r="AY9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9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91" s="1055"/>
      <c r="BB91" s="1038"/>
      <c r="BC91" s="1038"/>
      <c r="BD9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91" s="1038"/>
      <c r="BF91" s="1030"/>
      <c r="BG91" s="1030"/>
      <c r="BH91" s="1066"/>
      <c r="BI91" s="1038"/>
      <c r="BJ91" s="1066"/>
      <c r="BK91" s="1055"/>
      <c r="BL91" s="1038"/>
      <c r="BM91" s="1067"/>
      <c r="BN91" s="1068"/>
      <c r="BO91" s="1055"/>
      <c r="BP91" s="1022"/>
      <c r="BQ91" s="1067"/>
      <c r="BR91" s="1069"/>
      <c r="BS91" s="1070"/>
      <c r="BT91" s="1022"/>
      <c r="BU91" s="1071"/>
      <c r="BV91" s="1039"/>
      <c r="BW91" s="1025"/>
      <c r="BX91" s="1026"/>
      <c r="BY91" s="1022"/>
      <c r="BZ91" s="1022"/>
      <c r="CA91" s="1025"/>
      <c r="CB91" s="1026"/>
      <c r="CC91" s="1025"/>
      <c r="CD91" s="1026"/>
      <c r="CE91" s="1025"/>
      <c r="CF91" s="1026"/>
      <c r="CG91" s="1202"/>
      <c r="CH91" s="1022"/>
      <c r="CI91" s="1022"/>
      <c r="CJ91" s="1022"/>
      <c r="CK91" s="1065"/>
      <c r="CL91" s="1026"/>
      <c r="CM91" s="1202"/>
      <c r="CN91" s="1022"/>
      <c r="CO91" s="1022"/>
      <c r="CP91" s="1022"/>
      <c r="CQ91" s="1065"/>
      <c r="CR91" s="1026"/>
      <c r="CS91" s="1202"/>
      <c r="CT91" s="1022"/>
      <c r="CU91" s="1022"/>
      <c r="CV91" s="1022"/>
      <c r="CW91" s="1065"/>
      <c r="CX91" s="1026"/>
      <c r="CY91" s="1022"/>
      <c r="CZ91" s="1022"/>
      <c r="DA91" s="1022"/>
      <c r="DB91" s="1022"/>
      <c r="DC91" s="1065"/>
    </row>
    <row r="92" spans="1:107" s="28" customFormat="1" ht="18.600000000000001" customHeight="1" x14ac:dyDescent="0.25">
      <c r="A92" s="1180" t="s">
        <v>769</v>
      </c>
      <c r="B92" s="1018"/>
      <c r="C92" s="1018"/>
      <c r="D92" s="1011"/>
      <c r="E92" s="1012"/>
      <c r="F92" s="1019"/>
      <c r="G92" s="1016"/>
      <c r="H92" s="1020"/>
      <c r="I92" s="1239"/>
      <c r="J92" s="1238"/>
      <c r="K92" s="1021"/>
      <c r="L92" s="1016"/>
      <c r="M92" s="1022"/>
      <c r="N9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9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9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9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9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9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92" s="1022"/>
      <c r="U92" s="1022"/>
      <c r="V9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9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9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9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9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9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92" s="1022"/>
      <c r="AC92" s="1037"/>
      <c r="AD92" s="1038"/>
      <c r="AE92" s="1038"/>
      <c r="AF92" s="1038"/>
      <c r="AG92" s="1039"/>
      <c r="AH92" s="1038"/>
      <c r="AI92" s="1040"/>
      <c r="AJ92" s="1040"/>
      <c r="AK92" s="1041"/>
      <c r="AL92" s="1042"/>
      <c r="AM92" s="1043"/>
      <c r="AN92" s="1040"/>
      <c r="AO92" s="1044"/>
      <c r="AP92" s="1044"/>
      <c r="AQ92" s="1044"/>
      <c r="AR92" s="1044"/>
      <c r="AS92" s="1044"/>
      <c r="AT92" s="1044"/>
      <c r="AU92" s="1041"/>
      <c r="AV92" s="1041"/>
      <c r="AW92" s="1041"/>
      <c r="AX92" s="1045"/>
      <c r="AY9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9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92" s="1055"/>
      <c r="BB92" s="1038"/>
      <c r="BC92" s="1038"/>
      <c r="BD9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92" s="1038"/>
      <c r="BF92" s="1030"/>
      <c r="BG92" s="1030"/>
      <c r="BH92" s="1066"/>
      <c r="BI92" s="1038"/>
      <c r="BJ92" s="1066"/>
      <c r="BK92" s="1055"/>
      <c r="BL92" s="1038"/>
      <c r="BM92" s="1067"/>
      <c r="BN92" s="1068"/>
      <c r="BO92" s="1055"/>
      <c r="BP92" s="1022"/>
      <c r="BQ92" s="1067"/>
      <c r="BR92" s="1069"/>
      <c r="BS92" s="1070"/>
      <c r="BT92" s="1022"/>
      <c r="BU92" s="1071"/>
      <c r="BV92" s="1039"/>
      <c r="BW92" s="1025"/>
      <c r="BX92" s="1026"/>
      <c r="BY92" s="1022"/>
      <c r="BZ92" s="1022"/>
      <c r="CA92" s="1025"/>
      <c r="CB92" s="1026"/>
      <c r="CC92" s="1025"/>
      <c r="CD92" s="1026"/>
      <c r="CE92" s="1025"/>
      <c r="CF92" s="1026"/>
      <c r="CG92" s="1202"/>
      <c r="CH92" s="1022"/>
      <c r="CI92" s="1022"/>
      <c r="CJ92" s="1022"/>
      <c r="CK92" s="1065"/>
      <c r="CL92" s="1026"/>
      <c r="CM92" s="1202"/>
      <c r="CN92" s="1022"/>
      <c r="CO92" s="1022"/>
      <c r="CP92" s="1022"/>
      <c r="CQ92" s="1065"/>
      <c r="CR92" s="1026"/>
      <c r="CS92" s="1202"/>
      <c r="CT92" s="1022"/>
      <c r="CU92" s="1022"/>
      <c r="CV92" s="1022"/>
      <c r="CW92" s="1065"/>
      <c r="CX92" s="1026"/>
      <c r="CY92" s="1022"/>
      <c r="CZ92" s="1022"/>
      <c r="DA92" s="1022"/>
      <c r="DB92" s="1022"/>
      <c r="DC92" s="1065"/>
    </row>
    <row r="93" spans="1:107" s="28" customFormat="1" ht="18.600000000000001" customHeight="1" x14ac:dyDescent="0.25">
      <c r="A93" s="1180" t="s">
        <v>770</v>
      </c>
      <c r="B93" s="1018"/>
      <c r="C93" s="1018"/>
      <c r="D93" s="1011"/>
      <c r="E93" s="1012"/>
      <c r="F93" s="1019"/>
      <c r="G93" s="1016"/>
      <c r="H93" s="1020"/>
      <c r="I93" s="1239"/>
      <c r="J93" s="1238"/>
      <c r="K93" s="1021"/>
      <c r="L93" s="1016"/>
      <c r="M93" s="1022"/>
      <c r="N9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9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9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9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9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9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93" s="1022"/>
      <c r="U93" s="1022"/>
      <c r="V9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9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9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9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9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9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93" s="1022"/>
      <c r="AC93" s="1037"/>
      <c r="AD93" s="1038"/>
      <c r="AE93" s="1038"/>
      <c r="AF93" s="1038"/>
      <c r="AG93" s="1039"/>
      <c r="AH93" s="1038"/>
      <c r="AI93" s="1040"/>
      <c r="AJ93" s="1040"/>
      <c r="AK93" s="1041"/>
      <c r="AL93" s="1042"/>
      <c r="AM93" s="1043"/>
      <c r="AN93" s="1040"/>
      <c r="AO93" s="1044"/>
      <c r="AP93" s="1044"/>
      <c r="AQ93" s="1044"/>
      <c r="AR93" s="1044"/>
      <c r="AS93" s="1044"/>
      <c r="AT93" s="1044"/>
      <c r="AU93" s="1041"/>
      <c r="AV93" s="1041"/>
      <c r="AW93" s="1041"/>
      <c r="AX93" s="1045"/>
      <c r="AY9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9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93" s="1055"/>
      <c r="BB93" s="1038"/>
      <c r="BC93" s="1038"/>
      <c r="BD9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93" s="1038"/>
      <c r="BF93" s="1030"/>
      <c r="BG93" s="1030"/>
      <c r="BH93" s="1066"/>
      <c r="BI93" s="1038"/>
      <c r="BJ93" s="1066"/>
      <c r="BK93" s="1055"/>
      <c r="BL93" s="1038"/>
      <c r="BM93" s="1067"/>
      <c r="BN93" s="1068"/>
      <c r="BO93" s="1055"/>
      <c r="BP93" s="1022"/>
      <c r="BQ93" s="1067"/>
      <c r="BR93" s="1069"/>
      <c r="BS93" s="1070"/>
      <c r="BT93" s="1022"/>
      <c r="BU93" s="1071"/>
      <c r="BV93" s="1039"/>
      <c r="BW93" s="1025"/>
      <c r="BX93" s="1026"/>
      <c r="BY93" s="1022"/>
      <c r="BZ93" s="1022"/>
      <c r="CA93" s="1025"/>
      <c r="CB93" s="1026"/>
      <c r="CC93" s="1025"/>
      <c r="CD93" s="1026"/>
      <c r="CE93" s="1025"/>
      <c r="CF93" s="1026"/>
      <c r="CG93" s="1202"/>
      <c r="CH93" s="1022"/>
      <c r="CI93" s="1022"/>
      <c r="CJ93" s="1022"/>
      <c r="CK93" s="1065"/>
      <c r="CL93" s="1026"/>
      <c r="CM93" s="1202"/>
      <c r="CN93" s="1022"/>
      <c r="CO93" s="1022"/>
      <c r="CP93" s="1022"/>
      <c r="CQ93" s="1065"/>
      <c r="CR93" s="1026"/>
      <c r="CS93" s="1202"/>
      <c r="CT93" s="1022"/>
      <c r="CU93" s="1022"/>
      <c r="CV93" s="1022"/>
      <c r="CW93" s="1065"/>
      <c r="CX93" s="1026"/>
      <c r="CY93" s="1022"/>
      <c r="CZ93" s="1022"/>
      <c r="DA93" s="1022"/>
      <c r="DB93" s="1022"/>
      <c r="DC93" s="1065"/>
    </row>
    <row r="94" spans="1:107" s="28" customFormat="1" ht="18.600000000000001" customHeight="1" x14ac:dyDescent="0.25">
      <c r="A94" s="1180" t="s">
        <v>771</v>
      </c>
      <c r="B94" s="1018"/>
      <c r="C94" s="1018"/>
      <c r="D94" s="1011"/>
      <c r="E94" s="1012"/>
      <c r="F94" s="1019"/>
      <c r="G94" s="1016"/>
      <c r="H94" s="1020"/>
      <c r="I94" s="1239"/>
      <c r="J94" s="1238"/>
      <c r="K94" s="1021"/>
      <c r="L94" s="1016"/>
      <c r="M94" s="1022"/>
      <c r="N9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9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9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9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9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9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94" s="1022"/>
      <c r="U94" s="1022"/>
      <c r="V9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9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9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9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9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9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94" s="1022"/>
      <c r="AC94" s="1037"/>
      <c r="AD94" s="1038"/>
      <c r="AE94" s="1038"/>
      <c r="AF94" s="1038"/>
      <c r="AG94" s="1039"/>
      <c r="AH94" s="1038"/>
      <c r="AI94" s="1040"/>
      <c r="AJ94" s="1040"/>
      <c r="AK94" s="1041"/>
      <c r="AL94" s="1042"/>
      <c r="AM94" s="1043"/>
      <c r="AN94" s="1040"/>
      <c r="AO94" s="1044"/>
      <c r="AP94" s="1044"/>
      <c r="AQ94" s="1044"/>
      <c r="AR94" s="1044"/>
      <c r="AS94" s="1044"/>
      <c r="AT94" s="1044"/>
      <c r="AU94" s="1041"/>
      <c r="AV94" s="1041"/>
      <c r="AW94" s="1041"/>
      <c r="AX94" s="1045"/>
      <c r="AY9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9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94" s="1055"/>
      <c r="BB94" s="1038"/>
      <c r="BC94" s="1038"/>
      <c r="BD9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94" s="1038"/>
      <c r="BF94" s="1030"/>
      <c r="BG94" s="1030"/>
      <c r="BH94" s="1066"/>
      <c r="BI94" s="1038"/>
      <c r="BJ94" s="1066"/>
      <c r="BK94" s="1055"/>
      <c r="BL94" s="1038"/>
      <c r="BM94" s="1067"/>
      <c r="BN94" s="1068"/>
      <c r="BO94" s="1055"/>
      <c r="BP94" s="1022"/>
      <c r="BQ94" s="1067"/>
      <c r="BR94" s="1069"/>
      <c r="BS94" s="1070"/>
      <c r="BT94" s="1022"/>
      <c r="BU94" s="1071"/>
      <c r="BV94" s="1039"/>
      <c r="BW94" s="1025"/>
      <c r="BX94" s="1026"/>
      <c r="BY94" s="1022"/>
      <c r="BZ94" s="1022"/>
      <c r="CA94" s="1025"/>
      <c r="CB94" s="1026"/>
      <c r="CC94" s="1025"/>
      <c r="CD94" s="1026"/>
      <c r="CE94" s="1025"/>
      <c r="CF94" s="1026"/>
      <c r="CG94" s="1202"/>
      <c r="CH94" s="1022"/>
      <c r="CI94" s="1022"/>
      <c r="CJ94" s="1022"/>
      <c r="CK94" s="1065"/>
      <c r="CL94" s="1026"/>
      <c r="CM94" s="1202"/>
      <c r="CN94" s="1022"/>
      <c r="CO94" s="1022"/>
      <c r="CP94" s="1022"/>
      <c r="CQ94" s="1065"/>
      <c r="CR94" s="1026"/>
      <c r="CS94" s="1202"/>
      <c r="CT94" s="1022"/>
      <c r="CU94" s="1022"/>
      <c r="CV94" s="1022"/>
      <c r="CW94" s="1065"/>
      <c r="CX94" s="1026"/>
      <c r="CY94" s="1022"/>
      <c r="CZ94" s="1022"/>
      <c r="DA94" s="1022"/>
      <c r="DB94" s="1022"/>
      <c r="DC94" s="1065"/>
    </row>
    <row r="95" spans="1:107" s="28" customFormat="1" ht="18.600000000000001" customHeight="1" x14ac:dyDescent="0.25">
      <c r="A95" s="1180" t="s">
        <v>772</v>
      </c>
      <c r="B95" s="1018"/>
      <c r="C95" s="1018"/>
      <c r="D95" s="1011"/>
      <c r="E95" s="1012"/>
      <c r="F95" s="1019"/>
      <c r="G95" s="1016"/>
      <c r="H95" s="1020"/>
      <c r="I95" s="1239"/>
      <c r="J95" s="1238"/>
      <c r="K95" s="1021"/>
      <c r="L95" s="1016"/>
      <c r="M95" s="1022"/>
      <c r="N9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9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9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9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9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9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95" s="1022"/>
      <c r="U95" s="1022"/>
      <c r="V9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9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9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9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9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9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95" s="1022"/>
      <c r="AC95" s="1037"/>
      <c r="AD95" s="1038"/>
      <c r="AE95" s="1038"/>
      <c r="AF95" s="1038"/>
      <c r="AG95" s="1039"/>
      <c r="AH95" s="1038"/>
      <c r="AI95" s="1040"/>
      <c r="AJ95" s="1040"/>
      <c r="AK95" s="1041"/>
      <c r="AL95" s="1042"/>
      <c r="AM95" s="1043"/>
      <c r="AN95" s="1040"/>
      <c r="AO95" s="1044"/>
      <c r="AP95" s="1044"/>
      <c r="AQ95" s="1044"/>
      <c r="AR95" s="1044"/>
      <c r="AS95" s="1044"/>
      <c r="AT95" s="1044"/>
      <c r="AU95" s="1041"/>
      <c r="AV95" s="1041"/>
      <c r="AW95" s="1041"/>
      <c r="AX95" s="1045"/>
      <c r="AY9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9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95" s="1055"/>
      <c r="BB95" s="1038"/>
      <c r="BC95" s="1038"/>
      <c r="BD9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95" s="1038"/>
      <c r="BF95" s="1030"/>
      <c r="BG95" s="1030"/>
      <c r="BH95" s="1066"/>
      <c r="BI95" s="1038"/>
      <c r="BJ95" s="1066"/>
      <c r="BK95" s="1055"/>
      <c r="BL95" s="1038"/>
      <c r="BM95" s="1067"/>
      <c r="BN95" s="1068"/>
      <c r="BO95" s="1055"/>
      <c r="BP95" s="1022"/>
      <c r="BQ95" s="1067"/>
      <c r="BR95" s="1069"/>
      <c r="BS95" s="1070"/>
      <c r="BT95" s="1022"/>
      <c r="BU95" s="1071"/>
      <c r="BV95" s="1039"/>
      <c r="BW95" s="1025"/>
      <c r="BX95" s="1026"/>
      <c r="BY95" s="1022"/>
      <c r="BZ95" s="1022"/>
      <c r="CA95" s="1025"/>
      <c r="CB95" s="1026"/>
      <c r="CC95" s="1025"/>
      <c r="CD95" s="1026"/>
      <c r="CE95" s="1025"/>
      <c r="CF95" s="1026"/>
      <c r="CG95" s="1202"/>
      <c r="CH95" s="1022"/>
      <c r="CI95" s="1022"/>
      <c r="CJ95" s="1022"/>
      <c r="CK95" s="1065"/>
      <c r="CL95" s="1026"/>
      <c r="CM95" s="1202"/>
      <c r="CN95" s="1022"/>
      <c r="CO95" s="1022"/>
      <c r="CP95" s="1022"/>
      <c r="CQ95" s="1065"/>
      <c r="CR95" s="1026"/>
      <c r="CS95" s="1202"/>
      <c r="CT95" s="1022"/>
      <c r="CU95" s="1022"/>
      <c r="CV95" s="1022"/>
      <c r="CW95" s="1065"/>
      <c r="CX95" s="1026"/>
      <c r="CY95" s="1022"/>
      <c r="CZ95" s="1022"/>
      <c r="DA95" s="1022"/>
      <c r="DB95" s="1022"/>
      <c r="DC95" s="1065"/>
    </row>
    <row r="96" spans="1:107" s="28" customFormat="1" ht="18.600000000000001" customHeight="1" x14ac:dyDescent="0.25">
      <c r="A96" s="1180" t="s">
        <v>773</v>
      </c>
      <c r="B96" s="1018"/>
      <c r="C96" s="1018"/>
      <c r="D96" s="1011"/>
      <c r="E96" s="1012"/>
      <c r="F96" s="1019"/>
      <c r="G96" s="1016"/>
      <c r="H96" s="1020"/>
      <c r="I96" s="1239"/>
      <c r="J96" s="1238"/>
      <c r="K96" s="1021"/>
      <c r="L96" s="1016"/>
      <c r="M96" s="1022"/>
      <c r="N9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9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9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9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9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9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96" s="1022"/>
      <c r="U96" s="1022"/>
      <c r="V9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9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9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9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9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9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96" s="1022"/>
      <c r="AC96" s="1037"/>
      <c r="AD96" s="1038"/>
      <c r="AE96" s="1038"/>
      <c r="AF96" s="1038"/>
      <c r="AG96" s="1039"/>
      <c r="AH96" s="1038"/>
      <c r="AI96" s="1040"/>
      <c r="AJ96" s="1040"/>
      <c r="AK96" s="1041"/>
      <c r="AL96" s="1042"/>
      <c r="AM96" s="1043"/>
      <c r="AN96" s="1040"/>
      <c r="AO96" s="1044"/>
      <c r="AP96" s="1044"/>
      <c r="AQ96" s="1044"/>
      <c r="AR96" s="1044"/>
      <c r="AS96" s="1044"/>
      <c r="AT96" s="1044"/>
      <c r="AU96" s="1041"/>
      <c r="AV96" s="1041"/>
      <c r="AW96" s="1041"/>
      <c r="AX96" s="1045"/>
      <c r="AY9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9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96" s="1055"/>
      <c r="BB96" s="1038"/>
      <c r="BC96" s="1038"/>
      <c r="BD9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96" s="1038"/>
      <c r="BF96" s="1030"/>
      <c r="BG96" s="1030"/>
      <c r="BH96" s="1066"/>
      <c r="BI96" s="1038"/>
      <c r="BJ96" s="1066"/>
      <c r="BK96" s="1055"/>
      <c r="BL96" s="1038"/>
      <c r="BM96" s="1067"/>
      <c r="BN96" s="1068"/>
      <c r="BO96" s="1055"/>
      <c r="BP96" s="1022"/>
      <c r="BQ96" s="1067"/>
      <c r="BR96" s="1069"/>
      <c r="BS96" s="1070"/>
      <c r="BT96" s="1022"/>
      <c r="BU96" s="1071"/>
      <c r="BV96" s="1039"/>
      <c r="BW96" s="1025"/>
      <c r="BX96" s="1026"/>
      <c r="BY96" s="1022"/>
      <c r="BZ96" s="1022"/>
      <c r="CA96" s="1025"/>
      <c r="CB96" s="1026"/>
      <c r="CC96" s="1025"/>
      <c r="CD96" s="1026"/>
      <c r="CE96" s="1025"/>
      <c r="CF96" s="1026"/>
      <c r="CG96" s="1202"/>
      <c r="CH96" s="1022"/>
      <c r="CI96" s="1022"/>
      <c r="CJ96" s="1022"/>
      <c r="CK96" s="1065"/>
      <c r="CL96" s="1026"/>
      <c r="CM96" s="1202"/>
      <c r="CN96" s="1022"/>
      <c r="CO96" s="1022"/>
      <c r="CP96" s="1022"/>
      <c r="CQ96" s="1065"/>
      <c r="CR96" s="1026"/>
      <c r="CS96" s="1202"/>
      <c r="CT96" s="1022"/>
      <c r="CU96" s="1022"/>
      <c r="CV96" s="1022"/>
      <c r="CW96" s="1065"/>
      <c r="CX96" s="1026"/>
      <c r="CY96" s="1022"/>
      <c r="CZ96" s="1022"/>
      <c r="DA96" s="1022"/>
      <c r="DB96" s="1022"/>
      <c r="DC96" s="1065"/>
    </row>
    <row r="97" spans="1:107" s="28" customFormat="1" ht="18.600000000000001" customHeight="1" x14ac:dyDescent="0.25">
      <c r="A97" s="1180" t="s">
        <v>774</v>
      </c>
      <c r="B97" s="1018"/>
      <c r="C97" s="1018"/>
      <c r="D97" s="1011"/>
      <c r="E97" s="1012"/>
      <c r="F97" s="1019"/>
      <c r="G97" s="1016"/>
      <c r="H97" s="1020"/>
      <c r="I97" s="1239"/>
      <c r="J97" s="1238"/>
      <c r="K97" s="1021"/>
      <c r="L97" s="1016"/>
      <c r="M97" s="1022"/>
      <c r="N9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9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9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9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9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9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97" s="1022"/>
      <c r="U97" s="1022"/>
      <c r="V9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9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9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9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9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9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97" s="1022"/>
      <c r="AC97" s="1037"/>
      <c r="AD97" s="1038"/>
      <c r="AE97" s="1038"/>
      <c r="AF97" s="1038"/>
      <c r="AG97" s="1039"/>
      <c r="AH97" s="1038"/>
      <c r="AI97" s="1040"/>
      <c r="AJ97" s="1040"/>
      <c r="AK97" s="1041"/>
      <c r="AL97" s="1042"/>
      <c r="AM97" s="1043"/>
      <c r="AN97" s="1040"/>
      <c r="AO97" s="1044"/>
      <c r="AP97" s="1044"/>
      <c r="AQ97" s="1044"/>
      <c r="AR97" s="1044"/>
      <c r="AS97" s="1044"/>
      <c r="AT97" s="1044"/>
      <c r="AU97" s="1041"/>
      <c r="AV97" s="1041"/>
      <c r="AW97" s="1041"/>
      <c r="AX97" s="1045"/>
      <c r="AY9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9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97" s="1055"/>
      <c r="BB97" s="1038"/>
      <c r="BC97" s="1038"/>
      <c r="BD9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97" s="1038"/>
      <c r="BF97" s="1030"/>
      <c r="BG97" s="1030"/>
      <c r="BH97" s="1066"/>
      <c r="BI97" s="1038"/>
      <c r="BJ97" s="1066"/>
      <c r="BK97" s="1055"/>
      <c r="BL97" s="1038"/>
      <c r="BM97" s="1067"/>
      <c r="BN97" s="1068"/>
      <c r="BO97" s="1055"/>
      <c r="BP97" s="1022"/>
      <c r="BQ97" s="1067"/>
      <c r="BR97" s="1069"/>
      <c r="BS97" s="1070"/>
      <c r="BT97" s="1022"/>
      <c r="BU97" s="1071"/>
      <c r="BV97" s="1039"/>
      <c r="BW97" s="1025"/>
      <c r="BX97" s="1026"/>
      <c r="BY97" s="1022"/>
      <c r="BZ97" s="1022"/>
      <c r="CA97" s="1025"/>
      <c r="CB97" s="1026"/>
      <c r="CC97" s="1025"/>
      <c r="CD97" s="1026"/>
      <c r="CE97" s="1025"/>
      <c r="CF97" s="1026"/>
      <c r="CG97" s="1202"/>
      <c r="CH97" s="1022"/>
      <c r="CI97" s="1022"/>
      <c r="CJ97" s="1022"/>
      <c r="CK97" s="1065"/>
      <c r="CL97" s="1026"/>
      <c r="CM97" s="1202"/>
      <c r="CN97" s="1022"/>
      <c r="CO97" s="1022"/>
      <c r="CP97" s="1022"/>
      <c r="CQ97" s="1065"/>
      <c r="CR97" s="1026"/>
      <c r="CS97" s="1202"/>
      <c r="CT97" s="1022"/>
      <c r="CU97" s="1022"/>
      <c r="CV97" s="1022"/>
      <c r="CW97" s="1065"/>
      <c r="CX97" s="1026"/>
      <c r="CY97" s="1022"/>
      <c r="CZ97" s="1022"/>
      <c r="DA97" s="1022"/>
      <c r="DB97" s="1022"/>
      <c r="DC97" s="1065"/>
    </row>
    <row r="98" spans="1:107" s="28" customFormat="1" ht="18.600000000000001" customHeight="1" x14ac:dyDescent="0.25">
      <c r="A98" s="1180" t="s">
        <v>775</v>
      </c>
      <c r="B98" s="1018"/>
      <c r="C98" s="1018"/>
      <c r="D98" s="1011"/>
      <c r="E98" s="1012"/>
      <c r="F98" s="1019"/>
      <c r="G98" s="1016"/>
      <c r="H98" s="1020"/>
      <c r="I98" s="1239"/>
      <c r="J98" s="1238"/>
      <c r="K98" s="1021"/>
      <c r="L98" s="1016"/>
      <c r="M98" s="1022"/>
      <c r="N9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9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9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9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9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9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98" s="1022"/>
      <c r="U98" s="1022"/>
      <c r="V9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9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9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9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9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9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98" s="1022"/>
      <c r="AC98" s="1037"/>
      <c r="AD98" s="1038"/>
      <c r="AE98" s="1038"/>
      <c r="AF98" s="1038"/>
      <c r="AG98" s="1039"/>
      <c r="AH98" s="1038"/>
      <c r="AI98" s="1040"/>
      <c r="AJ98" s="1040"/>
      <c r="AK98" s="1041"/>
      <c r="AL98" s="1042"/>
      <c r="AM98" s="1043"/>
      <c r="AN98" s="1040"/>
      <c r="AO98" s="1044"/>
      <c r="AP98" s="1044"/>
      <c r="AQ98" s="1044"/>
      <c r="AR98" s="1044"/>
      <c r="AS98" s="1044"/>
      <c r="AT98" s="1044"/>
      <c r="AU98" s="1041"/>
      <c r="AV98" s="1041"/>
      <c r="AW98" s="1041"/>
      <c r="AX98" s="1045"/>
      <c r="AY9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9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98" s="1055"/>
      <c r="BB98" s="1038"/>
      <c r="BC98" s="1038"/>
      <c r="BD9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98" s="1038"/>
      <c r="BF98" s="1030"/>
      <c r="BG98" s="1030"/>
      <c r="BH98" s="1066"/>
      <c r="BI98" s="1038"/>
      <c r="BJ98" s="1066"/>
      <c r="BK98" s="1055"/>
      <c r="BL98" s="1038"/>
      <c r="BM98" s="1067"/>
      <c r="BN98" s="1068"/>
      <c r="BO98" s="1055"/>
      <c r="BP98" s="1022"/>
      <c r="BQ98" s="1067"/>
      <c r="BR98" s="1069"/>
      <c r="BS98" s="1070"/>
      <c r="BT98" s="1022"/>
      <c r="BU98" s="1071"/>
      <c r="BV98" s="1039"/>
      <c r="BW98" s="1025"/>
      <c r="BX98" s="1026"/>
      <c r="BY98" s="1022"/>
      <c r="BZ98" s="1022"/>
      <c r="CA98" s="1025"/>
      <c r="CB98" s="1026"/>
      <c r="CC98" s="1025"/>
      <c r="CD98" s="1026"/>
      <c r="CE98" s="1025"/>
      <c r="CF98" s="1026"/>
      <c r="CG98" s="1202"/>
      <c r="CH98" s="1022"/>
      <c r="CI98" s="1022"/>
      <c r="CJ98" s="1022"/>
      <c r="CK98" s="1065"/>
      <c r="CL98" s="1026"/>
      <c r="CM98" s="1202"/>
      <c r="CN98" s="1022"/>
      <c r="CO98" s="1022"/>
      <c r="CP98" s="1022"/>
      <c r="CQ98" s="1065"/>
      <c r="CR98" s="1026"/>
      <c r="CS98" s="1202"/>
      <c r="CT98" s="1022"/>
      <c r="CU98" s="1022"/>
      <c r="CV98" s="1022"/>
      <c r="CW98" s="1065"/>
      <c r="CX98" s="1026"/>
      <c r="CY98" s="1022"/>
      <c r="CZ98" s="1022"/>
      <c r="DA98" s="1022"/>
      <c r="DB98" s="1022"/>
      <c r="DC98" s="1065"/>
    </row>
    <row r="99" spans="1:107" s="28" customFormat="1" ht="18.600000000000001" customHeight="1" x14ac:dyDescent="0.25">
      <c r="A99" s="1180" t="s">
        <v>776</v>
      </c>
      <c r="B99" s="1018"/>
      <c r="C99" s="1018"/>
      <c r="D99" s="1011"/>
      <c r="E99" s="1012"/>
      <c r="F99" s="1019"/>
      <c r="G99" s="1016"/>
      <c r="H99" s="1020"/>
      <c r="I99" s="1239"/>
      <c r="J99" s="1238"/>
      <c r="K99" s="1021"/>
      <c r="L99" s="1016"/>
      <c r="M99" s="1022"/>
      <c r="N9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9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9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9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9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9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99" s="1022"/>
      <c r="U99" s="1022"/>
      <c r="V9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9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9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9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9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9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99" s="1022"/>
      <c r="AC99" s="1037"/>
      <c r="AD99" s="1038"/>
      <c r="AE99" s="1038"/>
      <c r="AF99" s="1038"/>
      <c r="AG99" s="1039"/>
      <c r="AH99" s="1038"/>
      <c r="AI99" s="1040"/>
      <c r="AJ99" s="1040"/>
      <c r="AK99" s="1041"/>
      <c r="AL99" s="1042"/>
      <c r="AM99" s="1043"/>
      <c r="AN99" s="1040"/>
      <c r="AO99" s="1044"/>
      <c r="AP99" s="1044"/>
      <c r="AQ99" s="1044"/>
      <c r="AR99" s="1044"/>
      <c r="AS99" s="1044"/>
      <c r="AT99" s="1044"/>
      <c r="AU99" s="1041"/>
      <c r="AV99" s="1041"/>
      <c r="AW99" s="1041"/>
      <c r="AX99" s="1045"/>
      <c r="AY9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9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99" s="1055"/>
      <c r="BB99" s="1038"/>
      <c r="BC99" s="1038"/>
      <c r="BD9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99" s="1038"/>
      <c r="BF99" s="1030"/>
      <c r="BG99" s="1030"/>
      <c r="BH99" s="1066"/>
      <c r="BI99" s="1038"/>
      <c r="BJ99" s="1066"/>
      <c r="BK99" s="1055"/>
      <c r="BL99" s="1038"/>
      <c r="BM99" s="1067"/>
      <c r="BN99" s="1068"/>
      <c r="BO99" s="1055"/>
      <c r="BP99" s="1022"/>
      <c r="BQ99" s="1067"/>
      <c r="BR99" s="1069"/>
      <c r="BS99" s="1070"/>
      <c r="BT99" s="1022"/>
      <c r="BU99" s="1071"/>
      <c r="BV99" s="1039"/>
      <c r="BW99" s="1025"/>
      <c r="BX99" s="1026"/>
      <c r="BY99" s="1022"/>
      <c r="BZ99" s="1022"/>
      <c r="CA99" s="1025"/>
      <c r="CB99" s="1026"/>
      <c r="CC99" s="1025"/>
      <c r="CD99" s="1026"/>
      <c r="CE99" s="1025"/>
      <c r="CF99" s="1026"/>
      <c r="CG99" s="1202"/>
      <c r="CH99" s="1022"/>
      <c r="CI99" s="1022"/>
      <c r="CJ99" s="1022"/>
      <c r="CK99" s="1065"/>
      <c r="CL99" s="1026"/>
      <c r="CM99" s="1202"/>
      <c r="CN99" s="1022"/>
      <c r="CO99" s="1022"/>
      <c r="CP99" s="1022"/>
      <c r="CQ99" s="1065"/>
      <c r="CR99" s="1026"/>
      <c r="CS99" s="1202"/>
      <c r="CT99" s="1022"/>
      <c r="CU99" s="1022"/>
      <c r="CV99" s="1022"/>
      <c r="CW99" s="1065"/>
      <c r="CX99" s="1026"/>
      <c r="CY99" s="1022"/>
      <c r="CZ99" s="1022"/>
      <c r="DA99" s="1022"/>
      <c r="DB99" s="1022"/>
      <c r="DC99" s="1065"/>
    </row>
    <row r="100" spans="1:107" s="28" customFormat="1" ht="18.600000000000001" customHeight="1" x14ac:dyDescent="0.25">
      <c r="A100" s="1180" t="s">
        <v>777</v>
      </c>
      <c r="B100" s="1018"/>
      <c r="C100" s="1018"/>
      <c r="D100" s="1011"/>
      <c r="E100" s="1012"/>
      <c r="F100" s="1019"/>
      <c r="G100" s="1016"/>
      <c r="H100" s="1020"/>
      <c r="I100" s="1239"/>
      <c r="J100" s="1238"/>
      <c r="K100" s="1021"/>
      <c r="L100" s="1016"/>
      <c r="M100" s="1022"/>
      <c r="N10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0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0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0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0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0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00" s="1022"/>
      <c r="U100" s="1022"/>
      <c r="V10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0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0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0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0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0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00" s="1022"/>
      <c r="AC100" s="1037"/>
      <c r="AD100" s="1038"/>
      <c r="AE100" s="1038"/>
      <c r="AF100" s="1038"/>
      <c r="AG100" s="1039"/>
      <c r="AH100" s="1038"/>
      <c r="AI100" s="1040"/>
      <c r="AJ100" s="1040"/>
      <c r="AK100" s="1041"/>
      <c r="AL100" s="1042"/>
      <c r="AM100" s="1043"/>
      <c r="AN100" s="1040"/>
      <c r="AO100" s="1044"/>
      <c r="AP100" s="1044"/>
      <c r="AQ100" s="1044"/>
      <c r="AR100" s="1044"/>
      <c r="AS100" s="1044"/>
      <c r="AT100" s="1044"/>
      <c r="AU100" s="1041"/>
      <c r="AV100" s="1041"/>
      <c r="AW100" s="1041"/>
      <c r="AX100" s="1045"/>
      <c r="AY10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0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00" s="1055"/>
      <c r="BB100" s="1038"/>
      <c r="BC100" s="1038"/>
      <c r="BD10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00" s="1038"/>
      <c r="BF100" s="1030"/>
      <c r="BG100" s="1030"/>
      <c r="BH100" s="1066"/>
      <c r="BI100" s="1038"/>
      <c r="BJ100" s="1066"/>
      <c r="BK100" s="1055"/>
      <c r="BL100" s="1038"/>
      <c r="BM100" s="1067"/>
      <c r="BN100" s="1068"/>
      <c r="BO100" s="1055"/>
      <c r="BP100" s="1022"/>
      <c r="BQ100" s="1067"/>
      <c r="BR100" s="1069"/>
      <c r="BS100" s="1070"/>
      <c r="BT100" s="1022"/>
      <c r="BU100" s="1071"/>
      <c r="BV100" s="1039"/>
      <c r="BW100" s="1025"/>
      <c r="BX100" s="1026"/>
      <c r="BY100" s="1022"/>
      <c r="BZ100" s="1022"/>
      <c r="CA100" s="1025"/>
      <c r="CB100" s="1026"/>
      <c r="CC100" s="1025"/>
      <c r="CD100" s="1026"/>
      <c r="CE100" s="1025"/>
      <c r="CF100" s="1026"/>
      <c r="CG100" s="1202"/>
      <c r="CH100" s="1022"/>
      <c r="CI100" s="1022"/>
      <c r="CJ100" s="1022"/>
      <c r="CK100" s="1065"/>
      <c r="CL100" s="1026"/>
      <c r="CM100" s="1202"/>
      <c r="CN100" s="1022"/>
      <c r="CO100" s="1022"/>
      <c r="CP100" s="1022"/>
      <c r="CQ100" s="1065"/>
      <c r="CR100" s="1026"/>
      <c r="CS100" s="1202"/>
      <c r="CT100" s="1022"/>
      <c r="CU100" s="1022"/>
      <c r="CV100" s="1022"/>
      <c r="CW100" s="1065"/>
      <c r="CX100" s="1026"/>
      <c r="CY100" s="1022"/>
      <c r="CZ100" s="1022"/>
      <c r="DA100" s="1022"/>
      <c r="DB100" s="1022"/>
      <c r="DC100" s="1065"/>
    </row>
    <row r="101" spans="1:107" s="28" customFormat="1" ht="18.600000000000001" customHeight="1" x14ac:dyDescent="0.25">
      <c r="A101" s="1180" t="s">
        <v>778</v>
      </c>
      <c r="B101" s="1018"/>
      <c r="C101" s="1018"/>
      <c r="D101" s="1011"/>
      <c r="E101" s="1012"/>
      <c r="F101" s="1019"/>
      <c r="G101" s="1016"/>
      <c r="H101" s="1020"/>
      <c r="I101" s="1239"/>
      <c r="J101" s="1238"/>
      <c r="K101" s="1021"/>
      <c r="L101" s="1016"/>
      <c r="M101" s="1022"/>
      <c r="N10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0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0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0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0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0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01" s="1022"/>
      <c r="U101" s="1022"/>
      <c r="V10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0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0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0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0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0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01" s="1022"/>
      <c r="AC101" s="1037"/>
      <c r="AD101" s="1038"/>
      <c r="AE101" s="1038"/>
      <c r="AF101" s="1038"/>
      <c r="AG101" s="1039"/>
      <c r="AH101" s="1038"/>
      <c r="AI101" s="1040"/>
      <c r="AJ101" s="1040"/>
      <c r="AK101" s="1041"/>
      <c r="AL101" s="1042"/>
      <c r="AM101" s="1043"/>
      <c r="AN101" s="1040"/>
      <c r="AO101" s="1044"/>
      <c r="AP101" s="1044"/>
      <c r="AQ101" s="1044"/>
      <c r="AR101" s="1044"/>
      <c r="AS101" s="1044"/>
      <c r="AT101" s="1044"/>
      <c r="AU101" s="1041"/>
      <c r="AV101" s="1041"/>
      <c r="AW101" s="1041"/>
      <c r="AX101" s="1045"/>
      <c r="AY10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0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01" s="1055"/>
      <c r="BB101" s="1038"/>
      <c r="BC101" s="1038"/>
      <c r="BD10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01" s="1038"/>
      <c r="BF101" s="1030"/>
      <c r="BG101" s="1030"/>
      <c r="BH101" s="1066"/>
      <c r="BI101" s="1038"/>
      <c r="BJ101" s="1066"/>
      <c r="BK101" s="1055"/>
      <c r="BL101" s="1038"/>
      <c r="BM101" s="1067"/>
      <c r="BN101" s="1068"/>
      <c r="BO101" s="1055"/>
      <c r="BP101" s="1022"/>
      <c r="BQ101" s="1067"/>
      <c r="BR101" s="1069"/>
      <c r="BS101" s="1070"/>
      <c r="BT101" s="1022"/>
      <c r="BU101" s="1071"/>
      <c r="BV101" s="1039"/>
      <c r="BW101" s="1025"/>
      <c r="BX101" s="1026"/>
      <c r="BY101" s="1022"/>
      <c r="BZ101" s="1022"/>
      <c r="CA101" s="1025"/>
      <c r="CB101" s="1026"/>
      <c r="CC101" s="1025"/>
      <c r="CD101" s="1026"/>
      <c r="CE101" s="1025"/>
      <c r="CF101" s="1026"/>
      <c r="CG101" s="1202"/>
      <c r="CH101" s="1022"/>
      <c r="CI101" s="1022"/>
      <c r="CJ101" s="1022"/>
      <c r="CK101" s="1065"/>
      <c r="CL101" s="1026"/>
      <c r="CM101" s="1202"/>
      <c r="CN101" s="1022"/>
      <c r="CO101" s="1022"/>
      <c r="CP101" s="1022"/>
      <c r="CQ101" s="1065"/>
      <c r="CR101" s="1026"/>
      <c r="CS101" s="1202"/>
      <c r="CT101" s="1022"/>
      <c r="CU101" s="1022"/>
      <c r="CV101" s="1022"/>
      <c r="CW101" s="1065"/>
      <c r="CX101" s="1026"/>
      <c r="CY101" s="1022"/>
      <c r="CZ101" s="1022"/>
      <c r="DA101" s="1022"/>
      <c r="DB101" s="1022"/>
      <c r="DC101" s="1065"/>
    </row>
    <row r="102" spans="1:107" s="28" customFormat="1" ht="18.600000000000001" customHeight="1" x14ac:dyDescent="0.25">
      <c r="A102" s="1180" t="s">
        <v>779</v>
      </c>
      <c r="B102" s="1018"/>
      <c r="C102" s="1018"/>
      <c r="D102" s="1011"/>
      <c r="E102" s="1012"/>
      <c r="F102" s="1019"/>
      <c r="G102" s="1016"/>
      <c r="H102" s="1020"/>
      <c r="I102" s="1239"/>
      <c r="J102" s="1238"/>
      <c r="K102" s="1021"/>
      <c r="L102" s="1016"/>
      <c r="M102" s="1022"/>
      <c r="N10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0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0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0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0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0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02" s="1022"/>
      <c r="U102" s="1022"/>
      <c r="V10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0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0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0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0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0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02" s="1022"/>
      <c r="AC102" s="1037"/>
      <c r="AD102" s="1038"/>
      <c r="AE102" s="1038"/>
      <c r="AF102" s="1038"/>
      <c r="AG102" s="1039"/>
      <c r="AH102" s="1038"/>
      <c r="AI102" s="1040"/>
      <c r="AJ102" s="1040"/>
      <c r="AK102" s="1041"/>
      <c r="AL102" s="1042"/>
      <c r="AM102" s="1043"/>
      <c r="AN102" s="1040"/>
      <c r="AO102" s="1044"/>
      <c r="AP102" s="1044"/>
      <c r="AQ102" s="1044"/>
      <c r="AR102" s="1044"/>
      <c r="AS102" s="1044"/>
      <c r="AT102" s="1044"/>
      <c r="AU102" s="1041"/>
      <c r="AV102" s="1041"/>
      <c r="AW102" s="1041"/>
      <c r="AX102" s="1045"/>
      <c r="AY10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0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02" s="1055"/>
      <c r="BB102" s="1038"/>
      <c r="BC102" s="1038"/>
      <c r="BD10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02" s="1038"/>
      <c r="BF102" s="1030"/>
      <c r="BG102" s="1030"/>
      <c r="BH102" s="1066"/>
      <c r="BI102" s="1038"/>
      <c r="BJ102" s="1066"/>
      <c r="BK102" s="1055"/>
      <c r="BL102" s="1038"/>
      <c r="BM102" s="1067"/>
      <c r="BN102" s="1068"/>
      <c r="BO102" s="1055"/>
      <c r="BP102" s="1022"/>
      <c r="BQ102" s="1067"/>
      <c r="BR102" s="1069"/>
      <c r="BS102" s="1070"/>
      <c r="BT102" s="1022"/>
      <c r="BU102" s="1071"/>
      <c r="BV102" s="1039"/>
      <c r="BW102" s="1025"/>
      <c r="BX102" s="1026"/>
      <c r="BY102" s="1022"/>
      <c r="BZ102" s="1022"/>
      <c r="CA102" s="1025"/>
      <c r="CB102" s="1026"/>
      <c r="CC102" s="1025"/>
      <c r="CD102" s="1026"/>
      <c r="CE102" s="1025"/>
      <c r="CF102" s="1026"/>
      <c r="CG102" s="1202"/>
      <c r="CH102" s="1022"/>
      <c r="CI102" s="1022"/>
      <c r="CJ102" s="1022"/>
      <c r="CK102" s="1065"/>
      <c r="CL102" s="1026"/>
      <c r="CM102" s="1202"/>
      <c r="CN102" s="1022"/>
      <c r="CO102" s="1022"/>
      <c r="CP102" s="1022"/>
      <c r="CQ102" s="1065"/>
      <c r="CR102" s="1026"/>
      <c r="CS102" s="1202"/>
      <c r="CT102" s="1022"/>
      <c r="CU102" s="1022"/>
      <c r="CV102" s="1022"/>
      <c r="CW102" s="1065"/>
      <c r="CX102" s="1026"/>
      <c r="CY102" s="1022"/>
      <c r="CZ102" s="1022"/>
      <c r="DA102" s="1022"/>
      <c r="DB102" s="1022"/>
      <c r="DC102" s="1065"/>
    </row>
    <row r="103" spans="1:107" s="28" customFormat="1" ht="18.600000000000001" customHeight="1" x14ac:dyDescent="0.25">
      <c r="A103" s="1180" t="s">
        <v>780</v>
      </c>
      <c r="B103" s="1018"/>
      <c r="C103" s="1018"/>
      <c r="D103" s="1011"/>
      <c r="E103" s="1012"/>
      <c r="F103" s="1019"/>
      <c r="G103" s="1016"/>
      <c r="H103" s="1020"/>
      <c r="I103" s="1239"/>
      <c r="J103" s="1238"/>
      <c r="K103" s="1021"/>
      <c r="L103" s="1016"/>
      <c r="M103" s="1022"/>
      <c r="N10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0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0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0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0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0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03" s="1022"/>
      <c r="U103" s="1022"/>
      <c r="V10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0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0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0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0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0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03" s="1022"/>
      <c r="AC103" s="1037"/>
      <c r="AD103" s="1038"/>
      <c r="AE103" s="1038"/>
      <c r="AF103" s="1038"/>
      <c r="AG103" s="1039"/>
      <c r="AH103" s="1038"/>
      <c r="AI103" s="1040"/>
      <c r="AJ103" s="1040"/>
      <c r="AK103" s="1041"/>
      <c r="AL103" s="1042"/>
      <c r="AM103" s="1043"/>
      <c r="AN103" s="1040"/>
      <c r="AO103" s="1044"/>
      <c r="AP103" s="1044"/>
      <c r="AQ103" s="1044"/>
      <c r="AR103" s="1044"/>
      <c r="AS103" s="1044"/>
      <c r="AT103" s="1044"/>
      <c r="AU103" s="1041"/>
      <c r="AV103" s="1041"/>
      <c r="AW103" s="1041"/>
      <c r="AX103" s="1045"/>
      <c r="AY10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0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03" s="1055"/>
      <c r="BB103" s="1038"/>
      <c r="BC103" s="1038"/>
      <c r="BD10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03" s="1038"/>
      <c r="BF103" s="1030"/>
      <c r="BG103" s="1030"/>
      <c r="BH103" s="1066"/>
      <c r="BI103" s="1038"/>
      <c r="BJ103" s="1066"/>
      <c r="BK103" s="1055"/>
      <c r="BL103" s="1038"/>
      <c r="BM103" s="1067"/>
      <c r="BN103" s="1068"/>
      <c r="BO103" s="1055"/>
      <c r="BP103" s="1022"/>
      <c r="BQ103" s="1067"/>
      <c r="BR103" s="1069"/>
      <c r="BS103" s="1070"/>
      <c r="BT103" s="1022"/>
      <c r="BU103" s="1071"/>
      <c r="BV103" s="1039"/>
      <c r="BW103" s="1025"/>
      <c r="BX103" s="1026"/>
      <c r="BY103" s="1022"/>
      <c r="BZ103" s="1022"/>
      <c r="CA103" s="1025"/>
      <c r="CB103" s="1026"/>
      <c r="CC103" s="1025"/>
      <c r="CD103" s="1026"/>
      <c r="CE103" s="1025"/>
      <c r="CF103" s="1026"/>
      <c r="CG103" s="1202"/>
      <c r="CH103" s="1022"/>
      <c r="CI103" s="1022"/>
      <c r="CJ103" s="1022"/>
      <c r="CK103" s="1065"/>
      <c r="CL103" s="1026"/>
      <c r="CM103" s="1202"/>
      <c r="CN103" s="1022"/>
      <c r="CO103" s="1022"/>
      <c r="CP103" s="1022"/>
      <c r="CQ103" s="1065"/>
      <c r="CR103" s="1026"/>
      <c r="CS103" s="1202"/>
      <c r="CT103" s="1022"/>
      <c r="CU103" s="1022"/>
      <c r="CV103" s="1022"/>
      <c r="CW103" s="1065"/>
      <c r="CX103" s="1026"/>
      <c r="CY103" s="1022"/>
      <c r="CZ103" s="1022"/>
      <c r="DA103" s="1022"/>
      <c r="DB103" s="1022"/>
      <c r="DC103" s="1065"/>
    </row>
    <row r="104" spans="1:107" s="28" customFormat="1" ht="18.600000000000001" customHeight="1" x14ac:dyDescent="0.25">
      <c r="A104" s="1180" t="s">
        <v>781</v>
      </c>
      <c r="B104" s="1018"/>
      <c r="C104" s="1018"/>
      <c r="D104" s="1011"/>
      <c r="E104" s="1012"/>
      <c r="F104" s="1019"/>
      <c r="G104" s="1016"/>
      <c r="H104" s="1020"/>
      <c r="I104" s="1239"/>
      <c r="J104" s="1238"/>
      <c r="K104" s="1021"/>
      <c r="L104" s="1016"/>
      <c r="M104" s="1022"/>
      <c r="N10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0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0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0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0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0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04" s="1022"/>
      <c r="U104" s="1022"/>
      <c r="V10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0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0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0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0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0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04" s="1022"/>
      <c r="AC104" s="1037"/>
      <c r="AD104" s="1038"/>
      <c r="AE104" s="1038"/>
      <c r="AF104" s="1038"/>
      <c r="AG104" s="1039"/>
      <c r="AH104" s="1038"/>
      <c r="AI104" s="1040"/>
      <c r="AJ104" s="1040"/>
      <c r="AK104" s="1041"/>
      <c r="AL104" s="1042"/>
      <c r="AM104" s="1043"/>
      <c r="AN104" s="1040"/>
      <c r="AO104" s="1044"/>
      <c r="AP104" s="1044"/>
      <c r="AQ104" s="1044"/>
      <c r="AR104" s="1044"/>
      <c r="AS104" s="1044"/>
      <c r="AT104" s="1044"/>
      <c r="AU104" s="1041"/>
      <c r="AV104" s="1041"/>
      <c r="AW104" s="1041"/>
      <c r="AX104" s="1045"/>
      <c r="AY10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0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04" s="1055"/>
      <c r="BB104" s="1038"/>
      <c r="BC104" s="1038"/>
      <c r="BD10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04" s="1038"/>
      <c r="BF104" s="1030"/>
      <c r="BG104" s="1030"/>
      <c r="BH104" s="1066"/>
      <c r="BI104" s="1038"/>
      <c r="BJ104" s="1066"/>
      <c r="BK104" s="1055"/>
      <c r="BL104" s="1038"/>
      <c r="BM104" s="1067"/>
      <c r="BN104" s="1068"/>
      <c r="BO104" s="1055"/>
      <c r="BP104" s="1022"/>
      <c r="BQ104" s="1067"/>
      <c r="BR104" s="1069"/>
      <c r="BS104" s="1070"/>
      <c r="BT104" s="1022"/>
      <c r="BU104" s="1071"/>
      <c r="BV104" s="1039"/>
      <c r="BW104" s="1025"/>
      <c r="BX104" s="1026"/>
      <c r="BY104" s="1022"/>
      <c r="BZ104" s="1022"/>
      <c r="CA104" s="1025"/>
      <c r="CB104" s="1026"/>
      <c r="CC104" s="1025"/>
      <c r="CD104" s="1026"/>
      <c r="CE104" s="1025"/>
      <c r="CF104" s="1026"/>
      <c r="CG104" s="1202"/>
      <c r="CH104" s="1022"/>
      <c r="CI104" s="1022"/>
      <c r="CJ104" s="1022"/>
      <c r="CK104" s="1065"/>
      <c r="CL104" s="1026"/>
      <c r="CM104" s="1202"/>
      <c r="CN104" s="1022"/>
      <c r="CO104" s="1022"/>
      <c r="CP104" s="1022"/>
      <c r="CQ104" s="1065"/>
      <c r="CR104" s="1026"/>
      <c r="CS104" s="1202"/>
      <c r="CT104" s="1022"/>
      <c r="CU104" s="1022"/>
      <c r="CV104" s="1022"/>
      <c r="CW104" s="1065"/>
      <c r="CX104" s="1026"/>
      <c r="CY104" s="1022"/>
      <c r="CZ104" s="1022"/>
      <c r="DA104" s="1022"/>
      <c r="DB104" s="1022"/>
      <c r="DC104" s="1065"/>
    </row>
    <row r="105" spans="1:107" s="28" customFormat="1" ht="18.600000000000001" customHeight="1" x14ac:dyDescent="0.25">
      <c r="A105" s="1180" t="s">
        <v>782</v>
      </c>
      <c r="B105" s="1018"/>
      <c r="C105" s="1018"/>
      <c r="D105" s="1011"/>
      <c r="E105" s="1012"/>
      <c r="F105" s="1019"/>
      <c r="G105" s="1016"/>
      <c r="H105" s="1020"/>
      <c r="I105" s="1239"/>
      <c r="J105" s="1238"/>
      <c r="K105" s="1021"/>
      <c r="L105" s="1016"/>
      <c r="M105" s="1022"/>
      <c r="N10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0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0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0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0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0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05" s="1022"/>
      <c r="U105" s="1022"/>
      <c r="V10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0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0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0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0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0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05" s="1022"/>
      <c r="AC105" s="1037"/>
      <c r="AD105" s="1038"/>
      <c r="AE105" s="1038"/>
      <c r="AF105" s="1038"/>
      <c r="AG105" s="1039"/>
      <c r="AH105" s="1038"/>
      <c r="AI105" s="1040"/>
      <c r="AJ105" s="1040"/>
      <c r="AK105" s="1041"/>
      <c r="AL105" s="1042"/>
      <c r="AM105" s="1043"/>
      <c r="AN105" s="1040"/>
      <c r="AO105" s="1044"/>
      <c r="AP105" s="1044"/>
      <c r="AQ105" s="1044"/>
      <c r="AR105" s="1044"/>
      <c r="AS105" s="1044"/>
      <c r="AT105" s="1044"/>
      <c r="AU105" s="1041"/>
      <c r="AV105" s="1041"/>
      <c r="AW105" s="1041"/>
      <c r="AX105" s="1045"/>
      <c r="AY10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0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05" s="1055"/>
      <c r="BB105" s="1038"/>
      <c r="BC105" s="1038"/>
      <c r="BD10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05" s="1038"/>
      <c r="BF105" s="1030"/>
      <c r="BG105" s="1030"/>
      <c r="BH105" s="1066"/>
      <c r="BI105" s="1038"/>
      <c r="BJ105" s="1066"/>
      <c r="BK105" s="1055"/>
      <c r="BL105" s="1038"/>
      <c r="BM105" s="1067"/>
      <c r="BN105" s="1068"/>
      <c r="BO105" s="1055"/>
      <c r="BP105" s="1022"/>
      <c r="BQ105" s="1067"/>
      <c r="BR105" s="1069"/>
      <c r="BS105" s="1070"/>
      <c r="BT105" s="1022"/>
      <c r="BU105" s="1071"/>
      <c r="BV105" s="1039"/>
      <c r="BW105" s="1025"/>
      <c r="BX105" s="1026"/>
      <c r="BY105" s="1022"/>
      <c r="BZ105" s="1022"/>
      <c r="CA105" s="1025"/>
      <c r="CB105" s="1026"/>
      <c r="CC105" s="1025"/>
      <c r="CD105" s="1026"/>
      <c r="CE105" s="1025"/>
      <c r="CF105" s="1026"/>
      <c r="CG105" s="1202"/>
      <c r="CH105" s="1022"/>
      <c r="CI105" s="1022"/>
      <c r="CJ105" s="1022"/>
      <c r="CK105" s="1065"/>
      <c r="CL105" s="1026"/>
      <c r="CM105" s="1202"/>
      <c r="CN105" s="1022"/>
      <c r="CO105" s="1022"/>
      <c r="CP105" s="1022"/>
      <c r="CQ105" s="1065"/>
      <c r="CR105" s="1026"/>
      <c r="CS105" s="1202"/>
      <c r="CT105" s="1022"/>
      <c r="CU105" s="1022"/>
      <c r="CV105" s="1022"/>
      <c r="CW105" s="1065"/>
      <c r="CX105" s="1026"/>
      <c r="CY105" s="1022"/>
      <c r="CZ105" s="1022"/>
      <c r="DA105" s="1022"/>
      <c r="DB105" s="1022"/>
      <c r="DC105" s="1065"/>
    </row>
    <row r="106" spans="1:107" s="28" customFormat="1" ht="18.600000000000001" customHeight="1" x14ac:dyDescent="0.25">
      <c r="A106" s="1180" t="s">
        <v>783</v>
      </c>
      <c r="B106" s="1018"/>
      <c r="C106" s="1018"/>
      <c r="D106" s="1011"/>
      <c r="E106" s="1012"/>
      <c r="F106" s="1019"/>
      <c r="G106" s="1016"/>
      <c r="H106" s="1020"/>
      <c r="I106" s="1239"/>
      <c r="J106" s="1238"/>
      <c r="K106" s="1021"/>
      <c r="L106" s="1016"/>
      <c r="M106" s="1022"/>
      <c r="N10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0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0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0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0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0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06" s="1022"/>
      <c r="U106" s="1022"/>
      <c r="V10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0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0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0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0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0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06" s="1022"/>
      <c r="AC106" s="1037"/>
      <c r="AD106" s="1038"/>
      <c r="AE106" s="1038"/>
      <c r="AF106" s="1038"/>
      <c r="AG106" s="1039"/>
      <c r="AH106" s="1038"/>
      <c r="AI106" s="1040"/>
      <c r="AJ106" s="1040"/>
      <c r="AK106" s="1041"/>
      <c r="AL106" s="1042"/>
      <c r="AM106" s="1043"/>
      <c r="AN106" s="1040"/>
      <c r="AO106" s="1044"/>
      <c r="AP106" s="1044"/>
      <c r="AQ106" s="1044"/>
      <c r="AR106" s="1044"/>
      <c r="AS106" s="1044"/>
      <c r="AT106" s="1044"/>
      <c r="AU106" s="1041"/>
      <c r="AV106" s="1041"/>
      <c r="AW106" s="1041"/>
      <c r="AX106" s="1045"/>
      <c r="AY10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0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06" s="1055"/>
      <c r="BB106" s="1038"/>
      <c r="BC106" s="1038"/>
      <c r="BD10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06" s="1038"/>
      <c r="BF106" s="1030"/>
      <c r="BG106" s="1030"/>
      <c r="BH106" s="1066"/>
      <c r="BI106" s="1038"/>
      <c r="BJ106" s="1066"/>
      <c r="BK106" s="1055"/>
      <c r="BL106" s="1038"/>
      <c r="BM106" s="1067"/>
      <c r="BN106" s="1068"/>
      <c r="BO106" s="1055"/>
      <c r="BP106" s="1022"/>
      <c r="BQ106" s="1067"/>
      <c r="BR106" s="1069"/>
      <c r="BS106" s="1070"/>
      <c r="BT106" s="1022"/>
      <c r="BU106" s="1071"/>
      <c r="BV106" s="1039"/>
      <c r="BW106" s="1025"/>
      <c r="BX106" s="1026"/>
      <c r="BY106" s="1022"/>
      <c r="BZ106" s="1022"/>
      <c r="CA106" s="1025"/>
      <c r="CB106" s="1026"/>
      <c r="CC106" s="1025"/>
      <c r="CD106" s="1026"/>
      <c r="CE106" s="1025"/>
      <c r="CF106" s="1026"/>
      <c r="CG106" s="1202"/>
      <c r="CH106" s="1022"/>
      <c r="CI106" s="1022"/>
      <c r="CJ106" s="1022"/>
      <c r="CK106" s="1065"/>
      <c r="CL106" s="1026"/>
      <c r="CM106" s="1202"/>
      <c r="CN106" s="1022"/>
      <c r="CO106" s="1022"/>
      <c r="CP106" s="1022"/>
      <c r="CQ106" s="1065"/>
      <c r="CR106" s="1026"/>
      <c r="CS106" s="1202"/>
      <c r="CT106" s="1022"/>
      <c r="CU106" s="1022"/>
      <c r="CV106" s="1022"/>
      <c r="CW106" s="1065"/>
      <c r="CX106" s="1026"/>
      <c r="CY106" s="1022"/>
      <c r="CZ106" s="1022"/>
      <c r="DA106" s="1022"/>
      <c r="DB106" s="1022"/>
      <c r="DC106" s="1065"/>
    </row>
    <row r="107" spans="1:107" s="28" customFormat="1" ht="18.600000000000001" customHeight="1" x14ac:dyDescent="0.25">
      <c r="A107" s="1180" t="s">
        <v>784</v>
      </c>
      <c r="B107" s="1018"/>
      <c r="C107" s="1018"/>
      <c r="D107" s="1011"/>
      <c r="E107" s="1012"/>
      <c r="F107" s="1019"/>
      <c r="G107" s="1016"/>
      <c r="H107" s="1020"/>
      <c r="I107" s="1239"/>
      <c r="J107" s="1238"/>
      <c r="K107" s="1021"/>
      <c r="L107" s="1016"/>
      <c r="M107" s="1022"/>
      <c r="N10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0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0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0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0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0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07" s="1022"/>
      <c r="U107" s="1022"/>
      <c r="V10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0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0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0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0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0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07" s="1022"/>
      <c r="AC107" s="1037"/>
      <c r="AD107" s="1038"/>
      <c r="AE107" s="1038"/>
      <c r="AF107" s="1038"/>
      <c r="AG107" s="1039"/>
      <c r="AH107" s="1038"/>
      <c r="AI107" s="1040"/>
      <c r="AJ107" s="1040"/>
      <c r="AK107" s="1041"/>
      <c r="AL107" s="1042"/>
      <c r="AM107" s="1043"/>
      <c r="AN107" s="1040"/>
      <c r="AO107" s="1044"/>
      <c r="AP107" s="1044"/>
      <c r="AQ107" s="1044"/>
      <c r="AR107" s="1044"/>
      <c r="AS107" s="1044"/>
      <c r="AT107" s="1044"/>
      <c r="AU107" s="1041"/>
      <c r="AV107" s="1041"/>
      <c r="AW107" s="1041"/>
      <c r="AX107" s="1045"/>
      <c r="AY10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0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07" s="1055"/>
      <c r="BB107" s="1038"/>
      <c r="BC107" s="1038"/>
      <c r="BD10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07" s="1038"/>
      <c r="BF107" s="1030"/>
      <c r="BG107" s="1030"/>
      <c r="BH107" s="1066"/>
      <c r="BI107" s="1038"/>
      <c r="BJ107" s="1066"/>
      <c r="BK107" s="1055"/>
      <c r="BL107" s="1038"/>
      <c r="BM107" s="1067"/>
      <c r="BN107" s="1068"/>
      <c r="BO107" s="1055"/>
      <c r="BP107" s="1022"/>
      <c r="BQ107" s="1067"/>
      <c r="BR107" s="1069"/>
      <c r="BS107" s="1070"/>
      <c r="BT107" s="1022"/>
      <c r="BU107" s="1071"/>
      <c r="BV107" s="1039"/>
      <c r="BW107" s="1025"/>
      <c r="BX107" s="1026"/>
      <c r="BY107" s="1022"/>
      <c r="BZ107" s="1022"/>
      <c r="CA107" s="1025"/>
      <c r="CB107" s="1026"/>
      <c r="CC107" s="1025"/>
      <c r="CD107" s="1026"/>
      <c r="CE107" s="1025"/>
      <c r="CF107" s="1026"/>
      <c r="CG107" s="1202"/>
      <c r="CH107" s="1022"/>
      <c r="CI107" s="1022"/>
      <c r="CJ107" s="1022"/>
      <c r="CK107" s="1065"/>
      <c r="CL107" s="1026"/>
      <c r="CM107" s="1202"/>
      <c r="CN107" s="1022"/>
      <c r="CO107" s="1022"/>
      <c r="CP107" s="1022"/>
      <c r="CQ107" s="1065"/>
      <c r="CR107" s="1026"/>
      <c r="CS107" s="1202"/>
      <c r="CT107" s="1022"/>
      <c r="CU107" s="1022"/>
      <c r="CV107" s="1022"/>
      <c r="CW107" s="1065"/>
      <c r="CX107" s="1026"/>
      <c r="CY107" s="1022"/>
      <c r="CZ107" s="1022"/>
      <c r="DA107" s="1022"/>
      <c r="DB107" s="1022"/>
      <c r="DC107" s="1065"/>
    </row>
    <row r="108" spans="1:107" s="28" customFormat="1" ht="18.600000000000001" customHeight="1" x14ac:dyDescent="0.25">
      <c r="A108" s="1180" t="s">
        <v>785</v>
      </c>
      <c r="B108" s="1018"/>
      <c r="C108" s="1018"/>
      <c r="D108" s="1011"/>
      <c r="E108" s="1012"/>
      <c r="F108" s="1019"/>
      <c r="G108" s="1016"/>
      <c r="H108" s="1020"/>
      <c r="I108" s="1239"/>
      <c r="J108" s="1238"/>
      <c r="K108" s="1021"/>
      <c r="L108" s="1016"/>
      <c r="M108" s="1022"/>
      <c r="N10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0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0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0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0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0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08" s="1022"/>
      <c r="U108" s="1022"/>
      <c r="V10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0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0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0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0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0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08" s="1022"/>
      <c r="AC108" s="1037"/>
      <c r="AD108" s="1038"/>
      <c r="AE108" s="1038"/>
      <c r="AF108" s="1038"/>
      <c r="AG108" s="1039"/>
      <c r="AH108" s="1038"/>
      <c r="AI108" s="1040"/>
      <c r="AJ108" s="1040"/>
      <c r="AK108" s="1041"/>
      <c r="AL108" s="1042"/>
      <c r="AM108" s="1043"/>
      <c r="AN108" s="1040"/>
      <c r="AO108" s="1044"/>
      <c r="AP108" s="1044"/>
      <c r="AQ108" s="1044"/>
      <c r="AR108" s="1044"/>
      <c r="AS108" s="1044"/>
      <c r="AT108" s="1044"/>
      <c r="AU108" s="1041"/>
      <c r="AV108" s="1041"/>
      <c r="AW108" s="1041"/>
      <c r="AX108" s="1045"/>
      <c r="AY10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0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08" s="1055"/>
      <c r="BB108" s="1038"/>
      <c r="BC108" s="1038"/>
      <c r="BD10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08" s="1038"/>
      <c r="BF108" s="1030"/>
      <c r="BG108" s="1030"/>
      <c r="BH108" s="1066"/>
      <c r="BI108" s="1038"/>
      <c r="BJ108" s="1066"/>
      <c r="BK108" s="1055"/>
      <c r="BL108" s="1038"/>
      <c r="BM108" s="1067"/>
      <c r="BN108" s="1068"/>
      <c r="BO108" s="1055"/>
      <c r="BP108" s="1022"/>
      <c r="BQ108" s="1067"/>
      <c r="BR108" s="1069"/>
      <c r="BS108" s="1070"/>
      <c r="BT108" s="1022"/>
      <c r="BU108" s="1071"/>
      <c r="BV108" s="1039"/>
      <c r="BW108" s="1025"/>
      <c r="BX108" s="1026"/>
      <c r="BY108" s="1022"/>
      <c r="BZ108" s="1022"/>
      <c r="CA108" s="1025"/>
      <c r="CB108" s="1026"/>
      <c r="CC108" s="1025"/>
      <c r="CD108" s="1026"/>
      <c r="CE108" s="1025"/>
      <c r="CF108" s="1026"/>
      <c r="CG108" s="1202"/>
      <c r="CH108" s="1022"/>
      <c r="CI108" s="1022"/>
      <c r="CJ108" s="1022"/>
      <c r="CK108" s="1065"/>
      <c r="CL108" s="1026"/>
      <c r="CM108" s="1202"/>
      <c r="CN108" s="1022"/>
      <c r="CO108" s="1022"/>
      <c r="CP108" s="1022"/>
      <c r="CQ108" s="1065"/>
      <c r="CR108" s="1026"/>
      <c r="CS108" s="1202"/>
      <c r="CT108" s="1022"/>
      <c r="CU108" s="1022"/>
      <c r="CV108" s="1022"/>
      <c r="CW108" s="1065"/>
      <c r="CX108" s="1026"/>
      <c r="CY108" s="1022"/>
      <c r="CZ108" s="1022"/>
      <c r="DA108" s="1022"/>
      <c r="DB108" s="1022"/>
      <c r="DC108" s="1065"/>
    </row>
    <row r="109" spans="1:107" s="28" customFormat="1" ht="18.600000000000001" customHeight="1" x14ac:dyDescent="0.25">
      <c r="A109" s="1180" t="s">
        <v>786</v>
      </c>
      <c r="B109" s="1018"/>
      <c r="C109" s="1018"/>
      <c r="D109" s="1011"/>
      <c r="E109" s="1012"/>
      <c r="F109" s="1019"/>
      <c r="G109" s="1016"/>
      <c r="H109" s="1020"/>
      <c r="I109" s="1239"/>
      <c r="J109" s="1238"/>
      <c r="K109" s="1021"/>
      <c r="L109" s="1016"/>
      <c r="M109" s="1022"/>
      <c r="N10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0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0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0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0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0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09" s="1022"/>
      <c r="U109" s="1022"/>
      <c r="V10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0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0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0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0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0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09" s="1022"/>
      <c r="AC109" s="1037"/>
      <c r="AD109" s="1038"/>
      <c r="AE109" s="1038"/>
      <c r="AF109" s="1038"/>
      <c r="AG109" s="1039"/>
      <c r="AH109" s="1038"/>
      <c r="AI109" s="1040"/>
      <c r="AJ109" s="1040"/>
      <c r="AK109" s="1041"/>
      <c r="AL109" s="1042"/>
      <c r="AM109" s="1043"/>
      <c r="AN109" s="1040"/>
      <c r="AO109" s="1044"/>
      <c r="AP109" s="1044"/>
      <c r="AQ109" s="1044"/>
      <c r="AR109" s="1044"/>
      <c r="AS109" s="1044"/>
      <c r="AT109" s="1044"/>
      <c r="AU109" s="1041"/>
      <c r="AV109" s="1041"/>
      <c r="AW109" s="1041"/>
      <c r="AX109" s="1045"/>
      <c r="AY10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0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09" s="1055"/>
      <c r="BB109" s="1038"/>
      <c r="BC109" s="1038"/>
      <c r="BD10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09" s="1038"/>
      <c r="BF109" s="1030"/>
      <c r="BG109" s="1030"/>
      <c r="BH109" s="1066"/>
      <c r="BI109" s="1038"/>
      <c r="BJ109" s="1066"/>
      <c r="BK109" s="1055"/>
      <c r="BL109" s="1038"/>
      <c r="BM109" s="1067"/>
      <c r="BN109" s="1068"/>
      <c r="BO109" s="1055"/>
      <c r="BP109" s="1022"/>
      <c r="BQ109" s="1067"/>
      <c r="BR109" s="1069"/>
      <c r="BS109" s="1070"/>
      <c r="BT109" s="1022"/>
      <c r="BU109" s="1071"/>
      <c r="BV109" s="1039"/>
      <c r="BW109" s="1025"/>
      <c r="BX109" s="1026"/>
      <c r="BY109" s="1022"/>
      <c r="BZ109" s="1022"/>
      <c r="CA109" s="1025"/>
      <c r="CB109" s="1026"/>
      <c r="CC109" s="1025"/>
      <c r="CD109" s="1026"/>
      <c r="CE109" s="1025"/>
      <c r="CF109" s="1026"/>
      <c r="CG109" s="1202"/>
      <c r="CH109" s="1022"/>
      <c r="CI109" s="1022"/>
      <c r="CJ109" s="1022"/>
      <c r="CK109" s="1065"/>
      <c r="CL109" s="1026"/>
      <c r="CM109" s="1202"/>
      <c r="CN109" s="1022"/>
      <c r="CO109" s="1022"/>
      <c r="CP109" s="1022"/>
      <c r="CQ109" s="1065"/>
      <c r="CR109" s="1026"/>
      <c r="CS109" s="1202"/>
      <c r="CT109" s="1022"/>
      <c r="CU109" s="1022"/>
      <c r="CV109" s="1022"/>
      <c r="CW109" s="1065"/>
      <c r="CX109" s="1026"/>
      <c r="CY109" s="1022"/>
      <c r="CZ109" s="1022"/>
      <c r="DA109" s="1022"/>
      <c r="DB109" s="1022"/>
      <c r="DC109" s="1065"/>
    </row>
    <row r="110" spans="1:107" s="28" customFormat="1" ht="18.600000000000001" customHeight="1" x14ac:dyDescent="0.25">
      <c r="A110" s="1180" t="s">
        <v>787</v>
      </c>
      <c r="B110" s="1018"/>
      <c r="C110" s="1018"/>
      <c r="D110" s="1011"/>
      <c r="E110" s="1012"/>
      <c r="F110" s="1019"/>
      <c r="G110" s="1016"/>
      <c r="H110" s="1020"/>
      <c r="I110" s="1239"/>
      <c r="J110" s="1238"/>
      <c r="K110" s="1021"/>
      <c r="L110" s="1016"/>
      <c r="M110" s="1022"/>
      <c r="N11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1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1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1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1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1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10" s="1022"/>
      <c r="U110" s="1022"/>
      <c r="V11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1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1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1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1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1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10" s="1022"/>
      <c r="AC110" s="1037"/>
      <c r="AD110" s="1038"/>
      <c r="AE110" s="1038"/>
      <c r="AF110" s="1038"/>
      <c r="AG110" s="1039"/>
      <c r="AH110" s="1038"/>
      <c r="AI110" s="1040"/>
      <c r="AJ110" s="1040"/>
      <c r="AK110" s="1041"/>
      <c r="AL110" s="1042"/>
      <c r="AM110" s="1043"/>
      <c r="AN110" s="1040"/>
      <c r="AO110" s="1044"/>
      <c r="AP110" s="1044"/>
      <c r="AQ110" s="1044"/>
      <c r="AR110" s="1044"/>
      <c r="AS110" s="1044"/>
      <c r="AT110" s="1044"/>
      <c r="AU110" s="1041"/>
      <c r="AV110" s="1041"/>
      <c r="AW110" s="1041"/>
      <c r="AX110" s="1045"/>
      <c r="AY11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1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10" s="1055"/>
      <c r="BB110" s="1038"/>
      <c r="BC110" s="1038"/>
      <c r="BD11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10" s="1038"/>
      <c r="BF110" s="1030"/>
      <c r="BG110" s="1030"/>
      <c r="BH110" s="1066"/>
      <c r="BI110" s="1038"/>
      <c r="BJ110" s="1066"/>
      <c r="BK110" s="1055"/>
      <c r="BL110" s="1038"/>
      <c r="BM110" s="1067"/>
      <c r="BN110" s="1068"/>
      <c r="BO110" s="1055"/>
      <c r="BP110" s="1022"/>
      <c r="BQ110" s="1067"/>
      <c r="BR110" s="1069"/>
      <c r="BS110" s="1070"/>
      <c r="BT110" s="1022"/>
      <c r="BU110" s="1071"/>
      <c r="BV110" s="1039"/>
      <c r="BW110" s="1025"/>
      <c r="BX110" s="1026"/>
      <c r="BY110" s="1022"/>
      <c r="BZ110" s="1022"/>
      <c r="CA110" s="1025"/>
      <c r="CB110" s="1026"/>
      <c r="CC110" s="1025"/>
      <c r="CD110" s="1026"/>
      <c r="CE110" s="1025"/>
      <c r="CF110" s="1026"/>
      <c r="CG110" s="1202"/>
      <c r="CH110" s="1022"/>
      <c r="CI110" s="1022"/>
      <c r="CJ110" s="1022"/>
      <c r="CK110" s="1065"/>
      <c r="CL110" s="1026"/>
      <c r="CM110" s="1202"/>
      <c r="CN110" s="1022"/>
      <c r="CO110" s="1022"/>
      <c r="CP110" s="1022"/>
      <c r="CQ110" s="1065"/>
      <c r="CR110" s="1026"/>
      <c r="CS110" s="1202"/>
      <c r="CT110" s="1022"/>
      <c r="CU110" s="1022"/>
      <c r="CV110" s="1022"/>
      <c r="CW110" s="1065"/>
      <c r="CX110" s="1026"/>
      <c r="CY110" s="1022"/>
      <c r="CZ110" s="1022"/>
      <c r="DA110" s="1022"/>
      <c r="DB110" s="1022"/>
      <c r="DC110" s="1065"/>
    </row>
    <row r="111" spans="1:107" s="28" customFormat="1" ht="18.600000000000001" customHeight="1" x14ac:dyDescent="0.25">
      <c r="A111" s="1180" t="s">
        <v>788</v>
      </c>
      <c r="B111" s="1018"/>
      <c r="C111" s="1018"/>
      <c r="D111" s="1011"/>
      <c r="E111" s="1012"/>
      <c r="F111" s="1019"/>
      <c r="G111" s="1016"/>
      <c r="H111" s="1020"/>
      <c r="I111" s="1239"/>
      <c r="J111" s="1238"/>
      <c r="K111" s="1021"/>
      <c r="L111" s="1016"/>
      <c r="M111" s="1022"/>
      <c r="N11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1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1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1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1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1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11" s="1022"/>
      <c r="U111" s="1022"/>
      <c r="V11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1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1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1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1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1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11" s="1022"/>
      <c r="AC111" s="1037"/>
      <c r="AD111" s="1038"/>
      <c r="AE111" s="1038"/>
      <c r="AF111" s="1038"/>
      <c r="AG111" s="1039"/>
      <c r="AH111" s="1038"/>
      <c r="AI111" s="1040"/>
      <c r="AJ111" s="1040"/>
      <c r="AK111" s="1041"/>
      <c r="AL111" s="1042"/>
      <c r="AM111" s="1043"/>
      <c r="AN111" s="1040"/>
      <c r="AO111" s="1044"/>
      <c r="AP111" s="1044"/>
      <c r="AQ111" s="1044"/>
      <c r="AR111" s="1044"/>
      <c r="AS111" s="1044"/>
      <c r="AT111" s="1044"/>
      <c r="AU111" s="1041"/>
      <c r="AV111" s="1041"/>
      <c r="AW111" s="1041"/>
      <c r="AX111" s="1045"/>
      <c r="AY11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1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11" s="1055"/>
      <c r="BB111" s="1038"/>
      <c r="BC111" s="1038"/>
      <c r="BD11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11" s="1038"/>
      <c r="BF111" s="1030"/>
      <c r="BG111" s="1030"/>
      <c r="BH111" s="1066"/>
      <c r="BI111" s="1038"/>
      <c r="BJ111" s="1066"/>
      <c r="BK111" s="1055"/>
      <c r="BL111" s="1038"/>
      <c r="BM111" s="1067"/>
      <c r="BN111" s="1068"/>
      <c r="BO111" s="1055"/>
      <c r="BP111" s="1022"/>
      <c r="BQ111" s="1067"/>
      <c r="BR111" s="1069"/>
      <c r="BS111" s="1070"/>
      <c r="BT111" s="1022"/>
      <c r="BU111" s="1071"/>
      <c r="BV111" s="1039"/>
      <c r="BW111" s="1025"/>
      <c r="BX111" s="1026"/>
      <c r="BY111" s="1022"/>
      <c r="BZ111" s="1022"/>
      <c r="CA111" s="1025"/>
      <c r="CB111" s="1026"/>
      <c r="CC111" s="1025"/>
      <c r="CD111" s="1026"/>
      <c r="CE111" s="1025"/>
      <c r="CF111" s="1026"/>
      <c r="CG111" s="1202"/>
      <c r="CH111" s="1022"/>
      <c r="CI111" s="1022"/>
      <c r="CJ111" s="1022"/>
      <c r="CK111" s="1065"/>
      <c r="CL111" s="1026"/>
      <c r="CM111" s="1202"/>
      <c r="CN111" s="1022"/>
      <c r="CO111" s="1022"/>
      <c r="CP111" s="1022"/>
      <c r="CQ111" s="1065"/>
      <c r="CR111" s="1026"/>
      <c r="CS111" s="1202"/>
      <c r="CT111" s="1022"/>
      <c r="CU111" s="1022"/>
      <c r="CV111" s="1022"/>
      <c r="CW111" s="1065"/>
      <c r="CX111" s="1026"/>
      <c r="CY111" s="1022"/>
      <c r="CZ111" s="1022"/>
      <c r="DA111" s="1022"/>
      <c r="DB111" s="1022"/>
      <c r="DC111" s="1065"/>
    </row>
    <row r="112" spans="1:107" s="28" customFormat="1" ht="18.600000000000001" customHeight="1" x14ac:dyDescent="0.25">
      <c r="A112" s="1180" t="s">
        <v>789</v>
      </c>
      <c r="B112" s="1018"/>
      <c r="C112" s="1018"/>
      <c r="D112" s="1011"/>
      <c r="E112" s="1012"/>
      <c r="F112" s="1019"/>
      <c r="G112" s="1016"/>
      <c r="H112" s="1020"/>
      <c r="I112" s="1239"/>
      <c r="J112" s="1238"/>
      <c r="K112" s="1021"/>
      <c r="L112" s="1016"/>
      <c r="M112" s="1022"/>
      <c r="N11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1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1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1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1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1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12" s="1022"/>
      <c r="U112" s="1022"/>
      <c r="V11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1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1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1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1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1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12" s="1022"/>
      <c r="AC112" s="1037"/>
      <c r="AD112" s="1038"/>
      <c r="AE112" s="1038"/>
      <c r="AF112" s="1038"/>
      <c r="AG112" s="1039"/>
      <c r="AH112" s="1038"/>
      <c r="AI112" s="1040"/>
      <c r="AJ112" s="1040"/>
      <c r="AK112" s="1041"/>
      <c r="AL112" s="1042"/>
      <c r="AM112" s="1043"/>
      <c r="AN112" s="1040"/>
      <c r="AO112" s="1044"/>
      <c r="AP112" s="1044"/>
      <c r="AQ112" s="1044"/>
      <c r="AR112" s="1044"/>
      <c r="AS112" s="1044"/>
      <c r="AT112" s="1044"/>
      <c r="AU112" s="1041"/>
      <c r="AV112" s="1041"/>
      <c r="AW112" s="1041"/>
      <c r="AX112" s="1045"/>
      <c r="AY11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1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12" s="1055"/>
      <c r="BB112" s="1038"/>
      <c r="BC112" s="1038"/>
      <c r="BD11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12" s="1038"/>
      <c r="BF112" s="1030"/>
      <c r="BG112" s="1030"/>
      <c r="BH112" s="1066"/>
      <c r="BI112" s="1038"/>
      <c r="BJ112" s="1066"/>
      <c r="BK112" s="1055"/>
      <c r="BL112" s="1038"/>
      <c r="BM112" s="1067"/>
      <c r="BN112" s="1068"/>
      <c r="BO112" s="1055"/>
      <c r="BP112" s="1022"/>
      <c r="BQ112" s="1067"/>
      <c r="BR112" s="1069"/>
      <c r="BS112" s="1070"/>
      <c r="BT112" s="1022"/>
      <c r="BU112" s="1071"/>
      <c r="BV112" s="1039"/>
      <c r="BW112" s="1025"/>
      <c r="BX112" s="1026"/>
      <c r="BY112" s="1022"/>
      <c r="BZ112" s="1022"/>
      <c r="CA112" s="1025"/>
      <c r="CB112" s="1026"/>
      <c r="CC112" s="1025"/>
      <c r="CD112" s="1026"/>
      <c r="CE112" s="1025"/>
      <c r="CF112" s="1026"/>
      <c r="CG112" s="1202"/>
      <c r="CH112" s="1022"/>
      <c r="CI112" s="1022"/>
      <c r="CJ112" s="1022"/>
      <c r="CK112" s="1065"/>
      <c r="CL112" s="1026"/>
      <c r="CM112" s="1202"/>
      <c r="CN112" s="1022"/>
      <c r="CO112" s="1022"/>
      <c r="CP112" s="1022"/>
      <c r="CQ112" s="1065"/>
      <c r="CR112" s="1026"/>
      <c r="CS112" s="1202"/>
      <c r="CT112" s="1022"/>
      <c r="CU112" s="1022"/>
      <c r="CV112" s="1022"/>
      <c r="CW112" s="1065"/>
      <c r="CX112" s="1026"/>
      <c r="CY112" s="1022"/>
      <c r="CZ112" s="1022"/>
      <c r="DA112" s="1022"/>
      <c r="DB112" s="1022"/>
      <c r="DC112" s="1065"/>
    </row>
    <row r="113" spans="1:107" s="28" customFormat="1" ht="18.600000000000001" customHeight="1" x14ac:dyDescent="0.25">
      <c r="A113" s="1180" t="s">
        <v>790</v>
      </c>
      <c r="B113" s="1018"/>
      <c r="C113" s="1018"/>
      <c r="D113" s="1011"/>
      <c r="E113" s="1012"/>
      <c r="F113" s="1019"/>
      <c r="G113" s="1016"/>
      <c r="H113" s="1020"/>
      <c r="I113" s="1239"/>
      <c r="J113" s="1238"/>
      <c r="K113" s="1021"/>
      <c r="L113" s="1016"/>
      <c r="M113" s="1022"/>
      <c r="N11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1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1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1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1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1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13" s="1022"/>
      <c r="U113" s="1022"/>
      <c r="V11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1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1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1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1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1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13" s="1022"/>
      <c r="AC113" s="1037"/>
      <c r="AD113" s="1038"/>
      <c r="AE113" s="1038"/>
      <c r="AF113" s="1038"/>
      <c r="AG113" s="1039"/>
      <c r="AH113" s="1038"/>
      <c r="AI113" s="1040"/>
      <c r="AJ113" s="1040"/>
      <c r="AK113" s="1041"/>
      <c r="AL113" s="1042"/>
      <c r="AM113" s="1043"/>
      <c r="AN113" s="1040"/>
      <c r="AO113" s="1044"/>
      <c r="AP113" s="1044"/>
      <c r="AQ113" s="1044"/>
      <c r="AR113" s="1044"/>
      <c r="AS113" s="1044"/>
      <c r="AT113" s="1044"/>
      <c r="AU113" s="1041"/>
      <c r="AV113" s="1041"/>
      <c r="AW113" s="1041"/>
      <c r="AX113" s="1045"/>
      <c r="AY11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1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13" s="1055"/>
      <c r="BB113" s="1038"/>
      <c r="BC113" s="1038"/>
      <c r="BD11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13" s="1038"/>
      <c r="BF113" s="1030"/>
      <c r="BG113" s="1030"/>
      <c r="BH113" s="1066"/>
      <c r="BI113" s="1038"/>
      <c r="BJ113" s="1066"/>
      <c r="BK113" s="1055"/>
      <c r="BL113" s="1038"/>
      <c r="BM113" s="1067"/>
      <c r="BN113" s="1068"/>
      <c r="BO113" s="1055"/>
      <c r="BP113" s="1022"/>
      <c r="BQ113" s="1067"/>
      <c r="BR113" s="1069"/>
      <c r="BS113" s="1070"/>
      <c r="BT113" s="1022"/>
      <c r="BU113" s="1071"/>
      <c r="BV113" s="1039"/>
      <c r="BW113" s="1025"/>
      <c r="BX113" s="1026"/>
      <c r="BY113" s="1022"/>
      <c r="BZ113" s="1022"/>
      <c r="CA113" s="1025"/>
      <c r="CB113" s="1026"/>
      <c r="CC113" s="1025"/>
      <c r="CD113" s="1026"/>
      <c r="CE113" s="1025"/>
      <c r="CF113" s="1026"/>
      <c r="CG113" s="1202"/>
      <c r="CH113" s="1022"/>
      <c r="CI113" s="1022"/>
      <c r="CJ113" s="1022"/>
      <c r="CK113" s="1065"/>
      <c r="CL113" s="1026"/>
      <c r="CM113" s="1202"/>
      <c r="CN113" s="1022"/>
      <c r="CO113" s="1022"/>
      <c r="CP113" s="1022"/>
      <c r="CQ113" s="1065"/>
      <c r="CR113" s="1026"/>
      <c r="CS113" s="1202"/>
      <c r="CT113" s="1022"/>
      <c r="CU113" s="1022"/>
      <c r="CV113" s="1022"/>
      <c r="CW113" s="1065"/>
      <c r="CX113" s="1026"/>
      <c r="CY113" s="1022"/>
      <c r="CZ113" s="1022"/>
      <c r="DA113" s="1022"/>
      <c r="DB113" s="1022"/>
      <c r="DC113" s="1065"/>
    </row>
    <row r="114" spans="1:107" s="28" customFormat="1" ht="18.600000000000001" customHeight="1" x14ac:dyDescent="0.25">
      <c r="A114" s="1180" t="s">
        <v>791</v>
      </c>
      <c r="B114" s="1018"/>
      <c r="C114" s="1018"/>
      <c r="D114" s="1011"/>
      <c r="E114" s="1023"/>
      <c r="F114" s="1019"/>
      <c r="G114" s="1016"/>
      <c r="H114" s="1020"/>
      <c r="I114" s="1239"/>
      <c r="J114" s="1238"/>
      <c r="K114" s="1021"/>
      <c r="L114" s="1016"/>
      <c r="M114" s="1022"/>
      <c r="N11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1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1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1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1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1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14" s="1022"/>
      <c r="U114" s="1022"/>
      <c r="V11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1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1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1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1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1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14" s="1022"/>
      <c r="AC114" s="1046"/>
      <c r="AD114" s="1047"/>
      <c r="AE114" s="1047"/>
      <c r="AF114" s="1047"/>
      <c r="AG114" s="1039"/>
      <c r="AH114" s="1038"/>
      <c r="AI114" s="1048"/>
      <c r="AJ114" s="1048"/>
      <c r="AK114" s="1041"/>
      <c r="AL114" s="1042"/>
      <c r="AM114" s="1043"/>
      <c r="AN114" s="1040"/>
      <c r="AO114" s="1044"/>
      <c r="AP114" s="1044"/>
      <c r="AQ114" s="1044"/>
      <c r="AR114" s="1044"/>
      <c r="AS114" s="1044"/>
      <c r="AT114" s="1044"/>
      <c r="AU114" s="1049"/>
      <c r="AV114" s="1041"/>
      <c r="AW114" s="1041"/>
      <c r="AX114" s="1050"/>
      <c r="AY11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1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14" s="1055"/>
      <c r="BB114" s="1038"/>
      <c r="BC114" s="1038"/>
      <c r="BD11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14" s="1038"/>
      <c r="BF114" s="1030"/>
      <c r="BG114" s="1030"/>
      <c r="BH114" s="1066"/>
      <c r="BI114" s="1038"/>
      <c r="BJ114" s="1066"/>
      <c r="BK114" s="1055"/>
      <c r="BL114" s="1038"/>
      <c r="BM114" s="1067"/>
      <c r="BN114" s="1068"/>
      <c r="BO114" s="1055"/>
      <c r="BP114" s="1022"/>
      <c r="BQ114" s="1067"/>
      <c r="BR114" s="1069"/>
      <c r="BS114" s="1070"/>
      <c r="BT114" s="1022"/>
      <c r="BU114" s="1071"/>
      <c r="BV114" s="1039"/>
      <c r="BW114" s="1025"/>
      <c r="BX114" s="1026"/>
      <c r="BY114" s="1022"/>
      <c r="BZ114" s="1022"/>
      <c r="CA114" s="1025"/>
      <c r="CB114" s="1026"/>
      <c r="CC114" s="1025"/>
      <c r="CD114" s="1026"/>
      <c r="CE114" s="1025"/>
      <c r="CF114" s="1026"/>
      <c r="CG114" s="1202"/>
      <c r="CH114" s="1022"/>
      <c r="CI114" s="1022"/>
      <c r="CJ114" s="1022"/>
      <c r="CK114" s="1065"/>
      <c r="CL114" s="1026"/>
      <c r="CM114" s="1202"/>
      <c r="CN114" s="1022"/>
      <c r="CO114" s="1022"/>
      <c r="CP114" s="1022"/>
      <c r="CQ114" s="1065"/>
      <c r="CR114" s="1026"/>
      <c r="CS114" s="1202"/>
      <c r="CT114" s="1022"/>
      <c r="CU114" s="1022"/>
      <c r="CV114" s="1022"/>
      <c r="CW114" s="1065"/>
      <c r="CX114" s="1026"/>
      <c r="CY114" s="1022"/>
      <c r="CZ114" s="1022"/>
      <c r="DA114" s="1022"/>
      <c r="DB114" s="1022"/>
      <c r="DC114" s="1065"/>
    </row>
    <row r="115" spans="1:107" s="28" customFormat="1" ht="18.600000000000001" customHeight="1" x14ac:dyDescent="0.25">
      <c r="A115" s="1180" t="s">
        <v>792</v>
      </c>
      <c r="B115" s="1018"/>
      <c r="C115" s="1018"/>
      <c r="D115" s="1011"/>
      <c r="E115" s="1023"/>
      <c r="F115" s="1019"/>
      <c r="G115" s="1016"/>
      <c r="H115" s="1020"/>
      <c r="I115" s="1239"/>
      <c r="J115" s="1238"/>
      <c r="K115" s="1021"/>
      <c r="L115" s="1016"/>
      <c r="M115" s="1022"/>
      <c r="N11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1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1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1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1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1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15" s="1022"/>
      <c r="U115" s="1022"/>
      <c r="V11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1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1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1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1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1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15" s="1022"/>
      <c r="AC115" s="1046"/>
      <c r="AD115" s="1047"/>
      <c r="AE115" s="1047"/>
      <c r="AF115" s="1047"/>
      <c r="AG115" s="1039"/>
      <c r="AH115" s="1038"/>
      <c r="AI115" s="1048"/>
      <c r="AJ115" s="1048"/>
      <c r="AK115" s="1041"/>
      <c r="AL115" s="1042"/>
      <c r="AM115" s="1043"/>
      <c r="AN115" s="1040"/>
      <c r="AO115" s="1044"/>
      <c r="AP115" s="1044"/>
      <c r="AQ115" s="1044"/>
      <c r="AR115" s="1044"/>
      <c r="AS115" s="1044"/>
      <c r="AT115" s="1044"/>
      <c r="AU115" s="1049"/>
      <c r="AV115" s="1041"/>
      <c r="AW115" s="1041"/>
      <c r="AX115" s="1050"/>
      <c r="AY11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1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15" s="1055"/>
      <c r="BB115" s="1038"/>
      <c r="BC115" s="1038"/>
      <c r="BD11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15" s="1038"/>
      <c r="BF115" s="1030"/>
      <c r="BG115" s="1030"/>
      <c r="BH115" s="1066"/>
      <c r="BI115" s="1038"/>
      <c r="BJ115" s="1066"/>
      <c r="BK115" s="1055"/>
      <c r="BL115" s="1038"/>
      <c r="BM115" s="1067"/>
      <c r="BN115" s="1068"/>
      <c r="BO115" s="1055"/>
      <c r="BP115" s="1022"/>
      <c r="BQ115" s="1067"/>
      <c r="BR115" s="1069"/>
      <c r="BS115" s="1070"/>
      <c r="BT115" s="1022"/>
      <c r="BU115" s="1071"/>
      <c r="BV115" s="1039"/>
      <c r="BW115" s="1025"/>
      <c r="BX115" s="1026"/>
      <c r="BY115" s="1022"/>
      <c r="BZ115" s="1022"/>
      <c r="CA115" s="1025"/>
      <c r="CB115" s="1026"/>
      <c r="CC115" s="1025"/>
      <c r="CD115" s="1026"/>
      <c r="CE115" s="1025"/>
      <c r="CF115" s="1026"/>
      <c r="CG115" s="1202"/>
      <c r="CH115" s="1022"/>
      <c r="CI115" s="1022"/>
      <c r="CJ115" s="1022"/>
      <c r="CK115" s="1065"/>
      <c r="CL115" s="1026"/>
      <c r="CM115" s="1202"/>
      <c r="CN115" s="1022"/>
      <c r="CO115" s="1022"/>
      <c r="CP115" s="1022"/>
      <c r="CQ115" s="1065"/>
      <c r="CR115" s="1026"/>
      <c r="CS115" s="1202"/>
      <c r="CT115" s="1022"/>
      <c r="CU115" s="1022"/>
      <c r="CV115" s="1022"/>
      <c r="CW115" s="1065"/>
      <c r="CX115" s="1026"/>
      <c r="CY115" s="1022"/>
      <c r="CZ115" s="1022"/>
      <c r="DA115" s="1022"/>
      <c r="DB115" s="1022"/>
      <c r="DC115" s="1065"/>
    </row>
    <row r="116" spans="1:107" s="28" customFormat="1" ht="18.600000000000001" customHeight="1" x14ac:dyDescent="0.25">
      <c r="A116" s="1180" t="s">
        <v>793</v>
      </c>
      <c r="B116" s="1018"/>
      <c r="C116" s="1018"/>
      <c r="D116" s="1011"/>
      <c r="E116" s="1012"/>
      <c r="F116" s="1019"/>
      <c r="G116" s="1016"/>
      <c r="H116" s="1020"/>
      <c r="I116" s="1239"/>
      <c r="J116" s="1238"/>
      <c r="K116" s="1021"/>
      <c r="L116" s="1016"/>
      <c r="M116" s="1022"/>
      <c r="N11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1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1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1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1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1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16" s="1022"/>
      <c r="U116" s="1022"/>
      <c r="V11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1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1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1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1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1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16" s="1022"/>
      <c r="AC116" s="1046"/>
      <c r="AD116" s="1047"/>
      <c r="AE116" s="1047"/>
      <c r="AF116" s="1047"/>
      <c r="AG116" s="1039"/>
      <c r="AH116" s="1038"/>
      <c r="AI116" s="1048"/>
      <c r="AJ116" s="1048"/>
      <c r="AK116" s="1041"/>
      <c r="AL116" s="1042"/>
      <c r="AM116" s="1043"/>
      <c r="AN116" s="1040"/>
      <c r="AO116" s="1044"/>
      <c r="AP116" s="1044"/>
      <c r="AQ116" s="1044"/>
      <c r="AR116" s="1044"/>
      <c r="AS116" s="1044"/>
      <c r="AT116" s="1044"/>
      <c r="AU116" s="1049"/>
      <c r="AV116" s="1041"/>
      <c r="AW116" s="1041"/>
      <c r="AX116" s="1050"/>
      <c r="AY11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1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16" s="1055"/>
      <c r="BB116" s="1038"/>
      <c r="BC116" s="1038"/>
      <c r="BD11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16" s="1038"/>
      <c r="BF116" s="1030"/>
      <c r="BG116" s="1030"/>
      <c r="BH116" s="1066"/>
      <c r="BI116" s="1038"/>
      <c r="BJ116" s="1066"/>
      <c r="BK116" s="1055"/>
      <c r="BL116" s="1038"/>
      <c r="BM116" s="1067"/>
      <c r="BN116" s="1068"/>
      <c r="BO116" s="1055"/>
      <c r="BP116" s="1022"/>
      <c r="BQ116" s="1067"/>
      <c r="BR116" s="1069"/>
      <c r="BS116" s="1070"/>
      <c r="BT116" s="1022"/>
      <c r="BU116" s="1071"/>
      <c r="BV116" s="1039"/>
      <c r="BW116" s="1025"/>
      <c r="BX116" s="1026"/>
      <c r="BY116" s="1022"/>
      <c r="BZ116" s="1022"/>
      <c r="CA116" s="1025"/>
      <c r="CB116" s="1026"/>
      <c r="CC116" s="1025"/>
      <c r="CD116" s="1026"/>
      <c r="CE116" s="1025"/>
      <c r="CF116" s="1026"/>
      <c r="CG116" s="1202"/>
      <c r="CH116" s="1022"/>
      <c r="CI116" s="1022"/>
      <c r="CJ116" s="1022"/>
      <c r="CK116" s="1065"/>
      <c r="CL116" s="1026"/>
      <c r="CM116" s="1202"/>
      <c r="CN116" s="1022"/>
      <c r="CO116" s="1022"/>
      <c r="CP116" s="1022"/>
      <c r="CQ116" s="1065"/>
      <c r="CR116" s="1026"/>
      <c r="CS116" s="1202"/>
      <c r="CT116" s="1022"/>
      <c r="CU116" s="1022"/>
      <c r="CV116" s="1022"/>
      <c r="CW116" s="1065"/>
      <c r="CX116" s="1026"/>
      <c r="CY116" s="1022"/>
      <c r="CZ116" s="1022"/>
      <c r="DA116" s="1022"/>
      <c r="DB116" s="1022"/>
      <c r="DC116" s="1065"/>
    </row>
    <row r="117" spans="1:107" s="28" customFormat="1" ht="18.600000000000001" customHeight="1" x14ac:dyDescent="0.25">
      <c r="A117" s="1180" t="s">
        <v>794</v>
      </c>
      <c r="B117" s="1018"/>
      <c r="C117" s="1018"/>
      <c r="D117" s="1011"/>
      <c r="E117" s="1023"/>
      <c r="F117" s="1019"/>
      <c r="G117" s="1016"/>
      <c r="H117" s="1020"/>
      <c r="I117" s="1239"/>
      <c r="J117" s="1238"/>
      <c r="K117" s="1021"/>
      <c r="L117" s="1016"/>
      <c r="M117" s="1022"/>
      <c r="N11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1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1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1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1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1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17" s="1022"/>
      <c r="U117" s="1022"/>
      <c r="V11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1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1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1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1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1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17" s="1022"/>
      <c r="AC117" s="1046"/>
      <c r="AD117" s="1047"/>
      <c r="AE117" s="1047"/>
      <c r="AF117" s="1047"/>
      <c r="AG117" s="1039"/>
      <c r="AH117" s="1038"/>
      <c r="AI117" s="1048"/>
      <c r="AJ117" s="1048"/>
      <c r="AK117" s="1041"/>
      <c r="AL117" s="1042"/>
      <c r="AM117" s="1043"/>
      <c r="AN117" s="1040"/>
      <c r="AO117" s="1044"/>
      <c r="AP117" s="1044"/>
      <c r="AQ117" s="1044"/>
      <c r="AR117" s="1044"/>
      <c r="AS117" s="1044"/>
      <c r="AT117" s="1044"/>
      <c r="AU117" s="1049"/>
      <c r="AV117" s="1041"/>
      <c r="AW117" s="1041"/>
      <c r="AX117" s="1050"/>
      <c r="AY11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1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17" s="1055"/>
      <c r="BB117" s="1038"/>
      <c r="BC117" s="1038"/>
      <c r="BD11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17" s="1038"/>
      <c r="BF117" s="1030"/>
      <c r="BG117" s="1030"/>
      <c r="BH117" s="1066"/>
      <c r="BI117" s="1038"/>
      <c r="BJ117" s="1066"/>
      <c r="BK117" s="1055"/>
      <c r="BL117" s="1038"/>
      <c r="BM117" s="1067"/>
      <c r="BN117" s="1068"/>
      <c r="BO117" s="1055"/>
      <c r="BP117" s="1022"/>
      <c r="BQ117" s="1067"/>
      <c r="BR117" s="1069"/>
      <c r="BS117" s="1070"/>
      <c r="BT117" s="1022"/>
      <c r="BU117" s="1071"/>
      <c r="BV117" s="1039"/>
      <c r="BW117" s="1025"/>
      <c r="BX117" s="1026"/>
      <c r="BY117" s="1022"/>
      <c r="BZ117" s="1022"/>
      <c r="CA117" s="1025"/>
      <c r="CB117" s="1026"/>
      <c r="CC117" s="1025"/>
      <c r="CD117" s="1026"/>
      <c r="CE117" s="1025"/>
      <c r="CF117" s="1026"/>
      <c r="CG117" s="1202"/>
      <c r="CH117" s="1022"/>
      <c r="CI117" s="1022"/>
      <c r="CJ117" s="1022"/>
      <c r="CK117" s="1065"/>
      <c r="CL117" s="1026"/>
      <c r="CM117" s="1202"/>
      <c r="CN117" s="1022"/>
      <c r="CO117" s="1022"/>
      <c r="CP117" s="1022"/>
      <c r="CQ117" s="1065"/>
      <c r="CR117" s="1026"/>
      <c r="CS117" s="1202"/>
      <c r="CT117" s="1022"/>
      <c r="CU117" s="1022"/>
      <c r="CV117" s="1022"/>
      <c r="CW117" s="1065"/>
      <c r="CX117" s="1026"/>
      <c r="CY117" s="1022"/>
      <c r="CZ117" s="1022"/>
      <c r="DA117" s="1022"/>
      <c r="DB117" s="1022"/>
      <c r="DC117" s="1065"/>
    </row>
    <row r="118" spans="1:107" s="28" customFormat="1" ht="18.600000000000001" customHeight="1" x14ac:dyDescent="0.25">
      <c r="A118" s="1180" t="s">
        <v>795</v>
      </c>
      <c r="B118" s="1018"/>
      <c r="C118" s="1018"/>
      <c r="D118" s="1011"/>
      <c r="E118" s="1012"/>
      <c r="F118" s="1024"/>
      <c r="G118" s="1016"/>
      <c r="H118" s="1020"/>
      <c r="I118" s="1239"/>
      <c r="J118" s="1238"/>
      <c r="K118" s="1021"/>
      <c r="L118" s="1016"/>
      <c r="M118" s="1022"/>
      <c r="N11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1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1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1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1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1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18" s="1022"/>
      <c r="U118" s="1022"/>
      <c r="V11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1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1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1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1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1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18" s="1051"/>
      <c r="AC118" s="1052"/>
      <c r="AD118" s="1038"/>
      <c r="AE118" s="1038"/>
      <c r="AF118" s="1038"/>
      <c r="AG118" s="1053"/>
      <c r="AH118" s="1038"/>
      <c r="AI118" s="1040"/>
      <c r="AJ118" s="1040"/>
      <c r="AK118" s="1041"/>
      <c r="AL118" s="1042"/>
      <c r="AM118" s="1043"/>
      <c r="AN118" s="1040"/>
      <c r="AO118" s="1044"/>
      <c r="AP118" s="1044"/>
      <c r="AQ118" s="1044"/>
      <c r="AR118" s="1044"/>
      <c r="AS118" s="1044"/>
      <c r="AT118" s="1044"/>
      <c r="AU118" s="1041"/>
      <c r="AV118" s="1041"/>
      <c r="AW118" s="1041"/>
      <c r="AX118" s="1045"/>
      <c r="AY11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1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18" s="1055"/>
      <c r="BB118" s="1038"/>
      <c r="BC118" s="1038"/>
      <c r="BD11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18" s="1038"/>
      <c r="BF118" s="1030"/>
      <c r="BG118" s="1030"/>
      <c r="BH118" s="1066"/>
      <c r="BI118" s="1038"/>
      <c r="BJ118" s="1066"/>
      <c r="BK118" s="1055"/>
      <c r="BL118" s="1038"/>
      <c r="BM118" s="1067"/>
      <c r="BN118" s="1068"/>
      <c r="BO118" s="1055"/>
      <c r="BP118" s="1022"/>
      <c r="BQ118" s="1067"/>
      <c r="BR118" s="1069"/>
      <c r="BS118" s="1070"/>
      <c r="BT118" s="1022"/>
      <c r="BU118" s="1071"/>
      <c r="BV118" s="1039"/>
      <c r="BW118" s="1025"/>
      <c r="BX118" s="1026"/>
      <c r="BY118" s="1022"/>
      <c r="BZ118" s="1022"/>
      <c r="CA118" s="1025"/>
      <c r="CB118" s="1026"/>
      <c r="CC118" s="1025"/>
      <c r="CD118" s="1026"/>
      <c r="CE118" s="1025"/>
      <c r="CF118" s="1026"/>
      <c r="CG118" s="1202"/>
      <c r="CH118" s="1022"/>
      <c r="CI118" s="1022"/>
      <c r="CJ118" s="1022"/>
      <c r="CK118" s="1065"/>
      <c r="CL118" s="1026"/>
      <c r="CM118" s="1202"/>
      <c r="CN118" s="1022"/>
      <c r="CO118" s="1022"/>
      <c r="CP118" s="1022"/>
      <c r="CQ118" s="1065"/>
      <c r="CR118" s="1026"/>
      <c r="CS118" s="1202"/>
      <c r="CT118" s="1022"/>
      <c r="CU118" s="1022"/>
      <c r="CV118" s="1022"/>
      <c r="CW118" s="1065"/>
      <c r="CX118" s="1026"/>
      <c r="CY118" s="1022"/>
      <c r="CZ118" s="1022"/>
      <c r="DA118" s="1022"/>
      <c r="DB118" s="1022"/>
      <c r="DC118" s="1065"/>
    </row>
    <row r="119" spans="1:107" ht="18.600000000000001" customHeight="1" x14ac:dyDescent="0.25">
      <c r="A119" s="1180" t="s">
        <v>796</v>
      </c>
      <c r="B119" s="1018"/>
      <c r="C119" s="1018"/>
      <c r="D119" s="1011"/>
      <c r="E119" s="1023"/>
      <c r="F119" s="1019"/>
      <c r="G119" s="1016"/>
      <c r="H119" s="1020"/>
      <c r="I119" s="1239"/>
      <c r="J119" s="1238"/>
      <c r="K119" s="1021"/>
      <c r="L119" s="1016"/>
      <c r="M119" s="1022"/>
      <c r="N11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1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1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1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1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1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19" s="1022"/>
      <c r="U119" s="1022"/>
      <c r="V11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1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1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1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1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1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19" s="1022"/>
      <c r="AC119" s="1046"/>
      <c r="AD119" s="1047"/>
      <c r="AE119" s="1047"/>
      <c r="AF119" s="1047"/>
      <c r="AG119" s="1039"/>
      <c r="AH119" s="1038"/>
      <c r="AI119" s="1048"/>
      <c r="AJ119" s="1048"/>
      <c r="AK119" s="1041"/>
      <c r="AL119" s="1042"/>
      <c r="AM119" s="1043"/>
      <c r="AN119" s="1040"/>
      <c r="AO119" s="1044"/>
      <c r="AP119" s="1044"/>
      <c r="AQ119" s="1044"/>
      <c r="AR119" s="1044"/>
      <c r="AS119" s="1044"/>
      <c r="AT119" s="1044"/>
      <c r="AU119" s="1049"/>
      <c r="AV119" s="1041"/>
      <c r="AW119" s="1041"/>
      <c r="AX119" s="1047"/>
      <c r="AY11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1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19" s="1055"/>
      <c r="BB119" s="1038"/>
      <c r="BC119" s="1038"/>
      <c r="BD11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19" s="1038"/>
      <c r="BF119" s="1030"/>
      <c r="BG119" s="1030"/>
      <c r="BH119" s="1066"/>
      <c r="BI119" s="1038"/>
      <c r="BJ119" s="1066"/>
      <c r="BK119" s="1055"/>
      <c r="BL119" s="1038"/>
      <c r="BM119" s="1067"/>
      <c r="BN119" s="1068"/>
      <c r="BO119" s="1055"/>
      <c r="BP119" s="1022"/>
      <c r="BQ119" s="1067"/>
      <c r="BR119" s="1069"/>
      <c r="BS119" s="1070"/>
      <c r="BT119" s="1022"/>
      <c r="BU119" s="1071"/>
      <c r="BV119" s="1039"/>
      <c r="BW119" s="1025"/>
      <c r="BX119" s="1026"/>
      <c r="BY119" s="1022"/>
      <c r="BZ119" s="1022"/>
      <c r="CA119" s="1025"/>
      <c r="CB119" s="1026"/>
      <c r="CC119" s="1025"/>
      <c r="CD119" s="1026"/>
      <c r="CE119" s="1025"/>
      <c r="CF119" s="1026"/>
      <c r="CG119" s="1202"/>
      <c r="CH119" s="1022"/>
      <c r="CI119" s="1022"/>
      <c r="CJ119" s="1022"/>
      <c r="CK119" s="1065"/>
      <c r="CL119" s="1026"/>
      <c r="CM119" s="1202"/>
      <c r="CN119" s="1022"/>
      <c r="CO119" s="1022"/>
      <c r="CP119" s="1022"/>
      <c r="CQ119" s="1065"/>
      <c r="CR119" s="1026"/>
      <c r="CS119" s="1202"/>
      <c r="CT119" s="1022"/>
      <c r="CU119" s="1022"/>
      <c r="CV119" s="1022"/>
      <c r="CW119" s="1065"/>
      <c r="CX119" s="1026"/>
      <c r="CY119" s="1022"/>
      <c r="CZ119" s="1022"/>
      <c r="DA119" s="1022"/>
      <c r="DB119" s="1022"/>
      <c r="DC119" s="1065"/>
    </row>
    <row r="120" spans="1:107" ht="18.600000000000001" customHeight="1" x14ac:dyDescent="0.25">
      <c r="A120" s="1180" t="s">
        <v>797</v>
      </c>
      <c r="B120" s="1018"/>
      <c r="C120" s="1018"/>
      <c r="D120" s="1011"/>
      <c r="E120" s="1023"/>
      <c r="F120" s="1019"/>
      <c r="G120" s="1016"/>
      <c r="H120" s="1020"/>
      <c r="I120" s="1239"/>
      <c r="J120" s="1238"/>
      <c r="K120" s="1021"/>
      <c r="L120" s="1016"/>
      <c r="M120" s="1022"/>
      <c r="N12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2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2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2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2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2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20" s="1022"/>
      <c r="U120" s="1022"/>
      <c r="V12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2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2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2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2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2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20" s="1022"/>
      <c r="AC120" s="1046"/>
      <c r="AD120" s="1047"/>
      <c r="AE120" s="1047"/>
      <c r="AF120" s="1047"/>
      <c r="AG120" s="1039"/>
      <c r="AH120" s="1038"/>
      <c r="AI120" s="1048"/>
      <c r="AJ120" s="1048"/>
      <c r="AK120" s="1041"/>
      <c r="AL120" s="1042"/>
      <c r="AM120" s="1043"/>
      <c r="AN120" s="1040"/>
      <c r="AO120" s="1044"/>
      <c r="AP120" s="1044"/>
      <c r="AQ120" s="1044"/>
      <c r="AR120" s="1044"/>
      <c r="AS120" s="1044"/>
      <c r="AT120" s="1044"/>
      <c r="AU120" s="1049"/>
      <c r="AV120" s="1041"/>
      <c r="AW120" s="1041"/>
      <c r="AX120" s="1047"/>
      <c r="AY12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2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20" s="1055"/>
      <c r="BB120" s="1038"/>
      <c r="BC120" s="1038"/>
      <c r="BD12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20" s="1038"/>
      <c r="BF120" s="1030"/>
      <c r="BG120" s="1030"/>
      <c r="BH120" s="1066"/>
      <c r="BI120" s="1038"/>
      <c r="BJ120" s="1066"/>
      <c r="BK120" s="1055"/>
      <c r="BL120" s="1038"/>
      <c r="BM120" s="1067"/>
      <c r="BN120" s="1068"/>
      <c r="BO120" s="1055"/>
      <c r="BP120" s="1022"/>
      <c r="BQ120" s="1067"/>
      <c r="BR120" s="1069"/>
      <c r="BS120" s="1070"/>
      <c r="BT120" s="1022"/>
      <c r="BU120" s="1071"/>
      <c r="BV120" s="1039"/>
      <c r="BW120" s="1025"/>
      <c r="BX120" s="1026"/>
      <c r="BY120" s="1022"/>
      <c r="BZ120" s="1022"/>
      <c r="CA120" s="1025"/>
      <c r="CB120" s="1026"/>
      <c r="CC120" s="1025"/>
      <c r="CD120" s="1026"/>
      <c r="CE120" s="1025"/>
      <c r="CF120" s="1026"/>
      <c r="CG120" s="1202"/>
      <c r="CH120" s="1022"/>
      <c r="CI120" s="1022"/>
      <c r="CJ120" s="1022"/>
      <c r="CK120" s="1065"/>
      <c r="CL120" s="1026"/>
      <c r="CM120" s="1202"/>
      <c r="CN120" s="1022"/>
      <c r="CO120" s="1022"/>
      <c r="CP120" s="1022"/>
      <c r="CQ120" s="1065"/>
      <c r="CR120" s="1026"/>
      <c r="CS120" s="1202"/>
      <c r="CT120" s="1022"/>
      <c r="CU120" s="1022"/>
      <c r="CV120" s="1022"/>
      <c r="CW120" s="1065"/>
      <c r="CX120" s="1026"/>
      <c r="CY120" s="1022"/>
      <c r="CZ120" s="1022"/>
      <c r="DA120" s="1022"/>
      <c r="DB120" s="1022"/>
      <c r="DC120" s="1065"/>
    </row>
    <row r="121" spans="1:107" s="41" customFormat="1" ht="18.600000000000001" customHeight="1" x14ac:dyDescent="0.25">
      <c r="A121" s="1180" t="s">
        <v>798</v>
      </c>
      <c r="B121" s="1018"/>
      <c r="C121" s="1018"/>
      <c r="D121" s="1011"/>
      <c r="E121" s="1023"/>
      <c r="F121" s="1019"/>
      <c r="G121" s="1016"/>
      <c r="H121" s="1020"/>
      <c r="I121" s="1239"/>
      <c r="J121" s="1238"/>
      <c r="K121" s="1021"/>
      <c r="L121" s="1016"/>
      <c r="M121" s="1022"/>
      <c r="N12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2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2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2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2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2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21" s="1022"/>
      <c r="U121" s="1022"/>
      <c r="V12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2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2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2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2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2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21" s="1022"/>
      <c r="AC121" s="1046"/>
      <c r="AD121" s="1047"/>
      <c r="AE121" s="1047"/>
      <c r="AF121" s="1047"/>
      <c r="AG121" s="1039"/>
      <c r="AH121" s="1038"/>
      <c r="AI121" s="1048"/>
      <c r="AJ121" s="1048"/>
      <c r="AK121" s="1041"/>
      <c r="AL121" s="1042"/>
      <c r="AM121" s="1043"/>
      <c r="AN121" s="1040"/>
      <c r="AO121" s="1044"/>
      <c r="AP121" s="1044"/>
      <c r="AQ121" s="1044"/>
      <c r="AR121" s="1044"/>
      <c r="AS121" s="1044"/>
      <c r="AT121" s="1044"/>
      <c r="AU121" s="1049"/>
      <c r="AV121" s="1041"/>
      <c r="AW121" s="1041"/>
      <c r="AX121" s="1047"/>
      <c r="AY12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2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21" s="1055"/>
      <c r="BB121" s="1038"/>
      <c r="BC121" s="1038"/>
      <c r="BD12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21" s="1038"/>
      <c r="BF121" s="1030"/>
      <c r="BG121" s="1030"/>
      <c r="BH121" s="1066"/>
      <c r="BI121" s="1038"/>
      <c r="BJ121" s="1066"/>
      <c r="BK121" s="1055"/>
      <c r="BL121" s="1038"/>
      <c r="BM121" s="1067"/>
      <c r="BN121" s="1068"/>
      <c r="BO121" s="1055"/>
      <c r="BP121" s="1022"/>
      <c r="BQ121" s="1067"/>
      <c r="BR121" s="1069"/>
      <c r="BS121" s="1070"/>
      <c r="BT121" s="1022"/>
      <c r="BU121" s="1071"/>
      <c r="BV121" s="1039"/>
      <c r="BW121" s="1025"/>
      <c r="BX121" s="1026"/>
      <c r="BY121" s="1022"/>
      <c r="BZ121" s="1022"/>
      <c r="CA121" s="1025"/>
      <c r="CB121" s="1026"/>
      <c r="CC121" s="1025"/>
      <c r="CD121" s="1026"/>
      <c r="CE121" s="1025"/>
      <c r="CF121" s="1026"/>
      <c r="CG121" s="1202"/>
      <c r="CH121" s="1022"/>
      <c r="CI121" s="1022"/>
      <c r="CJ121" s="1022"/>
      <c r="CK121" s="1065"/>
      <c r="CL121" s="1026"/>
      <c r="CM121" s="1202"/>
      <c r="CN121" s="1022"/>
      <c r="CO121" s="1022"/>
      <c r="CP121" s="1022"/>
      <c r="CQ121" s="1065"/>
      <c r="CR121" s="1026"/>
      <c r="CS121" s="1202"/>
      <c r="CT121" s="1022"/>
      <c r="CU121" s="1022"/>
      <c r="CV121" s="1022"/>
      <c r="CW121" s="1065"/>
      <c r="CX121" s="1026"/>
      <c r="CY121" s="1022"/>
      <c r="CZ121" s="1022"/>
      <c r="DA121" s="1022"/>
      <c r="DB121" s="1022"/>
      <c r="DC121" s="1065"/>
    </row>
    <row r="122" spans="1:107" s="107" customFormat="1" ht="18.600000000000001" customHeight="1" x14ac:dyDescent="0.25">
      <c r="A122" s="1180" t="s">
        <v>799</v>
      </c>
      <c r="B122" s="1018"/>
      <c r="C122" s="1018"/>
      <c r="D122" s="1011"/>
      <c r="E122" s="1023"/>
      <c r="F122" s="1019"/>
      <c r="G122" s="1016"/>
      <c r="H122" s="1020"/>
      <c r="I122" s="1239"/>
      <c r="J122" s="1238"/>
      <c r="K122" s="1021"/>
      <c r="L122" s="1016"/>
      <c r="M122" s="1022"/>
      <c r="N12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2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2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2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2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2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22" s="1022"/>
      <c r="U122" s="1022"/>
      <c r="V12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2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2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2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2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2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22" s="1022"/>
      <c r="AC122" s="1046"/>
      <c r="AD122" s="1047"/>
      <c r="AE122" s="1047"/>
      <c r="AF122" s="1047"/>
      <c r="AG122" s="1039"/>
      <c r="AH122" s="1038"/>
      <c r="AI122" s="1048"/>
      <c r="AJ122" s="1048"/>
      <c r="AK122" s="1041"/>
      <c r="AL122" s="1042"/>
      <c r="AM122" s="1043"/>
      <c r="AN122" s="1040"/>
      <c r="AO122" s="1044"/>
      <c r="AP122" s="1044"/>
      <c r="AQ122" s="1044"/>
      <c r="AR122" s="1044"/>
      <c r="AS122" s="1044"/>
      <c r="AT122" s="1044"/>
      <c r="AU122" s="1049"/>
      <c r="AV122" s="1041"/>
      <c r="AW122" s="1041"/>
      <c r="AX122" s="1047"/>
      <c r="AY12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2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22" s="1055"/>
      <c r="BB122" s="1038"/>
      <c r="BC122" s="1038"/>
      <c r="BD12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22" s="1038"/>
      <c r="BF122" s="1030"/>
      <c r="BG122" s="1030"/>
      <c r="BH122" s="1066"/>
      <c r="BI122" s="1038"/>
      <c r="BJ122" s="1066"/>
      <c r="BK122" s="1055"/>
      <c r="BL122" s="1038"/>
      <c r="BM122" s="1067"/>
      <c r="BN122" s="1068"/>
      <c r="BO122" s="1055"/>
      <c r="BP122" s="1022"/>
      <c r="BQ122" s="1067"/>
      <c r="BR122" s="1069"/>
      <c r="BS122" s="1070"/>
      <c r="BT122" s="1022"/>
      <c r="BU122" s="1071"/>
      <c r="BV122" s="1039"/>
      <c r="BW122" s="1025"/>
      <c r="BX122" s="1026"/>
      <c r="BY122" s="1022"/>
      <c r="BZ122" s="1022"/>
      <c r="CA122" s="1025"/>
      <c r="CB122" s="1026"/>
      <c r="CC122" s="1025"/>
      <c r="CD122" s="1026"/>
      <c r="CE122" s="1025"/>
      <c r="CF122" s="1026"/>
      <c r="CG122" s="1202"/>
      <c r="CH122" s="1022"/>
      <c r="CI122" s="1022"/>
      <c r="CJ122" s="1022"/>
      <c r="CK122" s="1065"/>
      <c r="CL122" s="1026"/>
      <c r="CM122" s="1202"/>
      <c r="CN122" s="1022"/>
      <c r="CO122" s="1022"/>
      <c r="CP122" s="1022"/>
      <c r="CQ122" s="1065"/>
      <c r="CR122" s="1026"/>
      <c r="CS122" s="1202"/>
      <c r="CT122" s="1022"/>
      <c r="CU122" s="1022"/>
      <c r="CV122" s="1022"/>
      <c r="CW122" s="1065"/>
      <c r="CX122" s="1026"/>
      <c r="CY122" s="1022"/>
      <c r="CZ122" s="1022"/>
      <c r="DA122" s="1022"/>
      <c r="DB122" s="1022"/>
      <c r="DC122" s="1065"/>
    </row>
    <row r="123" spans="1:107" s="107" customFormat="1" ht="18.600000000000001" customHeight="1" x14ac:dyDescent="0.25">
      <c r="A123" s="1180" t="s">
        <v>800</v>
      </c>
      <c r="B123" s="1018"/>
      <c r="C123" s="1018"/>
      <c r="D123" s="1011"/>
      <c r="E123" s="1023"/>
      <c r="F123" s="1019"/>
      <c r="G123" s="1016"/>
      <c r="H123" s="1020"/>
      <c r="I123" s="1239"/>
      <c r="J123" s="1238"/>
      <c r="K123" s="1021"/>
      <c r="L123" s="1016"/>
      <c r="M123" s="1022"/>
      <c r="N12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2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2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2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2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2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23" s="1022"/>
      <c r="U123" s="1022"/>
      <c r="V12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2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2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2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2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2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23" s="1022"/>
      <c r="AC123" s="1046"/>
      <c r="AD123" s="1047"/>
      <c r="AE123" s="1047"/>
      <c r="AF123" s="1047"/>
      <c r="AG123" s="1039"/>
      <c r="AH123" s="1038"/>
      <c r="AI123" s="1048"/>
      <c r="AJ123" s="1048"/>
      <c r="AK123" s="1041"/>
      <c r="AL123" s="1042"/>
      <c r="AM123" s="1043"/>
      <c r="AN123" s="1040"/>
      <c r="AO123" s="1044"/>
      <c r="AP123" s="1044"/>
      <c r="AQ123" s="1044"/>
      <c r="AR123" s="1044"/>
      <c r="AS123" s="1044"/>
      <c r="AT123" s="1044"/>
      <c r="AU123" s="1049"/>
      <c r="AV123" s="1041"/>
      <c r="AW123" s="1041"/>
      <c r="AX123" s="1047"/>
      <c r="AY12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2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23" s="1055"/>
      <c r="BB123" s="1038"/>
      <c r="BC123" s="1038"/>
      <c r="BD12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23" s="1038"/>
      <c r="BF123" s="1030"/>
      <c r="BG123" s="1030"/>
      <c r="BH123" s="1066"/>
      <c r="BI123" s="1038"/>
      <c r="BJ123" s="1066"/>
      <c r="BK123" s="1055"/>
      <c r="BL123" s="1038"/>
      <c r="BM123" s="1067"/>
      <c r="BN123" s="1068"/>
      <c r="BO123" s="1055"/>
      <c r="BP123" s="1022"/>
      <c r="BQ123" s="1067"/>
      <c r="BR123" s="1069"/>
      <c r="BS123" s="1070"/>
      <c r="BT123" s="1022"/>
      <c r="BU123" s="1071"/>
      <c r="BV123" s="1039"/>
      <c r="BW123" s="1025"/>
      <c r="BX123" s="1026"/>
      <c r="BY123" s="1022"/>
      <c r="BZ123" s="1022"/>
      <c r="CA123" s="1025"/>
      <c r="CB123" s="1026"/>
      <c r="CC123" s="1025"/>
      <c r="CD123" s="1026"/>
      <c r="CE123" s="1025"/>
      <c r="CF123" s="1026"/>
      <c r="CG123" s="1202"/>
      <c r="CH123" s="1022"/>
      <c r="CI123" s="1022"/>
      <c r="CJ123" s="1022"/>
      <c r="CK123" s="1065"/>
      <c r="CL123" s="1026"/>
      <c r="CM123" s="1202"/>
      <c r="CN123" s="1022"/>
      <c r="CO123" s="1022"/>
      <c r="CP123" s="1022"/>
      <c r="CQ123" s="1065"/>
      <c r="CR123" s="1026"/>
      <c r="CS123" s="1202"/>
      <c r="CT123" s="1022"/>
      <c r="CU123" s="1022"/>
      <c r="CV123" s="1022"/>
      <c r="CW123" s="1065"/>
      <c r="CX123" s="1026"/>
      <c r="CY123" s="1022"/>
      <c r="CZ123" s="1022"/>
      <c r="DA123" s="1022"/>
      <c r="DB123" s="1022"/>
      <c r="DC123" s="1065"/>
    </row>
    <row r="124" spans="1:107" s="107" customFormat="1" ht="18.600000000000001" customHeight="1" x14ac:dyDescent="0.25">
      <c r="A124" s="1180" t="s">
        <v>801</v>
      </c>
      <c r="B124" s="1018"/>
      <c r="C124" s="1018"/>
      <c r="D124" s="1011"/>
      <c r="E124" s="1023"/>
      <c r="F124" s="1019"/>
      <c r="G124" s="1016"/>
      <c r="H124" s="1020"/>
      <c r="I124" s="1239"/>
      <c r="J124" s="1238"/>
      <c r="K124" s="1021"/>
      <c r="L124" s="1016"/>
      <c r="M124" s="1022"/>
      <c r="N12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2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2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2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2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2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24" s="1022"/>
      <c r="U124" s="1022"/>
      <c r="V12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2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2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2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2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2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24" s="1022"/>
      <c r="AC124" s="1046"/>
      <c r="AD124" s="1047"/>
      <c r="AE124" s="1047"/>
      <c r="AF124" s="1047"/>
      <c r="AG124" s="1039"/>
      <c r="AH124" s="1038"/>
      <c r="AI124" s="1048"/>
      <c r="AJ124" s="1048"/>
      <c r="AK124" s="1041"/>
      <c r="AL124" s="1042"/>
      <c r="AM124" s="1043"/>
      <c r="AN124" s="1040"/>
      <c r="AO124" s="1044"/>
      <c r="AP124" s="1044"/>
      <c r="AQ124" s="1044"/>
      <c r="AR124" s="1044"/>
      <c r="AS124" s="1044"/>
      <c r="AT124" s="1044"/>
      <c r="AU124" s="1049"/>
      <c r="AV124" s="1041"/>
      <c r="AW124" s="1041"/>
      <c r="AX124" s="1047"/>
      <c r="AY12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2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24" s="1055"/>
      <c r="BB124" s="1038"/>
      <c r="BC124" s="1038"/>
      <c r="BD12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24" s="1038"/>
      <c r="BF124" s="1030"/>
      <c r="BG124" s="1030"/>
      <c r="BH124" s="1066"/>
      <c r="BI124" s="1038"/>
      <c r="BJ124" s="1066"/>
      <c r="BK124" s="1055"/>
      <c r="BL124" s="1038"/>
      <c r="BM124" s="1067"/>
      <c r="BN124" s="1068"/>
      <c r="BO124" s="1055"/>
      <c r="BP124" s="1022"/>
      <c r="BQ124" s="1067"/>
      <c r="BR124" s="1069"/>
      <c r="BS124" s="1070"/>
      <c r="BT124" s="1022"/>
      <c r="BU124" s="1071"/>
      <c r="BV124" s="1039"/>
      <c r="BW124" s="1025"/>
      <c r="BX124" s="1026"/>
      <c r="BY124" s="1022"/>
      <c r="BZ124" s="1022"/>
      <c r="CA124" s="1025"/>
      <c r="CB124" s="1026"/>
      <c r="CC124" s="1025"/>
      <c r="CD124" s="1026"/>
      <c r="CE124" s="1025"/>
      <c r="CF124" s="1026"/>
      <c r="CG124" s="1202"/>
      <c r="CH124" s="1022"/>
      <c r="CI124" s="1022"/>
      <c r="CJ124" s="1022"/>
      <c r="CK124" s="1065"/>
      <c r="CL124" s="1026"/>
      <c r="CM124" s="1202"/>
      <c r="CN124" s="1022"/>
      <c r="CO124" s="1022"/>
      <c r="CP124" s="1022"/>
      <c r="CQ124" s="1065"/>
      <c r="CR124" s="1026"/>
      <c r="CS124" s="1202"/>
      <c r="CT124" s="1022"/>
      <c r="CU124" s="1022"/>
      <c r="CV124" s="1022"/>
      <c r="CW124" s="1065"/>
      <c r="CX124" s="1026"/>
      <c r="CY124" s="1022"/>
      <c r="CZ124" s="1022"/>
      <c r="DA124" s="1022"/>
      <c r="DB124" s="1022"/>
      <c r="DC124" s="1065"/>
    </row>
    <row r="125" spans="1:107" s="41" customFormat="1" ht="18.600000000000001" customHeight="1" x14ac:dyDescent="0.25">
      <c r="A125" s="1180" t="s">
        <v>802</v>
      </c>
      <c r="B125" s="1018"/>
      <c r="C125" s="1018"/>
      <c r="D125" s="1011"/>
      <c r="E125" s="1023"/>
      <c r="F125" s="1019"/>
      <c r="G125" s="1016"/>
      <c r="H125" s="1020"/>
      <c r="I125" s="1239"/>
      <c r="J125" s="1238"/>
      <c r="K125" s="1021"/>
      <c r="L125" s="1016"/>
      <c r="M125" s="1022"/>
      <c r="N12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2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2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2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2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2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25" s="1022"/>
      <c r="U125" s="1022"/>
      <c r="V12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2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2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2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2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2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25" s="1022"/>
      <c r="AC125" s="1046"/>
      <c r="AD125" s="1047"/>
      <c r="AE125" s="1047"/>
      <c r="AF125" s="1047"/>
      <c r="AG125" s="1039"/>
      <c r="AH125" s="1038"/>
      <c r="AI125" s="1048"/>
      <c r="AJ125" s="1048"/>
      <c r="AK125" s="1041"/>
      <c r="AL125" s="1042"/>
      <c r="AM125" s="1043"/>
      <c r="AN125" s="1040"/>
      <c r="AO125" s="1044"/>
      <c r="AP125" s="1044"/>
      <c r="AQ125" s="1044"/>
      <c r="AR125" s="1044"/>
      <c r="AS125" s="1044"/>
      <c r="AT125" s="1044"/>
      <c r="AU125" s="1049"/>
      <c r="AV125" s="1041"/>
      <c r="AW125" s="1041"/>
      <c r="AX125" s="1047"/>
      <c r="AY12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2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25" s="1055"/>
      <c r="BB125" s="1038"/>
      <c r="BC125" s="1038"/>
      <c r="BD12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25" s="1038"/>
      <c r="BF125" s="1030"/>
      <c r="BG125" s="1030"/>
      <c r="BH125" s="1066"/>
      <c r="BI125" s="1038"/>
      <c r="BJ125" s="1066"/>
      <c r="BK125" s="1055"/>
      <c r="BL125" s="1038"/>
      <c r="BM125" s="1067"/>
      <c r="BN125" s="1068"/>
      <c r="BO125" s="1055"/>
      <c r="BP125" s="1022"/>
      <c r="BQ125" s="1067"/>
      <c r="BR125" s="1069"/>
      <c r="BS125" s="1070"/>
      <c r="BT125" s="1022"/>
      <c r="BU125" s="1071"/>
      <c r="BV125" s="1039"/>
      <c r="BW125" s="1025"/>
      <c r="BX125" s="1026"/>
      <c r="BY125" s="1022"/>
      <c r="BZ125" s="1022"/>
      <c r="CA125" s="1025"/>
      <c r="CB125" s="1026"/>
      <c r="CC125" s="1025"/>
      <c r="CD125" s="1026"/>
      <c r="CE125" s="1025"/>
      <c r="CF125" s="1026"/>
      <c r="CG125" s="1202"/>
      <c r="CH125" s="1022"/>
      <c r="CI125" s="1022"/>
      <c r="CJ125" s="1022"/>
      <c r="CK125" s="1065"/>
      <c r="CL125" s="1026"/>
      <c r="CM125" s="1202"/>
      <c r="CN125" s="1022"/>
      <c r="CO125" s="1022"/>
      <c r="CP125" s="1022"/>
      <c r="CQ125" s="1065"/>
      <c r="CR125" s="1026"/>
      <c r="CS125" s="1202"/>
      <c r="CT125" s="1022"/>
      <c r="CU125" s="1022"/>
      <c r="CV125" s="1022"/>
      <c r="CW125" s="1065"/>
      <c r="CX125" s="1026"/>
      <c r="CY125" s="1022"/>
      <c r="CZ125" s="1022"/>
      <c r="DA125" s="1022"/>
      <c r="DB125" s="1022"/>
      <c r="DC125" s="1065"/>
    </row>
    <row r="126" spans="1:107" s="41" customFormat="1" ht="18.600000000000001" customHeight="1" x14ac:dyDescent="0.25">
      <c r="A126" s="1180" t="s">
        <v>803</v>
      </c>
      <c r="B126" s="1018"/>
      <c r="C126" s="1018"/>
      <c r="D126" s="1011"/>
      <c r="E126" s="1023"/>
      <c r="F126" s="1019"/>
      <c r="G126" s="1016"/>
      <c r="H126" s="1020"/>
      <c r="I126" s="1239"/>
      <c r="J126" s="1238"/>
      <c r="K126" s="1021"/>
      <c r="L126" s="1016"/>
      <c r="M126" s="1022"/>
      <c r="N12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2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2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2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2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2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26" s="1022"/>
      <c r="U126" s="1022"/>
      <c r="V12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2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2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2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2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2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26" s="1022"/>
      <c r="AC126" s="1046"/>
      <c r="AD126" s="1047"/>
      <c r="AE126" s="1047"/>
      <c r="AF126" s="1047"/>
      <c r="AG126" s="1039"/>
      <c r="AH126" s="1038"/>
      <c r="AI126" s="1048"/>
      <c r="AJ126" s="1048"/>
      <c r="AK126" s="1041"/>
      <c r="AL126" s="1042"/>
      <c r="AM126" s="1043"/>
      <c r="AN126" s="1040"/>
      <c r="AO126" s="1044"/>
      <c r="AP126" s="1044"/>
      <c r="AQ126" s="1044"/>
      <c r="AR126" s="1044"/>
      <c r="AS126" s="1044"/>
      <c r="AT126" s="1044"/>
      <c r="AU126" s="1049"/>
      <c r="AV126" s="1041"/>
      <c r="AW126" s="1041"/>
      <c r="AX126" s="1047"/>
      <c r="AY12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2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26" s="1055"/>
      <c r="BB126" s="1038"/>
      <c r="BC126" s="1038"/>
      <c r="BD12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26" s="1038"/>
      <c r="BF126" s="1030"/>
      <c r="BG126" s="1030"/>
      <c r="BH126" s="1066"/>
      <c r="BI126" s="1038"/>
      <c r="BJ126" s="1066"/>
      <c r="BK126" s="1055"/>
      <c r="BL126" s="1038"/>
      <c r="BM126" s="1067"/>
      <c r="BN126" s="1068"/>
      <c r="BO126" s="1055"/>
      <c r="BP126" s="1022"/>
      <c r="BQ126" s="1067"/>
      <c r="BR126" s="1069"/>
      <c r="BS126" s="1070"/>
      <c r="BT126" s="1022"/>
      <c r="BU126" s="1071"/>
      <c r="BV126" s="1039"/>
      <c r="BW126" s="1025"/>
      <c r="BX126" s="1026"/>
      <c r="BY126" s="1022"/>
      <c r="BZ126" s="1022"/>
      <c r="CA126" s="1025"/>
      <c r="CB126" s="1026"/>
      <c r="CC126" s="1025"/>
      <c r="CD126" s="1026"/>
      <c r="CE126" s="1025"/>
      <c r="CF126" s="1026"/>
      <c r="CG126" s="1202"/>
      <c r="CH126" s="1022"/>
      <c r="CI126" s="1022"/>
      <c r="CJ126" s="1022"/>
      <c r="CK126" s="1065"/>
      <c r="CL126" s="1026"/>
      <c r="CM126" s="1202"/>
      <c r="CN126" s="1022"/>
      <c r="CO126" s="1022"/>
      <c r="CP126" s="1022"/>
      <c r="CQ126" s="1065"/>
      <c r="CR126" s="1026"/>
      <c r="CS126" s="1202"/>
      <c r="CT126" s="1022"/>
      <c r="CU126" s="1022"/>
      <c r="CV126" s="1022"/>
      <c r="CW126" s="1065"/>
      <c r="CX126" s="1026"/>
      <c r="CY126" s="1022"/>
      <c r="CZ126" s="1022"/>
      <c r="DA126" s="1022"/>
      <c r="DB126" s="1022"/>
      <c r="DC126" s="1065"/>
    </row>
    <row r="127" spans="1:107" s="41" customFormat="1" ht="18.600000000000001" customHeight="1" x14ac:dyDescent="0.25">
      <c r="A127" s="1180" t="s">
        <v>804</v>
      </c>
      <c r="B127" s="1018"/>
      <c r="C127" s="1018"/>
      <c r="D127" s="1011"/>
      <c r="E127" s="1023"/>
      <c r="F127" s="1019"/>
      <c r="G127" s="1016"/>
      <c r="H127" s="1020"/>
      <c r="I127" s="1239"/>
      <c r="J127" s="1238"/>
      <c r="K127" s="1021"/>
      <c r="L127" s="1016"/>
      <c r="M127" s="1022"/>
      <c r="N12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2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2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2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2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2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27" s="1022"/>
      <c r="U127" s="1022"/>
      <c r="V12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2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2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2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2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2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27" s="1022"/>
      <c r="AC127" s="1046"/>
      <c r="AD127" s="1047"/>
      <c r="AE127" s="1047"/>
      <c r="AF127" s="1047"/>
      <c r="AG127" s="1039"/>
      <c r="AH127" s="1038"/>
      <c r="AI127" s="1048"/>
      <c r="AJ127" s="1048"/>
      <c r="AK127" s="1041"/>
      <c r="AL127" s="1042"/>
      <c r="AM127" s="1043"/>
      <c r="AN127" s="1040"/>
      <c r="AO127" s="1044"/>
      <c r="AP127" s="1044"/>
      <c r="AQ127" s="1044"/>
      <c r="AR127" s="1044"/>
      <c r="AS127" s="1044"/>
      <c r="AT127" s="1044"/>
      <c r="AU127" s="1049"/>
      <c r="AV127" s="1041"/>
      <c r="AW127" s="1041"/>
      <c r="AX127" s="1047"/>
      <c r="AY12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2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27" s="1055"/>
      <c r="BB127" s="1038"/>
      <c r="BC127" s="1038"/>
      <c r="BD12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27" s="1038"/>
      <c r="BF127" s="1030"/>
      <c r="BG127" s="1030"/>
      <c r="BH127" s="1066"/>
      <c r="BI127" s="1038"/>
      <c r="BJ127" s="1066"/>
      <c r="BK127" s="1055"/>
      <c r="BL127" s="1038"/>
      <c r="BM127" s="1067"/>
      <c r="BN127" s="1068"/>
      <c r="BO127" s="1055"/>
      <c r="BP127" s="1022"/>
      <c r="BQ127" s="1067"/>
      <c r="BR127" s="1069"/>
      <c r="BS127" s="1070"/>
      <c r="BT127" s="1022"/>
      <c r="BU127" s="1071"/>
      <c r="BV127" s="1039"/>
      <c r="BW127" s="1025"/>
      <c r="BX127" s="1026"/>
      <c r="BY127" s="1022"/>
      <c r="BZ127" s="1022"/>
      <c r="CA127" s="1025"/>
      <c r="CB127" s="1026"/>
      <c r="CC127" s="1025"/>
      <c r="CD127" s="1026"/>
      <c r="CE127" s="1025"/>
      <c r="CF127" s="1026"/>
      <c r="CG127" s="1202"/>
      <c r="CH127" s="1022"/>
      <c r="CI127" s="1022"/>
      <c r="CJ127" s="1022"/>
      <c r="CK127" s="1065"/>
      <c r="CL127" s="1026"/>
      <c r="CM127" s="1202"/>
      <c r="CN127" s="1022"/>
      <c r="CO127" s="1022"/>
      <c r="CP127" s="1022"/>
      <c r="CQ127" s="1065"/>
      <c r="CR127" s="1026"/>
      <c r="CS127" s="1202"/>
      <c r="CT127" s="1022"/>
      <c r="CU127" s="1022"/>
      <c r="CV127" s="1022"/>
      <c r="CW127" s="1065"/>
      <c r="CX127" s="1026"/>
      <c r="CY127" s="1022"/>
      <c r="CZ127" s="1022"/>
      <c r="DA127" s="1022"/>
      <c r="DB127" s="1022"/>
      <c r="DC127" s="1065"/>
    </row>
    <row r="128" spans="1:107" s="41" customFormat="1" ht="18.600000000000001" customHeight="1" x14ac:dyDescent="0.25">
      <c r="A128" s="1180" t="s">
        <v>805</v>
      </c>
      <c r="B128" s="1018"/>
      <c r="C128" s="1018"/>
      <c r="D128" s="1011"/>
      <c r="E128" s="1023"/>
      <c r="F128" s="1019"/>
      <c r="G128" s="1016"/>
      <c r="H128" s="1020"/>
      <c r="I128" s="1239"/>
      <c r="J128" s="1238"/>
      <c r="K128" s="1021"/>
      <c r="L128" s="1016"/>
      <c r="M128" s="1022"/>
      <c r="N12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2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2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2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2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2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28" s="1022"/>
      <c r="U128" s="1022"/>
      <c r="V12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2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2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2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2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2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28" s="1022"/>
      <c r="AC128" s="1046"/>
      <c r="AD128" s="1047"/>
      <c r="AE128" s="1047"/>
      <c r="AF128" s="1047"/>
      <c r="AG128" s="1039"/>
      <c r="AH128" s="1038"/>
      <c r="AI128" s="1048"/>
      <c r="AJ128" s="1048"/>
      <c r="AK128" s="1041"/>
      <c r="AL128" s="1042"/>
      <c r="AM128" s="1043"/>
      <c r="AN128" s="1040"/>
      <c r="AO128" s="1044"/>
      <c r="AP128" s="1044"/>
      <c r="AQ128" s="1044"/>
      <c r="AR128" s="1044"/>
      <c r="AS128" s="1044"/>
      <c r="AT128" s="1044"/>
      <c r="AU128" s="1049"/>
      <c r="AV128" s="1041"/>
      <c r="AW128" s="1041"/>
      <c r="AX128" s="1047"/>
      <c r="AY12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2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28" s="1055"/>
      <c r="BB128" s="1038"/>
      <c r="BC128" s="1038"/>
      <c r="BD12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28" s="1038"/>
      <c r="BF128" s="1030"/>
      <c r="BG128" s="1030"/>
      <c r="BH128" s="1066"/>
      <c r="BI128" s="1038"/>
      <c r="BJ128" s="1066"/>
      <c r="BK128" s="1055"/>
      <c r="BL128" s="1038"/>
      <c r="BM128" s="1067"/>
      <c r="BN128" s="1068"/>
      <c r="BO128" s="1055"/>
      <c r="BP128" s="1022"/>
      <c r="BQ128" s="1067"/>
      <c r="BR128" s="1069"/>
      <c r="BS128" s="1070"/>
      <c r="BT128" s="1022"/>
      <c r="BU128" s="1071"/>
      <c r="BV128" s="1039"/>
      <c r="BW128" s="1025"/>
      <c r="BX128" s="1026"/>
      <c r="BY128" s="1022"/>
      <c r="BZ128" s="1022"/>
      <c r="CA128" s="1025"/>
      <c r="CB128" s="1026"/>
      <c r="CC128" s="1025"/>
      <c r="CD128" s="1026"/>
      <c r="CE128" s="1025"/>
      <c r="CF128" s="1026"/>
      <c r="CG128" s="1202"/>
      <c r="CH128" s="1022"/>
      <c r="CI128" s="1022"/>
      <c r="CJ128" s="1022"/>
      <c r="CK128" s="1065"/>
      <c r="CL128" s="1026"/>
      <c r="CM128" s="1202"/>
      <c r="CN128" s="1022"/>
      <c r="CO128" s="1022"/>
      <c r="CP128" s="1022"/>
      <c r="CQ128" s="1065"/>
      <c r="CR128" s="1026"/>
      <c r="CS128" s="1202"/>
      <c r="CT128" s="1022"/>
      <c r="CU128" s="1022"/>
      <c r="CV128" s="1022"/>
      <c r="CW128" s="1065"/>
      <c r="CX128" s="1026"/>
      <c r="CY128" s="1022"/>
      <c r="CZ128" s="1022"/>
      <c r="DA128" s="1022"/>
      <c r="DB128" s="1022"/>
      <c r="DC128" s="1065"/>
    </row>
    <row r="129" spans="1:107" s="41" customFormat="1" ht="18.600000000000001" customHeight="1" x14ac:dyDescent="0.25">
      <c r="A129" s="1180" t="s">
        <v>806</v>
      </c>
      <c r="B129" s="1018"/>
      <c r="C129" s="1018"/>
      <c r="D129" s="1011"/>
      <c r="E129" s="1023"/>
      <c r="F129" s="1019"/>
      <c r="G129" s="1016"/>
      <c r="H129" s="1020"/>
      <c r="I129" s="1239"/>
      <c r="J129" s="1238"/>
      <c r="K129" s="1021"/>
      <c r="L129" s="1016"/>
      <c r="M129" s="1022"/>
      <c r="N12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2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2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2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2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2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29" s="1022"/>
      <c r="U129" s="1022"/>
      <c r="V12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2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2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2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2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2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29" s="1022"/>
      <c r="AC129" s="1046"/>
      <c r="AD129" s="1047"/>
      <c r="AE129" s="1047"/>
      <c r="AF129" s="1047"/>
      <c r="AG129" s="1039"/>
      <c r="AH129" s="1038"/>
      <c r="AI129" s="1048"/>
      <c r="AJ129" s="1048"/>
      <c r="AK129" s="1041"/>
      <c r="AL129" s="1042"/>
      <c r="AM129" s="1043"/>
      <c r="AN129" s="1040"/>
      <c r="AO129" s="1044"/>
      <c r="AP129" s="1044"/>
      <c r="AQ129" s="1044"/>
      <c r="AR129" s="1044"/>
      <c r="AS129" s="1044"/>
      <c r="AT129" s="1044"/>
      <c r="AU129" s="1049"/>
      <c r="AV129" s="1041"/>
      <c r="AW129" s="1041"/>
      <c r="AX129" s="1047"/>
      <c r="AY12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2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29" s="1055"/>
      <c r="BB129" s="1038"/>
      <c r="BC129" s="1038"/>
      <c r="BD12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29" s="1038"/>
      <c r="BF129" s="1030"/>
      <c r="BG129" s="1030"/>
      <c r="BH129" s="1066"/>
      <c r="BI129" s="1038"/>
      <c r="BJ129" s="1066"/>
      <c r="BK129" s="1055"/>
      <c r="BL129" s="1038"/>
      <c r="BM129" s="1067"/>
      <c r="BN129" s="1068"/>
      <c r="BO129" s="1055"/>
      <c r="BP129" s="1022"/>
      <c r="BQ129" s="1067"/>
      <c r="BR129" s="1069"/>
      <c r="BS129" s="1070"/>
      <c r="BT129" s="1022"/>
      <c r="BU129" s="1071"/>
      <c r="BV129" s="1039"/>
      <c r="BW129" s="1025"/>
      <c r="BX129" s="1026"/>
      <c r="BY129" s="1022"/>
      <c r="BZ129" s="1022"/>
      <c r="CA129" s="1025"/>
      <c r="CB129" s="1026"/>
      <c r="CC129" s="1025"/>
      <c r="CD129" s="1026"/>
      <c r="CE129" s="1025"/>
      <c r="CF129" s="1026"/>
      <c r="CG129" s="1202"/>
      <c r="CH129" s="1022"/>
      <c r="CI129" s="1022"/>
      <c r="CJ129" s="1022"/>
      <c r="CK129" s="1065"/>
      <c r="CL129" s="1026"/>
      <c r="CM129" s="1202"/>
      <c r="CN129" s="1022"/>
      <c r="CO129" s="1022"/>
      <c r="CP129" s="1022"/>
      <c r="CQ129" s="1065"/>
      <c r="CR129" s="1026"/>
      <c r="CS129" s="1202"/>
      <c r="CT129" s="1022"/>
      <c r="CU129" s="1022"/>
      <c r="CV129" s="1022"/>
      <c r="CW129" s="1065"/>
      <c r="CX129" s="1026"/>
      <c r="CY129" s="1022"/>
      <c r="CZ129" s="1022"/>
      <c r="DA129" s="1022"/>
      <c r="DB129" s="1022"/>
      <c r="DC129" s="1065"/>
    </row>
    <row r="130" spans="1:107" s="41" customFormat="1" ht="18.600000000000001" customHeight="1" x14ac:dyDescent="0.25">
      <c r="A130" s="1180" t="s">
        <v>807</v>
      </c>
      <c r="B130" s="1018"/>
      <c r="C130" s="1018"/>
      <c r="D130" s="1011"/>
      <c r="E130" s="1023"/>
      <c r="F130" s="1019"/>
      <c r="G130" s="1016"/>
      <c r="H130" s="1020"/>
      <c r="I130" s="1239"/>
      <c r="J130" s="1238"/>
      <c r="K130" s="1021"/>
      <c r="L130" s="1016"/>
      <c r="M130" s="1022"/>
      <c r="N13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3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3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3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3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3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30" s="1022"/>
      <c r="U130" s="1022"/>
      <c r="V13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3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3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3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3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3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30" s="1022"/>
      <c r="AC130" s="1046"/>
      <c r="AD130" s="1047"/>
      <c r="AE130" s="1047"/>
      <c r="AF130" s="1047"/>
      <c r="AG130" s="1039"/>
      <c r="AH130" s="1038"/>
      <c r="AI130" s="1048"/>
      <c r="AJ130" s="1048"/>
      <c r="AK130" s="1041"/>
      <c r="AL130" s="1042"/>
      <c r="AM130" s="1043"/>
      <c r="AN130" s="1040"/>
      <c r="AO130" s="1044"/>
      <c r="AP130" s="1044"/>
      <c r="AQ130" s="1044"/>
      <c r="AR130" s="1044"/>
      <c r="AS130" s="1044"/>
      <c r="AT130" s="1044"/>
      <c r="AU130" s="1049"/>
      <c r="AV130" s="1041"/>
      <c r="AW130" s="1041"/>
      <c r="AX130" s="1047"/>
      <c r="AY13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3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30" s="1055"/>
      <c r="BB130" s="1038"/>
      <c r="BC130" s="1038"/>
      <c r="BD13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30" s="1038"/>
      <c r="BF130" s="1030"/>
      <c r="BG130" s="1030"/>
      <c r="BH130" s="1066"/>
      <c r="BI130" s="1038"/>
      <c r="BJ130" s="1066"/>
      <c r="BK130" s="1055"/>
      <c r="BL130" s="1038"/>
      <c r="BM130" s="1067"/>
      <c r="BN130" s="1068"/>
      <c r="BO130" s="1055"/>
      <c r="BP130" s="1022"/>
      <c r="BQ130" s="1067"/>
      <c r="BR130" s="1069"/>
      <c r="BS130" s="1070"/>
      <c r="BT130" s="1022"/>
      <c r="BU130" s="1071"/>
      <c r="BV130" s="1039"/>
      <c r="BW130" s="1025"/>
      <c r="BX130" s="1026"/>
      <c r="BY130" s="1022"/>
      <c r="BZ130" s="1022"/>
      <c r="CA130" s="1025"/>
      <c r="CB130" s="1026"/>
      <c r="CC130" s="1025"/>
      <c r="CD130" s="1026"/>
      <c r="CE130" s="1025"/>
      <c r="CF130" s="1026"/>
      <c r="CG130" s="1202"/>
      <c r="CH130" s="1022"/>
      <c r="CI130" s="1022"/>
      <c r="CJ130" s="1022"/>
      <c r="CK130" s="1065"/>
      <c r="CL130" s="1026"/>
      <c r="CM130" s="1202"/>
      <c r="CN130" s="1022"/>
      <c r="CO130" s="1022"/>
      <c r="CP130" s="1022"/>
      <c r="CQ130" s="1065"/>
      <c r="CR130" s="1026"/>
      <c r="CS130" s="1202"/>
      <c r="CT130" s="1022"/>
      <c r="CU130" s="1022"/>
      <c r="CV130" s="1022"/>
      <c r="CW130" s="1065"/>
      <c r="CX130" s="1026"/>
      <c r="CY130" s="1022"/>
      <c r="CZ130" s="1022"/>
      <c r="DA130" s="1022"/>
      <c r="DB130" s="1022"/>
      <c r="DC130" s="1065"/>
    </row>
    <row r="131" spans="1:107" s="41" customFormat="1" ht="18.600000000000001" customHeight="1" x14ac:dyDescent="0.25">
      <c r="A131" s="1180" t="s">
        <v>808</v>
      </c>
      <c r="B131" s="1018"/>
      <c r="C131" s="1018"/>
      <c r="D131" s="1011"/>
      <c r="E131" s="1023"/>
      <c r="F131" s="1019"/>
      <c r="G131" s="1016"/>
      <c r="H131" s="1020"/>
      <c r="I131" s="1239"/>
      <c r="J131" s="1238"/>
      <c r="K131" s="1021"/>
      <c r="L131" s="1016"/>
      <c r="M131" s="1022"/>
      <c r="N13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3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3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3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3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3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31" s="1022"/>
      <c r="U131" s="1022"/>
      <c r="V13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3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3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3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3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3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31" s="1022"/>
      <c r="AC131" s="1046"/>
      <c r="AD131" s="1047"/>
      <c r="AE131" s="1047"/>
      <c r="AF131" s="1047"/>
      <c r="AG131" s="1039"/>
      <c r="AH131" s="1038"/>
      <c r="AI131" s="1048"/>
      <c r="AJ131" s="1048"/>
      <c r="AK131" s="1041"/>
      <c r="AL131" s="1042"/>
      <c r="AM131" s="1043"/>
      <c r="AN131" s="1040"/>
      <c r="AO131" s="1044"/>
      <c r="AP131" s="1044"/>
      <c r="AQ131" s="1044"/>
      <c r="AR131" s="1044"/>
      <c r="AS131" s="1044"/>
      <c r="AT131" s="1044"/>
      <c r="AU131" s="1049"/>
      <c r="AV131" s="1041"/>
      <c r="AW131" s="1041"/>
      <c r="AX131" s="1047"/>
      <c r="AY13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3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31" s="1055"/>
      <c r="BB131" s="1038"/>
      <c r="BC131" s="1038"/>
      <c r="BD13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31" s="1038"/>
      <c r="BF131" s="1030"/>
      <c r="BG131" s="1030"/>
      <c r="BH131" s="1066"/>
      <c r="BI131" s="1038"/>
      <c r="BJ131" s="1066"/>
      <c r="BK131" s="1055"/>
      <c r="BL131" s="1038"/>
      <c r="BM131" s="1067"/>
      <c r="BN131" s="1068"/>
      <c r="BO131" s="1055"/>
      <c r="BP131" s="1022"/>
      <c r="BQ131" s="1067"/>
      <c r="BR131" s="1069"/>
      <c r="BS131" s="1070"/>
      <c r="BT131" s="1022"/>
      <c r="BU131" s="1071"/>
      <c r="BV131" s="1039"/>
      <c r="BW131" s="1025"/>
      <c r="BX131" s="1026"/>
      <c r="BY131" s="1022"/>
      <c r="BZ131" s="1022"/>
      <c r="CA131" s="1025"/>
      <c r="CB131" s="1026"/>
      <c r="CC131" s="1025"/>
      <c r="CD131" s="1026"/>
      <c r="CE131" s="1025"/>
      <c r="CF131" s="1026"/>
      <c r="CG131" s="1202"/>
      <c r="CH131" s="1022"/>
      <c r="CI131" s="1022"/>
      <c r="CJ131" s="1022"/>
      <c r="CK131" s="1065"/>
      <c r="CL131" s="1026"/>
      <c r="CM131" s="1202"/>
      <c r="CN131" s="1022"/>
      <c r="CO131" s="1022"/>
      <c r="CP131" s="1022"/>
      <c r="CQ131" s="1065"/>
      <c r="CR131" s="1026"/>
      <c r="CS131" s="1202"/>
      <c r="CT131" s="1022"/>
      <c r="CU131" s="1022"/>
      <c r="CV131" s="1022"/>
      <c r="CW131" s="1065"/>
      <c r="CX131" s="1026"/>
      <c r="CY131" s="1022"/>
      <c r="CZ131" s="1022"/>
      <c r="DA131" s="1022"/>
      <c r="DB131" s="1022"/>
      <c r="DC131" s="1065"/>
    </row>
    <row r="132" spans="1:107" s="41" customFormat="1" ht="18.600000000000001" customHeight="1" x14ac:dyDescent="0.25">
      <c r="A132" s="1180" t="s">
        <v>809</v>
      </c>
      <c r="B132" s="1018"/>
      <c r="C132" s="1018"/>
      <c r="D132" s="1011"/>
      <c r="E132" s="1023"/>
      <c r="F132" s="1019"/>
      <c r="G132" s="1016"/>
      <c r="H132" s="1020"/>
      <c r="I132" s="1239"/>
      <c r="J132" s="1238"/>
      <c r="K132" s="1021"/>
      <c r="L132" s="1016"/>
      <c r="M132" s="1022"/>
      <c r="N13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3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3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3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3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3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32" s="1022"/>
      <c r="U132" s="1022"/>
      <c r="V13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3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3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3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3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3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32" s="1022"/>
      <c r="AC132" s="1046"/>
      <c r="AD132" s="1047"/>
      <c r="AE132" s="1047"/>
      <c r="AF132" s="1047"/>
      <c r="AG132" s="1039"/>
      <c r="AH132" s="1038"/>
      <c r="AI132" s="1048"/>
      <c r="AJ132" s="1048"/>
      <c r="AK132" s="1041"/>
      <c r="AL132" s="1042"/>
      <c r="AM132" s="1043"/>
      <c r="AN132" s="1040"/>
      <c r="AO132" s="1044"/>
      <c r="AP132" s="1044"/>
      <c r="AQ132" s="1044"/>
      <c r="AR132" s="1044"/>
      <c r="AS132" s="1044"/>
      <c r="AT132" s="1044"/>
      <c r="AU132" s="1049"/>
      <c r="AV132" s="1041"/>
      <c r="AW132" s="1041"/>
      <c r="AX132" s="1047"/>
      <c r="AY13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3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32" s="1055"/>
      <c r="BB132" s="1038"/>
      <c r="BC132" s="1038"/>
      <c r="BD13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32" s="1038"/>
      <c r="BF132" s="1030"/>
      <c r="BG132" s="1030"/>
      <c r="BH132" s="1066"/>
      <c r="BI132" s="1038"/>
      <c r="BJ132" s="1066"/>
      <c r="BK132" s="1055"/>
      <c r="BL132" s="1038"/>
      <c r="BM132" s="1067"/>
      <c r="BN132" s="1068"/>
      <c r="BO132" s="1055"/>
      <c r="BP132" s="1022"/>
      <c r="BQ132" s="1067"/>
      <c r="BR132" s="1069"/>
      <c r="BS132" s="1070"/>
      <c r="BT132" s="1022"/>
      <c r="BU132" s="1071"/>
      <c r="BV132" s="1039"/>
      <c r="BW132" s="1025"/>
      <c r="BX132" s="1026"/>
      <c r="BY132" s="1022"/>
      <c r="BZ132" s="1022"/>
      <c r="CA132" s="1025"/>
      <c r="CB132" s="1026"/>
      <c r="CC132" s="1025"/>
      <c r="CD132" s="1026"/>
      <c r="CE132" s="1025"/>
      <c r="CF132" s="1026"/>
      <c r="CG132" s="1202"/>
      <c r="CH132" s="1022"/>
      <c r="CI132" s="1022"/>
      <c r="CJ132" s="1022"/>
      <c r="CK132" s="1065"/>
      <c r="CL132" s="1026"/>
      <c r="CM132" s="1202"/>
      <c r="CN132" s="1022"/>
      <c r="CO132" s="1022"/>
      <c r="CP132" s="1022"/>
      <c r="CQ132" s="1065"/>
      <c r="CR132" s="1026"/>
      <c r="CS132" s="1202"/>
      <c r="CT132" s="1022"/>
      <c r="CU132" s="1022"/>
      <c r="CV132" s="1022"/>
      <c r="CW132" s="1065"/>
      <c r="CX132" s="1026"/>
      <c r="CY132" s="1022"/>
      <c r="CZ132" s="1022"/>
      <c r="DA132" s="1022"/>
      <c r="DB132" s="1022"/>
      <c r="DC132" s="1065"/>
    </row>
    <row r="133" spans="1:107" s="41" customFormat="1" ht="18.600000000000001" customHeight="1" x14ac:dyDescent="0.25">
      <c r="A133" s="1180" t="s">
        <v>810</v>
      </c>
      <c r="B133" s="1018"/>
      <c r="C133" s="1018"/>
      <c r="D133" s="1011"/>
      <c r="E133" s="1023"/>
      <c r="F133" s="1019"/>
      <c r="G133" s="1016"/>
      <c r="H133" s="1020"/>
      <c r="I133" s="1239"/>
      <c r="J133" s="1238"/>
      <c r="K133" s="1021"/>
      <c r="L133" s="1016"/>
      <c r="M133" s="1022"/>
      <c r="N13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3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3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3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3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3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33" s="1022"/>
      <c r="U133" s="1022"/>
      <c r="V13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3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3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3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3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3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33" s="1022"/>
      <c r="AC133" s="1046"/>
      <c r="AD133" s="1047"/>
      <c r="AE133" s="1047"/>
      <c r="AF133" s="1047"/>
      <c r="AG133" s="1039"/>
      <c r="AH133" s="1038"/>
      <c r="AI133" s="1048"/>
      <c r="AJ133" s="1048"/>
      <c r="AK133" s="1041"/>
      <c r="AL133" s="1042"/>
      <c r="AM133" s="1043"/>
      <c r="AN133" s="1040"/>
      <c r="AO133" s="1044"/>
      <c r="AP133" s="1044"/>
      <c r="AQ133" s="1044"/>
      <c r="AR133" s="1044"/>
      <c r="AS133" s="1044"/>
      <c r="AT133" s="1044"/>
      <c r="AU133" s="1049"/>
      <c r="AV133" s="1041"/>
      <c r="AW133" s="1041"/>
      <c r="AX133" s="1047"/>
      <c r="AY13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3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33" s="1055"/>
      <c r="BB133" s="1038"/>
      <c r="BC133" s="1038"/>
      <c r="BD13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33" s="1038"/>
      <c r="BF133" s="1030"/>
      <c r="BG133" s="1030"/>
      <c r="BH133" s="1066"/>
      <c r="BI133" s="1038"/>
      <c r="BJ133" s="1066"/>
      <c r="BK133" s="1055"/>
      <c r="BL133" s="1038"/>
      <c r="BM133" s="1067"/>
      <c r="BN133" s="1068"/>
      <c r="BO133" s="1055"/>
      <c r="BP133" s="1022"/>
      <c r="BQ133" s="1067"/>
      <c r="BR133" s="1069"/>
      <c r="BS133" s="1070"/>
      <c r="BT133" s="1022"/>
      <c r="BU133" s="1071"/>
      <c r="BV133" s="1039"/>
      <c r="BW133" s="1025"/>
      <c r="BX133" s="1026"/>
      <c r="BY133" s="1022"/>
      <c r="BZ133" s="1022"/>
      <c r="CA133" s="1025"/>
      <c r="CB133" s="1026"/>
      <c r="CC133" s="1025"/>
      <c r="CD133" s="1026"/>
      <c r="CE133" s="1025"/>
      <c r="CF133" s="1026"/>
      <c r="CG133" s="1202"/>
      <c r="CH133" s="1022"/>
      <c r="CI133" s="1022"/>
      <c r="CJ133" s="1022"/>
      <c r="CK133" s="1065"/>
      <c r="CL133" s="1026"/>
      <c r="CM133" s="1202"/>
      <c r="CN133" s="1022"/>
      <c r="CO133" s="1022"/>
      <c r="CP133" s="1022"/>
      <c r="CQ133" s="1065"/>
      <c r="CR133" s="1026"/>
      <c r="CS133" s="1202"/>
      <c r="CT133" s="1022"/>
      <c r="CU133" s="1022"/>
      <c r="CV133" s="1022"/>
      <c r="CW133" s="1065"/>
      <c r="CX133" s="1026"/>
      <c r="CY133" s="1022"/>
      <c r="CZ133" s="1022"/>
      <c r="DA133" s="1022"/>
      <c r="DB133" s="1022"/>
      <c r="DC133" s="1065"/>
    </row>
    <row r="134" spans="1:107" s="41" customFormat="1" ht="18.600000000000001" customHeight="1" x14ac:dyDescent="0.25">
      <c r="A134" s="1180" t="s">
        <v>811</v>
      </c>
      <c r="B134" s="1018"/>
      <c r="C134" s="1018"/>
      <c r="D134" s="1011"/>
      <c r="E134" s="1023"/>
      <c r="F134" s="1019"/>
      <c r="G134" s="1016"/>
      <c r="H134" s="1020"/>
      <c r="I134" s="1239"/>
      <c r="J134" s="1238"/>
      <c r="K134" s="1021"/>
      <c r="L134" s="1016"/>
      <c r="M134" s="1022"/>
      <c r="N13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3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3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3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3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3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34" s="1022"/>
      <c r="U134" s="1022"/>
      <c r="V13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3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3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3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3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3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34" s="1022"/>
      <c r="AC134" s="1046"/>
      <c r="AD134" s="1047"/>
      <c r="AE134" s="1047"/>
      <c r="AF134" s="1047"/>
      <c r="AG134" s="1039"/>
      <c r="AH134" s="1038"/>
      <c r="AI134" s="1048"/>
      <c r="AJ134" s="1048"/>
      <c r="AK134" s="1041"/>
      <c r="AL134" s="1042"/>
      <c r="AM134" s="1043"/>
      <c r="AN134" s="1040"/>
      <c r="AO134" s="1044"/>
      <c r="AP134" s="1044"/>
      <c r="AQ134" s="1044"/>
      <c r="AR134" s="1044"/>
      <c r="AS134" s="1044"/>
      <c r="AT134" s="1044"/>
      <c r="AU134" s="1049"/>
      <c r="AV134" s="1041"/>
      <c r="AW134" s="1041"/>
      <c r="AX134" s="1047"/>
      <c r="AY13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3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34" s="1055"/>
      <c r="BB134" s="1038"/>
      <c r="BC134" s="1038"/>
      <c r="BD13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34" s="1038"/>
      <c r="BF134" s="1030"/>
      <c r="BG134" s="1030"/>
      <c r="BH134" s="1066"/>
      <c r="BI134" s="1038"/>
      <c r="BJ134" s="1066"/>
      <c r="BK134" s="1055"/>
      <c r="BL134" s="1038"/>
      <c r="BM134" s="1067"/>
      <c r="BN134" s="1068"/>
      <c r="BO134" s="1055"/>
      <c r="BP134" s="1022"/>
      <c r="BQ134" s="1067"/>
      <c r="BR134" s="1069"/>
      <c r="BS134" s="1070"/>
      <c r="BT134" s="1022"/>
      <c r="BU134" s="1071"/>
      <c r="BV134" s="1039"/>
      <c r="BW134" s="1025"/>
      <c r="BX134" s="1026"/>
      <c r="BY134" s="1022"/>
      <c r="BZ134" s="1022"/>
      <c r="CA134" s="1025"/>
      <c r="CB134" s="1026"/>
      <c r="CC134" s="1025"/>
      <c r="CD134" s="1026"/>
      <c r="CE134" s="1025"/>
      <c r="CF134" s="1026"/>
      <c r="CG134" s="1202"/>
      <c r="CH134" s="1022"/>
      <c r="CI134" s="1022"/>
      <c r="CJ134" s="1022"/>
      <c r="CK134" s="1065"/>
      <c r="CL134" s="1026"/>
      <c r="CM134" s="1202"/>
      <c r="CN134" s="1022"/>
      <c r="CO134" s="1022"/>
      <c r="CP134" s="1022"/>
      <c r="CQ134" s="1065"/>
      <c r="CR134" s="1026"/>
      <c r="CS134" s="1202"/>
      <c r="CT134" s="1022"/>
      <c r="CU134" s="1022"/>
      <c r="CV134" s="1022"/>
      <c r="CW134" s="1065"/>
      <c r="CX134" s="1026"/>
      <c r="CY134" s="1022"/>
      <c r="CZ134" s="1022"/>
      <c r="DA134" s="1022"/>
      <c r="DB134" s="1022"/>
      <c r="DC134" s="1065"/>
    </row>
    <row r="135" spans="1:107" s="41" customFormat="1" ht="18.600000000000001" customHeight="1" x14ac:dyDescent="0.25">
      <c r="A135" s="1180" t="s">
        <v>812</v>
      </c>
      <c r="B135" s="1018"/>
      <c r="C135" s="1018"/>
      <c r="D135" s="1011"/>
      <c r="E135" s="1023"/>
      <c r="F135" s="1019"/>
      <c r="G135" s="1016"/>
      <c r="H135" s="1020"/>
      <c r="I135" s="1239"/>
      <c r="J135" s="1238"/>
      <c r="K135" s="1021"/>
      <c r="L135" s="1016"/>
      <c r="M135" s="1022"/>
      <c r="N13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3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3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3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3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3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35" s="1022"/>
      <c r="U135" s="1022"/>
      <c r="V13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3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3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3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3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3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35" s="1022"/>
      <c r="AC135" s="1046"/>
      <c r="AD135" s="1047"/>
      <c r="AE135" s="1047"/>
      <c r="AF135" s="1047"/>
      <c r="AG135" s="1039"/>
      <c r="AH135" s="1038"/>
      <c r="AI135" s="1048"/>
      <c r="AJ135" s="1048"/>
      <c r="AK135" s="1041"/>
      <c r="AL135" s="1042"/>
      <c r="AM135" s="1043"/>
      <c r="AN135" s="1040"/>
      <c r="AO135" s="1044"/>
      <c r="AP135" s="1044"/>
      <c r="AQ135" s="1044"/>
      <c r="AR135" s="1044"/>
      <c r="AS135" s="1044"/>
      <c r="AT135" s="1044"/>
      <c r="AU135" s="1049"/>
      <c r="AV135" s="1041"/>
      <c r="AW135" s="1041"/>
      <c r="AX135" s="1047"/>
      <c r="AY13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3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35" s="1055"/>
      <c r="BB135" s="1038"/>
      <c r="BC135" s="1038"/>
      <c r="BD13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35" s="1038"/>
      <c r="BF135" s="1030"/>
      <c r="BG135" s="1030"/>
      <c r="BH135" s="1066"/>
      <c r="BI135" s="1038"/>
      <c r="BJ135" s="1066"/>
      <c r="BK135" s="1055"/>
      <c r="BL135" s="1038"/>
      <c r="BM135" s="1067"/>
      <c r="BN135" s="1068"/>
      <c r="BO135" s="1055"/>
      <c r="BP135" s="1022"/>
      <c r="BQ135" s="1067"/>
      <c r="BR135" s="1069"/>
      <c r="BS135" s="1070"/>
      <c r="BT135" s="1022"/>
      <c r="BU135" s="1071"/>
      <c r="BV135" s="1039"/>
      <c r="BW135" s="1025"/>
      <c r="BX135" s="1026"/>
      <c r="BY135" s="1022"/>
      <c r="BZ135" s="1022"/>
      <c r="CA135" s="1025"/>
      <c r="CB135" s="1026"/>
      <c r="CC135" s="1025"/>
      <c r="CD135" s="1026"/>
      <c r="CE135" s="1025"/>
      <c r="CF135" s="1026"/>
      <c r="CG135" s="1202"/>
      <c r="CH135" s="1022"/>
      <c r="CI135" s="1022"/>
      <c r="CJ135" s="1022"/>
      <c r="CK135" s="1065"/>
      <c r="CL135" s="1026"/>
      <c r="CM135" s="1202"/>
      <c r="CN135" s="1022"/>
      <c r="CO135" s="1022"/>
      <c r="CP135" s="1022"/>
      <c r="CQ135" s="1065"/>
      <c r="CR135" s="1026"/>
      <c r="CS135" s="1202"/>
      <c r="CT135" s="1022"/>
      <c r="CU135" s="1022"/>
      <c r="CV135" s="1022"/>
      <c r="CW135" s="1065"/>
      <c r="CX135" s="1026"/>
      <c r="CY135" s="1022"/>
      <c r="CZ135" s="1022"/>
      <c r="DA135" s="1022"/>
      <c r="DB135" s="1022"/>
      <c r="DC135" s="1065"/>
    </row>
    <row r="136" spans="1:107" s="41" customFormat="1" ht="18.600000000000001" customHeight="1" x14ac:dyDescent="0.25">
      <c r="A136" s="1180" t="s">
        <v>813</v>
      </c>
      <c r="B136" s="1018"/>
      <c r="C136" s="1018"/>
      <c r="D136" s="1011"/>
      <c r="E136" s="1023"/>
      <c r="F136" s="1019"/>
      <c r="G136" s="1016"/>
      <c r="H136" s="1020"/>
      <c r="I136" s="1239"/>
      <c r="J136" s="1238"/>
      <c r="K136" s="1021"/>
      <c r="L136" s="1016"/>
      <c r="M136" s="1022"/>
      <c r="N13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3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3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3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3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3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36" s="1022"/>
      <c r="U136" s="1022"/>
      <c r="V13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3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3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3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3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3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36" s="1022"/>
      <c r="AC136" s="1046"/>
      <c r="AD136" s="1047"/>
      <c r="AE136" s="1047"/>
      <c r="AF136" s="1047"/>
      <c r="AG136" s="1039"/>
      <c r="AH136" s="1038"/>
      <c r="AI136" s="1048"/>
      <c r="AJ136" s="1048"/>
      <c r="AK136" s="1041"/>
      <c r="AL136" s="1042"/>
      <c r="AM136" s="1043"/>
      <c r="AN136" s="1040"/>
      <c r="AO136" s="1044"/>
      <c r="AP136" s="1044"/>
      <c r="AQ136" s="1044"/>
      <c r="AR136" s="1044"/>
      <c r="AS136" s="1044"/>
      <c r="AT136" s="1044"/>
      <c r="AU136" s="1049"/>
      <c r="AV136" s="1041"/>
      <c r="AW136" s="1041"/>
      <c r="AX136" s="1047"/>
      <c r="AY13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3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36" s="1055"/>
      <c r="BB136" s="1038"/>
      <c r="BC136" s="1038"/>
      <c r="BD13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36" s="1038"/>
      <c r="BF136" s="1030"/>
      <c r="BG136" s="1030"/>
      <c r="BH136" s="1066"/>
      <c r="BI136" s="1038"/>
      <c r="BJ136" s="1066"/>
      <c r="BK136" s="1055"/>
      <c r="BL136" s="1038"/>
      <c r="BM136" s="1067"/>
      <c r="BN136" s="1068"/>
      <c r="BO136" s="1055"/>
      <c r="BP136" s="1022"/>
      <c r="BQ136" s="1067"/>
      <c r="BR136" s="1069"/>
      <c r="BS136" s="1070"/>
      <c r="BT136" s="1022"/>
      <c r="BU136" s="1071"/>
      <c r="BV136" s="1039"/>
      <c r="BW136" s="1025"/>
      <c r="BX136" s="1026"/>
      <c r="BY136" s="1022"/>
      <c r="BZ136" s="1022"/>
      <c r="CA136" s="1025"/>
      <c r="CB136" s="1026"/>
      <c r="CC136" s="1025"/>
      <c r="CD136" s="1026"/>
      <c r="CE136" s="1025"/>
      <c r="CF136" s="1026"/>
      <c r="CG136" s="1202"/>
      <c r="CH136" s="1022"/>
      <c r="CI136" s="1022"/>
      <c r="CJ136" s="1022"/>
      <c r="CK136" s="1065"/>
      <c r="CL136" s="1026"/>
      <c r="CM136" s="1202"/>
      <c r="CN136" s="1022"/>
      <c r="CO136" s="1022"/>
      <c r="CP136" s="1022"/>
      <c r="CQ136" s="1065"/>
      <c r="CR136" s="1026"/>
      <c r="CS136" s="1202"/>
      <c r="CT136" s="1022"/>
      <c r="CU136" s="1022"/>
      <c r="CV136" s="1022"/>
      <c r="CW136" s="1065"/>
      <c r="CX136" s="1026"/>
      <c r="CY136" s="1022"/>
      <c r="CZ136" s="1022"/>
      <c r="DA136" s="1022"/>
      <c r="DB136" s="1022"/>
      <c r="DC136" s="1065"/>
    </row>
    <row r="137" spans="1:107" s="41" customFormat="1" ht="18.600000000000001" customHeight="1" x14ac:dyDescent="0.25">
      <c r="A137" s="1180" t="s">
        <v>814</v>
      </c>
      <c r="B137" s="1018"/>
      <c r="C137" s="1018"/>
      <c r="D137" s="1011"/>
      <c r="E137" s="1023"/>
      <c r="F137" s="1019"/>
      <c r="G137" s="1016"/>
      <c r="H137" s="1020"/>
      <c r="I137" s="1239"/>
      <c r="J137" s="1238"/>
      <c r="K137" s="1021"/>
      <c r="L137" s="1016"/>
      <c r="M137" s="1022"/>
      <c r="N13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3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3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3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3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3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37" s="1022"/>
      <c r="U137" s="1022"/>
      <c r="V13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3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3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3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3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3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37" s="1022"/>
      <c r="AC137" s="1046"/>
      <c r="AD137" s="1047"/>
      <c r="AE137" s="1047"/>
      <c r="AF137" s="1047"/>
      <c r="AG137" s="1039"/>
      <c r="AH137" s="1038"/>
      <c r="AI137" s="1048"/>
      <c r="AJ137" s="1048"/>
      <c r="AK137" s="1041"/>
      <c r="AL137" s="1042"/>
      <c r="AM137" s="1043"/>
      <c r="AN137" s="1040"/>
      <c r="AO137" s="1044"/>
      <c r="AP137" s="1044"/>
      <c r="AQ137" s="1044"/>
      <c r="AR137" s="1044"/>
      <c r="AS137" s="1044"/>
      <c r="AT137" s="1044"/>
      <c r="AU137" s="1049"/>
      <c r="AV137" s="1041"/>
      <c r="AW137" s="1041"/>
      <c r="AX137" s="1047"/>
      <c r="AY13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3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37" s="1055"/>
      <c r="BB137" s="1038"/>
      <c r="BC137" s="1038"/>
      <c r="BD13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37" s="1038"/>
      <c r="BF137" s="1030"/>
      <c r="BG137" s="1030"/>
      <c r="BH137" s="1066"/>
      <c r="BI137" s="1038"/>
      <c r="BJ137" s="1066"/>
      <c r="BK137" s="1055"/>
      <c r="BL137" s="1038"/>
      <c r="BM137" s="1067"/>
      <c r="BN137" s="1068"/>
      <c r="BO137" s="1055"/>
      <c r="BP137" s="1022"/>
      <c r="BQ137" s="1067"/>
      <c r="BR137" s="1069"/>
      <c r="BS137" s="1070"/>
      <c r="BT137" s="1022"/>
      <c r="BU137" s="1071"/>
      <c r="BV137" s="1039"/>
      <c r="BW137" s="1025"/>
      <c r="BX137" s="1026"/>
      <c r="BY137" s="1022"/>
      <c r="BZ137" s="1022"/>
      <c r="CA137" s="1025"/>
      <c r="CB137" s="1026"/>
      <c r="CC137" s="1025"/>
      <c r="CD137" s="1026"/>
      <c r="CE137" s="1025"/>
      <c r="CF137" s="1026"/>
      <c r="CG137" s="1202"/>
      <c r="CH137" s="1022"/>
      <c r="CI137" s="1022"/>
      <c r="CJ137" s="1022"/>
      <c r="CK137" s="1065"/>
      <c r="CL137" s="1026"/>
      <c r="CM137" s="1202"/>
      <c r="CN137" s="1022"/>
      <c r="CO137" s="1022"/>
      <c r="CP137" s="1022"/>
      <c r="CQ137" s="1065"/>
      <c r="CR137" s="1026"/>
      <c r="CS137" s="1202"/>
      <c r="CT137" s="1022"/>
      <c r="CU137" s="1022"/>
      <c r="CV137" s="1022"/>
      <c r="CW137" s="1065"/>
      <c r="CX137" s="1026"/>
      <c r="CY137" s="1022"/>
      <c r="CZ137" s="1022"/>
      <c r="DA137" s="1022"/>
      <c r="DB137" s="1022"/>
      <c r="DC137" s="1065"/>
    </row>
    <row r="138" spans="1:107" s="41" customFormat="1" ht="18.600000000000001" customHeight="1" x14ac:dyDescent="0.25">
      <c r="A138" s="1180" t="s">
        <v>815</v>
      </c>
      <c r="B138" s="1018"/>
      <c r="C138" s="1018"/>
      <c r="D138" s="1011"/>
      <c r="E138" s="1023"/>
      <c r="F138" s="1019"/>
      <c r="G138" s="1016"/>
      <c r="H138" s="1020"/>
      <c r="I138" s="1239"/>
      <c r="J138" s="1238"/>
      <c r="K138" s="1021"/>
      <c r="L138" s="1016"/>
      <c r="M138" s="1022"/>
      <c r="N13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3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3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3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3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3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38" s="1022"/>
      <c r="U138" s="1022"/>
      <c r="V13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3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3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3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3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3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38" s="1022"/>
      <c r="AC138" s="1046"/>
      <c r="AD138" s="1047"/>
      <c r="AE138" s="1047"/>
      <c r="AF138" s="1047"/>
      <c r="AG138" s="1039"/>
      <c r="AH138" s="1038"/>
      <c r="AI138" s="1048"/>
      <c r="AJ138" s="1048"/>
      <c r="AK138" s="1041"/>
      <c r="AL138" s="1042"/>
      <c r="AM138" s="1043"/>
      <c r="AN138" s="1040"/>
      <c r="AO138" s="1044"/>
      <c r="AP138" s="1044"/>
      <c r="AQ138" s="1044"/>
      <c r="AR138" s="1044"/>
      <c r="AS138" s="1044"/>
      <c r="AT138" s="1044"/>
      <c r="AU138" s="1049"/>
      <c r="AV138" s="1041"/>
      <c r="AW138" s="1041"/>
      <c r="AX138" s="1047"/>
      <c r="AY13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3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38" s="1055"/>
      <c r="BB138" s="1038"/>
      <c r="BC138" s="1038"/>
      <c r="BD13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38" s="1038"/>
      <c r="BF138" s="1030"/>
      <c r="BG138" s="1030"/>
      <c r="BH138" s="1066"/>
      <c r="BI138" s="1038"/>
      <c r="BJ138" s="1066"/>
      <c r="BK138" s="1055"/>
      <c r="BL138" s="1038"/>
      <c r="BM138" s="1067"/>
      <c r="BN138" s="1068"/>
      <c r="BO138" s="1055"/>
      <c r="BP138" s="1022"/>
      <c r="BQ138" s="1067"/>
      <c r="BR138" s="1069"/>
      <c r="BS138" s="1070"/>
      <c r="BT138" s="1022"/>
      <c r="BU138" s="1071"/>
      <c r="BV138" s="1039"/>
      <c r="BW138" s="1025"/>
      <c r="BX138" s="1026"/>
      <c r="BY138" s="1022"/>
      <c r="BZ138" s="1022"/>
      <c r="CA138" s="1025"/>
      <c r="CB138" s="1026"/>
      <c r="CC138" s="1025"/>
      <c r="CD138" s="1026"/>
      <c r="CE138" s="1025"/>
      <c r="CF138" s="1026"/>
      <c r="CG138" s="1202"/>
      <c r="CH138" s="1022"/>
      <c r="CI138" s="1022"/>
      <c r="CJ138" s="1022"/>
      <c r="CK138" s="1065"/>
      <c r="CL138" s="1026"/>
      <c r="CM138" s="1202"/>
      <c r="CN138" s="1022"/>
      <c r="CO138" s="1022"/>
      <c r="CP138" s="1022"/>
      <c r="CQ138" s="1065"/>
      <c r="CR138" s="1026"/>
      <c r="CS138" s="1202"/>
      <c r="CT138" s="1022"/>
      <c r="CU138" s="1022"/>
      <c r="CV138" s="1022"/>
      <c r="CW138" s="1065"/>
      <c r="CX138" s="1026"/>
      <c r="CY138" s="1022"/>
      <c r="CZ138" s="1022"/>
      <c r="DA138" s="1022"/>
      <c r="DB138" s="1022"/>
      <c r="DC138" s="1065"/>
    </row>
    <row r="139" spans="1:107" s="41" customFormat="1" ht="18.600000000000001" customHeight="1" x14ac:dyDescent="0.25">
      <c r="A139" s="1180" t="s">
        <v>816</v>
      </c>
      <c r="B139" s="1018"/>
      <c r="C139" s="1018"/>
      <c r="D139" s="1011"/>
      <c r="E139" s="1023"/>
      <c r="F139" s="1019"/>
      <c r="G139" s="1016"/>
      <c r="H139" s="1020"/>
      <c r="I139" s="1239"/>
      <c r="J139" s="1238"/>
      <c r="K139" s="1021"/>
      <c r="L139" s="1016"/>
      <c r="M139" s="1022"/>
      <c r="N13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3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3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3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3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3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39" s="1022"/>
      <c r="U139" s="1022"/>
      <c r="V13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3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3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3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3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3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39" s="1022"/>
      <c r="AC139" s="1046"/>
      <c r="AD139" s="1047"/>
      <c r="AE139" s="1047"/>
      <c r="AF139" s="1047"/>
      <c r="AG139" s="1039"/>
      <c r="AH139" s="1038"/>
      <c r="AI139" s="1048"/>
      <c r="AJ139" s="1048"/>
      <c r="AK139" s="1041"/>
      <c r="AL139" s="1042"/>
      <c r="AM139" s="1043"/>
      <c r="AN139" s="1040"/>
      <c r="AO139" s="1044"/>
      <c r="AP139" s="1044"/>
      <c r="AQ139" s="1044"/>
      <c r="AR139" s="1044"/>
      <c r="AS139" s="1044"/>
      <c r="AT139" s="1044"/>
      <c r="AU139" s="1049"/>
      <c r="AV139" s="1041"/>
      <c r="AW139" s="1041"/>
      <c r="AX139" s="1047"/>
      <c r="AY13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3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39" s="1055"/>
      <c r="BB139" s="1038"/>
      <c r="BC139" s="1038"/>
      <c r="BD13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39" s="1038"/>
      <c r="BF139" s="1030"/>
      <c r="BG139" s="1030"/>
      <c r="BH139" s="1066"/>
      <c r="BI139" s="1038"/>
      <c r="BJ139" s="1066"/>
      <c r="BK139" s="1055"/>
      <c r="BL139" s="1038"/>
      <c r="BM139" s="1067"/>
      <c r="BN139" s="1068"/>
      <c r="BO139" s="1055"/>
      <c r="BP139" s="1022"/>
      <c r="BQ139" s="1067"/>
      <c r="BR139" s="1069"/>
      <c r="BS139" s="1070"/>
      <c r="BT139" s="1022"/>
      <c r="BU139" s="1071"/>
      <c r="BV139" s="1039"/>
      <c r="BW139" s="1025"/>
      <c r="BX139" s="1026"/>
      <c r="BY139" s="1022"/>
      <c r="BZ139" s="1022"/>
      <c r="CA139" s="1025"/>
      <c r="CB139" s="1026"/>
      <c r="CC139" s="1025"/>
      <c r="CD139" s="1026"/>
      <c r="CE139" s="1025"/>
      <c r="CF139" s="1026"/>
      <c r="CG139" s="1202"/>
      <c r="CH139" s="1022"/>
      <c r="CI139" s="1022"/>
      <c r="CJ139" s="1022"/>
      <c r="CK139" s="1065"/>
      <c r="CL139" s="1026"/>
      <c r="CM139" s="1202"/>
      <c r="CN139" s="1022"/>
      <c r="CO139" s="1022"/>
      <c r="CP139" s="1022"/>
      <c r="CQ139" s="1065"/>
      <c r="CR139" s="1026"/>
      <c r="CS139" s="1202"/>
      <c r="CT139" s="1022"/>
      <c r="CU139" s="1022"/>
      <c r="CV139" s="1022"/>
      <c r="CW139" s="1065"/>
      <c r="CX139" s="1026"/>
      <c r="CY139" s="1022"/>
      <c r="CZ139" s="1022"/>
      <c r="DA139" s="1022"/>
      <c r="DB139" s="1022"/>
      <c r="DC139" s="1065"/>
    </row>
    <row r="140" spans="1:107" s="41" customFormat="1" ht="18.600000000000001" customHeight="1" x14ac:dyDescent="0.25">
      <c r="A140" s="1180" t="s">
        <v>817</v>
      </c>
      <c r="B140" s="1018"/>
      <c r="C140" s="1018"/>
      <c r="D140" s="1011"/>
      <c r="E140" s="1023"/>
      <c r="F140" s="1019"/>
      <c r="G140" s="1016"/>
      <c r="H140" s="1020"/>
      <c r="I140" s="1239"/>
      <c r="J140" s="1238"/>
      <c r="K140" s="1021"/>
      <c r="L140" s="1016"/>
      <c r="M140" s="1022"/>
      <c r="N14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4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4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4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4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4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40" s="1022"/>
      <c r="U140" s="1022"/>
      <c r="V14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4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4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4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4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4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40" s="1022"/>
      <c r="AC140" s="1046"/>
      <c r="AD140" s="1047"/>
      <c r="AE140" s="1047"/>
      <c r="AF140" s="1047"/>
      <c r="AG140" s="1039"/>
      <c r="AH140" s="1038"/>
      <c r="AI140" s="1048"/>
      <c r="AJ140" s="1048"/>
      <c r="AK140" s="1041"/>
      <c r="AL140" s="1042"/>
      <c r="AM140" s="1043"/>
      <c r="AN140" s="1040"/>
      <c r="AO140" s="1044"/>
      <c r="AP140" s="1044"/>
      <c r="AQ140" s="1044"/>
      <c r="AR140" s="1044"/>
      <c r="AS140" s="1044"/>
      <c r="AT140" s="1044"/>
      <c r="AU140" s="1049"/>
      <c r="AV140" s="1041"/>
      <c r="AW140" s="1041"/>
      <c r="AX140" s="1047"/>
      <c r="AY14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4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40" s="1055"/>
      <c r="BB140" s="1038"/>
      <c r="BC140" s="1038"/>
      <c r="BD14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40" s="1038"/>
      <c r="BF140" s="1030"/>
      <c r="BG140" s="1030"/>
      <c r="BH140" s="1066"/>
      <c r="BI140" s="1038"/>
      <c r="BJ140" s="1066"/>
      <c r="BK140" s="1055"/>
      <c r="BL140" s="1038"/>
      <c r="BM140" s="1067"/>
      <c r="BN140" s="1068"/>
      <c r="BO140" s="1055"/>
      <c r="BP140" s="1022"/>
      <c r="BQ140" s="1067"/>
      <c r="BR140" s="1069"/>
      <c r="BS140" s="1070"/>
      <c r="BT140" s="1022"/>
      <c r="BU140" s="1071"/>
      <c r="BV140" s="1039"/>
      <c r="BW140" s="1025"/>
      <c r="BX140" s="1026"/>
      <c r="BY140" s="1022"/>
      <c r="BZ140" s="1022"/>
      <c r="CA140" s="1025"/>
      <c r="CB140" s="1026"/>
      <c r="CC140" s="1025"/>
      <c r="CD140" s="1026"/>
      <c r="CE140" s="1025"/>
      <c r="CF140" s="1026"/>
      <c r="CG140" s="1202"/>
      <c r="CH140" s="1022"/>
      <c r="CI140" s="1022"/>
      <c r="CJ140" s="1022"/>
      <c r="CK140" s="1065"/>
      <c r="CL140" s="1026"/>
      <c r="CM140" s="1202"/>
      <c r="CN140" s="1022"/>
      <c r="CO140" s="1022"/>
      <c r="CP140" s="1022"/>
      <c r="CQ140" s="1065"/>
      <c r="CR140" s="1026"/>
      <c r="CS140" s="1202"/>
      <c r="CT140" s="1022"/>
      <c r="CU140" s="1022"/>
      <c r="CV140" s="1022"/>
      <c r="CW140" s="1065"/>
      <c r="CX140" s="1026"/>
      <c r="CY140" s="1022"/>
      <c r="CZ140" s="1022"/>
      <c r="DA140" s="1022"/>
      <c r="DB140" s="1022"/>
      <c r="DC140" s="1065"/>
    </row>
    <row r="141" spans="1:107" s="41" customFormat="1" ht="18.600000000000001" customHeight="1" x14ac:dyDescent="0.25">
      <c r="A141" s="1180" t="s">
        <v>818</v>
      </c>
      <c r="B141" s="1018"/>
      <c r="C141" s="1018"/>
      <c r="D141" s="1011"/>
      <c r="E141" s="1023"/>
      <c r="F141" s="1019"/>
      <c r="G141" s="1016"/>
      <c r="H141" s="1020"/>
      <c r="I141" s="1239"/>
      <c r="J141" s="1238"/>
      <c r="K141" s="1021"/>
      <c r="L141" s="1016"/>
      <c r="M141" s="1022"/>
      <c r="N14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4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4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4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4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4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41" s="1022"/>
      <c r="U141" s="1022"/>
      <c r="V14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4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4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4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4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4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41" s="1022"/>
      <c r="AC141" s="1046"/>
      <c r="AD141" s="1047"/>
      <c r="AE141" s="1047"/>
      <c r="AF141" s="1047"/>
      <c r="AG141" s="1039"/>
      <c r="AH141" s="1038"/>
      <c r="AI141" s="1048"/>
      <c r="AJ141" s="1048"/>
      <c r="AK141" s="1041"/>
      <c r="AL141" s="1042"/>
      <c r="AM141" s="1043"/>
      <c r="AN141" s="1040"/>
      <c r="AO141" s="1044"/>
      <c r="AP141" s="1044"/>
      <c r="AQ141" s="1044"/>
      <c r="AR141" s="1044"/>
      <c r="AS141" s="1044"/>
      <c r="AT141" s="1044"/>
      <c r="AU141" s="1049"/>
      <c r="AV141" s="1041"/>
      <c r="AW141" s="1041"/>
      <c r="AX141" s="1047"/>
      <c r="AY14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4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41" s="1055"/>
      <c r="BB141" s="1038"/>
      <c r="BC141" s="1038"/>
      <c r="BD14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41" s="1038"/>
      <c r="BF141" s="1030"/>
      <c r="BG141" s="1030"/>
      <c r="BH141" s="1066"/>
      <c r="BI141" s="1038"/>
      <c r="BJ141" s="1066"/>
      <c r="BK141" s="1055"/>
      <c r="BL141" s="1038"/>
      <c r="BM141" s="1067"/>
      <c r="BN141" s="1068"/>
      <c r="BO141" s="1055"/>
      <c r="BP141" s="1022"/>
      <c r="BQ141" s="1067"/>
      <c r="BR141" s="1069"/>
      <c r="BS141" s="1070"/>
      <c r="BT141" s="1022"/>
      <c r="BU141" s="1071"/>
      <c r="BV141" s="1039"/>
      <c r="BW141" s="1025"/>
      <c r="BX141" s="1026"/>
      <c r="BY141" s="1022"/>
      <c r="BZ141" s="1022"/>
      <c r="CA141" s="1025"/>
      <c r="CB141" s="1026"/>
      <c r="CC141" s="1025"/>
      <c r="CD141" s="1026"/>
      <c r="CE141" s="1025"/>
      <c r="CF141" s="1026"/>
      <c r="CG141" s="1202"/>
      <c r="CH141" s="1022"/>
      <c r="CI141" s="1022"/>
      <c r="CJ141" s="1022"/>
      <c r="CK141" s="1065"/>
      <c r="CL141" s="1026"/>
      <c r="CM141" s="1202"/>
      <c r="CN141" s="1022"/>
      <c r="CO141" s="1022"/>
      <c r="CP141" s="1022"/>
      <c r="CQ141" s="1065"/>
      <c r="CR141" s="1026"/>
      <c r="CS141" s="1202"/>
      <c r="CT141" s="1022"/>
      <c r="CU141" s="1022"/>
      <c r="CV141" s="1022"/>
      <c r="CW141" s="1065"/>
      <c r="CX141" s="1026"/>
      <c r="CY141" s="1022"/>
      <c r="CZ141" s="1022"/>
      <c r="DA141" s="1022"/>
      <c r="DB141" s="1022"/>
      <c r="DC141" s="1065"/>
    </row>
    <row r="142" spans="1:107" ht="18.600000000000001" customHeight="1" x14ac:dyDescent="0.25">
      <c r="A142" s="1180" t="s">
        <v>819</v>
      </c>
      <c r="B142" s="1018"/>
      <c r="C142" s="1018"/>
      <c r="D142" s="1011"/>
      <c r="E142" s="1023"/>
      <c r="F142" s="1019"/>
      <c r="G142" s="1016"/>
      <c r="H142" s="1020"/>
      <c r="I142" s="1239"/>
      <c r="J142" s="1238"/>
      <c r="K142" s="1021"/>
      <c r="L142" s="1016"/>
      <c r="M142" s="1022"/>
      <c r="N14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4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4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4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4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4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42" s="1022"/>
      <c r="U142" s="1022"/>
      <c r="V14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4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4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4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4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4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42" s="1022"/>
      <c r="AC142" s="1046"/>
      <c r="AD142" s="1047"/>
      <c r="AE142" s="1047"/>
      <c r="AF142" s="1047"/>
      <c r="AG142" s="1039"/>
      <c r="AH142" s="1038"/>
      <c r="AI142" s="1048"/>
      <c r="AJ142" s="1048"/>
      <c r="AK142" s="1041"/>
      <c r="AL142" s="1042"/>
      <c r="AM142" s="1043"/>
      <c r="AN142" s="1040"/>
      <c r="AO142" s="1044"/>
      <c r="AP142" s="1044"/>
      <c r="AQ142" s="1044"/>
      <c r="AR142" s="1044"/>
      <c r="AS142" s="1044"/>
      <c r="AT142" s="1044"/>
      <c r="AU142" s="1049"/>
      <c r="AV142" s="1041"/>
      <c r="AW142" s="1041"/>
      <c r="AX142" s="1047"/>
      <c r="AY14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4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42" s="1055"/>
      <c r="BB142" s="1038"/>
      <c r="BC142" s="1038"/>
      <c r="BD14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42" s="1038"/>
      <c r="BF142" s="1030"/>
      <c r="BG142" s="1030"/>
      <c r="BH142" s="1066"/>
      <c r="BI142" s="1038"/>
      <c r="BJ142" s="1066"/>
      <c r="BK142" s="1055"/>
      <c r="BL142" s="1038"/>
      <c r="BM142" s="1067"/>
      <c r="BN142" s="1068"/>
      <c r="BO142" s="1055"/>
      <c r="BP142" s="1022"/>
      <c r="BQ142" s="1067"/>
      <c r="BR142" s="1069"/>
      <c r="BS142" s="1070"/>
      <c r="BT142" s="1022"/>
      <c r="BU142" s="1071"/>
      <c r="BV142" s="1039"/>
      <c r="BW142" s="1025"/>
      <c r="BX142" s="1026"/>
      <c r="BY142" s="1022"/>
      <c r="BZ142" s="1022"/>
      <c r="CA142" s="1025"/>
      <c r="CB142" s="1026"/>
      <c r="CC142" s="1025"/>
      <c r="CD142" s="1026"/>
      <c r="CE142" s="1025"/>
      <c r="CF142" s="1026"/>
      <c r="CG142" s="1202"/>
      <c r="CH142" s="1022"/>
      <c r="CI142" s="1022"/>
      <c r="CJ142" s="1022"/>
      <c r="CK142" s="1065"/>
      <c r="CL142" s="1026"/>
      <c r="CM142" s="1202"/>
      <c r="CN142" s="1022"/>
      <c r="CO142" s="1022"/>
      <c r="CP142" s="1022"/>
      <c r="CQ142" s="1065"/>
      <c r="CR142" s="1026"/>
      <c r="CS142" s="1202"/>
      <c r="CT142" s="1022"/>
      <c r="CU142" s="1022"/>
      <c r="CV142" s="1022"/>
      <c r="CW142" s="1065"/>
      <c r="CX142" s="1026"/>
      <c r="CY142" s="1022"/>
      <c r="CZ142" s="1022"/>
      <c r="DA142" s="1022"/>
      <c r="DB142" s="1022"/>
      <c r="DC142" s="1065"/>
    </row>
    <row r="143" spans="1:107" ht="18.600000000000001" customHeight="1" x14ac:dyDescent="0.25">
      <c r="A143" s="1180" t="s">
        <v>820</v>
      </c>
      <c r="B143" s="1018"/>
      <c r="C143" s="1018"/>
      <c r="D143" s="1011"/>
      <c r="E143" s="1023"/>
      <c r="F143" s="1019"/>
      <c r="G143" s="1016"/>
      <c r="H143" s="1020"/>
      <c r="I143" s="1239"/>
      <c r="J143" s="1238"/>
      <c r="K143" s="1021"/>
      <c r="L143" s="1016"/>
      <c r="M143" s="1022"/>
      <c r="N14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4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4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4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4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4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43" s="1022"/>
      <c r="U143" s="1022"/>
      <c r="V14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4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4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4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4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4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43" s="1022"/>
      <c r="AC143" s="1046"/>
      <c r="AD143" s="1047"/>
      <c r="AE143" s="1047"/>
      <c r="AF143" s="1047"/>
      <c r="AG143" s="1039"/>
      <c r="AH143" s="1038"/>
      <c r="AI143" s="1048"/>
      <c r="AJ143" s="1048"/>
      <c r="AK143" s="1041"/>
      <c r="AL143" s="1042"/>
      <c r="AM143" s="1043"/>
      <c r="AN143" s="1040"/>
      <c r="AO143" s="1044"/>
      <c r="AP143" s="1044"/>
      <c r="AQ143" s="1044"/>
      <c r="AR143" s="1044"/>
      <c r="AS143" s="1044"/>
      <c r="AT143" s="1044"/>
      <c r="AU143" s="1049"/>
      <c r="AV143" s="1041"/>
      <c r="AW143" s="1041"/>
      <c r="AX143" s="1047"/>
      <c r="AY14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4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43" s="1055"/>
      <c r="BB143" s="1038"/>
      <c r="BC143" s="1038"/>
      <c r="BD14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43" s="1038"/>
      <c r="BF143" s="1030"/>
      <c r="BG143" s="1030"/>
      <c r="BH143" s="1066"/>
      <c r="BI143" s="1038"/>
      <c r="BJ143" s="1066"/>
      <c r="BK143" s="1055"/>
      <c r="BL143" s="1038"/>
      <c r="BM143" s="1067"/>
      <c r="BN143" s="1068"/>
      <c r="BO143" s="1055"/>
      <c r="BP143" s="1022"/>
      <c r="BQ143" s="1067"/>
      <c r="BR143" s="1069"/>
      <c r="BS143" s="1070"/>
      <c r="BT143" s="1022"/>
      <c r="BU143" s="1071"/>
      <c r="BV143" s="1039"/>
      <c r="BW143" s="1025"/>
      <c r="BX143" s="1026"/>
      <c r="BY143" s="1022"/>
      <c r="BZ143" s="1022"/>
      <c r="CA143" s="1025"/>
      <c r="CB143" s="1026"/>
      <c r="CC143" s="1025"/>
      <c r="CD143" s="1026"/>
      <c r="CE143" s="1025"/>
      <c r="CF143" s="1026"/>
      <c r="CG143" s="1202"/>
      <c r="CH143" s="1022"/>
      <c r="CI143" s="1022"/>
      <c r="CJ143" s="1022"/>
      <c r="CK143" s="1065"/>
      <c r="CL143" s="1026"/>
      <c r="CM143" s="1202"/>
      <c r="CN143" s="1022"/>
      <c r="CO143" s="1022"/>
      <c r="CP143" s="1022"/>
      <c r="CQ143" s="1065"/>
      <c r="CR143" s="1026"/>
      <c r="CS143" s="1202"/>
      <c r="CT143" s="1022"/>
      <c r="CU143" s="1022"/>
      <c r="CV143" s="1022"/>
      <c r="CW143" s="1065"/>
      <c r="CX143" s="1026"/>
      <c r="CY143" s="1022"/>
      <c r="CZ143" s="1022"/>
      <c r="DA143" s="1022"/>
      <c r="DB143" s="1022"/>
      <c r="DC143" s="1065"/>
    </row>
    <row r="144" spans="1:107" ht="18.600000000000001" customHeight="1" x14ac:dyDescent="0.25">
      <c r="A144" s="1180" t="s">
        <v>821</v>
      </c>
      <c r="B144" s="1018"/>
      <c r="C144" s="1018"/>
      <c r="D144" s="1011"/>
      <c r="E144" s="1023"/>
      <c r="F144" s="1019"/>
      <c r="G144" s="1016"/>
      <c r="H144" s="1020"/>
      <c r="I144" s="1239"/>
      <c r="J144" s="1238"/>
      <c r="K144" s="1021"/>
      <c r="L144" s="1016"/>
      <c r="M144" s="1022"/>
      <c r="N14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4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4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4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4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4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44" s="1022"/>
      <c r="U144" s="1022"/>
      <c r="V14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4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4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4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4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4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44" s="1022"/>
      <c r="AC144" s="1046"/>
      <c r="AD144" s="1047"/>
      <c r="AE144" s="1047"/>
      <c r="AF144" s="1047"/>
      <c r="AG144" s="1039"/>
      <c r="AH144" s="1038"/>
      <c r="AI144" s="1048"/>
      <c r="AJ144" s="1048"/>
      <c r="AK144" s="1041"/>
      <c r="AL144" s="1042"/>
      <c r="AM144" s="1043"/>
      <c r="AN144" s="1040"/>
      <c r="AO144" s="1044"/>
      <c r="AP144" s="1044"/>
      <c r="AQ144" s="1044"/>
      <c r="AR144" s="1044"/>
      <c r="AS144" s="1044"/>
      <c r="AT144" s="1044"/>
      <c r="AU144" s="1049"/>
      <c r="AV144" s="1041"/>
      <c r="AW144" s="1041"/>
      <c r="AX144" s="1047"/>
      <c r="AY14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4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44" s="1055"/>
      <c r="BB144" s="1038"/>
      <c r="BC144" s="1038"/>
      <c r="BD14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44" s="1038"/>
      <c r="BF144" s="1030"/>
      <c r="BG144" s="1030"/>
      <c r="BH144" s="1066"/>
      <c r="BI144" s="1038"/>
      <c r="BJ144" s="1066"/>
      <c r="BK144" s="1055"/>
      <c r="BL144" s="1038"/>
      <c r="BM144" s="1067"/>
      <c r="BN144" s="1068"/>
      <c r="BO144" s="1055"/>
      <c r="BP144" s="1022"/>
      <c r="BQ144" s="1067"/>
      <c r="BR144" s="1069"/>
      <c r="BS144" s="1070"/>
      <c r="BT144" s="1022"/>
      <c r="BU144" s="1071"/>
      <c r="BV144" s="1039"/>
      <c r="BW144" s="1025"/>
      <c r="BX144" s="1026"/>
      <c r="BY144" s="1022"/>
      <c r="BZ144" s="1022"/>
      <c r="CA144" s="1025"/>
      <c r="CB144" s="1026"/>
      <c r="CC144" s="1025"/>
      <c r="CD144" s="1026"/>
      <c r="CE144" s="1025"/>
      <c r="CF144" s="1026"/>
      <c r="CG144" s="1202"/>
      <c r="CH144" s="1022"/>
      <c r="CI144" s="1022"/>
      <c r="CJ144" s="1022"/>
      <c r="CK144" s="1065"/>
      <c r="CL144" s="1026"/>
      <c r="CM144" s="1202"/>
      <c r="CN144" s="1022"/>
      <c r="CO144" s="1022"/>
      <c r="CP144" s="1022"/>
      <c r="CQ144" s="1065"/>
      <c r="CR144" s="1026"/>
      <c r="CS144" s="1202"/>
      <c r="CT144" s="1022"/>
      <c r="CU144" s="1022"/>
      <c r="CV144" s="1022"/>
      <c r="CW144" s="1065"/>
      <c r="CX144" s="1026"/>
      <c r="CY144" s="1022"/>
      <c r="CZ144" s="1022"/>
      <c r="DA144" s="1022"/>
      <c r="DB144" s="1022"/>
      <c r="DC144" s="1065"/>
    </row>
    <row r="145" spans="1:107" ht="18.600000000000001" customHeight="1" x14ac:dyDescent="0.25">
      <c r="A145" s="1180" t="s">
        <v>822</v>
      </c>
      <c r="B145" s="1018"/>
      <c r="C145" s="1018"/>
      <c r="D145" s="1011"/>
      <c r="E145" s="1023"/>
      <c r="F145" s="1019"/>
      <c r="G145" s="1016"/>
      <c r="H145" s="1020"/>
      <c r="I145" s="1239"/>
      <c r="J145" s="1238"/>
      <c r="K145" s="1021"/>
      <c r="L145" s="1016"/>
      <c r="M145" s="1022"/>
      <c r="N14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4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4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4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4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4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45" s="1022"/>
      <c r="U145" s="1022"/>
      <c r="V14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4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4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4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4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4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45" s="1022"/>
      <c r="AC145" s="1046"/>
      <c r="AD145" s="1047"/>
      <c r="AE145" s="1047"/>
      <c r="AF145" s="1047"/>
      <c r="AG145" s="1039"/>
      <c r="AH145" s="1038"/>
      <c r="AI145" s="1048"/>
      <c r="AJ145" s="1048"/>
      <c r="AK145" s="1041"/>
      <c r="AL145" s="1042"/>
      <c r="AM145" s="1043"/>
      <c r="AN145" s="1040"/>
      <c r="AO145" s="1044"/>
      <c r="AP145" s="1044"/>
      <c r="AQ145" s="1044"/>
      <c r="AR145" s="1044"/>
      <c r="AS145" s="1044"/>
      <c r="AT145" s="1044"/>
      <c r="AU145" s="1049"/>
      <c r="AV145" s="1041"/>
      <c r="AW145" s="1041"/>
      <c r="AX145" s="1047"/>
      <c r="AY14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4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45" s="1055"/>
      <c r="BB145" s="1038"/>
      <c r="BC145" s="1038"/>
      <c r="BD14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45" s="1038"/>
      <c r="BF145" s="1030"/>
      <c r="BG145" s="1030"/>
      <c r="BH145" s="1066"/>
      <c r="BI145" s="1038"/>
      <c r="BJ145" s="1066"/>
      <c r="BK145" s="1055"/>
      <c r="BL145" s="1038"/>
      <c r="BM145" s="1067"/>
      <c r="BN145" s="1068"/>
      <c r="BO145" s="1055"/>
      <c r="BP145" s="1022"/>
      <c r="BQ145" s="1067"/>
      <c r="BR145" s="1069"/>
      <c r="BS145" s="1070"/>
      <c r="BT145" s="1022"/>
      <c r="BU145" s="1071"/>
      <c r="BV145" s="1039"/>
      <c r="BW145" s="1025"/>
      <c r="BX145" s="1026"/>
      <c r="BY145" s="1022"/>
      <c r="BZ145" s="1022"/>
      <c r="CA145" s="1025"/>
      <c r="CB145" s="1026"/>
      <c r="CC145" s="1025"/>
      <c r="CD145" s="1026"/>
      <c r="CE145" s="1025"/>
      <c r="CF145" s="1026"/>
      <c r="CG145" s="1202"/>
      <c r="CH145" s="1022"/>
      <c r="CI145" s="1022"/>
      <c r="CJ145" s="1022"/>
      <c r="CK145" s="1065"/>
      <c r="CL145" s="1026"/>
      <c r="CM145" s="1202"/>
      <c r="CN145" s="1022"/>
      <c r="CO145" s="1022"/>
      <c r="CP145" s="1022"/>
      <c r="CQ145" s="1065"/>
      <c r="CR145" s="1026"/>
      <c r="CS145" s="1202"/>
      <c r="CT145" s="1022"/>
      <c r="CU145" s="1022"/>
      <c r="CV145" s="1022"/>
      <c r="CW145" s="1065"/>
      <c r="CX145" s="1026"/>
      <c r="CY145" s="1022"/>
      <c r="CZ145" s="1022"/>
      <c r="DA145" s="1022"/>
      <c r="DB145" s="1022"/>
      <c r="DC145" s="1065"/>
    </row>
    <row r="146" spans="1:107" ht="18.600000000000001" customHeight="1" x14ac:dyDescent="0.25">
      <c r="A146" s="1180" t="s">
        <v>823</v>
      </c>
      <c r="B146" s="1018"/>
      <c r="C146" s="1018"/>
      <c r="D146" s="1011"/>
      <c r="E146" s="1023"/>
      <c r="F146" s="1019"/>
      <c r="G146" s="1016"/>
      <c r="H146" s="1020"/>
      <c r="I146" s="1239"/>
      <c r="J146" s="1238"/>
      <c r="K146" s="1021"/>
      <c r="L146" s="1016"/>
      <c r="M146" s="1022"/>
      <c r="N14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4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4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4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4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4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46" s="1022"/>
      <c r="U146" s="1022"/>
      <c r="V14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4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4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4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4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4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46" s="1022"/>
      <c r="AC146" s="1046"/>
      <c r="AD146" s="1047"/>
      <c r="AE146" s="1047"/>
      <c r="AF146" s="1047"/>
      <c r="AG146" s="1039"/>
      <c r="AH146" s="1038"/>
      <c r="AI146" s="1048"/>
      <c r="AJ146" s="1048"/>
      <c r="AK146" s="1041"/>
      <c r="AL146" s="1042"/>
      <c r="AM146" s="1043"/>
      <c r="AN146" s="1040"/>
      <c r="AO146" s="1044"/>
      <c r="AP146" s="1044"/>
      <c r="AQ146" s="1044"/>
      <c r="AR146" s="1044"/>
      <c r="AS146" s="1044"/>
      <c r="AT146" s="1044"/>
      <c r="AU146" s="1049"/>
      <c r="AV146" s="1041"/>
      <c r="AW146" s="1041"/>
      <c r="AX146" s="1047"/>
      <c r="AY14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4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46" s="1055"/>
      <c r="BB146" s="1038"/>
      <c r="BC146" s="1038"/>
      <c r="BD14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46" s="1038"/>
      <c r="BF146" s="1030"/>
      <c r="BG146" s="1030"/>
      <c r="BH146" s="1066"/>
      <c r="BI146" s="1038"/>
      <c r="BJ146" s="1066"/>
      <c r="BK146" s="1055"/>
      <c r="BL146" s="1038"/>
      <c r="BM146" s="1067"/>
      <c r="BN146" s="1068"/>
      <c r="BO146" s="1055"/>
      <c r="BP146" s="1022"/>
      <c r="BQ146" s="1067"/>
      <c r="BR146" s="1069"/>
      <c r="BS146" s="1070"/>
      <c r="BT146" s="1022"/>
      <c r="BU146" s="1071"/>
      <c r="BV146" s="1039"/>
      <c r="BW146" s="1025"/>
      <c r="BX146" s="1026"/>
      <c r="BY146" s="1022"/>
      <c r="BZ146" s="1022"/>
      <c r="CA146" s="1025"/>
      <c r="CB146" s="1026"/>
      <c r="CC146" s="1025"/>
      <c r="CD146" s="1026"/>
      <c r="CE146" s="1025"/>
      <c r="CF146" s="1026"/>
      <c r="CG146" s="1202"/>
      <c r="CH146" s="1022"/>
      <c r="CI146" s="1022"/>
      <c r="CJ146" s="1022"/>
      <c r="CK146" s="1065"/>
      <c r="CL146" s="1026"/>
      <c r="CM146" s="1202"/>
      <c r="CN146" s="1022"/>
      <c r="CO146" s="1022"/>
      <c r="CP146" s="1022"/>
      <c r="CQ146" s="1065"/>
      <c r="CR146" s="1026"/>
      <c r="CS146" s="1202"/>
      <c r="CT146" s="1022"/>
      <c r="CU146" s="1022"/>
      <c r="CV146" s="1022"/>
      <c r="CW146" s="1065"/>
      <c r="CX146" s="1026"/>
      <c r="CY146" s="1022"/>
      <c r="CZ146" s="1022"/>
      <c r="DA146" s="1022"/>
      <c r="DB146" s="1022"/>
      <c r="DC146" s="1065"/>
    </row>
    <row r="147" spans="1:107" ht="18.600000000000001" customHeight="1" x14ac:dyDescent="0.25">
      <c r="A147" s="1180" t="s">
        <v>824</v>
      </c>
      <c r="B147" s="1018"/>
      <c r="C147" s="1018"/>
      <c r="D147" s="1011"/>
      <c r="E147" s="1023"/>
      <c r="F147" s="1019"/>
      <c r="G147" s="1016"/>
      <c r="H147" s="1020"/>
      <c r="I147" s="1239"/>
      <c r="J147" s="1238"/>
      <c r="K147" s="1021"/>
      <c r="L147" s="1016"/>
      <c r="M147" s="1022"/>
      <c r="N14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4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4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4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4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4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47" s="1022"/>
      <c r="U147" s="1022"/>
      <c r="V14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4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4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4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4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4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47" s="1022"/>
      <c r="AC147" s="1046"/>
      <c r="AD147" s="1047"/>
      <c r="AE147" s="1047"/>
      <c r="AF147" s="1047"/>
      <c r="AG147" s="1039"/>
      <c r="AH147" s="1038"/>
      <c r="AI147" s="1048"/>
      <c r="AJ147" s="1048"/>
      <c r="AK147" s="1041"/>
      <c r="AL147" s="1042"/>
      <c r="AM147" s="1043"/>
      <c r="AN147" s="1040"/>
      <c r="AO147" s="1044"/>
      <c r="AP147" s="1044"/>
      <c r="AQ147" s="1044"/>
      <c r="AR147" s="1044"/>
      <c r="AS147" s="1044"/>
      <c r="AT147" s="1044"/>
      <c r="AU147" s="1049"/>
      <c r="AV147" s="1041"/>
      <c r="AW147" s="1041"/>
      <c r="AX147" s="1047"/>
      <c r="AY14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4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47" s="1055"/>
      <c r="BB147" s="1038"/>
      <c r="BC147" s="1038"/>
      <c r="BD14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47" s="1038"/>
      <c r="BF147" s="1030"/>
      <c r="BG147" s="1030"/>
      <c r="BH147" s="1066"/>
      <c r="BI147" s="1038"/>
      <c r="BJ147" s="1066"/>
      <c r="BK147" s="1055"/>
      <c r="BL147" s="1038"/>
      <c r="BM147" s="1067"/>
      <c r="BN147" s="1068"/>
      <c r="BO147" s="1055"/>
      <c r="BP147" s="1022"/>
      <c r="BQ147" s="1067"/>
      <c r="BR147" s="1069"/>
      <c r="BS147" s="1070"/>
      <c r="BT147" s="1022"/>
      <c r="BU147" s="1071"/>
      <c r="BV147" s="1039"/>
      <c r="BW147" s="1025"/>
      <c r="BX147" s="1026"/>
      <c r="BY147" s="1022"/>
      <c r="BZ147" s="1022"/>
      <c r="CA147" s="1025"/>
      <c r="CB147" s="1026"/>
      <c r="CC147" s="1025"/>
      <c r="CD147" s="1026"/>
      <c r="CE147" s="1025"/>
      <c r="CF147" s="1026"/>
      <c r="CG147" s="1202"/>
      <c r="CH147" s="1022"/>
      <c r="CI147" s="1022"/>
      <c r="CJ147" s="1022"/>
      <c r="CK147" s="1065"/>
      <c r="CL147" s="1026"/>
      <c r="CM147" s="1202"/>
      <c r="CN147" s="1022"/>
      <c r="CO147" s="1022"/>
      <c r="CP147" s="1022"/>
      <c r="CQ147" s="1065"/>
      <c r="CR147" s="1026"/>
      <c r="CS147" s="1202"/>
      <c r="CT147" s="1022"/>
      <c r="CU147" s="1022"/>
      <c r="CV147" s="1022"/>
      <c r="CW147" s="1065"/>
      <c r="CX147" s="1026"/>
      <c r="CY147" s="1022"/>
      <c r="CZ147" s="1022"/>
      <c r="DA147" s="1022"/>
      <c r="DB147" s="1022"/>
      <c r="DC147" s="1065"/>
    </row>
    <row r="148" spans="1:107" ht="18.600000000000001" customHeight="1" x14ac:dyDescent="0.25">
      <c r="A148" s="1180" t="s">
        <v>825</v>
      </c>
      <c r="B148" s="1018"/>
      <c r="C148" s="1018"/>
      <c r="D148" s="1011"/>
      <c r="E148" s="1023"/>
      <c r="F148" s="1019"/>
      <c r="G148" s="1016"/>
      <c r="H148" s="1020"/>
      <c r="I148" s="1239"/>
      <c r="J148" s="1238"/>
      <c r="K148" s="1021"/>
      <c r="L148" s="1016"/>
      <c r="M148" s="1022"/>
      <c r="N14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4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4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4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4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4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48" s="1022"/>
      <c r="U148" s="1022"/>
      <c r="V14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4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4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4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4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4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48" s="1022"/>
      <c r="AC148" s="1046"/>
      <c r="AD148" s="1047"/>
      <c r="AE148" s="1047"/>
      <c r="AF148" s="1047"/>
      <c r="AG148" s="1039"/>
      <c r="AH148" s="1038"/>
      <c r="AI148" s="1048"/>
      <c r="AJ148" s="1048"/>
      <c r="AK148" s="1041"/>
      <c r="AL148" s="1042"/>
      <c r="AM148" s="1043"/>
      <c r="AN148" s="1040"/>
      <c r="AO148" s="1044"/>
      <c r="AP148" s="1044"/>
      <c r="AQ148" s="1044"/>
      <c r="AR148" s="1044"/>
      <c r="AS148" s="1044"/>
      <c r="AT148" s="1044"/>
      <c r="AU148" s="1049"/>
      <c r="AV148" s="1041"/>
      <c r="AW148" s="1041"/>
      <c r="AX148" s="1047"/>
      <c r="AY14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4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48" s="1055"/>
      <c r="BB148" s="1038"/>
      <c r="BC148" s="1038"/>
      <c r="BD14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48" s="1038"/>
      <c r="BF148" s="1030"/>
      <c r="BG148" s="1030"/>
      <c r="BH148" s="1066"/>
      <c r="BI148" s="1038"/>
      <c r="BJ148" s="1066"/>
      <c r="BK148" s="1055"/>
      <c r="BL148" s="1038"/>
      <c r="BM148" s="1067"/>
      <c r="BN148" s="1068"/>
      <c r="BO148" s="1055"/>
      <c r="BP148" s="1022"/>
      <c r="BQ148" s="1067"/>
      <c r="BR148" s="1069"/>
      <c r="BS148" s="1070"/>
      <c r="BT148" s="1022"/>
      <c r="BU148" s="1071"/>
      <c r="BV148" s="1039"/>
      <c r="BW148" s="1025"/>
      <c r="BX148" s="1026"/>
      <c r="BY148" s="1022"/>
      <c r="BZ148" s="1022"/>
      <c r="CA148" s="1025"/>
      <c r="CB148" s="1026"/>
      <c r="CC148" s="1025"/>
      <c r="CD148" s="1026"/>
      <c r="CE148" s="1025"/>
      <c r="CF148" s="1026"/>
      <c r="CG148" s="1202"/>
      <c r="CH148" s="1022"/>
      <c r="CI148" s="1022"/>
      <c r="CJ148" s="1022"/>
      <c r="CK148" s="1065"/>
      <c r="CL148" s="1026"/>
      <c r="CM148" s="1202"/>
      <c r="CN148" s="1022"/>
      <c r="CO148" s="1022"/>
      <c r="CP148" s="1022"/>
      <c r="CQ148" s="1065"/>
      <c r="CR148" s="1026"/>
      <c r="CS148" s="1202"/>
      <c r="CT148" s="1022"/>
      <c r="CU148" s="1022"/>
      <c r="CV148" s="1022"/>
      <c r="CW148" s="1065"/>
      <c r="CX148" s="1026"/>
      <c r="CY148" s="1022"/>
      <c r="CZ148" s="1022"/>
      <c r="DA148" s="1022"/>
      <c r="DB148" s="1022"/>
      <c r="DC148" s="1065"/>
    </row>
    <row r="149" spans="1:107" ht="18.600000000000001" customHeight="1" x14ac:dyDescent="0.25">
      <c r="A149" s="1180" t="s">
        <v>826</v>
      </c>
      <c r="B149" s="1018"/>
      <c r="C149" s="1018"/>
      <c r="D149" s="1011"/>
      <c r="E149" s="1023"/>
      <c r="F149" s="1019"/>
      <c r="G149" s="1016"/>
      <c r="H149" s="1020"/>
      <c r="I149" s="1239"/>
      <c r="J149" s="1238"/>
      <c r="K149" s="1021"/>
      <c r="L149" s="1016"/>
      <c r="M149" s="1022"/>
      <c r="N14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4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4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4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4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4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49" s="1022"/>
      <c r="U149" s="1022"/>
      <c r="V14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4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4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4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4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4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49" s="1022"/>
      <c r="AC149" s="1046"/>
      <c r="AD149" s="1047"/>
      <c r="AE149" s="1047"/>
      <c r="AF149" s="1047"/>
      <c r="AG149" s="1039"/>
      <c r="AH149" s="1038"/>
      <c r="AI149" s="1048"/>
      <c r="AJ149" s="1048"/>
      <c r="AK149" s="1041"/>
      <c r="AL149" s="1042"/>
      <c r="AM149" s="1043"/>
      <c r="AN149" s="1040"/>
      <c r="AO149" s="1044"/>
      <c r="AP149" s="1044"/>
      <c r="AQ149" s="1044"/>
      <c r="AR149" s="1044"/>
      <c r="AS149" s="1044"/>
      <c r="AT149" s="1044"/>
      <c r="AU149" s="1049"/>
      <c r="AV149" s="1041"/>
      <c r="AW149" s="1041"/>
      <c r="AX149" s="1047"/>
      <c r="AY14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4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49" s="1055"/>
      <c r="BB149" s="1038"/>
      <c r="BC149" s="1038"/>
      <c r="BD14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49" s="1038"/>
      <c r="BF149" s="1030"/>
      <c r="BG149" s="1030"/>
      <c r="BH149" s="1066"/>
      <c r="BI149" s="1038"/>
      <c r="BJ149" s="1066"/>
      <c r="BK149" s="1055"/>
      <c r="BL149" s="1038"/>
      <c r="BM149" s="1067"/>
      <c r="BN149" s="1068"/>
      <c r="BO149" s="1055"/>
      <c r="BP149" s="1022"/>
      <c r="BQ149" s="1067"/>
      <c r="BR149" s="1069"/>
      <c r="BS149" s="1070"/>
      <c r="BT149" s="1022"/>
      <c r="BU149" s="1071"/>
      <c r="BV149" s="1039"/>
      <c r="BW149" s="1025"/>
      <c r="BX149" s="1026"/>
      <c r="BY149" s="1022"/>
      <c r="BZ149" s="1022"/>
      <c r="CA149" s="1025"/>
      <c r="CB149" s="1026"/>
      <c r="CC149" s="1025"/>
      <c r="CD149" s="1026"/>
      <c r="CE149" s="1025"/>
      <c r="CF149" s="1026"/>
      <c r="CG149" s="1202"/>
      <c r="CH149" s="1022"/>
      <c r="CI149" s="1022"/>
      <c r="CJ149" s="1022"/>
      <c r="CK149" s="1065"/>
      <c r="CL149" s="1026"/>
      <c r="CM149" s="1202"/>
      <c r="CN149" s="1022"/>
      <c r="CO149" s="1022"/>
      <c r="CP149" s="1022"/>
      <c r="CQ149" s="1065"/>
      <c r="CR149" s="1026"/>
      <c r="CS149" s="1202"/>
      <c r="CT149" s="1022"/>
      <c r="CU149" s="1022"/>
      <c r="CV149" s="1022"/>
      <c r="CW149" s="1065"/>
      <c r="CX149" s="1026"/>
      <c r="CY149" s="1022"/>
      <c r="CZ149" s="1022"/>
      <c r="DA149" s="1022"/>
      <c r="DB149" s="1022"/>
      <c r="DC149" s="1065"/>
    </row>
    <row r="150" spans="1:107" ht="18.600000000000001" customHeight="1" x14ac:dyDescent="0.25">
      <c r="A150" s="1180" t="s">
        <v>827</v>
      </c>
      <c r="B150" s="1018"/>
      <c r="C150" s="1018"/>
      <c r="D150" s="1011"/>
      <c r="E150" s="1023"/>
      <c r="F150" s="1019"/>
      <c r="G150" s="1016"/>
      <c r="H150" s="1020"/>
      <c r="I150" s="1239"/>
      <c r="J150" s="1238"/>
      <c r="K150" s="1021"/>
      <c r="L150" s="1016"/>
      <c r="M150" s="1022"/>
      <c r="N15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5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5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5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5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5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50" s="1022"/>
      <c r="U150" s="1022"/>
      <c r="V15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5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5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5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5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5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50" s="1022"/>
      <c r="AC150" s="1046"/>
      <c r="AD150" s="1047"/>
      <c r="AE150" s="1047"/>
      <c r="AF150" s="1047"/>
      <c r="AG150" s="1039"/>
      <c r="AH150" s="1038"/>
      <c r="AI150" s="1048"/>
      <c r="AJ150" s="1048"/>
      <c r="AK150" s="1041"/>
      <c r="AL150" s="1042"/>
      <c r="AM150" s="1043"/>
      <c r="AN150" s="1040"/>
      <c r="AO150" s="1044"/>
      <c r="AP150" s="1044"/>
      <c r="AQ150" s="1044"/>
      <c r="AR150" s="1044"/>
      <c r="AS150" s="1044"/>
      <c r="AT150" s="1044"/>
      <c r="AU150" s="1049"/>
      <c r="AV150" s="1041"/>
      <c r="AW150" s="1041"/>
      <c r="AX150" s="1047"/>
      <c r="AY15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5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50" s="1055"/>
      <c r="BB150" s="1038"/>
      <c r="BC150" s="1038"/>
      <c r="BD15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50" s="1038"/>
      <c r="BF150" s="1030"/>
      <c r="BG150" s="1030"/>
      <c r="BH150" s="1066"/>
      <c r="BI150" s="1038"/>
      <c r="BJ150" s="1066"/>
      <c r="BK150" s="1055"/>
      <c r="BL150" s="1038"/>
      <c r="BM150" s="1067"/>
      <c r="BN150" s="1068"/>
      <c r="BO150" s="1055"/>
      <c r="BP150" s="1022"/>
      <c r="BQ150" s="1067"/>
      <c r="BR150" s="1069"/>
      <c r="BS150" s="1070"/>
      <c r="BT150" s="1022"/>
      <c r="BU150" s="1071"/>
      <c r="BV150" s="1039"/>
      <c r="BW150" s="1025"/>
      <c r="BX150" s="1026"/>
      <c r="BY150" s="1022"/>
      <c r="BZ150" s="1022"/>
      <c r="CA150" s="1025"/>
      <c r="CB150" s="1026"/>
      <c r="CC150" s="1025"/>
      <c r="CD150" s="1026"/>
      <c r="CE150" s="1025"/>
      <c r="CF150" s="1026"/>
      <c r="CG150" s="1202"/>
      <c r="CH150" s="1022"/>
      <c r="CI150" s="1022"/>
      <c r="CJ150" s="1022"/>
      <c r="CK150" s="1065"/>
      <c r="CL150" s="1026"/>
      <c r="CM150" s="1202"/>
      <c r="CN150" s="1022"/>
      <c r="CO150" s="1022"/>
      <c r="CP150" s="1022"/>
      <c r="CQ150" s="1065"/>
      <c r="CR150" s="1026"/>
      <c r="CS150" s="1202"/>
      <c r="CT150" s="1022"/>
      <c r="CU150" s="1022"/>
      <c r="CV150" s="1022"/>
      <c r="CW150" s="1065"/>
      <c r="CX150" s="1026"/>
      <c r="CY150" s="1022"/>
      <c r="CZ150" s="1022"/>
      <c r="DA150" s="1022"/>
      <c r="DB150" s="1022"/>
      <c r="DC150" s="1065"/>
    </row>
    <row r="151" spans="1:107" ht="18.600000000000001" customHeight="1" x14ac:dyDescent="0.25">
      <c r="A151" s="1180" t="s">
        <v>828</v>
      </c>
      <c r="B151" s="1018"/>
      <c r="C151" s="1018"/>
      <c r="D151" s="1011"/>
      <c r="E151" s="1023"/>
      <c r="F151" s="1019"/>
      <c r="G151" s="1016"/>
      <c r="H151" s="1020"/>
      <c r="I151" s="1239"/>
      <c r="J151" s="1238"/>
      <c r="K151" s="1021"/>
      <c r="L151" s="1016"/>
      <c r="M151" s="1022"/>
      <c r="N15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5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5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5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5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5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51" s="1022"/>
      <c r="U151" s="1022"/>
      <c r="V15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5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5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5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5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5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51" s="1022"/>
      <c r="AC151" s="1046"/>
      <c r="AD151" s="1047"/>
      <c r="AE151" s="1047"/>
      <c r="AF151" s="1047"/>
      <c r="AG151" s="1039"/>
      <c r="AH151" s="1038"/>
      <c r="AI151" s="1048"/>
      <c r="AJ151" s="1048"/>
      <c r="AK151" s="1041"/>
      <c r="AL151" s="1042"/>
      <c r="AM151" s="1043"/>
      <c r="AN151" s="1040"/>
      <c r="AO151" s="1044"/>
      <c r="AP151" s="1044"/>
      <c r="AQ151" s="1044"/>
      <c r="AR151" s="1044"/>
      <c r="AS151" s="1044"/>
      <c r="AT151" s="1044"/>
      <c r="AU151" s="1049"/>
      <c r="AV151" s="1041"/>
      <c r="AW151" s="1041"/>
      <c r="AX151" s="1047"/>
      <c r="AY15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5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51" s="1055"/>
      <c r="BB151" s="1038"/>
      <c r="BC151" s="1038"/>
      <c r="BD15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51" s="1038"/>
      <c r="BF151" s="1030"/>
      <c r="BG151" s="1030"/>
      <c r="BH151" s="1066"/>
      <c r="BI151" s="1038"/>
      <c r="BJ151" s="1066"/>
      <c r="BK151" s="1055"/>
      <c r="BL151" s="1038"/>
      <c r="BM151" s="1067"/>
      <c r="BN151" s="1068"/>
      <c r="BO151" s="1055"/>
      <c r="BP151" s="1022"/>
      <c r="BQ151" s="1067"/>
      <c r="BR151" s="1069"/>
      <c r="BS151" s="1070"/>
      <c r="BT151" s="1022"/>
      <c r="BU151" s="1071"/>
      <c r="BV151" s="1039"/>
      <c r="BW151" s="1025"/>
      <c r="BX151" s="1026"/>
      <c r="BY151" s="1022"/>
      <c r="BZ151" s="1022"/>
      <c r="CA151" s="1025"/>
      <c r="CB151" s="1026"/>
      <c r="CC151" s="1025"/>
      <c r="CD151" s="1026"/>
      <c r="CE151" s="1025"/>
      <c r="CF151" s="1026"/>
      <c r="CG151" s="1202"/>
      <c r="CH151" s="1022"/>
      <c r="CI151" s="1022"/>
      <c r="CJ151" s="1022"/>
      <c r="CK151" s="1065"/>
      <c r="CL151" s="1026"/>
      <c r="CM151" s="1202"/>
      <c r="CN151" s="1022"/>
      <c r="CO151" s="1022"/>
      <c r="CP151" s="1022"/>
      <c r="CQ151" s="1065"/>
      <c r="CR151" s="1026"/>
      <c r="CS151" s="1202"/>
      <c r="CT151" s="1022"/>
      <c r="CU151" s="1022"/>
      <c r="CV151" s="1022"/>
      <c r="CW151" s="1065"/>
      <c r="CX151" s="1026"/>
      <c r="CY151" s="1022"/>
      <c r="CZ151" s="1022"/>
      <c r="DA151" s="1022"/>
      <c r="DB151" s="1022"/>
      <c r="DC151" s="1065"/>
    </row>
    <row r="152" spans="1:107" ht="18.600000000000001" customHeight="1" x14ac:dyDescent="0.25">
      <c r="A152" s="1180" t="s">
        <v>829</v>
      </c>
      <c r="B152" s="1018"/>
      <c r="C152" s="1018"/>
      <c r="D152" s="1011"/>
      <c r="E152" s="1023"/>
      <c r="F152" s="1019"/>
      <c r="G152" s="1016"/>
      <c r="H152" s="1020"/>
      <c r="I152" s="1239"/>
      <c r="J152" s="1238"/>
      <c r="K152" s="1021"/>
      <c r="L152" s="1016"/>
      <c r="M152" s="1022"/>
      <c r="N15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5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5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5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5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5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52" s="1022"/>
      <c r="U152" s="1022"/>
      <c r="V15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5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5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5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5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5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52" s="1022"/>
      <c r="AC152" s="1046"/>
      <c r="AD152" s="1047"/>
      <c r="AE152" s="1047"/>
      <c r="AF152" s="1047"/>
      <c r="AG152" s="1039"/>
      <c r="AH152" s="1038"/>
      <c r="AI152" s="1048"/>
      <c r="AJ152" s="1048"/>
      <c r="AK152" s="1041"/>
      <c r="AL152" s="1042"/>
      <c r="AM152" s="1043"/>
      <c r="AN152" s="1040"/>
      <c r="AO152" s="1044"/>
      <c r="AP152" s="1044"/>
      <c r="AQ152" s="1044"/>
      <c r="AR152" s="1044"/>
      <c r="AS152" s="1044"/>
      <c r="AT152" s="1044"/>
      <c r="AU152" s="1049"/>
      <c r="AV152" s="1041"/>
      <c r="AW152" s="1041"/>
      <c r="AX152" s="1047"/>
      <c r="AY15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5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52" s="1055"/>
      <c r="BB152" s="1038"/>
      <c r="BC152" s="1038"/>
      <c r="BD15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52" s="1038"/>
      <c r="BF152" s="1030"/>
      <c r="BG152" s="1030"/>
      <c r="BH152" s="1066"/>
      <c r="BI152" s="1038"/>
      <c r="BJ152" s="1066"/>
      <c r="BK152" s="1055"/>
      <c r="BL152" s="1038"/>
      <c r="BM152" s="1067"/>
      <c r="BN152" s="1068"/>
      <c r="BO152" s="1055"/>
      <c r="BP152" s="1022"/>
      <c r="BQ152" s="1067"/>
      <c r="BR152" s="1069"/>
      <c r="BS152" s="1070"/>
      <c r="BT152" s="1022"/>
      <c r="BU152" s="1071"/>
      <c r="BV152" s="1039"/>
      <c r="BW152" s="1025"/>
      <c r="BX152" s="1026"/>
      <c r="BY152" s="1022"/>
      <c r="BZ152" s="1022"/>
      <c r="CA152" s="1025"/>
      <c r="CB152" s="1026"/>
      <c r="CC152" s="1025"/>
      <c r="CD152" s="1026"/>
      <c r="CE152" s="1025"/>
      <c r="CF152" s="1026"/>
      <c r="CG152" s="1202"/>
      <c r="CH152" s="1022"/>
      <c r="CI152" s="1022"/>
      <c r="CJ152" s="1022"/>
      <c r="CK152" s="1065"/>
      <c r="CL152" s="1026"/>
      <c r="CM152" s="1202"/>
      <c r="CN152" s="1022"/>
      <c r="CO152" s="1022"/>
      <c r="CP152" s="1022"/>
      <c r="CQ152" s="1065"/>
      <c r="CR152" s="1026"/>
      <c r="CS152" s="1202"/>
      <c r="CT152" s="1022"/>
      <c r="CU152" s="1022"/>
      <c r="CV152" s="1022"/>
      <c r="CW152" s="1065"/>
      <c r="CX152" s="1026"/>
      <c r="CY152" s="1022"/>
      <c r="CZ152" s="1022"/>
      <c r="DA152" s="1022"/>
      <c r="DB152" s="1022"/>
      <c r="DC152" s="1065"/>
    </row>
    <row r="153" spans="1:107" ht="18.600000000000001" customHeight="1" x14ac:dyDescent="0.25">
      <c r="A153" s="1180" t="s">
        <v>830</v>
      </c>
      <c r="B153" s="1018"/>
      <c r="C153" s="1018"/>
      <c r="D153" s="1011"/>
      <c r="E153" s="1023"/>
      <c r="F153" s="1019"/>
      <c r="G153" s="1016"/>
      <c r="H153" s="1020"/>
      <c r="I153" s="1239"/>
      <c r="J153" s="1238"/>
      <c r="K153" s="1021"/>
      <c r="L153" s="1016"/>
      <c r="M153" s="1022"/>
      <c r="N15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5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5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5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5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5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53" s="1022"/>
      <c r="U153" s="1022"/>
      <c r="V15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5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5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5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5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5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53" s="1022"/>
      <c r="AC153" s="1046"/>
      <c r="AD153" s="1047"/>
      <c r="AE153" s="1047"/>
      <c r="AF153" s="1047"/>
      <c r="AG153" s="1039"/>
      <c r="AH153" s="1038"/>
      <c r="AI153" s="1048"/>
      <c r="AJ153" s="1048"/>
      <c r="AK153" s="1041"/>
      <c r="AL153" s="1042"/>
      <c r="AM153" s="1043"/>
      <c r="AN153" s="1040"/>
      <c r="AO153" s="1044"/>
      <c r="AP153" s="1044"/>
      <c r="AQ153" s="1044"/>
      <c r="AR153" s="1044"/>
      <c r="AS153" s="1044"/>
      <c r="AT153" s="1044"/>
      <c r="AU153" s="1049"/>
      <c r="AV153" s="1041"/>
      <c r="AW153" s="1041"/>
      <c r="AX153" s="1047"/>
      <c r="AY15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5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53" s="1055"/>
      <c r="BB153" s="1038"/>
      <c r="BC153" s="1038"/>
      <c r="BD15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53" s="1038"/>
      <c r="BF153" s="1030"/>
      <c r="BG153" s="1030"/>
      <c r="BH153" s="1066"/>
      <c r="BI153" s="1038"/>
      <c r="BJ153" s="1066"/>
      <c r="BK153" s="1055"/>
      <c r="BL153" s="1038"/>
      <c r="BM153" s="1067"/>
      <c r="BN153" s="1068"/>
      <c r="BO153" s="1055"/>
      <c r="BP153" s="1022"/>
      <c r="BQ153" s="1067"/>
      <c r="BR153" s="1069"/>
      <c r="BS153" s="1070"/>
      <c r="BT153" s="1022"/>
      <c r="BU153" s="1071"/>
      <c r="BV153" s="1039"/>
      <c r="BW153" s="1025"/>
      <c r="BX153" s="1026"/>
      <c r="BY153" s="1022"/>
      <c r="BZ153" s="1022"/>
      <c r="CA153" s="1025"/>
      <c r="CB153" s="1026"/>
      <c r="CC153" s="1025"/>
      <c r="CD153" s="1026"/>
      <c r="CE153" s="1025"/>
      <c r="CF153" s="1026"/>
      <c r="CG153" s="1202"/>
      <c r="CH153" s="1022"/>
      <c r="CI153" s="1022"/>
      <c r="CJ153" s="1022"/>
      <c r="CK153" s="1065"/>
      <c r="CL153" s="1026"/>
      <c r="CM153" s="1202"/>
      <c r="CN153" s="1022"/>
      <c r="CO153" s="1022"/>
      <c r="CP153" s="1022"/>
      <c r="CQ153" s="1065"/>
      <c r="CR153" s="1026"/>
      <c r="CS153" s="1202"/>
      <c r="CT153" s="1022"/>
      <c r="CU153" s="1022"/>
      <c r="CV153" s="1022"/>
      <c r="CW153" s="1065"/>
      <c r="CX153" s="1026"/>
      <c r="CY153" s="1022"/>
      <c r="CZ153" s="1022"/>
      <c r="DA153" s="1022"/>
      <c r="DB153" s="1022"/>
      <c r="DC153" s="1065"/>
    </row>
    <row r="154" spans="1:107" ht="18.600000000000001" customHeight="1" x14ac:dyDescent="0.25">
      <c r="A154" s="1180" t="s">
        <v>831</v>
      </c>
      <c r="B154" s="1018"/>
      <c r="C154" s="1018"/>
      <c r="D154" s="1011"/>
      <c r="E154" s="1023"/>
      <c r="F154" s="1019"/>
      <c r="G154" s="1016"/>
      <c r="H154" s="1020"/>
      <c r="I154" s="1239"/>
      <c r="J154" s="1238"/>
      <c r="K154" s="1021"/>
      <c r="L154" s="1016"/>
      <c r="M154" s="1022"/>
      <c r="N15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5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5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5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5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5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54" s="1022"/>
      <c r="U154" s="1022"/>
      <c r="V15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5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5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5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5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5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54" s="1022"/>
      <c r="AC154" s="1046"/>
      <c r="AD154" s="1047"/>
      <c r="AE154" s="1047"/>
      <c r="AF154" s="1047"/>
      <c r="AG154" s="1039"/>
      <c r="AH154" s="1038"/>
      <c r="AI154" s="1048"/>
      <c r="AJ154" s="1048"/>
      <c r="AK154" s="1041"/>
      <c r="AL154" s="1042"/>
      <c r="AM154" s="1043"/>
      <c r="AN154" s="1040"/>
      <c r="AO154" s="1044"/>
      <c r="AP154" s="1044"/>
      <c r="AQ154" s="1044"/>
      <c r="AR154" s="1044"/>
      <c r="AS154" s="1044"/>
      <c r="AT154" s="1044"/>
      <c r="AU154" s="1049"/>
      <c r="AV154" s="1041"/>
      <c r="AW154" s="1041"/>
      <c r="AX154" s="1047"/>
      <c r="AY15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5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54" s="1055"/>
      <c r="BB154" s="1038"/>
      <c r="BC154" s="1038"/>
      <c r="BD15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54" s="1038"/>
      <c r="BF154" s="1030"/>
      <c r="BG154" s="1030"/>
      <c r="BH154" s="1066"/>
      <c r="BI154" s="1038"/>
      <c r="BJ154" s="1066"/>
      <c r="BK154" s="1055"/>
      <c r="BL154" s="1038"/>
      <c r="BM154" s="1067"/>
      <c r="BN154" s="1068"/>
      <c r="BO154" s="1055"/>
      <c r="BP154" s="1022"/>
      <c r="BQ154" s="1067"/>
      <c r="BR154" s="1069"/>
      <c r="BS154" s="1070"/>
      <c r="BT154" s="1022"/>
      <c r="BU154" s="1071"/>
      <c r="BV154" s="1039"/>
      <c r="BW154" s="1025"/>
      <c r="BX154" s="1026"/>
      <c r="BY154" s="1022"/>
      <c r="BZ154" s="1022"/>
      <c r="CA154" s="1025"/>
      <c r="CB154" s="1026"/>
      <c r="CC154" s="1025"/>
      <c r="CD154" s="1026"/>
      <c r="CE154" s="1025"/>
      <c r="CF154" s="1026"/>
      <c r="CG154" s="1202"/>
      <c r="CH154" s="1022"/>
      <c r="CI154" s="1022"/>
      <c r="CJ154" s="1022"/>
      <c r="CK154" s="1065"/>
      <c r="CL154" s="1026"/>
      <c r="CM154" s="1202"/>
      <c r="CN154" s="1022"/>
      <c r="CO154" s="1022"/>
      <c r="CP154" s="1022"/>
      <c r="CQ154" s="1065"/>
      <c r="CR154" s="1026"/>
      <c r="CS154" s="1202"/>
      <c r="CT154" s="1022"/>
      <c r="CU154" s="1022"/>
      <c r="CV154" s="1022"/>
      <c r="CW154" s="1065"/>
      <c r="CX154" s="1026"/>
      <c r="CY154" s="1022"/>
      <c r="CZ154" s="1022"/>
      <c r="DA154" s="1022"/>
      <c r="DB154" s="1022"/>
      <c r="DC154" s="1065"/>
    </row>
    <row r="155" spans="1:107" ht="18.600000000000001" customHeight="1" x14ac:dyDescent="0.25">
      <c r="A155" s="1180" t="s">
        <v>832</v>
      </c>
      <c r="B155" s="1018"/>
      <c r="C155" s="1018"/>
      <c r="D155" s="1011"/>
      <c r="E155" s="1023"/>
      <c r="F155" s="1019"/>
      <c r="G155" s="1016"/>
      <c r="H155" s="1020"/>
      <c r="I155" s="1239"/>
      <c r="J155" s="1238"/>
      <c r="K155" s="1021"/>
      <c r="L155" s="1016"/>
      <c r="M155" s="1022"/>
      <c r="N15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5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5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5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5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5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55" s="1022"/>
      <c r="U155" s="1022"/>
      <c r="V15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5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5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5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5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5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55" s="1022"/>
      <c r="AC155" s="1046"/>
      <c r="AD155" s="1047"/>
      <c r="AE155" s="1047"/>
      <c r="AF155" s="1047"/>
      <c r="AG155" s="1039"/>
      <c r="AH155" s="1038"/>
      <c r="AI155" s="1048"/>
      <c r="AJ155" s="1048"/>
      <c r="AK155" s="1041"/>
      <c r="AL155" s="1042"/>
      <c r="AM155" s="1043"/>
      <c r="AN155" s="1040"/>
      <c r="AO155" s="1044"/>
      <c r="AP155" s="1044"/>
      <c r="AQ155" s="1044"/>
      <c r="AR155" s="1044"/>
      <c r="AS155" s="1044"/>
      <c r="AT155" s="1044"/>
      <c r="AU155" s="1049"/>
      <c r="AV155" s="1041"/>
      <c r="AW155" s="1041"/>
      <c r="AX155" s="1047"/>
      <c r="AY15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5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55" s="1055"/>
      <c r="BB155" s="1038"/>
      <c r="BC155" s="1038"/>
      <c r="BD15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55" s="1038"/>
      <c r="BF155" s="1030"/>
      <c r="BG155" s="1030"/>
      <c r="BH155" s="1066"/>
      <c r="BI155" s="1038"/>
      <c r="BJ155" s="1066"/>
      <c r="BK155" s="1055"/>
      <c r="BL155" s="1038"/>
      <c r="BM155" s="1067"/>
      <c r="BN155" s="1068"/>
      <c r="BO155" s="1055"/>
      <c r="BP155" s="1022"/>
      <c r="BQ155" s="1067"/>
      <c r="BR155" s="1069"/>
      <c r="BS155" s="1070"/>
      <c r="BT155" s="1022"/>
      <c r="BU155" s="1071"/>
      <c r="BV155" s="1039"/>
      <c r="BW155" s="1025"/>
      <c r="BX155" s="1026"/>
      <c r="BY155" s="1022"/>
      <c r="BZ155" s="1022"/>
      <c r="CA155" s="1025"/>
      <c r="CB155" s="1026"/>
      <c r="CC155" s="1025"/>
      <c r="CD155" s="1026"/>
      <c r="CE155" s="1025"/>
      <c r="CF155" s="1026"/>
      <c r="CG155" s="1202"/>
      <c r="CH155" s="1022"/>
      <c r="CI155" s="1022"/>
      <c r="CJ155" s="1022"/>
      <c r="CK155" s="1065"/>
      <c r="CL155" s="1026"/>
      <c r="CM155" s="1202"/>
      <c r="CN155" s="1022"/>
      <c r="CO155" s="1022"/>
      <c r="CP155" s="1022"/>
      <c r="CQ155" s="1065"/>
      <c r="CR155" s="1026"/>
      <c r="CS155" s="1202"/>
      <c r="CT155" s="1022"/>
      <c r="CU155" s="1022"/>
      <c r="CV155" s="1022"/>
      <c r="CW155" s="1065"/>
      <c r="CX155" s="1026"/>
      <c r="CY155" s="1022"/>
      <c r="CZ155" s="1022"/>
      <c r="DA155" s="1022"/>
      <c r="DB155" s="1022"/>
      <c r="DC155" s="1065"/>
    </row>
    <row r="156" spans="1:107" ht="18.600000000000001" customHeight="1" x14ac:dyDescent="0.25">
      <c r="A156" s="1180" t="s">
        <v>833</v>
      </c>
      <c r="B156" s="1018"/>
      <c r="C156" s="1018"/>
      <c r="D156" s="1011"/>
      <c r="E156" s="1023"/>
      <c r="F156" s="1019"/>
      <c r="G156" s="1016"/>
      <c r="H156" s="1020"/>
      <c r="I156" s="1239"/>
      <c r="J156" s="1238"/>
      <c r="K156" s="1021"/>
      <c r="L156" s="1016"/>
      <c r="M156" s="1022"/>
      <c r="N15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5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5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5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5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5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56" s="1022"/>
      <c r="U156" s="1022"/>
      <c r="V15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5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5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5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5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5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56" s="1022"/>
      <c r="AC156" s="1046"/>
      <c r="AD156" s="1047"/>
      <c r="AE156" s="1047"/>
      <c r="AF156" s="1047"/>
      <c r="AG156" s="1039"/>
      <c r="AH156" s="1038"/>
      <c r="AI156" s="1048"/>
      <c r="AJ156" s="1048"/>
      <c r="AK156" s="1041"/>
      <c r="AL156" s="1042"/>
      <c r="AM156" s="1043"/>
      <c r="AN156" s="1040"/>
      <c r="AO156" s="1044"/>
      <c r="AP156" s="1044"/>
      <c r="AQ156" s="1044"/>
      <c r="AR156" s="1044"/>
      <c r="AS156" s="1044"/>
      <c r="AT156" s="1044"/>
      <c r="AU156" s="1049"/>
      <c r="AV156" s="1041"/>
      <c r="AW156" s="1041"/>
      <c r="AX156" s="1047"/>
      <c r="AY15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5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56" s="1055"/>
      <c r="BB156" s="1038"/>
      <c r="BC156" s="1038"/>
      <c r="BD15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56" s="1038"/>
      <c r="BF156" s="1030"/>
      <c r="BG156" s="1030"/>
      <c r="BH156" s="1066"/>
      <c r="BI156" s="1038"/>
      <c r="BJ156" s="1066"/>
      <c r="BK156" s="1055"/>
      <c r="BL156" s="1038"/>
      <c r="BM156" s="1067"/>
      <c r="BN156" s="1068"/>
      <c r="BO156" s="1055"/>
      <c r="BP156" s="1022"/>
      <c r="BQ156" s="1067"/>
      <c r="BR156" s="1069"/>
      <c r="BS156" s="1070"/>
      <c r="BT156" s="1022"/>
      <c r="BU156" s="1071"/>
      <c r="BV156" s="1039"/>
      <c r="BW156" s="1025"/>
      <c r="BX156" s="1026"/>
      <c r="BY156" s="1022"/>
      <c r="BZ156" s="1022"/>
      <c r="CA156" s="1025"/>
      <c r="CB156" s="1026"/>
      <c r="CC156" s="1025"/>
      <c r="CD156" s="1026"/>
      <c r="CE156" s="1025"/>
      <c r="CF156" s="1026"/>
      <c r="CG156" s="1202"/>
      <c r="CH156" s="1022"/>
      <c r="CI156" s="1022"/>
      <c r="CJ156" s="1022"/>
      <c r="CK156" s="1065"/>
      <c r="CL156" s="1026"/>
      <c r="CM156" s="1202"/>
      <c r="CN156" s="1022"/>
      <c r="CO156" s="1022"/>
      <c r="CP156" s="1022"/>
      <c r="CQ156" s="1065"/>
      <c r="CR156" s="1026"/>
      <c r="CS156" s="1202"/>
      <c r="CT156" s="1022"/>
      <c r="CU156" s="1022"/>
      <c r="CV156" s="1022"/>
      <c r="CW156" s="1065"/>
      <c r="CX156" s="1026"/>
      <c r="CY156" s="1022"/>
      <c r="CZ156" s="1022"/>
      <c r="DA156" s="1022"/>
      <c r="DB156" s="1022"/>
      <c r="DC156" s="1065"/>
    </row>
    <row r="157" spans="1:107" ht="18.600000000000001" customHeight="1" x14ac:dyDescent="0.25">
      <c r="A157" s="1180" t="s">
        <v>834</v>
      </c>
      <c r="B157" s="1018"/>
      <c r="C157" s="1018"/>
      <c r="D157" s="1011"/>
      <c r="E157" s="1023"/>
      <c r="F157" s="1019"/>
      <c r="G157" s="1016"/>
      <c r="H157" s="1020"/>
      <c r="I157" s="1239"/>
      <c r="J157" s="1238"/>
      <c r="K157" s="1021"/>
      <c r="L157" s="1016"/>
      <c r="M157" s="1022"/>
      <c r="N15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5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5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5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5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5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57" s="1022"/>
      <c r="U157" s="1022"/>
      <c r="V15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5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5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5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5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5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57" s="1022"/>
      <c r="AC157" s="1046"/>
      <c r="AD157" s="1047"/>
      <c r="AE157" s="1047"/>
      <c r="AF157" s="1047"/>
      <c r="AG157" s="1039"/>
      <c r="AH157" s="1038"/>
      <c r="AI157" s="1048"/>
      <c r="AJ157" s="1048"/>
      <c r="AK157" s="1041"/>
      <c r="AL157" s="1042"/>
      <c r="AM157" s="1043"/>
      <c r="AN157" s="1040"/>
      <c r="AO157" s="1044"/>
      <c r="AP157" s="1044"/>
      <c r="AQ157" s="1044"/>
      <c r="AR157" s="1044"/>
      <c r="AS157" s="1044"/>
      <c r="AT157" s="1044"/>
      <c r="AU157" s="1049"/>
      <c r="AV157" s="1041"/>
      <c r="AW157" s="1041"/>
      <c r="AX157" s="1047"/>
      <c r="AY15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5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57" s="1055"/>
      <c r="BB157" s="1038"/>
      <c r="BC157" s="1038"/>
      <c r="BD15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57" s="1038"/>
      <c r="BF157" s="1030"/>
      <c r="BG157" s="1030"/>
      <c r="BH157" s="1066"/>
      <c r="BI157" s="1038"/>
      <c r="BJ157" s="1066"/>
      <c r="BK157" s="1055"/>
      <c r="BL157" s="1038"/>
      <c r="BM157" s="1067"/>
      <c r="BN157" s="1068"/>
      <c r="BO157" s="1055"/>
      <c r="BP157" s="1022"/>
      <c r="BQ157" s="1067"/>
      <c r="BR157" s="1069"/>
      <c r="BS157" s="1070"/>
      <c r="BT157" s="1022"/>
      <c r="BU157" s="1071"/>
      <c r="BV157" s="1039"/>
      <c r="BW157" s="1025"/>
      <c r="BX157" s="1026"/>
      <c r="BY157" s="1022"/>
      <c r="BZ157" s="1022"/>
      <c r="CA157" s="1025"/>
      <c r="CB157" s="1026"/>
      <c r="CC157" s="1025"/>
      <c r="CD157" s="1026"/>
      <c r="CE157" s="1025"/>
      <c r="CF157" s="1026"/>
      <c r="CG157" s="1202"/>
      <c r="CH157" s="1022"/>
      <c r="CI157" s="1022"/>
      <c r="CJ157" s="1022"/>
      <c r="CK157" s="1065"/>
      <c r="CL157" s="1026"/>
      <c r="CM157" s="1202"/>
      <c r="CN157" s="1022"/>
      <c r="CO157" s="1022"/>
      <c r="CP157" s="1022"/>
      <c r="CQ157" s="1065"/>
      <c r="CR157" s="1026"/>
      <c r="CS157" s="1202"/>
      <c r="CT157" s="1022"/>
      <c r="CU157" s="1022"/>
      <c r="CV157" s="1022"/>
      <c r="CW157" s="1065"/>
      <c r="CX157" s="1026"/>
      <c r="CY157" s="1022"/>
      <c r="CZ157" s="1022"/>
      <c r="DA157" s="1022"/>
      <c r="DB157" s="1022"/>
      <c r="DC157" s="1065"/>
    </row>
    <row r="158" spans="1:107" ht="18.600000000000001" customHeight="1" x14ac:dyDescent="0.25">
      <c r="A158" s="1180" t="s">
        <v>835</v>
      </c>
      <c r="B158" s="1018"/>
      <c r="C158" s="1018"/>
      <c r="D158" s="1011"/>
      <c r="E158" s="1023"/>
      <c r="F158" s="1019"/>
      <c r="G158" s="1016"/>
      <c r="H158" s="1020"/>
      <c r="I158" s="1239"/>
      <c r="J158" s="1238"/>
      <c r="K158" s="1021"/>
      <c r="L158" s="1016"/>
      <c r="M158" s="1022"/>
      <c r="N15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5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5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5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5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5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58" s="1022"/>
      <c r="U158" s="1022"/>
      <c r="V15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5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5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5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5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5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58" s="1022"/>
      <c r="AC158" s="1046"/>
      <c r="AD158" s="1047"/>
      <c r="AE158" s="1047"/>
      <c r="AF158" s="1047"/>
      <c r="AG158" s="1039"/>
      <c r="AH158" s="1038"/>
      <c r="AI158" s="1048"/>
      <c r="AJ158" s="1048"/>
      <c r="AK158" s="1041"/>
      <c r="AL158" s="1042"/>
      <c r="AM158" s="1043"/>
      <c r="AN158" s="1040"/>
      <c r="AO158" s="1044"/>
      <c r="AP158" s="1044"/>
      <c r="AQ158" s="1044"/>
      <c r="AR158" s="1044"/>
      <c r="AS158" s="1044"/>
      <c r="AT158" s="1044"/>
      <c r="AU158" s="1049"/>
      <c r="AV158" s="1041"/>
      <c r="AW158" s="1041"/>
      <c r="AX158" s="1047"/>
      <c r="AY15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5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58" s="1055"/>
      <c r="BB158" s="1038"/>
      <c r="BC158" s="1038"/>
      <c r="BD15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58" s="1038"/>
      <c r="BF158" s="1030"/>
      <c r="BG158" s="1030"/>
      <c r="BH158" s="1066"/>
      <c r="BI158" s="1038"/>
      <c r="BJ158" s="1066"/>
      <c r="BK158" s="1055"/>
      <c r="BL158" s="1038"/>
      <c r="BM158" s="1067"/>
      <c r="BN158" s="1068"/>
      <c r="BO158" s="1055"/>
      <c r="BP158" s="1022"/>
      <c r="BQ158" s="1067"/>
      <c r="BR158" s="1069"/>
      <c r="BS158" s="1070"/>
      <c r="BT158" s="1022"/>
      <c r="BU158" s="1071"/>
      <c r="BV158" s="1039"/>
      <c r="BW158" s="1025"/>
      <c r="BX158" s="1026"/>
      <c r="BY158" s="1022"/>
      <c r="BZ158" s="1022"/>
      <c r="CA158" s="1025"/>
      <c r="CB158" s="1026"/>
      <c r="CC158" s="1025"/>
      <c r="CD158" s="1026"/>
      <c r="CE158" s="1025"/>
      <c r="CF158" s="1026"/>
      <c r="CG158" s="1202"/>
      <c r="CH158" s="1022"/>
      <c r="CI158" s="1022"/>
      <c r="CJ158" s="1022"/>
      <c r="CK158" s="1065"/>
      <c r="CL158" s="1026"/>
      <c r="CM158" s="1202"/>
      <c r="CN158" s="1022"/>
      <c r="CO158" s="1022"/>
      <c r="CP158" s="1022"/>
      <c r="CQ158" s="1065"/>
      <c r="CR158" s="1026"/>
      <c r="CS158" s="1202"/>
      <c r="CT158" s="1022"/>
      <c r="CU158" s="1022"/>
      <c r="CV158" s="1022"/>
      <c r="CW158" s="1065"/>
      <c r="CX158" s="1026"/>
      <c r="CY158" s="1022"/>
      <c r="CZ158" s="1022"/>
      <c r="DA158" s="1022"/>
      <c r="DB158" s="1022"/>
      <c r="DC158" s="1065"/>
    </row>
    <row r="159" spans="1:107" ht="18.600000000000001" customHeight="1" x14ac:dyDescent="0.25">
      <c r="A159" s="1180" t="s">
        <v>836</v>
      </c>
      <c r="B159" s="1018"/>
      <c r="C159" s="1018"/>
      <c r="D159" s="1011"/>
      <c r="E159" s="1023"/>
      <c r="F159" s="1019"/>
      <c r="G159" s="1016"/>
      <c r="H159" s="1020"/>
      <c r="I159" s="1239"/>
      <c r="J159" s="1238"/>
      <c r="K159" s="1021"/>
      <c r="L159" s="1016"/>
      <c r="M159" s="1022"/>
      <c r="N15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5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5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5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5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5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59" s="1022"/>
      <c r="U159" s="1022"/>
      <c r="V15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5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5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5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5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5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59" s="1022"/>
      <c r="AC159" s="1046"/>
      <c r="AD159" s="1047"/>
      <c r="AE159" s="1047"/>
      <c r="AF159" s="1047"/>
      <c r="AG159" s="1039"/>
      <c r="AH159" s="1038"/>
      <c r="AI159" s="1048"/>
      <c r="AJ159" s="1048"/>
      <c r="AK159" s="1041"/>
      <c r="AL159" s="1042"/>
      <c r="AM159" s="1043"/>
      <c r="AN159" s="1040"/>
      <c r="AO159" s="1044"/>
      <c r="AP159" s="1044"/>
      <c r="AQ159" s="1044"/>
      <c r="AR159" s="1044"/>
      <c r="AS159" s="1044"/>
      <c r="AT159" s="1044"/>
      <c r="AU159" s="1049"/>
      <c r="AV159" s="1041"/>
      <c r="AW159" s="1041"/>
      <c r="AX159" s="1047"/>
      <c r="AY15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5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59" s="1055"/>
      <c r="BB159" s="1038"/>
      <c r="BC159" s="1038"/>
      <c r="BD15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59" s="1038"/>
      <c r="BF159" s="1030"/>
      <c r="BG159" s="1030"/>
      <c r="BH159" s="1066"/>
      <c r="BI159" s="1038"/>
      <c r="BJ159" s="1066"/>
      <c r="BK159" s="1055"/>
      <c r="BL159" s="1038"/>
      <c r="BM159" s="1067"/>
      <c r="BN159" s="1068"/>
      <c r="BO159" s="1055"/>
      <c r="BP159" s="1022"/>
      <c r="BQ159" s="1067"/>
      <c r="BR159" s="1069"/>
      <c r="BS159" s="1070"/>
      <c r="BT159" s="1022"/>
      <c r="BU159" s="1071"/>
      <c r="BV159" s="1039"/>
      <c r="BW159" s="1025"/>
      <c r="BX159" s="1026"/>
      <c r="BY159" s="1022"/>
      <c r="BZ159" s="1022"/>
      <c r="CA159" s="1025"/>
      <c r="CB159" s="1026"/>
      <c r="CC159" s="1025"/>
      <c r="CD159" s="1026"/>
      <c r="CE159" s="1025"/>
      <c r="CF159" s="1026"/>
      <c r="CG159" s="1202"/>
      <c r="CH159" s="1022"/>
      <c r="CI159" s="1022"/>
      <c r="CJ159" s="1022"/>
      <c r="CK159" s="1065"/>
      <c r="CL159" s="1026"/>
      <c r="CM159" s="1202"/>
      <c r="CN159" s="1022"/>
      <c r="CO159" s="1022"/>
      <c r="CP159" s="1022"/>
      <c r="CQ159" s="1065"/>
      <c r="CR159" s="1026"/>
      <c r="CS159" s="1202"/>
      <c r="CT159" s="1022"/>
      <c r="CU159" s="1022"/>
      <c r="CV159" s="1022"/>
      <c r="CW159" s="1065"/>
      <c r="CX159" s="1026"/>
      <c r="CY159" s="1022"/>
      <c r="CZ159" s="1022"/>
      <c r="DA159" s="1022"/>
      <c r="DB159" s="1022"/>
      <c r="DC159" s="1065"/>
    </row>
    <row r="160" spans="1:107" ht="18.600000000000001" customHeight="1" x14ac:dyDescent="0.25">
      <c r="A160" s="1180" t="s">
        <v>837</v>
      </c>
      <c r="B160" s="1018"/>
      <c r="C160" s="1018"/>
      <c r="D160" s="1011"/>
      <c r="E160" s="1023"/>
      <c r="F160" s="1019"/>
      <c r="G160" s="1016"/>
      <c r="H160" s="1020"/>
      <c r="I160" s="1239"/>
      <c r="J160" s="1238"/>
      <c r="K160" s="1021"/>
      <c r="L160" s="1016"/>
      <c r="M160" s="1022"/>
      <c r="N16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6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6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6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6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6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60" s="1022"/>
      <c r="U160" s="1022"/>
      <c r="V16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6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6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6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6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6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60" s="1022"/>
      <c r="AC160" s="1046"/>
      <c r="AD160" s="1047"/>
      <c r="AE160" s="1047"/>
      <c r="AF160" s="1047"/>
      <c r="AG160" s="1039"/>
      <c r="AH160" s="1038"/>
      <c r="AI160" s="1048"/>
      <c r="AJ160" s="1048"/>
      <c r="AK160" s="1041"/>
      <c r="AL160" s="1042"/>
      <c r="AM160" s="1043"/>
      <c r="AN160" s="1040"/>
      <c r="AO160" s="1044"/>
      <c r="AP160" s="1044"/>
      <c r="AQ160" s="1044"/>
      <c r="AR160" s="1044"/>
      <c r="AS160" s="1044"/>
      <c r="AT160" s="1044"/>
      <c r="AU160" s="1049"/>
      <c r="AV160" s="1041"/>
      <c r="AW160" s="1041"/>
      <c r="AX160" s="1047"/>
      <c r="AY16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6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60" s="1055"/>
      <c r="BB160" s="1038"/>
      <c r="BC160" s="1038"/>
      <c r="BD16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60" s="1038"/>
      <c r="BF160" s="1030"/>
      <c r="BG160" s="1030"/>
      <c r="BH160" s="1066"/>
      <c r="BI160" s="1038"/>
      <c r="BJ160" s="1066"/>
      <c r="BK160" s="1055"/>
      <c r="BL160" s="1038"/>
      <c r="BM160" s="1067"/>
      <c r="BN160" s="1068"/>
      <c r="BO160" s="1055"/>
      <c r="BP160" s="1022"/>
      <c r="BQ160" s="1067"/>
      <c r="BR160" s="1069"/>
      <c r="BS160" s="1070"/>
      <c r="BT160" s="1022"/>
      <c r="BU160" s="1071"/>
      <c r="BV160" s="1039"/>
      <c r="BW160" s="1025"/>
      <c r="BX160" s="1026"/>
      <c r="BY160" s="1022"/>
      <c r="BZ160" s="1022"/>
      <c r="CA160" s="1025"/>
      <c r="CB160" s="1026"/>
      <c r="CC160" s="1025"/>
      <c r="CD160" s="1026"/>
      <c r="CE160" s="1025"/>
      <c r="CF160" s="1026"/>
      <c r="CG160" s="1202"/>
      <c r="CH160" s="1022"/>
      <c r="CI160" s="1022"/>
      <c r="CJ160" s="1022"/>
      <c r="CK160" s="1065"/>
      <c r="CL160" s="1026"/>
      <c r="CM160" s="1202"/>
      <c r="CN160" s="1022"/>
      <c r="CO160" s="1022"/>
      <c r="CP160" s="1022"/>
      <c r="CQ160" s="1065"/>
      <c r="CR160" s="1026"/>
      <c r="CS160" s="1202"/>
      <c r="CT160" s="1022"/>
      <c r="CU160" s="1022"/>
      <c r="CV160" s="1022"/>
      <c r="CW160" s="1065"/>
      <c r="CX160" s="1026"/>
      <c r="CY160" s="1022"/>
      <c r="CZ160" s="1022"/>
      <c r="DA160" s="1022"/>
      <c r="DB160" s="1022"/>
      <c r="DC160" s="1065"/>
    </row>
    <row r="161" spans="1:107" ht="18.600000000000001" customHeight="1" x14ac:dyDescent="0.25">
      <c r="A161" s="1180" t="s">
        <v>838</v>
      </c>
      <c r="B161" s="1018"/>
      <c r="C161" s="1018"/>
      <c r="D161" s="1011"/>
      <c r="E161" s="1023"/>
      <c r="F161" s="1019"/>
      <c r="G161" s="1016"/>
      <c r="H161" s="1020"/>
      <c r="I161" s="1239"/>
      <c r="J161" s="1238"/>
      <c r="K161" s="1021"/>
      <c r="L161" s="1016"/>
      <c r="M161" s="1022"/>
      <c r="N16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6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6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6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6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6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61" s="1022"/>
      <c r="U161" s="1022"/>
      <c r="V16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6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6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6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6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6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61" s="1022"/>
      <c r="AC161" s="1046"/>
      <c r="AD161" s="1047"/>
      <c r="AE161" s="1047"/>
      <c r="AF161" s="1047"/>
      <c r="AG161" s="1039"/>
      <c r="AH161" s="1038"/>
      <c r="AI161" s="1048"/>
      <c r="AJ161" s="1048"/>
      <c r="AK161" s="1041"/>
      <c r="AL161" s="1042"/>
      <c r="AM161" s="1043"/>
      <c r="AN161" s="1040"/>
      <c r="AO161" s="1044"/>
      <c r="AP161" s="1044"/>
      <c r="AQ161" s="1044"/>
      <c r="AR161" s="1044"/>
      <c r="AS161" s="1044"/>
      <c r="AT161" s="1044"/>
      <c r="AU161" s="1049"/>
      <c r="AV161" s="1041"/>
      <c r="AW161" s="1041"/>
      <c r="AX161" s="1047"/>
      <c r="AY16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6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61" s="1055"/>
      <c r="BB161" s="1038"/>
      <c r="BC161" s="1038"/>
      <c r="BD16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61" s="1038"/>
      <c r="BF161" s="1030"/>
      <c r="BG161" s="1030"/>
      <c r="BH161" s="1066"/>
      <c r="BI161" s="1038"/>
      <c r="BJ161" s="1066"/>
      <c r="BK161" s="1055"/>
      <c r="BL161" s="1038"/>
      <c r="BM161" s="1067"/>
      <c r="BN161" s="1068"/>
      <c r="BO161" s="1055"/>
      <c r="BP161" s="1022"/>
      <c r="BQ161" s="1067"/>
      <c r="BR161" s="1069"/>
      <c r="BS161" s="1070"/>
      <c r="BT161" s="1022"/>
      <c r="BU161" s="1071"/>
      <c r="BV161" s="1039"/>
      <c r="BW161" s="1025"/>
      <c r="BX161" s="1026"/>
      <c r="BY161" s="1022"/>
      <c r="BZ161" s="1022"/>
      <c r="CA161" s="1025"/>
      <c r="CB161" s="1026"/>
      <c r="CC161" s="1025"/>
      <c r="CD161" s="1026"/>
      <c r="CE161" s="1025"/>
      <c r="CF161" s="1026"/>
      <c r="CG161" s="1202"/>
      <c r="CH161" s="1022"/>
      <c r="CI161" s="1022"/>
      <c r="CJ161" s="1022"/>
      <c r="CK161" s="1065"/>
      <c r="CL161" s="1026"/>
      <c r="CM161" s="1202"/>
      <c r="CN161" s="1022"/>
      <c r="CO161" s="1022"/>
      <c r="CP161" s="1022"/>
      <c r="CQ161" s="1065"/>
      <c r="CR161" s="1026"/>
      <c r="CS161" s="1202"/>
      <c r="CT161" s="1022"/>
      <c r="CU161" s="1022"/>
      <c r="CV161" s="1022"/>
      <c r="CW161" s="1065"/>
      <c r="CX161" s="1026"/>
      <c r="CY161" s="1022"/>
      <c r="CZ161" s="1022"/>
      <c r="DA161" s="1022"/>
      <c r="DB161" s="1022"/>
      <c r="DC161" s="1065"/>
    </row>
    <row r="162" spans="1:107" ht="18.600000000000001" customHeight="1" x14ac:dyDescent="0.25">
      <c r="A162" s="1180" t="s">
        <v>839</v>
      </c>
      <c r="B162" s="1018"/>
      <c r="C162" s="1018"/>
      <c r="D162" s="1011"/>
      <c r="E162" s="1023"/>
      <c r="F162" s="1019"/>
      <c r="G162" s="1016"/>
      <c r="H162" s="1020"/>
      <c r="I162" s="1239"/>
      <c r="J162" s="1238"/>
      <c r="K162" s="1021"/>
      <c r="L162" s="1016"/>
      <c r="M162" s="1022"/>
      <c r="N16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6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6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6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6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6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62" s="1022"/>
      <c r="U162" s="1022"/>
      <c r="V16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6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6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6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6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6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62" s="1022"/>
      <c r="AC162" s="1046"/>
      <c r="AD162" s="1047"/>
      <c r="AE162" s="1047"/>
      <c r="AF162" s="1047"/>
      <c r="AG162" s="1039"/>
      <c r="AH162" s="1038"/>
      <c r="AI162" s="1048"/>
      <c r="AJ162" s="1048"/>
      <c r="AK162" s="1041"/>
      <c r="AL162" s="1042"/>
      <c r="AM162" s="1043"/>
      <c r="AN162" s="1040"/>
      <c r="AO162" s="1044"/>
      <c r="AP162" s="1044"/>
      <c r="AQ162" s="1044"/>
      <c r="AR162" s="1044"/>
      <c r="AS162" s="1044"/>
      <c r="AT162" s="1044"/>
      <c r="AU162" s="1049"/>
      <c r="AV162" s="1041"/>
      <c r="AW162" s="1041"/>
      <c r="AX162" s="1047"/>
      <c r="AY16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6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62" s="1055"/>
      <c r="BB162" s="1038"/>
      <c r="BC162" s="1038"/>
      <c r="BD16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62" s="1038"/>
      <c r="BF162" s="1030"/>
      <c r="BG162" s="1030"/>
      <c r="BH162" s="1066"/>
      <c r="BI162" s="1038"/>
      <c r="BJ162" s="1066"/>
      <c r="BK162" s="1055"/>
      <c r="BL162" s="1038"/>
      <c r="BM162" s="1067"/>
      <c r="BN162" s="1068"/>
      <c r="BO162" s="1055"/>
      <c r="BP162" s="1022"/>
      <c r="BQ162" s="1067"/>
      <c r="BR162" s="1069"/>
      <c r="BS162" s="1070"/>
      <c r="BT162" s="1022"/>
      <c r="BU162" s="1071"/>
      <c r="BV162" s="1039"/>
      <c r="BW162" s="1025"/>
      <c r="BX162" s="1026"/>
      <c r="BY162" s="1022"/>
      <c r="BZ162" s="1022"/>
      <c r="CA162" s="1025"/>
      <c r="CB162" s="1026"/>
      <c r="CC162" s="1025"/>
      <c r="CD162" s="1026"/>
      <c r="CE162" s="1025"/>
      <c r="CF162" s="1026"/>
      <c r="CG162" s="1202"/>
      <c r="CH162" s="1022"/>
      <c r="CI162" s="1022"/>
      <c r="CJ162" s="1022"/>
      <c r="CK162" s="1065"/>
      <c r="CL162" s="1026"/>
      <c r="CM162" s="1202"/>
      <c r="CN162" s="1022"/>
      <c r="CO162" s="1022"/>
      <c r="CP162" s="1022"/>
      <c r="CQ162" s="1065"/>
      <c r="CR162" s="1026"/>
      <c r="CS162" s="1202"/>
      <c r="CT162" s="1022"/>
      <c r="CU162" s="1022"/>
      <c r="CV162" s="1022"/>
      <c r="CW162" s="1065"/>
      <c r="CX162" s="1026"/>
      <c r="CY162" s="1022"/>
      <c r="CZ162" s="1022"/>
      <c r="DA162" s="1022"/>
      <c r="DB162" s="1022"/>
      <c r="DC162" s="1065"/>
    </row>
    <row r="163" spans="1:107" ht="18.600000000000001" customHeight="1" x14ac:dyDescent="0.25">
      <c r="A163" s="1180" t="s">
        <v>840</v>
      </c>
      <c r="B163" s="1018"/>
      <c r="C163" s="1018"/>
      <c r="D163" s="1011"/>
      <c r="E163" s="1023"/>
      <c r="F163" s="1019"/>
      <c r="G163" s="1016"/>
      <c r="H163" s="1020"/>
      <c r="I163" s="1239"/>
      <c r="J163" s="1238"/>
      <c r="K163" s="1021"/>
      <c r="L163" s="1016"/>
      <c r="M163" s="1022"/>
      <c r="N16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6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6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6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6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6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63" s="1022"/>
      <c r="U163" s="1022"/>
      <c r="V16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6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6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6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6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6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63" s="1022"/>
      <c r="AC163" s="1046"/>
      <c r="AD163" s="1047"/>
      <c r="AE163" s="1047"/>
      <c r="AF163" s="1047"/>
      <c r="AG163" s="1039"/>
      <c r="AH163" s="1038"/>
      <c r="AI163" s="1048"/>
      <c r="AJ163" s="1048"/>
      <c r="AK163" s="1041"/>
      <c r="AL163" s="1042"/>
      <c r="AM163" s="1043"/>
      <c r="AN163" s="1040"/>
      <c r="AO163" s="1044"/>
      <c r="AP163" s="1044"/>
      <c r="AQ163" s="1044"/>
      <c r="AR163" s="1044"/>
      <c r="AS163" s="1044"/>
      <c r="AT163" s="1044"/>
      <c r="AU163" s="1049"/>
      <c r="AV163" s="1041"/>
      <c r="AW163" s="1041"/>
      <c r="AX163" s="1047"/>
      <c r="AY16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6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63" s="1055"/>
      <c r="BB163" s="1038"/>
      <c r="BC163" s="1038"/>
      <c r="BD16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63" s="1038"/>
      <c r="BF163" s="1030"/>
      <c r="BG163" s="1030"/>
      <c r="BH163" s="1066"/>
      <c r="BI163" s="1038"/>
      <c r="BJ163" s="1066"/>
      <c r="BK163" s="1055"/>
      <c r="BL163" s="1038"/>
      <c r="BM163" s="1067"/>
      <c r="BN163" s="1068"/>
      <c r="BO163" s="1055"/>
      <c r="BP163" s="1022"/>
      <c r="BQ163" s="1067"/>
      <c r="BR163" s="1069"/>
      <c r="BS163" s="1070"/>
      <c r="BT163" s="1022"/>
      <c r="BU163" s="1071"/>
      <c r="BV163" s="1039"/>
      <c r="BW163" s="1025"/>
      <c r="BX163" s="1026"/>
      <c r="BY163" s="1022"/>
      <c r="BZ163" s="1022"/>
      <c r="CA163" s="1025"/>
      <c r="CB163" s="1026"/>
      <c r="CC163" s="1025"/>
      <c r="CD163" s="1026"/>
      <c r="CE163" s="1025"/>
      <c r="CF163" s="1026"/>
      <c r="CG163" s="1202"/>
      <c r="CH163" s="1022"/>
      <c r="CI163" s="1022"/>
      <c r="CJ163" s="1022"/>
      <c r="CK163" s="1065"/>
      <c r="CL163" s="1026"/>
      <c r="CM163" s="1202"/>
      <c r="CN163" s="1022"/>
      <c r="CO163" s="1022"/>
      <c r="CP163" s="1022"/>
      <c r="CQ163" s="1065"/>
      <c r="CR163" s="1026"/>
      <c r="CS163" s="1202"/>
      <c r="CT163" s="1022"/>
      <c r="CU163" s="1022"/>
      <c r="CV163" s="1022"/>
      <c r="CW163" s="1065"/>
      <c r="CX163" s="1026"/>
      <c r="CY163" s="1022"/>
      <c r="CZ163" s="1022"/>
      <c r="DA163" s="1022"/>
      <c r="DB163" s="1022"/>
      <c r="DC163" s="1065"/>
    </row>
    <row r="164" spans="1:107" ht="18.600000000000001" customHeight="1" x14ac:dyDescent="0.25">
      <c r="A164" s="1180" t="s">
        <v>841</v>
      </c>
      <c r="B164" s="1018"/>
      <c r="C164" s="1018"/>
      <c r="D164" s="1011"/>
      <c r="E164" s="1023"/>
      <c r="F164" s="1019"/>
      <c r="G164" s="1016"/>
      <c r="H164" s="1020"/>
      <c r="I164" s="1239"/>
      <c r="J164" s="1238"/>
      <c r="K164" s="1021"/>
      <c r="L164" s="1016"/>
      <c r="M164" s="1022"/>
      <c r="N16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6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6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6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6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6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64" s="1022"/>
      <c r="U164" s="1022"/>
      <c r="V16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6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6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6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6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6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64" s="1022"/>
      <c r="AC164" s="1046"/>
      <c r="AD164" s="1047"/>
      <c r="AE164" s="1047"/>
      <c r="AF164" s="1047"/>
      <c r="AG164" s="1039"/>
      <c r="AH164" s="1038"/>
      <c r="AI164" s="1048"/>
      <c r="AJ164" s="1048"/>
      <c r="AK164" s="1041"/>
      <c r="AL164" s="1042"/>
      <c r="AM164" s="1043"/>
      <c r="AN164" s="1040"/>
      <c r="AO164" s="1044"/>
      <c r="AP164" s="1044"/>
      <c r="AQ164" s="1044"/>
      <c r="AR164" s="1044"/>
      <c r="AS164" s="1044"/>
      <c r="AT164" s="1044"/>
      <c r="AU164" s="1049"/>
      <c r="AV164" s="1041"/>
      <c r="AW164" s="1041"/>
      <c r="AX164" s="1047"/>
      <c r="AY16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6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64" s="1055"/>
      <c r="BB164" s="1038"/>
      <c r="BC164" s="1038"/>
      <c r="BD16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64" s="1038"/>
      <c r="BF164" s="1030"/>
      <c r="BG164" s="1030"/>
      <c r="BH164" s="1066"/>
      <c r="BI164" s="1038"/>
      <c r="BJ164" s="1066"/>
      <c r="BK164" s="1055"/>
      <c r="BL164" s="1038"/>
      <c r="BM164" s="1067"/>
      <c r="BN164" s="1068"/>
      <c r="BO164" s="1055"/>
      <c r="BP164" s="1022"/>
      <c r="BQ164" s="1067"/>
      <c r="BR164" s="1069"/>
      <c r="BS164" s="1070"/>
      <c r="BT164" s="1022"/>
      <c r="BU164" s="1071"/>
      <c r="BV164" s="1039"/>
      <c r="BW164" s="1025"/>
      <c r="BX164" s="1026"/>
      <c r="BY164" s="1022"/>
      <c r="BZ164" s="1022"/>
      <c r="CA164" s="1025"/>
      <c r="CB164" s="1026"/>
      <c r="CC164" s="1025"/>
      <c r="CD164" s="1026"/>
      <c r="CE164" s="1025"/>
      <c r="CF164" s="1026"/>
      <c r="CG164" s="1202"/>
      <c r="CH164" s="1022"/>
      <c r="CI164" s="1022"/>
      <c r="CJ164" s="1022"/>
      <c r="CK164" s="1065"/>
      <c r="CL164" s="1026"/>
      <c r="CM164" s="1202"/>
      <c r="CN164" s="1022"/>
      <c r="CO164" s="1022"/>
      <c r="CP164" s="1022"/>
      <c r="CQ164" s="1065"/>
      <c r="CR164" s="1026"/>
      <c r="CS164" s="1202"/>
      <c r="CT164" s="1022"/>
      <c r="CU164" s="1022"/>
      <c r="CV164" s="1022"/>
      <c r="CW164" s="1065"/>
      <c r="CX164" s="1026"/>
      <c r="CY164" s="1022"/>
      <c r="CZ164" s="1022"/>
      <c r="DA164" s="1022"/>
      <c r="DB164" s="1022"/>
      <c r="DC164" s="1065"/>
    </row>
    <row r="165" spans="1:107" ht="18.600000000000001" customHeight="1" x14ac:dyDescent="0.25">
      <c r="A165" s="1180" t="s">
        <v>842</v>
      </c>
      <c r="B165" s="1018"/>
      <c r="C165" s="1018"/>
      <c r="D165" s="1011"/>
      <c r="E165" s="1023"/>
      <c r="F165" s="1019"/>
      <c r="G165" s="1016"/>
      <c r="H165" s="1020"/>
      <c r="I165" s="1239"/>
      <c r="J165" s="1238"/>
      <c r="K165" s="1021"/>
      <c r="L165" s="1016"/>
      <c r="M165" s="1022"/>
      <c r="N16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6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6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6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6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6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65" s="1022"/>
      <c r="U165" s="1022"/>
      <c r="V16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6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6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6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6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6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65" s="1022"/>
      <c r="AC165" s="1046"/>
      <c r="AD165" s="1047"/>
      <c r="AE165" s="1047"/>
      <c r="AF165" s="1047"/>
      <c r="AG165" s="1039"/>
      <c r="AH165" s="1038"/>
      <c r="AI165" s="1048"/>
      <c r="AJ165" s="1048"/>
      <c r="AK165" s="1041"/>
      <c r="AL165" s="1042"/>
      <c r="AM165" s="1043"/>
      <c r="AN165" s="1040"/>
      <c r="AO165" s="1044"/>
      <c r="AP165" s="1044"/>
      <c r="AQ165" s="1044"/>
      <c r="AR165" s="1044"/>
      <c r="AS165" s="1044"/>
      <c r="AT165" s="1044"/>
      <c r="AU165" s="1049"/>
      <c r="AV165" s="1041"/>
      <c r="AW165" s="1041"/>
      <c r="AX165" s="1047"/>
      <c r="AY16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6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65" s="1055"/>
      <c r="BB165" s="1038"/>
      <c r="BC165" s="1038"/>
      <c r="BD16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65" s="1038"/>
      <c r="BF165" s="1030"/>
      <c r="BG165" s="1030"/>
      <c r="BH165" s="1066"/>
      <c r="BI165" s="1038"/>
      <c r="BJ165" s="1066"/>
      <c r="BK165" s="1055"/>
      <c r="BL165" s="1038"/>
      <c r="BM165" s="1067"/>
      <c r="BN165" s="1068"/>
      <c r="BO165" s="1055"/>
      <c r="BP165" s="1022"/>
      <c r="BQ165" s="1067"/>
      <c r="BR165" s="1069"/>
      <c r="BS165" s="1070"/>
      <c r="BT165" s="1022"/>
      <c r="BU165" s="1071"/>
      <c r="BV165" s="1039"/>
      <c r="BW165" s="1025"/>
      <c r="BX165" s="1026"/>
      <c r="BY165" s="1022"/>
      <c r="BZ165" s="1022"/>
      <c r="CA165" s="1025"/>
      <c r="CB165" s="1026"/>
      <c r="CC165" s="1025"/>
      <c r="CD165" s="1026"/>
      <c r="CE165" s="1025"/>
      <c r="CF165" s="1026"/>
      <c r="CG165" s="1202"/>
      <c r="CH165" s="1022"/>
      <c r="CI165" s="1022"/>
      <c r="CJ165" s="1022"/>
      <c r="CK165" s="1065"/>
      <c r="CL165" s="1026"/>
      <c r="CM165" s="1202"/>
      <c r="CN165" s="1022"/>
      <c r="CO165" s="1022"/>
      <c r="CP165" s="1022"/>
      <c r="CQ165" s="1065"/>
      <c r="CR165" s="1026"/>
      <c r="CS165" s="1202"/>
      <c r="CT165" s="1022"/>
      <c r="CU165" s="1022"/>
      <c r="CV165" s="1022"/>
      <c r="CW165" s="1065"/>
      <c r="CX165" s="1026"/>
      <c r="CY165" s="1022"/>
      <c r="CZ165" s="1022"/>
      <c r="DA165" s="1022"/>
      <c r="DB165" s="1022"/>
      <c r="DC165" s="1065"/>
    </row>
    <row r="166" spans="1:107" ht="18.600000000000001" customHeight="1" x14ac:dyDescent="0.25">
      <c r="A166" s="1180" t="s">
        <v>843</v>
      </c>
      <c r="B166" s="1018"/>
      <c r="C166" s="1018"/>
      <c r="D166" s="1011"/>
      <c r="E166" s="1023"/>
      <c r="F166" s="1019"/>
      <c r="G166" s="1016"/>
      <c r="H166" s="1020"/>
      <c r="I166" s="1239"/>
      <c r="J166" s="1238"/>
      <c r="K166" s="1021"/>
      <c r="L166" s="1016"/>
      <c r="M166" s="1022"/>
      <c r="N16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6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6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6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6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6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66" s="1022"/>
      <c r="U166" s="1022"/>
      <c r="V16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6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6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6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6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6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66" s="1022"/>
      <c r="AC166" s="1046"/>
      <c r="AD166" s="1047"/>
      <c r="AE166" s="1047"/>
      <c r="AF166" s="1047"/>
      <c r="AG166" s="1039"/>
      <c r="AH166" s="1038"/>
      <c r="AI166" s="1048"/>
      <c r="AJ166" s="1048"/>
      <c r="AK166" s="1041"/>
      <c r="AL166" s="1042"/>
      <c r="AM166" s="1043"/>
      <c r="AN166" s="1040"/>
      <c r="AO166" s="1044"/>
      <c r="AP166" s="1044"/>
      <c r="AQ166" s="1044"/>
      <c r="AR166" s="1044"/>
      <c r="AS166" s="1044"/>
      <c r="AT166" s="1044"/>
      <c r="AU166" s="1049"/>
      <c r="AV166" s="1041"/>
      <c r="AW166" s="1041"/>
      <c r="AX166" s="1047"/>
      <c r="AY16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6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66" s="1055"/>
      <c r="BB166" s="1038"/>
      <c r="BC166" s="1038"/>
      <c r="BD16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66" s="1038"/>
      <c r="BF166" s="1030"/>
      <c r="BG166" s="1030"/>
      <c r="BH166" s="1066"/>
      <c r="BI166" s="1038"/>
      <c r="BJ166" s="1066"/>
      <c r="BK166" s="1055"/>
      <c r="BL166" s="1038"/>
      <c r="BM166" s="1067"/>
      <c r="BN166" s="1068"/>
      <c r="BO166" s="1055"/>
      <c r="BP166" s="1022"/>
      <c r="BQ166" s="1067"/>
      <c r="BR166" s="1069"/>
      <c r="BS166" s="1070"/>
      <c r="BT166" s="1022"/>
      <c r="BU166" s="1071"/>
      <c r="BV166" s="1039"/>
      <c r="BW166" s="1025"/>
      <c r="BX166" s="1026"/>
      <c r="BY166" s="1022"/>
      <c r="BZ166" s="1022"/>
      <c r="CA166" s="1025"/>
      <c r="CB166" s="1026"/>
      <c r="CC166" s="1025"/>
      <c r="CD166" s="1026"/>
      <c r="CE166" s="1025"/>
      <c r="CF166" s="1026"/>
      <c r="CG166" s="1202"/>
      <c r="CH166" s="1022"/>
      <c r="CI166" s="1022"/>
      <c r="CJ166" s="1022"/>
      <c r="CK166" s="1065"/>
      <c r="CL166" s="1026"/>
      <c r="CM166" s="1202"/>
      <c r="CN166" s="1022"/>
      <c r="CO166" s="1022"/>
      <c r="CP166" s="1022"/>
      <c r="CQ166" s="1065"/>
      <c r="CR166" s="1026"/>
      <c r="CS166" s="1202"/>
      <c r="CT166" s="1022"/>
      <c r="CU166" s="1022"/>
      <c r="CV166" s="1022"/>
      <c r="CW166" s="1065"/>
      <c r="CX166" s="1026"/>
      <c r="CY166" s="1022"/>
      <c r="CZ166" s="1022"/>
      <c r="DA166" s="1022"/>
      <c r="DB166" s="1022"/>
      <c r="DC166" s="1065"/>
    </row>
    <row r="167" spans="1:107" ht="18.600000000000001" customHeight="1" x14ac:dyDescent="0.25">
      <c r="A167" s="1180" t="s">
        <v>844</v>
      </c>
      <c r="B167" s="1018"/>
      <c r="C167" s="1018"/>
      <c r="D167" s="1011"/>
      <c r="E167" s="1023"/>
      <c r="F167" s="1019"/>
      <c r="G167" s="1016"/>
      <c r="H167" s="1020"/>
      <c r="I167" s="1239"/>
      <c r="J167" s="1238"/>
      <c r="K167" s="1021"/>
      <c r="L167" s="1016"/>
      <c r="M167" s="1022"/>
      <c r="N16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6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6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6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6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6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67" s="1022"/>
      <c r="U167" s="1022"/>
      <c r="V16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6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6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6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6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6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67" s="1022"/>
      <c r="AC167" s="1046"/>
      <c r="AD167" s="1047"/>
      <c r="AE167" s="1047"/>
      <c r="AF167" s="1047"/>
      <c r="AG167" s="1039"/>
      <c r="AH167" s="1038"/>
      <c r="AI167" s="1048"/>
      <c r="AJ167" s="1048"/>
      <c r="AK167" s="1041"/>
      <c r="AL167" s="1042"/>
      <c r="AM167" s="1043"/>
      <c r="AN167" s="1040"/>
      <c r="AO167" s="1044"/>
      <c r="AP167" s="1044"/>
      <c r="AQ167" s="1044"/>
      <c r="AR167" s="1044"/>
      <c r="AS167" s="1044"/>
      <c r="AT167" s="1044"/>
      <c r="AU167" s="1049"/>
      <c r="AV167" s="1041"/>
      <c r="AW167" s="1041"/>
      <c r="AX167" s="1047"/>
      <c r="AY16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6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67" s="1055"/>
      <c r="BB167" s="1038"/>
      <c r="BC167" s="1038"/>
      <c r="BD16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67" s="1038"/>
      <c r="BF167" s="1030"/>
      <c r="BG167" s="1030"/>
      <c r="BH167" s="1066"/>
      <c r="BI167" s="1038"/>
      <c r="BJ167" s="1066"/>
      <c r="BK167" s="1055"/>
      <c r="BL167" s="1038"/>
      <c r="BM167" s="1067"/>
      <c r="BN167" s="1068"/>
      <c r="BO167" s="1055"/>
      <c r="BP167" s="1022"/>
      <c r="BQ167" s="1067"/>
      <c r="BR167" s="1069"/>
      <c r="BS167" s="1070"/>
      <c r="BT167" s="1022"/>
      <c r="BU167" s="1071"/>
      <c r="BV167" s="1039"/>
      <c r="BW167" s="1025"/>
      <c r="BX167" s="1026"/>
      <c r="BY167" s="1022"/>
      <c r="BZ167" s="1022"/>
      <c r="CA167" s="1025"/>
      <c r="CB167" s="1026"/>
      <c r="CC167" s="1025"/>
      <c r="CD167" s="1026"/>
      <c r="CE167" s="1025"/>
      <c r="CF167" s="1026"/>
      <c r="CG167" s="1202"/>
      <c r="CH167" s="1022"/>
      <c r="CI167" s="1022"/>
      <c r="CJ167" s="1022"/>
      <c r="CK167" s="1065"/>
      <c r="CL167" s="1026"/>
      <c r="CM167" s="1202"/>
      <c r="CN167" s="1022"/>
      <c r="CO167" s="1022"/>
      <c r="CP167" s="1022"/>
      <c r="CQ167" s="1065"/>
      <c r="CR167" s="1026"/>
      <c r="CS167" s="1202"/>
      <c r="CT167" s="1022"/>
      <c r="CU167" s="1022"/>
      <c r="CV167" s="1022"/>
      <c r="CW167" s="1065"/>
      <c r="CX167" s="1026"/>
      <c r="CY167" s="1022"/>
      <c r="CZ167" s="1022"/>
      <c r="DA167" s="1022"/>
      <c r="DB167" s="1022"/>
      <c r="DC167" s="1065"/>
    </row>
    <row r="168" spans="1:107" ht="18.600000000000001" customHeight="1" x14ac:dyDescent="0.25">
      <c r="A168" s="1180" t="s">
        <v>845</v>
      </c>
      <c r="B168" s="1018"/>
      <c r="C168" s="1018"/>
      <c r="D168" s="1011"/>
      <c r="E168" s="1023"/>
      <c r="F168" s="1019"/>
      <c r="G168" s="1016"/>
      <c r="H168" s="1020"/>
      <c r="I168" s="1239"/>
      <c r="J168" s="1238"/>
      <c r="K168" s="1021"/>
      <c r="L168" s="1016"/>
      <c r="M168" s="1022"/>
      <c r="N16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6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6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6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6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6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68" s="1022"/>
      <c r="U168" s="1022"/>
      <c r="V16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6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6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6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6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6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68" s="1022"/>
      <c r="AC168" s="1046"/>
      <c r="AD168" s="1047"/>
      <c r="AE168" s="1047"/>
      <c r="AF168" s="1047"/>
      <c r="AG168" s="1039"/>
      <c r="AH168" s="1038"/>
      <c r="AI168" s="1048"/>
      <c r="AJ168" s="1048"/>
      <c r="AK168" s="1041"/>
      <c r="AL168" s="1042"/>
      <c r="AM168" s="1043"/>
      <c r="AN168" s="1040"/>
      <c r="AO168" s="1044"/>
      <c r="AP168" s="1044"/>
      <c r="AQ168" s="1044"/>
      <c r="AR168" s="1044"/>
      <c r="AS168" s="1044"/>
      <c r="AT168" s="1044"/>
      <c r="AU168" s="1049"/>
      <c r="AV168" s="1041"/>
      <c r="AW168" s="1041"/>
      <c r="AX168" s="1047"/>
      <c r="AY16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6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68" s="1055"/>
      <c r="BB168" s="1038"/>
      <c r="BC168" s="1038"/>
      <c r="BD16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68" s="1038"/>
      <c r="BF168" s="1030"/>
      <c r="BG168" s="1030"/>
      <c r="BH168" s="1066"/>
      <c r="BI168" s="1038"/>
      <c r="BJ168" s="1066"/>
      <c r="BK168" s="1055"/>
      <c r="BL168" s="1038"/>
      <c r="BM168" s="1067"/>
      <c r="BN168" s="1068"/>
      <c r="BO168" s="1055"/>
      <c r="BP168" s="1022"/>
      <c r="BQ168" s="1067"/>
      <c r="BR168" s="1069"/>
      <c r="BS168" s="1070"/>
      <c r="BT168" s="1022"/>
      <c r="BU168" s="1071"/>
      <c r="BV168" s="1039"/>
      <c r="BW168" s="1025"/>
      <c r="BX168" s="1026"/>
      <c r="BY168" s="1022"/>
      <c r="BZ168" s="1022"/>
      <c r="CA168" s="1025"/>
      <c r="CB168" s="1026"/>
      <c r="CC168" s="1025"/>
      <c r="CD168" s="1026"/>
      <c r="CE168" s="1025"/>
      <c r="CF168" s="1026"/>
      <c r="CG168" s="1202"/>
      <c r="CH168" s="1022"/>
      <c r="CI168" s="1022"/>
      <c r="CJ168" s="1022"/>
      <c r="CK168" s="1065"/>
      <c r="CL168" s="1026"/>
      <c r="CM168" s="1202"/>
      <c r="CN168" s="1022"/>
      <c r="CO168" s="1022"/>
      <c r="CP168" s="1022"/>
      <c r="CQ168" s="1065"/>
      <c r="CR168" s="1026"/>
      <c r="CS168" s="1202"/>
      <c r="CT168" s="1022"/>
      <c r="CU168" s="1022"/>
      <c r="CV168" s="1022"/>
      <c r="CW168" s="1065"/>
      <c r="CX168" s="1026"/>
      <c r="CY168" s="1022"/>
      <c r="CZ168" s="1022"/>
      <c r="DA168" s="1022"/>
      <c r="DB168" s="1022"/>
      <c r="DC168" s="1065"/>
    </row>
    <row r="169" spans="1:107" ht="18.600000000000001" customHeight="1" x14ac:dyDescent="0.25">
      <c r="A169" s="1180" t="s">
        <v>846</v>
      </c>
      <c r="B169" s="1018"/>
      <c r="C169" s="1018"/>
      <c r="D169" s="1011"/>
      <c r="E169" s="1023"/>
      <c r="F169" s="1019"/>
      <c r="G169" s="1016"/>
      <c r="H169" s="1020"/>
      <c r="I169" s="1239"/>
      <c r="J169" s="1238"/>
      <c r="K169" s="1021"/>
      <c r="L169" s="1016"/>
      <c r="M169" s="1022"/>
      <c r="N16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6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6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6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6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6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69" s="1022"/>
      <c r="U169" s="1022"/>
      <c r="V16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6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6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6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6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6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69" s="1022"/>
      <c r="AC169" s="1046"/>
      <c r="AD169" s="1047"/>
      <c r="AE169" s="1047"/>
      <c r="AF169" s="1047"/>
      <c r="AG169" s="1039"/>
      <c r="AH169" s="1038"/>
      <c r="AI169" s="1048"/>
      <c r="AJ169" s="1048"/>
      <c r="AK169" s="1041"/>
      <c r="AL169" s="1042"/>
      <c r="AM169" s="1043"/>
      <c r="AN169" s="1040"/>
      <c r="AO169" s="1044"/>
      <c r="AP169" s="1044"/>
      <c r="AQ169" s="1044"/>
      <c r="AR169" s="1044"/>
      <c r="AS169" s="1044"/>
      <c r="AT169" s="1044"/>
      <c r="AU169" s="1049"/>
      <c r="AV169" s="1041"/>
      <c r="AW169" s="1041"/>
      <c r="AX169" s="1047"/>
      <c r="AY16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6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69" s="1055"/>
      <c r="BB169" s="1038"/>
      <c r="BC169" s="1038"/>
      <c r="BD16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69" s="1038"/>
      <c r="BF169" s="1030"/>
      <c r="BG169" s="1030"/>
      <c r="BH169" s="1066"/>
      <c r="BI169" s="1038"/>
      <c r="BJ169" s="1066"/>
      <c r="BK169" s="1055"/>
      <c r="BL169" s="1038"/>
      <c r="BM169" s="1067"/>
      <c r="BN169" s="1068"/>
      <c r="BO169" s="1055"/>
      <c r="BP169" s="1022"/>
      <c r="BQ169" s="1067"/>
      <c r="BR169" s="1069"/>
      <c r="BS169" s="1070"/>
      <c r="BT169" s="1022"/>
      <c r="BU169" s="1071"/>
      <c r="BV169" s="1039"/>
      <c r="BW169" s="1025"/>
      <c r="BX169" s="1026"/>
      <c r="BY169" s="1022"/>
      <c r="BZ169" s="1022"/>
      <c r="CA169" s="1025"/>
      <c r="CB169" s="1026"/>
      <c r="CC169" s="1025"/>
      <c r="CD169" s="1026"/>
      <c r="CE169" s="1025"/>
      <c r="CF169" s="1026"/>
      <c r="CG169" s="1202"/>
      <c r="CH169" s="1022"/>
      <c r="CI169" s="1022"/>
      <c r="CJ169" s="1022"/>
      <c r="CK169" s="1065"/>
      <c r="CL169" s="1026"/>
      <c r="CM169" s="1202"/>
      <c r="CN169" s="1022"/>
      <c r="CO169" s="1022"/>
      <c r="CP169" s="1022"/>
      <c r="CQ169" s="1065"/>
      <c r="CR169" s="1026"/>
      <c r="CS169" s="1202"/>
      <c r="CT169" s="1022"/>
      <c r="CU169" s="1022"/>
      <c r="CV169" s="1022"/>
      <c r="CW169" s="1065"/>
      <c r="CX169" s="1026"/>
      <c r="CY169" s="1022"/>
      <c r="CZ169" s="1022"/>
      <c r="DA169" s="1022"/>
      <c r="DB169" s="1022"/>
      <c r="DC169" s="1065"/>
    </row>
    <row r="170" spans="1:107" ht="18.600000000000001" customHeight="1" x14ac:dyDescent="0.25">
      <c r="A170" s="1180" t="s">
        <v>847</v>
      </c>
      <c r="B170" s="1018"/>
      <c r="C170" s="1018"/>
      <c r="D170" s="1011"/>
      <c r="E170" s="1023"/>
      <c r="F170" s="1019"/>
      <c r="G170" s="1016"/>
      <c r="H170" s="1020"/>
      <c r="I170" s="1239"/>
      <c r="J170" s="1238"/>
      <c r="K170" s="1021"/>
      <c r="L170" s="1016"/>
      <c r="M170" s="1022"/>
      <c r="N17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7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7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7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7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7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70" s="1022"/>
      <c r="U170" s="1022"/>
      <c r="V17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7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7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7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7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7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70" s="1022"/>
      <c r="AC170" s="1046"/>
      <c r="AD170" s="1047"/>
      <c r="AE170" s="1047"/>
      <c r="AF170" s="1047"/>
      <c r="AG170" s="1039"/>
      <c r="AH170" s="1038"/>
      <c r="AI170" s="1048"/>
      <c r="AJ170" s="1048"/>
      <c r="AK170" s="1041"/>
      <c r="AL170" s="1042"/>
      <c r="AM170" s="1043"/>
      <c r="AN170" s="1040"/>
      <c r="AO170" s="1044"/>
      <c r="AP170" s="1044"/>
      <c r="AQ170" s="1044"/>
      <c r="AR170" s="1044"/>
      <c r="AS170" s="1044"/>
      <c r="AT170" s="1044"/>
      <c r="AU170" s="1049"/>
      <c r="AV170" s="1041"/>
      <c r="AW170" s="1041"/>
      <c r="AX170" s="1047"/>
      <c r="AY17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7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70" s="1055"/>
      <c r="BB170" s="1038"/>
      <c r="BC170" s="1038"/>
      <c r="BD17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70" s="1038"/>
      <c r="BF170" s="1030"/>
      <c r="BG170" s="1030"/>
      <c r="BH170" s="1066"/>
      <c r="BI170" s="1038"/>
      <c r="BJ170" s="1066"/>
      <c r="BK170" s="1055"/>
      <c r="BL170" s="1038"/>
      <c r="BM170" s="1067"/>
      <c r="BN170" s="1068"/>
      <c r="BO170" s="1055"/>
      <c r="BP170" s="1022"/>
      <c r="BQ170" s="1067"/>
      <c r="BR170" s="1069"/>
      <c r="BS170" s="1070"/>
      <c r="BT170" s="1022"/>
      <c r="BU170" s="1071"/>
      <c r="BV170" s="1039"/>
      <c r="BW170" s="1025"/>
      <c r="BX170" s="1026"/>
      <c r="BY170" s="1022"/>
      <c r="BZ170" s="1022"/>
      <c r="CA170" s="1025"/>
      <c r="CB170" s="1026"/>
      <c r="CC170" s="1025"/>
      <c r="CD170" s="1026"/>
      <c r="CE170" s="1025"/>
      <c r="CF170" s="1026"/>
      <c r="CG170" s="1202"/>
      <c r="CH170" s="1022"/>
      <c r="CI170" s="1022"/>
      <c r="CJ170" s="1022"/>
      <c r="CK170" s="1065"/>
      <c r="CL170" s="1026"/>
      <c r="CM170" s="1202"/>
      <c r="CN170" s="1022"/>
      <c r="CO170" s="1022"/>
      <c r="CP170" s="1022"/>
      <c r="CQ170" s="1065"/>
      <c r="CR170" s="1026"/>
      <c r="CS170" s="1202"/>
      <c r="CT170" s="1022"/>
      <c r="CU170" s="1022"/>
      <c r="CV170" s="1022"/>
      <c r="CW170" s="1065"/>
      <c r="CX170" s="1026"/>
      <c r="CY170" s="1022"/>
      <c r="CZ170" s="1022"/>
      <c r="DA170" s="1022"/>
      <c r="DB170" s="1022"/>
      <c r="DC170" s="1065"/>
    </row>
    <row r="171" spans="1:107" ht="18.600000000000001" customHeight="1" x14ac:dyDescent="0.25">
      <c r="A171" s="1180" t="s">
        <v>848</v>
      </c>
      <c r="B171" s="1018"/>
      <c r="C171" s="1018"/>
      <c r="D171" s="1011"/>
      <c r="E171" s="1023"/>
      <c r="F171" s="1019"/>
      <c r="G171" s="1016"/>
      <c r="H171" s="1020"/>
      <c r="I171" s="1239"/>
      <c r="J171" s="1238"/>
      <c r="K171" s="1021"/>
      <c r="L171" s="1016"/>
      <c r="M171" s="1022"/>
      <c r="N17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7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7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7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7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7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71" s="1022"/>
      <c r="U171" s="1022"/>
      <c r="V17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7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7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7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7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7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71" s="1022"/>
      <c r="AC171" s="1046"/>
      <c r="AD171" s="1047"/>
      <c r="AE171" s="1047"/>
      <c r="AF171" s="1047"/>
      <c r="AG171" s="1039"/>
      <c r="AH171" s="1038"/>
      <c r="AI171" s="1048"/>
      <c r="AJ171" s="1048"/>
      <c r="AK171" s="1041"/>
      <c r="AL171" s="1042"/>
      <c r="AM171" s="1043"/>
      <c r="AN171" s="1040"/>
      <c r="AO171" s="1044"/>
      <c r="AP171" s="1044"/>
      <c r="AQ171" s="1044"/>
      <c r="AR171" s="1044"/>
      <c r="AS171" s="1044"/>
      <c r="AT171" s="1044"/>
      <c r="AU171" s="1049"/>
      <c r="AV171" s="1041"/>
      <c r="AW171" s="1041"/>
      <c r="AX171" s="1047"/>
      <c r="AY17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7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71" s="1055"/>
      <c r="BB171" s="1038"/>
      <c r="BC171" s="1038"/>
      <c r="BD17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71" s="1038"/>
      <c r="BF171" s="1030"/>
      <c r="BG171" s="1030"/>
      <c r="BH171" s="1066"/>
      <c r="BI171" s="1038"/>
      <c r="BJ171" s="1066"/>
      <c r="BK171" s="1055"/>
      <c r="BL171" s="1038"/>
      <c r="BM171" s="1067"/>
      <c r="BN171" s="1068"/>
      <c r="BO171" s="1055"/>
      <c r="BP171" s="1022"/>
      <c r="BQ171" s="1067"/>
      <c r="BR171" s="1069"/>
      <c r="BS171" s="1070"/>
      <c r="BT171" s="1022"/>
      <c r="BU171" s="1071"/>
      <c r="BV171" s="1039"/>
      <c r="BW171" s="1025"/>
      <c r="BX171" s="1026"/>
      <c r="BY171" s="1022"/>
      <c r="BZ171" s="1022"/>
      <c r="CA171" s="1025"/>
      <c r="CB171" s="1026"/>
      <c r="CC171" s="1025"/>
      <c r="CD171" s="1026"/>
      <c r="CE171" s="1025"/>
      <c r="CF171" s="1026"/>
      <c r="CG171" s="1202"/>
      <c r="CH171" s="1022"/>
      <c r="CI171" s="1022"/>
      <c r="CJ171" s="1022"/>
      <c r="CK171" s="1065"/>
      <c r="CL171" s="1026"/>
      <c r="CM171" s="1202"/>
      <c r="CN171" s="1022"/>
      <c r="CO171" s="1022"/>
      <c r="CP171" s="1022"/>
      <c r="CQ171" s="1065"/>
      <c r="CR171" s="1026"/>
      <c r="CS171" s="1202"/>
      <c r="CT171" s="1022"/>
      <c r="CU171" s="1022"/>
      <c r="CV171" s="1022"/>
      <c r="CW171" s="1065"/>
      <c r="CX171" s="1026"/>
      <c r="CY171" s="1022"/>
      <c r="CZ171" s="1022"/>
      <c r="DA171" s="1022"/>
      <c r="DB171" s="1022"/>
      <c r="DC171" s="1065"/>
    </row>
    <row r="172" spans="1:107" ht="18.600000000000001" customHeight="1" x14ac:dyDescent="0.25">
      <c r="A172" s="1180" t="s">
        <v>849</v>
      </c>
      <c r="B172" s="1018"/>
      <c r="C172" s="1018"/>
      <c r="D172" s="1011"/>
      <c r="E172" s="1023"/>
      <c r="F172" s="1019"/>
      <c r="G172" s="1016"/>
      <c r="H172" s="1020"/>
      <c r="I172" s="1239"/>
      <c r="J172" s="1238"/>
      <c r="K172" s="1021"/>
      <c r="L172" s="1016"/>
      <c r="M172" s="1022"/>
      <c r="N17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7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7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7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7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7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72" s="1022"/>
      <c r="U172" s="1022"/>
      <c r="V17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7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7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7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7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7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72" s="1022"/>
      <c r="AC172" s="1046"/>
      <c r="AD172" s="1047"/>
      <c r="AE172" s="1047"/>
      <c r="AF172" s="1047"/>
      <c r="AG172" s="1039"/>
      <c r="AH172" s="1038"/>
      <c r="AI172" s="1048"/>
      <c r="AJ172" s="1048"/>
      <c r="AK172" s="1041"/>
      <c r="AL172" s="1042"/>
      <c r="AM172" s="1043"/>
      <c r="AN172" s="1040"/>
      <c r="AO172" s="1044"/>
      <c r="AP172" s="1044"/>
      <c r="AQ172" s="1044"/>
      <c r="AR172" s="1044"/>
      <c r="AS172" s="1044"/>
      <c r="AT172" s="1044"/>
      <c r="AU172" s="1049"/>
      <c r="AV172" s="1041"/>
      <c r="AW172" s="1041"/>
      <c r="AX172" s="1047"/>
      <c r="AY17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7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72" s="1055"/>
      <c r="BB172" s="1038"/>
      <c r="BC172" s="1038"/>
      <c r="BD17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72" s="1038"/>
      <c r="BF172" s="1030"/>
      <c r="BG172" s="1030"/>
      <c r="BH172" s="1066"/>
      <c r="BI172" s="1038"/>
      <c r="BJ172" s="1066"/>
      <c r="BK172" s="1055"/>
      <c r="BL172" s="1038"/>
      <c r="BM172" s="1067"/>
      <c r="BN172" s="1068"/>
      <c r="BO172" s="1055"/>
      <c r="BP172" s="1022"/>
      <c r="BQ172" s="1067"/>
      <c r="BR172" s="1069"/>
      <c r="BS172" s="1070"/>
      <c r="BT172" s="1022"/>
      <c r="BU172" s="1071"/>
      <c r="BV172" s="1039"/>
      <c r="BW172" s="1025"/>
      <c r="BX172" s="1026"/>
      <c r="BY172" s="1022"/>
      <c r="BZ172" s="1022"/>
      <c r="CA172" s="1025"/>
      <c r="CB172" s="1026"/>
      <c r="CC172" s="1025"/>
      <c r="CD172" s="1026"/>
      <c r="CE172" s="1025"/>
      <c r="CF172" s="1026"/>
      <c r="CG172" s="1202"/>
      <c r="CH172" s="1022"/>
      <c r="CI172" s="1022"/>
      <c r="CJ172" s="1022"/>
      <c r="CK172" s="1065"/>
      <c r="CL172" s="1026"/>
      <c r="CM172" s="1202"/>
      <c r="CN172" s="1022"/>
      <c r="CO172" s="1022"/>
      <c r="CP172" s="1022"/>
      <c r="CQ172" s="1065"/>
      <c r="CR172" s="1026"/>
      <c r="CS172" s="1202"/>
      <c r="CT172" s="1022"/>
      <c r="CU172" s="1022"/>
      <c r="CV172" s="1022"/>
      <c r="CW172" s="1065"/>
      <c r="CX172" s="1026"/>
      <c r="CY172" s="1022"/>
      <c r="CZ172" s="1022"/>
      <c r="DA172" s="1022"/>
      <c r="DB172" s="1022"/>
      <c r="DC172" s="1065"/>
    </row>
    <row r="173" spans="1:107" ht="18.600000000000001" customHeight="1" x14ac:dyDescent="0.25">
      <c r="A173" s="1180" t="s">
        <v>850</v>
      </c>
      <c r="B173" s="1018"/>
      <c r="C173" s="1018"/>
      <c r="D173" s="1011"/>
      <c r="E173" s="1023"/>
      <c r="F173" s="1019"/>
      <c r="G173" s="1016"/>
      <c r="H173" s="1020"/>
      <c r="I173" s="1239"/>
      <c r="J173" s="1238"/>
      <c r="K173" s="1021"/>
      <c r="L173" s="1016"/>
      <c r="M173" s="1022"/>
      <c r="N17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7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7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7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7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7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73" s="1022"/>
      <c r="U173" s="1022"/>
      <c r="V17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7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7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7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7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7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73" s="1022"/>
      <c r="AC173" s="1046"/>
      <c r="AD173" s="1047"/>
      <c r="AE173" s="1047"/>
      <c r="AF173" s="1047"/>
      <c r="AG173" s="1039"/>
      <c r="AH173" s="1038"/>
      <c r="AI173" s="1048"/>
      <c r="AJ173" s="1048"/>
      <c r="AK173" s="1041"/>
      <c r="AL173" s="1042"/>
      <c r="AM173" s="1043"/>
      <c r="AN173" s="1040"/>
      <c r="AO173" s="1044"/>
      <c r="AP173" s="1044"/>
      <c r="AQ173" s="1044"/>
      <c r="AR173" s="1044"/>
      <c r="AS173" s="1044"/>
      <c r="AT173" s="1044"/>
      <c r="AU173" s="1049"/>
      <c r="AV173" s="1041"/>
      <c r="AW173" s="1041"/>
      <c r="AX173" s="1047"/>
      <c r="AY17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7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73" s="1055"/>
      <c r="BB173" s="1038"/>
      <c r="BC173" s="1038"/>
      <c r="BD17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73" s="1038"/>
      <c r="BF173" s="1030"/>
      <c r="BG173" s="1030"/>
      <c r="BH173" s="1066"/>
      <c r="BI173" s="1038"/>
      <c r="BJ173" s="1066"/>
      <c r="BK173" s="1055"/>
      <c r="BL173" s="1038"/>
      <c r="BM173" s="1067"/>
      <c r="BN173" s="1068"/>
      <c r="BO173" s="1055"/>
      <c r="BP173" s="1022"/>
      <c r="BQ173" s="1067"/>
      <c r="BR173" s="1069"/>
      <c r="BS173" s="1070"/>
      <c r="BT173" s="1022"/>
      <c r="BU173" s="1071"/>
      <c r="BV173" s="1039"/>
      <c r="BW173" s="1025"/>
      <c r="BX173" s="1026"/>
      <c r="BY173" s="1022"/>
      <c r="BZ173" s="1022"/>
      <c r="CA173" s="1025"/>
      <c r="CB173" s="1026"/>
      <c r="CC173" s="1025"/>
      <c r="CD173" s="1026"/>
      <c r="CE173" s="1025"/>
      <c r="CF173" s="1026"/>
      <c r="CG173" s="1202"/>
      <c r="CH173" s="1022"/>
      <c r="CI173" s="1022"/>
      <c r="CJ173" s="1022"/>
      <c r="CK173" s="1065"/>
      <c r="CL173" s="1026"/>
      <c r="CM173" s="1202"/>
      <c r="CN173" s="1022"/>
      <c r="CO173" s="1022"/>
      <c r="CP173" s="1022"/>
      <c r="CQ173" s="1065"/>
      <c r="CR173" s="1026"/>
      <c r="CS173" s="1202"/>
      <c r="CT173" s="1022"/>
      <c r="CU173" s="1022"/>
      <c r="CV173" s="1022"/>
      <c r="CW173" s="1065"/>
      <c r="CX173" s="1026"/>
      <c r="CY173" s="1022"/>
      <c r="CZ173" s="1022"/>
      <c r="DA173" s="1022"/>
      <c r="DB173" s="1022"/>
      <c r="DC173" s="1065"/>
    </row>
    <row r="174" spans="1:107" ht="18.600000000000001" customHeight="1" x14ac:dyDescent="0.25">
      <c r="A174" s="1180" t="s">
        <v>851</v>
      </c>
      <c r="B174" s="1018"/>
      <c r="C174" s="1018"/>
      <c r="D174" s="1011"/>
      <c r="E174" s="1023"/>
      <c r="F174" s="1019"/>
      <c r="G174" s="1016"/>
      <c r="H174" s="1020"/>
      <c r="I174" s="1239"/>
      <c r="J174" s="1238"/>
      <c r="K174" s="1021"/>
      <c r="L174" s="1016"/>
      <c r="M174" s="1022"/>
      <c r="N17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7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7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7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7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7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74" s="1022"/>
      <c r="U174" s="1022"/>
      <c r="V17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7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7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7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7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7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74" s="1022"/>
      <c r="AC174" s="1046"/>
      <c r="AD174" s="1047"/>
      <c r="AE174" s="1047"/>
      <c r="AF174" s="1047"/>
      <c r="AG174" s="1039"/>
      <c r="AH174" s="1038"/>
      <c r="AI174" s="1048"/>
      <c r="AJ174" s="1048"/>
      <c r="AK174" s="1041"/>
      <c r="AL174" s="1042"/>
      <c r="AM174" s="1043"/>
      <c r="AN174" s="1040"/>
      <c r="AO174" s="1044"/>
      <c r="AP174" s="1044"/>
      <c r="AQ174" s="1044"/>
      <c r="AR174" s="1044"/>
      <c r="AS174" s="1044"/>
      <c r="AT174" s="1044"/>
      <c r="AU174" s="1049"/>
      <c r="AV174" s="1041"/>
      <c r="AW174" s="1041"/>
      <c r="AX174" s="1047"/>
      <c r="AY17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7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74" s="1055"/>
      <c r="BB174" s="1038"/>
      <c r="BC174" s="1038"/>
      <c r="BD17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74" s="1038"/>
      <c r="BF174" s="1030"/>
      <c r="BG174" s="1030"/>
      <c r="BH174" s="1066"/>
      <c r="BI174" s="1038"/>
      <c r="BJ174" s="1066"/>
      <c r="BK174" s="1055"/>
      <c r="BL174" s="1038"/>
      <c r="BM174" s="1067"/>
      <c r="BN174" s="1068"/>
      <c r="BO174" s="1055"/>
      <c r="BP174" s="1022"/>
      <c r="BQ174" s="1067"/>
      <c r="BR174" s="1069"/>
      <c r="BS174" s="1070"/>
      <c r="BT174" s="1022"/>
      <c r="BU174" s="1071"/>
      <c r="BV174" s="1039"/>
      <c r="BW174" s="1025"/>
      <c r="BX174" s="1026"/>
      <c r="BY174" s="1022"/>
      <c r="BZ174" s="1022"/>
      <c r="CA174" s="1025"/>
      <c r="CB174" s="1026"/>
      <c r="CC174" s="1025"/>
      <c r="CD174" s="1026"/>
      <c r="CE174" s="1025"/>
      <c r="CF174" s="1026"/>
      <c r="CG174" s="1202"/>
      <c r="CH174" s="1022"/>
      <c r="CI174" s="1022"/>
      <c r="CJ174" s="1022"/>
      <c r="CK174" s="1065"/>
      <c r="CL174" s="1026"/>
      <c r="CM174" s="1202"/>
      <c r="CN174" s="1022"/>
      <c r="CO174" s="1022"/>
      <c r="CP174" s="1022"/>
      <c r="CQ174" s="1065"/>
      <c r="CR174" s="1026"/>
      <c r="CS174" s="1202"/>
      <c r="CT174" s="1022"/>
      <c r="CU174" s="1022"/>
      <c r="CV174" s="1022"/>
      <c r="CW174" s="1065"/>
      <c r="CX174" s="1026"/>
      <c r="CY174" s="1022"/>
      <c r="CZ174" s="1022"/>
      <c r="DA174" s="1022"/>
      <c r="DB174" s="1022"/>
      <c r="DC174" s="1065"/>
    </row>
    <row r="175" spans="1:107" ht="18.600000000000001" customHeight="1" x14ac:dyDescent="0.25">
      <c r="A175" s="1180" t="s">
        <v>852</v>
      </c>
      <c r="B175" s="1018"/>
      <c r="C175" s="1018"/>
      <c r="D175" s="1011"/>
      <c r="E175" s="1023"/>
      <c r="F175" s="1019"/>
      <c r="G175" s="1016"/>
      <c r="H175" s="1020"/>
      <c r="I175" s="1239"/>
      <c r="J175" s="1238"/>
      <c r="K175" s="1021"/>
      <c r="L175" s="1016"/>
      <c r="M175" s="1022"/>
      <c r="N17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7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7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7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7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7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75" s="1022"/>
      <c r="U175" s="1022"/>
      <c r="V17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7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7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7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7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7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75" s="1022"/>
      <c r="AC175" s="1046"/>
      <c r="AD175" s="1047"/>
      <c r="AE175" s="1047"/>
      <c r="AF175" s="1047"/>
      <c r="AG175" s="1039"/>
      <c r="AH175" s="1038"/>
      <c r="AI175" s="1048"/>
      <c r="AJ175" s="1048"/>
      <c r="AK175" s="1041"/>
      <c r="AL175" s="1042"/>
      <c r="AM175" s="1043"/>
      <c r="AN175" s="1040"/>
      <c r="AO175" s="1044"/>
      <c r="AP175" s="1044"/>
      <c r="AQ175" s="1044"/>
      <c r="AR175" s="1044"/>
      <c r="AS175" s="1044"/>
      <c r="AT175" s="1044"/>
      <c r="AU175" s="1049"/>
      <c r="AV175" s="1041"/>
      <c r="AW175" s="1041"/>
      <c r="AX175" s="1047"/>
      <c r="AY17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7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75" s="1055"/>
      <c r="BB175" s="1038"/>
      <c r="BC175" s="1038"/>
      <c r="BD17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75" s="1038"/>
      <c r="BF175" s="1030"/>
      <c r="BG175" s="1030"/>
      <c r="BH175" s="1066"/>
      <c r="BI175" s="1038"/>
      <c r="BJ175" s="1066"/>
      <c r="BK175" s="1055"/>
      <c r="BL175" s="1038"/>
      <c r="BM175" s="1067"/>
      <c r="BN175" s="1068"/>
      <c r="BO175" s="1055"/>
      <c r="BP175" s="1022"/>
      <c r="BQ175" s="1067"/>
      <c r="BR175" s="1069"/>
      <c r="BS175" s="1070"/>
      <c r="BT175" s="1022"/>
      <c r="BU175" s="1071"/>
      <c r="BV175" s="1039"/>
      <c r="BW175" s="1025"/>
      <c r="BX175" s="1026"/>
      <c r="BY175" s="1022"/>
      <c r="BZ175" s="1022"/>
      <c r="CA175" s="1025"/>
      <c r="CB175" s="1026"/>
      <c r="CC175" s="1025"/>
      <c r="CD175" s="1026"/>
      <c r="CE175" s="1025"/>
      <c r="CF175" s="1026"/>
      <c r="CG175" s="1202"/>
      <c r="CH175" s="1022"/>
      <c r="CI175" s="1022"/>
      <c r="CJ175" s="1022"/>
      <c r="CK175" s="1065"/>
      <c r="CL175" s="1026"/>
      <c r="CM175" s="1202"/>
      <c r="CN175" s="1022"/>
      <c r="CO175" s="1022"/>
      <c r="CP175" s="1022"/>
      <c r="CQ175" s="1065"/>
      <c r="CR175" s="1026"/>
      <c r="CS175" s="1202"/>
      <c r="CT175" s="1022"/>
      <c r="CU175" s="1022"/>
      <c r="CV175" s="1022"/>
      <c r="CW175" s="1065"/>
      <c r="CX175" s="1026"/>
      <c r="CY175" s="1022"/>
      <c r="CZ175" s="1022"/>
      <c r="DA175" s="1022"/>
      <c r="DB175" s="1022"/>
      <c r="DC175" s="1065"/>
    </row>
    <row r="176" spans="1:107" ht="18.600000000000001" customHeight="1" x14ac:dyDescent="0.25">
      <c r="A176" s="1180" t="s">
        <v>853</v>
      </c>
      <c r="B176" s="1018"/>
      <c r="C176" s="1018"/>
      <c r="D176" s="1011"/>
      <c r="E176" s="1023"/>
      <c r="F176" s="1019"/>
      <c r="G176" s="1016"/>
      <c r="H176" s="1020"/>
      <c r="I176" s="1239"/>
      <c r="J176" s="1238"/>
      <c r="K176" s="1021"/>
      <c r="L176" s="1016"/>
      <c r="M176" s="1022"/>
      <c r="N17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7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7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7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7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7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76" s="1022"/>
      <c r="U176" s="1022"/>
      <c r="V17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7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7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7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7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7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76" s="1022"/>
      <c r="AC176" s="1046"/>
      <c r="AD176" s="1047"/>
      <c r="AE176" s="1047"/>
      <c r="AF176" s="1047"/>
      <c r="AG176" s="1039"/>
      <c r="AH176" s="1038"/>
      <c r="AI176" s="1048"/>
      <c r="AJ176" s="1048"/>
      <c r="AK176" s="1041"/>
      <c r="AL176" s="1042"/>
      <c r="AM176" s="1043"/>
      <c r="AN176" s="1040"/>
      <c r="AO176" s="1044"/>
      <c r="AP176" s="1044"/>
      <c r="AQ176" s="1044"/>
      <c r="AR176" s="1044"/>
      <c r="AS176" s="1044"/>
      <c r="AT176" s="1044"/>
      <c r="AU176" s="1049"/>
      <c r="AV176" s="1041"/>
      <c r="AW176" s="1041"/>
      <c r="AX176" s="1047"/>
      <c r="AY17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7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76" s="1055"/>
      <c r="BB176" s="1038"/>
      <c r="BC176" s="1038"/>
      <c r="BD17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76" s="1038"/>
      <c r="BF176" s="1030"/>
      <c r="BG176" s="1030"/>
      <c r="BH176" s="1066"/>
      <c r="BI176" s="1038"/>
      <c r="BJ176" s="1066"/>
      <c r="BK176" s="1055"/>
      <c r="BL176" s="1038"/>
      <c r="BM176" s="1067"/>
      <c r="BN176" s="1068"/>
      <c r="BO176" s="1055"/>
      <c r="BP176" s="1022"/>
      <c r="BQ176" s="1067"/>
      <c r="BR176" s="1069"/>
      <c r="BS176" s="1070"/>
      <c r="BT176" s="1022"/>
      <c r="BU176" s="1071"/>
      <c r="BV176" s="1039"/>
      <c r="BW176" s="1025"/>
      <c r="BX176" s="1026"/>
      <c r="BY176" s="1022"/>
      <c r="BZ176" s="1022"/>
      <c r="CA176" s="1025"/>
      <c r="CB176" s="1026"/>
      <c r="CC176" s="1025"/>
      <c r="CD176" s="1026"/>
      <c r="CE176" s="1025"/>
      <c r="CF176" s="1026"/>
      <c r="CG176" s="1202"/>
      <c r="CH176" s="1022"/>
      <c r="CI176" s="1022"/>
      <c r="CJ176" s="1022"/>
      <c r="CK176" s="1065"/>
      <c r="CL176" s="1026"/>
      <c r="CM176" s="1202"/>
      <c r="CN176" s="1022"/>
      <c r="CO176" s="1022"/>
      <c r="CP176" s="1022"/>
      <c r="CQ176" s="1065"/>
      <c r="CR176" s="1026"/>
      <c r="CS176" s="1202"/>
      <c r="CT176" s="1022"/>
      <c r="CU176" s="1022"/>
      <c r="CV176" s="1022"/>
      <c r="CW176" s="1065"/>
      <c r="CX176" s="1026"/>
      <c r="CY176" s="1022"/>
      <c r="CZ176" s="1022"/>
      <c r="DA176" s="1022"/>
      <c r="DB176" s="1022"/>
      <c r="DC176" s="1065"/>
    </row>
    <row r="177" spans="1:107" ht="18.600000000000001" customHeight="1" x14ac:dyDescent="0.25">
      <c r="A177" s="1180" t="s">
        <v>854</v>
      </c>
      <c r="B177" s="1018"/>
      <c r="C177" s="1018"/>
      <c r="D177" s="1011"/>
      <c r="E177" s="1023"/>
      <c r="F177" s="1019"/>
      <c r="G177" s="1016"/>
      <c r="H177" s="1020"/>
      <c r="I177" s="1239"/>
      <c r="J177" s="1238"/>
      <c r="K177" s="1021"/>
      <c r="L177" s="1016"/>
      <c r="M177" s="1022"/>
      <c r="N17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7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7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7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7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7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77" s="1022"/>
      <c r="U177" s="1022"/>
      <c r="V17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7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7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7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7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7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77" s="1022"/>
      <c r="AC177" s="1046"/>
      <c r="AD177" s="1047"/>
      <c r="AE177" s="1047"/>
      <c r="AF177" s="1047"/>
      <c r="AG177" s="1039"/>
      <c r="AH177" s="1038"/>
      <c r="AI177" s="1048"/>
      <c r="AJ177" s="1048"/>
      <c r="AK177" s="1041"/>
      <c r="AL177" s="1042"/>
      <c r="AM177" s="1043"/>
      <c r="AN177" s="1040"/>
      <c r="AO177" s="1044"/>
      <c r="AP177" s="1044"/>
      <c r="AQ177" s="1044"/>
      <c r="AR177" s="1044"/>
      <c r="AS177" s="1044"/>
      <c r="AT177" s="1044"/>
      <c r="AU177" s="1049"/>
      <c r="AV177" s="1041"/>
      <c r="AW177" s="1041"/>
      <c r="AX177" s="1047"/>
      <c r="AY17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7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77" s="1055"/>
      <c r="BB177" s="1038"/>
      <c r="BC177" s="1038"/>
      <c r="BD17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77" s="1038"/>
      <c r="BF177" s="1030"/>
      <c r="BG177" s="1030"/>
      <c r="BH177" s="1066"/>
      <c r="BI177" s="1038"/>
      <c r="BJ177" s="1066"/>
      <c r="BK177" s="1055"/>
      <c r="BL177" s="1038"/>
      <c r="BM177" s="1067"/>
      <c r="BN177" s="1068"/>
      <c r="BO177" s="1055"/>
      <c r="BP177" s="1022"/>
      <c r="BQ177" s="1067"/>
      <c r="BR177" s="1069"/>
      <c r="BS177" s="1070"/>
      <c r="BT177" s="1022"/>
      <c r="BU177" s="1071"/>
      <c r="BV177" s="1039"/>
      <c r="BW177" s="1025"/>
      <c r="BX177" s="1026"/>
      <c r="BY177" s="1022"/>
      <c r="BZ177" s="1022"/>
      <c r="CA177" s="1025"/>
      <c r="CB177" s="1026"/>
      <c r="CC177" s="1025"/>
      <c r="CD177" s="1026"/>
      <c r="CE177" s="1025"/>
      <c r="CF177" s="1026"/>
      <c r="CG177" s="1202"/>
      <c r="CH177" s="1022"/>
      <c r="CI177" s="1022"/>
      <c r="CJ177" s="1022"/>
      <c r="CK177" s="1065"/>
      <c r="CL177" s="1026"/>
      <c r="CM177" s="1202"/>
      <c r="CN177" s="1022"/>
      <c r="CO177" s="1022"/>
      <c r="CP177" s="1022"/>
      <c r="CQ177" s="1065"/>
      <c r="CR177" s="1026"/>
      <c r="CS177" s="1202"/>
      <c r="CT177" s="1022"/>
      <c r="CU177" s="1022"/>
      <c r="CV177" s="1022"/>
      <c r="CW177" s="1065"/>
      <c r="CX177" s="1026"/>
      <c r="CY177" s="1022"/>
      <c r="CZ177" s="1022"/>
      <c r="DA177" s="1022"/>
      <c r="DB177" s="1022"/>
      <c r="DC177" s="1065"/>
    </row>
    <row r="178" spans="1:107" ht="18.600000000000001" customHeight="1" x14ac:dyDescent="0.25">
      <c r="A178" s="1180" t="s">
        <v>855</v>
      </c>
      <c r="B178" s="1018"/>
      <c r="C178" s="1018"/>
      <c r="D178" s="1011"/>
      <c r="E178" s="1023"/>
      <c r="F178" s="1019"/>
      <c r="G178" s="1016"/>
      <c r="H178" s="1020"/>
      <c r="I178" s="1239"/>
      <c r="J178" s="1238"/>
      <c r="K178" s="1021"/>
      <c r="L178" s="1016"/>
      <c r="M178" s="1022"/>
      <c r="N17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7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7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7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7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7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78" s="1022"/>
      <c r="U178" s="1022"/>
      <c r="V17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7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7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7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7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7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78" s="1022"/>
      <c r="AC178" s="1046"/>
      <c r="AD178" s="1047"/>
      <c r="AE178" s="1047"/>
      <c r="AF178" s="1047"/>
      <c r="AG178" s="1039"/>
      <c r="AH178" s="1038"/>
      <c r="AI178" s="1048"/>
      <c r="AJ178" s="1048"/>
      <c r="AK178" s="1041"/>
      <c r="AL178" s="1042"/>
      <c r="AM178" s="1043"/>
      <c r="AN178" s="1040"/>
      <c r="AO178" s="1044"/>
      <c r="AP178" s="1044"/>
      <c r="AQ178" s="1044"/>
      <c r="AR178" s="1044"/>
      <c r="AS178" s="1044"/>
      <c r="AT178" s="1044"/>
      <c r="AU178" s="1049"/>
      <c r="AV178" s="1041"/>
      <c r="AW178" s="1041"/>
      <c r="AX178" s="1047"/>
      <c r="AY17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7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78" s="1055"/>
      <c r="BB178" s="1038"/>
      <c r="BC178" s="1038"/>
      <c r="BD17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78" s="1038"/>
      <c r="BF178" s="1030"/>
      <c r="BG178" s="1030"/>
      <c r="BH178" s="1066"/>
      <c r="BI178" s="1038"/>
      <c r="BJ178" s="1066"/>
      <c r="BK178" s="1055"/>
      <c r="BL178" s="1038"/>
      <c r="BM178" s="1067"/>
      <c r="BN178" s="1068"/>
      <c r="BO178" s="1055"/>
      <c r="BP178" s="1022"/>
      <c r="BQ178" s="1067"/>
      <c r="BR178" s="1069"/>
      <c r="BS178" s="1070"/>
      <c r="BT178" s="1022"/>
      <c r="BU178" s="1071"/>
      <c r="BV178" s="1039"/>
      <c r="BW178" s="1025"/>
      <c r="BX178" s="1026"/>
      <c r="BY178" s="1022"/>
      <c r="BZ178" s="1022"/>
      <c r="CA178" s="1025"/>
      <c r="CB178" s="1026"/>
      <c r="CC178" s="1025"/>
      <c r="CD178" s="1026"/>
      <c r="CE178" s="1025"/>
      <c r="CF178" s="1026"/>
      <c r="CG178" s="1202"/>
      <c r="CH178" s="1022"/>
      <c r="CI178" s="1022"/>
      <c r="CJ178" s="1022"/>
      <c r="CK178" s="1065"/>
      <c r="CL178" s="1026"/>
      <c r="CM178" s="1202"/>
      <c r="CN178" s="1022"/>
      <c r="CO178" s="1022"/>
      <c r="CP178" s="1022"/>
      <c r="CQ178" s="1065"/>
      <c r="CR178" s="1026"/>
      <c r="CS178" s="1202"/>
      <c r="CT178" s="1022"/>
      <c r="CU178" s="1022"/>
      <c r="CV178" s="1022"/>
      <c r="CW178" s="1065"/>
      <c r="CX178" s="1026"/>
      <c r="CY178" s="1022"/>
      <c r="CZ178" s="1022"/>
      <c r="DA178" s="1022"/>
      <c r="DB178" s="1022"/>
      <c r="DC178" s="1065"/>
    </row>
    <row r="179" spans="1:107" ht="18.600000000000001" customHeight="1" x14ac:dyDescent="0.25">
      <c r="A179" s="1180" t="s">
        <v>856</v>
      </c>
      <c r="B179" s="1018"/>
      <c r="C179" s="1018"/>
      <c r="D179" s="1011"/>
      <c r="E179" s="1023"/>
      <c r="F179" s="1019"/>
      <c r="G179" s="1016"/>
      <c r="H179" s="1020"/>
      <c r="I179" s="1239"/>
      <c r="J179" s="1238"/>
      <c r="K179" s="1021"/>
      <c r="L179" s="1016"/>
      <c r="M179" s="1022"/>
      <c r="N17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7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7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7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7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7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79" s="1022"/>
      <c r="U179" s="1022"/>
      <c r="V17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7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7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7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7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7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79" s="1022"/>
      <c r="AC179" s="1046"/>
      <c r="AD179" s="1047"/>
      <c r="AE179" s="1047"/>
      <c r="AF179" s="1047"/>
      <c r="AG179" s="1039"/>
      <c r="AH179" s="1038"/>
      <c r="AI179" s="1048"/>
      <c r="AJ179" s="1048"/>
      <c r="AK179" s="1041"/>
      <c r="AL179" s="1042"/>
      <c r="AM179" s="1043"/>
      <c r="AN179" s="1040"/>
      <c r="AO179" s="1044"/>
      <c r="AP179" s="1044"/>
      <c r="AQ179" s="1044"/>
      <c r="AR179" s="1044"/>
      <c r="AS179" s="1044"/>
      <c r="AT179" s="1044"/>
      <c r="AU179" s="1049"/>
      <c r="AV179" s="1041"/>
      <c r="AW179" s="1041"/>
      <c r="AX179" s="1047"/>
      <c r="AY17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7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79" s="1055"/>
      <c r="BB179" s="1038"/>
      <c r="BC179" s="1038"/>
      <c r="BD17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79" s="1038"/>
      <c r="BF179" s="1030"/>
      <c r="BG179" s="1030"/>
      <c r="BH179" s="1066"/>
      <c r="BI179" s="1038"/>
      <c r="BJ179" s="1066"/>
      <c r="BK179" s="1055"/>
      <c r="BL179" s="1038"/>
      <c r="BM179" s="1067"/>
      <c r="BN179" s="1068"/>
      <c r="BO179" s="1055"/>
      <c r="BP179" s="1022"/>
      <c r="BQ179" s="1067"/>
      <c r="BR179" s="1069"/>
      <c r="BS179" s="1070"/>
      <c r="BT179" s="1022"/>
      <c r="BU179" s="1071"/>
      <c r="BV179" s="1039"/>
      <c r="BW179" s="1025"/>
      <c r="BX179" s="1026"/>
      <c r="BY179" s="1022"/>
      <c r="BZ179" s="1022"/>
      <c r="CA179" s="1025"/>
      <c r="CB179" s="1026"/>
      <c r="CC179" s="1025"/>
      <c r="CD179" s="1026"/>
      <c r="CE179" s="1025"/>
      <c r="CF179" s="1026"/>
      <c r="CG179" s="1202"/>
      <c r="CH179" s="1022"/>
      <c r="CI179" s="1022"/>
      <c r="CJ179" s="1022"/>
      <c r="CK179" s="1065"/>
      <c r="CL179" s="1026"/>
      <c r="CM179" s="1202"/>
      <c r="CN179" s="1022"/>
      <c r="CO179" s="1022"/>
      <c r="CP179" s="1022"/>
      <c r="CQ179" s="1065"/>
      <c r="CR179" s="1026"/>
      <c r="CS179" s="1202"/>
      <c r="CT179" s="1022"/>
      <c r="CU179" s="1022"/>
      <c r="CV179" s="1022"/>
      <c r="CW179" s="1065"/>
      <c r="CX179" s="1026"/>
      <c r="CY179" s="1022"/>
      <c r="CZ179" s="1022"/>
      <c r="DA179" s="1022"/>
      <c r="DB179" s="1022"/>
      <c r="DC179" s="1065"/>
    </row>
    <row r="180" spans="1:107" ht="18.600000000000001" customHeight="1" x14ac:dyDescent="0.25">
      <c r="A180" s="1180" t="s">
        <v>857</v>
      </c>
      <c r="B180" s="1018"/>
      <c r="C180" s="1018"/>
      <c r="D180" s="1011"/>
      <c r="E180" s="1023"/>
      <c r="F180" s="1019"/>
      <c r="G180" s="1016"/>
      <c r="H180" s="1020"/>
      <c r="I180" s="1239"/>
      <c r="J180" s="1238"/>
      <c r="K180" s="1021"/>
      <c r="L180" s="1016"/>
      <c r="M180" s="1022"/>
      <c r="N18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8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8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8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8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8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80" s="1022"/>
      <c r="U180" s="1022"/>
      <c r="V18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8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8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8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8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8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80" s="1022"/>
      <c r="AC180" s="1046"/>
      <c r="AD180" s="1047"/>
      <c r="AE180" s="1047"/>
      <c r="AF180" s="1047"/>
      <c r="AG180" s="1039"/>
      <c r="AH180" s="1038"/>
      <c r="AI180" s="1048"/>
      <c r="AJ180" s="1048"/>
      <c r="AK180" s="1041"/>
      <c r="AL180" s="1042"/>
      <c r="AM180" s="1043"/>
      <c r="AN180" s="1040"/>
      <c r="AO180" s="1044"/>
      <c r="AP180" s="1044"/>
      <c r="AQ180" s="1044"/>
      <c r="AR180" s="1044"/>
      <c r="AS180" s="1044"/>
      <c r="AT180" s="1044"/>
      <c r="AU180" s="1049"/>
      <c r="AV180" s="1041"/>
      <c r="AW180" s="1041"/>
      <c r="AX180" s="1047"/>
      <c r="AY18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8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80" s="1055"/>
      <c r="BB180" s="1038"/>
      <c r="BC180" s="1038"/>
      <c r="BD18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80" s="1038"/>
      <c r="BF180" s="1030"/>
      <c r="BG180" s="1030"/>
      <c r="BH180" s="1066"/>
      <c r="BI180" s="1038"/>
      <c r="BJ180" s="1066"/>
      <c r="BK180" s="1055"/>
      <c r="BL180" s="1038"/>
      <c r="BM180" s="1067"/>
      <c r="BN180" s="1068"/>
      <c r="BO180" s="1055"/>
      <c r="BP180" s="1022"/>
      <c r="BQ180" s="1067"/>
      <c r="BR180" s="1069"/>
      <c r="BS180" s="1070"/>
      <c r="BT180" s="1022"/>
      <c r="BU180" s="1071"/>
      <c r="BV180" s="1039"/>
      <c r="BW180" s="1025"/>
      <c r="BX180" s="1026"/>
      <c r="BY180" s="1022"/>
      <c r="BZ180" s="1022"/>
      <c r="CA180" s="1025"/>
      <c r="CB180" s="1026"/>
      <c r="CC180" s="1025"/>
      <c r="CD180" s="1026"/>
      <c r="CE180" s="1025"/>
      <c r="CF180" s="1026"/>
      <c r="CG180" s="1202"/>
      <c r="CH180" s="1022"/>
      <c r="CI180" s="1022"/>
      <c r="CJ180" s="1022"/>
      <c r="CK180" s="1065"/>
      <c r="CL180" s="1026"/>
      <c r="CM180" s="1202"/>
      <c r="CN180" s="1022"/>
      <c r="CO180" s="1022"/>
      <c r="CP180" s="1022"/>
      <c r="CQ180" s="1065"/>
      <c r="CR180" s="1026"/>
      <c r="CS180" s="1202"/>
      <c r="CT180" s="1022"/>
      <c r="CU180" s="1022"/>
      <c r="CV180" s="1022"/>
      <c r="CW180" s="1065"/>
      <c r="CX180" s="1026"/>
      <c r="CY180" s="1022"/>
      <c r="CZ180" s="1022"/>
      <c r="DA180" s="1022"/>
      <c r="DB180" s="1022"/>
      <c r="DC180" s="1065"/>
    </row>
    <row r="181" spans="1:107" ht="18.600000000000001" customHeight="1" x14ac:dyDescent="0.25">
      <c r="A181" s="1180" t="s">
        <v>858</v>
      </c>
      <c r="B181" s="1018"/>
      <c r="C181" s="1018"/>
      <c r="D181" s="1011"/>
      <c r="E181" s="1023"/>
      <c r="F181" s="1019"/>
      <c r="G181" s="1016"/>
      <c r="H181" s="1020"/>
      <c r="I181" s="1239"/>
      <c r="J181" s="1238"/>
      <c r="K181" s="1021"/>
      <c r="L181" s="1016"/>
      <c r="M181" s="1022"/>
      <c r="N18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8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8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8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8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8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81" s="1022"/>
      <c r="U181" s="1022"/>
      <c r="V18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8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8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8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8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8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81" s="1022"/>
      <c r="AC181" s="1046"/>
      <c r="AD181" s="1047"/>
      <c r="AE181" s="1047"/>
      <c r="AF181" s="1047"/>
      <c r="AG181" s="1039"/>
      <c r="AH181" s="1038"/>
      <c r="AI181" s="1048"/>
      <c r="AJ181" s="1048"/>
      <c r="AK181" s="1041"/>
      <c r="AL181" s="1042"/>
      <c r="AM181" s="1043"/>
      <c r="AN181" s="1040"/>
      <c r="AO181" s="1044"/>
      <c r="AP181" s="1044"/>
      <c r="AQ181" s="1044"/>
      <c r="AR181" s="1044"/>
      <c r="AS181" s="1044"/>
      <c r="AT181" s="1044"/>
      <c r="AU181" s="1049"/>
      <c r="AV181" s="1041"/>
      <c r="AW181" s="1041"/>
      <c r="AX181" s="1047"/>
      <c r="AY18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8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81" s="1055"/>
      <c r="BB181" s="1038"/>
      <c r="BC181" s="1038"/>
      <c r="BD18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81" s="1038"/>
      <c r="BF181" s="1030"/>
      <c r="BG181" s="1030"/>
      <c r="BH181" s="1066"/>
      <c r="BI181" s="1038"/>
      <c r="BJ181" s="1066"/>
      <c r="BK181" s="1055"/>
      <c r="BL181" s="1038"/>
      <c r="BM181" s="1067"/>
      <c r="BN181" s="1068"/>
      <c r="BO181" s="1055"/>
      <c r="BP181" s="1022"/>
      <c r="BQ181" s="1067"/>
      <c r="BR181" s="1069"/>
      <c r="BS181" s="1070"/>
      <c r="BT181" s="1022"/>
      <c r="BU181" s="1071"/>
      <c r="BV181" s="1039"/>
      <c r="BW181" s="1025"/>
      <c r="BX181" s="1026"/>
      <c r="BY181" s="1022"/>
      <c r="BZ181" s="1022"/>
      <c r="CA181" s="1025"/>
      <c r="CB181" s="1026"/>
      <c r="CC181" s="1025"/>
      <c r="CD181" s="1026"/>
      <c r="CE181" s="1025"/>
      <c r="CF181" s="1026"/>
      <c r="CG181" s="1202"/>
      <c r="CH181" s="1022"/>
      <c r="CI181" s="1022"/>
      <c r="CJ181" s="1022"/>
      <c r="CK181" s="1065"/>
      <c r="CL181" s="1026"/>
      <c r="CM181" s="1202"/>
      <c r="CN181" s="1022"/>
      <c r="CO181" s="1022"/>
      <c r="CP181" s="1022"/>
      <c r="CQ181" s="1065"/>
      <c r="CR181" s="1026"/>
      <c r="CS181" s="1202"/>
      <c r="CT181" s="1022"/>
      <c r="CU181" s="1022"/>
      <c r="CV181" s="1022"/>
      <c r="CW181" s="1065"/>
      <c r="CX181" s="1026"/>
      <c r="CY181" s="1022"/>
      <c r="CZ181" s="1022"/>
      <c r="DA181" s="1022"/>
      <c r="DB181" s="1022"/>
      <c r="DC181" s="1065"/>
    </row>
    <row r="182" spans="1:107" ht="18.600000000000001" customHeight="1" x14ac:dyDescent="0.25">
      <c r="A182" s="1180" t="s">
        <v>859</v>
      </c>
      <c r="B182" s="1018"/>
      <c r="C182" s="1018"/>
      <c r="D182" s="1011"/>
      <c r="E182" s="1023"/>
      <c r="F182" s="1019"/>
      <c r="G182" s="1016"/>
      <c r="H182" s="1020"/>
      <c r="I182" s="1239"/>
      <c r="J182" s="1238"/>
      <c r="K182" s="1021"/>
      <c r="L182" s="1016"/>
      <c r="M182" s="1022"/>
      <c r="N18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8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8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8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8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8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82" s="1022"/>
      <c r="U182" s="1022"/>
      <c r="V18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8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8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8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8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8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82" s="1022"/>
      <c r="AC182" s="1046"/>
      <c r="AD182" s="1047"/>
      <c r="AE182" s="1047"/>
      <c r="AF182" s="1047"/>
      <c r="AG182" s="1039"/>
      <c r="AH182" s="1038"/>
      <c r="AI182" s="1048"/>
      <c r="AJ182" s="1048"/>
      <c r="AK182" s="1041"/>
      <c r="AL182" s="1042"/>
      <c r="AM182" s="1043"/>
      <c r="AN182" s="1040"/>
      <c r="AO182" s="1044"/>
      <c r="AP182" s="1044"/>
      <c r="AQ182" s="1044"/>
      <c r="AR182" s="1044"/>
      <c r="AS182" s="1044"/>
      <c r="AT182" s="1044"/>
      <c r="AU182" s="1049"/>
      <c r="AV182" s="1041"/>
      <c r="AW182" s="1041"/>
      <c r="AX182" s="1047"/>
      <c r="AY18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8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82" s="1055"/>
      <c r="BB182" s="1038"/>
      <c r="BC182" s="1038"/>
      <c r="BD18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82" s="1038"/>
      <c r="BF182" s="1030"/>
      <c r="BG182" s="1030"/>
      <c r="BH182" s="1066"/>
      <c r="BI182" s="1038"/>
      <c r="BJ182" s="1066"/>
      <c r="BK182" s="1055"/>
      <c r="BL182" s="1038"/>
      <c r="BM182" s="1067"/>
      <c r="BN182" s="1068"/>
      <c r="BO182" s="1055"/>
      <c r="BP182" s="1022"/>
      <c r="BQ182" s="1067"/>
      <c r="BR182" s="1069"/>
      <c r="BS182" s="1070"/>
      <c r="BT182" s="1022"/>
      <c r="BU182" s="1071"/>
      <c r="BV182" s="1039"/>
      <c r="BW182" s="1025"/>
      <c r="BX182" s="1026"/>
      <c r="BY182" s="1022"/>
      <c r="BZ182" s="1022"/>
      <c r="CA182" s="1025"/>
      <c r="CB182" s="1026"/>
      <c r="CC182" s="1025"/>
      <c r="CD182" s="1026"/>
      <c r="CE182" s="1025"/>
      <c r="CF182" s="1026"/>
      <c r="CG182" s="1202"/>
      <c r="CH182" s="1022"/>
      <c r="CI182" s="1022"/>
      <c r="CJ182" s="1022"/>
      <c r="CK182" s="1065"/>
      <c r="CL182" s="1026"/>
      <c r="CM182" s="1202"/>
      <c r="CN182" s="1022"/>
      <c r="CO182" s="1022"/>
      <c r="CP182" s="1022"/>
      <c r="CQ182" s="1065"/>
      <c r="CR182" s="1026"/>
      <c r="CS182" s="1202"/>
      <c r="CT182" s="1022"/>
      <c r="CU182" s="1022"/>
      <c r="CV182" s="1022"/>
      <c r="CW182" s="1065"/>
      <c r="CX182" s="1026"/>
      <c r="CY182" s="1022"/>
      <c r="CZ182" s="1022"/>
      <c r="DA182" s="1022"/>
      <c r="DB182" s="1022"/>
      <c r="DC182" s="1065"/>
    </row>
    <row r="183" spans="1:107" ht="18.600000000000001" customHeight="1" x14ac:dyDescent="0.25">
      <c r="A183" s="1180" t="s">
        <v>860</v>
      </c>
      <c r="B183" s="1018"/>
      <c r="C183" s="1018"/>
      <c r="D183" s="1011"/>
      <c r="E183" s="1023"/>
      <c r="F183" s="1019"/>
      <c r="G183" s="1016"/>
      <c r="H183" s="1020"/>
      <c r="I183" s="1239"/>
      <c r="J183" s="1238"/>
      <c r="K183" s="1021"/>
      <c r="L183" s="1016"/>
      <c r="M183" s="1022"/>
      <c r="N18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8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8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8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8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8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83" s="1022"/>
      <c r="U183" s="1022"/>
      <c r="V18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8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8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8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8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8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83" s="1022"/>
      <c r="AC183" s="1046"/>
      <c r="AD183" s="1047"/>
      <c r="AE183" s="1047"/>
      <c r="AF183" s="1047"/>
      <c r="AG183" s="1039"/>
      <c r="AH183" s="1038"/>
      <c r="AI183" s="1048"/>
      <c r="AJ183" s="1048"/>
      <c r="AK183" s="1041"/>
      <c r="AL183" s="1042"/>
      <c r="AM183" s="1043"/>
      <c r="AN183" s="1040"/>
      <c r="AO183" s="1044"/>
      <c r="AP183" s="1044"/>
      <c r="AQ183" s="1044"/>
      <c r="AR183" s="1044"/>
      <c r="AS183" s="1044"/>
      <c r="AT183" s="1044"/>
      <c r="AU183" s="1049"/>
      <c r="AV183" s="1041"/>
      <c r="AW183" s="1041"/>
      <c r="AX183" s="1047"/>
      <c r="AY18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8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83" s="1055"/>
      <c r="BB183" s="1038"/>
      <c r="BC183" s="1038"/>
      <c r="BD18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83" s="1038"/>
      <c r="BF183" s="1030"/>
      <c r="BG183" s="1030"/>
      <c r="BH183" s="1066"/>
      <c r="BI183" s="1038"/>
      <c r="BJ183" s="1066"/>
      <c r="BK183" s="1055"/>
      <c r="BL183" s="1038"/>
      <c r="BM183" s="1067"/>
      <c r="BN183" s="1068"/>
      <c r="BO183" s="1055"/>
      <c r="BP183" s="1022"/>
      <c r="BQ183" s="1067"/>
      <c r="BR183" s="1069"/>
      <c r="BS183" s="1070"/>
      <c r="BT183" s="1022"/>
      <c r="BU183" s="1071"/>
      <c r="BV183" s="1039"/>
      <c r="BW183" s="1025"/>
      <c r="BX183" s="1026"/>
      <c r="BY183" s="1022"/>
      <c r="BZ183" s="1022"/>
      <c r="CA183" s="1025"/>
      <c r="CB183" s="1026"/>
      <c r="CC183" s="1025"/>
      <c r="CD183" s="1026"/>
      <c r="CE183" s="1025"/>
      <c r="CF183" s="1026"/>
      <c r="CG183" s="1202"/>
      <c r="CH183" s="1022"/>
      <c r="CI183" s="1022"/>
      <c r="CJ183" s="1022"/>
      <c r="CK183" s="1065"/>
      <c r="CL183" s="1026"/>
      <c r="CM183" s="1202"/>
      <c r="CN183" s="1022"/>
      <c r="CO183" s="1022"/>
      <c r="CP183" s="1022"/>
      <c r="CQ183" s="1065"/>
      <c r="CR183" s="1026"/>
      <c r="CS183" s="1202"/>
      <c r="CT183" s="1022"/>
      <c r="CU183" s="1022"/>
      <c r="CV183" s="1022"/>
      <c r="CW183" s="1065"/>
      <c r="CX183" s="1026"/>
      <c r="CY183" s="1022"/>
      <c r="CZ183" s="1022"/>
      <c r="DA183" s="1022"/>
      <c r="DB183" s="1022"/>
      <c r="DC183" s="1065"/>
    </row>
    <row r="184" spans="1:107" ht="18.600000000000001" customHeight="1" x14ac:dyDescent="0.25">
      <c r="A184" s="1180" t="s">
        <v>861</v>
      </c>
      <c r="B184" s="1018"/>
      <c r="C184" s="1018"/>
      <c r="D184" s="1011"/>
      <c r="E184" s="1023"/>
      <c r="F184" s="1019"/>
      <c r="G184" s="1016"/>
      <c r="H184" s="1020"/>
      <c r="I184" s="1239"/>
      <c r="J184" s="1238"/>
      <c r="K184" s="1021"/>
      <c r="L184" s="1016"/>
      <c r="M184" s="1022"/>
      <c r="N18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8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8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8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8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8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84" s="1022"/>
      <c r="U184" s="1022"/>
      <c r="V18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8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8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8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8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8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84" s="1022"/>
      <c r="AC184" s="1046"/>
      <c r="AD184" s="1047"/>
      <c r="AE184" s="1047"/>
      <c r="AF184" s="1047"/>
      <c r="AG184" s="1039"/>
      <c r="AH184" s="1038"/>
      <c r="AI184" s="1048"/>
      <c r="AJ184" s="1048"/>
      <c r="AK184" s="1041"/>
      <c r="AL184" s="1042"/>
      <c r="AM184" s="1043"/>
      <c r="AN184" s="1040"/>
      <c r="AO184" s="1044"/>
      <c r="AP184" s="1044"/>
      <c r="AQ184" s="1044"/>
      <c r="AR184" s="1044"/>
      <c r="AS184" s="1044"/>
      <c r="AT184" s="1044"/>
      <c r="AU184" s="1049"/>
      <c r="AV184" s="1041"/>
      <c r="AW184" s="1041"/>
      <c r="AX184" s="1047"/>
      <c r="AY18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8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84" s="1055"/>
      <c r="BB184" s="1038"/>
      <c r="BC184" s="1038"/>
      <c r="BD18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84" s="1038"/>
      <c r="BF184" s="1030"/>
      <c r="BG184" s="1030"/>
      <c r="BH184" s="1066"/>
      <c r="BI184" s="1038"/>
      <c r="BJ184" s="1066"/>
      <c r="BK184" s="1055"/>
      <c r="BL184" s="1038"/>
      <c r="BM184" s="1067"/>
      <c r="BN184" s="1068"/>
      <c r="BO184" s="1055"/>
      <c r="BP184" s="1022"/>
      <c r="BQ184" s="1067"/>
      <c r="BR184" s="1069"/>
      <c r="BS184" s="1070"/>
      <c r="BT184" s="1022"/>
      <c r="BU184" s="1071"/>
      <c r="BV184" s="1039"/>
      <c r="BW184" s="1025"/>
      <c r="BX184" s="1026"/>
      <c r="BY184" s="1022"/>
      <c r="BZ184" s="1022"/>
      <c r="CA184" s="1025"/>
      <c r="CB184" s="1026"/>
      <c r="CC184" s="1025"/>
      <c r="CD184" s="1026"/>
      <c r="CE184" s="1025"/>
      <c r="CF184" s="1026"/>
      <c r="CG184" s="1202"/>
      <c r="CH184" s="1022"/>
      <c r="CI184" s="1022"/>
      <c r="CJ184" s="1022"/>
      <c r="CK184" s="1065"/>
      <c r="CL184" s="1026"/>
      <c r="CM184" s="1202"/>
      <c r="CN184" s="1022"/>
      <c r="CO184" s="1022"/>
      <c r="CP184" s="1022"/>
      <c r="CQ184" s="1065"/>
      <c r="CR184" s="1026"/>
      <c r="CS184" s="1202"/>
      <c r="CT184" s="1022"/>
      <c r="CU184" s="1022"/>
      <c r="CV184" s="1022"/>
      <c r="CW184" s="1065"/>
      <c r="CX184" s="1026"/>
      <c r="CY184" s="1022"/>
      <c r="CZ184" s="1022"/>
      <c r="DA184" s="1022"/>
      <c r="DB184" s="1022"/>
      <c r="DC184" s="1065"/>
    </row>
    <row r="185" spans="1:107" ht="18.600000000000001" customHeight="1" x14ac:dyDescent="0.25">
      <c r="A185" s="1180" t="s">
        <v>862</v>
      </c>
      <c r="B185" s="1018"/>
      <c r="C185" s="1018"/>
      <c r="D185" s="1011"/>
      <c r="E185" s="1023"/>
      <c r="F185" s="1019"/>
      <c r="G185" s="1016"/>
      <c r="H185" s="1020"/>
      <c r="I185" s="1239"/>
      <c r="J185" s="1238"/>
      <c r="K185" s="1021"/>
      <c r="L185" s="1016"/>
      <c r="M185" s="1022"/>
      <c r="N18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8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8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8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8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8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85" s="1022"/>
      <c r="U185" s="1022"/>
      <c r="V18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8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8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8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8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8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85" s="1022"/>
      <c r="AC185" s="1046"/>
      <c r="AD185" s="1047"/>
      <c r="AE185" s="1047"/>
      <c r="AF185" s="1047"/>
      <c r="AG185" s="1039"/>
      <c r="AH185" s="1038"/>
      <c r="AI185" s="1048"/>
      <c r="AJ185" s="1048"/>
      <c r="AK185" s="1041"/>
      <c r="AL185" s="1042"/>
      <c r="AM185" s="1043"/>
      <c r="AN185" s="1040"/>
      <c r="AO185" s="1044"/>
      <c r="AP185" s="1044"/>
      <c r="AQ185" s="1044"/>
      <c r="AR185" s="1044"/>
      <c r="AS185" s="1044"/>
      <c r="AT185" s="1044"/>
      <c r="AU185" s="1049"/>
      <c r="AV185" s="1041"/>
      <c r="AW185" s="1041"/>
      <c r="AX185" s="1047"/>
      <c r="AY18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8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85" s="1055"/>
      <c r="BB185" s="1038"/>
      <c r="BC185" s="1038"/>
      <c r="BD18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85" s="1038"/>
      <c r="BF185" s="1030"/>
      <c r="BG185" s="1030"/>
      <c r="BH185" s="1066"/>
      <c r="BI185" s="1038"/>
      <c r="BJ185" s="1066"/>
      <c r="BK185" s="1055"/>
      <c r="BL185" s="1038"/>
      <c r="BM185" s="1067"/>
      <c r="BN185" s="1068"/>
      <c r="BO185" s="1055"/>
      <c r="BP185" s="1022"/>
      <c r="BQ185" s="1067"/>
      <c r="BR185" s="1069"/>
      <c r="BS185" s="1070"/>
      <c r="BT185" s="1022"/>
      <c r="BU185" s="1071"/>
      <c r="BV185" s="1039"/>
      <c r="BW185" s="1025"/>
      <c r="BX185" s="1026"/>
      <c r="BY185" s="1022"/>
      <c r="BZ185" s="1022"/>
      <c r="CA185" s="1025"/>
      <c r="CB185" s="1026"/>
      <c r="CC185" s="1025"/>
      <c r="CD185" s="1026"/>
      <c r="CE185" s="1025"/>
      <c r="CF185" s="1026"/>
      <c r="CG185" s="1202"/>
      <c r="CH185" s="1022"/>
      <c r="CI185" s="1022"/>
      <c r="CJ185" s="1022"/>
      <c r="CK185" s="1065"/>
      <c r="CL185" s="1026"/>
      <c r="CM185" s="1202"/>
      <c r="CN185" s="1022"/>
      <c r="CO185" s="1022"/>
      <c r="CP185" s="1022"/>
      <c r="CQ185" s="1065"/>
      <c r="CR185" s="1026"/>
      <c r="CS185" s="1202"/>
      <c r="CT185" s="1022"/>
      <c r="CU185" s="1022"/>
      <c r="CV185" s="1022"/>
      <c r="CW185" s="1065"/>
      <c r="CX185" s="1026"/>
      <c r="CY185" s="1022"/>
      <c r="CZ185" s="1022"/>
      <c r="DA185" s="1022"/>
      <c r="DB185" s="1022"/>
      <c r="DC185" s="1065"/>
    </row>
    <row r="186" spans="1:107" ht="18.600000000000001" customHeight="1" x14ac:dyDescent="0.25">
      <c r="A186" s="1180" t="s">
        <v>863</v>
      </c>
      <c r="B186" s="1018"/>
      <c r="C186" s="1018"/>
      <c r="D186" s="1011"/>
      <c r="E186" s="1023"/>
      <c r="F186" s="1019"/>
      <c r="G186" s="1016"/>
      <c r="H186" s="1020"/>
      <c r="I186" s="1239"/>
      <c r="J186" s="1238"/>
      <c r="K186" s="1021"/>
      <c r="L186" s="1016"/>
      <c r="M186" s="1022"/>
      <c r="N18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8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8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8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8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8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86" s="1022"/>
      <c r="U186" s="1022"/>
      <c r="V18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8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8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8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8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8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86" s="1022"/>
      <c r="AC186" s="1046"/>
      <c r="AD186" s="1047"/>
      <c r="AE186" s="1047"/>
      <c r="AF186" s="1047"/>
      <c r="AG186" s="1039"/>
      <c r="AH186" s="1038"/>
      <c r="AI186" s="1048"/>
      <c r="AJ186" s="1048"/>
      <c r="AK186" s="1041"/>
      <c r="AL186" s="1042"/>
      <c r="AM186" s="1043"/>
      <c r="AN186" s="1040"/>
      <c r="AO186" s="1044"/>
      <c r="AP186" s="1044"/>
      <c r="AQ186" s="1044"/>
      <c r="AR186" s="1044"/>
      <c r="AS186" s="1044"/>
      <c r="AT186" s="1044"/>
      <c r="AU186" s="1049"/>
      <c r="AV186" s="1041"/>
      <c r="AW186" s="1041"/>
      <c r="AX186" s="1047"/>
      <c r="AY18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8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86" s="1055"/>
      <c r="BB186" s="1038"/>
      <c r="BC186" s="1038"/>
      <c r="BD18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86" s="1038"/>
      <c r="BF186" s="1030"/>
      <c r="BG186" s="1030"/>
      <c r="BH186" s="1066"/>
      <c r="BI186" s="1038"/>
      <c r="BJ186" s="1066"/>
      <c r="BK186" s="1055"/>
      <c r="BL186" s="1038"/>
      <c r="BM186" s="1067"/>
      <c r="BN186" s="1068"/>
      <c r="BO186" s="1055"/>
      <c r="BP186" s="1022"/>
      <c r="BQ186" s="1067"/>
      <c r="BR186" s="1069"/>
      <c r="BS186" s="1070"/>
      <c r="BT186" s="1022"/>
      <c r="BU186" s="1071"/>
      <c r="BV186" s="1039"/>
      <c r="BW186" s="1025"/>
      <c r="BX186" s="1026"/>
      <c r="BY186" s="1022"/>
      <c r="BZ186" s="1022"/>
      <c r="CA186" s="1025"/>
      <c r="CB186" s="1026"/>
      <c r="CC186" s="1025"/>
      <c r="CD186" s="1026"/>
      <c r="CE186" s="1025"/>
      <c r="CF186" s="1026"/>
      <c r="CG186" s="1202"/>
      <c r="CH186" s="1022"/>
      <c r="CI186" s="1022"/>
      <c r="CJ186" s="1022"/>
      <c r="CK186" s="1065"/>
      <c r="CL186" s="1026"/>
      <c r="CM186" s="1202"/>
      <c r="CN186" s="1022"/>
      <c r="CO186" s="1022"/>
      <c r="CP186" s="1022"/>
      <c r="CQ186" s="1065"/>
      <c r="CR186" s="1026"/>
      <c r="CS186" s="1202"/>
      <c r="CT186" s="1022"/>
      <c r="CU186" s="1022"/>
      <c r="CV186" s="1022"/>
      <c r="CW186" s="1065"/>
      <c r="CX186" s="1026"/>
      <c r="CY186" s="1022"/>
      <c r="CZ186" s="1022"/>
      <c r="DA186" s="1022"/>
      <c r="DB186" s="1022"/>
      <c r="DC186" s="1065"/>
    </row>
    <row r="187" spans="1:107" ht="18.600000000000001" customHeight="1" x14ac:dyDescent="0.25">
      <c r="A187" s="1180" t="s">
        <v>864</v>
      </c>
      <c r="B187" s="1018"/>
      <c r="C187" s="1018"/>
      <c r="D187" s="1011"/>
      <c r="E187" s="1023"/>
      <c r="F187" s="1019"/>
      <c r="G187" s="1016"/>
      <c r="H187" s="1020"/>
      <c r="I187" s="1239"/>
      <c r="J187" s="1238"/>
      <c r="K187" s="1021"/>
      <c r="L187" s="1016"/>
      <c r="M187" s="1022"/>
      <c r="N18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8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8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8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8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8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87" s="1022"/>
      <c r="U187" s="1022"/>
      <c r="V18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8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8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8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8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8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87" s="1022"/>
      <c r="AC187" s="1046"/>
      <c r="AD187" s="1047"/>
      <c r="AE187" s="1047"/>
      <c r="AF187" s="1047"/>
      <c r="AG187" s="1039"/>
      <c r="AH187" s="1038"/>
      <c r="AI187" s="1048"/>
      <c r="AJ187" s="1048"/>
      <c r="AK187" s="1041"/>
      <c r="AL187" s="1042"/>
      <c r="AM187" s="1043"/>
      <c r="AN187" s="1040"/>
      <c r="AO187" s="1044"/>
      <c r="AP187" s="1044"/>
      <c r="AQ187" s="1044"/>
      <c r="AR187" s="1044"/>
      <c r="AS187" s="1044"/>
      <c r="AT187" s="1044"/>
      <c r="AU187" s="1049"/>
      <c r="AV187" s="1041"/>
      <c r="AW187" s="1041"/>
      <c r="AX187" s="1047"/>
      <c r="AY18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8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87" s="1055"/>
      <c r="BB187" s="1038"/>
      <c r="BC187" s="1038"/>
      <c r="BD18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87" s="1038"/>
      <c r="BF187" s="1030"/>
      <c r="BG187" s="1030"/>
      <c r="BH187" s="1066"/>
      <c r="BI187" s="1038"/>
      <c r="BJ187" s="1066"/>
      <c r="BK187" s="1055"/>
      <c r="BL187" s="1038"/>
      <c r="BM187" s="1067"/>
      <c r="BN187" s="1068"/>
      <c r="BO187" s="1055"/>
      <c r="BP187" s="1022"/>
      <c r="BQ187" s="1067"/>
      <c r="BR187" s="1069"/>
      <c r="BS187" s="1070"/>
      <c r="BT187" s="1022"/>
      <c r="BU187" s="1071"/>
      <c r="BV187" s="1039"/>
      <c r="BW187" s="1025"/>
      <c r="BX187" s="1026"/>
      <c r="BY187" s="1022"/>
      <c r="BZ187" s="1022"/>
      <c r="CA187" s="1025"/>
      <c r="CB187" s="1026"/>
      <c r="CC187" s="1025"/>
      <c r="CD187" s="1026"/>
      <c r="CE187" s="1025"/>
      <c r="CF187" s="1026"/>
      <c r="CG187" s="1202"/>
      <c r="CH187" s="1022"/>
      <c r="CI187" s="1022"/>
      <c r="CJ187" s="1022"/>
      <c r="CK187" s="1065"/>
      <c r="CL187" s="1026"/>
      <c r="CM187" s="1202"/>
      <c r="CN187" s="1022"/>
      <c r="CO187" s="1022"/>
      <c r="CP187" s="1022"/>
      <c r="CQ187" s="1065"/>
      <c r="CR187" s="1026"/>
      <c r="CS187" s="1202"/>
      <c r="CT187" s="1022"/>
      <c r="CU187" s="1022"/>
      <c r="CV187" s="1022"/>
      <c r="CW187" s="1065"/>
      <c r="CX187" s="1026"/>
      <c r="CY187" s="1022"/>
      <c r="CZ187" s="1022"/>
      <c r="DA187" s="1022"/>
      <c r="DB187" s="1022"/>
      <c r="DC187" s="1065"/>
    </row>
    <row r="188" spans="1:107" ht="18.600000000000001" customHeight="1" x14ac:dyDescent="0.25">
      <c r="A188" s="1180" t="s">
        <v>865</v>
      </c>
      <c r="B188" s="1018"/>
      <c r="C188" s="1018"/>
      <c r="D188" s="1011"/>
      <c r="E188" s="1023"/>
      <c r="F188" s="1019"/>
      <c r="G188" s="1016"/>
      <c r="H188" s="1020"/>
      <c r="I188" s="1239"/>
      <c r="J188" s="1238"/>
      <c r="K188" s="1021"/>
      <c r="L188" s="1016"/>
      <c r="M188" s="1022"/>
      <c r="N18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8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8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8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8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8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88" s="1022"/>
      <c r="U188" s="1022"/>
      <c r="V18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8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8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8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8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8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88" s="1022"/>
      <c r="AC188" s="1046"/>
      <c r="AD188" s="1047"/>
      <c r="AE188" s="1047"/>
      <c r="AF188" s="1047"/>
      <c r="AG188" s="1039"/>
      <c r="AH188" s="1038"/>
      <c r="AI188" s="1048"/>
      <c r="AJ188" s="1048"/>
      <c r="AK188" s="1041"/>
      <c r="AL188" s="1042"/>
      <c r="AM188" s="1043"/>
      <c r="AN188" s="1040"/>
      <c r="AO188" s="1044"/>
      <c r="AP188" s="1044"/>
      <c r="AQ188" s="1044"/>
      <c r="AR188" s="1044"/>
      <c r="AS188" s="1044"/>
      <c r="AT188" s="1044"/>
      <c r="AU188" s="1049"/>
      <c r="AV188" s="1041"/>
      <c r="AW188" s="1041"/>
      <c r="AX188" s="1047"/>
      <c r="AY18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8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88" s="1055"/>
      <c r="BB188" s="1038"/>
      <c r="BC188" s="1038"/>
      <c r="BD18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88" s="1038"/>
      <c r="BF188" s="1030"/>
      <c r="BG188" s="1030"/>
      <c r="BH188" s="1066"/>
      <c r="BI188" s="1038"/>
      <c r="BJ188" s="1066"/>
      <c r="BK188" s="1055"/>
      <c r="BL188" s="1038"/>
      <c r="BM188" s="1067"/>
      <c r="BN188" s="1068"/>
      <c r="BO188" s="1055"/>
      <c r="BP188" s="1022"/>
      <c r="BQ188" s="1067"/>
      <c r="BR188" s="1069"/>
      <c r="BS188" s="1070"/>
      <c r="BT188" s="1022"/>
      <c r="BU188" s="1071"/>
      <c r="BV188" s="1039"/>
      <c r="BW188" s="1025"/>
      <c r="BX188" s="1026"/>
      <c r="BY188" s="1022"/>
      <c r="BZ188" s="1022"/>
      <c r="CA188" s="1025"/>
      <c r="CB188" s="1026"/>
      <c r="CC188" s="1025"/>
      <c r="CD188" s="1026"/>
      <c r="CE188" s="1025"/>
      <c r="CF188" s="1026"/>
      <c r="CG188" s="1202"/>
      <c r="CH188" s="1022"/>
      <c r="CI188" s="1022"/>
      <c r="CJ188" s="1022"/>
      <c r="CK188" s="1065"/>
      <c r="CL188" s="1026"/>
      <c r="CM188" s="1202"/>
      <c r="CN188" s="1022"/>
      <c r="CO188" s="1022"/>
      <c r="CP188" s="1022"/>
      <c r="CQ188" s="1065"/>
      <c r="CR188" s="1026"/>
      <c r="CS188" s="1202"/>
      <c r="CT188" s="1022"/>
      <c r="CU188" s="1022"/>
      <c r="CV188" s="1022"/>
      <c r="CW188" s="1065"/>
      <c r="CX188" s="1026"/>
      <c r="CY188" s="1022"/>
      <c r="CZ188" s="1022"/>
      <c r="DA188" s="1022"/>
      <c r="DB188" s="1022"/>
      <c r="DC188" s="1065"/>
    </row>
    <row r="189" spans="1:107" ht="18.600000000000001" customHeight="1" x14ac:dyDescent="0.25">
      <c r="A189" s="1180" t="s">
        <v>866</v>
      </c>
      <c r="B189" s="1018"/>
      <c r="C189" s="1018"/>
      <c r="D189" s="1011"/>
      <c r="E189" s="1023"/>
      <c r="F189" s="1019"/>
      <c r="G189" s="1016"/>
      <c r="H189" s="1020"/>
      <c r="I189" s="1239"/>
      <c r="J189" s="1238"/>
      <c r="K189" s="1021"/>
      <c r="L189" s="1016"/>
      <c r="M189" s="1022"/>
      <c r="N18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8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8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8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8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8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89" s="1022"/>
      <c r="U189" s="1022"/>
      <c r="V18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8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8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8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8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8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89" s="1022"/>
      <c r="AC189" s="1046"/>
      <c r="AD189" s="1047"/>
      <c r="AE189" s="1047"/>
      <c r="AF189" s="1047"/>
      <c r="AG189" s="1039"/>
      <c r="AH189" s="1038"/>
      <c r="AI189" s="1048"/>
      <c r="AJ189" s="1048"/>
      <c r="AK189" s="1041"/>
      <c r="AL189" s="1042"/>
      <c r="AM189" s="1043"/>
      <c r="AN189" s="1040"/>
      <c r="AO189" s="1044"/>
      <c r="AP189" s="1044"/>
      <c r="AQ189" s="1044"/>
      <c r="AR189" s="1044"/>
      <c r="AS189" s="1044"/>
      <c r="AT189" s="1044"/>
      <c r="AU189" s="1049"/>
      <c r="AV189" s="1041"/>
      <c r="AW189" s="1041"/>
      <c r="AX189" s="1047"/>
      <c r="AY18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8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89" s="1055"/>
      <c r="BB189" s="1038"/>
      <c r="BC189" s="1038"/>
      <c r="BD18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89" s="1038"/>
      <c r="BF189" s="1030"/>
      <c r="BG189" s="1030"/>
      <c r="BH189" s="1066"/>
      <c r="BI189" s="1038"/>
      <c r="BJ189" s="1066"/>
      <c r="BK189" s="1055"/>
      <c r="BL189" s="1038"/>
      <c r="BM189" s="1067"/>
      <c r="BN189" s="1068"/>
      <c r="BO189" s="1055"/>
      <c r="BP189" s="1022"/>
      <c r="BQ189" s="1067"/>
      <c r="BR189" s="1069"/>
      <c r="BS189" s="1070"/>
      <c r="BT189" s="1022"/>
      <c r="BU189" s="1071"/>
      <c r="BV189" s="1039"/>
      <c r="BW189" s="1025"/>
      <c r="BX189" s="1026"/>
      <c r="BY189" s="1022"/>
      <c r="BZ189" s="1022"/>
      <c r="CA189" s="1025"/>
      <c r="CB189" s="1026"/>
      <c r="CC189" s="1025"/>
      <c r="CD189" s="1026"/>
      <c r="CE189" s="1025"/>
      <c r="CF189" s="1026"/>
      <c r="CG189" s="1202"/>
      <c r="CH189" s="1022"/>
      <c r="CI189" s="1022"/>
      <c r="CJ189" s="1022"/>
      <c r="CK189" s="1065"/>
      <c r="CL189" s="1026"/>
      <c r="CM189" s="1202"/>
      <c r="CN189" s="1022"/>
      <c r="CO189" s="1022"/>
      <c r="CP189" s="1022"/>
      <c r="CQ189" s="1065"/>
      <c r="CR189" s="1026"/>
      <c r="CS189" s="1202"/>
      <c r="CT189" s="1022"/>
      <c r="CU189" s="1022"/>
      <c r="CV189" s="1022"/>
      <c r="CW189" s="1065"/>
      <c r="CX189" s="1026"/>
      <c r="CY189" s="1022"/>
      <c r="CZ189" s="1022"/>
      <c r="DA189" s="1022"/>
      <c r="DB189" s="1022"/>
      <c r="DC189" s="1065"/>
    </row>
    <row r="190" spans="1:107" ht="18.600000000000001" customHeight="1" x14ac:dyDescent="0.25">
      <c r="A190" s="1180" t="s">
        <v>867</v>
      </c>
      <c r="B190" s="1018"/>
      <c r="C190" s="1018"/>
      <c r="D190" s="1011"/>
      <c r="E190" s="1023"/>
      <c r="F190" s="1019"/>
      <c r="G190" s="1016"/>
      <c r="H190" s="1020"/>
      <c r="I190" s="1239"/>
      <c r="J190" s="1238"/>
      <c r="K190" s="1021"/>
      <c r="L190" s="1016"/>
      <c r="M190" s="1022"/>
      <c r="N19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9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9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9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9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9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90" s="1022"/>
      <c r="U190" s="1022"/>
      <c r="V19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9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9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9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9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9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90" s="1022"/>
      <c r="AC190" s="1046"/>
      <c r="AD190" s="1047"/>
      <c r="AE190" s="1047"/>
      <c r="AF190" s="1047"/>
      <c r="AG190" s="1039"/>
      <c r="AH190" s="1038"/>
      <c r="AI190" s="1048"/>
      <c r="AJ190" s="1048"/>
      <c r="AK190" s="1041"/>
      <c r="AL190" s="1042"/>
      <c r="AM190" s="1043"/>
      <c r="AN190" s="1040"/>
      <c r="AO190" s="1044"/>
      <c r="AP190" s="1044"/>
      <c r="AQ190" s="1044"/>
      <c r="AR190" s="1044"/>
      <c r="AS190" s="1044"/>
      <c r="AT190" s="1044"/>
      <c r="AU190" s="1049"/>
      <c r="AV190" s="1041"/>
      <c r="AW190" s="1041"/>
      <c r="AX190" s="1047"/>
      <c r="AY19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9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90" s="1055"/>
      <c r="BB190" s="1038"/>
      <c r="BC190" s="1038"/>
      <c r="BD19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90" s="1038"/>
      <c r="BF190" s="1030"/>
      <c r="BG190" s="1030"/>
      <c r="BH190" s="1066"/>
      <c r="BI190" s="1038"/>
      <c r="BJ190" s="1066"/>
      <c r="BK190" s="1055"/>
      <c r="BL190" s="1038"/>
      <c r="BM190" s="1067"/>
      <c r="BN190" s="1068"/>
      <c r="BO190" s="1055"/>
      <c r="BP190" s="1022"/>
      <c r="BQ190" s="1067"/>
      <c r="BR190" s="1069"/>
      <c r="BS190" s="1070"/>
      <c r="BT190" s="1022"/>
      <c r="BU190" s="1071"/>
      <c r="BV190" s="1039"/>
      <c r="BW190" s="1025"/>
      <c r="BX190" s="1026"/>
      <c r="BY190" s="1022"/>
      <c r="BZ190" s="1022"/>
      <c r="CA190" s="1025"/>
      <c r="CB190" s="1026"/>
      <c r="CC190" s="1025"/>
      <c r="CD190" s="1026"/>
      <c r="CE190" s="1025"/>
      <c r="CF190" s="1026"/>
      <c r="CG190" s="1202"/>
      <c r="CH190" s="1022"/>
      <c r="CI190" s="1022"/>
      <c r="CJ190" s="1022"/>
      <c r="CK190" s="1065"/>
      <c r="CL190" s="1026"/>
      <c r="CM190" s="1202"/>
      <c r="CN190" s="1022"/>
      <c r="CO190" s="1022"/>
      <c r="CP190" s="1022"/>
      <c r="CQ190" s="1065"/>
      <c r="CR190" s="1026"/>
      <c r="CS190" s="1202"/>
      <c r="CT190" s="1022"/>
      <c r="CU190" s="1022"/>
      <c r="CV190" s="1022"/>
      <c r="CW190" s="1065"/>
      <c r="CX190" s="1026"/>
      <c r="CY190" s="1022"/>
      <c r="CZ190" s="1022"/>
      <c r="DA190" s="1022"/>
      <c r="DB190" s="1022"/>
      <c r="DC190" s="1065"/>
    </row>
    <row r="191" spans="1:107" ht="18.600000000000001" customHeight="1" x14ac:dyDescent="0.25">
      <c r="A191" s="1180" t="s">
        <v>868</v>
      </c>
      <c r="B191" s="1018"/>
      <c r="C191" s="1018"/>
      <c r="D191" s="1011"/>
      <c r="E191" s="1023"/>
      <c r="F191" s="1019"/>
      <c r="G191" s="1016"/>
      <c r="H191" s="1020"/>
      <c r="I191" s="1239"/>
      <c r="J191" s="1238"/>
      <c r="K191" s="1021"/>
      <c r="L191" s="1016"/>
      <c r="M191" s="1022"/>
      <c r="N19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9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9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9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9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9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91" s="1022"/>
      <c r="U191" s="1022"/>
      <c r="V19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9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9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9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9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9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91" s="1022"/>
      <c r="AC191" s="1046"/>
      <c r="AD191" s="1047"/>
      <c r="AE191" s="1047"/>
      <c r="AF191" s="1047"/>
      <c r="AG191" s="1039"/>
      <c r="AH191" s="1038"/>
      <c r="AI191" s="1048"/>
      <c r="AJ191" s="1048"/>
      <c r="AK191" s="1041"/>
      <c r="AL191" s="1042"/>
      <c r="AM191" s="1043"/>
      <c r="AN191" s="1040"/>
      <c r="AO191" s="1044"/>
      <c r="AP191" s="1044"/>
      <c r="AQ191" s="1044"/>
      <c r="AR191" s="1044"/>
      <c r="AS191" s="1044"/>
      <c r="AT191" s="1044"/>
      <c r="AU191" s="1049"/>
      <c r="AV191" s="1041"/>
      <c r="AW191" s="1041"/>
      <c r="AX191" s="1047"/>
      <c r="AY19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9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91" s="1055"/>
      <c r="BB191" s="1038"/>
      <c r="BC191" s="1038"/>
      <c r="BD19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91" s="1038"/>
      <c r="BF191" s="1030"/>
      <c r="BG191" s="1030"/>
      <c r="BH191" s="1066"/>
      <c r="BI191" s="1038"/>
      <c r="BJ191" s="1066"/>
      <c r="BK191" s="1055"/>
      <c r="BL191" s="1038"/>
      <c r="BM191" s="1067"/>
      <c r="BN191" s="1068"/>
      <c r="BO191" s="1055"/>
      <c r="BP191" s="1022"/>
      <c r="BQ191" s="1067"/>
      <c r="BR191" s="1069"/>
      <c r="BS191" s="1070"/>
      <c r="BT191" s="1022"/>
      <c r="BU191" s="1071"/>
      <c r="BV191" s="1039"/>
      <c r="BW191" s="1025"/>
      <c r="BX191" s="1026"/>
      <c r="BY191" s="1022"/>
      <c r="BZ191" s="1022"/>
      <c r="CA191" s="1025"/>
      <c r="CB191" s="1026"/>
      <c r="CC191" s="1025"/>
      <c r="CD191" s="1026"/>
      <c r="CE191" s="1025"/>
      <c r="CF191" s="1026"/>
      <c r="CG191" s="1202"/>
      <c r="CH191" s="1022"/>
      <c r="CI191" s="1022"/>
      <c r="CJ191" s="1022"/>
      <c r="CK191" s="1065"/>
      <c r="CL191" s="1026"/>
      <c r="CM191" s="1202"/>
      <c r="CN191" s="1022"/>
      <c r="CO191" s="1022"/>
      <c r="CP191" s="1022"/>
      <c r="CQ191" s="1065"/>
      <c r="CR191" s="1026"/>
      <c r="CS191" s="1202"/>
      <c r="CT191" s="1022"/>
      <c r="CU191" s="1022"/>
      <c r="CV191" s="1022"/>
      <c r="CW191" s="1065"/>
      <c r="CX191" s="1026"/>
      <c r="CY191" s="1022"/>
      <c r="CZ191" s="1022"/>
      <c r="DA191" s="1022"/>
      <c r="DB191" s="1022"/>
      <c r="DC191" s="1065"/>
    </row>
    <row r="192" spans="1:107" ht="18.600000000000001" customHeight="1" x14ac:dyDescent="0.25">
      <c r="A192" s="1180" t="s">
        <v>869</v>
      </c>
      <c r="B192" s="1018"/>
      <c r="C192" s="1018"/>
      <c r="D192" s="1011"/>
      <c r="E192" s="1023"/>
      <c r="F192" s="1019"/>
      <c r="G192" s="1016"/>
      <c r="H192" s="1020"/>
      <c r="I192" s="1239"/>
      <c r="J192" s="1238"/>
      <c r="K192" s="1021"/>
      <c r="L192" s="1016"/>
      <c r="M192" s="1022"/>
      <c r="N19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9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9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9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9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9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92" s="1022"/>
      <c r="U192" s="1022"/>
      <c r="V19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9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9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9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9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9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92" s="1022"/>
      <c r="AC192" s="1046"/>
      <c r="AD192" s="1047"/>
      <c r="AE192" s="1047"/>
      <c r="AF192" s="1047"/>
      <c r="AG192" s="1039"/>
      <c r="AH192" s="1038"/>
      <c r="AI192" s="1048"/>
      <c r="AJ192" s="1048"/>
      <c r="AK192" s="1041"/>
      <c r="AL192" s="1042"/>
      <c r="AM192" s="1043"/>
      <c r="AN192" s="1040"/>
      <c r="AO192" s="1044"/>
      <c r="AP192" s="1044"/>
      <c r="AQ192" s="1044"/>
      <c r="AR192" s="1044"/>
      <c r="AS192" s="1044"/>
      <c r="AT192" s="1044"/>
      <c r="AU192" s="1049"/>
      <c r="AV192" s="1041"/>
      <c r="AW192" s="1041"/>
      <c r="AX192" s="1047"/>
      <c r="AY19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9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92" s="1055"/>
      <c r="BB192" s="1038"/>
      <c r="BC192" s="1038"/>
      <c r="BD19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92" s="1038"/>
      <c r="BF192" s="1030"/>
      <c r="BG192" s="1030"/>
      <c r="BH192" s="1066"/>
      <c r="BI192" s="1038"/>
      <c r="BJ192" s="1066"/>
      <c r="BK192" s="1055"/>
      <c r="BL192" s="1038"/>
      <c r="BM192" s="1067"/>
      <c r="BN192" s="1068"/>
      <c r="BO192" s="1055"/>
      <c r="BP192" s="1022"/>
      <c r="BQ192" s="1067"/>
      <c r="BR192" s="1069"/>
      <c r="BS192" s="1070"/>
      <c r="BT192" s="1022"/>
      <c r="BU192" s="1071"/>
      <c r="BV192" s="1039"/>
      <c r="BW192" s="1025"/>
      <c r="BX192" s="1026"/>
      <c r="BY192" s="1022"/>
      <c r="BZ192" s="1022"/>
      <c r="CA192" s="1025"/>
      <c r="CB192" s="1026"/>
      <c r="CC192" s="1025"/>
      <c r="CD192" s="1026"/>
      <c r="CE192" s="1025"/>
      <c r="CF192" s="1026"/>
      <c r="CG192" s="1202"/>
      <c r="CH192" s="1022"/>
      <c r="CI192" s="1022"/>
      <c r="CJ192" s="1022"/>
      <c r="CK192" s="1065"/>
      <c r="CL192" s="1026"/>
      <c r="CM192" s="1202"/>
      <c r="CN192" s="1022"/>
      <c r="CO192" s="1022"/>
      <c r="CP192" s="1022"/>
      <c r="CQ192" s="1065"/>
      <c r="CR192" s="1026"/>
      <c r="CS192" s="1202"/>
      <c r="CT192" s="1022"/>
      <c r="CU192" s="1022"/>
      <c r="CV192" s="1022"/>
      <c r="CW192" s="1065"/>
      <c r="CX192" s="1026"/>
      <c r="CY192" s="1022"/>
      <c r="CZ192" s="1022"/>
      <c r="DA192" s="1022"/>
      <c r="DB192" s="1022"/>
      <c r="DC192" s="1065"/>
    </row>
    <row r="193" spans="1:107" ht="18.600000000000001" customHeight="1" x14ac:dyDescent="0.25">
      <c r="A193" s="1180" t="s">
        <v>870</v>
      </c>
      <c r="B193" s="1018"/>
      <c r="C193" s="1018"/>
      <c r="D193" s="1011"/>
      <c r="E193" s="1023"/>
      <c r="F193" s="1019"/>
      <c r="G193" s="1016"/>
      <c r="H193" s="1020"/>
      <c r="I193" s="1239"/>
      <c r="J193" s="1238"/>
      <c r="K193" s="1021"/>
      <c r="L193" s="1016"/>
      <c r="M193" s="1022"/>
      <c r="N19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9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9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9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9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9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93" s="1022"/>
      <c r="U193" s="1022"/>
      <c r="V19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9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9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9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9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9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93" s="1022"/>
      <c r="AC193" s="1046"/>
      <c r="AD193" s="1047"/>
      <c r="AE193" s="1047"/>
      <c r="AF193" s="1047"/>
      <c r="AG193" s="1039"/>
      <c r="AH193" s="1038"/>
      <c r="AI193" s="1048"/>
      <c r="AJ193" s="1048"/>
      <c r="AK193" s="1041"/>
      <c r="AL193" s="1042"/>
      <c r="AM193" s="1043"/>
      <c r="AN193" s="1040"/>
      <c r="AO193" s="1044"/>
      <c r="AP193" s="1044"/>
      <c r="AQ193" s="1044"/>
      <c r="AR193" s="1044"/>
      <c r="AS193" s="1044"/>
      <c r="AT193" s="1044"/>
      <c r="AU193" s="1049"/>
      <c r="AV193" s="1041"/>
      <c r="AW193" s="1041"/>
      <c r="AX193" s="1047"/>
      <c r="AY19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9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93" s="1055"/>
      <c r="BB193" s="1038"/>
      <c r="BC193" s="1038"/>
      <c r="BD19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93" s="1038"/>
      <c r="BF193" s="1030"/>
      <c r="BG193" s="1030"/>
      <c r="BH193" s="1066"/>
      <c r="BI193" s="1038"/>
      <c r="BJ193" s="1066"/>
      <c r="BK193" s="1055"/>
      <c r="BL193" s="1038"/>
      <c r="BM193" s="1067"/>
      <c r="BN193" s="1068"/>
      <c r="BO193" s="1055"/>
      <c r="BP193" s="1022"/>
      <c r="BQ193" s="1067"/>
      <c r="BR193" s="1069"/>
      <c r="BS193" s="1070"/>
      <c r="BT193" s="1022"/>
      <c r="BU193" s="1071"/>
      <c r="BV193" s="1039"/>
      <c r="BW193" s="1025"/>
      <c r="BX193" s="1026"/>
      <c r="BY193" s="1022"/>
      <c r="BZ193" s="1022"/>
      <c r="CA193" s="1025"/>
      <c r="CB193" s="1026"/>
      <c r="CC193" s="1025"/>
      <c r="CD193" s="1026"/>
      <c r="CE193" s="1025"/>
      <c r="CF193" s="1026"/>
      <c r="CG193" s="1202"/>
      <c r="CH193" s="1022"/>
      <c r="CI193" s="1022"/>
      <c r="CJ193" s="1022"/>
      <c r="CK193" s="1065"/>
      <c r="CL193" s="1026"/>
      <c r="CM193" s="1202"/>
      <c r="CN193" s="1022"/>
      <c r="CO193" s="1022"/>
      <c r="CP193" s="1022"/>
      <c r="CQ193" s="1065"/>
      <c r="CR193" s="1026"/>
      <c r="CS193" s="1202"/>
      <c r="CT193" s="1022"/>
      <c r="CU193" s="1022"/>
      <c r="CV193" s="1022"/>
      <c r="CW193" s="1065"/>
      <c r="CX193" s="1026"/>
      <c r="CY193" s="1022"/>
      <c r="CZ193" s="1022"/>
      <c r="DA193" s="1022"/>
      <c r="DB193" s="1022"/>
      <c r="DC193" s="1065"/>
    </row>
    <row r="194" spans="1:107" ht="18.600000000000001" customHeight="1" x14ac:dyDescent="0.25">
      <c r="A194" s="1180" t="s">
        <v>871</v>
      </c>
      <c r="B194" s="1018"/>
      <c r="C194" s="1018"/>
      <c r="D194" s="1011"/>
      <c r="E194" s="1023"/>
      <c r="F194" s="1019"/>
      <c r="G194" s="1016"/>
      <c r="H194" s="1020"/>
      <c r="I194" s="1239"/>
      <c r="J194" s="1238"/>
      <c r="K194" s="1021"/>
      <c r="L194" s="1016"/>
      <c r="M194" s="1022"/>
      <c r="N19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9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9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9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9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9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94" s="1022"/>
      <c r="U194" s="1022"/>
      <c r="V19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9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9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9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9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9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94" s="1022"/>
      <c r="AC194" s="1046"/>
      <c r="AD194" s="1047"/>
      <c r="AE194" s="1047"/>
      <c r="AF194" s="1047"/>
      <c r="AG194" s="1039"/>
      <c r="AH194" s="1038"/>
      <c r="AI194" s="1048"/>
      <c r="AJ194" s="1048"/>
      <c r="AK194" s="1041"/>
      <c r="AL194" s="1042"/>
      <c r="AM194" s="1043"/>
      <c r="AN194" s="1040"/>
      <c r="AO194" s="1044"/>
      <c r="AP194" s="1044"/>
      <c r="AQ194" s="1044"/>
      <c r="AR194" s="1044"/>
      <c r="AS194" s="1044"/>
      <c r="AT194" s="1044"/>
      <c r="AU194" s="1049"/>
      <c r="AV194" s="1041"/>
      <c r="AW194" s="1041"/>
      <c r="AX194" s="1047"/>
      <c r="AY19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9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94" s="1055"/>
      <c r="BB194" s="1038"/>
      <c r="BC194" s="1038"/>
      <c r="BD19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94" s="1038"/>
      <c r="BF194" s="1030"/>
      <c r="BG194" s="1030"/>
      <c r="BH194" s="1066"/>
      <c r="BI194" s="1038"/>
      <c r="BJ194" s="1066"/>
      <c r="BK194" s="1055"/>
      <c r="BL194" s="1038"/>
      <c r="BM194" s="1067"/>
      <c r="BN194" s="1068"/>
      <c r="BO194" s="1055"/>
      <c r="BP194" s="1022"/>
      <c r="BQ194" s="1067"/>
      <c r="BR194" s="1069"/>
      <c r="BS194" s="1070"/>
      <c r="BT194" s="1022"/>
      <c r="BU194" s="1071"/>
      <c r="BV194" s="1039"/>
      <c r="BW194" s="1025"/>
      <c r="BX194" s="1026"/>
      <c r="BY194" s="1022"/>
      <c r="BZ194" s="1022"/>
      <c r="CA194" s="1025"/>
      <c r="CB194" s="1026"/>
      <c r="CC194" s="1025"/>
      <c r="CD194" s="1026"/>
      <c r="CE194" s="1025"/>
      <c r="CF194" s="1026"/>
      <c r="CG194" s="1202"/>
      <c r="CH194" s="1022"/>
      <c r="CI194" s="1022"/>
      <c r="CJ194" s="1022"/>
      <c r="CK194" s="1065"/>
      <c r="CL194" s="1026"/>
      <c r="CM194" s="1202"/>
      <c r="CN194" s="1022"/>
      <c r="CO194" s="1022"/>
      <c r="CP194" s="1022"/>
      <c r="CQ194" s="1065"/>
      <c r="CR194" s="1026"/>
      <c r="CS194" s="1202"/>
      <c r="CT194" s="1022"/>
      <c r="CU194" s="1022"/>
      <c r="CV194" s="1022"/>
      <c r="CW194" s="1065"/>
      <c r="CX194" s="1026"/>
      <c r="CY194" s="1022"/>
      <c r="CZ194" s="1022"/>
      <c r="DA194" s="1022"/>
      <c r="DB194" s="1022"/>
      <c r="DC194" s="1065"/>
    </row>
    <row r="195" spans="1:107" ht="18.600000000000001" customHeight="1" x14ac:dyDescent="0.25">
      <c r="A195" s="1180" t="s">
        <v>872</v>
      </c>
      <c r="B195" s="1018"/>
      <c r="C195" s="1018"/>
      <c r="D195" s="1011"/>
      <c r="E195" s="1023"/>
      <c r="F195" s="1019"/>
      <c r="G195" s="1016"/>
      <c r="H195" s="1020"/>
      <c r="I195" s="1239"/>
      <c r="J195" s="1238"/>
      <c r="K195" s="1021"/>
      <c r="L195" s="1016"/>
      <c r="M195" s="1022"/>
      <c r="N19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9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9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9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9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9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95" s="1022"/>
      <c r="U195" s="1022"/>
      <c r="V19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9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9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9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9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9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95" s="1022"/>
      <c r="AC195" s="1046"/>
      <c r="AD195" s="1047"/>
      <c r="AE195" s="1047"/>
      <c r="AF195" s="1047"/>
      <c r="AG195" s="1039"/>
      <c r="AH195" s="1038"/>
      <c r="AI195" s="1048"/>
      <c r="AJ195" s="1048"/>
      <c r="AK195" s="1041"/>
      <c r="AL195" s="1042"/>
      <c r="AM195" s="1043"/>
      <c r="AN195" s="1040"/>
      <c r="AO195" s="1044"/>
      <c r="AP195" s="1044"/>
      <c r="AQ195" s="1044"/>
      <c r="AR195" s="1044"/>
      <c r="AS195" s="1044"/>
      <c r="AT195" s="1044"/>
      <c r="AU195" s="1049"/>
      <c r="AV195" s="1041"/>
      <c r="AW195" s="1041"/>
      <c r="AX195" s="1047"/>
      <c r="AY19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9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95" s="1055"/>
      <c r="BB195" s="1038"/>
      <c r="BC195" s="1038"/>
      <c r="BD19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95" s="1038"/>
      <c r="BF195" s="1030"/>
      <c r="BG195" s="1030"/>
      <c r="BH195" s="1066"/>
      <c r="BI195" s="1038"/>
      <c r="BJ195" s="1066"/>
      <c r="BK195" s="1055"/>
      <c r="BL195" s="1038"/>
      <c r="BM195" s="1067"/>
      <c r="BN195" s="1068"/>
      <c r="BO195" s="1055"/>
      <c r="BP195" s="1022"/>
      <c r="BQ195" s="1067"/>
      <c r="BR195" s="1069"/>
      <c r="BS195" s="1070"/>
      <c r="BT195" s="1022"/>
      <c r="BU195" s="1071"/>
      <c r="BV195" s="1039"/>
      <c r="BW195" s="1025"/>
      <c r="BX195" s="1026"/>
      <c r="BY195" s="1022"/>
      <c r="BZ195" s="1022"/>
      <c r="CA195" s="1025"/>
      <c r="CB195" s="1026"/>
      <c r="CC195" s="1025"/>
      <c r="CD195" s="1026"/>
      <c r="CE195" s="1025"/>
      <c r="CF195" s="1026"/>
      <c r="CG195" s="1202"/>
      <c r="CH195" s="1022"/>
      <c r="CI195" s="1022"/>
      <c r="CJ195" s="1022"/>
      <c r="CK195" s="1065"/>
      <c r="CL195" s="1026"/>
      <c r="CM195" s="1202"/>
      <c r="CN195" s="1022"/>
      <c r="CO195" s="1022"/>
      <c r="CP195" s="1022"/>
      <c r="CQ195" s="1065"/>
      <c r="CR195" s="1026"/>
      <c r="CS195" s="1202"/>
      <c r="CT195" s="1022"/>
      <c r="CU195" s="1022"/>
      <c r="CV195" s="1022"/>
      <c r="CW195" s="1065"/>
      <c r="CX195" s="1026"/>
      <c r="CY195" s="1022"/>
      <c r="CZ195" s="1022"/>
      <c r="DA195" s="1022"/>
      <c r="DB195" s="1022"/>
      <c r="DC195" s="1065"/>
    </row>
    <row r="196" spans="1:107" ht="18.600000000000001" customHeight="1" x14ac:dyDescent="0.25">
      <c r="A196" s="1180" t="s">
        <v>873</v>
      </c>
      <c r="B196" s="1018"/>
      <c r="C196" s="1018"/>
      <c r="D196" s="1011"/>
      <c r="E196" s="1023"/>
      <c r="F196" s="1019"/>
      <c r="G196" s="1016"/>
      <c r="H196" s="1020"/>
      <c r="I196" s="1239"/>
      <c r="J196" s="1238"/>
      <c r="K196" s="1021"/>
      <c r="L196" s="1016"/>
      <c r="M196" s="1022"/>
      <c r="N19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9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9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9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9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9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96" s="1022"/>
      <c r="U196" s="1022"/>
      <c r="V19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9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9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9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9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9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96" s="1022"/>
      <c r="AC196" s="1046"/>
      <c r="AD196" s="1047"/>
      <c r="AE196" s="1047"/>
      <c r="AF196" s="1047"/>
      <c r="AG196" s="1039"/>
      <c r="AH196" s="1038"/>
      <c r="AI196" s="1048"/>
      <c r="AJ196" s="1048"/>
      <c r="AK196" s="1041"/>
      <c r="AL196" s="1042"/>
      <c r="AM196" s="1043"/>
      <c r="AN196" s="1040"/>
      <c r="AO196" s="1044"/>
      <c r="AP196" s="1044"/>
      <c r="AQ196" s="1044"/>
      <c r="AR196" s="1044"/>
      <c r="AS196" s="1044"/>
      <c r="AT196" s="1044"/>
      <c r="AU196" s="1049"/>
      <c r="AV196" s="1041"/>
      <c r="AW196" s="1041"/>
      <c r="AX196" s="1047"/>
      <c r="AY19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9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96" s="1055"/>
      <c r="BB196" s="1038"/>
      <c r="BC196" s="1038"/>
      <c r="BD19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96" s="1038"/>
      <c r="BF196" s="1030"/>
      <c r="BG196" s="1030"/>
      <c r="BH196" s="1066"/>
      <c r="BI196" s="1038"/>
      <c r="BJ196" s="1066"/>
      <c r="BK196" s="1055"/>
      <c r="BL196" s="1038"/>
      <c r="BM196" s="1067"/>
      <c r="BN196" s="1068"/>
      <c r="BO196" s="1055"/>
      <c r="BP196" s="1022"/>
      <c r="BQ196" s="1067"/>
      <c r="BR196" s="1069"/>
      <c r="BS196" s="1070"/>
      <c r="BT196" s="1022"/>
      <c r="BU196" s="1071"/>
      <c r="BV196" s="1039"/>
      <c r="BW196" s="1025"/>
      <c r="BX196" s="1026"/>
      <c r="BY196" s="1022"/>
      <c r="BZ196" s="1022"/>
      <c r="CA196" s="1025"/>
      <c r="CB196" s="1026"/>
      <c r="CC196" s="1025"/>
      <c r="CD196" s="1026"/>
      <c r="CE196" s="1025"/>
      <c r="CF196" s="1026"/>
      <c r="CG196" s="1202"/>
      <c r="CH196" s="1022"/>
      <c r="CI196" s="1022"/>
      <c r="CJ196" s="1022"/>
      <c r="CK196" s="1065"/>
      <c r="CL196" s="1026"/>
      <c r="CM196" s="1202"/>
      <c r="CN196" s="1022"/>
      <c r="CO196" s="1022"/>
      <c r="CP196" s="1022"/>
      <c r="CQ196" s="1065"/>
      <c r="CR196" s="1026"/>
      <c r="CS196" s="1202"/>
      <c r="CT196" s="1022"/>
      <c r="CU196" s="1022"/>
      <c r="CV196" s="1022"/>
      <c r="CW196" s="1065"/>
      <c r="CX196" s="1026"/>
      <c r="CY196" s="1022"/>
      <c r="CZ196" s="1022"/>
      <c r="DA196" s="1022"/>
      <c r="DB196" s="1022"/>
      <c r="DC196" s="1065"/>
    </row>
    <row r="197" spans="1:107" ht="18.600000000000001" customHeight="1" x14ac:dyDescent="0.25">
      <c r="A197" s="1180" t="s">
        <v>874</v>
      </c>
      <c r="B197" s="1018"/>
      <c r="C197" s="1018"/>
      <c r="D197" s="1011"/>
      <c r="E197" s="1023"/>
      <c r="F197" s="1019"/>
      <c r="G197" s="1016"/>
      <c r="H197" s="1020"/>
      <c r="I197" s="1239"/>
      <c r="J197" s="1238"/>
      <c r="K197" s="1021"/>
      <c r="L197" s="1016"/>
      <c r="M197" s="1022"/>
      <c r="N19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9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9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9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9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9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97" s="1022"/>
      <c r="U197" s="1022"/>
      <c r="V19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9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9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9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9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9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97" s="1022"/>
      <c r="AC197" s="1046"/>
      <c r="AD197" s="1047"/>
      <c r="AE197" s="1047"/>
      <c r="AF197" s="1047"/>
      <c r="AG197" s="1039"/>
      <c r="AH197" s="1038"/>
      <c r="AI197" s="1048"/>
      <c r="AJ197" s="1048"/>
      <c r="AK197" s="1041"/>
      <c r="AL197" s="1042"/>
      <c r="AM197" s="1043"/>
      <c r="AN197" s="1040"/>
      <c r="AO197" s="1044"/>
      <c r="AP197" s="1044"/>
      <c r="AQ197" s="1044"/>
      <c r="AR197" s="1044"/>
      <c r="AS197" s="1044"/>
      <c r="AT197" s="1044"/>
      <c r="AU197" s="1049"/>
      <c r="AV197" s="1041"/>
      <c r="AW197" s="1041"/>
      <c r="AX197" s="1047"/>
      <c r="AY19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9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97" s="1055"/>
      <c r="BB197" s="1038"/>
      <c r="BC197" s="1038"/>
      <c r="BD19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97" s="1038"/>
      <c r="BF197" s="1030"/>
      <c r="BG197" s="1030"/>
      <c r="BH197" s="1066"/>
      <c r="BI197" s="1038"/>
      <c r="BJ197" s="1066"/>
      <c r="BK197" s="1055"/>
      <c r="BL197" s="1038"/>
      <c r="BM197" s="1067"/>
      <c r="BN197" s="1068"/>
      <c r="BO197" s="1055"/>
      <c r="BP197" s="1022"/>
      <c r="BQ197" s="1067"/>
      <c r="BR197" s="1069"/>
      <c r="BS197" s="1070"/>
      <c r="BT197" s="1022"/>
      <c r="BU197" s="1071"/>
      <c r="BV197" s="1039"/>
      <c r="BW197" s="1025"/>
      <c r="BX197" s="1026"/>
      <c r="BY197" s="1022"/>
      <c r="BZ197" s="1022"/>
      <c r="CA197" s="1025"/>
      <c r="CB197" s="1026"/>
      <c r="CC197" s="1025"/>
      <c r="CD197" s="1026"/>
      <c r="CE197" s="1025"/>
      <c r="CF197" s="1026"/>
      <c r="CG197" s="1202"/>
      <c r="CH197" s="1022"/>
      <c r="CI197" s="1022"/>
      <c r="CJ197" s="1022"/>
      <c r="CK197" s="1065"/>
      <c r="CL197" s="1026"/>
      <c r="CM197" s="1202"/>
      <c r="CN197" s="1022"/>
      <c r="CO197" s="1022"/>
      <c r="CP197" s="1022"/>
      <c r="CQ197" s="1065"/>
      <c r="CR197" s="1026"/>
      <c r="CS197" s="1202"/>
      <c r="CT197" s="1022"/>
      <c r="CU197" s="1022"/>
      <c r="CV197" s="1022"/>
      <c r="CW197" s="1065"/>
      <c r="CX197" s="1026"/>
      <c r="CY197" s="1022"/>
      <c r="CZ197" s="1022"/>
      <c r="DA197" s="1022"/>
      <c r="DB197" s="1022"/>
      <c r="DC197" s="1065"/>
    </row>
    <row r="198" spans="1:107" ht="18.600000000000001" customHeight="1" x14ac:dyDescent="0.25">
      <c r="A198" s="1180" t="s">
        <v>875</v>
      </c>
      <c r="B198" s="1018"/>
      <c r="C198" s="1018"/>
      <c r="D198" s="1011"/>
      <c r="E198" s="1023"/>
      <c r="F198" s="1019"/>
      <c r="G198" s="1016"/>
      <c r="H198" s="1020"/>
      <c r="I198" s="1239"/>
      <c r="J198" s="1238"/>
      <c r="K198" s="1021"/>
      <c r="L198" s="1016"/>
      <c r="M198" s="1022"/>
      <c r="N19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9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9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9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9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9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98" s="1022"/>
      <c r="U198" s="1022"/>
      <c r="V19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9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9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9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9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9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98" s="1022"/>
      <c r="AC198" s="1046"/>
      <c r="AD198" s="1047"/>
      <c r="AE198" s="1047"/>
      <c r="AF198" s="1047"/>
      <c r="AG198" s="1039"/>
      <c r="AH198" s="1038"/>
      <c r="AI198" s="1048"/>
      <c r="AJ198" s="1048"/>
      <c r="AK198" s="1041"/>
      <c r="AL198" s="1042"/>
      <c r="AM198" s="1043"/>
      <c r="AN198" s="1040"/>
      <c r="AO198" s="1044"/>
      <c r="AP198" s="1044"/>
      <c r="AQ198" s="1044"/>
      <c r="AR198" s="1044"/>
      <c r="AS198" s="1044"/>
      <c r="AT198" s="1044"/>
      <c r="AU198" s="1049"/>
      <c r="AV198" s="1041"/>
      <c r="AW198" s="1041"/>
      <c r="AX198" s="1047"/>
      <c r="AY19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9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98" s="1055"/>
      <c r="BB198" s="1038"/>
      <c r="BC198" s="1038"/>
      <c r="BD19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98" s="1038"/>
      <c r="BF198" s="1030"/>
      <c r="BG198" s="1030"/>
      <c r="BH198" s="1066"/>
      <c r="BI198" s="1038"/>
      <c r="BJ198" s="1066"/>
      <c r="BK198" s="1055"/>
      <c r="BL198" s="1038"/>
      <c r="BM198" s="1067"/>
      <c r="BN198" s="1068"/>
      <c r="BO198" s="1055"/>
      <c r="BP198" s="1022"/>
      <c r="BQ198" s="1067"/>
      <c r="BR198" s="1069"/>
      <c r="BS198" s="1070"/>
      <c r="BT198" s="1022"/>
      <c r="BU198" s="1071"/>
      <c r="BV198" s="1039"/>
      <c r="BW198" s="1025"/>
      <c r="BX198" s="1026"/>
      <c r="BY198" s="1022"/>
      <c r="BZ198" s="1022"/>
      <c r="CA198" s="1025"/>
      <c r="CB198" s="1026"/>
      <c r="CC198" s="1025"/>
      <c r="CD198" s="1026"/>
      <c r="CE198" s="1025"/>
      <c r="CF198" s="1026"/>
      <c r="CG198" s="1202"/>
      <c r="CH198" s="1022"/>
      <c r="CI198" s="1022"/>
      <c r="CJ198" s="1022"/>
      <c r="CK198" s="1065"/>
      <c r="CL198" s="1026"/>
      <c r="CM198" s="1202"/>
      <c r="CN198" s="1022"/>
      <c r="CO198" s="1022"/>
      <c r="CP198" s="1022"/>
      <c r="CQ198" s="1065"/>
      <c r="CR198" s="1026"/>
      <c r="CS198" s="1202"/>
      <c r="CT198" s="1022"/>
      <c r="CU198" s="1022"/>
      <c r="CV198" s="1022"/>
      <c r="CW198" s="1065"/>
      <c r="CX198" s="1026"/>
      <c r="CY198" s="1022"/>
      <c r="CZ198" s="1022"/>
      <c r="DA198" s="1022"/>
      <c r="DB198" s="1022"/>
      <c r="DC198" s="1065"/>
    </row>
    <row r="199" spans="1:107" ht="18.600000000000001" customHeight="1" x14ac:dyDescent="0.25">
      <c r="A199" s="1180" t="s">
        <v>876</v>
      </c>
      <c r="B199" s="1018"/>
      <c r="C199" s="1018"/>
      <c r="D199" s="1011"/>
      <c r="E199" s="1023"/>
      <c r="F199" s="1019"/>
      <c r="G199" s="1016"/>
      <c r="H199" s="1020"/>
      <c r="I199" s="1239"/>
      <c r="J199" s="1238"/>
      <c r="K199" s="1021"/>
      <c r="L199" s="1016"/>
      <c r="M199" s="1022"/>
      <c r="N19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9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9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9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9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9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99" s="1022"/>
      <c r="U199" s="1022"/>
      <c r="V19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9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9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9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9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9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99" s="1022"/>
      <c r="AC199" s="1046"/>
      <c r="AD199" s="1047"/>
      <c r="AE199" s="1047"/>
      <c r="AF199" s="1047"/>
      <c r="AG199" s="1039"/>
      <c r="AH199" s="1038"/>
      <c r="AI199" s="1048"/>
      <c r="AJ199" s="1048"/>
      <c r="AK199" s="1041"/>
      <c r="AL199" s="1042"/>
      <c r="AM199" s="1043"/>
      <c r="AN199" s="1040"/>
      <c r="AO199" s="1044"/>
      <c r="AP199" s="1044"/>
      <c r="AQ199" s="1044"/>
      <c r="AR199" s="1044"/>
      <c r="AS199" s="1044"/>
      <c r="AT199" s="1044"/>
      <c r="AU199" s="1049"/>
      <c r="AV199" s="1041"/>
      <c r="AW199" s="1041"/>
      <c r="AX199" s="1047"/>
      <c r="AY19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9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99" s="1055"/>
      <c r="BB199" s="1038"/>
      <c r="BC199" s="1038"/>
      <c r="BD19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99" s="1038"/>
      <c r="BF199" s="1030"/>
      <c r="BG199" s="1030"/>
      <c r="BH199" s="1066"/>
      <c r="BI199" s="1038"/>
      <c r="BJ199" s="1066"/>
      <c r="BK199" s="1055"/>
      <c r="BL199" s="1038"/>
      <c r="BM199" s="1067"/>
      <c r="BN199" s="1068"/>
      <c r="BO199" s="1055"/>
      <c r="BP199" s="1022"/>
      <c r="BQ199" s="1067"/>
      <c r="BR199" s="1069"/>
      <c r="BS199" s="1070"/>
      <c r="BT199" s="1022"/>
      <c r="BU199" s="1071"/>
      <c r="BV199" s="1039"/>
      <c r="BW199" s="1025"/>
      <c r="BX199" s="1026"/>
      <c r="BY199" s="1022"/>
      <c r="BZ199" s="1022"/>
      <c r="CA199" s="1025"/>
      <c r="CB199" s="1026"/>
      <c r="CC199" s="1025"/>
      <c r="CD199" s="1026"/>
      <c r="CE199" s="1025"/>
      <c r="CF199" s="1026"/>
      <c r="CG199" s="1202"/>
      <c r="CH199" s="1022"/>
      <c r="CI199" s="1022"/>
      <c r="CJ199" s="1022"/>
      <c r="CK199" s="1065"/>
      <c r="CL199" s="1026"/>
      <c r="CM199" s="1202"/>
      <c r="CN199" s="1022"/>
      <c r="CO199" s="1022"/>
      <c r="CP199" s="1022"/>
      <c r="CQ199" s="1065"/>
      <c r="CR199" s="1026"/>
      <c r="CS199" s="1202"/>
      <c r="CT199" s="1022"/>
      <c r="CU199" s="1022"/>
      <c r="CV199" s="1022"/>
      <c r="CW199" s="1065"/>
      <c r="CX199" s="1026"/>
      <c r="CY199" s="1022"/>
      <c r="CZ199" s="1022"/>
      <c r="DA199" s="1022"/>
      <c r="DB199" s="1022"/>
      <c r="DC199" s="1065"/>
    </row>
    <row r="200" spans="1:107" ht="18.600000000000001" customHeight="1" x14ac:dyDescent="0.25">
      <c r="A200" s="1180" t="s">
        <v>877</v>
      </c>
      <c r="B200" s="1018"/>
      <c r="C200" s="1018"/>
      <c r="D200" s="1011"/>
      <c r="E200" s="1023"/>
      <c r="F200" s="1019"/>
      <c r="G200" s="1016"/>
      <c r="H200" s="1020"/>
      <c r="I200" s="1239"/>
      <c r="J200" s="1238"/>
      <c r="K200" s="1021"/>
      <c r="L200" s="1016"/>
      <c r="M200" s="1022"/>
      <c r="N20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0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0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0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0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0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00" s="1022"/>
      <c r="U200" s="1022"/>
      <c r="V20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0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0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0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0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0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00" s="1022"/>
      <c r="AC200" s="1046"/>
      <c r="AD200" s="1047"/>
      <c r="AE200" s="1047"/>
      <c r="AF200" s="1047"/>
      <c r="AG200" s="1039"/>
      <c r="AH200" s="1038"/>
      <c r="AI200" s="1048"/>
      <c r="AJ200" s="1048"/>
      <c r="AK200" s="1041"/>
      <c r="AL200" s="1042"/>
      <c r="AM200" s="1043"/>
      <c r="AN200" s="1040"/>
      <c r="AO200" s="1044"/>
      <c r="AP200" s="1044"/>
      <c r="AQ200" s="1044"/>
      <c r="AR200" s="1044"/>
      <c r="AS200" s="1044"/>
      <c r="AT200" s="1044"/>
      <c r="AU200" s="1049"/>
      <c r="AV200" s="1041"/>
      <c r="AW200" s="1041"/>
      <c r="AX200" s="1047"/>
      <c r="AY20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0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00" s="1055"/>
      <c r="BB200" s="1038"/>
      <c r="BC200" s="1038"/>
      <c r="BD20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00" s="1038"/>
      <c r="BF200" s="1030"/>
      <c r="BG200" s="1030"/>
      <c r="BH200" s="1066"/>
      <c r="BI200" s="1038"/>
      <c r="BJ200" s="1066"/>
      <c r="BK200" s="1055"/>
      <c r="BL200" s="1038"/>
      <c r="BM200" s="1067"/>
      <c r="BN200" s="1068"/>
      <c r="BO200" s="1055"/>
      <c r="BP200" s="1022"/>
      <c r="BQ200" s="1067"/>
      <c r="BR200" s="1069"/>
      <c r="BS200" s="1070"/>
      <c r="BT200" s="1022"/>
      <c r="BU200" s="1071"/>
      <c r="BV200" s="1039"/>
      <c r="BW200" s="1025"/>
      <c r="BX200" s="1026"/>
      <c r="BY200" s="1022"/>
      <c r="BZ200" s="1022"/>
      <c r="CA200" s="1025"/>
      <c r="CB200" s="1026"/>
      <c r="CC200" s="1025"/>
      <c r="CD200" s="1026"/>
      <c r="CE200" s="1025"/>
      <c r="CF200" s="1026"/>
      <c r="CG200" s="1202"/>
      <c r="CH200" s="1022"/>
      <c r="CI200" s="1022"/>
      <c r="CJ200" s="1022"/>
      <c r="CK200" s="1065"/>
      <c r="CL200" s="1026"/>
      <c r="CM200" s="1202"/>
      <c r="CN200" s="1022"/>
      <c r="CO200" s="1022"/>
      <c r="CP200" s="1022"/>
      <c r="CQ200" s="1065"/>
      <c r="CR200" s="1026"/>
      <c r="CS200" s="1202"/>
      <c r="CT200" s="1022"/>
      <c r="CU200" s="1022"/>
      <c r="CV200" s="1022"/>
      <c r="CW200" s="1065"/>
      <c r="CX200" s="1026"/>
      <c r="CY200" s="1022"/>
      <c r="CZ200" s="1022"/>
      <c r="DA200" s="1022"/>
      <c r="DB200" s="1022"/>
      <c r="DC200" s="1065"/>
    </row>
    <row r="201" spans="1:107" ht="18.600000000000001" customHeight="1" x14ac:dyDescent="0.25">
      <c r="A201" s="1180" t="s">
        <v>878</v>
      </c>
      <c r="B201" s="1018"/>
      <c r="C201" s="1018"/>
      <c r="D201" s="1011"/>
      <c r="E201" s="1023"/>
      <c r="F201" s="1019"/>
      <c r="G201" s="1016"/>
      <c r="H201" s="1020"/>
      <c r="I201" s="1239"/>
      <c r="J201" s="1238"/>
      <c r="K201" s="1021"/>
      <c r="L201" s="1016"/>
      <c r="M201" s="1022"/>
      <c r="N20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0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0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0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0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0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01" s="1022"/>
      <c r="U201" s="1022"/>
      <c r="V20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0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0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0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0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0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01" s="1022"/>
      <c r="AC201" s="1046"/>
      <c r="AD201" s="1047"/>
      <c r="AE201" s="1047"/>
      <c r="AF201" s="1047"/>
      <c r="AG201" s="1039"/>
      <c r="AH201" s="1038"/>
      <c r="AI201" s="1048"/>
      <c r="AJ201" s="1048"/>
      <c r="AK201" s="1041"/>
      <c r="AL201" s="1042"/>
      <c r="AM201" s="1043"/>
      <c r="AN201" s="1040"/>
      <c r="AO201" s="1044"/>
      <c r="AP201" s="1044"/>
      <c r="AQ201" s="1044"/>
      <c r="AR201" s="1044"/>
      <c r="AS201" s="1044"/>
      <c r="AT201" s="1044"/>
      <c r="AU201" s="1049"/>
      <c r="AV201" s="1041"/>
      <c r="AW201" s="1041"/>
      <c r="AX201" s="1047"/>
      <c r="AY20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0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01" s="1055"/>
      <c r="BB201" s="1038"/>
      <c r="BC201" s="1038"/>
      <c r="BD20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01" s="1038"/>
      <c r="BF201" s="1030"/>
      <c r="BG201" s="1030"/>
      <c r="BH201" s="1066"/>
      <c r="BI201" s="1038"/>
      <c r="BJ201" s="1066"/>
      <c r="BK201" s="1055"/>
      <c r="BL201" s="1038"/>
      <c r="BM201" s="1067"/>
      <c r="BN201" s="1068"/>
      <c r="BO201" s="1055"/>
      <c r="BP201" s="1022"/>
      <c r="BQ201" s="1067"/>
      <c r="BR201" s="1069"/>
      <c r="BS201" s="1070"/>
      <c r="BT201" s="1022"/>
      <c r="BU201" s="1071"/>
      <c r="BV201" s="1039"/>
      <c r="BW201" s="1025"/>
      <c r="BX201" s="1026"/>
      <c r="BY201" s="1022"/>
      <c r="BZ201" s="1022"/>
      <c r="CA201" s="1025"/>
      <c r="CB201" s="1026"/>
      <c r="CC201" s="1025"/>
      <c r="CD201" s="1026"/>
      <c r="CE201" s="1025"/>
      <c r="CF201" s="1026"/>
      <c r="CG201" s="1202"/>
      <c r="CH201" s="1022"/>
      <c r="CI201" s="1022"/>
      <c r="CJ201" s="1022"/>
      <c r="CK201" s="1065"/>
      <c r="CL201" s="1026"/>
      <c r="CM201" s="1202"/>
      <c r="CN201" s="1022"/>
      <c r="CO201" s="1022"/>
      <c r="CP201" s="1022"/>
      <c r="CQ201" s="1065"/>
      <c r="CR201" s="1026"/>
      <c r="CS201" s="1202"/>
      <c r="CT201" s="1022"/>
      <c r="CU201" s="1022"/>
      <c r="CV201" s="1022"/>
      <c r="CW201" s="1065"/>
      <c r="CX201" s="1026"/>
      <c r="CY201" s="1022"/>
      <c r="CZ201" s="1022"/>
      <c r="DA201" s="1022"/>
      <c r="DB201" s="1022"/>
      <c r="DC201" s="1065"/>
    </row>
    <row r="202" spans="1:107" ht="18.600000000000001" customHeight="1" x14ac:dyDescent="0.25">
      <c r="A202" s="1180" t="s">
        <v>879</v>
      </c>
      <c r="B202" s="1018"/>
      <c r="C202" s="1018"/>
      <c r="D202" s="1011"/>
      <c r="E202" s="1023"/>
      <c r="F202" s="1019"/>
      <c r="G202" s="1016"/>
      <c r="H202" s="1020"/>
      <c r="I202" s="1239"/>
      <c r="J202" s="1238"/>
      <c r="K202" s="1021"/>
      <c r="L202" s="1016"/>
      <c r="M202" s="1022"/>
      <c r="N20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0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0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0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0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0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02" s="1022"/>
      <c r="U202" s="1022"/>
      <c r="V20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0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0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0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0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0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02" s="1022"/>
      <c r="AC202" s="1046"/>
      <c r="AD202" s="1047"/>
      <c r="AE202" s="1047"/>
      <c r="AF202" s="1047"/>
      <c r="AG202" s="1039"/>
      <c r="AH202" s="1038"/>
      <c r="AI202" s="1048"/>
      <c r="AJ202" s="1048"/>
      <c r="AK202" s="1041"/>
      <c r="AL202" s="1042"/>
      <c r="AM202" s="1043"/>
      <c r="AN202" s="1040"/>
      <c r="AO202" s="1044"/>
      <c r="AP202" s="1044"/>
      <c r="AQ202" s="1044"/>
      <c r="AR202" s="1044"/>
      <c r="AS202" s="1044"/>
      <c r="AT202" s="1044"/>
      <c r="AU202" s="1049"/>
      <c r="AV202" s="1041"/>
      <c r="AW202" s="1041"/>
      <c r="AX202" s="1047"/>
      <c r="AY20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0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02" s="1055"/>
      <c r="BB202" s="1038"/>
      <c r="BC202" s="1038"/>
      <c r="BD20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02" s="1038"/>
      <c r="BF202" s="1030"/>
      <c r="BG202" s="1030"/>
      <c r="BH202" s="1066"/>
      <c r="BI202" s="1038"/>
      <c r="BJ202" s="1066"/>
      <c r="BK202" s="1055"/>
      <c r="BL202" s="1038"/>
      <c r="BM202" s="1067"/>
      <c r="BN202" s="1068"/>
      <c r="BO202" s="1055"/>
      <c r="BP202" s="1022"/>
      <c r="BQ202" s="1067"/>
      <c r="BR202" s="1069"/>
      <c r="BS202" s="1070"/>
      <c r="BT202" s="1022"/>
      <c r="BU202" s="1071"/>
      <c r="BV202" s="1039"/>
      <c r="BW202" s="1025"/>
      <c r="BX202" s="1026"/>
      <c r="BY202" s="1022"/>
      <c r="BZ202" s="1022"/>
      <c r="CA202" s="1025"/>
      <c r="CB202" s="1026"/>
      <c r="CC202" s="1025"/>
      <c r="CD202" s="1026"/>
      <c r="CE202" s="1025"/>
      <c r="CF202" s="1026"/>
      <c r="CG202" s="1202"/>
      <c r="CH202" s="1022"/>
      <c r="CI202" s="1022"/>
      <c r="CJ202" s="1022"/>
      <c r="CK202" s="1065"/>
      <c r="CL202" s="1026"/>
      <c r="CM202" s="1202"/>
      <c r="CN202" s="1022"/>
      <c r="CO202" s="1022"/>
      <c r="CP202" s="1022"/>
      <c r="CQ202" s="1065"/>
      <c r="CR202" s="1026"/>
      <c r="CS202" s="1202"/>
      <c r="CT202" s="1022"/>
      <c r="CU202" s="1022"/>
      <c r="CV202" s="1022"/>
      <c r="CW202" s="1065"/>
      <c r="CX202" s="1026"/>
      <c r="CY202" s="1022"/>
      <c r="CZ202" s="1022"/>
      <c r="DA202" s="1022"/>
      <c r="DB202" s="1022"/>
      <c r="DC202" s="1065"/>
    </row>
    <row r="203" spans="1:107" ht="18.600000000000001" customHeight="1" x14ac:dyDescent="0.25">
      <c r="A203" s="1180" t="s">
        <v>880</v>
      </c>
      <c r="B203" s="1018"/>
      <c r="C203" s="1018"/>
      <c r="D203" s="1011"/>
      <c r="E203" s="1023"/>
      <c r="F203" s="1019"/>
      <c r="G203" s="1016"/>
      <c r="H203" s="1020"/>
      <c r="I203" s="1239"/>
      <c r="J203" s="1238"/>
      <c r="K203" s="1021"/>
      <c r="L203" s="1016"/>
      <c r="M203" s="1022"/>
      <c r="N20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0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0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0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0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0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03" s="1022"/>
      <c r="U203" s="1022"/>
      <c r="V20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0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0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0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0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0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03" s="1022"/>
      <c r="AC203" s="1046"/>
      <c r="AD203" s="1047"/>
      <c r="AE203" s="1047"/>
      <c r="AF203" s="1047"/>
      <c r="AG203" s="1039"/>
      <c r="AH203" s="1038"/>
      <c r="AI203" s="1048"/>
      <c r="AJ203" s="1048"/>
      <c r="AK203" s="1041"/>
      <c r="AL203" s="1042"/>
      <c r="AM203" s="1043"/>
      <c r="AN203" s="1040"/>
      <c r="AO203" s="1044"/>
      <c r="AP203" s="1044"/>
      <c r="AQ203" s="1044"/>
      <c r="AR203" s="1044"/>
      <c r="AS203" s="1044"/>
      <c r="AT203" s="1044"/>
      <c r="AU203" s="1049"/>
      <c r="AV203" s="1041"/>
      <c r="AW203" s="1041"/>
      <c r="AX203" s="1047"/>
      <c r="AY20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0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03" s="1055"/>
      <c r="BB203" s="1038"/>
      <c r="BC203" s="1038"/>
      <c r="BD20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03" s="1038"/>
      <c r="BF203" s="1030"/>
      <c r="BG203" s="1030"/>
      <c r="BH203" s="1066"/>
      <c r="BI203" s="1038"/>
      <c r="BJ203" s="1066"/>
      <c r="BK203" s="1055"/>
      <c r="BL203" s="1038"/>
      <c r="BM203" s="1067"/>
      <c r="BN203" s="1068"/>
      <c r="BO203" s="1055"/>
      <c r="BP203" s="1022"/>
      <c r="BQ203" s="1067"/>
      <c r="BR203" s="1069"/>
      <c r="BS203" s="1070"/>
      <c r="BT203" s="1022"/>
      <c r="BU203" s="1071"/>
      <c r="BV203" s="1039"/>
      <c r="BW203" s="1025"/>
      <c r="BX203" s="1026"/>
      <c r="BY203" s="1022"/>
      <c r="BZ203" s="1022"/>
      <c r="CA203" s="1025"/>
      <c r="CB203" s="1026"/>
      <c r="CC203" s="1025"/>
      <c r="CD203" s="1026"/>
      <c r="CE203" s="1025"/>
      <c r="CF203" s="1026"/>
      <c r="CG203" s="1202"/>
      <c r="CH203" s="1022"/>
      <c r="CI203" s="1022"/>
      <c r="CJ203" s="1022"/>
      <c r="CK203" s="1065"/>
      <c r="CL203" s="1026"/>
      <c r="CM203" s="1202"/>
      <c r="CN203" s="1022"/>
      <c r="CO203" s="1022"/>
      <c r="CP203" s="1022"/>
      <c r="CQ203" s="1065"/>
      <c r="CR203" s="1026"/>
      <c r="CS203" s="1202"/>
      <c r="CT203" s="1022"/>
      <c r="CU203" s="1022"/>
      <c r="CV203" s="1022"/>
      <c r="CW203" s="1065"/>
      <c r="CX203" s="1026"/>
      <c r="CY203" s="1022"/>
      <c r="CZ203" s="1022"/>
      <c r="DA203" s="1022"/>
      <c r="DB203" s="1022"/>
      <c r="DC203" s="1065"/>
    </row>
    <row r="204" spans="1:107" ht="18.600000000000001" customHeight="1" x14ac:dyDescent="0.25">
      <c r="A204" s="1180" t="s">
        <v>881</v>
      </c>
      <c r="B204" s="1018"/>
      <c r="C204" s="1018"/>
      <c r="D204" s="1011"/>
      <c r="E204" s="1023"/>
      <c r="F204" s="1019"/>
      <c r="G204" s="1016"/>
      <c r="H204" s="1020"/>
      <c r="I204" s="1239"/>
      <c r="J204" s="1238"/>
      <c r="K204" s="1021"/>
      <c r="L204" s="1016"/>
      <c r="M204" s="1022"/>
      <c r="N20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0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0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0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0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0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04" s="1022"/>
      <c r="U204" s="1022"/>
      <c r="V20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0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0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0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0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0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04" s="1022"/>
      <c r="AC204" s="1046"/>
      <c r="AD204" s="1047"/>
      <c r="AE204" s="1047"/>
      <c r="AF204" s="1047"/>
      <c r="AG204" s="1039"/>
      <c r="AH204" s="1038"/>
      <c r="AI204" s="1048"/>
      <c r="AJ204" s="1048"/>
      <c r="AK204" s="1041"/>
      <c r="AL204" s="1042"/>
      <c r="AM204" s="1043"/>
      <c r="AN204" s="1040"/>
      <c r="AO204" s="1044"/>
      <c r="AP204" s="1044"/>
      <c r="AQ204" s="1044"/>
      <c r="AR204" s="1044"/>
      <c r="AS204" s="1044"/>
      <c r="AT204" s="1044"/>
      <c r="AU204" s="1049"/>
      <c r="AV204" s="1041"/>
      <c r="AW204" s="1041"/>
      <c r="AX204" s="1047"/>
      <c r="AY20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0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04" s="1055"/>
      <c r="BB204" s="1038"/>
      <c r="BC204" s="1038"/>
      <c r="BD20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04" s="1038"/>
      <c r="BF204" s="1030"/>
      <c r="BG204" s="1030"/>
      <c r="BH204" s="1066"/>
      <c r="BI204" s="1038"/>
      <c r="BJ204" s="1066"/>
      <c r="BK204" s="1055"/>
      <c r="BL204" s="1038"/>
      <c r="BM204" s="1067"/>
      <c r="BN204" s="1068"/>
      <c r="BO204" s="1055"/>
      <c r="BP204" s="1022"/>
      <c r="BQ204" s="1067"/>
      <c r="BR204" s="1069"/>
      <c r="BS204" s="1070"/>
      <c r="BT204" s="1022"/>
      <c r="BU204" s="1071"/>
      <c r="BV204" s="1039"/>
      <c r="BW204" s="1025"/>
      <c r="BX204" s="1026"/>
      <c r="BY204" s="1022"/>
      <c r="BZ204" s="1022"/>
      <c r="CA204" s="1025"/>
      <c r="CB204" s="1026"/>
      <c r="CC204" s="1025"/>
      <c r="CD204" s="1026"/>
      <c r="CE204" s="1025"/>
      <c r="CF204" s="1026"/>
      <c r="CG204" s="1202"/>
      <c r="CH204" s="1022"/>
      <c r="CI204" s="1022"/>
      <c r="CJ204" s="1022"/>
      <c r="CK204" s="1065"/>
      <c r="CL204" s="1026"/>
      <c r="CM204" s="1202"/>
      <c r="CN204" s="1022"/>
      <c r="CO204" s="1022"/>
      <c r="CP204" s="1022"/>
      <c r="CQ204" s="1065"/>
      <c r="CR204" s="1026"/>
      <c r="CS204" s="1202"/>
      <c r="CT204" s="1022"/>
      <c r="CU204" s="1022"/>
      <c r="CV204" s="1022"/>
      <c r="CW204" s="1065"/>
      <c r="CX204" s="1026"/>
      <c r="CY204" s="1022"/>
      <c r="CZ204" s="1022"/>
      <c r="DA204" s="1022"/>
      <c r="DB204" s="1022"/>
      <c r="DC204" s="1065"/>
    </row>
    <row r="205" spans="1:107" ht="18.600000000000001" customHeight="1" x14ac:dyDescent="0.25">
      <c r="A205" s="1180" t="s">
        <v>882</v>
      </c>
      <c r="B205" s="1018"/>
      <c r="C205" s="1018"/>
      <c r="D205" s="1011"/>
      <c r="E205" s="1023"/>
      <c r="F205" s="1019"/>
      <c r="G205" s="1016"/>
      <c r="H205" s="1020"/>
      <c r="I205" s="1239"/>
      <c r="J205" s="1238"/>
      <c r="K205" s="1021"/>
      <c r="L205" s="1016"/>
      <c r="M205" s="1022"/>
      <c r="N20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0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0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0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0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0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05" s="1022"/>
      <c r="U205" s="1022"/>
      <c r="V20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0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0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0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0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0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05" s="1022"/>
      <c r="AC205" s="1046"/>
      <c r="AD205" s="1047"/>
      <c r="AE205" s="1047"/>
      <c r="AF205" s="1047"/>
      <c r="AG205" s="1039"/>
      <c r="AH205" s="1038"/>
      <c r="AI205" s="1048"/>
      <c r="AJ205" s="1048"/>
      <c r="AK205" s="1041"/>
      <c r="AL205" s="1042"/>
      <c r="AM205" s="1043"/>
      <c r="AN205" s="1040"/>
      <c r="AO205" s="1044"/>
      <c r="AP205" s="1044"/>
      <c r="AQ205" s="1044"/>
      <c r="AR205" s="1044"/>
      <c r="AS205" s="1044"/>
      <c r="AT205" s="1044"/>
      <c r="AU205" s="1049"/>
      <c r="AV205" s="1041"/>
      <c r="AW205" s="1041"/>
      <c r="AX205" s="1047"/>
      <c r="AY20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0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05" s="1055"/>
      <c r="BB205" s="1038"/>
      <c r="BC205" s="1038"/>
      <c r="BD20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05" s="1038"/>
      <c r="BF205" s="1030"/>
      <c r="BG205" s="1030"/>
      <c r="BH205" s="1066"/>
      <c r="BI205" s="1038"/>
      <c r="BJ205" s="1066"/>
      <c r="BK205" s="1055"/>
      <c r="BL205" s="1038"/>
      <c r="BM205" s="1067"/>
      <c r="BN205" s="1068"/>
      <c r="BO205" s="1055"/>
      <c r="BP205" s="1022"/>
      <c r="BQ205" s="1067"/>
      <c r="BR205" s="1069"/>
      <c r="BS205" s="1070"/>
      <c r="BT205" s="1022"/>
      <c r="BU205" s="1071"/>
      <c r="BV205" s="1039"/>
      <c r="BW205" s="1025"/>
      <c r="BX205" s="1026"/>
      <c r="BY205" s="1022"/>
      <c r="BZ205" s="1022"/>
      <c r="CA205" s="1025"/>
      <c r="CB205" s="1026"/>
      <c r="CC205" s="1025"/>
      <c r="CD205" s="1026"/>
      <c r="CE205" s="1025"/>
      <c r="CF205" s="1026"/>
      <c r="CG205" s="1202"/>
      <c r="CH205" s="1022"/>
      <c r="CI205" s="1022"/>
      <c r="CJ205" s="1022"/>
      <c r="CK205" s="1065"/>
      <c r="CL205" s="1026"/>
      <c r="CM205" s="1202"/>
      <c r="CN205" s="1022"/>
      <c r="CO205" s="1022"/>
      <c r="CP205" s="1022"/>
      <c r="CQ205" s="1065"/>
      <c r="CR205" s="1026"/>
      <c r="CS205" s="1202"/>
      <c r="CT205" s="1022"/>
      <c r="CU205" s="1022"/>
      <c r="CV205" s="1022"/>
      <c r="CW205" s="1065"/>
      <c r="CX205" s="1026"/>
      <c r="CY205" s="1022"/>
      <c r="CZ205" s="1022"/>
      <c r="DA205" s="1022"/>
      <c r="DB205" s="1022"/>
      <c r="DC205" s="1065"/>
    </row>
    <row r="206" spans="1:107" ht="18.600000000000001" customHeight="1" x14ac:dyDescent="0.25">
      <c r="A206" s="1180" t="s">
        <v>883</v>
      </c>
      <c r="B206" s="1018"/>
      <c r="C206" s="1018"/>
      <c r="D206" s="1011"/>
      <c r="E206" s="1023"/>
      <c r="F206" s="1019"/>
      <c r="G206" s="1016"/>
      <c r="H206" s="1020"/>
      <c r="I206" s="1239"/>
      <c r="J206" s="1238"/>
      <c r="K206" s="1021"/>
      <c r="L206" s="1016"/>
      <c r="M206" s="1022"/>
      <c r="N20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0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0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0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0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0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06" s="1022"/>
      <c r="U206" s="1022"/>
      <c r="V20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0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0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0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0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0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06" s="1022"/>
      <c r="AC206" s="1046"/>
      <c r="AD206" s="1047"/>
      <c r="AE206" s="1047"/>
      <c r="AF206" s="1047"/>
      <c r="AG206" s="1039"/>
      <c r="AH206" s="1038"/>
      <c r="AI206" s="1048"/>
      <c r="AJ206" s="1048"/>
      <c r="AK206" s="1041"/>
      <c r="AL206" s="1042"/>
      <c r="AM206" s="1043"/>
      <c r="AN206" s="1040"/>
      <c r="AO206" s="1044"/>
      <c r="AP206" s="1044"/>
      <c r="AQ206" s="1044"/>
      <c r="AR206" s="1044"/>
      <c r="AS206" s="1044"/>
      <c r="AT206" s="1044"/>
      <c r="AU206" s="1049"/>
      <c r="AV206" s="1041"/>
      <c r="AW206" s="1041"/>
      <c r="AX206" s="1047"/>
      <c r="AY20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0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06" s="1055"/>
      <c r="BB206" s="1038"/>
      <c r="BC206" s="1038"/>
      <c r="BD20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06" s="1038"/>
      <c r="BF206" s="1030"/>
      <c r="BG206" s="1030"/>
      <c r="BH206" s="1066"/>
      <c r="BI206" s="1038"/>
      <c r="BJ206" s="1066"/>
      <c r="BK206" s="1055"/>
      <c r="BL206" s="1038"/>
      <c r="BM206" s="1067"/>
      <c r="BN206" s="1068"/>
      <c r="BO206" s="1055"/>
      <c r="BP206" s="1022"/>
      <c r="BQ206" s="1067"/>
      <c r="BR206" s="1069"/>
      <c r="BS206" s="1070"/>
      <c r="BT206" s="1022"/>
      <c r="BU206" s="1071"/>
      <c r="BV206" s="1039"/>
      <c r="BW206" s="1025"/>
      <c r="BX206" s="1026"/>
      <c r="BY206" s="1022"/>
      <c r="BZ206" s="1022"/>
      <c r="CA206" s="1025"/>
      <c r="CB206" s="1026"/>
      <c r="CC206" s="1025"/>
      <c r="CD206" s="1026"/>
      <c r="CE206" s="1025"/>
      <c r="CF206" s="1026"/>
      <c r="CG206" s="1202"/>
      <c r="CH206" s="1022"/>
      <c r="CI206" s="1022"/>
      <c r="CJ206" s="1022"/>
      <c r="CK206" s="1065"/>
      <c r="CL206" s="1026"/>
      <c r="CM206" s="1202"/>
      <c r="CN206" s="1022"/>
      <c r="CO206" s="1022"/>
      <c r="CP206" s="1022"/>
      <c r="CQ206" s="1065"/>
      <c r="CR206" s="1026"/>
      <c r="CS206" s="1202"/>
      <c r="CT206" s="1022"/>
      <c r="CU206" s="1022"/>
      <c r="CV206" s="1022"/>
      <c r="CW206" s="1065"/>
      <c r="CX206" s="1026"/>
      <c r="CY206" s="1022"/>
      <c r="CZ206" s="1022"/>
      <c r="DA206" s="1022"/>
      <c r="DB206" s="1022"/>
      <c r="DC206" s="1065"/>
    </row>
    <row r="207" spans="1:107" ht="18.600000000000001" customHeight="1" x14ac:dyDescent="0.25">
      <c r="A207" s="1180" t="s">
        <v>884</v>
      </c>
      <c r="B207" s="1018"/>
      <c r="C207" s="1018"/>
      <c r="D207" s="1011"/>
      <c r="E207" s="1023"/>
      <c r="F207" s="1019"/>
      <c r="G207" s="1016"/>
      <c r="H207" s="1020"/>
      <c r="I207" s="1239"/>
      <c r="J207" s="1238"/>
      <c r="K207" s="1021"/>
      <c r="L207" s="1016"/>
      <c r="M207" s="1022"/>
      <c r="N20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0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0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0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0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0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07" s="1022"/>
      <c r="U207" s="1022"/>
      <c r="V20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0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0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0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0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0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07" s="1022"/>
      <c r="AC207" s="1046"/>
      <c r="AD207" s="1047"/>
      <c r="AE207" s="1047"/>
      <c r="AF207" s="1047"/>
      <c r="AG207" s="1039"/>
      <c r="AH207" s="1038"/>
      <c r="AI207" s="1048"/>
      <c r="AJ207" s="1048"/>
      <c r="AK207" s="1041"/>
      <c r="AL207" s="1042"/>
      <c r="AM207" s="1043"/>
      <c r="AN207" s="1040"/>
      <c r="AO207" s="1044"/>
      <c r="AP207" s="1044"/>
      <c r="AQ207" s="1044"/>
      <c r="AR207" s="1044"/>
      <c r="AS207" s="1044"/>
      <c r="AT207" s="1044"/>
      <c r="AU207" s="1049"/>
      <c r="AV207" s="1041"/>
      <c r="AW207" s="1041"/>
      <c r="AX207" s="1047"/>
      <c r="AY20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0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07" s="1055"/>
      <c r="BB207" s="1038"/>
      <c r="BC207" s="1038"/>
      <c r="BD20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07" s="1038"/>
      <c r="BF207" s="1030"/>
      <c r="BG207" s="1030"/>
      <c r="BH207" s="1066"/>
      <c r="BI207" s="1038"/>
      <c r="BJ207" s="1066"/>
      <c r="BK207" s="1055"/>
      <c r="BL207" s="1038"/>
      <c r="BM207" s="1067"/>
      <c r="BN207" s="1068"/>
      <c r="BO207" s="1055"/>
      <c r="BP207" s="1022"/>
      <c r="BQ207" s="1067"/>
      <c r="BR207" s="1069"/>
      <c r="BS207" s="1070"/>
      <c r="BT207" s="1022"/>
      <c r="BU207" s="1071"/>
      <c r="BV207" s="1039"/>
      <c r="BW207" s="1025"/>
      <c r="BX207" s="1026"/>
      <c r="BY207" s="1022"/>
      <c r="BZ207" s="1022"/>
      <c r="CA207" s="1025"/>
      <c r="CB207" s="1026"/>
      <c r="CC207" s="1025"/>
      <c r="CD207" s="1026"/>
      <c r="CE207" s="1025"/>
      <c r="CF207" s="1026"/>
      <c r="CG207" s="1202"/>
      <c r="CH207" s="1022"/>
      <c r="CI207" s="1022"/>
      <c r="CJ207" s="1022"/>
      <c r="CK207" s="1065"/>
      <c r="CL207" s="1026"/>
      <c r="CM207" s="1202"/>
      <c r="CN207" s="1022"/>
      <c r="CO207" s="1022"/>
      <c r="CP207" s="1022"/>
      <c r="CQ207" s="1065"/>
      <c r="CR207" s="1026"/>
      <c r="CS207" s="1202"/>
      <c r="CT207" s="1022"/>
      <c r="CU207" s="1022"/>
      <c r="CV207" s="1022"/>
      <c r="CW207" s="1065"/>
      <c r="CX207" s="1026"/>
      <c r="CY207" s="1022"/>
      <c r="CZ207" s="1022"/>
      <c r="DA207" s="1022"/>
      <c r="DB207" s="1022"/>
      <c r="DC207" s="1065"/>
    </row>
    <row r="208" spans="1:107" ht="18.600000000000001" customHeight="1" x14ac:dyDescent="0.25">
      <c r="A208" s="1180" t="s">
        <v>885</v>
      </c>
      <c r="B208" s="1018"/>
      <c r="C208" s="1018"/>
      <c r="D208" s="1011"/>
      <c r="E208" s="1023"/>
      <c r="F208" s="1019"/>
      <c r="G208" s="1016"/>
      <c r="H208" s="1020"/>
      <c r="I208" s="1239"/>
      <c r="J208" s="1238"/>
      <c r="K208" s="1021"/>
      <c r="L208" s="1016"/>
      <c r="M208" s="1022"/>
      <c r="N20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0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0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0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0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0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08" s="1022"/>
      <c r="U208" s="1022"/>
      <c r="V20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0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0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0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0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0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08" s="1022"/>
      <c r="AC208" s="1046"/>
      <c r="AD208" s="1047"/>
      <c r="AE208" s="1047"/>
      <c r="AF208" s="1047"/>
      <c r="AG208" s="1039"/>
      <c r="AH208" s="1038"/>
      <c r="AI208" s="1048"/>
      <c r="AJ208" s="1048"/>
      <c r="AK208" s="1041"/>
      <c r="AL208" s="1042"/>
      <c r="AM208" s="1043"/>
      <c r="AN208" s="1040"/>
      <c r="AO208" s="1044"/>
      <c r="AP208" s="1044"/>
      <c r="AQ208" s="1044"/>
      <c r="AR208" s="1044"/>
      <c r="AS208" s="1044"/>
      <c r="AT208" s="1044"/>
      <c r="AU208" s="1049"/>
      <c r="AV208" s="1041"/>
      <c r="AW208" s="1041"/>
      <c r="AX208" s="1047"/>
      <c r="AY20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0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08" s="1055"/>
      <c r="BB208" s="1038"/>
      <c r="BC208" s="1038"/>
      <c r="BD20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08" s="1038"/>
      <c r="BF208" s="1030"/>
      <c r="BG208" s="1030"/>
      <c r="BH208" s="1066"/>
      <c r="BI208" s="1038"/>
      <c r="BJ208" s="1066"/>
      <c r="BK208" s="1055"/>
      <c r="BL208" s="1038"/>
      <c r="BM208" s="1067"/>
      <c r="BN208" s="1068"/>
      <c r="BO208" s="1055"/>
      <c r="BP208" s="1022"/>
      <c r="BQ208" s="1067"/>
      <c r="BR208" s="1069"/>
      <c r="BS208" s="1070"/>
      <c r="BT208" s="1022"/>
      <c r="BU208" s="1071"/>
      <c r="BV208" s="1039"/>
      <c r="BW208" s="1025"/>
      <c r="BX208" s="1026"/>
      <c r="BY208" s="1022"/>
      <c r="BZ208" s="1022"/>
      <c r="CA208" s="1025"/>
      <c r="CB208" s="1026"/>
      <c r="CC208" s="1025"/>
      <c r="CD208" s="1026"/>
      <c r="CE208" s="1025"/>
      <c r="CF208" s="1026"/>
      <c r="CG208" s="1202"/>
      <c r="CH208" s="1022"/>
      <c r="CI208" s="1022"/>
      <c r="CJ208" s="1022"/>
      <c r="CK208" s="1065"/>
      <c r="CL208" s="1026"/>
      <c r="CM208" s="1202"/>
      <c r="CN208" s="1022"/>
      <c r="CO208" s="1022"/>
      <c r="CP208" s="1022"/>
      <c r="CQ208" s="1065"/>
      <c r="CR208" s="1026"/>
      <c r="CS208" s="1202"/>
      <c r="CT208" s="1022"/>
      <c r="CU208" s="1022"/>
      <c r="CV208" s="1022"/>
      <c r="CW208" s="1065"/>
      <c r="CX208" s="1026"/>
      <c r="CY208" s="1022"/>
      <c r="CZ208" s="1022"/>
      <c r="DA208" s="1022"/>
      <c r="DB208" s="1022"/>
      <c r="DC208" s="1065"/>
    </row>
    <row r="209" spans="1:107" ht="18.600000000000001" customHeight="1" x14ac:dyDescent="0.25">
      <c r="A209" s="1180" t="s">
        <v>886</v>
      </c>
      <c r="B209" s="1018"/>
      <c r="C209" s="1018"/>
      <c r="D209" s="1011"/>
      <c r="E209" s="1023"/>
      <c r="F209" s="1019"/>
      <c r="G209" s="1016"/>
      <c r="H209" s="1020"/>
      <c r="I209" s="1239"/>
      <c r="J209" s="1238"/>
      <c r="K209" s="1021"/>
      <c r="L209" s="1016"/>
      <c r="M209" s="1022"/>
      <c r="N20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0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0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0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0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0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09" s="1022"/>
      <c r="U209" s="1022"/>
      <c r="V20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0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0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0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0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0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09" s="1022"/>
      <c r="AC209" s="1046"/>
      <c r="AD209" s="1047"/>
      <c r="AE209" s="1047"/>
      <c r="AF209" s="1047"/>
      <c r="AG209" s="1039"/>
      <c r="AH209" s="1038"/>
      <c r="AI209" s="1048"/>
      <c r="AJ209" s="1048"/>
      <c r="AK209" s="1041"/>
      <c r="AL209" s="1042"/>
      <c r="AM209" s="1043"/>
      <c r="AN209" s="1040"/>
      <c r="AO209" s="1044"/>
      <c r="AP209" s="1044"/>
      <c r="AQ209" s="1044"/>
      <c r="AR209" s="1044"/>
      <c r="AS209" s="1044"/>
      <c r="AT209" s="1044"/>
      <c r="AU209" s="1049"/>
      <c r="AV209" s="1041"/>
      <c r="AW209" s="1041"/>
      <c r="AX209" s="1047"/>
      <c r="AY20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0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09" s="1055"/>
      <c r="BB209" s="1038"/>
      <c r="BC209" s="1038"/>
      <c r="BD20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09" s="1038"/>
      <c r="BF209" s="1030"/>
      <c r="BG209" s="1030"/>
      <c r="BH209" s="1066"/>
      <c r="BI209" s="1038"/>
      <c r="BJ209" s="1066"/>
      <c r="BK209" s="1055"/>
      <c r="BL209" s="1038"/>
      <c r="BM209" s="1067"/>
      <c r="BN209" s="1068"/>
      <c r="BO209" s="1055"/>
      <c r="BP209" s="1022"/>
      <c r="BQ209" s="1067"/>
      <c r="BR209" s="1069"/>
      <c r="BS209" s="1070"/>
      <c r="BT209" s="1022"/>
      <c r="BU209" s="1071"/>
      <c r="BV209" s="1039"/>
      <c r="BW209" s="1025"/>
      <c r="BX209" s="1026"/>
      <c r="BY209" s="1022"/>
      <c r="BZ209" s="1022"/>
      <c r="CA209" s="1025"/>
      <c r="CB209" s="1026"/>
      <c r="CC209" s="1025"/>
      <c r="CD209" s="1026"/>
      <c r="CE209" s="1025"/>
      <c r="CF209" s="1026"/>
      <c r="CG209" s="1202"/>
      <c r="CH209" s="1022"/>
      <c r="CI209" s="1022"/>
      <c r="CJ209" s="1022"/>
      <c r="CK209" s="1065"/>
      <c r="CL209" s="1026"/>
      <c r="CM209" s="1202"/>
      <c r="CN209" s="1022"/>
      <c r="CO209" s="1022"/>
      <c r="CP209" s="1022"/>
      <c r="CQ209" s="1065"/>
      <c r="CR209" s="1026"/>
      <c r="CS209" s="1202"/>
      <c r="CT209" s="1022"/>
      <c r="CU209" s="1022"/>
      <c r="CV209" s="1022"/>
      <c r="CW209" s="1065"/>
      <c r="CX209" s="1026"/>
      <c r="CY209" s="1022"/>
      <c r="CZ209" s="1022"/>
      <c r="DA209" s="1022"/>
      <c r="DB209" s="1022"/>
      <c r="DC209" s="1065"/>
    </row>
    <row r="210" spans="1:107" ht="18.600000000000001" customHeight="1" x14ac:dyDescent="0.25">
      <c r="A210" s="1180" t="s">
        <v>887</v>
      </c>
      <c r="B210" s="1018"/>
      <c r="C210" s="1018"/>
      <c r="D210" s="1011"/>
      <c r="E210" s="1023"/>
      <c r="F210" s="1019"/>
      <c r="G210" s="1016"/>
      <c r="H210" s="1020"/>
      <c r="I210" s="1239"/>
      <c r="J210" s="1238"/>
      <c r="K210" s="1021"/>
      <c r="L210" s="1016"/>
      <c r="M210" s="1022"/>
      <c r="N21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1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1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1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1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1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10" s="1022"/>
      <c r="U210" s="1022"/>
      <c r="V21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1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1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1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1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1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10" s="1022"/>
      <c r="AC210" s="1046"/>
      <c r="AD210" s="1047"/>
      <c r="AE210" s="1047"/>
      <c r="AF210" s="1047"/>
      <c r="AG210" s="1039"/>
      <c r="AH210" s="1038"/>
      <c r="AI210" s="1048"/>
      <c r="AJ210" s="1048"/>
      <c r="AK210" s="1041"/>
      <c r="AL210" s="1042"/>
      <c r="AM210" s="1043"/>
      <c r="AN210" s="1040"/>
      <c r="AO210" s="1044"/>
      <c r="AP210" s="1044"/>
      <c r="AQ210" s="1044"/>
      <c r="AR210" s="1044"/>
      <c r="AS210" s="1044"/>
      <c r="AT210" s="1044"/>
      <c r="AU210" s="1049"/>
      <c r="AV210" s="1041"/>
      <c r="AW210" s="1041"/>
      <c r="AX210" s="1047"/>
      <c r="AY21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1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10" s="1055"/>
      <c r="BB210" s="1038"/>
      <c r="BC210" s="1038"/>
      <c r="BD21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10" s="1038"/>
      <c r="BF210" s="1030"/>
      <c r="BG210" s="1030"/>
      <c r="BH210" s="1066"/>
      <c r="BI210" s="1038"/>
      <c r="BJ210" s="1066"/>
      <c r="BK210" s="1055"/>
      <c r="BL210" s="1038"/>
      <c r="BM210" s="1067"/>
      <c r="BN210" s="1068"/>
      <c r="BO210" s="1055"/>
      <c r="BP210" s="1022"/>
      <c r="BQ210" s="1067"/>
      <c r="BR210" s="1069"/>
      <c r="BS210" s="1070"/>
      <c r="BT210" s="1022"/>
      <c r="BU210" s="1071"/>
      <c r="BV210" s="1039"/>
      <c r="BW210" s="1025"/>
      <c r="BX210" s="1026"/>
      <c r="BY210" s="1022"/>
      <c r="BZ210" s="1022"/>
      <c r="CA210" s="1025"/>
      <c r="CB210" s="1026"/>
      <c r="CC210" s="1025"/>
      <c r="CD210" s="1026"/>
      <c r="CE210" s="1025"/>
      <c r="CF210" s="1026"/>
      <c r="CG210" s="1202"/>
      <c r="CH210" s="1022"/>
      <c r="CI210" s="1022"/>
      <c r="CJ210" s="1022"/>
      <c r="CK210" s="1065"/>
      <c r="CL210" s="1026"/>
      <c r="CM210" s="1202"/>
      <c r="CN210" s="1022"/>
      <c r="CO210" s="1022"/>
      <c r="CP210" s="1022"/>
      <c r="CQ210" s="1065"/>
      <c r="CR210" s="1026"/>
      <c r="CS210" s="1202"/>
      <c r="CT210" s="1022"/>
      <c r="CU210" s="1022"/>
      <c r="CV210" s="1022"/>
      <c r="CW210" s="1065"/>
      <c r="CX210" s="1026"/>
      <c r="CY210" s="1022"/>
      <c r="CZ210" s="1022"/>
      <c r="DA210" s="1022"/>
      <c r="DB210" s="1022"/>
      <c r="DC210" s="1065"/>
    </row>
    <row r="211" spans="1:107" ht="18.600000000000001" customHeight="1" x14ac:dyDescent="0.25">
      <c r="A211" s="1180" t="s">
        <v>888</v>
      </c>
      <c r="B211" s="1018"/>
      <c r="C211" s="1018"/>
      <c r="D211" s="1011"/>
      <c r="E211" s="1023"/>
      <c r="F211" s="1019"/>
      <c r="G211" s="1016"/>
      <c r="H211" s="1020"/>
      <c r="I211" s="1239"/>
      <c r="J211" s="1238"/>
      <c r="K211" s="1021"/>
      <c r="L211" s="1016"/>
      <c r="M211" s="1022"/>
      <c r="N21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1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1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1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1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1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11" s="1022"/>
      <c r="U211" s="1022"/>
      <c r="V21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1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1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1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1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1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11" s="1022"/>
      <c r="AC211" s="1046"/>
      <c r="AD211" s="1047"/>
      <c r="AE211" s="1047"/>
      <c r="AF211" s="1047"/>
      <c r="AG211" s="1039"/>
      <c r="AH211" s="1038"/>
      <c r="AI211" s="1048"/>
      <c r="AJ211" s="1048"/>
      <c r="AK211" s="1041"/>
      <c r="AL211" s="1042"/>
      <c r="AM211" s="1043"/>
      <c r="AN211" s="1040"/>
      <c r="AO211" s="1044"/>
      <c r="AP211" s="1044"/>
      <c r="AQ211" s="1044"/>
      <c r="AR211" s="1044"/>
      <c r="AS211" s="1044"/>
      <c r="AT211" s="1044"/>
      <c r="AU211" s="1049"/>
      <c r="AV211" s="1041"/>
      <c r="AW211" s="1041"/>
      <c r="AX211" s="1047"/>
      <c r="AY21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1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11" s="1055"/>
      <c r="BB211" s="1038"/>
      <c r="BC211" s="1038"/>
      <c r="BD21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11" s="1038"/>
      <c r="BF211" s="1030"/>
      <c r="BG211" s="1030"/>
      <c r="BH211" s="1066"/>
      <c r="BI211" s="1038"/>
      <c r="BJ211" s="1066"/>
      <c r="BK211" s="1055"/>
      <c r="BL211" s="1038"/>
      <c r="BM211" s="1067"/>
      <c r="BN211" s="1068"/>
      <c r="BO211" s="1055"/>
      <c r="BP211" s="1022"/>
      <c r="BQ211" s="1067"/>
      <c r="BR211" s="1069"/>
      <c r="BS211" s="1070"/>
      <c r="BT211" s="1022"/>
      <c r="BU211" s="1071"/>
      <c r="BV211" s="1039"/>
      <c r="BW211" s="1025"/>
      <c r="BX211" s="1026"/>
      <c r="BY211" s="1022"/>
      <c r="BZ211" s="1022"/>
      <c r="CA211" s="1025"/>
      <c r="CB211" s="1026"/>
      <c r="CC211" s="1025"/>
      <c r="CD211" s="1026"/>
      <c r="CE211" s="1025"/>
      <c r="CF211" s="1026"/>
      <c r="CG211" s="1202"/>
      <c r="CH211" s="1022"/>
      <c r="CI211" s="1022"/>
      <c r="CJ211" s="1022"/>
      <c r="CK211" s="1065"/>
      <c r="CL211" s="1026"/>
      <c r="CM211" s="1202"/>
      <c r="CN211" s="1022"/>
      <c r="CO211" s="1022"/>
      <c r="CP211" s="1022"/>
      <c r="CQ211" s="1065"/>
      <c r="CR211" s="1026"/>
      <c r="CS211" s="1202"/>
      <c r="CT211" s="1022"/>
      <c r="CU211" s="1022"/>
      <c r="CV211" s="1022"/>
      <c r="CW211" s="1065"/>
      <c r="CX211" s="1026"/>
      <c r="CY211" s="1022"/>
      <c r="CZ211" s="1022"/>
      <c r="DA211" s="1022"/>
      <c r="DB211" s="1022"/>
      <c r="DC211" s="1065"/>
    </row>
    <row r="212" spans="1:107" ht="18.600000000000001" customHeight="1" x14ac:dyDescent="0.25">
      <c r="A212" s="1180" t="s">
        <v>889</v>
      </c>
      <c r="B212" s="1018"/>
      <c r="C212" s="1018"/>
      <c r="D212" s="1011"/>
      <c r="E212" s="1023"/>
      <c r="F212" s="1019"/>
      <c r="G212" s="1016"/>
      <c r="H212" s="1020"/>
      <c r="I212" s="1239"/>
      <c r="J212" s="1238"/>
      <c r="K212" s="1021"/>
      <c r="L212" s="1016"/>
      <c r="M212" s="1022"/>
      <c r="N21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1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1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1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1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1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12" s="1022"/>
      <c r="U212" s="1022"/>
      <c r="V21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1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1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1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1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1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12" s="1022"/>
      <c r="AC212" s="1046"/>
      <c r="AD212" s="1047"/>
      <c r="AE212" s="1047"/>
      <c r="AF212" s="1047"/>
      <c r="AG212" s="1039"/>
      <c r="AH212" s="1038"/>
      <c r="AI212" s="1048"/>
      <c r="AJ212" s="1048"/>
      <c r="AK212" s="1041"/>
      <c r="AL212" s="1042"/>
      <c r="AM212" s="1043"/>
      <c r="AN212" s="1040"/>
      <c r="AO212" s="1044"/>
      <c r="AP212" s="1044"/>
      <c r="AQ212" s="1044"/>
      <c r="AR212" s="1044"/>
      <c r="AS212" s="1044"/>
      <c r="AT212" s="1044"/>
      <c r="AU212" s="1049"/>
      <c r="AV212" s="1041"/>
      <c r="AW212" s="1041"/>
      <c r="AX212" s="1047"/>
      <c r="AY21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1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12" s="1055"/>
      <c r="BB212" s="1038"/>
      <c r="BC212" s="1038"/>
      <c r="BD21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12" s="1038"/>
      <c r="BF212" s="1030"/>
      <c r="BG212" s="1030"/>
      <c r="BH212" s="1066"/>
      <c r="BI212" s="1038"/>
      <c r="BJ212" s="1066"/>
      <c r="BK212" s="1055"/>
      <c r="BL212" s="1038"/>
      <c r="BM212" s="1067"/>
      <c r="BN212" s="1068"/>
      <c r="BO212" s="1055"/>
      <c r="BP212" s="1022"/>
      <c r="BQ212" s="1067"/>
      <c r="BR212" s="1069"/>
      <c r="BS212" s="1070"/>
      <c r="BT212" s="1022"/>
      <c r="BU212" s="1071"/>
      <c r="BV212" s="1039"/>
      <c r="BW212" s="1025"/>
      <c r="BX212" s="1026"/>
      <c r="BY212" s="1022"/>
      <c r="BZ212" s="1022"/>
      <c r="CA212" s="1025"/>
      <c r="CB212" s="1026"/>
      <c r="CC212" s="1025"/>
      <c r="CD212" s="1026"/>
      <c r="CE212" s="1025"/>
      <c r="CF212" s="1026"/>
      <c r="CG212" s="1202"/>
      <c r="CH212" s="1022"/>
      <c r="CI212" s="1022"/>
      <c r="CJ212" s="1022"/>
      <c r="CK212" s="1065"/>
      <c r="CL212" s="1026"/>
      <c r="CM212" s="1202"/>
      <c r="CN212" s="1022"/>
      <c r="CO212" s="1022"/>
      <c r="CP212" s="1022"/>
      <c r="CQ212" s="1065"/>
      <c r="CR212" s="1026"/>
      <c r="CS212" s="1202"/>
      <c r="CT212" s="1022"/>
      <c r="CU212" s="1022"/>
      <c r="CV212" s="1022"/>
      <c r="CW212" s="1065"/>
      <c r="CX212" s="1026"/>
      <c r="CY212" s="1022"/>
      <c r="CZ212" s="1022"/>
      <c r="DA212" s="1022"/>
      <c r="DB212" s="1022"/>
      <c r="DC212" s="1065"/>
    </row>
    <row r="213" spans="1:107" ht="18.600000000000001" customHeight="1" x14ac:dyDescent="0.25">
      <c r="A213" s="1180" t="s">
        <v>890</v>
      </c>
      <c r="B213" s="1018"/>
      <c r="C213" s="1018"/>
      <c r="D213" s="1011"/>
      <c r="E213" s="1023"/>
      <c r="F213" s="1019"/>
      <c r="G213" s="1016"/>
      <c r="H213" s="1020"/>
      <c r="I213" s="1239"/>
      <c r="J213" s="1238"/>
      <c r="K213" s="1021"/>
      <c r="L213" s="1016"/>
      <c r="M213" s="1022"/>
      <c r="N21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1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1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1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1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1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13" s="1022"/>
      <c r="U213" s="1022"/>
      <c r="V21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1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1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1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1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1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13" s="1022"/>
      <c r="AC213" s="1046"/>
      <c r="AD213" s="1047"/>
      <c r="AE213" s="1047"/>
      <c r="AF213" s="1047"/>
      <c r="AG213" s="1039"/>
      <c r="AH213" s="1038"/>
      <c r="AI213" s="1048"/>
      <c r="AJ213" s="1048"/>
      <c r="AK213" s="1041"/>
      <c r="AL213" s="1042"/>
      <c r="AM213" s="1043"/>
      <c r="AN213" s="1040"/>
      <c r="AO213" s="1044"/>
      <c r="AP213" s="1044"/>
      <c r="AQ213" s="1044"/>
      <c r="AR213" s="1044"/>
      <c r="AS213" s="1044"/>
      <c r="AT213" s="1044"/>
      <c r="AU213" s="1049"/>
      <c r="AV213" s="1041"/>
      <c r="AW213" s="1041"/>
      <c r="AX213" s="1047"/>
      <c r="AY21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1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13" s="1055"/>
      <c r="BB213" s="1038"/>
      <c r="BC213" s="1038"/>
      <c r="BD21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13" s="1038"/>
      <c r="BF213" s="1030"/>
      <c r="BG213" s="1030"/>
      <c r="BH213" s="1066"/>
      <c r="BI213" s="1038"/>
      <c r="BJ213" s="1066"/>
      <c r="BK213" s="1055"/>
      <c r="BL213" s="1038"/>
      <c r="BM213" s="1067"/>
      <c r="BN213" s="1068"/>
      <c r="BO213" s="1055"/>
      <c r="BP213" s="1022"/>
      <c r="BQ213" s="1067"/>
      <c r="BR213" s="1069"/>
      <c r="BS213" s="1070"/>
      <c r="BT213" s="1022"/>
      <c r="BU213" s="1071"/>
      <c r="BV213" s="1039"/>
      <c r="BW213" s="1025"/>
      <c r="BX213" s="1026"/>
      <c r="BY213" s="1022"/>
      <c r="BZ213" s="1022"/>
      <c r="CA213" s="1025"/>
      <c r="CB213" s="1026"/>
      <c r="CC213" s="1025"/>
      <c r="CD213" s="1026"/>
      <c r="CE213" s="1025"/>
      <c r="CF213" s="1026"/>
      <c r="CG213" s="1202"/>
      <c r="CH213" s="1022"/>
      <c r="CI213" s="1022"/>
      <c r="CJ213" s="1022"/>
      <c r="CK213" s="1065"/>
      <c r="CL213" s="1026"/>
      <c r="CM213" s="1202"/>
      <c r="CN213" s="1022"/>
      <c r="CO213" s="1022"/>
      <c r="CP213" s="1022"/>
      <c r="CQ213" s="1065"/>
      <c r="CR213" s="1026"/>
      <c r="CS213" s="1202"/>
      <c r="CT213" s="1022"/>
      <c r="CU213" s="1022"/>
      <c r="CV213" s="1022"/>
      <c r="CW213" s="1065"/>
      <c r="CX213" s="1026"/>
      <c r="CY213" s="1022"/>
      <c r="CZ213" s="1022"/>
      <c r="DA213" s="1022"/>
      <c r="DB213" s="1022"/>
      <c r="DC213" s="1065"/>
    </row>
    <row r="214" spans="1:107" ht="18.600000000000001" customHeight="1" x14ac:dyDescent="0.25">
      <c r="A214" s="1180" t="s">
        <v>891</v>
      </c>
      <c r="B214" s="1018"/>
      <c r="C214" s="1018"/>
      <c r="D214" s="1011"/>
      <c r="E214" s="1023"/>
      <c r="F214" s="1019"/>
      <c r="G214" s="1016"/>
      <c r="H214" s="1020"/>
      <c r="I214" s="1239"/>
      <c r="J214" s="1238"/>
      <c r="K214" s="1021"/>
      <c r="L214" s="1016"/>
      <c r="M214" s="1022"/>
      <c r="N21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1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1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1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1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1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14" s="1022"/>
      <c r="U214" s="1022"/>
      <c r="V21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1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1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1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1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1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14" s="1022"/>
      <c r="AC214" s="1046"/>
      <c r="AD214" s="1047"/>
      <c r="AE214" s="1047"/>
      <c r="AF214" s="1047"/>
      <c r="AG214" s="1039"/>
      <c r="AH214" s="1038"/>
      <c r="AI214" s="1048"/>
      <c r="AJ214" s="1048"/>
      <c r="AK214" s="1041"/>
      <c r="AL214" s="1042"/>
      <c r="AM214" s="1043"/>
      <c r="AN214" s="1040"/>
      <c r="AO214" s="1044"/>
      <c r="AP214" s="1044"/>
      <c r="AQ214" s="1044"/>
      <c r="AR214" s="1044"/>
      <c r="AS214" s="1044"/>
      <c r="AT214" s="1044"/>
      <c r="AU214" s="1049"/>
      <c r="AV214" s="1041"/>
      <c r="AW214" s="1041"/>
      <c r="AX214" s="1047"/>
      <c r="AY21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1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14" s="1055"/>
      <c r="BB214" s="1038"/>
      <c r="BC214" s="1038"/>
      <c r="BD21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14" s="1038"/>
      <c r="BF214" s="1030"/>
      <c r="BG214" s="1030"/>
      <c r="BH214" s="1066"/>
      <c r="BI214" s="1038"/>
      <c r="BJ214" s="1066"/>
      <c r="BK214" s="1055"/>
      <c r="BL214" s="1038"/>
      <c r="BM214" s="1067"/>
      <c r="BN214" s="1068"/>
      <c r="BO214" s="1055"/>
      <c r="BP214" s="1022"/>
      <c r="BQ214" s="1067"/>
      <c r="BR214" s="1069"/>
      <c r="BS214" s="1070"/>
      <c r="BT214" s="1022"/>
      <c r="BU214" s="1071"/>
      <c r="BV214" s="1039"/>
      <c r="BW214" s="1025"/>
      <c r="BX214" s="1026"/>
      <c r="BY214" s="1022"/>
      <c r="BZ214" s="1022"/>
      <c r="CA214" s="1025"/>
      <c r="CB214" s="1026"/>
      <c r="CC214" s="1025"/>
      <c r="CD214" s="1026"/>
      <c r="CE214" s="1025"/>
      <c r="CF214" s="1026"/>
      <c r="CG214" s="1202"/>
      <c r="CH214" s="1022"/>
      <c r="CI214" s="1022"/>
      <c r="CJ214" s="1022"/>
      <c r="CK214" s="1065"/>
      <c r="CL214" s="1026"/>
      <c r="CM214" s="1202"/>
      <c r="CN214" s="1022"/>
      <c r="CO214" s="1022"/>
      <c r="CP214" s="1022"/>
      <c r="CQ214" s="1065"/>
      <c r="CR214" s="1026"/>
      <c r="CS214" s="1202"/>
      <c r="CT214" s="1022"/>
      <c r="CU214" s="1022"/>
      <c r="CV214" s="1022"/>
      <c r="CW214" s="1065"/>
      <c r="CX214" s="1026"/>
      <c r="CY214" s="1022"/>
      <c r="CZ214" s="1022"/>
      <c r="DA214" s="1022"/>
      <c r="DB214" s="1022"/>
      <c r="DC214" s="1065"/>
    </row>
    <row r="215" spans="1:107" ht="18.600000000000001" customHeight="1" x14ac:dyDescent="0.25">
      <c r="A215" s="1180" t="s">
        <v>892</v>
      </c>
      <c r="B215" s="1018"/>
      <c r="C215" s="1018"/>
      <c r="D215" s="1011"/>
      <c r="E215" s="1023"/>
      <c r="F215" s="1019"/>
      <c r="G215" s="1016"/>
      <c r="H215" s="1020"/>
      <c r="I215" s="1239"/>
      <c r="J215" s="1238"/>
      <c r="K215" s="1021"/>
      <c r="L215" s="1016"/>
      <c r="M215" s="1022"/>
      <c r="N21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1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1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1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1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1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15" s="1022"/>
      <c r="U215" s="1022"/>
      <c r="V21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1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1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1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1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1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15" s="1022"/>
      <c r="AC215" s="1046"/>
      <c r="AD215" s="1047"/>
      <c r="AE215" s="1047"/>
      <c r="AF215" s="1047"/>
      <c r="AG215" s="1039"/>
      <c r="AH215" s="1038"/>
      <c r="AI215" s="1048"/>
      <c r="AJ215" s="1048"/>
      <c r="AK215" s="1041"/>
      <c r="AL215" s="1042"/>
      <c r="AM215" s="1043"/>
      <c r="AN215" s="1040"/>
      <c r="AO215" s="1044"/>
      <c r="AP215" s="1044"/>
      <c r="AQ215" s="1044"/>
      <c r="AR215" s="1044"/>
      <c r="AS215" s="1044"/>
      <c r="AT215" s="1044"/>
      <c r="AU215" s="1049"/>
      <c r="AV215" s="1041"/>
      <c r="AW215" s="1041"/>
      <c r="AX215" s="1047"/>
      <c r="AY21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1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15" s="1055"/>
      <c r="BB215" s="1038"/>
      <c r="BC215" s="1038"/>
      <c r="BD21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15" s="1038"/>
      <c r="BF215" s="1030"/>
      <c r="BG215" s="1030"/>
      <c r="BH215" s="1066"/>
      <c r="BI215" s="1038"/>
      <c r="BJ215" s="1066"/>
      <c r="BK215" s="1055"/>
      <c r="BL215" s="1038"/>
      <c r="BM215" s="1067"/>
      <c r="BN215" s="1068"/>
      <c r="BO215" s="1055"/>
      <c r="BP215" s="1022"/>
      <c r="BQ215" s="1067"/>
      <c r="BR215" s="1069"/>
      <c r="BS215" s="1070"/>
      <c r="BT215" s="1022"/>
      <c r="BU215" s="1071"/>
      <c r="BV215" s="1039"/>
      <c r="BW215" s="1025"/>
      <c r="BX215" s="1026"/>
      <c r="BY215" s="1022"/>
      <c r="BZ215" s="1022"/>
      <c r="CA215" s="1025"/>
      <c r="CB215" s="1026"/>
      <c r="CC215" s="1025"/>
      <c r="CD215" s="1026"/>
      <c r="CE215" s="1025"/>
      <c r="CF215" s="1026"/>
      <c r="CG215" s="1202"/>
      <c r="CH215" s="1022"/>
      <c r="CI215" s="1022"/>
      <c r="CJ215" s="1022"/>
      <c r="CK215" s="1065"/>
      <c r="CL215" s="1026"/>
      <c r="CM215" s="1202"/>
      <c r="CN215" s="1022"/>
      <c r="CO215" s="1022"/>
      <c r="CP215" s="1022"/>
      <c r="CQ215" s="1065"/>
      <c r="CR215" s="1026"/>
      <c r="CS215" s="1202"/>
      <c r="CT215" s="1022"/>
      <c r="CU215" s="1022"/>
      <c r="CV215" s="1022"/>
      <c r="CW215" s="1065"/>
      <c r="CX215" s="1026"/>
      <c r="CY215" s="1022"/>
      <c r="CZ215" s="1022"/>
      <c r="DA215" s="1022"/>
      <c r="DB215" s="1022"/>
      <c r="DC215" s="1065"/>
    </row>
    <row r="216" spans="1:107" ht="18.600000000000001" customHeight="1" x14ac:dyDescent="0.25">
      <c r="A216" s="1180" t="s">
        <v>893</v>
      </c>
      <c r="B216" s="1018"/>
      <c r="C216" s="1018"/>
      <c r="D216" s="1011"/>
      <c r="E216" s="1023"/>
      <c r="F216" s="1019"/>
      <c r="G216" s="1016"/>
      <c r="H216" s="1020"/>
      <c r="I216" s="1239"/>
      <c r="J216" s="1238"/>
      <c r="K216" s="1021"/>
      <c r="L216" s="1016"/>
      <c r="M216" s="1022"/>
      <c r="N21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1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1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1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1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1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16" s="1022"/>
      <c r="U216" s="1022"/>
      <c r="V21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1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1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1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1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1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16" s="1022"/>
      <c r="AC216" s="1046"/>
      <c r="AD216" s="1047"/>
      <c r="AE216" s="1047"/>
      <c r="AF216" s="1047"/>
      <c r="AG216" s="1039"/>
      <c r="AH216" s="1038"/>
      <c r="AI216" s="1048"/>
      <c r="AJ216" s="1048"/>
      <c r="AK216" s="1041"/>
      <c r="AL216" s="1042"/>
      <c r="AM216" s="1043"/>
      <c r="AN216" s="1040"/>
      <c r="AO216" s="1044"/>
      <c r="AP216" s="1044"/>
      <c r="AQ216" s="1044"/>
      <c r="AR216" s="1044"/>
      <c r="AS216" s="1044"/>
      <c r="AT216" s="1044"/>
      <c r="AU216" s="1049"/>
      <c r="AV216" s="1041"/>
      <c r="AW216" s="1041"/>
      <c r="AX216" s="1047"/>
      <c r="AY21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1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16" s="1055"/>
      <c r="BB216" s="1038"/>
      <c r="BC216" s="1038"/>
      <c r="BD21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16" s="1038"/>
      <c r="BF216" s="1030"/>
      <c r="BG216" s="1030"/>
      <c r="BH216" s="1066"/>
      <c r="BI216" s="1038"/>
      <c r="BJ216" s="1066"/>
      <c r="BK216" s="1055"/>
      <c r="BL216" s="1038"/>
      <c r="BM216" s="1067"/>
      <c r="BN216" s="1068"/>
      <c r="BO216" s="1055"/>
      <c r="BP216" s="1022"/>
      <c r="BQ216" s="1067"/>
      <c r="BR216" s="1069"/>
      <c r="BS216" s="1070"/>
      <c r="BT216" s="1022"/>
      <c r="BU216" s="1071"/>
      <c r="BV216" s="1039"/>
      <c r="BW216" s="1025"/>
      <c r="BX216" s="1026"/>
      <c r="BY216" s="1022"/>
      <c r="BZ216" s="1022"/>
      <c r="CA216" s="1025"/>
      <c r="CB216" s="1026"/>
      <c r="CC216" s="1025"/>
      <c r="CD216" s="1026"/>
      <c r="CE216" s="1025"/>
      <c r="CF216" s="1026"/>
      <c r="CG216" s="1202"/>
      <c r="CH216" s="1022"/>
      <c r="CI216" s="1022"/>
      <c r="CJ216" s="1022"/>
      <c r="CK216" s="1065"/>
      <c r="CL216" s="1026"/>
      <c r="CM216" s="1202"/>
      <c r="CN216" s="1022"/>
      <c r="CO216" s="1022"/>
      <c r="CP216" s="1022"/>
      <c r="CQ216" s="1065"/>
      <c r="CR216" s="1026"/>
      <c r="CS216" s="1202"/>
      <c r="CT216" s="1022"/>
      <c r="CU216" s="1022"/>
      <c r="CV216" s="1022"/>
      <c r="CW216" s="1065"/>
      <c r="CX216" s="1026"/>
      <c r="CY216" s="1022"/>
      <c r="CZ216" s="1022"/>
      <c r="DA216" s="1022"/>
      <c r="DB216" s="1022"/>
      <c r="DC216" s="1065"/>
    </row>
    <row r="217" spans="1:107" ht="18.600000000000001" customHeight="1" x14ac:dyDescent="0.25">
      <c r="A217" s="1180" t="s">
        <v>894</v>
      </c>
      <c r="B217" s="1018"/>
      <c r="C217" s="1018"/>
      <c r="D217" s="1011"/>
      <c r="E217" s="1023"/>
      <c r="F217" s="1019"/>
      <c r="G217" s="1016"/>
      <c r="H217" s="1020"/>
      <c r="I217" s="1239"/>
      <c r="J217" s="1238"/>
      <c r="K217" s="1021"/>
      <c r="L217" s="1016"/>
      <c r="M217" s="1022"/>
      <c r="N21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1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1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1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1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1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17" s="1022"/>
      <c r="U217" s="1022"/>
      <c r="V21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1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1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1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1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1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17" s="1022"/>
      <c r="AC217" s="1046"/>
      <c r="AD217" s="1047"/>
      <c r="AE217" s="1047"/>
      <c r="AF217" s="1047"/>
      <c r="AG217" s="1039"/>
      <c r="AH217" s="1038"/>
      <c r="AI217" s="1048"/>
      <c r="AJ217" s="1048"/>
      <c r="AK217" s="1041"/>
      <c r="AL217" s="1042"/>
      <c r="AM217" s="1043"/>
      <c r="AN217" s="1040"/>
      <c r="AO217" s="1044"/>
      <c r="AP217" s="1044"/>
      <c r="AQ217" s="1044"/>
      <c r="AR217" s="1044"/>
      <c r="AS217" s="1044"/>
      <c r="AT217" s="1044"/>
      <c r="AU217" s="1049"/>
      <c r="AV217" s="1041"/>
      <c r="AW217" s="1041"/>
      <c r="AX217" s="1047"/>
      <c r="AY21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1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17" s="1055"/>
      <c r="BB217" s="1038"/>
      <c r="BC217" s="1038"/>
      <c r="BD21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17" s="1038"/>
      <c r="BF217" s="1030"/>
      <c r="BG217" s="1030"/>
      <c r="BH217" s="1066"/>
      <c r="BI217" s="1038"/>
      <c r="BJ217" s="1066"/>
      <c r="BK217" s="1055"/>
      <c r="BL217" s="1038"/>
      <c r="BM217" s="1067"/>
      <c r="BN217" s="1068"/>
      <c r="BO217" s="1055"/>
      <c r="BP217" s="1022"/>
      <c r="BQ217" s="1067"/>
      <c r="BR217" s="1069"/>
      <c r="BS217" s="1070"/>
      <c r="BT217" s="1022"/>
      <c r="BU217" s="1071"/>
      <c r="BV217" s="1039"/>
      <c r="BW217" s="1025"/>
      <c r="BX217" s="1026"/>
      <c r="BY217" s="1022"/>
      <c r="BZ217" s="1022"/>
      <c r="CA217" s="1025"/>
      <c r="CB217" s="1026"/>
      <c r="CC217" s="1025"/>
      <c r="CD217" s="1026"/>
      <c r="CE217" s="1025"/>
      <c r="CF217" s="1026"/>
      <c r="CG217" s="1202"/>
      <c r="CH217" s="1022"/>
      <c r="CI217" s="1022"/>
      <c r="CJ217" s="1022"/>
      <c r="CK217" s="1065"/>
      <c r="CL217" s="1026"/>
      <c r="CM217" s="1202"/>
      <c r="CN217" s="1022"/>
      <c r="CO217" s="1022"/>
      <c r="CP217" s="1022"/>
      <c r="CQ217" s="1065"/>
      <c r="CR217" s="1026"/>
      <c r="CS217" s="1202"/>
      <c r="CT217" s="1022"/>
      <c r="CU217" s="1022"/>
      <c r="CV217" s="1022"/>
      <c r="CW217" s="1065"/>
      <c r="CX217" s="1026"/>
      <c r="CY217" s="1022"/>
      <c r="CZ217" s="1022"/>
      <c r="DA217" s="1022"/>
      <c r="DB217" s="1022"/>
      <c r="DC217" s="1065"/>
    </row>
    <row r="218" spans="1:107" ht="18.600000000000001" customHeight="1" x14ac:dyDescent="0.25">
      <c r="A218" s="1180" t="s">
        <v>895</v>
      </c>
      <c r="B218" s="1018"/>
      <c r="C218" s="1018"/>
      <c r="D218" s="1011"/>
      <c r="E218" s="1023"/>
      <c r="F218" s="1019"/>
      <c r="G218" s="1016"/>
      <c r="H218" s="1020"/>
      <c r="I218" s="1239"/>
      <c r="J218" s="1238"/>
      <c r="K218" s="1021"/>
      <c r="L218" s="1016"/>
      <c r="M218" s="1022"/>
      <c r="N21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1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1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1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1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1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18" s="1022"/>
      <c r="U218" s="1022"/>
      <c r="V21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1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1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1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1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1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18" s="1022"/>
      <c r="AC218" s="1046"/>
      <c r="AD218" s="1047"/>
      <c r="AE218" s="1047"/>
      <c r="AF218" s="1047"/>
      <c r="AG218" s="1039"/>
      <c r="AH218" s="1038"/>
      <c r="AI218" s="1048"/>
      <c r="AJ218" s="1048"/>
      <c r="AK218" s="1041"/>
      <c r="AL218" s="1042"/>
      <c r="AM218" s="1043"/>
      <c r="AN218" s="1040"/>
      <c r="AO218" s="1044"/>
      <c r="AP218" s="1044"/>
      <c r="AQ218" s="1044"/>
      <c r="AR218" s="1044"/>
      <c r="AS218" s="1044"/>
      <c r="AT218" s="1044"/>
      <c r="AU218" s="1049"/>
      <c r="AV218" s="1041"/>
      <c r="AW218" s="1041"/>
      <c r="AX218" s="1047"/>
      <c r="AY21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1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18" s="1055"/>
      <c r="BB218" s="1038"/>
      <c r="BC218" s="1038"/>
      <c r="BD21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18" s="1038"/>
      <c r="BF218" s="1030"/>
      <c r="BG218" s="1030"/>
      <c r="BH218" s="1066"/>
      <c r="BI218" s="1038"/>
      <c r="BJ218" s="1066"/>
      <c r="BK218" s="1055"/>
      <c r="BL218" s="1038"/>
      <c r="BM218" s="1067"/>
      <c r="BN218" s="1068"/>
      <c r="BO218" s="1055"/>
      <c r="BP218" s="1022"/>
      <c r="BQ218" s="1067"/>
      <c r="BR218" s="1069"/>
      <c r="BS218" s="1070"/>
      <c r="BT218" s="1022"/>
      <c r="BU218" s="1071"/>
      <c r="BV218" s="1039"/>
      <c r="BW218" s="1025"/>
      <c r="BX218" s="1026"/>
      <c r="BY218" s="1022"/>
      <c r="BZ218" s="1022"/>
      <c r="CA218" s="1025"/>
      <c r="CB218" s="1026"/>
      <c r="CC218" s="1025"/>
      <c r="CD218" s="1026"/>
      <c r="CE218" s="1025"/>
      <c r="CF218" s="1026"/>
      <c r="CG218" s="1202"/>
      <c r="CH218" s="1022"/>
      <c r="CI218" s="1022"/>
      <c r="CJ218" s="1022"/>
      <c r="CK218" s="1065"/>
      <c r="CL218" s="1026"/>
      <c r="CM218" s="1202"/>
      <c r="CN218" s="1022"/>
      <c r="CO218" s="1022"/>
      <c r="CP218" s="1022"/>
      <c r="CQ218" s="1065"/>
      <c r="CR218" s="1026"/>
      <c r="CS218" s="1202"/>
      <c r="CT218" s="1022"/>
      <c r="CU218" s="1022"/>
      <c r="CV218" s="1022"/>
      <c r="CW218" s="1065"/>
      <c r="CX218" s="1026"/>
      <c r="CY218" s="1022"/>
      <c r="CZ218" s="1022"/>
      <c r="DA218" s="1022"/>
      <c r="DB218" s="1022"/>
      <c r="DC218" s="1065"/>
    </row>
    <row r="219" spans="1:107" ht="18.600000000000001" customHeight="1" x14ac:dyDescent="0.25">
      <c r="A219" s="1180" t="s">
        <v>896</v>
      </c>
      <c r="B219" s="1018"/>
      <c r="C219" s="1018"/>
      <c r="D219" s="1011"/>
      <c r="E219" s="1023"/>
      <c r="F219" s="1019"/>
      <c r="G219" s="1016"/>
      <c r="H219" s="1020"/>
      <c r="I219" s="1239"/>
      <c r="J219" s="1238"/>
      <c r="K219" s="1021"/>
      <c r="L219" s="1016"/>
      <c r="M219" s="1022"/>
      <c r="N21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1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1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1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1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1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19" s="1022"/>
      <c r="U219" s="1022"/>
      <c r="V21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1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1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1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1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1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19" s="1022"/>
      <c r="AC219" s="1046"/>
      <c r="AD219" s="1047"/>
      <c r="AE219" s="1047"/>
      <c r="AF219" s="1047"/>
      <c r="AG219" s="1039"/>
      <c r="AH219" s="1038"/>
      <c r="AI219" s="1048"/>
      <c r="AJ219" s="1048"/>
      <c r="AK219" s="1041"/>
      <c r="AL219" s="1042"/>
      <c r="AM219" s="1043"/>
      <c r="AN219" s="1040"/>
      <c r="AO219" s="1044"/>
      <c r="AP219" s="1044"/>
      <c r="AQ219" s="1044"/>
      <c r="AR219" s="1044"/>
      <c r="AS219" s="1044"/>
      <c r="AT219" s="1044"/>
      <c r="AU219" s="1049"/>
      <c r="AV219" s="1041"/>
      <c r="AW219" s="1041"/>
      <c r="AX219" s="1047"/>
      <c r="AY21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1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19" s="1055"/>
      <c r="BB219" s="1038"/>
      <c r="BC219" s="1038"/>
      <c r="BD21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19" s="1038"/>
      <c r="BF219" s="1030"/>
      <c r="BG219" s="1030"/>
      <c r="BH219" s="1066"/>
      <c r="BI219" s="1038"/>
      <c r="BJ219" s="1066"/>
      <c r="BK219" s="1055"/>
      <c r="BL219" s="1038"/>
      <c r="BM219" s="1067"/>
      <c r="BN219" s="1068"/>
      <c r="BO219" s="1055"/>
      <c r="BP219" s="1022"/>
      <c r="BQ219" s="1067"/>
      <c r="BR219" s="1069"/>
      <c r="BS219" s="1070"/>
      <c r="BT219" s="1022"/>
      <c r="BU219" s="1071"/>
      <c r="BV219" s="1039"/>
      <c r="BW219" s="1025"/>
      <c r="BX219" s="1026"/>
      <c r="BY219" s="1022"/>
      <c r="BZ219" s="1022"/>
      <c r="CA219" s="1025"/>
      <c r="CB219" s="1026"/>
      <c r="CC219" s="1025"/>
      <c r="CD219" s="1026"/>
      <c r="CE219" s="1025"/>
      <c r="CF219" s="1026"/>
      <c r="CG219" s="1202"/>
      <c r="CH219" s="1022"/>
      <c r="CI219" s="1022"/>
      <c r="CJ219" s="1022"/>
      <c r="CK219" s="1065"/>
      <c r="CL219" s="1026"/>
      <c r="CM219" s="1202"/>
      <c r="CN219" s="1022"/>
      <c r="CO219" s="1022"/>
      <c r="CP219" s="1022"/>
      <c r="CQ219" s="1065"/>
      <c r="CR219" s="1026"/>
      <c r="CS219" s="1202"/>
      <c r="CT219" s="1022"/>
      <c r="CU219" s="1022"/>
      <c r="CV219" s="1022"/>
      <c r="CW219" s="1065"/>
      <c r="CX219" s="1026"/>
      <c r="CY219" s="1022"/>
      <c r="CZ219" s="1022"/>
      <c r="DA219" s="1022"/>
      <c r="DB219" s="1022"/>
      <c r="DC219" s="1065"/>
    </row>
    <row r="220" spans="1:107" ht="18.600000000000001" customHeight="1" x14ac:dyDescent="0.25">
      <c r="A220" s="1180" t="s">
        <v>897</v>
      </c>
      <c r="B220" s="1018"/>
      <c r="C220" s="1018"/>
      <c r="D220" s="1011"/>
      <c r="E220" s="1023"/>
      <c r="F220" s="1019"/>
      <c r="G220" s="1016"/>
      <c r="H220" s="1020"/>
      <c r="I220" s="1239"/>
      <c r="J220" s="1238"/>
      <c r="K220" s="1021"/>
      <c r="L220" s="1016"/>
      <c r="M220" s="1022"/>
      <c r="N22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2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2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2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2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2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20" s="1022"/>
      <c r="U220" s="1022"/>
      <c r="V22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2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2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2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2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2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20" s="1022"/>
      <c r="AC220" s="1046"/>
      <c r="AD220" s="1047"/>
      <c r="AE220" s="1047"/>
      <c r="AF220" s="1047"/>
      <c r="AG220" s="1039"/>
      <c r="AH220" s="1038"/>
      <c r="AI220" s="1048"/>
      <c r="AJ220" s="1048"/>
      <c r="AK220" s="1041"/>
      <c r="AL220" s="1042"/>
      <c r="AM220" s="1043"/>
      <c r="AN220" s="1040"/>
      <c r="AO220" s="1044"/>
      <c r="AP220" s="1044"/>
      <c r="AQ220" s="1044"/>
      <c r="AR220" s="1044"/>
      <c r="AS220" s="1044"/>
      <c r="AT220" s="1044"/>
      <c r="AU220" s="1049"/>
      <c r="AV220" s="1041"/>
      <c r="AW220" s="1041"/>
      <c r="AX220" s="1047"/>
      <c r="AY22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2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20" s="1055"/>
      <c r="BB220" s="1038"/>
      <c r="BC220" s="1038"/>
      <c r="BD22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20" s="1038"/>
      <c r="BF220" s="1030"/>
      <c r="BG220" s="1030"/>
      <c r="BH220" s="1066"/>
      <c r="BI220" s="1038"/>
      <c r="BJ220" s="1066"/>
      <c r="BK220" s="1055"/>
      <c r="BL220" s="1038"/>
      <c r="BM220" s="1067"/>
      <c r="BN220" s="1068"/>
      <c r="BO220" s="1055"/>
      <c r="BP220" s="1022"/>
      <c r="BQ220" s="1067"/>
      <c r="BR220" s="1069"/>
      <c r="BS220" s="1070"/>
      <c r="BT220" s="1022"/>
      <c r="BU220" s="1071"/>
      <c r="BV220" s="1039"/>
      <c r="BW220" s="1025"/>
      <c r="BX220" s="1026"/>
      <c r="BY220" s="1022"/>
      <c r="BZ220" s="1022"/>
      <c r="CA220" s="1025"/>
      <c r="CB220" s="1026"/>
      <c r="CC220" s="1025"/>
      <c r="CD220" s="1026"/>
      <c r="CE220" s="1025"/>
      <c r="CF220" s="1026"/>
      <c r="CG220" s="1202"/>
      <c r="CH220" s="1022"/>
      <c r="CI220" s="1022"/>
      <c r="CJ220" s="1022"/>
      <c r="CK220" s="1065"/>
      <c r="CL220" s="1026"/>
      <c r="CM220" s="1202"/>
      <c r="CN220" s="1022"/>
      <c r="CO220" s="1022"/>
      <c r="CP220" s="1022"/>
      <c r="CQ220" s="1065"/>
      <c r="CR220" s="1026"/>
      <c r="CS220" s="1202"/>
      <c r="CT220" s="1022"/>
      <c r="CU220" s="1022"/>
      <c r="CV220" s="1022"/>
      <c r="CW220" s="1065"/>
      <c r="CX220" s="1026"/>
      <c r="CY220" s="1022"/>
      <c r="CZ220" s="1022"/>
      <c r="DA220" s="1022"/>
      <c r="DB220" s="1022"/>
      <c r="DC220" s="1065"/>
    </row>
    <row r="221" spans="1:107" ht="18.600000000000001" customHeight="1" x14ac:dyDescent="0.25">
      <c r="A221" s="1180" t="s">
        <v>898</v>
      </c>
      <c r="B221" s="1018"/>
      <c r="C221" s="1018"/>
      <c r="D221" s="1011"/>
      <c r="E221" s="1023"/>
      <c r="F221" s="1019"/>
      <c r="G221" s="1016"/>
      <c r="H221" s="1020"/>
      <c r="I221" s="1239"/>
      <c r="J221" s="1238"/>
      <c r="K221" s="1021"/>
      <c r="L221" s="1016"/>
      <c r="M221" s="1022"/>
      <c r="N22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2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2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2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2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2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21" s="1022"/>
      <c r="U221" s="1022"/>
      <c r="V22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2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2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2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2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2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21" s="1022"/>
      <c r="AC221" s="1046"/>
      <c r="AD221" s="1047"/>
      <c r="AE221" s="1047"/>
      <c r="AF221" s="1047"/>
      <c r="AG221" s="1039"/>
      <c r="AH221" s="1038"/>
      <c r="AI221" s="1048"/>
      <c r="AJ221" s="1048"/>
      <c r="AK221" s="1041"/>
      <c r="AL221" s="1042"/>
      <c r="AM221" s="1043"/>
      <c r="AN221" s="1040"/>
      <c r="AO221" s="1044"/>
      <c r="AP221" s="1044"/>
      <c r="AQ221" s="1044"/>
      <c r="AR221" s="1044"/>
      <c r="AS221" s="1044"/>
      <c r="AT221" s="1044"/>
      <c r="AU221" s="1049"/>
      <c r="AV221" s="1041"/>
      <c r="AW221" s="1041"/>
      <c r="AX221" s="1047"/>
      <c r="AY22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2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21" s="1055"/>
      <c r="BB221" s="1038"/>
      <c r="BC221" s="1038"/>
      <c r="BD22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21" s="1038"/>
      <c r="BF221" s="1030"/>
      <c r="BG221" s="1030"/>
      <c r="BH221" s="1066"/>
      <c r="BI221" s="1038"/>
      <c r="BJ221" s="1066"/>
      <c r="BK221" s="1055"/>
      <c r="BL221" s="1038"/>
      <c r="BM221" s="1067"/>
      <c r="BN221" s="1068"/>
      <c r="BO221" s="1055"/>
      <c r="BP221" s="1022"/>
      <c r="BQ221" s="1067"/>
      <c r="BR221" s="1069"/>
      <c r="BS221" s="1070"/>
      <c r="BT221" s="1022"/>
      <c r="BU221" s="1071"/>
      <c r="BV221" s="1039"/>
      <c r="BW221" s="1025"/>
      <c r="BX221" s="1026"/>
      <c r="BY221" s="1022"/>
      <c r="BZ221" s="1022"/>
      <c r="CA221" s="1025"/>
      <c r="CB221" s="1026"/>
      <c r="CC221" s="1025"/>
      <c r="CD221" s="1026"/>
      <c r="CE221" s="1025"/>
      <c r="CF221" s="1026"/>
      <c r="CG221" s="1202"/>
      <c r="CH221" s="1022"/>
      <c r="CI221" s="1022"/>
      <c r="CJ221" s="1022"/>
      <c r="CK221" s="1065"/>
      <c r="CL221" s="1026"/>
      <c r="CM221" s="1202"/>
      <c r="CN221" s="1022"/>
      <c r="CO221" s="1022"/>
      <c r="CP221" s="1022"/>
      <c r="CQ221" s="1065"/>
      <c r="CR221" s="1026"/>
      <c r="CS221" s="1202"/>
      <c r="CT221" s="1022"/>
      <c r="CU221" s="1022"/>
      <c r="CV221" s="1022"/>
      <c r="CW221" s="1065"/>
      <c r="CX221" s="1026"/>
      <c r="CY221" s="1022"/>
      <c r="CZ221" s="1022"/>
      <c r="DA221" s="1022"/>
      <c r="DB221" s="1022"/>
      <c r="DC221" s="1065"/>
    </row>
    <row r="222" spans="1:107" ht="18.600000000000001" customHeight="1" x14ac:dyDescent="0.25">
      <c r="A222" s="1180" t="s">
        <v>899</v>
      </c>
      <c r="B222" s="1018"/>
      <c r="C222" s="1018"/>
      <c r="D222" s="1011"/>
      <c r="E222" s="1023"/>
      <c r="F222" s="1019"/>
      <c r="G222" s="1016"/>
      <c r="H222" s="1020"/>
      <c r="I222" s="1239"/>
      <c r="J222" s="1238"/>
      <c r="K222" s="1021"/>
      <c r="L222" s="1016"/>
      <c r="M222" s="1022"/>
      <c r="N22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2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2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2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2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2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22" s="1022"/>
      <c r="U222" s="1022"/>
      <c r="V22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2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2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2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2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2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22" s="1022"/>
      <c r="AC222" s="1046"/>
      <c r="AD222" s="1047"/>
      <c r="AE222" s="1047"/>
      <c r="AF222" s="1047"/>
      <c r="AG222" s="1039"/>
      <c r="AH222" s="1038"/>
      <c r="AI222" s="1048"/>
      <c r="AJ222" s="1048"/>
      <c r="AK222" s="1041"/>
      <c r="AL222" s="1042"/>
      <c r="AM222" s="1043"/>
      <c r="AN222" s="1040"/>
      <c r="AO222" s="1044"/>
      <c r="AP222" s="1044"/>
      <c r="AQ222" s="1044"/>
      <c r="AR222" s="1044"/>
      <c r="AS222" s="1044"/>
      <c r="AT222" s="1044"/>
      <c r="AU222" s="1049"/>
      <c r="AV222" s="1041"/>
      <c r="AW222" s="1041"/>
      <c r="AX222" s="1047"/>
      <c r="AY22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2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22" s="1055"/>
      <c r="BB222" s="1038"/>
      <c r="BC222" s="1038"/>
      <c r="BD22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22" s="1038"/>
      <c r="BF222" s="1030"/>
      <c r="BG222" s="1030"/>
      <c r="BH222" s="1066"/>
      <c r="BI222" s="1038"/>
      <c r="BJ222" s="1066"/>
      <c r="BK222" s="1055"/>
      <c r="BL222" s="1038"/>
      <c r="BM222" s="1067"/>
      <c r="BN222" s="1068"/>
      <c r="BO222" s="1055"/>
      <c r="BP222" s="1022"/>
      <c r="BQ222" s="1067"/>
      <c r="BR222" s="1069"/>
      <c r="BS222" s="1070"/>
      <c r="BT222" s="1022"/>
      <c r="BU222" s="1071"/>
      <c r="BV222" s="1039"/>
      <c r="BW222" s="1025"/>
      <c r="BX222" s="1026"/>
      <c r="BY222" s="1022"/>
      <c r="BZ222" s="1022"/>
      <c r="CA222" s="1025"/>
      <c r="CB222" s="1026"/>
      <c r="CC222" s="1025"/>
      <c r="CD222" s="1026"/>
      <c r="CE222" s="1025"/>
      <c r="CF222" s="1026"/>
      <c r="CG222" s="1202"/>
      <c r="CH222" s="1022"/>
      <c r="CI222" s="1022"/>
      <c r="CJ222" s="1022"/>
      <c r="CK222" s="1065"/>
      <c r="CL222" s="1026"/>
      <c r="CM222" s="1202"/>
      <c r="CN222" s="1022"/>
      <c r="CO222" s="1022"/>
      <c r="CP222" s="1022"/>
      <c r="CQ222" s="1065"/>
      <c r="CR222" s="1026"/>
      <c r="CS222" s="1202"/>
      <c r="CT222" s="1022"/>
      <c r="CU222" s="1022"/>
      <c r="CV222" s="1022"/>
      <c r="CW222" s="1065"/>
      <c r="CX222" s="1026"/>
      <c r="CY222" s="1022"/>
      <c r="CZ222" s="1022"/>
      <c r="DA222" s="1022"/>
      <c r="DB222" s="1022"/>
      <c r="DC222" s="1065"/>
    </row>
    <row r="223" spans="1:107" ht="18.600000000000001" customHeight="1" x14ac:dyDescent="0.25">
      <c r="A223" s="1180" t="s">
        <v>900</v>
      </c>
      <c r="B223" s="1018"/>
      <c r="C223" s="1018"/>
      <c r="D223" s="1011"/>
      <c r="E223" s="1023"/>
      <c r="F223" s="1019"/>
      <c r="G223" s="1016"/>
      <c r="H223" s="1020"/>
      <c r="I223" s="1239"/>
      <c r="J223" s="1238"/>
      <c r="K223" s="1021"/>
      <c r="L223" s="1016"/>
      <c r="M223" s="1022"/>
      <c r="N22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2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2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2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2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2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23" s="1022"/>
      <c r="U223" s="1022"/>
      <c r="V22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2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2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2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2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2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23" s="1022"/>
      <c r="AC223" s="1046"/>
      <c r="AD223" s="1047"/>
      <c r="AE223" s="1047"/>
      <c r="AF223" s="1047"/>
      <c r="AG223" s="1039"/>
      <c r="AH223" s="1038"/>
      <c r="AI223" s="1048"/>
      <c r="AJ223" s="1048"/>
      <c r="AK223" s="1041"/>
      <c r="AL223" s="1042"/>
      <c r="AM223" s="1043"/>
      <c r="AN223" s="1040"/>
      <c r="AO223" s="1044"/>
      <c r="AP223" s="1044"/>
      <c r="AQ223" s="1044"/>
      <c r="AR223" s="1044"/>
      <c r="AS223" s="1044"/>
      <c r="AT223" s="1044"/>
      <c r="AU223" s="1049"/>
      <c r="AV223" s="1041"/>
      <c r="AW223" s="1041"/>
      <c r="AX223" s="1047"/>
      <c r="AY22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2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23" s="1055"/>
      <c r="BB223" s="1038"/>
      <c r="BC223" s="1038"/>
      <c r="BD22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23" s="1038"/>
      <c r="BF223" s="1030"/>
      <c r="BG223" s="1030"/>
      <c r="BH223" s="1066"/>
      <c r="BI223" s="1038"/>
      <c r="BJ223" s="1066"/>
      <c r="BK223" s="1055"/>
      <c r="BL223" s="1038"/>
      <c r="BM223" s="1067"/>
      <c r="BN223" s="1068"/>
      <c r="BO223" s="1055"/>
      <c r="BP223" s="1022"/>
      <c r="BQ223" s="1067"/>
      <c r="BR223" s="1069"/>
      <c r="BS223" s="1070"/>
      <c r="BT223" s="1022"/>
      <c r="BU223" s="1071"/>
      <c r="BV223" s="1039"/>
      <c r="BW223" s="1025"/>
      <c r="BX223" s="1026"/>
      <c r="BY223" s="1022"/>
      <c r="BZ223" s="1022"/>
      <c r="CA223" s="1025"/>
      <c r="CB223" s="1026"/>
      <c r="CC223" s="1025"/>
      <c r="CD223" s="1026"/>
      <c r="CE223" s="1025"/>
      <c r="CF223" s="1026"/>
      <c r="CG223" s="1202"/>
      <c r="CH223" s="1022"/>
      <c r="CI223" s="1022"/>
      <c r="CJ223" s="1022"/>
      <c r="CK223" s="1065"/>
      <c r="CL223" s="1026"/>
      <c r="CM223" s="1202"/>
      <c r="CN223" s="1022"/>
      <c r="CO223" s="1022"/>
      <c r="CP223" s="1022"/>
      <c r="CQ223" s="1065"/>
      <c r="CR223" s="1026"/>
      <c r="CS223" s="1202"/>
      <c r="CT223" s="1022"/>
      <c r="CU223" s="1022"/>
      <c r="CV223" s="1022"/>
      <c r="CW223" s="1065"/>
      <c r="CX223" s="1026"/>
      <c r="CY223" s="1022"/>
      <c r="CZ223" s="1022"/>
      <c r="DA223" s="1022"/>
      <c r="DB223" s="1022"/>
      <c r="DC223" s="1065"/>
    </row>
    <row r="224" spans="1:107" ht="18.600000000000001" customHeight="1" x14ac:dyDescent="0.25">
      <c r="A224" s="1180" t="s">
        <v>901</v>
      </c>
      <c r="B224" s="1018"/>
      <c r="C224" s="1018"/>
      <c r="D224" s="1011"/>
      <c r="E224" s="1023"/>
      <c r="F224" s="1019"/>
      <c r="G224" s="1016"/>
      <c r="H224" s="1020"/>
      <c r="I224" s="1239"/>
      <c r="J224" s="1238"/>
      <c r="K224" s="1021"/>
      <c r="L224" s="1016"/>
      <c r="M224" s="1022"/>
      <c r="N22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2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2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2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2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2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24" s="1022"/>
      <c r="U224" s="1022"/>
      <c r="V22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2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2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2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2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2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24" s="1022"/>
      <c r="AC224" s="1046"/>
      <c r="AD224" s="1047"/>
      <c r="AE224" s="1047"/>
      <c r="AF224" s="1047"/>
      <c r="AG224" s="1039"/>
      <c r="AH224" s="1038"/>
      <c r="AI224" s="1048"/>
      <c r="AJ224" s="1048"/>
      <c r="AK224" s="1041"/>
      <c r="AL224" s="1042"/>
      <c r="AM224" s="1043"/>
      <c r="AN224" s="1040"/>
      <c r="AO224" s="1044"/>
      <c r="AP224" s="1044"/>
      <c r="AQ224" s="1044"/>
      <c r="AR224" s="1044"/>
      <c r="AS224" s="1044"/>
      <c r="AT224" s="1044"/>
      <c r="AU224" s="1049"/>
      <c r="AV224" s="1041"/>
      <c r="AW224" s="1041"/>
      <c r="AX224" s="1047"/>
      <c r="AY22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2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24" s="1055"/>
      <c r="BB224" s="1038"/>
      <c r="BC224" s="1038"/>
      <c r="BD22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24" s="1038"/>
      <c r="BF224" s="1030"/>
      <c r="BG224" s="1030"/>
      <c r="BH224" s="1066"/>
      <c r="BI224" s="1038"/>
      <c r="BJ224" s="1066"/>
      <c r="BK224" s="1055"/>
      <c r="BL224" s="1038"/>
      <c r="BM224" s="1067"/>
      <c r="BN224" s="1068"/>
      <c r="BO224" s="1055"/>
      <c r="BP224" s="1022"/>
      <c r="BQ224" s="1067"/>
      <c r="BR224" s="1069"/>
      <c r="BS224" s="1070"/>
      <c r="BT224" s="1022"/>
      <c r="BU224" s="1071"/>
      <c r="BV224" s="1039"/>
      <c r="BW224" s="1025"/>
      <c r="BX224" s="1026"/>
      <c r="BY224" s="1022"/>
      <c r="BZ224" s="1022"/>
      <c r="CA224" s="1025"/>
      <c r="CB224" s="1026"/>
      <c r="CC224" s="1025"/>
      <c r="CD224" s="1026"/>
      <c r="CE224" s="1025"/>
      <c r="CF224" s="1026"/>
      <c r="CG224" s="1202"/>
      <c r="CH224" s="1022"/>
      <c r="CI224" s="1022"/>
      <c r="CJ224" s="1022"/>
      <c r="CK224" s="1065"/>
      <c r="CL224" s="1026"/>
      <c r="CM224" s="1202"/>
      <c r="CN224" s="1022"/>
      <c r="CO224" s="1022"/>
      <c r="CP224" s="1022"/>
      <c r="CQ224" s="1065"/>
      <c r="CR224" s="1026"/>
      <c r="CS224" s="1202"/>
      <c r="CT224" s="1022"/>
      <c r="CU224" s="1022"/>
      <c r="CV224" s="1022"/>
      <c r="CW224" s="1065"/>
      <c r="CX224" s="1026"/>
      <c r="CY224" s="1022"/>
      <c r="CZ224" s="1022"/>
      <c r="DA224" s="1022"/>
      <c r="DB224" s="1022"/>
      <c r="DC224" s="1065"/>
    </row>
    <row r="225" spans="1:107" ht="18.600000000000001" customHeight="1" x14ac:dyDescent="0.25">
      <c r="A225" s="1180" t="s">
        <v>902</v>
      </c>
      <c r="B225" s="1018"/>
      <c r="C225" s="1018"/>
      <c r="D225" s="1011"/>
      <c r="E225" s="1023"/>
      <c r="F225" s="1019"/>
      <c r="G225" s="1016"/>
      <c r="H225" s="1020"/>
      <c r="I225" s="1239"/>
      <c r="J225" s="1238"/>
      <c r="K225" s="1021"/>
      <c r="L225" s="1016"/>
      <c r="M225" s="1022"/>
      <c r="N22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2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2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2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2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2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25" s="1022"/>
      <c r="U225" s="1022"/>
      <c r="V22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2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2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2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2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2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25" s="1022"/>
      <c r="AC225" s="1046"/>
      <c r="AD225" s="1047"/>
      <c r="AE225" s="1047"/>
      <c r="AF225" s="1047"/>
      <c r="AG225" s="1039"/>
      <c r="AH225" s="1038"/>
      <c r="AI225" s="1048"/>
      <c r="AJ225" s="1048"/>
      <c r="AK225" s="1041"/>
      <c r="AL225" s="1042"/>
      <c r="AM225" s="1043"/>
      <c r="AN225" s="1040"/>
      <c r="AO225" s="1044"/>
      <c r="AP225" s="1044"/>
      <c r="AQ225" s="1044"/>
      <c r="AR225" s="1044"/>
      <c r="AS225" s="1044"/>
      <c r="AT225" s="1044"/>
      <c r="AU225" s="1049"/>
      <c r="AV225" s="1041"/>
      <c r="AW225" s="1041"/>
      <c r="AX225" s="1047"/>
      <c r="AY22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2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25" s="1055"/>
      <c r="BB225" s="1038"/>
      <c r="BC225" s="1038"/>
      <c r="BD22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25" s="1038"/>
      <c r="BF225" s="1030"/>
      <c r="BG225" s="1030"/>
      <c r="BH225" s="1066"/>
      <c r="BI225" s="1038"/>
      <c r="BJ225" s="1066"/>
      <c r="BK225" s="1055"/>
      <c r="BL225" s="1038"/>
      <c r="BM225" s="1067"/>
      <c r="BN225" s="1068"/>
      <c r="BO225" s="1055"/>
      <c r="BP225" s="1022"/>
      <c r="BQ225" s="1067"/>
      <c r="BR225" s="1069"/>
      <c r="BS225" s="1070"/>
      <c r="BT225" s="1022"/>
      <c r="BU225" s="1071"/>
      <c r="BV225" s="1039"/>
      <c r="BW225" s="1025"/>
      <c r="BX225" s="1026"/>
      <c r="BY225" s="1022"/>
      <c r="BZ225" s="1022"/>
      <c r="CA225" s="1025"/>
      <c r="CB225" s="1026"/>
      <c r="CC225" s="1025"/>
      <c r="CD225" s="1026"/>
      <c r="CE225" s="1025"/>
      <c r="CF225" s="1026"/>
      <c r="CG225" s="1202"/>
      <c r="CH225" s="1022"/>
      <c r="CI225" s="1022"/>
      <c r="CJ225" s="1022"/>
      <c r="CK225" s="1065"/>
      <c r="CL225" s="1026"/>
      <c r="CM225" s="1202"/>
      <c r="CN225" s="1022"/>
      <c r="CO225" s="1022"/>
      <c r="CP225" s="1022"/>
      <c r="CQ225" s="1065"/>
      <c r="CR225" s="1026"/>
      <c r="CS225" s="1202"/>
      <c r="CT225" s="1022"/>
      <c r="CU225" s="1022"/>
      <c r="CV225" s="1022"/>
      <c r="CW225" s="1065"/>
      <c r="CX225" s="1026"/>
      <c r="CY225" s="1022"/>
      <c r="CZ225" s="1022"/>
      <c r="DA225" s="1022"/>
      <c r="DB225" s="1022"/>
      <c r="DC225" s="1065"/>
    </row>
    <row r="226" spans="1:107" ht="18.600000000000001" customHeight="1" x14ac:dyDescent="0.25">
      <c r="A226" s="1180" t="s">
        <v>903</v>
      </c>
      <c r="B226" s="1018"/>
      <c r="C226" s="1018"/>
      <c r="D226" s="1011"/>
      <c r="E226" s="1023"/>
      <c r="F226" s="1019"/>
      <c r="G226" s="1016"/>
      <c r="H226" s="1020"/>
      <c r="I226" s="1239"/>
      <c r="J226" s="1238"/>
      <c r="K226" s="1021"/>
      <c r="L226" s="1016"/>
      <c r="M226" s="1022"/>
      <c r="N22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2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2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2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2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2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26" s="1022"/>
      <c r="U226" s="1022"/>
      <c r="V22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2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2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2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2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2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26" s="1022"/>
      <c r="AC226" s="1046"/>
      <c r="AD226" s="1047"/>
      <c r="AE226" s="1047"/>
      <c r="AF226" s="1047"/>
      <c r="AG226" s="1039"/>
      <c r="AH226" s="1038"/>
      <c r="AI226" s="1048"/>
      <c r="AJ226" s="1048"/>
      <c r="AK226" s="1041"/>
      <c r="AL226" s="1042"/>
      <c r="AM226" s="1043"/>
      <c r="AN226" s="1040"/>
      <c r="AO226" s="1044"/>
      <c r="AP226" s="1044"/>
      <c r="AQ226" s="1044"/>
      <c r="AR226" s="1044"/>
      <c r="AS226" s="1044"/>
      <c r="AT226" s="1044"/>
      <c r="AU226" s="1049"/>
      <c r="AV226" s="1041"/>
      <c r="AW226" s="1041"/>
      <c r="AX226" s="1047"/>
      <c r="AY22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2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26" s="1055"/>
      <c r="BB226" s="1038"/>
      <c r="BC226" s="1038"/>
      <c r="BD22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26" s="1038"/>
      <c r="BF226" s="1030"/>
      <c r="BG226" s="1030"/>
      <c r="BH226" s="1066"/>
      <c r="BI226" s="1038"/>
      <c r="BJ226" s="1066"/>
      <c r="BK226" s="1055"/>
      <c r="BL226" s="1038"/>
      <c r="BM226" s="1067"/>
      <c r="BN226" s="1068"/>
      <c r="BO226" s="1055"/>
      <c r="BP226" s="1022"/>
      <c r="BQ226" s="1067"/>
      <c r="BR226" s="1069"/>
      <c r="BS226" s="1070"/>
      <c r="BT226" s="1022"/>
      <c r="BU226" s="1071"/>
      <c r="BV226" s="1039"/>
      <c r="BW226" s="1025"/>
      <c r="BX226" s="1026"/>
      <c r="BY226" s="1022"/>
      <c r="BZ226" s="1022"/>
      <c r="CA226" s="1025"/>
      <c r="CB226" s="1026"/>
      <c r="CC226" s="1025"/>
      <c r="CD226" s="1026"/>
      <c r="CE226" s="1025"/>
      <c r="CF226" s="1026"/>
      <c r="CG226" s="1202"/>
      <c r="CH226" s="1022"/>
      <c r="CI226" s="1022"/>
      <c r="CJ226" s="1022"/>
      <c r="CK226" s="1065"/>
      <c r="CL226" s="1026"/>
      <c r="CM226" s="1202"/>
      <c r="CN226" s="1022"/>
      <c r="CO226" s="1022"/>
      <c r="CP226" s="1022"/>
      <c r="CQ226" s="1065"/>
      <c r="CR226" s="1026"/>
      <c r="CS226" s="1202"/>
      <c r="CT226" s="1022"/>
      <c r="CU226" s="1022"/>
      <c r="CV226" s="1022"/>
      <c r="CW226" s="1065"/>
      <c r="CX226" s="1026"/>
      <c r="CY226" s="1022"/>
      <c r="CZ226" s="1022"/>
      <c r="DA226" s="1022"/>
      <c r="DB226" s="1022"/>
      <c r="DC226" s="1065"/>
    </row>
    <row r="227" spans="1:107" ht="18.600000000000001" customHeight="1" x14ac:dyDescent="0.25">
      <c r="A227" s="1180" t="s">
        <v>904</v>
      </c>
      <c r="B227" s="1018"/>
      <c r="C227" s="1018"/>
      <c r="D227" s="1011"/>
      <c r="E227" s="1023"/>
      <c r="F227" s="1019"/>
      <c r="G227" s="1016"/>
      <c r="H227" s="1020"/>
      <c r="I227" s="1239"/>
      <c r="J227" s="1238"/>
      <c r="K227" s="1021"/>
      <c r="L227" s="1016"/>
      <c r="M227" s="1022"/>
      <c r="N22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2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2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2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2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2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27" s="1022"/>
      <c r="U227" s="1022"/>
      <c r="V22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2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2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2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2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2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27" s="1022"/>
      <c r="AC227" s="1046"/>
      <c r="AD227" s="1047"/>
      <c r="AE227" s="1047"/>
      <c r="AF227" s="1047"/>
      <c r="AG227" s="1039"/>
      <c r="AH227" s="1038"/>
      <c r="AI227" s="1048"/>
      <c r="AJ227" s="1048"/>
      <c r="AK227" s="1041"/>
      <c r="AL227" s="1042"/>
      <c r="AM227" s="1043"/>
      <c r="AN227" s="1040"/>
      <c r="AO227" s="1044"/>
      <c r="AP227" s="1044"/>
      <c r="AQ227" s="1044"/>
      <c r="AR227" s="1044"/>
      <c r="AS227" s="1044"/>
      <c r="AT227" s="1044"/>
      <c r="AU227" s="1049"/>
      <c r="AV227" s="1041"/>
      <c r="AW227" s="1041"/>
      <c r="AX227" s="1047"/>
      <c r="AY22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2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27" s="1055"/>
      <c r="BB227" s="1038"/>
      <c r="BC227" s="1038"/>
      <c r="BD22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27" s="1038"/>
      <c r="BF227" s="1030"/>
      <c r="BG227" s="1030"/>
      <c r="BH227" s="1066"/>
      <c r="BI227" s="1038"/>
      <c r="BJ227" s="1066"/>
      <c r="BK227" s="1055"/>
      <c r="BL227" s="1038"/>
      <c r="BM227" s="1067"/>
      <c r="BN227" s="1068"/>
      <c r="BO227" s="1055"/>
      <c r="BP227" s="1022"/>
      <c r="BQ227" s="1067"/>
      <c r="BR227" s="1069"/>
      <c r="BS227" s="1070"/>
      <c r="BT227" s="1022"/>
      <c r="BU227" s="1071"/>
      <c r="BV227" s="1039"/>
      <c r="BW227" s="1025"/>
      <c r="BX227" s="1026"/>
      <c r="BY227" s="1022"/>
      <c r="BZ227" s="1022"/>
      <c r="CA227" s="1025"/>
      <c r="CB227" s="1026"/>
      <c r="CC227" s="1025"/>
      <c r="CD227" s="1026"/>
      <c r="CE227" s="1025"/>
      <c r="CF227" s="1026"/>
      <c r="CG227" s="1202"/>
      <c r="CH227" s="1022"/>
      <c r="CI227" s="1022"/>
      <c r="CJ227" s="1022"/>
      <c r="CK227" s="1065"/>
      <c r="CL227" s="1026"/>
      <c r="CM227" s="1202"/>
      <c r="CN227" s="1022"/>
      <c r="CO227" s="1022"/>
      <c r="CP227" s="1022"/>
      <c r="CQ227" s="1065"/>
      <c r="CR227" s="1026"/>
      <c r="CS227" s="1202"/>
      <c r="CT227" s="1022"/>
      <c r="CU227" s="1022"/>
      <c r="CV227" s="1022"/>
      <c r="CW227" s="1065"/>
      <c r="CX227" s="1026"/>
      <c r="CY227" s="1022"/>
      <c r="CZ227" s="1022"/>
      <c r="DA227" s="1022"/>
      <c r="DB227" s="1022"/>
      <c r="DC227" s="1065"/>
    </row>
    <row r="228" spans="1:107" ht="18.600000000000001" customHeight="1" x14ac:dyDescent="0.25">
      <c r="A228" s="1180" t="s">
        <v>905</v>
      </c>
      <c r="B228" s="1018"/>
      <c r="C228" s="1018"/>
      <c r="D228" s="1011"/>
      <c r="E228" s="1023"/>
      <c r="F228" s="1019"/>
      <c r="G228" s="1016"/>
      <c r="H228" s="1020"/>
      <c r="I228" s="1239"/>
      <c r="J228" s="1238"/>
      <c r="K228" s="1021"/>
      <c r="L228" s="1016"/>
      <c r="M228" s="1022"/>
      <c r="N22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2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2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2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2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2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28" s="1022"/>
      <c r="U228" s="1022"/>
      <c r="V22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2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2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2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2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2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28" s="1022"/>
      <c r="AC228" s="1046"/>
      <c r="AD228" s="1047"/>
      <c r="AE228" s="1047"/>
      <c r="AF228" s="1047"/>
      <c r="AG228" s="1039"/>
      <c r="AH228" s="1038"/>
      <c r="AI228" s="1048"/>
      <c r="AJ228" s="1048"/>
      <c r="AK228" s="1041"/>
      <c r="AL228" s="1042"/>
      <c r="AM228" s="1043"/>
      <c r="AN228" s="1040"/>
      <c r="AO228" s="1044"/>
      <c r="AP228" s="1044"/>
      <c r="AQ228" s="1044"/>
      <c r="AR228" s="1044"/>
      <c r="AS228" s="1044"/>
      <c r="AT228" s="1044"/>
      <c r="AU228" s="1049"/>
      <c r="AV228" s="1041"/>
      <c r="AW228" s="1041"/>
      <c r="AX228" s="1047"/>
      <c r="AY22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2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28" s="1055"/>
      <c r="BB228" s="1038"/>
      <c r="BC228" s="1038"/>
      <c r="BD22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28" s="1038"/>
      <c r="BF228" s="1030"/>
      <c r="BG228" s="1030"/>
      <c r="BH228" s="1066"/>
      <c r="BI228" s="1038"/>
      <c r="BJ228" s="1066"/>
      <c r="BK228" s="1055"/>
      <c r="BL228" s="1038"/>
      <c r="BM228" s="1067"/>
      <c r="BN228" s="1068"/>
      <c r="BO228" s="1055"/>
      <c r="BP228" s="1022"/>
      <c r="BQ228" s="1067"/>
      <c r="BR228" s="1069"/>
      <c r="BS228" s="1070"/>
      <c r="BT228" s="1022"/>
      <c r="BU228" s="1071"/>
      <c r="BV228" s="1039"/>
      <c r="BW228" s="1025"/>
      <c r="BX228" s="1026"/>
      <c r="BY228" s="1022"/>
      <c r="BZ228" s="1022"/>
      <c r="CA228" s="1025"/>
      <c r="CB228" s="1026"/>
      <c r="CC228" s="1025"/>
      <c r="CD228" s="1026"/>
      <c r="CE228" s="1025"/>
      <c r="CF228" s="1026"/>
      <c r="CG228" s="1202"/>
      <c r="CH228" s="1022"/>
      <c r="CI228" s="1022"/>
      <c r="CJ228" s="1022"/>
      <c r="CK228" s="1065"/>
      <c r="CL228" s="1026"/>
      <c r="CM228" s="1202"/>
      <c r="CN228" s="1022"/>
      <c r="CO228" s="1022"/>
      <c r="CP228" s="1022"/>
      <c r="CQ228" s="1065"/>
      <c r="CR228" s="1026"/>
      <c r="CS228" s="1202"/>
      <c r="CT228" s="1022"/>
      <c r="CU228" s="1022"/>
      <c r="CV228" s="1022"/>
      <c r="CW228" s="1065"/>
      <c r="CX228" s="1026"/>
      <c r="CY228" s="1022"/>
      <c r="CZ228" s="1022"/>
      <c r="DA228" s="1022"/>
      <c r="DB228" s="1022"/>
      <c r="DC228" s="1065"/>
    </row>
    <row r="229" spans="1:107" ht="18.600000000000001" customHeight="1" x14ac:dyDescent="0.25">
      <c r="A229" s="1180" t="s">
        <v>906</v>
      </c>
      <c r="B229" s="1018"/>
      <c r="C229" s="1018"/>
      <c r="D229" s="1011"/>
      <c r="E229" s="1023"/>
      <c r="F229" s="1019"/>
      <c r="G229" s="1016"/>
      <c r="H229" s="1020"/>
      <c r="I229" s="1239"/>
      <c r="J229" s="1238"/>
      <c r="K229" s="1021"/>
      <c r="L229" s="1016"/>
      <c r="M229" s="1022"/>
      <c r="N22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2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2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2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2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2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29" s="1022"/>
      <c r="U229" s="1022"/>
      <c r="V22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2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2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2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2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2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29" s="1022"/>
      <c r="AC229" s="1046"/>
      <c r="AD229" s="1047"/>
      <c r="AE229" s="1047"/>
      <c r="AF229" s="1047"/>
      <c r="AG229" s="1039"/>
      <c r="AH229" s="1038"/>
      <c r="AI229" s="1048"/>
      <c r="AJ229" s="1048"/>
      <c r="AK229" s="1041"/>
      <c r="AL229" s="1042"/>
      <c r="AM229" s="1043"/>
      <c r="AN229" s="1040"/>
      <c r="AO229" s="1044"/>
      <c r="AP229" s="1044"/>
      <c r="AQ229" s="1044"/>
      <c r="AR229" s="1044"/>
      <c r="AS229" s="1044"/>
      <c r="AT229" s="1044"/>
      <c r="AU229" s="1049"/>
      <c r="AV229" s="1041"/>
      <c r="AW229" s="1041"/>
      <c r="AX229" s="1047"/>
      <c r="AY22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2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29" s="1055"/>
      <c r="BB229" s="1038"/>
      <c r="BC229" s="1038"/>
      <c r="BD22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29" s="1038"/>
      <c r="BF229" s="1030"/>
      <c r="BG229" s="1030"/>
      <c r="BH229" s="1066"/>
      <c r="BI229" s="1038"/>
      <c r="BJ229" s="1066"/>
      <c r="BK229" s="1055"/>
      <c r="BL229" s="1038"/>
      <c r="BM229" s="1067"/>
      <c r="BN229" s="1068"/>
      <c r="BO229" s="1055"/>
      <c r="BP229" s="1022"/>
      <c r="BQ229" s="1067"/>
      <c r="BR229" s="1069"/>
      <c r="BS229" s="1070"/>
      <c r="BT229" s="1022"/>
      <c r="BU229" s="1071"/>
      <c r="BV229" s="1039"/>
      <c r="BW229" s="1025"/>
      <c r="BX229" s="1026"/>
      <c r="BY229" s="1022"/>
      <c r="BZ229" s="1022"/>
      <c r="CA229" s="1025"/>
      <c r="CB229" s="1026"/>
      <c r="CC229" s="1025"/>
      <c r="CD229" s="1026"/>
      <c r="CE229" s="1025"/>
      <c r="CF229" s="1026"/>
      <c r="CG229" s="1202"/>
      <c r="CH229" s="1022"/>
      <c r="CI229" s="1022"/>
      <c r="CJ229" s="1022"/>
      <c r="CK229" s="1065"/>
      <c r="CL229" s="1026"/>
      <c r="CM229" s="1202"/>
      <c r="CN229" s="1022"/>
      <c r="CO229" s="1022"/>
      <c r="CP229" s="1022"/>
      <c r="CQ229" s="1065"/>
      <c r="CR229" s="1026"/>
      <c r="CS229" s="1202"/>
      <c r="CT229" s="1022"/>
      <c r="CU229" s="1022"/>
      <c r="CV229" s="1022"/>
      <c r="CW229" s="1065"/>
      <c r="CX229" s="1026"/>
      <c r="CY229" s="1022"/>
      <c r="CZ229" s="1022"/>
      <c r="DA229" s="1022"/>
      <c r="DB229" s="1022"/>
      <c r="DC229" s="1065"/>
    </row>
    <row r="230" spans="1:107" ht="18.600000000000001" customHeight="1" x14ac:dyDescent="0.25">
      <c r="A230" s="1180" t="s">
        <v>907</v>
      </c>
      <c r="B230" s="1018"/>
      <c r="C230" s="1018"/>
      <c r="D230" s="1011"/>
      <c r="E230" s="1023"/>
      <c r="F230" s="1019"/>
      <c r="G230" s="1016"/>
      <c r="H230" s="1020"/>
      <c r="I230" s="1239"/>
      <c r="J230" s="1238"/>
      <c r="K230" s="1021"/>
      <c r="L230" s="1016"/>
      <c r="M230" s="1022"/>
      <c r="N23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3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3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3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3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3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30" s="1022"/>
      <c r="U230" s="1022"/>
      <c r="V23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3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3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3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3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3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30" s="1022"/>
      <c r="AC230" s="1046"/>
      <c r="AD230" s="1047"/>
      <c r="AE230" s="1047"/>
      <c r="AF230" s="1047"/>
      <c r="AG230" s="1039"/>
      <c r="AH230" s="1038"/>
      <c r="AI230" s="1048"/>
      <c r="AJ230" s="1048"/>
      <c r="AK230" s="1041"/>
      <c r="AL230" s="1042"/>
      <c r="AM230" s="1043"/>
      <c r="AN230" s="1040"/>
      <c r="AO230" s="1044"/>
      <c r="AP230" s="1044"/>
      <c r="AQ230" s="1044"/>
      <c r="AR230" s="1044"/>
      <c r="AS230" s="1044"/>
      <c r="AT230" s="1044"/>
      <c r="AU230" s="1049"/>
      <c r="AV230" s="1041"/>
      <c r="AW230" s="1041"/>
      <c r="AX230" s="1047"/>
      <c r="AY23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3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30" s="1055"/>
      <c r="BB230" s="1038"/>
      <c r="BC230" s="1038"/>
      <c r="BD23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30" s="1038"/>
      <c r="BF230" s="1030"/>
      <c r="BG230" s="1030"/>
      <c r="BH230" s="1066"/>
      <c r="BI230" s="1038"/>
      <c r="BJ230" s="1066"/>
      <c r="BK230" s="1055"/>
      <c r="BL230" s="1038"/>
      <c r="BM230" s="1067"/>
      <c r="BN230" s="1068"/>
      <c r="BO230" s="1055"/>
      <c r="BP230" s="1022"/>
      <c r="BQ230" s="1067"/>
      <c r="BR230" s="1069"/>
      <c r="BS230" s="1070"/>
      <c r="BT230" s="1022"/>
      <c r="BU230" s="1071"/>
      <c r="BV230" s="1039"/>
      <c r="BW230" s="1025"/>
      <c r="BX230" s="1026"/>
      <c r="BY230" s="1022"/>
      <c r="BZ230" s="1022"/>
      <c r="CA230" s="1025"/>
      <c r="CB230" s="1026"/>
      <c r="CC230" s="1025"/>
      <c r="CD230" s="1026"/>
      <c r="CE230" s="1025"/>
      <c r="CF230" s="1026"/>
      <c r="CG230" s="1202"/>
      <c r="CH230" s="1022"/>
      <c r="CI230" s="1022"/>
      <c r="CJ230" s="1022"/>
      <c r="CK230" s="1065"/>
      <c r="CL230" s="1026"/>
      <c r="CM230" s="1202"/>
      <c r="CN230" s="1022"/>
      <c r="CO230" s="1022"/>
      <c r="CP230" s="1022"/>
      <c r="CQ230" s="1065"/>
      <c r="CR230" s="1026"/>
      <c r="CS230" s="1202"/>
      <c r="CT230" s="1022"/>
      <c r="CU230" s="1022"/>
      <c r="CV230" s="1022"/>
      <c r="CW230" s="1065"/>
      <c r="CX230" s="1026"/>
      <c r="CY230" s="1022"/>
      <c r="CZ230" s="1022"/>
      <c r="DA230" s="1022"/>
      <c r="DB230" s="1022"/>
      <c r="DC230" s="1065"/>
    </row>
    <row r="231" spans="1:107" ht="18.600000000000001" customHeight="1" x14ac:dyDescent="0.25">
      <c r="A231" s="1180" t="s">
        <v>908</v>
      </c>
      <c r="B231" s="1018"/>
      <c r="C231" s="1018"/>
      <c r="D231" s="1011"/>
      <c r="E231" s="1023"/>
      <c r="F231" s="1019"/>
      <c r="G231" s="1016"/>
      <c r="H231" s="1020"/>
      <c r="I231" s="1239"/>
      <c r="J231" s="1238"/>
      <c r="K231" s="1021"/>
      <c r="L231" s="1016"/>
      <c r="M231" s="1022"/>
      <c r="N23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3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3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3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3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3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31" s="1022"/>
      <c r="U231" s="1022"/>
      <c r="V23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3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3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3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3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3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31" s="1022"/>
      <c r="AC231" s="1046"/>
      <c r="AD231" s="1047"/>
      <c r="AE231" s="1047"/>
      <c r="AF231" s="1047"/>
      <c r="AG231" s="1039"/>
      <c r="AH231" s="1038"/>
      <c r="AI231" s="1048"/>
      <c r="AJ231" s="1048"/>
      <c r="AK231" s="1041"/>
      <c r="AL231" s="1042"/>
      <c r="AM231" s="1043"/>
      <c r="AN231" s="1040"/>
      <c r="AO231" s="1044"/>
      <c r="AP231" s="1044"/>
      <c r="AQ231" s="1044"/>
      <c r="AR231" s="1044"/>
      <c r="AS231" s="1044"/>
      <c r="AT231" s="1044"/>
      <c r="AU231" s="1049"/>
      <c r="AV231" s="1041"/>
      <c r="AW231" s="1041"/>
      <c r="AX231" s="1047"/>
      <c r="AY23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3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31" s="1055"/>
      <c r="BB231" s="1038"/>
      <c r="BC231" s="1038"/>
      <c r="BD23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31" s="1038"/>
      <c r="BF231" s="1030"/>
      <c r="BG231" s="1030"/>
      <c r="BH231" s="1066"/>
      <c r="BI231" s="1038"/>
      <c r="BJ231" s="1066"/>
      <c r="BK231" s="1055"/>
      <c r="BL231" s="1038"/>
      <c r="BM231" s="1067"/>
      <c r="BN231" s="1068"/>
      <c r="BO231" s="1055"/>
      <c r="BP231" s="1022"/>
      <c r="BQ231" s="1067"/>
      <c r="BR231" s="1069"/>
      <c r="BS231" s="1070"/>
      <c r="BT231" s="1022"/>
      <c r="BU231" s="1071"/>
      <c r="BV231" s="1039"/>
      <c r="BW231" s="1025"/>
      <c r="BX231" s="1026"/>
      <c r="BY231" s="1022"/>
      <c r="BZ231" s="1022"/>
      <c r="CA231" s="1025"/>
      <c r="CB231" s="1026"/>
      <c r="CC231" s="1025"/>
      <c r="CD231" s="1026"/>
      <c r="CE231" s="1025"/>
      <c r="CF231" s="1026"/>
      <c r="CG231" s="1202"/>
      <c r="CH231" s="1022"/>
      <c r="CI231" s="1022"/>
      <c r="CJ231" s="1022"/>
      <c r="CK231" s="1065"/>
      <c r="CL231" s="1026"/>
      <c r="CM231" s="1202"/>
      <c r="CN231" s="1022"/>
      <c r="CO231" s="1022"/>
      <c r="CP231" s="1022"/>
      <c r="CQ231" s="1065"/>
      <c r="CR231" s="1026"/>
      <c r="CS231" s="1202"/>
      <c r="CT231" s="1022"/>
      <c r="CU231" s="1022"/>
      <c r="CV231" s="1022"/>
      <c r="CW231" s="1065"/>
      <c r="CX231" s="1026"/>
      <c r="CY231" s="1022"/>
      <c r="CZ231" s="1022"/>
      <c r="DA231" s="1022"/>
      <c r="DB231" s="1022"/>
      <c r="DC231" s="1065"/>
    </row>
    <row r="232" spans="1:107" ht="18.600000000000001" customHeight="1" x14ac:dyDescent="0.25">
      <c r="A232" s="1180" t="s">
        <v>909</v>
      </c>
      <c r="B232" s="1018"/>
      <c r="C232" s="1018"/>
      <c r="D232" s="1011"/>
      <c r="E232" s="1023"/>
      <c r="F232" s="1019"/>
      <c r="G232" s="1016"/>
      <c r="H232" s="1020"/>
      <c r="I232" s="1239"/>
      <c r="J232" s="1238"/>
      <c r="K232" s="1021"/>
      <c r="L232" s="1016"/>
      <c r="M232" s="1022"/>
      <c r="N23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3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3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3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3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3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32" s="1022"/>
      <c r="U232" s="1022"/>
      <c r="V23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3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3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3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3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3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32" s="1022"/>
      <c r="AC232" s="1046"/>
      <c r="AD232" s="1047"/>
      <c r="AE232" s="1047"/>
      <c r="AF232" s="1047"/>
      <c r="AG232" s="1039"/>
      <c r="AH232" s="1038"/>
      <c r="AI232" s="1048"/>
      <c r="AJ232" s="1048"/>
      <c r="AK232" s="1041"/>
      <c r="AL232" s="1042"/>
      <c r="AM232" s="1043"/>
      <c r="AN232" s="1040"/>
      <c r="AO232" s="1044"/>
      <c r="AP232" s="1044"/>
      <c r="AQ232" s="1044"/>
      <c r="AR232" s="1044"/>
      <c r="AS232" s="1044"/>
      <c r="AT232" s="1044"/>
      <c r="AU232" s="1049"/>
      <c r="AV232" s="1041"/>
      <c r="AW232" s="1041"/>
      <c r="AX232" s="1047"/>
      <c r="AY23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3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32" s="1055"/>
      <c r="BB232" s="1038"/>
      <c r="BC232" s="1038"/>
      <c r="BD23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32" s="1038"/>
      <c r="BF232" s="1030"/>
      <c r="BG232" s="1030"/>
      <c r="BH232" s="1066"/>
      <c r="BI232" s="1038"/>
      <c r="BJ232" s="1066"/>
      <c r="BK232" s="1055"/>
      <c r="BL232" s="1038"/>
      <c r="BM232" s="1067"/>
      <c r="BN232" s="1068"/>
      <c r="BO232" s="1055"/>
      <c r="BP232" s="1022"/>
      <c r="BQ232" s="1067"/>
      <c r="BR232" s="1069"/>
      <c r="BS232" s="1070"/>
      <c r="BT232" s="1022"/>
      <c r="BU232" s="1071"/>
      <c r="BV232" s="1039"/>
      <c r="BW232" s="1025"/>
      <c r="BX232" s="1026"/>
      <c r="BY232" s="1022"/>
      <c r="BZ232" s="1022"/>
      <c r="CA232" s="1025"/>
      <c r="CB232" s="1026"/>
      <c r="CC232" s="1025"/>
      <c r="CD232" s="1026"/>
      <c r="CE232" s="1025"/>
      <c r="CF232" s="1026"/>
      <c r="CG232" s="1202"/>
      <c r="CH232" s="1022"/>
      <c r="CI232" s="1022"/>
      <c r="CJ232" s="1022"/>
      <c r="CK232" s="1065"/>
      <c r="CL232" s="1026"/>
      <c r="CM232" s="1202"/>
      <c r="CN232" s="1022"/>
      <c r="CO232" s="1022"/>
      <c r="CP232" s="1022"/>
      <c r="CQ232" s="1065"/>
      <c r="CR232" s="1026"/>
      <c r="CS232" s="1202"/>
      <c r="CT232" s="1022"/>
      <c r="CU232" s="1022"/>
      <c r="CV232" s="1022"/>
      <c r="CW232" s="1065"/>
      <c r="CX232" s="1026"/>
      <c r="CY232" s="1022"/>
      <c r="CZ232" s="1022"/>
      <c r="DA232" s="1022"/>
      <c r="DB232" s="1022"/>
      <c r="DC232" s="1065"/>
    </row>
    <row r="233" spans="1:107" ht="18.600000000000001" customHeight="1" x14ac:dyDescent="0.25">
      <c r="A233" s="1180" t="s">
        <v>910</v>
      </c>
      <c r="B233" s="1018"/>
      <c r="C233" s="1018"/>
      <c r="D233" s="1011"/>
      <c r="E233" s="1023"/>
      <c r="F233" s="1019"/>
      <c r="G233" s="1016"/>
      <c r="H233" s="1020"/>
      <c r="I233" s="1239"/>
      <c r="J233" s="1238"/>
      <c r="K233" s="1021"/>
      <c r="L233" s="1016"/>
      <c r="M233" s="1022"/>
      <c r="N23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3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3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3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3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3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33" s="1022"/>
      <c r="U233" s="1022"/>
      <c r="V23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3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3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3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3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3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33" s="1022"/>
      <c r="AC233" s="1046"/>
      <c r="AD233" s="1047"/>
      <c r="AE233" s="1047"/>
      <c r="AF233" s="1047"/>
      <c r="AG233" s="1039"/>
      <c r="AH233" s="1038"/>
      <c r="AI233" s="1048"/>
      <c r="AJ233" s="1048"/>
      <c r="AK233" s="1041"/>
      <c r="AL233" s="1042"/>
      <c r="AM233" s="1043"/>
      <c r="AN233" s="1040"/>
      <c r="AO233" s="1044"/>
      <c r="AP233" s="1044"/>
      <c r="AQ233" s="1044"/>
      <c r="AR233" s="1044"/>
      <c r="AS233" s="1044"/>
      <c r="AT233" s="1044"/>
      <c r="AU233" s="1049"/>
      <c r="AV233" s="1041"/>
      <c r="AW233" s="1041"/>
      <c r="AX233" s="1047"/>
      <c r="AY23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3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33" s="1055"/>
      <c r="BB233" s="1038"/>
      <c r="BC233" s="1038"/>
      <c r="BD23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33" s="1038"/>
      <c r="BF233" s="1030"/>
      <c r="BG233" s="1030"/>
      <c r="BH233" s="1066"/>
      <c r="BI233" s="1038"/>
      <c r="BJ233" s="1066"/>
      <c r="BK233" s="1055"/>
      <c r="BL233" s="1038"/>
      <c r="BM233" s="1067"/>
      <c r="BN233" s="1068"/>
      <c r="BO233" s="1055"/>
      <c r="BP233" s="1022"/>
      <c r="BQ233" s="1067"/>
      <c r="BR233" s="1069"/>
      <c r="BS233" s="1070"/>
      <c r="BT233" s="1022"/>
      <c r="BU233" s="1071"/>
      <c r="BV233" s="1039"/>
      <c r="BW233" s="1025"/>
      <c r="BX233" s="1026"/>
      <c r="BY233" s="1022"/>
      <c r="BZ233" s="1022"/>
      <c r="CA233" s="1025"/>
      <c r="CB233" s="1026"/>
      <c r="CC233" s="1025"/>
      <c r="CD233" s="1026"/>
      <c r="CE233" s="1025"/>
      <c r="CF233" s="1026"/>
      <c r="CG233" s="1202"/>
      <c r="CH233" s="1022"/>
      <c r="CI233" s="1022"/>
      <c r="CJ233" s="1022"/>
      <c r="CK233" s="1065"/>
      <c r="CL233" s="1026"/>
      <c r="CM233" s="1202"/>
      <c r="CN233" s="1022"/>
      <c r="CO233" s="1022"/>
      <c r="CP233" s="1022"/>
      <c r="CQ233" s="1065"/>
      <c r="CR233" s="1026"/>
      <c r="CS233" s="1202"/>
      <c r="CT233" s="1022"/>
      <c r="CU233" s="1022"/>
      <c r="CV233" s="1022"/>
      <c r="CW233" s="1065"/>
      <c r="CX233" s="1026"/>
      <c r="CY233" s="1022"/>
      <c r="CZ233" s="1022"/>
      <c r="DA233" s="1022"/>
      <c r="DB233" s="1022"/>
      <c r="DC233" s="1065"/>
    </row>
    <row r="234" spans="1:107" ht="18.600000000000001" customHeight="1" x14ac:dyDescent="0.25">
      <c r="A234" s="1180" t="s">
        <v>911</v>
      </c>
      <c r="B234" s="1018"/>
      <c r="C234" s="1018"/>
      <c r="D234" s="1011"/>
      <c r="E234" s="1023"/>
      <c r="F234" s="1019"/>
      <c r="G234" s="1016"/>
      <c r="H234" s="1020"/>
      <c r="I234" s="1239"/>
      <c r="J234" s="1238"/>
      <c r="K234" s="1021"/>
      <c r="L234" s="1016"/>
      <c r="M234" s="1022"/>
      <c r="N23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3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3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3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3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3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34" s="1022"/>
      <c r="U234" s="1022"/>
      <c r="V23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3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3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3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3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3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34" s="1022"/>
      <c r="AC234" s="1046"/>
      <c r="AD234" s="1047"/>
      <c r="AE234" s="1047"/>
      <c r="AF234" s="1047"/>
      <c r="AG234" s="1039"/>
      <c r="AH234" s="1038"/>
      <c r="AI234" s="1048"/>
      <c r="AJ234" s="1048"/>
      <c r="AK234" s="1041"/>
      <c r="AL234" s="1042"/>
      <c r="AM234" s="1043"/>
      <c r="AN234" s="1040"/>
      <c r="AO234" s="1044"/>
      <c r="AP234" s="1044"/>
      <c r="AQ234" s="1044"/>
      <c r="AR234" s="1044"/>
      <c r="AS234" s="1044"/>
      <c r="AT234" s="1044"/>
      <c r="AU234" s="1049"/>
      <c r="AV234" s="1041"/>
      <c r="AW234" s="1041"/>
      <c r="AX234" s="1047"/>
      <c r="AY23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3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34" s="1055"/>
      <c r="BB234" s="1038"/>
      <c r="BC234" s="1038"/>
      <c r="BD23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34" s="1038"/>
      <c r="BF234" s="1030"/>
      <c r="BG234" s="1030"/>
      <c r="BH234" s="1066"/>
      <c r="BI234" s="1038"/>
      <c r="BJ234" s="1066"/>
      <c r="BK234" s="1055"/>
      <c r="BL234" s="1038"/>
      <c r="BM234" s="1067"/>
      <c r="BN234" s="1068"/>
      <c r="BO234" s="1055"/>
      <c r="BP234" s="1022"/>
      <c r="BQ234" s="1067"/>
      <c r="BR234" s="1069"/>
      <c r="BS234" s="1070"/>
      <c r="BT234" s="1022"/>
      <c r="BU234" s="1071"/>
      <c r="BV234" s="1039"/>
      <c r="BW234" s="1025"/>
      <c r="BX234" s="1026"/>
      <c r="BY234" s="1022"/>
      <c r="BZ234" s="1022"/>
      <c r="CA234" s="1025"/>
      <c r="CB234" s="1026"/>
      <c r="CC234" s="1025"/>
      <c r="CD234" s="1026"/>
      <c r="CE234" s="1025"/>
      <c r="CF234" s="1026"/>
      <c r="CG234" s="1202"/>
      <c r="CH234" s="1022"/>
      <c r="CI234" s="1022"/>
      <c r="CJ234" s="1022"/>
      <c r="CK234" s="1065"/>
      <c r="CL234" s="1026"/>
      <c r="CM234" s="1202"/>
      <c r="CN234" s="1022"/>
      <c r="CO234" s="1022"/>
      <c r="CP234" s="1022"/>
      <c r="CQ234" s="1065"/>
      <c r="CR234" s="1026"/>
      <c r="CS234" s="1202"/>
      <c r="CT234" s="1022"/>
      <c r="CU234" s="1022"/>
      <c r="CV234" s="1022"/>
      <c r="CW234" s="1065"/>
      <c r="CX234" s="1026"/>
      <c r="CY234" s="1022"/>
      <c r="CZ234" s="1022"/>
      <c r="DA234" s="1022"/>
      <c r="DB234" s="1022"/>
      <c r="DC234" s="1065"/>
    </row>
    <row r="235" spans="1:107" ht="18.600000000000001" customHeight="1" x14ac:dyDescent="0.25">
      <c r="A235" s="1180" t="s">
        <v>912</v>
      </c>
      <c r="B235" s="1018"/>
      <c r="C235" s="1018"/>
      <c r="D235" s="1011"/>
      <c r="E235" s="1023"/>
      <c r="F235" s="1019"/>
      <c r="G235" s="1016"/>
      <c r="H235" s="1020"/>
      <c r="I235" s="1239"/>
      <c r="J235" s="1238"/>
      <c r="K235" s="1021"/>
      <c r="L235" s="1016"/>
      <c r="M235" s="1022"/>
      <c r="N23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3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3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3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3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3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35" s="1022"/>
      <c r="U235" s="1022"/>
      <c r="V23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3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3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3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3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3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35" s="1022"/>
      <c r="AC235" s="1046"/>
      <c r="AD235" s="1047"/>
      <c r="AE235" s="1047"/>
      <c r="AF235" s="1047"/>
      <c r="AG235" s="1039"/>
      <c r="AH235" s="1038"/>
      <c r="AI235" s="1048"/>
      <c r="AJ235" s="1048"/>
      <c r="AK235" s="1041"/>
      <c r="AL235" s="1042"/>
      <c r="AM235" s="1043"/>
      <c r="AN235" s="1040"/>
      <c r="AO235" s="1044"/>
      <c r="AP235" s="1044"/>
      <c r="AQ235" s="1044"/>
      <c r="AR235" s="1044"/>
      <c r="AS235" s="1044"/>
      <c r="AT235" s="1044"/>
      <c r="AU235" s="1049"/>
      <c r="AV235" s="1041"/>
      <c r="AW235" s="1041"/>
      <c r="AX235" s="1047"/>
      <c r="AY23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3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35" s="1055"/>
      <c r="BB235" s="1038"/>
      <c r="BC235" s="1038"/>
      <c r="BD23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35" s="1038"/>
      <c r="BF235" s="1030"/>
      <c r="BG235" s="1030"/>
      <c r="BH235" s="1066"/>
      <c r="BI235" s="1038"/>
      <c r="BJ235" s="1066"/>
      <c r="BK235" s="1055"/>
      <c r="BL235" s="1038"/>
      <c r="BM235" s="1067"/>
      <c r="BN235" s="1068"/>
      <c r="BO235" s="1055"/>
      <c r="BP235" s="1022"/>
      <c r="BQ235" s="1067"/>
      <c r="BR235" s="1069"/>
      <c r="BS235" s="1070"/>
      <c r="BT235" s="1022"/>
      <c r="BU235" s="1071"/>
      <c r="BV235" s="1039"/>
      <c r="BW235" s="1025"/>
      <c r="BX235" s="1026"/>
      <c r="BY235" s="1022"/>
      <c r="BZ235" s="1022"/>
      <c r="CA235" s="1025"/>
      <c r="CB235" s="1026"/>
      <c r="CC235" s="1025"/>
      <c r="CD235" s="1026"/>
      <c r="CE235" s="1025"/>
      <c r="CF235" s="1026"/>
      <c r="CG235" s="1202"/>
      <c r="CH235" s="1022"/>
      <c r="CI235" s="1022"/>
      <c r="CJ235" s="1022"/>
      <c r="CK235" s="1065"/>
      <c r="CL235" s="1026"/>
      <c r="CM235" s="1202"/>
      <c r="CN235" s="1022"/>
      <c r="CO235" s="1022"/>
      <c r="CP235" s="1022"/>
      <c r="CQ235" s="1065"/>
      <c r="CR235" s="1026"/>
      <c r="CS235" s="1202"/>
      <c r="CT235" s="1022"/>
      <c r="CU235" s="1022"/>
      <c r="CV235" s="1022"/>
      <c r="CW235" s="1065"/>
      <c r="CX235" s="1026"/>
      <c r="CY235" s="1022"/>
      <c r="CZ235" s="1022"/>
      <c r="DA235" s="1022"/>
      <c r="DB235" s="1022"/>
      <c r="DC235" s="1065"/>
    </row>
    <row r="236" spans="1:107" ht="18.600000000000001" customHeight="1" x14ac:dyDescent="0.25">
      <c r="A236" s="1180" t="s">
        <v>913</v>
      </c>
      <c r="B236" s="1018"/>
      <c r="C236" s="1018"/>
      <c r="D236" s="1011"/>
      <c r="E236" s="1023"/>
      <c r="F236" s="1019"/>
      <c r="G236" s="1016"/>
      <c r="H236" s="1020"/>
      <c r="I236" s="1239"/>
      <c r="J236" s="1238"/>
      <c r="K236" s="1021"/>
      <c r="L236" s="1016"/>
      <c r="M236" s="1022"/>
      <c r="N23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3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3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3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3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3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36" s="1022"/>
      <c r="U236" s="1022"/>
      <c r="V23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3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3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3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3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3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36" s="1022"/>
      <c r="AC236" s="1046"/>
      <c r="AD236" s="1047"/>
      <c r="AE236" s="1047"/>
      <c r="AF236" s="1047"/>
      <c r="AG236" s="1039"/>
      <c r="AH236" s="1038"/>
      <c r="AI236" s="1048"/>
      <c r="AJ236" s="1048"/>
      <c r="AK236" s="1041"/>
      <c r="AL236" s="1042"/>
      <c r="AM236" s="1043"/>
      <c r="AN236" s="1040"/>
      <c r="AO236" s="1044"/>
      <c r="AP236" s="1044"/>
      <c r="AQ236" s="1044"/>
      <c r="AR236" s="1044"/>
      <c r="AS236" s="1044"/>
      <c r="AT236" s="1044"/>
      <c r="AU236" s="1049"/>
      <c r="AV236" s="1041"/>
      <c r="AW236" s="1041"/>
      <c r="AX236" s="1047"/>
      <c r="AY23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3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36" s="1055"/>
      <c r="BB236" s="1038"/>
      <c r="BC236" s="1038"/>
      <c r="BD23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36" s="1038"/>
      <c r="BF236" s="1030"/>
      <c r="BG236" s="1030"/>
      <c r="BH236" s="1066"/>
      <c r="BI236" s="1038"/>
      <c r="BJ236" s="1066"/>
      <c r="BK236" s="1055"/>
      <c r="BL236" s="1038"/>
      <c r="BM236" s="1067"/>
      <c r="BN236" s="1068"/>
      <c r="BO236" s="1055"/>
      <c r="BP236" s="1022"/>
      <c r="BQ236" s="1067"/>
      <c r="BR236" s="1069"/>
      <c r="BS236" s="1070"/>
      <c r="BT236" s="1022"/>
      <c r="BU236" s="1071"/>
      <c r="BV236" s="1039"/>
      <c r="BW236" s="1025"/>
      <c r="BX236" s="1026"/>
      <c r="BY236" s="1022"/>
      <c r="BZ236" s="1022"/>
      <c r="CA236" s="1025"/>
      <c r="CB236" s="1026"/>
      <c r="CC236" s="1025"/>
      <c r="CD236" s="1026"/>
      <c r="CE236" s="1025"/>
      <c r="CF236" s="1026"/>
      <c r="CG236" s="1202"/>
      <c r="CH236" s="1022"/>
      <c r="CI236" s="1022"/>
      <c r="CJ236" s="1022"/>
      <c r="CK236" s="1065"/>
      <c r="CL236" s="1026"/>
      <c r="CM236" s="1202"/>
      <c r="CN236" s="1022"/>
      <c r="CO236" s="1022"/>
      <c r="CP236" s="1022"/>
      <c r="CQ236" s="1065"/>
      <c r="CR236" s="1026"/>
      <c r="CS236" s="1202"/>
      <c r="CT236" s="1022"/>
      <c r="CU236" s="1022"/>
      <c r="CV236" s="1022"/>
      <c r="CW236" s="1065"/>
      <c r="CX236" s="1026"/>
      <c r="CY236" s="1022"/>
      <c r="CZ236" s="1022"/>
      <c r="DA236" s="1022"/>
      <c r="DB236" s="1022"/>
      <c r="DC236" s="1065"/>
    </row>
    <row r="237" spans="1:107" ht="18.600000000000001" customHeight="1" x14ac:dyDescent="0.25">
      <c r="A237" s="1180" t="s">
        <v>914</v>
      </c>
      <c r="B237" s="1018"/>
      <c r="C237" s="1018"/>
      <c r="D237" s="1011"/>
      <c r="E237" s="1023"/>
      <c r="F237" s="1019"/>
      <c r="G237" s="1016"/>
      <c r="H237" s="1020"/>
      <c r="I237" s="1239"/>
      <c r="J237" s="1238"/>
      <c r="K237" s="1021"/>
      <c r="L237" s="1016"/>
      <c r="M237" s="1022"/>
      <c r="N23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3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3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3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3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3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37" s="1022"/>
      <c r="U237" s="1022"/>
      <c r="V23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3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3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3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3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3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37" s="1022"/>
      <c r="AC237" s="1046"/>
      <c r="AD237" s="1047"/>
      <c r="AE237" s="1047"/>
      <c r="AF237" s="1047"/>
      <c r="AG237" s="1039"/>
      <c r="AH237" s="1038"/>
      <c r="AI237" s="1048"/>
      <c r="AJ237" s="1048"/>
      <c r="AK237" s="1041"/>
      <c r="AL237" s="1042"/>
      <c r="AM237" s="1043"/>
      <c r="AN237" s="1040"/>
      <c r="AO237" s="1044"/>
      <c r="AP237" s="1044"/>
      <c r="AQ237" s="1044"/>
      <c r="AR237" s="1044"/>
      <c r="AS237" s="1044"/>
      <c r="AT237" s="1044"/>
      <c r="AU237" s="1049"/>
      <c r="AV237" s="1041"/>
      <c r="AW237" s="1041"/>
      <c r="AX237" s="1047"/>
      <c r="AY23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3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37" s="1055"/>
      <c r="BB237" s="1038"/>
      <c r="BC237" s="1038"/>
      <c r="BD23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37" s="1038"/>
      <c r="BF237" s="1030"/>
      <c r="BG237" s="1030"/>
      <c r="BH237" s="1066"/>
      <c r="BI237" s="1038"/>
      <c r="BJ237" s="1066"/>
      <c r="BK237" s="1055"/>
      <c r="BL237" s="1038"/>
      <c r="BM237" s="1067"/>
      <c r="BN237" s="1068"/>
      <c r="BO237" s="1055"/>
      <c r="BP237" s="1022"/>
      <c r="BQ237" s="1067"/>
      <c r="BR237" s="1069"/>
      <c r="BS237" s="1070"/>
      <c r="BT237" s="1022"/>
      <c r="BU237" s="1071"/>
      <c r="BV237" s="1039"/>
      <c r="BW237" s="1025"/>
      <c r="BX237" s="1026"/>
      <c r="BY237" s="1022"/>
      <c r="BZ237" s="1022"/>
      <c r="CA237" s="1025"/>
      <c r="CB237" s="1026"/>
      <c r="CC237" s="1025"/>
      <c r="CD237" s="1026"/>
      <c r="CE237" s="1025"/>
      <c r="CF237" s="1026"/>
      <c r="CG237" s="1202"/>
      <c r="CH237" s="1022"/>
      <c r="CI237" s="1022"/>
      <c r="CJ237" s="1022"/>
      <c r="CK237" s="1065"/>
      <c r="CL237" s="1026"/>
      <c r="CM237" s="1202"/>
      <c r="CN237" s="1022"/>
      <c r="CO237" s="1022"/>
      <c r="CP237" s="1022"/>
      <c r="CQ237" s="1065"/>
      <c r="CR237" s="1026"/>
      <c r="CS237" s="1202"/>
      <c r="CT237" s="1022"/>
      <c r="CU237" s="1022"/>
      <c r="CV237" s="1022"/>
      <c r="CW237" s="1065"/>
      <c r="CX237" s="1026"/>
      <c r="CY237" s="1022"/>
      <c r="CZ237" s="1022"/>
      <c r="DA237" s="1022"/>
      <c r="DB237" s="1022"/>
      <c r="DC237" s="1065"/>
    </row>
    <row r="238" spans="1:107" ht="18.600000000000001" customHeight="1" x14ac:dyDescent="0.25">
      <c r="A238" s="1180" t="s">
        <v>915</v>
      </c>
      <c r="B238" s="1018"/>
      <c r="C238" s="1018"/>
      <c r="D238" s="1011"/>
      <c r="E238" s="1023"/>
      <c r="F238" s="1019"/>
      <c r="G238" s="1016"/>
      <c r="H238" s="1020"/>
      <c r="I238" s="1239"/>
      <c r="J238" s="1238"/>
      <c r="K238" s="1021"/>
      <c r="L238" s="1016"/>
      <c r="M238" s="1022"/>
      <c r="N23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3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3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3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3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3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38" s="1022"/>
      <c r="U238" s="1022"/>
      <c r="V23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3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3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3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3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3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38" s="1022"/>
      <c r="AC238" s="1046"/>
      <c r="AD238" s="1047"/>
      <c r="AE238" s="1047"/>
      <c r="AF238" s="1047"/>
      <c r="AG238" s="1039"/>
      <c r="AH238" s="1038"/>
      <c r="AI238" s="1048"/>
      <c r="AJ238" s="1048"/>
      <c r="AK238" s="1041"/>
      <c r="AL238" s="1042"/>
      <c r="AM238" s="1043"/>
      <c r="AN238" s="1040"/>
      <c r="AO238" s="1044"/>
      <c r="AP238" s="1044"/>
      <c r="AQ238" s="1044"/>
      <c r="AR238" s="1044"/>
      <c r="AS238" s="1044"/>
      <c r="AT238" s="1044"/>
      <c r="AU238" s="1049"/>
      <c r="AV238" s="1041"/>
      <c r="AW238" s="1041"/>
      <c r="AX238" s="1047"/>
      <c r="AY23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3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38" s="1055"/>
      <c r="BB238" s="1038"/>
      <c r="BC238" s="1038"/>
      <c r="BD23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38" s="1038"/>
      <c r="BF238" s="1030"/>
      <c r="BG238" s="1030"/>
      <c r="BH238" s="1066"/>
      <c r="BI238" s="1038"/>
      <c r="BJ238" s="1066"/>
      <c r="BK238" s="1055"/>
      <c r="BL238" s="1038"/>
      <c r="BM238" s="1067"/>
      <c r="BN238" s="1068"/>
      <c r="BO238" s="1055"/>
      <c r="BP238" s="1022"/>
      <c r="BQ238" s="1067"/>
      <c r="BR238" s="1069"/>
      <c r="BS238" s="1070"/>
      <c r="BT238" s="1022"/>
      <c r="BU238" s="1071"/>
      <c r="BV238" s="1039"/>
      <c r="BW238" s="1025"/>
      <c r="BX238" s="1026"/>
      <c r="BY238" s="1022"/>
      <c r="BZ238" s="1022"/>
      <c r="CA238" s="1025"/>
      <c r="CB238" s="1026"/>
      <c r="CC238" s="1025"/>
      <c r="CD238" s="1026"/>
      <c r="CE238" s="1025"/>
      <c r="CF238" s="1026"/>
      <c r="CG238" s="1202"/>
      <c r="CH238" s="1022"/>
      <c r="CI238" s="1022"/>
      <c r="CJ238" s="1022"/>
      <c r="CK238" s="1065"/>
      <c r="CL238" s="1026"/>
      <c r="CM238" s="1202"/>
      <c r="CN238" s="1022"/>
      <c r="CO238" s="1022"/>
      <c r="CP238" s="1022"/>
      <c r="CQ238" s="1065"/>
      <c r="CR238" s="1026"/>
      <c r="CS238" s="1202"/>
      <c r="CT238" s="1022"/>
      <c r="CU238" s="1022"/>
      <c r="CV238" s="1022"/>
      <c r="CW238" s="1065"/>
      <c r="CX238" s="1026"/>
      <c r="CY238" s="1022"/>
      <c r="CZ238" s="1022"/>
      <c r="DA238" s="1022"/>
      <c r="DB238" s="1022"/>
      <c r="DC238" s="1065"/>
    </row>
    <row r="239" spans="1:107" ht="18.600000000000001" customHeight="1" x14ac:dyDescent="0.25">
      <c r="A239" s="1180" t="s">
        <v>916</v>
      </c>
      <c r="B239" s="1018"/>
      <c r="C239" s="1018"/>
      <c r="D239" s="1011"/>
      <c r="E239" s="1023"/>
      <c r="F239" s="1019"/>
      <c r="G239" s="1016"/>
      <c r="H239" s="1020"/>
      <c r="I239" s="1239"/>
      <c r="J239" s="1238"/>
      <c r="K239" s="1021"/>
      <c r="L239" s="1016"/>
      <c r="M239" s="1022"/>
      <c r="N23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3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3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3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3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3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39" s="1022"/>
      <c r="U239" s="1022"/>
      <c r="V23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3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3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3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3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3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39" s="1022"/>
      <c r="AC239" s="1046"/>
      <c r="AD239" s="1047"/>
      <c r="AE239" s="1047"/>
      <c r="AF239" s="1047"/>
      <c r="AG239" s="1039"/>
      <c r="AH239" s="1038"/>
      <c r="AI239" s="1048"/>
      <c r="AJ239" s="1048"/>
      <c r="AK239" s="1041"/>
      <c r="AL239" s="1042"/>
      <c r="AM239" s="1043"/>
      <c r="AN239" s="1040"/>
      <c r="AO239" s="1044"/>
      <c r="AP239" s="1044"/>
      <c r="AQ239" s="1044"/>
      <c r="AR239" s="1044"/>
      <c r="AS239" s="1044"/>
      <c r="AT239" s="1044"/>
      <c r="AU239" s="1049"/>
      <c r="AV239" s="1041"/>
      <c r="AW239" s="1041"/>
      <c r="AX239" s="1047"/>
      <c r="AY23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3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39" s="1055"/>
      <c r="BB239" s="1038"/>
      <c r="BC239" s="1038"/>
      <c r="BD23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39" s="1038"/>
      <c r="BF239" s="1030"/>
      <c r="BG239" s="1030"/>
      <c r="BH239" s="1066"/>
      <c r="BI239" s="1038"/>
      <c r="BJ239" s="1066"/>
      <c r="BK239" s="1055"/>
      <c r="BL239" s="1038"/>
      <c r="BM239" s="1067"/>
      <c r="BN239" s="1068"/>
      <c r="BO239" s="1055"/>
      <c r="BP239" s="1022"/>
      <c r="BQ239" s="1067"/>
      <c r="BR239" s="1069"/>
      <c r="BS239" s="1070"/>
      <c r="BT239" s="1022"/>
      <c r="BU239" s="1071"/>
      <c r="BV239" s="1039"/>
      <c r="BW239" s="1025"/>
      <c r="BX239" s="1026"/>
      <c r="BY239" s="1022"/>
      <c r="BZ239" s="1022"/>
      <c r="CA239" s="1025"/>
      <c r="CB239" s="1026"/>
      <c r="CC239" s="1025"/>
      <c r="CD239" s="1026"/>
      <c r="CE239" s="1025"/>
      <c r="CF239" s="1026"/>
      <c r="CG239" s="1202"/>
      <c r="CH239" s="1022"/>
      <c r="CI239" s="1022"/>
      <c r="CJ239" s="1022"/>
      <c r="CK239" s="1065"/>
      <c r="CL239" s="1026"/>
      <c r="CM239" s="1202"/>
      <c r="CN239" s="1022"/>
      <c r="CO239" s="1022"/>
      <c r="CP239" s="1022"/>
      <c r="CQ239" s="1065"/>
      <c r="CR239" s="1026"/>
      <c r="CS239" s="1202"/>
      <c r="CT239" s="1022"/>
      <c r="CU239" s="1022"/>
      <c r="CV239" s="1022"/>
      <c r="CW239" s="1065"/>
      <c r="CX239" s="1026"/>
      <c r="CY239" s="1022"/>
      <c r="CZ239" s="1022"/>
      <c r="DA239" s="1022"/>
      <c r="DB239" s="1022"/>
      <c r="DC239" s="1065"/>
    </row>
    <row r="240" spans="1:107" ht="18.600000000000001" customHeight="1" x14ac:dyDescent="0.25">
      <c r="A240" s="1180" t="s">
        <v>917</v>
      </c>
      <c r="B240" s="1018"/>
      <c r="C240" s="1018"/>
      <c r="D240" s="1011"/>
      <c r="E240" s="1023"/>
      <c r="F240" s="1019"/>
      <c r="G240" s="1016"/>
      <c r="H240" s="1020"/>
      <c r="I240" s="1239"/>
      <c r="J240" s="1238"/>
      <c r="K240" s="1021"/>
      <c r="L240" s="1016"/>
      <c r="M240" s="1022"/>
      <c r="N24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4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4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4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4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4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40" s="1022"/>
      <c r="U240" s="1022"/>
      <c r="V24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4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4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4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4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4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40" s="1022"/>
      <c r="AC240" s="1046"/>
      <c r="AD240" s="1047"/>
      <c r="AE240" s="1047"/>
      <c r="AF240" s="1047"/>
      <c r="AG240" s="1039"/>
      <c r="AH240" s="1038"/>
      <c r="AI240" s="1048"/>
      <c r="AJ240" s="1048"/>
      <c r="AK240" s="1041"/>
      <c r="AL240" s="1042"/>
      <c r="AM240" s="1043"/>
      <c r="AN240" s="1040"/>
      <c r="AO240" s="1044"/>
      <c r="AP240" s="1044"/>
      <c r="AQ240" s="1044"/>
      <c r="AR240" s="1044"/>
      <c r="AS240" s="1044"/>
      <c r="AT240" s="1044"/>
      <c r="AU240" s="1049"/>
      <c r="AV240" s="1041"/>
      <c r="AW240" s="1041"/>
      <c r="AX240" s="1047"/>
      <c r="AY24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4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40" s="1055"/>
      <c r="BB240" s="1038"/>
      <c r="BC240" s="1038"/>
      <c r="BD24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40" s="1038"/>
      <c r="BF240" s="1030"/>
      <c r="BG240" s="1030"/>
      <c r="BH240" s="1066"/>
      <c r="BI240" s="1038"/>
      <c r="BJ240" s="1066"/>
      <c r="BK240" s="1055"/>
      <c r="BL240" s="1038"/>
      <c r="BM240" s="1067"/>
      <c r="BN240" s="1068"/>
      <c r="BO240" s="1055"/>
      <c r="BP240" s="1022"/>
      <c r="BQ240" s="1067"/>
      <c r="BR240" s="1069"/>
      <c r="BS240" s="1070"/>
      <c r="BT240" s="1022"/>
      <c r="BU240" s="1071"/>
      <c r="BV240" s="1039"/>
      <c r="BW240" s="1025"/>
      <c r="BX240" s="1026"/>
      <c r="BY240" s="1022"/>
      <c r="BZ240" s="1022"/>
      <c r="CA240" s="1025"/>
      <c r="CB240" s="1026"/>
      <c r="CC240" s="1025"/>
      <c r="CD240" s="1026"/>
      <c r="CE240" s="1025"/>
      <c r="CF240" s="1026"/>
      <c r="CG240" s="1202"/>
      <c r="CH240" s="1022"/>
      <c r="CI240" s="1022"/>
      <c r="CJ240" s="1022"/>
      <c r="CK240" s="1065"/>
      <c r="CL240" s="1026"/>
      <c r="CM240" s="1202"/>
      <c r="CN240" s="1022"/>
      <c r="CO240" s="1022"/>
      <c r="CP240" s="1022"/>
      <c r="CQ240" s="1065"/>
      <c r="CR240" s="1026"/>
      <c r="CS240" s="1202"/>
      <c r="CT240" s="1022"/>
      <c r="CU240" s="1022"/>
      <c r="CV240" s="1022"/>
      <c r="CW240" s="1065"/>
      <c r="CX240" s="1026"/>
      <c r="CY240" s="1022"/>
      <c r="CZ240" s="1022"/>
      <c r="DA240" s="1022"/>
      <c r="DB240" s="1022"/>
      <c r="DC240" s="1065"/>
    </row>
    <row r="241" spans="1:107" ht="18.600000000000001" customHeight="1" x14ac:dyDescent="0.25">
      <c r="A241" s="1180" t="s">
        <v>918</v>
      </c>
      <c r="B241" s="1018"/>
      <c r="C241" s="1018"/>
      <c r="D241" s="1011"/>
      <c r="E241" s="1023"/>
      <c r="F241" s="1019"/>
      <c r="G241" s="1016"/>
      <c r="H241" s="1020"/>
      <c r="I241" s="1239"/>
      <c r="J241" s="1238"/>
      <c r="K241" s="1021"/>
      <c r="L241" s="1016"/>
      <c r="M241" s="1022"/>
      <c r="N24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4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4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4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4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4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41" s="1022"/>
      <c r="U241" s="1022"/>
      <c r="V24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4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4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4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4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4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41" s="1022"/>
      <c r="AC241" s="1046"/>
      <c r="AD241" s="1047"/>
      <c r="AE241" s="1047"/>
      <c r="AF241" s="1047"/>
      <c r="AG241" s="1039"/>
      <c r="AH241" s="1038"/>
      <c r="AI241" s="1048"/>
      <c r="AJ241" s="1048"/>
      <c r="AK241" s="1041"/>
      <c r="AL241" s="1042"/>
      <c r="AM241" s="1043"/>
      <c r="AN241" s="1040"/>
      <c r="AO241" s="1044"/>
      <c r="AP241" s="1044"/>
      <c r="AQ241" s="1044"/>
      <c r="AR241" s="1044"/>
      <c r="AS241" s="1044"/>
      <c r="AT241" s="1044"/>
      <c r="AU241" s="1049"/>
      <c r="AV241" s="1041"/>
      <c r="AW241" s="1041"/>
      <c r="AX241" s="1047"/>
      <c r="AY24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4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41" s="1055"/>
      <c r="BB241" s="1038"/>
      <c r="BC241" s="1038"/>
      <c r="BD24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41" s="1038"/>
      <c r="BF241" s="1030"/>
      <c r="BG241" s="1030"/>
      <c r="BH241" s="1066"/>
      <c r="BI241" s="1038"/>
      <c r="BJ241" s="1066"/>
      <c r="BK241" s="1055"/>
      <c r="BL241" s="1038"/>
      <c r="BM241" s="1067"/>
      <c r="BN241" s="1068"/>
      <c r="BO241" s="1055"/>
      <c r="BP241" s="1022"/>
      <c r="BQ241" s="1067"/>
      <c r="BR241" s="1069"/>
      <c r="BS241" s="1070"/>
      <c r="BT241" s="1022"/>
      <c r="BU241" s="1071"/>
      <c r="BV241" s="1039"/>
      <c r="BW241" s="1025"/>
      <c r="BX241" s="1026"/>
      <c r="BY241" s="1022"/>
      <c r="BZ241" s="1022"/>
      <c r="CA241" s="1025"/>
      <c r="CB241" s="1026"/>
      <c r="CC241" s="1025"/>
      <c r="CD241" s="1026"/>
      <c r="CE241" s="1025"/>
      <c r="CF241" s="1026"/>
      <c r="CG241" s="1202"/>
      <c r="CH241" s="1022"/>
      <c r="CI241" s="1022"/>
      <c r="CJ241" s="1022"/>
      <c r="CK241" s="1065"/>
      <c r="CL241" s="1026"/>
      <c r="CM241" s="1202"/>
      <c r="CN241" s="1022"/>
      <c r="CO241" s="1022"/>
      <c r="CP241" s="1022"/>
      <c r="CQ241" s="1065"/>
      <c r="CR241" s="1026"/>
      <c r="CS241" s="1202"/>
      <c r="CT241" s="1022"/>
      <c r="CU241" s="1022"/>
      <c r="CV241" s="1022"/>
      <c r="CW241" s="1065"/>
      <c r="CX241" s="1026"/>
      <c r="CY241" s="1022"/>
      <c r="CZ241" s="1022"/>
      <c r="DA241" s="1022"/>
      <c r="DB241" s="1022"/>
      <c r="DC241" s="1065"/>
    </row>
    <row r="242" spans="1:107" ht="18.600000000000001" customHeight="1" x14ac:dyDescent="0.25">
      <c r="A242" s="1180" t="s">
        <v>919</v>
      </c>
      <c r="B242" s="1018"/>
      <c r="C242" s="1018"/>
      <c r="D242" s="1011"/>
      <c r="E242" s="1023"/>
      <c r="F242" s="1019"/>
      <c r="G242" s="1016"/>
      <c r="H242" s="1020"/>
      <c r="I242" s="1239"/>
      <c r="J242" s="1238"/>
      <c r="K242" s="1021"/>
      <c r="L242" s="1016"/>
      <c r="M242" s="1022"/>
      <c r="N24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4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4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4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4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4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42" s="1022"/>
      <c r="U242" s="1022"/>
      <c r="V24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4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4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4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4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4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42" s="1022"/>
      <c r="AC242" s="1046"/>
      <c r="AD242" s="1047"/>
      <c r="AE242" s="1047"/>
      <c r="AF242" s="1047"/>
      <c r="AG242" s="1039"/>
      <c r="AH242" s="1038"/>
      <c r="AI242" s="1048"/>
      <c r="AJ242" s="1048"/>
      <c r="AK242" s="1041"/>
      <c r="AL242" s="1042"/>
      <c r="AM242" s="1043"/>
      <c r="AN242" s="1040"/>
      <c r="AO242" s="1044"/>
      <c r="AP242" s="1044"/>
      <c r="AQ242" s="1044"/>
      <c r="AR242" s="1044"/>
      <c r="AS242" s="1044"/>
      <c r="AT242" s="1044"/>
      <c r="AU242" s="1049"/>
      <c r="AV242" s="1041"/>
      <c r="AW242" s="1041"/>
      <c r="AX242" s="1047"/>
      <c r="AY24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4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42" s="1055"/>
      <c r="BB242" s="1038"/>
      <c r="BC242" s="1038"/>
      <c r="BD24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42" s="1038"/>
      <c r="BF242" s="1030"/>
      <c r="BG242" s="1030"/>
      <c r="BH242" s="1066"/>
      <c r="BI242" s="1038"/>
      <c r="BJ242" s="1066"/>
      <c r="BK242" s="1055"/>
      <c r="BL242" s="1038"/>
      <c r="BM242" s="1067"/>
      <c r="BN242" s="1068"/>
      <c r="BO242" s="1055"/>
      <c r="BP242" s="1022"/>
      <c r="BQ242" s="1067"/>
      <c r="BR242" s="1069"/>
      <c r="BS242" s="1070"/>
      <c r="BT242" s="1022"/>
      <c r="BU242" s="1071"/>
      <c r="BV242" s="1039"/>
      <c r="BW242" s="1025"/>
      <c r="BX242" s="1026"/>
      <c r="BY242" s="1022"/>
      <c r="BZ242" s="1022"/>
      <c r="CA242" s="1025"/>
      <c r="CB242" s="1026"/>
      <c r="CC242" s="1025"/>
      <c r="CD242" s="1026"/>
      <c r="CE242" s="1025"/>
      <c r="CF242" s="1026"/>
      <c r="CG242" s="1202"/>
      <c r="CH242" s="1022"/>
      <c r="CI242" s="1022"/>
      <c r="CJ242" s="1022"/>
      <c r="CK242" s="1065"/>
      <c r="CL242" s="1026"/>
      <c r="CM242" s="1202"/>
      <c r="CN242" s="1022"/>
      <c r="CO242" s="1022"/>
      <c r="CP242" s="1022"/>
      <c r="CQ242" s="1065"/>
      <c r="CR242" s="1026"/>
      <c r="CS242" s="1202"/>
      <c r="CT242" s="1022"/>
      <c r="CU242" s="1022"/>
      <c r="CV242" s="1022"/>
      <c r="CW242" s="1065"/>
      <c r="CX242" s="1026"/>
      <c r="CY242" s="1022"/>
      <c r="CZ242" s="1022"/>
      <c r="DA242" s="1022"/>
      <c r="DB242" s="1022"/>
      <c r="DC242" s="1065"/>
    </row>
    <row r="243" spans="1:107" ht="18.600000000000001" customHeight="1" x14ac:dyDescent="0.25">
      <c r="A243" s="1180" t="s">
        <v>920</v>
      </c>
      <c r="B243" s="1018"/>
      <c r="C243" s="1018"/>
      <c r="D243" s="1011"/>
      <c r="E243" s="1023"/>
      <c r="F243" s="1019"/>
      <c r="G243" s="1016"/>
      <c r="H243" s="1020"/>
      <c r="I243" s="1239"/>
      <c r="J243" s="1238"/>
      <c r="K243" s="1021"/>
      <c r="L243" s="1016"/>
      <c r="M243" s="1022"/>
      <c r="N24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4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4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4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4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4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43" s="1022"/>
      <c r="U243" s="1022"/>
      <c r="V24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4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4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4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4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4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43" s="1022"/>
      <c r="AC243" s="1046"/>
      <c r="AD243" s="1047"/>
      <c r="AE243" s="1047"/>
      <c r="AF243" s="1047"/>
      <c r="AG243" s="1039"/>
      <c r="AH243" s="1038"/>
      <c r="AI243" s="1048"/>
      <c r="AJ243" s="1048"/>
      <c r="AK243" s="1041"/>
      <c r="AL243" s="1042"/>
      <c r="AM243" s="1043"/>
      <c r="AN243" s="1040"/>
      <c r="AO243" s="1044"/>
      <c r="AP243" s="1044"/>
      <c r="AQ243" s="1044"/>
      <c r="AR243" s="1044"/>
      <c r="AS243" s="1044"/>
      <c r="AT243" s="1044"/>
      <c r="AU243" s="1049"/>
      <c r="AV243" s="1041"/>
      <c r="AW243" s="1041"/>
      <c r="AX243" s="1047"/>
      <c r="AY24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4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43" s="1055"/>
      <c r="BB243" s="1038"/>
      <c r="BC243" s="1038"/>
      <c r="BD24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43" s="1038"/>
      <c r="BF243" s="1030"/>
      <c r="BG243" s="1030"/>
      <c r="BH243" s="1066"/>
      <c r="BI243" s="1038"/>
      <c r="BJ243" s="1066"/>
      <c r="BK243" s="1055"/>
      <c r="BL243" s="1038"/>
      <c r="BM243" s="1067"/>
      <c r="BN243" s="1068"/>
      <c r="BO243" s="1055"/>
      <c r="BP243" s="1022"/>
      <c r="BQ243" s="1067"/>
      <c r="BR243" s="1069"/>
      <c r="BS243" s="1070"/>
      <c r="BT243" s="1022"/>
      <c r="BU243" s="1071"/>
      <c r="BV243" s="1039"/>
      <c r="BW243" s="1025"/>
      <c r="BX243" s="1026"/>
      <c r="BY243" s="1022"/>
      <c r="BZ243" s="1022"/>
      <c r="CA243" s="1025"/>
      <c r="CB243" s="1026"/>
      <c r="CC243" s="1025"/>
      <c r="CD243" s="1026"/>
      <c r="CE243" s="1025"/>
      <c r="CF243" s="1026"/>
      <c r="CG243" s="1202"/>
      <c r="CH243" s="1022"/>
      <c r="CI243" s="1022"/>
      <c r="CJ243" s="1022"/>
      <c r="CK243" s="1065"/>
      <c r="CL243" s="1026"/>
      <c r="CM243" s="1202"/>
      <c r="CN243" s="1022"/>
      <c r="CO243" s="1022"/>
      <c r="CP243" s="1022"/>
      <c r="CQ243" s="1065"/>
      <c r="CR243" s="1026"/>
      <c r="CS243" s="1202"/>
      <c r="CT243" s="1022"/>
      <c r="CU243" s="1022"/>
      <c r="CV243" s="1022"/>
      <c r="CW243" s="1065"/>
      <c r="CX243" s="1026"/>
      <c r="CY243" s="1022"/>
      <c r="CZ243" s="1022"/>
      <c r="DA243" s="1022"/>
      <c r="DB243" s="1022"/>
      <c r="DC243" s="1065"/>
    </row>
    <row r="244" spans="1:107" ht="18.600000000000001" customHeight="1" x14ac:dyDescent="0.25">
      <c r="A244" s="1180" t="s">
        <v>921</v>
      </c>
      <c r="B244" s="1018"/>
      <c r="C244" s="1018"/>
      <c r="D244" s="1011"/>
      <c r="E244" s="1023"/>
      <c r="F244" s="1019"/>
      <c r="G244" s="1016"/>
      <c r="H244" s="1020"/>
      <c r="I244" s="1239"/>
      <c r="J244" s="1238"/>
      <c r="K244" s="1021"/>
      <c r="L244" s="1016"/>
      <c r="M244" s="1022"/>
      <c r="N24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4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4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4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4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4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44" s="1022"/>
      <c r="U244" s="1022"/>
      <c r="V24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4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4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4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4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4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44" s="1022"/>
      <c r="AC244" s="1046"/>
      <c r="AD244" s="1047"/>
      <c r="AE244" s="1047"/>
      <c r="AF244" s="1047"/>
      <c r="AG244" s="1039"/>
      <c r="AH244" s="1038"/>
      <c r="AI244" s="1048"/>
      <c r="AJ244" s="1048"/>
      <c r="AK244" s="1041"/>
      <c r="AL244" s="1042"/>
      <c r="AM244" s="1043"/>
      <c r="AN244" s="1040"/>
      <c r="AO244" s="1044"/>
      <c r="AP244" s="1044"/>
      <c r="AQ244" s="1044"/>
      <c r="AR244" s="1044"/>
      <c r="AS244" s="1044"/>
      <c r="AT244" s="1044"/>
      <c r="AU244" s="1049"/>
      <c r="AV244" s="1041"/>
      <c r="AW244" s="1041"/>
      <c r="AX244" s="1047"/>
      <c r="AY24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4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44" s="1055"/>
      <c r="BB244" s="1038"/>
      <c r="BC244" s="1038"/>
      <c r="BD24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44" s="1038"/>
      <c r="BF244" s="1030"/>
      <c r="BG244" s="1030"/>
      <c r="BH244" s="1066"/>
      <c r="BI244" s="1038"/>
      <c r="BJ244" s="1066"/>
      <c r="BK244" s="1055"/>
      <c r="BL244" s="1038"/>
      <c r="BM244" s="1067"/>
      <c r="BN244" s="1068"/>
      <c r="BO244" s="1055"/>
      <c r="BP244" s="1022"/>
      <c r="BQ244" s="1067"/>
      <c r="BR244" s="1069"/>
      <c r="BS244" s="1070"/>
      <c r="BT244" s="1022"/>
      <c r="BU244" s="1071"/>
      <c r="BV244" s="1039"/>
      <c r="BW244" s="1025"/>
      <c r="BX244" s="1026"/>
      <c r="BY244" s="1022"/>
      <c r="BZ244" s="1022"/>
      <c r="CA244" s="1025"/>
      <c r="CB244" s="1026"/>
      <c r="CC244" s="1025"/>
      <c r="CD244" s="1026"/>
      <c r="CE244" s="1025"/>
      <c r="CF244" s="1026"/>
      <c r="CG244" s="1202"/>
      <c r="CH244" s="1022"/>
      <c r="CI244" s="1022"/>
      <c r="CJ244" s="1022"/>
      <c r="CK244" s="1065"/>
      <c r="CL244" s="1026"/>
      <c r="CM244" s="1202"/>
      <c r="CN244" s="1022"/>
      <c r="CO244" s="1022"/>
      <c r="CP244" s="1022"/>
      <c r="CQ244" s="1065"/>
      <c r="CR244" s="1026"/>
      <c r="CS244" s="1202"/>
      <c r="CT244" s="1022"/>
      <c r="CU244" s="1022"/>
      <c r="CV244" s="1022"/>
      <c r="CW244" s="1065"/>
      <c r="CX244" s="1026"/>
      <c r="CY244" s="1022"/>
      <c r="CZ244" s="1022"/>
      <c r="DA244" s="1022"/>
      <c r="DB244" s="1022"/>
      <c r="DC244" s="1065"/>
    </row>
    <row r="245" spans="1:107" ht="18.600000000000001" customHeight="1" x14ac:dyDescent="0.25">
      <c r="A245" s="1180" t="s">
        <v>922</v>
      </c>
      <c r="B245" s="1018"/>
      <c r="C245" s="1018"/>
      <c r="D245" s="1011"/>
      <c r="E245" s="1023"/>
      <c r="F245" s="1019"/>
      <c r="G245" s="1016"/>
      <c r="H245" s="1020"/>
      <c r="I245" s="1239"/>
      <c r="J245" s="1238"/>
      <c r="K245" s="1021"/>
      <c r="L245" s="1016"/>
      <c r="M245" s="1022"/>
      <c r="N24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4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4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4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4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4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45" s="1022"/>
      <c r="U245" s="1022"/>
      <c r="V24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4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4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4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4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4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45" s="1022"/>
      <c r="AC245" s="1046"/>
      <c r="AD245" s="1047"/>
      <c r="AE245" s="1047"/>
      <c r="AF245" s="1047"/>
      <c r="AG245" s="1039"/>
      <c r="AH245" s="1038"/>
      <c r="AI245" s="1048"/>
      <c r="AJ245" s="1048"/>
      <c r="AK245" s="1041"/>
      <c r="AL245" s="1042"/>
      <c r="AM245" s="1043"/>
      <c r="AN245" s="1040"/>
      <c r="AO245" s="1044"/>
      <c r="AP245" s="1044"/>
      <c r="AQ245" s="1044"/>
      <c r="AR245" s="1044"/>
      <c r="AS245" s="1044"/>
      <c r="AT245" s="1044"/>
      <c r="AU245" s="1049"/>
      <c r="AV245" s="1041"/>
      <c r="AW245" s="1041"/>
      <c r="AX245" s="1047"/>
      <c r="AY24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4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45" s="1055"/>
      <c r="BB245" s="1038"/>
      <c r="BC245" s="1038"/>
      <c r="BD24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45" s="1038"/>
      <c r="BF245" s="1030"/>
      <c r="BG245" s="1030"/>
      <c r="BH245" s="1066"/>
      <c r="BI245" s="1038"/>
      <c r="BJ245" s="1066"/>
      <c r="BK245" s="1055"/>
      <c r="BL245" s="1038"/>
      <c r="BM245" s="1067"/>
      <c r="BN245" s="1068"/>
      <c r="BO245" s="1055"/>
      <c r="BP245" s="1022"/>
      <c r="BQ245" s="1067"/>
      <c r="BR245" s="1069"/>
      <c r="BS245" s="1070"/>
      <c r="BT245" s="1022"/>
      <c r="BU245" s="1071"/>
      <c r="BV245" s="1039"/>
      <c r="BW245" s="1025"/>
      <c r="BX245" s="1026"/>
      <c r="BY245" s="1022"/>
      <c r="BZ245" s="1022"/>
      <c r="CA245" s="1025"/>
      <c r="CB245" s="1026"/>
      <c r="CC245" s="1025"/>
      <c r="CD245" s="1026"/>
      <c r="CE245" s="1025"/>
      <c r="CF245" s="1026"/>
      <c r="CG245" s="1202"/>
      <c r="CH245" s="1022"/>
      <c r="CI245" s="1022"/>
      <c r="CJ245" s="1022"/>
      <c r="CK245" s="1065"/>
      <c r="CL245" s="1026"/>
      <c r="CM245" s="1202"/>
      <c r="CN245" s="1022"/>
      <c r="CO245" s="1022"/>
      <c r="CP245" s="1022"/>
      <c r="CQ245" s="1065"/>
      <c r="CR245" s="1026"/>
      <c r="CS245" s="1202"/>
      <c r="CT245" s="1022"/>
      <c r="CU245" s="1022"/>
      <c r="CV245" s="1022"/>
      <c r="CW245" s="1065"/>
      <c r="CX245" s="1026"/>
      <c r="CY245" s="1022"/>
      <c r="CZ245" s="1022"/>
      <c r="DA245" s="1022"/>
      <c r="DB245" s="1022"/>
      <c r="DC245" s="1065"/>
    </row>
    <row r="246" spans="1:107" ht="18.600000000000001" customHeight="1" x14ac:dyDescent="0.25">
      <c r="A246" s="1180" t="s">
        <v>923</v>
      </c>
      <c r="B246" s="1018"/>
      <c r="C246" s="1018"/>
      <c r="D246" s="1011"/>
      <c r="E246" s="1023"/>
      <c r="F246" s="1019"/>
      <c r="G246" s="1016"/>
      <c r="H246" s="1020"/>
      <c r="I246" s="1239"/>
      <c r="J246" s="1238"/>
      <c r="K246" s="1021"/>
      <c r="L246" s="1016"/>
      <c r="M246" s="1022"/>
      <c r="N24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4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4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4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4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4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46" s="1022"/>
      <c r="U246" s="1022"/>
      <c r="V24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4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4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4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4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4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46" s="1022"/>
      <c r="AC246" s="1046"/>
      <c r="AD246" s="1047"/>
      <c r="AE246" s="1047"/>
      <c r="AF246" s="1047"/>
      <c r="AG246" s="1039"/>
      <c r="AH246" s="1038"/>
      <c r="AI246" s="1048"/>
      <c r="AJ246" s="1048"/>
      <c r="AK246" s="1041"/>
      <c r="AL246" s="1042"/>
      <c r="AM246" s="1043"/>
      <c r="AN246" s="1040"/>
      <c r="AO246" s="1044"/>
      <c r="AP246" s="1044"/>
      <c r="AQ246" s="1044"/>
      <c r="AR246" s="1044"/>
      <c r="AS246" s="1044"/>
      <c r="AT246" s="1044"/>
      <c r="AU246" s="1049"/>
      <c r="AV246" s="1041"/>
      <c r="AW246" s="1041"/>
      <c r="AX246" s="1047"/>
      <c r="AY24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4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46" s="1055"/>
      <c r="BB246" s="1038"/>
      <c r="BC246" s="1038"/>
      <c r="BD24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46" s="1038"/>
      <c r="BF246" s="1030"/>
      <c r="BG246" s="1030"/>
      <c r="BH246" s="1066"/>
      <c r="BI246" s="1038"/>
      <c r="BJ246" s="1066"/>
      <c r="BK246" s="1055"/>
      <c r="BL246" s="1038"/>
      <c r="BM246" s="1067"/>
      <c r="BN246" s="1068"/>
      <c r="BO246" s="1055"/>
      <c r="BP246" s="1022"/>
      <c r="BQ246" s="1067"/>
      <c r="BR246" s="1069"/>
      <c r="BS246" s="1070"/>
      <c r="BT246" s="1022"/>
      <c r="BU246" s="1071"/>
      <c r="BV246" s="1039"/>
      <c r="BW246" s="1025"/>
      <c r="BX246" s="1026"/>
      <c r="BY246" s="1022"/>
      <c r="BZ246" s="1022"/>
      <c r="CA246" s="1025"/>
      <c r="CB246" s="1026"/>
      <c r="CC246" s="1025"/>
      <c r="CD246" s="1026"/>
      <c r="CE246" s="1025"/>
      <c r="CF246" s="1026"/>
      <c r="CG246" s="1202"/>
      <c r="CH246" s="1022"/>
      <c r="CI246" s="1022"/>
      <c r="CJ246" s="1022"/>
      <c r="CK246" s="1065"/>
      <c r="CL246" s="1026"/>
      <c r="CM246" s="1202"/>
      <c r="CN246" s="1022"/>
      <c r="CO246" s="1022"/>
      <c r="CP246" s="1022"/>
      <c r="CQ246" s="1065"/>
      <c r="CR246" s="1026"/>
      <c r="CS246" s="1202"/>
      <c r="CT246" s="1022"/>
      <c r="CU246" s="1022"/>
      <c r="CV246" s="1022"/>
      <c r="CW246" s="1065"/>
      <c r="CX246" s="1026"/>
      <c r="CY246" s="1022"/>
      <c r="CZ246" s="1022"/>
      <c r="DA246" s="1022"/>
      <c r="DB246" s="1022"/>
      <c r="DC246" s="1065"/>
    </row>
    <row r="247" spans="1:107" ht="18.600000000000001" customHeight="1" x14ac:dyDescent="0.25">
      <c r="A247" s="1180" t="s">
        <v>924</v>
      </c>
      <c r="B247" s="1018"/>
      <c r="C247" s="1018"/>
      <c r="D247" s="1011"/>
      <c r="E247" s="1023"/>
      <c r="F247" s="1019"/>
      <c r="G247" s="1016"/>
      <c r="H247" s="1020"/>
      <c r="I247" s="1239"/>
      <c r="J247" s="1238"/>
      <c r="K247" s="1021"/>
      <c r="L247" s="1016"/>
      <c r="M247" s="1022"/>
      <c r="N24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4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4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4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4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4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47" s="1022"/>
      <c r="U247" s="1022"/>
      <c r="V24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4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4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4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4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4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47" s="1022"/>
      <c r="AC247" s="1046"/>
      <c r="AD247" s="1047"/>
      <c r="AE247" s="1047"/>
      <c r="AF247" s="1047"/>
      <c r="AG247" s="1039"/>
      <c r="AH247" s="1038"/>
      <c r="AI247" s="1048"/>
      <c r="AJ247" s="1048"/>
      <c r="AK247" s="1041"/>
      <c r="AL247" s="1042"/>
      <c r="AM247" s="1043"/>
      <c r="AN247" s="1040"/>
      <c r="AO247" s="1044"/>
      <c r="AP247" s="1044"/>
      <c r="AQ247" s="1044"/>
      <c r="AR247" s="1044"/>
      <c r="AS247" s="1044"/>
      <c r="AT247" s="1044"/>
      <c r="AU247" s="1049"/>
      <c r="AV247" s="1041"/>
      <c r="AW247" s="1041"/>
      <c r="AX247" s="1047"/>
      <c r="AY24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4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47" s="1055"/>
      <c r="BB247" s="1038"/>
      <c r="BC247" s="1038"/>
      <c r="BD24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47" s="1038"/>
      <c r="BF247" s="1030"/>
      <c r="BG247" s="1030"/>
      <c r="BH247" s="1066"/>
      <c r="BI247" s="1038"/>
      <c r="BJ247" s="1066"/>
      <c r="BK247" s="1055"/>
      <c r="BL247" s="1038"/>
      <c r="BM247" s="1067"/>
      <c r="BN247" s="1068"/>
      <c r="BO247" s="1055"/>
      <c r="BP247" s="1022"/>
      <c r="BQ247" s="1067"/>
      <c r="BR247" s="1069"/>
      <c r="BS247" s="1070"/>
      <c r="BT247" s="1022"/>
      <c r="BU247" s="1071"/>
      <c r="BV247" s="1039"/>
      <c r="BW247" s="1025"/>
      <c r="BX247" s="1026"/>
      <c r="BY247" s="1022"/>
      <c r="BZ247" s="1022"/>
      <c r="CA247" s="1025"/>
      <c r="CB247" s="1026"/>
      <c r="CC247" s="1025"/>
      <c r="CD247" s="1026"/>
      <c r="CE247" s="1025"/>
      <c r="CF247" s="1026"/>
      <c r="CG247" s="1202"/>
      <c r="CH247" s="1022"/>
      <c r="CI247" s="1022"/>
      <c r="CJ247" s="1022"/>
      <c r="CK247" s="1065"/>
      <c r="CL247" s="1026"/>
      <c r="CM247" s="1202"/>
      <c r="CN247" s="1022"/>
      <c r="CO247" s="1022"/>
      <c r="CP247" s="1022"/>
      <c r="CQ247" s="1065"/>
      <c r="CR247" s="1026"/>
      <c r="CS247" s="1202"/>
      <c r="CT247" s="1022"/>
      <c r="CU247" s="1022"/>
      <c r="CV247" s="1022"/>
      <c r="CW247" s="1065"/>
      <c r="CX247" s="1026"/>
      <c r="CY247" s="1022"/>
      <c r="CZ247" s="1022"/>
      <c r="DA247" s="1022"/>
      <c r="DB247" s="1022"/>
      <c r="DC247" s="1065"/>
    </row>
    <row r="248" spans="1:107" ht="18.600000000000001" customHeight="1" x14ac:dyDescent="0.25">
      <c r="A248" s="1180" t="s">
        <v>925</v>
      </c>
      <c r="B248" s="1018"/>
      <c r="C248" s="1018"/>
      <c r="D248" s="1011"/>
      <c r="E248" s="1023"/>
      <c r="F248" s="1019"/>
      <c r="G248" s="1016"/>
      <c r="H248" s="1020"/>
      <c r="I248" s="1239"/>
      <c r="J248" s="1238"/>
      <c r="K248" s="1021"/>
      <c r="L248" s="1016"/>
      <c r="M248" s="1022"/>
      <c r="N24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4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4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4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4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4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48" s="1022"/>
      <c r="U248" s="1022"/>
      <c r="V24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4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4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4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4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4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48" s="1022"/>
      <c r="AC248" s="1046"/>
      <c r="AD248" s="1047"/>
      <c r="AE248" s="1047"/>
      <c r="AF248" s="1047"/>
      <c r="AG248" s="1039"/>
      <c r="AH248" s="1038"/>
      <c r="AI248" s="1048"/>
      <c r="AJ248" s="1048"/>
      <c r="AK248" s="1041"/>
      <c r="AL248" s="1042"/>
      <c r="AM248" s="1043"/>
      <c r="AN248" s="1040"/>
      <c r="AO248" s="1044"/>
      <c r="AP248" s="1044"/>
      <c r="AQ248" s="1044"/>
      <c r="AR248" s="1044"/>
      <c r="AS248" s="1044"/>
      <c r="AT248" s="1044"/>
      <c r="AU248" s="1049"/>
      <c r="AV248" s="1041"/>
      <c r="AW248" s="1041"/>
      <c r="AX248" s="1047"/>
      <c r="AY24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4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48" s="1055"/>
      <c r="BB248" s="1038"/>
      <c r="BC248" s="1038"/>
      <c r="BD24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48" s="1038"/>
      <c r="BF248" s="1030"/>
      <c r="BG248" s="1030"/>
      <c r="BH248" s="1066"/>
      <c r="BI248" s="1038"/>
      <c r="BJ248" s="1066"/>
      <c r="BK248" s="1055"/>
      <c r="BL248" s="1038"/>
      <c r="BM248" s="1067"/>
      <c r="BN248" s="1068"/>
      <c r="BO248" s="1055"/>
      <c r="BP248" s="1022"/>
      <c r="BQ248" s="1067"/>
      <c r="BR248" s="1069"/>
      <c r="BS248" s="1070"/>
      <c r="BT248" s="1022"/>
      <c r="BU248" s="1071"/>
      <c r="BV248" s="1039"/>
      <c r="BW248" s="1025"/>
      <c r="BX248" s="1026"/>
      <c r="BY248" s="1022"/>
      <c r="BZ248" s="1022"/>
      <c r="CA248" s="1025"/>
      <c r="CB248" s="1026"/>
      <c r="CC248" s="1025"/>
      <c r="CD248" s="1026"/>
      <c r="CE248" s="1025"/>
      <c r="CF248" s="1026"/>
      <c r="CG248" s="1202"/>
      <c r="CH248" s="1022"/>
      <c r="CI248" s="1022"/>
      <c r="CJ248" s="1022"/>
      <c r="CK248" s="1065"/>
      <c r="CL248" s="1026"/>
      <c r="CM248" s="1202"/>
      <c r="CN248" s="1022"/>
      <c r="CO248" s="1022"/>
      <c r="CP248" s="1022"/>
      <c r="CQ248" s="1065"/>
      <c r="CR248" s="1026"/>
      <c r="CS248" s="1202"/>
      <c r="CT248" s="1022"/>
      <c r="CU248" s="1022"/>
      <c r="CV248" s="1022"/>
      <c r="CW248" s="1065"/>
      <c r="CX248" s="1026"/>
      <c r="CY248" s="1022"/>
      <c r="CZ248" s="1022"/>
      <c r="DA248" s="1022"/>
      <c r="DB248" s="1022"/>
      <c r="DC248" s="1065"/>
    </row>
    <row r="249" spans="1:107" ht="18.600000000000001" customHeight="1" x14ac:dyDescent="0.25">
      <c r="A249" s="1180" t="s">
        <v>926</v>
      </c>
      <c r="B249" s="1018"/>
      <c r="C249" s="1018"/>
      <c r="D249" s="1011"/>
      <c r="E249" s="1023"/>
      <c r="F249" s="1019"/>
      <c r="G249" s="1016"/>
      <c r="H249" s="1020"/>
      <c r="I249" s="1239"/>
      <c r="J249" s="1238"/>
      <c r="K249" s="1021"/>
      <c r="L249" s="1016"/>
      <c r="M249" s="1022"/>
      <c r="N24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4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4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4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4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4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49" s="1022"/>
      <c r="U249" s="1022"/>
      <c r="V24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4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4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4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4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4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49" s="1022"/>
      <c r="AC249" s="1046"/>
      <c r="AD249" s="1047"/>
      <c r="AE249" s="1047"/>
      <c r="AF249" s="1047"/>
      <c r="AG249" s="1039"/>
      <c r="AH249" s="1038"/>
      <c r="AI249" s="1048"/>
      <c r="AJ249" s="1048"/>
      <c r="AK249" s="1041"/>
      <c r="AL249" s="1042"/>
      <c r="AM249" s="1043"/>
      <c r="AN249" s="1040"/>
      <c r="AO249" s="1044"/>
      <c r="AP249" s="1044"/>
      <c r="AQ249" s="1044"/>
      <c r="AR249" s="1044"/>
      <c r="AS249" s="1044"/>
      <c r="AT249" s="1044"/>
      <c r="AU249" s="1049"/>
      <c r="AV249" s="1041"/>
      <c r="AW249" s="1041"/>
      <c r="AX249" s="1047"/>
      <c r="AY24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4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49" s="1055"/>
      <c r="BB249" s="1038"/>
      <c r="BC249" s="1038"/>
      <c r="BD24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49" s="1038"/>
      <c r="BF249" s="1030"/>
      <c r="BG249" s="1030"/>
      <c r="BH249" s="1066"/>
      <c r="BI249" s="1038"/>
      <c r="BJ249" s="1066"/>
      <c r="BK249" s="1055"/>
      <c r="BL249" s="1038"/>
      <c r="BM249" s="1067"/>
      <c r="BN249" s="1068"/>
      <c r="BO249" s="1055"/>
      <c r="BP249" s="1022"/>
      <c r="BQ249" s="1067"/>
      <c r="BR249" s="1069"/>
      <c r="BS249" s="1070"/>
      <c r="BT249" s="1022"/>
      <c r="BU249" s="1071"/>
      <c r="BV249" s="1039"/>
      <c r="BW249" s="1025"/>
      <c r="BX249" s="1026"/>
      <c r="BY249" s="1022"/>
      <c r="BZ249" s="1022"/>
      <c r="CA249" s="1025"/>
      <c r="CB249" s="1026"/>
      <c r="CC249" s="1025"/>
      <c r="CD249" s="1026"/>
      <c r="CE249" s="1025"/>
      <c r="CF249" s="1026"/>
      <c r="CG249" s="1202"/>
      <c r="CH249" s="1022"/>
      <c r="CI249" s="1022"/>
      <c r="CJ249" s="1022"/>
      <c r="CK249" s="1065"/>
      <c r="CL249" s="1026"/>
      <c r="CM249" s="1202"/>
      <c r="CN249" s="1022"/>
      <c r="CO249" s="1022"/>
      <c r="CP249" s="1022"/>
      <c r="CQ249" s="1065"/>
      <c r="CR249" s="1026"/>
      <c r="CS249" s="1202"/>
      <c r="CT249" s="1022"/>
      <c r="CU249" s="1022"/>
      <c r="CV249" s="1022"/>
      <c r="CW249" s="1065"/>
      <c r="CX249" s="1026"/>
      <c r="CY249" s="1022"/>
      <c r="CZ249" s="1022"/>
      <c r="DA249" s="1022"/>
      <c r="DB249" s="1022"/>
      <c r="DC249" s="1065"/>
    </row>
    <row r="250" spans="1:107" ht="18.600000000000001" customHeight="1" x14ac:dyDescent="0.25">
      <c r="A250" s="1180" t="s">
        <v>927</v>
      </c>
      <c r="B250" s="1018"/>
      <c r="C250" s="1018"/>
      <c r="D250" s="1011"/>
      <c r="E250" s="1023"/>
      <c r="F250" s="1019"/>
      <c r="G250" s="1016"/>
      <c r="H250" s="1020"/>
      <c r="I250" s="1239"/>
      <c r="J250" s="1238"/>
      <c r="K250" s="1021"/>
      <c r="L250" s="1016"/>
      <c r="M250" s="1022"/>
      <c r="N25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5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5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5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5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5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50" s="1022"/>
      <c r="U250" s="1022"/>
      <c r="V25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5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5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5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5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5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50" s="1022"/>
      <c r="AC250" s="1046"/>
      <c r="AD250" s="1047"/>
      <c r="AE250" s="1047"/>
      <c r="AF250" s="1047"/>
      <c r="AG250" s="1039"/>
      <c r="AH250" s="1038"/>
      <c r="AI250" s="1048"/>
      <c r="AJ250" s="1048"/>
      <c r="AK250" s="1041"/>
      <c r="AL250" s="1042"/>
      <c r="AM250" s="1043"/>
      <c r="AN250" s="1040"/>
      <c r="AO250" s="1044"/>
      <c r="AP250" s="1044"/>
      <c r="AQ250" s="1044"/>
      <c r="AR250" s="1044"/>
      <c r="AS250" s="1044"/>
      <c r="AT250" s="1044"/>
      <c r="AU250" s="1049"/>
      <c r="AV250" s="1041"/>
      <c r="AW250" s="1041"/>
      <c r="AX250" s="1047"/>
      <c r="AY25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5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50" s="1055"/>
      <c r="BB250" s="1038"/>
      <c r="BC250" s="1038"/>
      <c r="BD25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50" s="1038"/>
      <c r="BF250" s="1030"/>
      <c r="BG250" s="1030"/>
      <c r="BH250" s="1066"/>
      <c r="BI250" s="1038"/>
      <c r="BJ250" s="1066"/>
      <c r="BK250" s="1055"/>
      <c r="BL250" s="1038"/>
      <c r="BM250" s="1067"/>
      <c r="BN250" s="1068"/>
      <c r="BO250" s="1055"/>
      <c r="BP250" s="1022"/>
      <c r="BQ250" s="1067"/>
      <c r="BR250" s="1069"/>
      <c r="BS250" s="1070"/>
      <c r="BT250" s="1022"/>
      <c r="BU250" s="1071"/>
      <c r="BV250" s="1039"/>
      <c r="BW250" s="1025"/>
      <c r="BX250" s="1026"/>
      <c r="BY250" s="1022"/>
      <c r="BZ250" s="1022"/>
      <c r="CA250" s="1025"/>
      <c r="CB250" s="1026"/>
      <c r="CC250" s="1025"/>
      <c r="CD250" s="1026"/>
      <c r="CE250" s="1025"/>
      <c r="CF250" s="1026"/>
      <c r="CG250" s="1202"/>
      <c r="CH250" s="1022"/>
      <c r="CI250" s="1022"/>
      <c r="CJ250" s="1022"/>
      <c r="CK250" s="1065"/>
      <c r="CL250" s="1026"/>
      <c r="CM250" s="1202"/>
      <c r="CN250" s="1022"/>
      <c r="CO250" s="1022"/>
      <c r="CP250" s="1022"/>
      <c r="CQ250" s="1065"/>
      <c r="CR250" s="1026"/>
      <c r="CS250" s="1202"/>
      <c r="CT250" s="1022"/>
      <c r="CU250" s="1022"/>
      <c r="CV250" s="1022"/>
      <c r="CW250" s="1065"/>
      <c r="CX250" s="1026"/>
      <c r="CY250" s="1022"/>
      <c r="CZ250" s="1022"/>
      <c r="DA250" s="1022"/>
      <c r="DB250" s="1022"/>
      <c r="DC250" s="1065"/>
    </row>
    <row r="251" spans="1:107" ht="18.600000000000001" customHeight="1" x14ac:dyDescent="0.25">
      <c r="A251" s="1180" t="s">
        <v>928</v>
      </c>
      <c r="B251" s="1018"/>
      <c r="C251" s="1018"/>
      <c r="D251" s="1011"/>
      <c r="E251" s="1023"/>
      <c r="F251" s="1019"/>
      <c r="G251" s="1016"/>
      <c r="H251" s="1020"/>
      <c r="I251" s="1239"/>
      <c r="J251" s="1238"/>
      <c r="K251" s="1021"/>
      <c r="L251" s="1016"/>
      <c r="M251" s="1022"/>
      <c r="N25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5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5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5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5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5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51" s="1022"/>
      <c r="U251" s="1022"/>
      <c r="V25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5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5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5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5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5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51" s="1022"/>
      <c r="AC251" s="1046"/>
      <c r="AD251" s="1047"/>
      <c r="AE251" s="1047"/>
      <c r="AF251" s="1047"/>
      <c r="AG251" s="1039"/>
      <c r="AH251" s="1038"/>
      <c r="AI251" s="1048"/>
      <c r="AJ251" s="1048"/>
      <c r="AK251" s="1041"/>
      <c r="AL251" s="1042"/>
      <c r="AM251" s="1043"/>
      <c r="AN251" s="1040"/>
      <c r="AO251" s="1044"/>
      <c r="AP251" s="1044"/>
      <c r="AQ251" s="1044"/>
      <c r="AR251" s="1044"/>
      <c r="AS251" s="1044"/>
      <c r="AT251" s="1044"/>
      <c r="AU251" s="1049"/>
      <c r="AV251" s="1041"/>
      <c r="AW251" s="1041"/>
      <c r="AX251" s="1047"/>
      <c r="AY25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5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51" s="1055"/>
      <c r="BB251" s="1038"/>
      <c r="BC251" s="1038"/>
      <c r="BD25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51" s="1038"/>
      <c r="BF251" s="1030"/>
      <c r="BG251" s="1030"/>
      <c r="BH251" s="1066"/>
      <c r="BI251" s="1038"/>
      <c r="BJ251" s="1066"/>
      <c r="BK251" s="1055"/>
      <c r="BL251" s="1038"/>
      <c r="BM251" s="1067"/>
      <c r="BN251" s="1068"/>
      <c r="BO251" s="1055"/>
      <c r="BP251" s="1022"/>
      <c r="BQ251" s="1067"/>
      <c r="BR251" s="1069"/>
      <c r="BS251" s="1070"/>
      <c r="BT251" s="1022"/>
      <c r="BU251" s="1071"/>
      <c r="BV251" s="1039"/>
      <c r="BW251" s="1025"/>
      <c r="BX251" s="1026"/>
      <c r="BY251" s="1022"/>
      <c r="BZ251" s="1022"/>
      <c r="CA251" s="1025"/>
      <c r="CB251" s="1026"/>
      <c r="CC251" s="1025"/>
      <c r="CD251" s="1026"/>
      <c r="CE251" s="1025"/>
      <c r="CF251" s="1026"/>
      <c r="CG251" s="1202"/>
      <c r="CH251" s="1022"/>
      <c r="CI251" s="1022"/>
      <c r="CJ251" s="1022"/>
      <c r="CK251" s="1065"/>
      <c r="CL251" s="1026"/>
      <c r="CM251" s="1202"/>
      <c r="CN251" s="1022"/>
      <c r="CO251" s="1022"/>
      <c r="CP251" s="1022"/>
      <c r="CQ251" s="1065"/>
      <c r="CR251" s="1026"/>
      <c r="CS251" s="1202"/>
      <c r="CT251" s="1022"/>
      <c r="CU251" s="1022"/>
      <c r="CV251" s="1022"/>
      <c r="CW251" s="1065"/>
      <c r="CX251" s="1026"/>
      <c r="CY251" s="1022"/>
      <c r="CZ251" s="1022"/>
      <c r="DA251" s="1022"/>
      <c r="DB251" s="1022"/>
      <c r="DC251" s="1065"/>
    </row>
    <row r="252" spans="1:107" ht="18.600000000000001" customHeight="1" x14ac:dyDescent="0.25">
      <c r="A252" s="1180" t="s">
        <v>929</v>
      </c>
      <c r="B252" s="1018"/>
      <c r="C252" s="1018"/>
      <c r="D252" s="1011"/>
      <c r="E252" s="1023"/>
      <c r="F252" s="1019"/>
      <c r="G252" s="1016"/>
      <c r="H252" s="1020"/>
      <c r="I252" s="1239"/>
      <c r="J252" s="1238"/>
      <c r="K252" s="1021"/>
      <c r="L252" s="1016"/>
      <c r="M252" s="1022"/>
      <c r="N25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5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5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5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5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5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52" s="1022"/>
      <c r="U252" s="1022"/>
      <c r="V25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5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5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5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5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5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52" s="1022"/>
      <c r="AC252" s="1046"/>
      <c r="AD252" s="1047"/>
      <c r="AE252" s="1047"/>
      <c r="AF252" s="1047"/>
      <c r="AG252" s="1039"/>
      <c r="AH252" s="1038"/>
      <c r="AI252" s="1048"/>
      <c r="AJ252" s="1048"/>
      <c r="AK252" s="1041"/>
      <c r="AL252" s="1042"/>
      <c r="AM252" s="1043"/>
      <c r="AN252" s="1040"/>
      <c r="AO252" s="1044"/>
      <c r="AP252" s="1044"/>
      <c r="AQ252" s="1044"/>
      <c r="AR252" s="1044"/>
      <c r="AS252" s="1044"/>
      <c r="AT252" s="1044"/>
      <c r="AU252" s="1049"/>
      <c r="AV252" s="1041"/>
      <c r="AW252" s="1041"/>
      <c r="AX252" s="1047"/>
      <c r="AY25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5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52" s="1055"/>
      <c r="BB252" s="1038"/>
      <c r="BC252" s="1038"/>
      <c r="BD25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52" s="1038"/>
      <c r="BF252" s="1030"/>
      <c r="BG252" s="1030"/>
      <c r="BH252" s="1066"/>
      <c r="BI252" s="1038"/>
      <c r="BJ252" s="1066"/>
      <c r="BK252" s="1055"/>
      <c r="BL252" s="1038"/>
      <c r="BM252" s="1067"/>
      <c r="BN252" s="1068"/>
      <c r="BO252" s="1055"/>
      <c r="BP252" s="1022"/>
      <c r="BQ252" s="1067"/>
      <c r="BR252" s="1069"/>
      <c r="BS252" s="1070"/>
      <c r="BT252" s="1022"/>
      <c r="BU252" s="1071"/>
      <c r="BV252" s="1039"/>
      <c r="BW252" s="1025"/>
      <c r="BX252" s="1026"/>
      <c r="BY252" s="1022"/>
      <c r="BZ252" s="1022"/>
      <c r="CA252" s="1025"/>
      <c r="CB252" s="1026"/>
      <c r="CC252" s="1025"/>
      <c r="CD252" s="1026"/>
      <c r="CE252" s="1025"/>
      <c r="CF252" s="1026"/>
      <c r="CG252" s="1202"/>
      <c r="CH252" s="1022"/>
      <c r="CI252" s="1022"/>
      <c r="CJ252" s="1022"/>
      <c r="CK252" s="1065"/>
      <c r="CL252" s="1026"/>
      <c r="CM252" s="1202"/>
      <c r="CN252" s="1022"/>
      <c r="CO252" s="1022"/>
      <c r="CP252" s="1022"/>
      <c r="CQ252" s="1065"/>
      <c r="CR252" s="1026"/>
      <c r="CS252" s="1202"/>
      <c r="CT252" s="1022"/>
      <c r="CU252" s="1022"/>
      <c r="CV252" s="1022"/>
      <c r="CW252" s="1065"/>
      <c r="CX252" s="1026"/>
      <c r="CY252" s="1022"/>
      <c r="CZ252" s="1022"/>
      <c r="DA252" s="1022"/>
      <c r="DB252" s="1022"/>
      <c r="DC252" s="1065"/>
    </row>
    <row r="253" spans="1:107" ht="18.600000000000001" customHeight="1" x14ac:dyDescent="0.25">
      <c r="A253" s="1180" t="s">
        <v>930</v>
      </c>
      <c r="B253" s="1018"/>
      <c r="C253" s="1018"/>
      <c r="D253" s="1011"/>
      <c r="E253" s="1023"/>
      <c r="F253" s="1019"/>
      <c r="G253" s="1016"/>
      <c r="H253" s="1020"/>
      <c r="I253" s="1239"/>
      <c r="J253" s="1238"/>
      <c r="K253" s="1021"/>
      <c r="L253" s="1016"/>
      <c r="M253" s="1022"/>
      <c r="N25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5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5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5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5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5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53" s="1022"/>
      <c r="U253" s="1022"/>
      <c r="V25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5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5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5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5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5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53" s="1022"/>
      <c r="AC253" s="1046"/>
      <c r="AD253" s="1047"/>
      <c r="AE253" s="1047"/>
      <c r="AF253" s="1047"/>
      <c r="AG253" s="1039"/>
      <c r="AH253" s="1038"/>
      <c r="AI253" s="1048"/>
      <c r="AJ253" s="1048"/>
      <c r="AK253" s="1041"/>
      <c r="AL253" s="1042"/>
      <c r="AM253" s="1043"/>
      <c r="AN253" s="1040"/>
      <c r="AO253" s="1044"/>
      <c r="AP253" s="1044"/>
      <c r="AQ253" s="1044"/>
      <c r="AR253" s="1044"/>
      <c r="AS253" s="1044"/>
      <c r="AT253" s="1044"/>
      <c r="AU253" s="1049"/>
      <c r="AV253" s="1041"/>
      <c r="AW253" s="1041"/>
      <c r="AX253" s="1047"/>
      <c r="AY25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5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53" s="1055"/>
      <c r="BB253" s="1038"/>
      <c r="BC253" s="1038"/>
      <c r="BD25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53" s="1038"/>
      <c r="BF253" s="1030"/>
      <c r="BG253" s="1030"/>
      <c r="BH253" s="1066"/>
      <c r="BI253" s="1038"/>
      <c r="BJ253" s="1066"/>
      <c r="BK253" s="1055"/>
      <c r="BL253" s="1038"/>
      <c r="BM253" s="1067"/>
      <c r="BN253" s="1068"/>
      <c r="BO253" s="1055"/>
      <c r="BP253" s="1022"/>
      <c r="BQ253" s="1067"/>
      <c r="BR253" s="1069"/>
      <c r="BS253" s="1070"/>
      <c r="BT253" s="1022"/>
      <c r="BU253" s="1071"/>
      <c r="BV253" s="1039"/>
      <c r="BW253" s="1025"/>
      <c r="BX253" s="1026"/>
      <c r="BY253" s="1022"/>
      <c r="BZ253" s="1022"/>
      <c r="CA253" s="1025"/>
      <c r="CB253" s="1026"/>
      <c r="CC253" s="1025"/>
      <c r="CD253" s="1026"/>
      <c r="CE253" s="1025"/>
      <c r="CF253" s="1026"/>
      <c r="CG253" s="1202"/>
      <c r="CH253" s="1022"/>
      <c r="CI253" s="1022"/>
      <c r="CJ253" s="1022"/>
      <c r="CK253" s="1065"/>
      <c r="CL253" s="1026"/>
      <c r="CM253" s="1202"/>
      <c r="CN253" s="1022"/>
      <c r="CO253" s="1022"/>
      <c r="CP253" s="1022"/>
      <c r="CQ253" s="1065"/>
      <c r="CR253" s="1026"/>
      <c r="CS253" s="1202"/>
      <c r="CT253" s="1022"/>
      <c r="CU253" s="1022"/>
      <c r="CV253" s="1022"/>
      <c r="CW253" s="1065"/>
      <c r="CX253" s="1026"/>
      <c r="CY253" s="1022"/>
      <c r="CZ253" s="1022"/>
      <c r="DA253" s="1022"/>
      <c r="DB253" s="1022"/>
      <c r="DC253" s="1065"/>
    </row>
    <row r="254" spans="1:107" ht="18.600000000000001" customHeight="1" x14ac:dyDescent="0.25">
      <c r="A254" s="1180" t="s">
        <v>931</v>
      </c>
      <c r="B254" s="1018"/>
      <c r="C254" s="1018"/>
      <c r="D254" s="1011"/>
      <c r="E254" s="1023"/>
      <c r="F254" s="1019"/>
      <c r="G254" s="1016"/>
      <c r="H254" s="1020"/>
      <c r="I254" s="1239"/>
      <c r="J254" s="1238"/>
      <c r="K254" s="1021"/>
      <c r="L254" s="1016"/>
      <c r="M254" s="1022"/>
      <c r="N25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5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5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5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5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5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54" s="1022"/>
      <c r="U254" s="1022"/>
      <c r="V25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5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5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5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5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5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54" s="1022"/>
      <c r="AC254" s="1046"/>
      <c r="AD254" s="1047"/>
      <c r="AE254" s="1047"/>
      <c r="AF254" s="1047"/>
      <c r="AG254" s="1039"/>
      <c r="AH254" s="1038"/>
      <c r="AI254" s="1048"/>
      <c r="AJ254" s="1048"/>
      <c r="AK254" s="1041"/>
      <c r="AL254" s="1042"/>
      <c r="AM254" s="1043"/>
      <c r="AN254" s="1040"/>
      <c r="AO254" s="1044"/>
      <c r="AP254" s="1044"/>
      <c r="AQ254" s="1044"/>
      <c r="AR254" s="1044"/>
      <c r="AS254" s="1044"/>
      <c r="AT254" s="1044"/>
      <c r="AU254" s="1049"/>
      <c r="AV254" s="1041"/>
      <c r="AW254" s="1041"/>
      <c r="AX254" s="1047"/>
      <c r="AY25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5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54" s="1055"/>
      <c r="BB254" s="1038"/>
      <c r="BC254" s="1038"/>
      <c r="BD25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54" s="1038"/>
      <c r="BF254" s="1030"/>
      <c r="BG254" s="1030"/>
      <c r="BH254" s="1066"/>
      <c r="BI254" s="1038"/>
      <c r="BJ254" s="1066"/>
      <c r="BK254" s="1055"/>
      <c r="BL254" s="1038"/>
      <c r="BM254" s="1067"/>
      <c r="BN254" s="1068"/>
      <c r="BO254" s="1055"/>
      <c r="BP254" s="1022"/>
      <c r="BQ254" s="1067"/>
      <c r="BR254" s="1069"/>
      <c r="BS254" s="1070"/>
      <c r="BT254" s="1022"/>
      <c r="BU254" s="1071"/>
      <c r="BV254" s="1039"/>
      <c r="BW254" s="1025"/>
      <c r="BX254" s="1026"/>
      <c r="BY254" s="1022"/>
      <c r="BZ254" s="1022"/>
      <c r="CA254" s="1025"/>
      <c r="CB254" s="1026"/>
      <c r="CC254" s="1025"/>
      <c r="CD254" s="1026"/>
      <c r="CE254" s="1025"/>
      <c r="CF254" s="1026"/>
      <c r="CG254" s="1202"/>
      <c r="CH254" s="1022"/>
      <c r="CI254" s="1022"/>
      <c r="CJ254" s="1022"/>
      <c r="CK254" s="1065"/>
      <c r="CL254" s="1026"/>
      <c r="CM254" s="1202"/>
      <c r="CN254" s="1022"/>
      <c r="CO254" s="1022"/>
      <c r="CP254" s="1022"/>
      <c r="CQ254" s="1065"/>
      <c r="CR254" s="1026"/>
      <c r="CS254" s="1202"/>
      <c r="CT254" s="1022"/>
      <c r="CU254" s="1022"/>
      <c r="CV254" s="1022"/>
      <c r="CW254" s="1065"/>
      <c r="CX254" s="1026"/>
      <c r="CY254" s="1022"/>
      <c r="CZ254" s="1022"/>
      <c r="DA254" s="1022"/>
      <c r="DB254" s="1022"/>
      <c r="DC254" s="1065"/>
    </row>
    <row r="255" spans="1:107" ht="18.600000000000001" customHeight="1" x14ac:dyDescent="0.25">
      <c r="A255" s="1180" t="s">
        <v>932</v>
      </c>
      <c r="B255" s="1018"/>
      <c r="C255" s="1018"/>
      <c r="D255" s="1011"/>
      <c r="E255" s="1023"/>
      <c r="F255" s="1019"/>
      <c r="G255" s="1016"/>
      <c r="H255" s="1020"/>
      <c r="I255" s="1239"/>
      <c r="J255" s="1238"/>
      <c r="K255" s="1021"/>
      <c r="L255" s="1016"/>
      <c r="M255" s="1022"/>
      <c r="N25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5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5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5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5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5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55" s="1022"/>
      <c r="U255" s="1022"/>
      <c r="V25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5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5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5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5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5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55" s="1022"/>
      <c r="AC255" s="1046"/>
      <c r="AD255" s="1047"/>
      <c r="AE255" s="1047"/>
      <c r="AF255" s="1047"/>
      <c r="AG255" s="1039"/>
      <c r="AH255" s="1038"/>
      <c r="AI255" s="1048"/>
      <c r="AJ255" s="1048"/>
      <c r="AK255" s="1041"/>
      <c r="AL255" s="1042"/>
      <c r="AM255" s="1043"/>
      <c r="AN255" s="1040"/>
      <c r="AO255" s="1044"/>
      <c r="AP255" s="1044"/>
      <c r="AQ255" s="1044"/>
      <c r="AR255" s="1044"/>
      <c r="AS255" s="1044"/>
      <c r="AT255" s="1044"/>
      <c r="AU255" s="1049"/>
      <c r="AV255" s="1041"/>
      <c r="AW255" s="1041"/>
      <c r="AX255" s="1047"/>
      <c r="AY25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5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55" s="1055"/>
      <c r="BB255" s="1038"/>
      <c r="BC255" s="1038"/>
      <c r="BD25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55" s="1038"/>
      <c r="BF255" s="1030"/>
      <c r="BG255" s="1030"/>
      <c r="BH255" s="1066"/>
      <c r="BI255" s="1038"/>
      <c r="BJ255" s="1066"/>
      <c r="BK255" s="1055"/>
      <c r="BL255" s="1038"/>
      <c r="BM255" s="1067"/>
      <c r="BN255" s="1068"/>
      <c r="BO255" s="1055"/>
      <c r="BP255" s="1022"/>
      <c r="BQ255" s="1067"/>
      <c r="BR255" s="1069"/>
      <c r="BS255" s="1070"/>
      <c r="BT255" s="1022"/>
      <c r="BU255" s="1071"/>
      <c r="BV255" s="1039"/>
      <c r="BW255" s="1025"/>
      <c r="BX255" s="1026"/>
      <c r="BY255" s="1022"/>
      <c r="BZ255" s="1022"/>
      <c r="CA255" s="1025"/>
      <c r="CB255" s="1026"/>
      <c r="CC255" s="1025"/>
      <c r="CD255" s="1026"/>
      <c r="CE255" s="1025"/>
      <c r="CF255" s="1026"/>
      <c r="CG255" s="1202"/>
      <c r="CH255" s="1022"/>
      <c r="CI255" s="1022"/>
      <c r="CJ255" s="1022"/>
      <c r="CK255" s="1065"/>
      <c r="CL255" s="1026"/>
      <c r="CM255" s="1202"/>
      <c r="CN255" s="1022"/>
      <c r="CO255" s="1022"/>
      <c r="CP255" s="1022"/>
      <c r="CQ255" s="1065"/>
      <c r="CR255" s="1026"/>
      <c r="CS255" s="1202"/>
      <c r="CT255" s="1022"/>
      <c r="CU255" s="1022"/>
      <c r="CV255" s="1022"/>
      <c r="CW255" s="1065"/>
      <c r="CX255" s="1026"/>
      <c r="CY255" s="1022"/>
      <c r="CZ255" s="1022"/>
      <c r="DA255" s="1022"/>
      <c r="DB255" s="1022"/>
      <c r="DC255" s="1065"/>
    </row>
    <row r="256" spans="1:107" ht="18.600000000000001" customHeight="1" x14ac:dyDescent="0.25">
      <c r="A256" s="1180" t="s">
        <v>933</v>
      </c>
      <c r="B256" s="1018"/>
      <c r="C256" s="1018"/>
      <c r="D256" s="1011"/>
      <c r="E256" s="1023"/>
      <c r="F256" s="1019"/>
      <c r="G256" s="1016"/>
      <c r="H256" s="1020"/>
      <c r="I256" s="1239"/>
      <c r="J256" s="1238"/>
      <c r="K256" s="1021"/>
      <c r="L256" s="1016"/>
      <c r="M256" s="1022"/>
      <c r="N25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5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5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5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5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5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56" s="1022"/>
      <c r="U256" s="1022"/>
      <c r="V25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5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5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5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5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5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56" s="1022"/>
      <c r="AC256" s="1046"/>
      <c r="AD256" s="1047"/>
      <c r="AE256" s="1047"/>
      <c r="AF256" s="1047"/>
      <c r="AG256" s="1039"/>
      <c r="AH256" s="1038"/>
      <c r="AI256" s="1048"/>
      <c r="AJ256" s="1048"/>
      <c r="AK256" s="1041"/>
      <c r="AL256" s="1042"/>
      <c r="AM256" s="1043"/>
      <c r="AN256" s="1040"/>
      <c r="AO256" s="1044"/>
      <c r="AP256" s="1044"/>
      <c r="AQ256" s="1044"/>
      <c r="AR256" s="1044"/>
      <c r="AS256" s="1044"/>
      <c r="AT256" s="1044"/>
      <c r="AU256" s="1049"/>
      <c r="AV256" s="1041"/>
      <c r="AW256" s="1041"/>
      <c r="AX256" s="1047"/>
      <c r="AY25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5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56" s="1055"/>
      <c r="BB256" s="1038"/>
      <c r="BC256" s="1038"/>
      <c r="BD25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56" s="1038"/>
      <c r="BF256" s="1030"/>
      <c r="BG256" s="1030"/>
      <c r="BH256" s="1066"/>
      <c r="BI256" s="1038"/>
      <c r="BJ256" s="1066"/>
      <c r="BK256" s="1055"/>
      <c r="BL256" s="1038"/>
      <c r="BM256" s="1067"/>
      <c r="BN256" s="1068"/>
      <c r="BO256" s="1055"/>
      <c r="BP256" s="1022"/>
      <c r="BQ256" s="1067"/>
      <c r="BR256" s="1069"/>
      <c r="BS256" s="1070"/>
      <c r="BT256" s="1022"/>
      <c r="BU256" s="1071"/>
      <c r="BV256" s="1039"/>
      <c r="BW256" s="1025"/>
      <c r="BX256" s="1026"/>
      <c r="BY256" s="1022"/>
      <c r="BZ256" s="1022"/>
      <c r="CA256" s="1025"/>
      <c r="CB256" s="1026"/>
      <c r="CC256" s="1025"/>
      <c r="CD256" s="1026"/>
      <c r="CE256" s="1025"/>
      <c r="CF256" s="1026"/>
      <c r="CG256" s="1202"/>
      <c r="CH256" s="1022"/>
      <c r="CI256" s="1022"/>
      <c r="CJ256" s="1022"/>
      <c r="CK256" s="1065"/>
      <c r="CL256" s="1026"/>
      <c r="CM256" s="1202"/>
      <c r="CN256" s="1022"/>
      <c r="CO256" s="1022"/>
      <c r="CP256" s="1022"/>
      <c r="CQ256" s="1065"/>
      <c r="CR256" s="1026"/>
      <c r="CS256" s="1202"/>
      <c r="CT256" s="1022"/>
      <c r="CU256" s="1022"/>
      <c r="CV256" s="1022"/>
      <c r="CW256" s="1065"/>
      <c r="CX256" s="1026"/>
      <c r="CY256" s="1022"/>
      <c r="CZ256" s="1022"/>
      <c r="DA256" s="1022"/>
      <c r="DB256" s="1022"/>
      <c r="DC256" s="1065"/>
    </row>
    <row r="257" spans="1:107" ht="18.600000000000001" customHeight="1" x14ac:dyDescent="0.25">
      <c r="A257" s="1180" t="s">
        <v>934</v>
      </c>
      <c r="B257" s="1018"/>
      <c r="C257" s="1018"/>
      <c r="D257" s="1011"/>
      <c r="E257" s="1023"/>
      <c r="F257" s="1019"/>
      <c r="G257" s="1016"/>
      <c r="H257" s="1020"/>
      <c r="I257" s="1239"/>
      <c r="J257" s="1238"/>
      <c r="K257" s="1021"/>
      <c r="L257" s="1016"/>
      <c r="M257" s="1022"/>
      <c r="N25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5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5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5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5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5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57" s="1022"/>
      <c r="U257" s="1022"/>
      <c r="V25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5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5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5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5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5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57" s="1022"/>
      <c r="AC257" s="1046"/>
      <c r="AD257" s="1047"/>
      <c r="AE257" s="1047"/>
      <c r="AF257" s="1047"/>
      <c r="AG257" s="1039"/>
      <c r="AH257" s="1038"/>
      <c r="AI257" s="1048"/>
      <c r="AJ257" s="1048"/>
      <c r="AK257" s="1041"/>
      <c r="AL257" s="1042"/>
      <c r="AM257" s="1043"/>
      <c r="AN257" s="1040"/>
      <c r="AO257" s="1044"/>
      <c r="AP257" s="1044"/>
      <c r="AQ257" s="1044"/>
      <c r="AR257" s="1044"/>
      <c r="AS257" s="1044"/>
      <c r="AT257" s="1044"/>
      <c r="AU257" s="1049"/>
      <c r="AV257" s="1041"/>
      <c r="AW257" s="1041"/>
      <c r="AX257" s="1047"/>
      <c r="AY25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5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57" s="1055"/>
      <c r="BB257" s="1038"/>
      <c r="BC257" s="1038"/>
      <c r="BD25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57" s="1038"/>
      <c r="BF257" s="1030"/>
      <c r="BG257" s="1030"/>
      <c r="BH257" s="1066"/>
      <c r="BI257" s="1038"/>
      <c r="BJ257" s="1066"/>
      <c r="BK257" s="1055"/>
      <c r="BL257" s="1038"/>
      <c r="BM257" s="1067"/>
      <c r="BN257" s="1068"/>
      <c r="BO257" s="1055"/>
      <c r="BP257" s="1022"/>
      <c r="BQ257" s="1067"/>
      <c r="BR257" s="1069"/>
      <c r="BS257" s="1070"/>
      <c r="BT257" s="1022"/>
      <c r="BU257" s="1071"/>
      <c r="BV257" s="1039"/>
      <c r="BW257" s="1025"/>
      <c r="BX257" s="1026"/>
      <c r="BY257" s="1022"/>
      <c r="BZ257" s="1022"/>
      <c r="CA257" s="1025"/>
      <c r="CB257" s="1026"/>
      <c r="CC257" s="1025"/>
      <c r="CD257" s="1026"/>
      <c r="CE257" s="1025"/>
      <c r="CF257" s="1026"/>
      <c r="CG257" s="1202"/>
      <c r="CH257" s="1022"/>
      <c r="CI257" s="1022"/>
      <c r="CJ257" s="1022"/>
      <c r="CK257" s="1065"/>
      <c r="CL257" s="1026"/>
      <c r="CM257" s="1202"/>
      <c r="CN257" s="1022"/>
      <c r="CO257" s="1022"/>
      <c r="CP257" s="1022"/>
      <c r="CQ257" s="1065"/>
      <c r="CR257" s="1026"/>
      <c r="CS257" s="1202"/>
      <c r="CT257" s="1022"/>
      <c r="CU257" s="1022"/>
      <c r="CV257" s="1022"/>
      <c r="CW257" s="1065"/>
      <c r="CX257" s="1026"/>
      <c r="CY257" s="1022"/>
      <c r="CZ257" s="1022"/>
      <c r="DA257" s="1022"/>
      <c r="DB257" s="1022"/>
      <c r="DC257" s="1065"/>
    </row>
    <row r="258" spans="1:107" ht="18.600000000000001" customHeight="1" x14ac:dyDescent="0.25">
      <c r="A258" s="1180" t="s">
        <v>935</v>
      </c>
      <c r="B258" s="1018"/>
      <c r="C258" s="1018"/>
      <c r="D258" s="1011"/>
      <c r="E258" s="1023"/>
      <c r="F258" s="1019"/>
      <c r="G258" s="1016"/>
      <c r="H258" s="1020"/>
      <c r="I258" s="1239"/>
      <c r="J258" s="1238"/>
      <c r="K258" s="1021"/>
      <c r="L258" s="1016"/>
      <c r="M258" s="1022"/>
      <c r="N25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5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5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5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5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5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58" s="1022"/>
      <c r="U258" s="1022"/>
      <c r="V25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5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5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5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5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5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58" s="1022"/>
      <c r="AC258" s="1046"/>
      <c r="AD258" s="1047"/>
      <c r="AE258" s="1047"/>
      <c r="AF258" s="1047"/>
      <c r="AG258" s="1039"/>
      <c r="AH258" s="1038"/>
      <c r="AI258" s="1048"/>
      <c r="AJ258" s="1048"/>
      <c r="AK258" s="1041"/>
      <c r="AL258" s="1042"/>
      <c r="AM258" s="1043"/>
      <c r="AN258" s="1040"/>
      <c r="AO258" s="1044"/>
      <c r="AP258" s="1044"/>
      <c r="AQ258" s="1044"/>
      <c r="AR258" s="1044"/>
      <c r="AS258" s="1044"/>
      <c r="AT258" s="1044"/>
      <c r="AU258" s="1049"/>
      <c r="AV258" s="1041"/>
      <c r="AW258" s="1041"/>
      <c r="AX258" s="1047"/>
      <c r="AY25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5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58" s="1055"/>
      <c r="BB258" s="1038"/>
      <c r="BC258" s="1038"/>
      <c r="BD25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58" s="1038"/>
      <c r="BF258" s="1030"/>
      <c r="BG258" s="1030"/>
      <c r="BH258" s="1066"/>
      <c r="BI258" s="1038"/>
      <c r="BJ258" s="1066"/>
      <c r="BK258" s="1055"/>
      <c r="BL258" s="1038"/>
      <c r="BM258" s="1067"/>
      <c r="BN258" s="1068"/>
      <c r="BO258" s="1055"/>
      <c r="BP258" s="1022"/>
      <c r="BQ258" s="1067"/>
      <c r="BR258" s="1069"/>
      <c r="BS258" s="1070"/>
      <c r="BT258" s="1022"/>
      <c r="BU258" s="1071"/>
      <c r="BV258" s="1039"/>
      <c r="BW258" s="1025"/>
      <c r="BX258" s="1026"/>
      <c r="BY258" s="1022"/>
      <c r="BZ258" s="1022"/>
      <c r="CA258" s="1025"/>
      <c r="CB258" s="1026"/>
      <c r="CC258" s="1025"/>
      <c r="CD258" s="1026"/>
      <c r="CE258" s="1025"/>
      <c r="CF258" s="1026"/>
      <c r="CG258" s="1202"/>
      <c r="CH258" s="1022"/>
      <c r="CI258" s="1022"/>
      <c r="CJ258" s="1022"/>
      <c r="CK258" s="1065"/>
      <c r="CL258" s="1026"/>
      <c r="CM258" s="1202"/>
      <c r="CN258" s="1022"/>
      <c r="CO258" s="1022"/>
      <c r="CP258" s="1022"/>
      <c r="CQ258" s="1065"/>
      <c r="CR258" s="1026"/>
      <c r="CS258" s="1202"/>
      <c r="CT258" s="1022"/>
      <c r="CU258" s="1022"/>
      <c r="CV258" s="1022"/>
      <c r="CW258" s="1065"/>
      <c r="CX258" s="1026"/>
      <c r="CY258" s="1022"/>
      <c r="CZ258" s="1022"/>
      <c r="DA258" s="1022"/>
      <c r="DB258" s="1022"/>
      <c r="DC258" s="1065"/>
    </row>
    <row r="259" spans="1:107" ht="18.600000000000001" customHeight="1" x14ac:dyDescent="0.25">
      <c r="A259" s="1180" t="s">
        <v>936</v>
      </c>
      <c r="B259" s="1018"/>
      <c r="C259" s="1018"/>
      <c r="D259" s="1011"/>
      <c r="E259" s="1023"/>
      <c r="F259" s="1019"/>
      <c r="G259" s="1016"/>
      <c r="H259" s="1020"/>
      <c r="I259" s="1239"/>
      <c r="J259" s="1238"/>
      <c r="K259" s="1021"/>
      <c r="L259" s="1016"/>
      <c r="M259" s="1022"/>
      <c r="N25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5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5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5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5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5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59" s="1022"/>
      <c r="U259" s="1022"/>
      <c r="V25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5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5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5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5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5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59" s="1022"/>
      <c r="AC259" s="1046"/>
      <c r="AD259" s="1047"/>
      <c r="AE259" s="1047"/>
      <c r="AF259" s="1047"/>
      <c r="AG259" s="1039"/>
      <c r="AH259" s="1038"/>
      <c r="AI259" s="1048"/>
      <c r="AJ259" s="1048"/>
      <c r="AK259" s="1041"/>
      <c r="AL259" s="1042"/>
      <c r="AM259" s="1043"/>
      <c r="AN259" s="1040"/>
      <c r="AO259" s="1044"/>
      <c r="AP259" s="1044"/>
      <c r="AQ259" s="1044"/>
      <c r="AR259" s="1044"/>
      <c r="AS259" s="1044"/>
      <c r="AT259" s="1044"/>
      <c r="AU259" s="1049"/>
      <c r="AV259" s="1041"/>
      <c r="AW259" s="1041"/>
      <c r="AX259" s="1047"/>
      <c r="AY25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5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59" s="1055"/>
      <c r="BB259" s="1038"/>
      <c r="BC259" s="1038"/>
      <c r="BD25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59" s="1038"/>
      <c r="BF259" s="1030"/>
      <c r="BG259" s="1030"/>
      <c r="BH259" s="1066"/>
      <c r="BI259" s="1038"/>
      <c r="BJ259" s="1066"/>
      <c r="BK259" s="1055"/>
      <c r="BL259" s="1038"/>
      <c r="BM259" s="1067"/>
      <c r="BN259" s="1068"/>
      <c r="BO259" s="1055"/>
      <c r="BP259" s="1022"/>
      <c r="BQ259" s="1067"/>
      <c r="BR259" s="1069"/>
      <c r="BS259" s="1070"/>
      <c r="BT259" s="1022"/>
      <c r="BU259" s="1071"/>
      <c r="BV259" s="1039"/>
      <c r="BW259" s="1025"/>
      <c r="BX259" s="1026"/>
      <c r="BY259" s="1022"/>
      <c r="BZ259" s="1022"/>
      <c r="CA259" s="1025"/>
      <c r="CB259" s="1026"/>
      <c r="CC259" s="1025"/>
      <c r="CD259" s="1026"/>
      <c r="CE259" s="1025"/>
      <c r="CF259" s="1026"/>
      <c r="CG259" s="1202"/>
      <c r="CH259" s="1022"/>
      <c r="CI259" s="1022"/>
      <c r="CJ259" s="1022"/>
      <c r="CK259" s="1065"/>
      <c r="CL259" s="1026"/>
      <c r="CM259" s="1202"/>
      <c r="CN259" s="1022"/>
      <c r="CO259" s="1022"/>
      <c r="CP259" s="1022"/>
      <c r="CQ259" s="1065"/>
      <c r="CR259" s="1026"/>
      <c r="CS259" s="1202"/>
      <c r="CT259" s="1022"/>
      <c r="CU259" s="1022"/>
      <c r="CV259" s="1022"/>
      <c r="CW259" s="1065"/>
      <c r="CX259" s="1026"/>
      <c r="CY259" s="1022"/>
      <c r="CZ259" s="1022"/>
      <c r="DA259" s="1022"/>
      <c r="DB259" s="1022"/>
      <c r="DC259" s="1065"/>
    </row>
    <row r="260" spans="1:107" ht="18.600000000000001" customHeight="1" x14ac:dyDescent="0.25">
      <c r="A260" s="1180" t="s">
        <v>937</v>
      </c>
      <c r="B260" s="1018"/>
      <c r="C260" s="1018"/>
      <c r="D260" s="1011"/>
      <c r="E260" s="1023"/>
      <c r="F260" s="1019"/>
      <c r="G260" s="1016"/>
      <c r="H260" s="1020"/>
      <c r="I260" s="1239"/>
      <c r="J260" s="1238"/>
      <c r="K260" s="1021"/>
      <c r="L260" s="1016"/>
      <c r="M260" s="1022"/>
      <c r="N26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6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6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6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6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6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60" s="1022"/>
      <c r="U260" s="1022"/>
      <c r="V26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6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6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6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6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6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60" s="1022"/>
      <c r="AC260" s="1046"/>
      <c r="AD260" s="1047"/>
      <c r="AE260" s="1047"/>
      <c r="AF260" s="1047"/>
      <c r="AG260" s="1039"/>
      <c r="AH260" s="1038"/>
      <c r="AI260" s="1048"/>
      <c r="AJ260" s="1048"/>
      <c r="AK260" s="1041"/>
      <c r="AL260" s="1042"/>
      <c r="AM260" s="1043"/>
      <c r="AN260" s="1040"/>
      <c r="AO260" s="1044"/>
      <c r="AP260" s="1044"/>
      <c r="AQ260" s="1044"/>
      <c r="AR260" s="1044"/>
      <c r="AS260" s="1044"/>
      <c r="AT260" s="1044"/>
      <c r="AU260" s="1049"/>
      <c r="AV260" s="1041"/>
      <c r="AW260" s="1041"/>
      <c r="AX260" s="1047"/>
      <c r="AY26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6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60" s="1055"/>
      <c r="BB260" s="1038"/>
      <c r="BC260" s="1038"/>
      <c r="BD26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60" s="1038"/>
      <c r="BF260" s="1030"/>
      <c r="BG260" s="1030"/>
      <c r="BH260" s="1066"/>
      <c r="BI260" s="1038"/>
      <c r="BJ260" s="1066"/>
      <c r="BK260" s="1055"/>
      <c r="BL260" s="1038"/>
      <c r="BM260" s="1067"/>
      <c r="BN260" s="1068"/>
      <c r="BO260" s="1055"/>
      <c r="BP260" s="1022"/>
      <c r="BQ260" s="1067"/>
      <c r="BR260" s="1069"/>
      <c r="BS260" s="1070"/>
      <c r="BT260" s="1022"/>
      <c r="BU260" s="1071"/>
      <c r="BV260" s="1039"/>
      <c r="BW260" s="1025"/>
      <c r="BX260" s="1026"/>
      <c r="BY260" s="1022"/>
      <c r="BZ260" s="1022"/>
      <c r="CA260" s="1025"/>
      <c r="CB260" s="1026"/>
      <c r="CC260" s="1025"/>
      <c r="CD260" s="1026"/>
      <c r="CE260" s="1025"/>
      <c r="CF260" s="1026"/>
      <c r="CG260" s="1202"/>
      <c r="CH260" s="1022"/>
      <c r="CI260" s="1022"/>
      <c r="CJ260" s="1022"/>
      <c r="CK260" s="1065"/>
      <c r="CL260" s="1026"/>
      <c r="CM260" s="1202"/>
      <c r="CN260" s="1022"/>
      <c r="CO260" s="1022"/>
      <c r="CP260" s="1022"/>
      <c r="CQ260" s="1065"/>
      <c r="CR260" s="1026"/>
      <c r="CS260" s="1202"/>
      <c r="CT260" s="1022"/>
      <c r="CU260" s="1022"/>
      <c r="CV260" s="1022"/>
      <c r="CW260" s="1065"/>
      <c r="CX260" s="1026"/>
      <c r="CY260" s="1022"/>
      <c r="CZ260" s="1022"/>
      <c r="DA260" s="1022"/>
      <c r="DB260" s="1022"/>
      <c r="DC260" s="1065"/>
    </row>
    <row r="261" spans="1:107" ht="18.600000000000001" customHeight="1" x14ac:dyDescent="0.25">
      <c r="A261" s="1180" t="s">
        <v>938</v>
      </c>
      <c r="B261" s="1018"/>
      <c r="C261" s="1018"/>
      <c r="D261" s="1011"/>
      <c r="E261" s="1023"/>
      <c r="F261" s="1019"/>
      <c r="G261" s="1016"/>
      <c r="H261" s="1020"/>
      <c r="I261" s="1239"/>
      <c r="J261" s="1238"/>
      <c r="K261" s="1021"/>
      <c r="L261" s="1016"/>
      <c r="M261" s="1022"/>
      <c r="N26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6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6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6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6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6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61" s="1022"/>
      <c r="U261" s="1022"/>
      <c r="V26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6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6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6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6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6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61" s="1022"/>
      <c r="AC261" s="1046"/>
      <c r="AD261" s="1047"/>
      <c r="AE261" s="1047"/>
      <c r="AF261" s="1047"/>
      <c r="AG261" s="1039"/>
      <c r="AH261" s="1038"/>
      <c r="AI261" s="1048"/>
      <c r="AJ261" s="1048"/>
      <c r="AK261" s="1041"/>
      <c r="AL261" s="1042"/>
      <c r="AM261" s="1043"/>
      <c r="AN261" s="1040"/>
      <c r="AO261" s="1044"/>
      <c r="AP261" s="1044"/>
      <c r="AQ261" s="1044"/>
      <c r="AR261" s="1044"/>
      <c r="AS261" s="1044"/>
      <c r="AT261" s="1044"/>
      <c r="AU261" s="1049"/>
      <c r="AV261" s="1041"/>
      <c r="AW261" s="1041"/>
      <c r="AX261" s="1047"/>
      <c r="AY26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6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61" s="1055"/>
      <c r="BB261" s="1038"/>
      <c r="BC261" s="1038"/>
      <c r="BD26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61" s="1038"/>
      <c r="BF261" s="1030"/>
      <c r="BG261" s="1030"/>
      <c r="BH261" s="1066"/>
      <c r="BI261" s="1038"/>
      <c r="BJ261" s="1066"/>
      <c r="BK261" s="1055"/>
      <c r="BL261" s="1038"/>
      <c r="BM261" s="1067"/>
      <c r="BN261" s="1068"/>
      <c r="BO261" s="1055"/>
      <c r="BP261" s="1022"/>
      <c r="BQ261" s="1067"/>
      <c r="BR261" s="1069"/>
      <c r="BS261" s="1070"/>
      <c r="BT261" s="1022"/>
      <c r="BU261" s="1071"/>
      <c r="BV261" s="1039"/>
      <c r="BW261" s="1025"/>
      <c r="BX261" s="1026"/>
      <c r="BY261" s="1022"/>
      <c r="BZ261" s="1022"/>
      <c r="CA261" s="1025"/>
      <c r="CB261" s="1026"/>
      <c r="CC261" s="1025"/>
      <c r="CD261" s="1026"/>
      <c r="CE261" s="1025"/>
      <c r="CF261" s="1026"/>
      <c r="CG261" s="1202"/>
      <c r="CH261" s="1022"/>
      <c r="CI261" s="1022"/>
      <c r="CJ261" s="1022"/>
      <c r="CK261" s="1065"/>
      <c r="CL261" s="1026"/>
      <c r="CM261" s="1202"/>
      <c r="CN261" s="1022"/>
      <c r="CO261" s="1022"/>
      <c r="CP261" s="1022"/>
      <c r="CQ261" s="1065"/>
      <c r="CR261" s="1026"/>
      <c r="CS261" s="1202"/>
      <c r="CT261" s="1022"/>
      <c r="CU261" s="1022"/>
      <c r="CV261" s="1022"/>
      <c r="CW261" s="1065"/>
      <c r="CX261" s="1026"/>
      <c r="CY261" s="1022"/>
      <c r="CZ261" s="1022"/>
      <c r="DA261" s="1022"/>
      <c r="DB261" s="1022"/>
      <c r="DC261" s="1065"/>
    </row>
    <row r="262" spans="1:107" ht="18.600000000000001" customHeight="1" x14ac:dyDescent="0.25">
      <c r="A262" s="1180" t="s">
        <v>939</v>
      </c>
      <c r="B262" s="1018"/>
      <c r="C262" s="1018"/>
      <c r="D262" s="1011"/>
      <c r="E262" s="1023"/>
      <c r="F262" s="1019"/>
      <c r="G262" s="1016"/>
      <c r="H262" s="1020"/>
      <c r="I262" s="1239"/>
      <c r="J262" s="1238"/>
      <c r="K262" s="1021"/>
      <c r="L262" s="1016"/>
      <c r="M262" s="1022"/>
      <c r="N26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6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6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6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6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6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62" s="1022"/>
      <c r="U262" s="1022"/>
      <c r="V26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6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6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6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6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6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62" s="1022"/>
      <c r="AC262" s="1046"/>
      <c r="AD262" s="1047"/>
      <c r="AE262" s="1047"/>
      <c r="AF262" s="1047"/>
      <c r="AG262" s="1039"/>
      <c r="AH262" s="1038"/>
      <c r="AI262" s="1048"/>
      <c r="AJ262" s="1048"/>
      <c r="AK262" s="1041"/>
      <c r="AL262" s="1042"/>
      <c r="AM262" s="1043"/>
      <c r="AN262" s="1040"/>
      <c r="AO262" s="1044"/>
      <c r="AP262" s="1044"/>
      <c r="AQ262" s="1044"/>
      <c r="AR262" s="1044"/>
      <c r="AS262" s="1044"/>
      <c r="AT262" s="1044"/>
      <c r="AU262" s="1049"/>
      <c r="AV262" s="1041"/>
      <c r="AW262" s="1041"/>
      <c r="AX262" s="1047"/>
      <c r="AY26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6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62" s="1055"/>
      <c r="BB262" s="1038"/>
      <c r="BC262" s="1038"/>
      <c r="BD26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62" s="1038"/>
      <c r="BF262" s="1030"/>
      <c r="BG262" s="1030"/>
      <c r="BH262" s="1066"/>
      <c r="BI262" s="1038"/>
      <c r="BJ262" s="1066"/>
      <c r="BK262" s="1055"/>
      <c r="BL262" s="1038"/>
      <c r="BM262" s="1067"/>
      <c r="BN262" s="1068"/>
      <c r="BO262" s="1055"/>
      <c r="BP262" s="1022"/>
      <c r="BQ262" s="1067"/>
      <c r="BR262" s="1069"/>
      <c r="BS262" s="1070"/>
      <c r="BT262" s="1022"/>
      <c r="BU262" s="1071"/>
      <c r="BV262" s="1039"/>
      <c r="BW262" s="1025"/>
      <c r="BX262" s="1026"/>
      <c r="BY262" s="1022"/>
      <c r="BZ262" s="1022"/>
      <c r="CA262" s="1025"/>
      <c r="CB262" s="1026"/>
      <c r="CC262" s="1025"/>
      <c r="CD262" s="1026"/>
      <c r="CE262" s="1025"/>
      <c r="CF262" s="1026"/>
      <c r="CG262" s="1202"/>
      <c r="CH262" s="1022"/>
      <c r="CI262" s="1022"/>
      <c r="CJ262" s="1022"/>
      <c r="CK262" s="1065"/>
      <c r="CL262" s="1026"/>
      <c r="CM262" s="1202"/>
      <c r="CN262" s="1022"/>
      <c r="CO262" s="1022"/>
      <c r="CP262" s="1022"/>
      <c r="CQ262" s="1065"/>
      <c r="CR262" s="1026"/>
      <c r="CS262" s="1202"/>
      <c r="CT262" s="1022"/>
      <c r="CU262" s="1022"/>
      <c r="CV262" s="1022"/>
      <c r="CW262" s="1065"/>
      <c r="CX262" s="1026"/>
      <c r="CY262" s="1022"/>
      <c r="CZ262" s="1022"/>
      <c r="DA262" s="1022"/>
      <c r="DB262" s="1022"/>
      <c r="DC262" s="1065"/>
    </row>
    <row r="263" spans="1:107" ht="18.600000000000001" customHeight="1" x14ac:dyDescent="0.25">
      <c r="A263" s="1180" t="s">
        <v>940</v>
      </c>
      <c r="B263" s="1018"/>
      <c r="C263" s="1018"/>
      <c r="D263" s="1011"/>
      <c r="E263" s="1023"/>
      <c r="F263" s="1019"/>
      <c r="G263" s="1016"/>
      <c r="H263" s="1020"/>
      <c r="I263" s="1239"/>
      <c r="J263" s="1238"/>
      <c r="K263" s="1021"/>
      <c r="L263" s="1016"/>
      <c r="M263" s="1022"/>
      <c r="N26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6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6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6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6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6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63" s="1022"/>
      <c r="U263" s="1022"/>
      <c r="V26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6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6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6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6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6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63" s="1022"/>
      <c r="AC263" s="1046"/>
      <c r="AD263" s="1047"/>
      <c r="AE263" s="1047"/>
      <c r="AF263" s="1047"/>
      <c r="AG263" s="1039"/>
      <c r="AH263" s="1038"/>
      <c r="AI263" s="1048"/>
      <c r="AJ263" s="1048"/>
      <c r="AK263" s="1041"/>
      <c r="AL263" s="1042"/>
      <c r="AM263" s="1043"/>
      <c r="AN263" s="1040"/>
      <c r="AO263" s="1044"/>
      <c r="AP263" s="1044"/>
      <c r="AQ263" s="1044"/>
      <c r="AR263" s="1044"/>
      <c r="AS263" s="1044"/>
      <c r="AT263" s="1044"/>
      <c r="AU263" s="1049"/>
      <c r="AV263" s="1041"/>
      <c r="AW263" s="1041"/>
      <c r="AX263" s="1047"/>
      <c r="AY26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6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63" s="1055"/>
      <c r="BB263" s="1038"/>
      <c r="BC263" s="1038"/>
      <c r="BD26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63" s="1038"/>
      <c r="BF263" s="1030"/>
      <c r="BG263" s="1030"/>
      <c r="BH263" s="1066"/>
      <c r="BI263" s="1038"/>
      <c r="BJ263" s="1066"/>
      <c r="BK263" s="1055"/>
      <c r="BL263" s="1038"/>
      <c r="BM263" s="1067"/>
      <c r="BN263" s="1068"/>
      <c r="BO263" s="1055"/>
      <c r="BP263" s="1022"/>
      <c r="BQ263" s="1067"/>
      <c r="BR263" s="1069"/>
      <c r="BS263" s="1070"/>
      <c r="BT263" s="1022"/>
      <c r="BU263" s="1071"/>
      <c r="BV263" s="1039"/>
      <c r="BW263" s="1025"/>
      <c r="BX263" s="1026"/>
      <c r="BY263" s="1022"/>
      <c r="BZ263" s="1022"/>
      <c r="CA263" s="1025"/>
      <c r="CB263" s="1026"/>
      <c r="CC263" s="1025"/>
      <c r="CD263" s="1026"/>
      <c r="CE263" s="1025"/>
      <c r="CF263" s="1026"/>
      <c r="CG263" s="1202"/>
      <c r="CH263" s="1022"/>
      <c r="CI263" s="1022"/>
      <c r="CJ263" s="1022"/>
      <c r="CK263" s="1065"/>
      <c r="CL263" s="1026"/>
      <c r="CM263" s="1202"/>
      <c r="CN263" s="1022"/>
      <c r="CO263" s="1022"/>
      <c r="CP263" s="1022"/>
      <c r="CQ263" s="1065"/>
      <c r="CR263" s="1026"/>
      <c r="CS263" s="1202"/>
      <c r="CT263" s="1022"/>
      <c r="CU263" s="1022"/>
      <c r="CV263" s="1022"/>
      <c r="CW263" s="1065"/>
      <c r="CX263" s="1026"/>
      <c r="CY263" s="1022"/>
      <c r="CZ263" s="1022"/>
      <c r="DA263" s="1022"/>
      <c r="DB263" s="1022"/>
      <c r="DC263" s="1065"/>
    </row>
    <row r="264" spans="1:107" ht="18.600000000000001" customHeight="1" x14ac:dyDescent="0.25">
      <c r="A264" s="1180" t="s">
        <v>941</v>
      </c>
      <c r="B264" s="1018"/>
      <c r="C264" s="1018"/>
      <c r="D264" s="1011"/>
      <c r="E264" s="1023"/>
      <c r="F264" s="1019"/>
      <c r="G264" s="1016"/>
      <c r="H264" s="1020"/>
      <c r="I264" s="1239"/>
      <c r="J264" s="1238"/>
      <c r="K264" s="1021"/>
      <c r="L264" s="1016"/>
      <c r="M264" s="1022"/>
      <c r="N26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6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6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6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6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6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64" s="1022"/>
      <c r="U264" s="1022"/>
      <c r="V26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6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6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6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6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6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64" s="1022"/>
      <c r="AC264" s="1046"/>
      <c r="AD264" s="1047"/>
      <c r="AE264" s="1047"/>
      <c r="AF264" s="1047"/>
      <c r="AG264" s="1039"/>
      <c r="AH264" s="1038"/>
      <c r="AI264" s="1048"/>
      <c r="AJ264" s="1048"/>
      <c r="AK264" s="1041"/>
      <c r="AL264" s="1042"/>
      <c r="AM264" s="1043"/>
      <c r="AN264" s="1040"/>
      <c r="AO264" s="1044"/>
      <c r="AP264" s="1044"/>
      <c r="AQ264" s="1044"/>
      <c r="AR264" s="1044"/>
      <c r="AS264" s="1044"/>
      <c r="AT264" s="1044"/>
      <c r="AU264" s="1049"/>
      <c r="AV264" s="1041"/>
      <c r="AW264" s="1041"/>
      <c r="AX264" s="1047"/>
      <c r="AY26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6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64" s="1055"/>
      <c r="BB264" s="1038"/>
      <c r="BC264" s="1038"/>
      <c r="BD26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64" s="1038"/>
      <c r="BF264" s="1030"/>
      <c r="BG264" s="1030"/>
      <c r="BH264" s="1066"/>
      <c r="BI264" s="1038"/>
      <c r="BJ264" s="1066"/>
      <c r="BK264" s="1055"/>
      <c r="BL264" s="1038"/>
      <c r="BM264" s="1067"/>
      <c r="BN264" s="1068"/>
      <c r="BO264" s="1055"/>
      <c r="BP264" s="1022"/>
      <c r="BQ264" s="1067"/>
      <c r="BR264" s="1069"/>
      <c r="BS264" s="1070"/>
      <c r="BT264" s="1022"/>
      <c r="BU264" s="1071"/>
      <c r="BV264" s="1039"/>
      <c r="BW264" s="1025"/>
      <c r="BX264" s="1026"/>
      <c r="BY264" s="1022"/>
      <c r="BZ264" s="1022"/>
      <c r="CA264" s="1025"/>
      <c r="CB264" s="1026"/>
      <c r="CC264" s="1025"/>
      <c r="CD264" s="1026"/>
      <c r="CE264" s="1025"/>
      <c r="CF264" s="1026"/>
      <c r="CG264" s="1202"/>
      <c r="CH264" s="1022"/>
      <c r="CI264" s="1022"/>
      <c r="CJ264" s="1022"/>
      <c r="CK264" s="1065"/>
      <c r="CL264" s="1026"/>
      <c r="CM264" s="1202"/>
      <c r="CN264" s="1022"/>
      <c r="CO264" s="1022"/>
      <c r="CP264" s="1022"/>
      <c r="CQ264" s="1065"/>
      <c r="CR264" s="1026"/>
      <c r="CS264" s="1202"/>
      <c r="CT264" s="1022"/>
      <c r="CU264" s="1022"/>
      <c r="CV264" s="1022"/>
      <c r="CW264" s="1065"/>
      <c r="CX264" s="1026"/>
      <c r="CY264" s="1022"/>
      <c r="CZ264" s="1022"/>
      <c r="DA264" s="1022"/>
      <c r="DB264" s="1022"/>
      <c r="DC264" s="1065"/>
    </row>
    <row r="265" spans="1:107" ht="18.600000000000001" customHeight="1" x14ac:dyDescent="0.25">
      <c r="A265" s="1180" t="s">
        <v>942</v>
      </c>
      <c r="B265" s="1018"/>
      <c r="C265" s="1018"/>
      <c r="D265" s="1011"/>
      <c r="E265" s="1023"/>
      <c r="F265" s="1019"/>
      <c r="G265" s="1016"/>
      <c r="H265" s="1020"/>
      <c r="I265" s="1239"/>
      <c r="J265" s="1238"/>
      <c r="K265" s="1021"/>
      <c r="L265" s="1016"/>
      <c r="M265" s="1022"/>
      <c r="N26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6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6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6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6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6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65" s="1022"/>
      <c r="U265" s="1022"/>
      <c r="V26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6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6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6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6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6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65" s="1022"/>
      <c r="AC265" s="1046"/>
      <c r="AD265" s="1047"/>
      <c r="AE265" s="1047"/>
      <c r="AF265" s="1047"/>
      <c r="AG265" s="1039"/>
      <c r="AH265" s="1038"/>
      <c r="AI265" s="1048"/>
      <c r="AJ265" s="1048"/>
      <c r="AK265" s="1041"/>
      <c r="AL265" s="1042"/>
      <c r="AM265" s="1043"/>
      <c r="AN265" s="1040"/>
      <c r="AO265" s="1044"/>
      <c r="AP265" s="1044"/>
      <c r="AQ265" s="1044"/>
      <c r="AR265" s="1044"/>
      <c r="AS265" s="1044"/>
      <c r="AT265" s="1044"/>
      <c r="AU265" s="1049"/>
      <c r="AV265" s="1041"/>
      <c r="AW265" s="1041"/>
      <c r="AX265" s="1047"/>
      <c r="AY26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6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65" s="1055"/>
      <c r="BB265" s="1038"/>
      <c r="BC265" s="1038"/>
      <c r="BD26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65" s="1038"/>
      <c r="BF265" s="1030"/>
      <c r="BG265" s="1030"/>
      <c r="BH265" s="1066"/>
      <c r="BI265" s="1038"/>
      <c r="BJ265" s="1066"/>
      <c r="BK265" s="1055"/>
      <c r="BL265" s="1038"/>
      <c r="BM265" s="1067"/>
      <c r="BN265" s="1068"/>
      <c r="BO265" s="1055"/>
      <c r="BP265" s="1022"/>
      <c r="BQ265" s="1067"/>
      <c r="BR265" s="1069"/>
      <c r="BS265" s="1070"/>
      <c r="BT265" s="1022"/>
      <c r="BU265" s="1071"/>
      <c r="BV265" s="1039"/>
      <c r="BW265" s="1025"/>
      <c r="BX265" s="1026"/>
      <c r="BY265" s="1022"/>
      <c r="BZ265" s="1022"/>
      <c r="CA265" s="1025"/>
      <c r="CB265" s="1026"/>
      <c r="CC265" s="1025"/>
      <c r="CD265" s="1026"/>
      <c r="CE265" s="1025"/>
      <c r="CF265" s="1026"/>
      <c r="CG265" s="1202"/>
      <c r="CH265" s="1022"/>
      <c r="CI265" s="1022"/>
      <c r="CJ265" s="1022"/>
      <c r="CK265" s="1065"/>
      <c r="CL265" s="1026"/>
      <c r="CM265" s="1202"/>
      <c r="CN265" s="1022"/>
      <c r="CO265" s="1022"/>
      <c r="CP265" s="1022"/>
      <c r="CQ265" s="1065"/>
      <c r="CR265" s="1026"/>
      <c r="CS265" s="1202"/>
      <c r="CT265" s="1022"/>
      <c r="CU265" s="1022"/>
      <c r="CV265" s="1022"/>
      <c r="CW265" s="1065"/>
      <c r="CX265" s="1026"/>
      <c r="CY265" s="1022"/>
      <c r="CZ265" s="1022"/>
      <c r="DA265" s="1022"/>
      <c r="DB265" s="1022"/>
      <c r="DC265" s="1065"/>
    </row>
    <row r="266" spans="1:107" ht="18.600000000000001" customHeight="1" x14ac:dyDescent="0.25">
      <c r="A266" s="1180" t="s">
        <v>943</v>
      </c>
      <c r="B266" s="1018"/>
      <c r="C266" s="1018"/>
      <c r="D266" s="1011"/>
      <c r="E266" s="1023"/>
      <c r="F266" s="1019"/>
      <c r="G266" s="1016"/>
      <c r="H266" s="1020"/>
      <c r="I266" s="1239"/>
      <c r="J266" s="1238"/>
      <c r="K266" s="1021"/>
      <c r="L266" s="1016"/>
      <c r="M266" s="1022"/>
      <c r="N26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6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6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6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6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6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66" s="1022"/>
      <c r="U266" s="1022"/>
      <c r="V26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6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6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6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6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6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66" s="1022"/>
      <c r="AC266" s="1046"/>
      <c r="AD266" s="1047"/>
      <c r="AE266" s="1047"/>
      <c r="AF266" s="1047"/>
      <c r="AG266" s="1039"/>
      <c r="AH266" s="1038"/>
      <c r="AI266" s="1048"/>
      <c r="AJ266" s="1048"/>
      <c r="AK266" s="1041"/>
      <c r="AL266" s="1042"/>
      <c r="AM266" s="1043"/>
      <c r="AN266" s="1040"/>
      <c r="AO266" s="1044"/>
      <c r="AP266" s="1044"/>
      <c r="AQ266" s="1044"/>
      <c r="AR266" s="1044"/>
      <c r="AS266" s="1044"/>
      <c r="AT266" s="1044"/>
      <c r="AU266" s="1049"/>
      <c r="AV266" s="1041"/>
      <c r="AW266" s="1041"/>
      <c r="AX266" s="1047"/>
      <c r="AY26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6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66" s="1055"/>
      <c r="BB266" s="1038"/>
      <c r="BC266" s="1038"/>
      <c r="BD26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66" s="1038"/>
      <c r="BF266" s="1030"/>
      <c r="BG266" s="1030"/>
      <c r="BH266" s="1066"/>
      <c r="BI266" s="1038"/>
      <c r="BJ266" s="1066"/>
      <c r="BK266" s="1055"/>
      <c r="BL266" s="1038"/>
      <c r="BM266" s="1067"/>
      <c r="BN266" s="1068"/>
      <c r="BO266" s="1055"/>
      <c r="BP266" s="1022"/>
      <c r="BQ266" s="1067"/>
      <c r="BR266" s="1069"/>
      <c r="BS266" s="1070"/>
      <c r="BT266" s="1022"/>
      <c r="BU266" s="1071"/>
      <c r="BV266" s="1039"/>
      <c r="BW266" s="1025"/>
      <c r="BX266" s="1026"/>
      <c r="BY266" s="1022"/>
      <c r="BZ266" s="1022"/>
      <c r="CA266" s="1025"/>
      <c r="CB266" s="1026"/>
      <c r="CC266" s="1025"/>
      <c r="CD266" s="1026"/>
      <c r="CE266" s="1025"/>
      <c r="CF266" s="1026"/>
      <c r="CG266" s="1202"/>
      <c r="CH266" s="1022"/>
      <c r="CI266" s="1022"/>
      <c r="CJ266" s="1022"/>
      <c r="CK266" s="1065"/>
      <c r="CL266" s="1026"/>
      <c r="CM266" s="1202"/>
      <c r="CN266" s="1022"/>
      <c r="CO266" s="1022"/>
      <c r="CP266" s="1022"/>
      <c r="CQ266" s="1065"/>
      <c r="CR266" s="1026"/>
      <c r="CS266" s="1202"/>
      <c r="CT266" s="1022"/>
      <c r="CU266" s="1022"/>
      <c r="CV266" s="1022"/>
      <c r="CW266" s="1065"/>
      <c r="CX266" s="1026"/>
      <c r="CY266" s="1022"/>
      <c r="CZ266" s="1022"/>
      <c r="DA266" s="1022"/>
      <c r="DB266" s="1022"/>
      <c r="DC266" s="1065"/>
    </row>
    <row r="267" spans="1:107" ht="18.600000000000001" customHeight="1" x14ac:dyDescent="0.25">
      <c r="A267" s="1180" t="s">
        <v>944</v>
      </c>
      <c r="B267" s="1018"/>
      <c r="C267" s="1018"/>
      <c r="D267" s="1011"/>
      <c r="E267" s="1023"/>
      <c r="F267" s="1019"/>
      <c r="G267" s="1016"/>
      <c r="H267" s="1020"/>
      <c r="I267" s="1239"/>
      <c r="J267" s="1238"/>
      <c r="K267" s="1021"/>
      <c r="L267" s="1016"/>
      <c r="M267" s="1022"/>
      <c r="N26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6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6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6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6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6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67" s="1022"/>
      <c r="U267" s="1022"/>
      <c r="V26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6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6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6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6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6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67" s="1022"/>
      <c r="AC267" s="1046"/>
      <c r="AD267" s="1047"/>
      <c r="AE267" s="1047"/>
      <c r="AF267" s="1047"/>
      <c r="AG267" s="1039"/>
      <c r="AH267" s="1038"/>
      <c r="AI267" s="1048"/>
      <c r="AJ267" s="1048"/>
      <c r="AK267" s="1041"/>
      <c r="AL267" s="1042"/>
      <c r="AM267" s="1043"/>
      <c r="AN267" s="1040"/>
      <c r="AO267" s="1044"/>
      <c r="AP267" s="1044"/>
      <c r="AQ267" s="1044"/>
      <c r="AR267" s="1044"/>
      <c r="AS267" s="1044"/>
      <c r="AT267" s="1044"/>
      <c r="AU267" s="1049"/>
      <c r="AV267" s="1041"/>
      <c r="AW267" s="1041"/>
      <c r="AX267" s="1047"/>
      <c r="AY26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6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67" s="1055"/>
      <c r="BB267" s="1038"/>
      <c r="BC267" s="1038"/>
      <c r="BD26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67" s="1038"/>
      <c r="BF267" s="1030"/>
      <c r="BG267" s="1030"/>
      <c r="BH267" s="1066"/>
      <c r="BI267" s="1038"/>
      <c r="BJ267" s="1066"/>
      <c r="BK267" s="1055"/>
      <c r="BL267" s="1038"/>
      <c r="BM267" s="1067"/>
      <c r="BN267" s="1068"/>
      <c r="BO267" s="1055"/>
      <c r="BP267" s="1022"/>
      <c r="BQ267" s="1067"/>
      <c r="BR267" s="1069"/>
      <c r="BS267" s="1070"/>
      <c r="BT267" s="1022"/>
      <c r="BU267" s="1071"/>
      <c r="BV267" s="1039"/>
      <c r="BW267" s="1025"/>
      <c r="BX267" s="1026"/>
      <c r="BY267" s="1022"/>
      <c r="BZ267" s="1022"/>
      <c r="CA267" s="1025"/>
      <c r="CB267" s="1026"/>
      <c r="CC267" s="1025"/>
      <c r="CD267" s="1026"/>
      <c r="CE267" s="1025"/>
      <c r="CF267" s="1026"/>
      <c r="CG267" s="1202"/>
      <c r="CH267" s="1022"/>
      <c r="CI267" s="1022"/>
      <c r="CJ267" s="1022"/>
      <c r="CK267" s="1065"/>
      <c r="CL267" s="1026"/>
      <c r="CM267" s="1202"/>
      <c r="CN267" s="1022"/>
      <c r="CO267" s="1022"/>
      <c r="CP267" s="1022"/>
      <c r="CQ267" s="1065"/>
      <c r="CR267" s="1026"/>
      <c r="CS267" s="1202"/>
      <c r="CT267" s="1022"/>
      <c r="CU267" s="1022"/>
      <c r="CV267" s="1022"/>
      <c r="CW267" s="1065"/>
      <c r="CX267" s="1026"/>
      <c r="CY267" s="1022"/>
      <c r="CZ267" s="1022"/>
      <c r="DA267" s="1022"/>
      <c r="DB267" s="1022"/>
      <c r="DC267" s="1065"/>
    </row>
    <row r="268" spans="1:107" ht="18.600000000000001" customHeight="1" x14ac:dyDescent="0.25">
      <c r="A268" s="1180" t="s">
        <v>945</v>
      </c>
      <c r="B268" s="1018"/>
      <c r="C268" s="1018"/>
      <c r="D268" s="1011"/>
      <c r="E268" s="1023"/>
      <c r="F268" s="1019"/>
      <c r="G268" s="1016"/>
      <c r="H268" s="1020"/>
      <c r="I268" s="1239"/>
      <c r="J268" s="1238"/>
      <c r="K268" s="1021"/>
      <c r="L268" s="1016"/>
      <c r="M268" s="1022"/>
      <c r="N26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6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6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6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6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6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68" s="1022"/>
      <c r="U268" s="1022"/>
      <c r="V26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6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6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6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6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6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68" s="1022"/>
      <c r="AC268" s="1046"/>
      <c r="AD268" s="1047"/>
      <c r="AE268" s="1047"/>
      <c r="AF268" s="1047"/>
      <c r="AG268" s="1039"/>
      <c r="AH268" s="1038"/>
      <c r="AI268" s="1048"/>
      <c r="AJ268" s="1048"/>
      <c r="AK268" s="1041"/>
      <c r="AL268" s="1042"/>
      <c r="AM268" s="1043"/>
      <c r="AN268" s="1040"/>
      <c r="AO268" s="1044"/>
      <c r="AP268" s="1044"/>
      <c r="AQ268" s="1044"/>
      <c r="AR268" s="1044"/>
      <c r="AS268" s="1044"/>
      <c r="AT268" s="1044"/>
      <c r="AU268" s="1049"/>
      <c r="AV268" s="1041"/>
      <c r="AW268" s="1041"/>
      <c r="AX268" s="1047"/>
      <c r="AY26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6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68" s="1055"/>
      <c r="BB268" s="1038"/>
      <c r="BC268" s="1038"/>
      <c r="BD26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68" s="1038"/>
      <c r="BF268" s="1030"/>
      <c r="BG268" s="1030"/>
      <c r="BH268" s="1066"/>
      <c r="BI268" s="1038"/>
      <c r="BJ268" s="1066"/>
      <c r="BK268" s="1055"/>
      <c r="BL268" s="1038"/>
      <c r="BM268" s="1067"/>
      <c r="BN268" s="1068"/>
      <c r="BO268" s="1055"/>
      <c r="BP268" s="1022"/>
      <c r="BQ268" s="1067"/>
      <c r="BR268" s="1069"/>
      <c r="BS268" s="1070"/>
      <c r="BT268" s="1022"/>
      <c r="BU268" s="1071"/>
      <c r="BV268" s="1039"/>
      <c r="BW268" s="1025"/>
      <c r="BX268" s="1026"/>
      <c r="BY268" s="1022"/>
      <c r="BZ268" s="1022"/>
      <c r="CA268" s="1025"/>
      <c r="CB268" s="1026"/>
      <c r="CC268" s="1025"/>
      <c r="CD268" s="1026"/>
      <c r="CE268" s="1025"/>
      <c r="CF268" s="1026"/>
      <c r="CG268" s="1202"/>
      <c r="CH268" s="1022"/>
      <c r="CI268" s="1022"/>
      <c r="CJ268" s="1022"/>
      <c r="CK268" s="1065"/>
      <c r="CL268" s="1026"/>
      <c r="CM268" s="1202"/>
      <c r="CN268" s="1022"/>
      <c r="CO268" s="1022"/>
      <c r="CP268" s="1022"/>
      <c r="CQ268" s="1065"/>
      <c r="CR268" s="1026"/>
      <c r="CS268" s="1202"/>
      <c r="CT268" s="1022"/>
      <c r="CU268" s="1022"/>
      <c r="CV268" s="1022"/>
      <c r="CW268" s="1065"/>
      <c r="CX268" s="1026"/>
      <c r="CY268" s="1022"/>
      <c r="CZ268" s="1022"/>
      <c r="DA268" s="1022"/>
      <c r="DB268" s="1022"/>
      <c r="DC268" s="1065"/>
    </row>
    <row r="269" spans="1:107" ht="18.600000000000001" customHeight="1" x14ac:dyDescent="0.25">
      <c r="A269" s="1180" t="s">
        <v>946</v>
      </c>
      <c r="B269" s="1018"/>
      <c r="C269" s="1018"/>
      <c r="D269" s="1011"/>
      <c r="E269" s="1023"/>
      <c r="F269" s="1019"/>
      <c r="G269" s="1016"/>
      <c r="H269" s="1020"/>
      <c r="I269" s="1239"/>
      <c r="J269" s="1238"/>
      <c r="K269" s="1021"/>
      <c r="L269" s="1016"/>
      <c r="M269" s="1022"/>
      <c r="N26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6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6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6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6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6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69" s="1022"/>
      <c r="U269" s="1022"/>
      <c r="V26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6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6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6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6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6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69" s="1022"/>
      <c r="AC269" s="1046"/>
      <c r="AD269" s="1047"/>
      <c r="AE269" s="1047"/>
      <c r="AF269" s="1047"/>
      <c r="AG269" s="1039"/>
      <c r="AH269" s="1038"/>
      <c r="AI269" s="1048"/>
      <c r="AJ269" s="1048"/>
      <c r="AK269" s="1041"/>
      <c r="AL269" s="1042"/>
      <c r="AM269" s="1043"/>
      <c r="AN269" s="1040"/>
      <c r="AO269" s="1044"/>
      <c r="AP269" s="1044"/>
      <c r="AQ269" s="1044"/>
      <c r="AR269" s="1044"/>
      <c r="AS269" s="1044"/>
      <c r="AT269" s="1044"/>
      <c r="AU269" s="1049"/>
      <c r="AV269" s="1041"/>
      <c r="AW269" s="1041"/>
      <c r="AX269" s="1047"/>
      <c r="AY26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6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69" s="1055"/>
      <c r="BB269" s="1038"/>
      <c r="BC269" s="1038"/>
      <c r="BD26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69" s="1038"/>
      <c r="BF269" s="1030"/>
      <c r="BG269" s="1030"/>
      <c r="BH269" s="1066"/>
      <c r="BI269" s="1038"/>
      <c r="BJ269" s="1066"/>
      <c r="BK269" s="1055"/>
      <c r="BL269" s="1038"/>
      <c r="BM269" s="1067"/>
      <c r="BN269" s="1068"/>
      <c r="BO269" s="1055"/>
      <c r="BP269" s="1022"/>
      <c r="BQ269" s="1067"/>
      <c r="BR269" s="1069"/>
      <c r="BS269" s="1070"/>
      <c r="BT269" s="1022"/>
      <c r="BU269" s="1071"/>
      <c r="BV269" s="1039"/>
      <c r="BW269" s="1025"/>
      <c r="BX269" s="1026"/>
      <c r="BY269" s="1022"/>
      <c r="BZ269" s="1022"/>
      <c r="CA269" s="1025"/>
      <c r="CB269" s="1026"/>
      <c r="CC269" s="1025"/>
      <c r="CD269" s="1026"/>
      <c r="CE269" s="1025"/>
      <c r="CF269" s="1026"/>
      <c r="CG269" s="1202"/>
      <c r="CH269" s="1022"/>
      <c r="CI269" s="1022"/>
      <c r="CJ269" s="1022"/>
      <c r="CK269" s="1065"/>
      <c r="CL269" s="1026"/>
      <c r="CM269" s="1202"/>
      <c r="CN269" s="1022"/>
      <c r="CO269" s="1022"/>
      <c r="CP269" s="1022"/>
      <c r="CQ269" s="1065"/>
      <c r="CR269" s="1026"/>
      <c r="CS269" s="1202"/>
      <c r="CT269" s="1022"/>
      <c r="CU269" s="1022"/>
      <c r="CV269" s="1022"/>
      <c r="CW269" s="1065"/>
      <c r="CX269" s="1026"/>
      <c r="CY269" s="1022"/>
      <c r="CZ269" s="1022"/>
      <c r="DA269" s="1022"/>
      <c r="DB269" s="1022"/>
      <c r="DC269" s="1065"/>
    </row>
    <row r="270" spans="1:107" ht="18.600000000000001" customHeight="1" x14ac:dyDescent="0.25">
      <c r="A270" s="1180" t="s">
        <v>947</v>
      </c>
      <c r="B270" s="1018"/>
      <c r="C270" s="1018"/>
      <c r="D270" s="1011"/>
      <c r="E270" s="1023"/>
      <c r="F270" s="1019"/>
      <c r="G270" s="1016"/>
      <c r="H270" s="1020"/>
      <c r="I270" s="1239"/>
      <c r="J270" s="1238"/>
      <c r="K270" s="1021"/>
      <c r="L270" s="1016"/>
      <c r="M270" s="1022"/>
      <c r="N27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7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7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7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7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7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70" s="1022"/>
      <c r="U270" s="1022"/>
      <c r="V27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7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7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7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7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7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70" s="1022"/>
      <c r="AC270" s="1046"/>
      <c r="AD270" s="1047"/>
      <c r="AE270" s="1047"/>
      <c r="AF270" s="1047"/>
      <c r="AG270" s="1039"/>
      <c r="AH270" s="1038"/>
      <c r="AI270" s="1048"/>
      <c r="AJ270" s="1048"/>
      <c r="AK270" s="1041"/>
      <c r="AL270" s="1042"/>
      <c r="AM270" s="1043"/>
      <c r="AN270" s="1040"/>
      <c r="AO270" s="1044"/>
      <c r="AP270" s="1044"/>
      <c r="AQ270" s="1044"/>
      <c r="AR270" s="1044"/>
      <c r="AS270" s="1044"/>
      <c r="AT270" s="1044"/>
      <c r="AU270" s="1049"/>
      <c r="AV270" s="1041"/>
      <c r="AW270" s="1041"/>
      <c r="AX270" s="1047"/>
      <c r="AY27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7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70" s="1055"/>
      <c r="BB270" s="1038"/>
      <c r="BC270" s="1038"/>
      <c r="BD27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70" s="1038"/>
      <c r="BF270" s="1030"/>
      <c r="BG270" s="1030"/>
      <c r="BH270" s="1066"/>
      <c r="BI270" s="1038"/>
      <c r="BJ270" s="1066"/>
      <c r="BK270" s="1055"/>
      <c r="BL270" s="1038"/>
      <c r="BM270" s="1067"/>
      <c r="BN270" s="1068"/>
      <c r="BO270" s="1055"/>
      <c r="BP270" s="1022"/>
      <c r="BQ270" s="1067"/>
      <c r="BR270" s="1069"/>
      <c r="BS270" s="1070"/>
      <c r="BT270" s="1022"/>
      <c r="BU270" s="1071"/>
      <c r="BV270" s="1039"/>
      <c r="BW270" s="1025"/>
      <c r="BX270" s="1026"/>
      <c r="BY270" s="1022"/>
      <c r="BZ270" s="1022"/>
      <c r="CA270" s="1025"/>
      <c r="CB270" s="1026"/>
      <c r="CC270" s="1025"/>
      <c r="CD270" s="1026"/>
      <c r="CE270" s="1025"/>
      <c r="CF270" s="1026"/>
      <c r="CG270" s="1202"/>
      <c r="CH270" s="1022"/>
      <c r="CI270" s="1022"/>
      <c r="CJ270" s="1022"/>
      <c r="CK270" s="1065"/>
      <c r="CL270" s="1026"/>
      <c r="CM270" s="1202"/>
      <c r="CN270" s="1022"/>
      <c r="CO270" s="1022"/>
      <c r="CP270" s="1022"/>
      <c r="CQ270" s="1065"/>
      <c r="CR270" s="1026"/>
      <c r="CS270" s="1202"/>
      <c r="CT270" s="1022"/>
      <c r="CU270" s="1022"/>
      <c r="CV270" s="1022"/>
      <c r="CW270" s="1065"/>
      <c r="CX270" s="1026"/>
      <c r="CY270" s="1022"/>
      <c r="CZ270" s="1022"/>
      <c r="DA270" s="1022"/>
      <c r="DB270" s="1022"/>
      <c r="DC270" s="1065"/>
    </row>
    <row r="271" spans="1:107" ht="18.600000000000001" customHeight="1" x14ac:dyDescent="0.25">
      <c r="A271" s="1180" t="s">
        <v>948</v>
      </c>
      <c r="B271" s="1018"/>
      <c r="C271" s="1018"/>
      <c r="D271" s="1011"/>
      <c r="E271" s="1023"/>
      <c r="F271" s="1019"/>
      <c r="G271" s="1016"/>
      <c r="H271" s="1020"/>
      <c r="I271" s="1239"/>
      <c r="J271" s="1238"/>
      <c r="K271" s="1021"/>
      <c r="L271" s="1016"/>
      <c r="M271" s="1022"/>
      <c r="N27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7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7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7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7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7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71" s="1022"/>
      <c r="U271" s="1022"/>
      <c r="V27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7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7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7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7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7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71" s="1022"/>
      <c r="AC271" s="1046"/>
      <c r="AD271" s="1047"/>
      <c r="AE271" s="1047"/>
      <c r="AF271" s="1047"/>
      <c r="AG271" s="1039"/>
      <c r="AH271" s="1038"/>
      <c r="AI271" s="1048"/>
      <c r="AJ271" s="1048"/>
      <c r="AK271" s="1041"/>
      <c r="AL271" s="1042"/>
      <c r="AM271" s="1043"/>
      <c r="AN271" s="1040"/>
      <c r="AO271" s="1044"/>
      <c r="AP271" s="1044"/>
      <c r="AQ271" s="1044"/>
      <c r="AR271" s="1044"/>
      <c r="AS271" s="1044"/>
      <c r="AT271" s="1044"/>
      <c r="AU271" s="1049"/>
      <c r="AV271" s="1041"/>
      <c r="AW271" s="1041"/>
      <c r="AX271" s="1047"/>
      <c r="AY27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7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71" s="1055"/>
      <c r="BB271" s="1038"/>
      <c r="BC271" s="1038"/>
      <c r="BD27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71" s="1038"/>
      <c r="BF271" s="1030"/>
      <c r="BG271" s="1030"/>
      <c r="BH271" s="1066"/>
      <c r="BI271" s="1038"/>
      <c r="BJ271" s="1066"/>
      <c r="BK271" s="1055"/>
      <c r="BL271" s="1038"/>
      <c r="BM271" s="1067"/>
      <c r="BN271" s="1068"/>
      <c r="BO271" s="1055"/>
      <c r="BP271" s="1022"/>
      <c r="BQ271" s="1067"/>
      <c r="BR271" s="1069"/>
      <c r="BS271" s="1070"/>
      <c r="BT271" s="1022"/>
      <c r="BU271" s="1071"/>
      <c r="BV271" s="1039"/>
      <c r="BW271" s="1025"/>
      <c r="BX271" s="1026"/>
      <c r="BY271" s="1022"/>
      <c r="BZ271" s="1022"/>
      <c r="CA271" s="1025"/>
      <c r="CB271" s="1026"/>
      <c r="CC271" s="1025"/>
      <c r="CD271" s="1026"/>
      <c r="CE271" s="1025"/>
      <c r="CF271" s="1026"/>
      <c r="CG271" s="1202"/>
      <c r="CH271" s="1022"/>
      <c r="CI271" s="1022"/>
      <c r="CJ271" s="1022"/>
      <c r="CK271" s="1065"/>
      <c r="CL271" s="1026"/>
      <c r="CM271" s="1202"/>
      <c r="CN271" s="1022"/>
      <c r="CO271" s="1022"/>
      <c r="CP271" s="1022"/>
      <c r="CQ271" s="1065"/>
      <c r="CR271" s="1026"/>
      <c r="CS271" s="1202"/>
      <c r="CT271" s="1022"/>
      <c r="CU271" s="1022"/>
      <c r="CV271" s="1022"/>
      <c r="CW271" s="1065"/>
      <c r="CX271" s="1026"/>
      <c r="CY271" s="1022"/>
      <c r="CZ271" s="1022"/>
      <c r="DA271" s="1022"/>
      <c r="DB271" s="1022"/>
      <c r="DC271" s="1065"/>
    </row>
    <row r="272" spans="1:107" ht="18.600000000000001" customHeight="1" x14ac:dyDescent="0.25">
      <c r="A272" s="1180" t="s">
        <v>949</v>
      </c>
      <c r="B272" s="1018"/>
      <c r="C272" s="1018"/>
      <c r="D272" s="1011"/>
      <c r="E272" s="1023"/>
      <c r="F272" s="1019"/>
      <c r="G272" s="1016"/>
      <c r="H272" s="1020"/>
      <c r="I272" s="1239"/>
      <c r="J272" s="1238"/>
      <c r="K272" s="1021"/>
      <c r="L272" s="1016"/>
      <c r="M272" s="1022"/>
      <c r="N27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7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7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7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7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7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72" s="1022"/>
      <c r="U272" s="1022"/>
      <c r="V27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7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7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7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7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7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72" s="1022"/>
      <c r="AC272" s="1046"/>
      <c r="AD272" s="1047"/>
      <c r="AE272" s="1047"/>
      <c r="AF272" s="1047"/>
      <c r="AG272" s="1039"/>
      <c r="AH272" s="1038"/>
      <c r="AI272" s="1048"/>
      <c r="AJ272" s="1048"/>
      <c r="AK272" s="1041"/>
      <c r="AL272" s="1042"/>
      <c r="AM272" s="1043"/>
      <c r="AN272" s="1040"/>
      <c r="AO272" s="1044"/>
      <c r="AP272" s="1044"/>
      <c r="AQ272" s="1044"/>
      <c r="AR272" s="1044"/>
      <c r="AS272" s="1044"/>
      <c r="AT272" s="1044"/>
      <c r="AU272" s="1049"/>
      <c r="AV272" s="1041"/>
      <c r="AW272" s="1041"/>
      <c r="AX272" s="1047"/>
      <c r="AY27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7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72" s="1055"/>
      <c r="BB272" s="1038"/>
      <c r="BC272" s="1038"/>
      <c r="BD27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72" s="1038"/>
      <c r="BF272" s="1030"/>
      <c r="BG272" s="1030"/>
      <c r="BH272" s="1066"/>
      <c r="BI272" s="1038"/>
      <c r="BJ272" s="1066"/>
      <c r="BK272" s="1055"/>
      <c r="BL272" s="1038"/>
      <c r="BM272" s="1067"/>
      <c r="BN272" s="1068"/>
      <c r="BO272" s="1055"/>
      <c r="BP272" s="1022"/>
      <c r="BQ272" s="1067"/>
      <c r="BR272" s="1069"/>
      <c r="BS272" s="1070"/>
      <c r="BT272" s="1022"/>
      <c r="BU272" s="1071"/>
      <c r="BV272" s="1039"/>
      <c r="BW272" s="1025"/>
      <c r="BX272" s="1026"/>
      <c r="BY272" s="1022"/>
      <c r="BZ272" s="1022"/>
      <c r="CA272" s="1025"/>
      <c r="CB272" s="1026"/>
      <c r="CC272" s="1025"/>
      <c r="CD272" s="1026"/>
      <c r="CE272" s="1025"/>
      <c r="CF272" s="1026"/>
      <c r="CG272" s="1202"/>
      <c r="CH272" s="1022"/>
      <c r="CI272" s="1022"/>
      <c r="CJ272" s="1022"/>
      <c r="CK272" s="1065"/>
      <c r="CL272" s="1026"/>
      <c r="CM272" s="1202"/>
      <c r="CN272" s="1022"/>
      <c r="CO272" s="1022"/>
      <c r="CP272" s="1022"/>
      <c r="CQ272" s="1065"/>
      <c r="CR272" s="1026"/>
      <c r="CS272" s="1202"/>
      <c r="CT272" s="1022"/>
      <c r="CU272" s="1022"/>
      <c r="CV272" s="1022"/>
      <c r="CW272" s="1065"/>
      <c r="CX272" s="1026"/>
      <c r="CY272" s="1022"/>
      <c r="CZ272" s="1022"/>
      <c r="DA272" s="1022"/>
      <c r="DB272" s="1022"/>
      <c r="DC272" s="1065"/>
    </row>
    <row r="273" spans="1:107" ht="18.600000000000001" customHeight="1" x14ac:dyDescent="0.25">
      <c r="A273" s="1180" t="s">
        <v>950</v>
      </c>
      <c r="B273" s="1018"/>
      <c r="C273" s="1018"/>
      <c r="D273" s="1011"/>
      <c r="E273" s="1023"/>
      <c r="F273" s="1019"/>
      <c r="G273" s="1016"/>
      <c r="H273" s="1020"/>
      <c r="I273" s="1239"/>
      <c r="J273" s="1238"/>
      <c r="K273" s="1021"/>
      <c r="L273" s="1016"/>
      <c r="M273" s="1022"/>
      <c r="N27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7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7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7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7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7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73" s="1022"/>
      <c r="U273" s="1022"/>
      <c r="V27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7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7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7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7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7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73" s="1022"/>
      <c r="AC273" s="1046"/>
      <c r="AD273" s="1047"/>
      <c r="AE273" s="1047"/>
      <c r="AF273" s="1047"/>
      <c r="AG273" s="1039"/>
      <c r="AH273" s="1038"/>
      <c r="AI273" s="1048"/>
      <c r="AJ273" s="1048"/>
      <c r="AK273" s="1041"/>
      <c r="AL273" s="1042"/>
      <c r="AM273" s="1043"/>
      <c r="AN273" s="1040"/>
      <c r="AO273" s="1044"/>
      <c r="AP273" s="1044"/>
      <c r="AQ273" s="1044"/>
      <c r="AR273" s="1044"/>
      <c r="AS273" s="1044"/>
      <c r="AT273" s="1044"/>
      <c r="AU273" s="1049"/>
      <c r="AV273" s="1041"/>
      <c r="AW273" s="1041"/>
      <c r="AX273" s="1047"/>
      <c r="AY27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7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73" s="1055"/>
      <c r="BB273" s="1038"/>
      <c r="BC273" s="1038"/>
      <c r="BD27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73" s="1038"/>
      <c r="BF273" s="1030"/>
      <c r="BG273" s="1030"/>
      <c r="BH273" s="1066"/>
      <c r="BI273" s="1038"/>
      <c r="BJ273" s="1066"/>
      <c r="BK273" s="1055"/>
      <c r="BL273" s="1038"/>
      <c r="BM273" s="1067"/>
      <c r="BN273" s="1068"/>
      <c r="BO273" s="1055"/>
      <c r="BP273" s="1022"/>
      <c r="BQ273" s="1067"/>
      <c r="BR273" s="1069"/>
      <c r="BS273" s="1070"/>
      <c r="BT273" s="1022"/>
      <c r="BU273" s="1071"/>
      <c r="BV273" s="1039"/>
      <c r="BW273" s="1025"/>
      <c r="BX273" s="1026"/>
      <c r="BY273" s="1022"/>
      <c r="BZ273" s="1022"/>
      <c r="CA273" s="1025"/>
      <c r="CB273" s="1026"/>
      <c r="CC273" s="1025"/>
      <c r="CD273" s="1026"/>
      <c r="CE273" s="1025"/>
      <c r="CF273" s="1026"/>
      <c r="CG273" s="1202"/>
      <c r="CH273" s="1022"/>
      <c r="CI273" s="1022"/>
      <c r="CJ273" s="1022"/>
      <c r="CK273" s="1065"/>
      <c r="CL273" s="1026"/>
      <c r="CM273" s="1202"/>
      <c r="CN273" s="1022"/>
      <c r="CO273" s="1022"/>
      <c r="CP273" s="1022"/>
      <c r="CQ273" s="1065"/>
      <c r="CR273" s="1026"/>
      <c r="CS273" s="1202"/>
      <c r="CT273" s="1022"/>
      <c r="CU273" s="1022"/>
      <c r="CV273" s="1022"/>
      <c r="CW273" s="1065"/>
      <c r="CX273" s="1026"/>
      <c r="CY273" s="1022"/>
      <c r="CZ273" s="1022"/>
      <c r="DA273" s="1022"/>
      <c r="DB273" s="1022"/>
      <c r="DC273" s="1065"/>
    </row>
    <row r="274" spans="1:107" ht="18.600000000000001" customHeight="1" x14ac:dyDescent="0.25">
      <c r="A274" s="1180" t="s">
        <v>951</v>
      </c>
      <c r="B274" s="1018"/>
      <c r="C274" s="1018"/>
      <c r="D274" s="1011"/>
      <c r="E274" s="1023"/>
      <c r="F274" s="1019"/>
      <c r="G274" s="1016"/>
      <c r="H274" s="1020"/>
      <c r="I274" s="1239"/>
      <c r="J274" s="1238"/>
      <c r="K274" s="1021"/>
      <c r="L274" s="1016"/>
      <c r="M274" s="1022"/>
      <c r="N27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7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7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7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7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7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74" s="1022"/>
      <c r="U274" s="1022"/>
      <c r="V27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7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7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7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7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7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74" s="1022"/>
      <c r="AC274" s="1046"/>
      <c r="AD274" s="1047"/>
      <c r="AE274" s="1047"/>
      <c r="AF274" s="1047"/>
      <c r="AG274" s="1039"/>
      <c r="AH274" s="1038"/>
      <c r="AI274" s="1048"/>
      <c r="AJ274" s="1048"/>
      <c r="AK274" s="1041"/>
      <c r="AL274" s="1042"/>
      <c r="AM274" s="1043"/>
      <c r="AN274" s="1040"/>
      <c r="AO274" s="1044"/>
      <c r="AP274" s="1044"/>
      <c r="AQ274" s="1044"/>
      <c r="AR274" s="1044"/>
      <c r="AS274" s="1044"/>
      <c r="AT274" s="1044"/>
      <c r="AU274" s="1049"/>
      <c r="AV274" s="1041"/>
      <c r="AW274" s="1041"/>
      <c r="AX274" s="1047"/>
      <c r="AY27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7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74" s="1055"/>
      <c r="BB274" s="1038"/>
      <c r="BC274" s="1038"/>
      <c r="BD27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74" s="1038"/>
      <c r="BF274" s="1030"/>
      <c r="BG274" s="1030"/>
      <c r="BH274" s="1066"/>
      <c r="BI274" s="1038"/>
      <c r="BJ274" s="1066"/>
      <c r="BK274" s="1055"/>
      <c r="BL274" s="1038"/>
      <c r="BM274" s="1067"/>
      <c r="BN274" s="1068"/>
      <c r="BO274" s="1055"/>
      <c r="BP274" s="1022"/>
      <c r="BQ274" s="1067"/>
      <c r="BR274" s="1069"/>
      <c r="BS274" s="1070"/>
      <c r="BT274" s="1022"/>
      <c r="BU274" s="1071"/>
      <c r="BV274" s="1039"/>
      <c r="BW274" s="1025"/>
      <c r="BX274" s="1026"/>
      <c r="BY274" s="1022"/>
      <c r="BZ274" s="1022"/>
      <c r="CA274" s="1025"/>
      <c r="CB274" s="1026"/>
      <c r="CC274" s="1025"/>
      <c r="CD274" s="1026"/>
      <c r="CE274" s="1025"/>
      <c r="CF274" s="1026"/>
      <c r="CG274" s="1202"/>
      <c r="CH274" s="1022"/>
      <c r="CI274" s="1022"/>
      <c r="CJ274" s="1022"/>
      <c r="CK274" s="1065"/>
      <c r="CL274" s="1026"/>
      <c r="CM274" s="1202"/>
      <c r="CN274" s="1022"/>
      <c r="CO274" s="1022"/>
      <c r="CP274" s="1022"/>
      <c r="CQ274" s="1065"/>
      <c r="CR274" s="1026"/>
      <c r="CS274" s="1202"/>
      <c r="CT274" s="1022"/>
      <c r="CU274" s="1022"/>
      <c r="CV274" s="1022"/>
      <c r="CW274" s="1065"/>
      <c r="CX274" s="1026"/>
      <c r="CY274" s="1022"/>
      <c r="CZ274" s="1022"/>
      <c r="DA274" s="1022"/>
      <c r="DB274" s="1022"/>
      <c r="DC274" s="1065"/>
    </row>
    <row r="275" spans="1:107" ht="18.600000000000001" customHeight="1" x14ac:dyDescent="0.25">
      <c r="A275" s="1180" t="s">
        <v>952</v>
      </c>
      <c r="B275" s="1018"/>
      <c r="C275" s="1018"/>
      <c r="D275" s="1011"/>
      <c r="E275" s="1023"/>
      <c r="F275" s="1019"/>
      <c r="G275" s="1016"/>
      <c r="H275" s="1020"/>
      <c r="I275" s="1239"/>
      <c r="J275" s="1238"/>
      <c r="K275" s="1021"/>
      <c r="L275" s="1016"/>
      <c r="M275" s="1022"/>
      <c r="N27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7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7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7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7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7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75" s="1022"/>
      <c r="U275" s="1022"/>
      <c r="V27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7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7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7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7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7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75" s="1022"/>
      <c r="AC275" s="1046"/>
      <c r="AD275" s="1047"/>
      <c r="AE275" s="1047"/>
      <c r="AF275" s="1047"/>
      <c r="AG275" s="1039"/>
      <c r="AH275" s="1038"/>
      <c r="AI275" s="1048"/>
      <c r="AJ275" s="1048"/>
      <c r="AK275" s="1041"/>
      <c r="AL275" s="1042"/>
      <c r="AM275" s="1043"/>
      <c r="AN275" s="1040"/>
      <c r="AO275" s="1044"/>
      <c r="AP275" s="1044"/>
      <c r="AQ275" s="1044"/>
      <c r="AR275" s="1044"/>
      <c r="AS275" s="1044"/>
      <c r="AT275" s="1044"/>
      <c r="AU275" s="1049"/>
      <c r="AV275" s="1041"/>
      <c r="AW275" s="1041"/>
      <c r="AX275" s="1047"/>
      <c r="AY27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7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75" s="1055"/>
      <c r="BB275" s="1038"/>
      <c r="BC275" s="1038"/>
      <c r="BD27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75" s="1038"/>
      <c r="BF275" s="1030"/>
      <c r="BG275" s="1030"/>
      <c r="BH275" s="1066"/>
      <c r="BI275" s="1038"/>
      <c r="BJ275" s="1066"/>
      <c r="BK275" s="1055"/>
      <c r="BL275" s="1038"/>
      <c r="BM275" s="1067"/>
      <c r="BN275" s="1068"/>
      <c r="BO275" s="1055"/>
      <c r="BP275" s="1022"/>
      <c r="BQ275" s="1067"/>
      <c r="BR275" s="1069"/>
      <c r="BS275" s="1070"/>
      <c r="BT275" s="1022"/>
      <c r="BU275" s="1071"/>
      <c r="BV275" s="1039"/>
      <c r="BW275" s="1025"/>
      <c r="BX275" s="1026"/>
      <c r="BY275" s="1022"/>
      <c r="BZ275" s="1022"/>
      <c r="CA275" s="1025"/>
      <c r="CB275" s="1026"/>
      <c r="CC275" s="1025"/>
      <c r="CD275" s="1026"/>
      <c r="CE275" s="1025"/>
      <c r="CF275" s="1026"/>
      <c r="CG275" s="1202"/>
      <c r="CH275" s="1022"/>
      <c r="CI275" s="1022"/>
      <c r="CJ275" s="1022"/>
      <c r="CK275" s="1065"/>
      <c r="CL275" s="1026"/>
      <c r="CM275" s="1202"/>
      <c r="CN275" s="1022"/>
      <c r="CO275" s="1022"/>
      <c r="CP275" s="1022"/>
      <c r="CQ275" s="1065"/>
      <c r="CR275" s="1026"/>
      <c r="CS275" s="1202"/>
      <c r="CT275" s="1022"/>
      <c r="CU275" s="1022"/>
      <c r="CV275" s="1022"/>
      <c r="CW275" s="1065"/>
      <c r="CX275" s="1026"/>
      <c r="CY275" s="1022"/>
      <c r="CZ275" s="1022"/>
      <c r="DA275" s="1022"/>
      <c r="DB275" s="1022"/>
      <c r="DC275" s="1065"/>
    </row>
    <row r="276" spans="1:107" ht="18.600000000000001" customHeight="1" x14ac:dyDescent="0.25">
      <c r="A276" s="1180" t="s">
        <v>953</v>
      </c>
      <c r="B276" s="1018"/>
      <c r="C276" s="1018"/>
      <c r="D276" s="1011"/>
      <c r="E276" s="1023"/>
      <c r="F276" s="1019"/>
      <c r="G276" s="1016"/>
      <c r="H276" s="1020"/>
      <c r="I276" s="1239"/>
      <c r="J276" s="1238"/>
      <c r="K276" s="1021"/>
      <c r="L276" s="1016"/>
      <c r="M276" s="1022"/>
      <c r="N27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7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7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7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7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7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76" s="1022"/>
      <c r="U276" s="1022"/>
      <c r="V27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7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7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7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7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7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76" s="1022"/>
      <c r="AC276" s="1046"/>
      <c r="AD276" s="1047"/>
      <c r="AE276" s="1047"/>
      <c r="AF276" s="1047"/>
      <c r="AG276" s="1039"/>
      <c r="AH276" s="1038"/>
      <c r="AI276" s="1048"/>
      <c r="AJ276" s="1048"/>
      <c r="AK276" s="1041"/>
      <c r="AL276" s="1042"/>
      <c r="AM276" s="1043"/>
      <c r="AN276" s="1040"/>
      <c r="AO276" s="1044"/>
      <c r="AP276" s="1044"/>
      <c r="AQ276" s="1044"/>
      <c r="AR276" s="1044"/>
      <c r="AS276" s="1044"/>
      <c r="AT276" s="1044"/>
      <c r="AU276" s="1049"/>
      <c r="AV276" s="1041"/>
      <c r="AW276" s="1041"/>
      <c r="AX276" s="1047"/>
      <c r="AY27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7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76" s="1055"/>
      <c r="BB276" s="1038"/>
      <c r="BC276" s="1038"/>
      <c r="BD27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76" s="1038"/>
      <c r="BF276" s="1030"/>
      <c r="BG276" s="1030"/>
      <c r="BH276" s="1066"/>
      <c r="BI276" s="1038"/>
      <c r="BJ276" s="1066"/>
      <c r="BK276" s="1055"/>
      <c r="BL276" s="1038"/>
      <c r="BM276" s="1067"/>
      <c r="BN276" s="1068"/>
      <c r="BO276" s="1055"/>
      <c r="BP276" s="1022"/>
      <c r="BQ276" s="1067"/>
      <c r="BR276" s="1069"/>
      <c r="BS276" s="1070"/>
      <c r="BT276" s="1022"/>
      <c r="BU276" s="1071"/>
      <c r="BV276" s="1039"/>
      <c r="BW276" s="1025"/>
      <c r="BX276" s="1026"/>
      <c r="BY276" s="1022"/>
      <c r="BZ276" s="1022"/>
      <c r="CA276" s="1025"/>
      <c r="CB276" s="1026"/>
      <c r="CC276" s="1025"/>
      <c r="CD276" s="1026"/>
      <c r="CE276" s="1025"/>
      <c r="CF276" s="1026"/>
      <c r="CG276" s="1202"/>
      <c r="CH276" s="1022"/>
      <c r="CI276" s="1022"/>
      <c r="CJ276" s="1022"/>
      <c r="CK276" s="1065"/>
      <c r="CL276" s="1026"/>
      <c r="CM276" s="1202"/>
      <c r="CN276" s="1022"/>
      <c r="CO276" s="1022"/>
      <c r="CP276" s="1022"/>
      <c r="CQ276" s="1065"/>
      <c r="CR276" s="1026"/>
      <c r="CS276" s="1202"/>
      <c r="CT276" s="1022"/>
      <c r="CU276" s="1022"/>
      <c r="CV276" s="1022"/>
      <c r="CW276" s="1065"/>
      <c r="CX276" s="1026"/>
      <c r="CY276" s="1022"/>
      <c r="CZ276" s="1022"/>
      <c r="DA276" s="1022"/>
      <c r="DB276" s="1022"/>
      <c r="DC276" s="1065"/>
    </row>
    <row r="277" spans="1:107" ht="18.600000000000001" customHeight="1" x14ac:dyDescent="0.25">
      <c r="A277" s="1180" t="s">
        <v>954</v>
      </c>
      <c r="B277" s="1018"/>
      <c r="C277" s="1018"/>
      <c r="D277" s="1011"/>
      <c r="E277" s="1023"/>
      <c r="F277" s="1019"/>
      <c r="G277" s="1016"/>
      <c r="H277" s="1020"/>
      <c r="I277" s="1239"/>
      <c r="J277" s="1238"/>
      <c r="K277" s="1021"/>
      <c r="L277" s="1016"/>
      <c r="M277" s="1022"/>
      <c r="N27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7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7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7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7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7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77" s="1022"/>
      <c r="U277" s="1022"/>
      <c r="V27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7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7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7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7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7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77" s="1022"/>
      <c r="AC277" s="1046"/>
      <c r="AD277" s="1047"/>
      <c r="AE277" s="1047"/>
      <c r="AF277" s="1047"/>
      <c r="AG277" s="1039"/>
      <c r="AH277" s="1038"/>
      <c r="AI277" s="1048"/>
      <c r="AJ277" s="1048"/>
      <c r="AK277" s="1041"/>
      <c r="AL277" s="1042"/>
      <c r="AM277" s="1043"/>
      <c r="AN277" s="1040"/>
      <c r="AO277" s="1044"/>
      <c r="AP277" s="1044"/>
      <c r="AQ277" s="1044"/>
      <c r="AR277" s="1044"/>
      <c r="AS277" s="1044"/>
      <c r="AT277" s="1044"/>
      <c r="AU277" s="1049"/>
      <c r="AV277" s="1041"/>
      <c r="AW277" s="1041"/>
      <c r="AX277" s="1047"/>
      <c r="AY27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7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77" s="1055"/>
      <c r="BB277" s="1038"/>
      <c r="BC277" s="1038"/>
      <c r="BD27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77" s="1038"/>
      <c r="BF277" s="1030"/>
      <c r="BG277" s="1030"/>
      <c r="BH277" s="1066"/>
      <c r="BI277" s="1038"/>
      <c r="BJ277" s="1066"/>
      <c r="BK277" s="1055"/>
      <c r="BL277" s="1038"/>
      <c r="BM277" s="1067"/>
      <c r="BN277" s="1068"/>
      <c r="BO277" s="1055"/>
      <c r="BP277" s="1022"/>
      <c r="BQ277" s="1067"/>
      <c r="BR277" s="1069"/>
      <c r="BS277" s="1070"/>
      <c r="BT277" s="1022"/>
      <c r="BU277" s="1071"/>
      <c r="BV277" s="1039"/>
      <c r="BW277" s="1025"/>
      <c r="BX277" s="1026"/>
      <c r="BY277" s="1022"/>
      <c r="BZ277" s="1022"/>
      <c r="CA277" s="1025"/>
      <c r="CB277" s="1026"/>
      <c r="CC277" s="1025"/>
      <c r="CD277" s="1026"/>
      <c r="CE277" s="1025"/>
      <c r="CF277" s="1026"/>
      <c r="CG277" s="1202"/>
      <c r="CH277" s="1022"/>
      <c r="CI277" s="1022"/>
      <c r="CJ277" s="1022"/>
      <c r="CK277" s="1065"/>
      <c r="CL277" s="1026"/>
      <c r="CM277" s="1202"/>
      <c r="CN277" s="1022"/>
      <c r="CO277" s="1022"/>
      <c r="CP277" s="1022"/>
      <c r="CQ277" s="1065"/>
      <c r="CR277" s="1026"/>
      <c r="CS277" s="1202"/>
      <c r="CT277" s="1022"/>
      <c r="CU277" s="1022"/>
      <c r="CV277" s="1022"/>
      <c r="CW277" s="1065"/>
      <c r="CX277" s="1026"/>
      <c r="CY277" s="1022"/>
      <c r="CZ277" s="1022"/>
      <c r="DA277" s="1022"/>
      <c r="DB277" s="1022"/>
      <c r="DC277" s="1065"/>
    </row>
    <row r="278" spans="1:107" ht="18.600000000000001" customHeight="1" x14ac:dyDescent="0.25">
      <c r="A278" s="1180" t="s">
        <v>955</v>
      </c>
      <c r="B278" s="1018"/>
      <c r="C278" s="1018"/>
      <c r="D278" s="1011"/>
      <c r="E278" s="1023"/>
      <c r="F278" s="1019"/>
      <c r="G278" s="1016"/>
      <c r="H278" s="1020"/>
      <c r="I278" s="1239"/>
      <c r="J278" s="1238"/>
      <c r="K278" s="1021"/>
      <c r="L278" s="1016"/>
      <c r="M278" s="1022"/>
      <c r="N27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7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7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7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7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7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78" s="1022"/>
      <c r="U278" s="1022"/>
      <c r="V27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7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7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7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7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7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78" s="1022"/>
      <c r="AC278" s="1046"/>
      <c r="AD278" s="1047"/>
      <c r="AE278" s="1047"/>
      <c r="AF278" s="1047"/>
      <c r="AG278" s="1039"/>
      <c r="AH278" s="1038"/>
      <c r="AI278" s="1048"/>
      <c r="AJ278" s="1048"/>
      <c r="AK278" s="1041"/>
      <c r="AL278" s="1042"/>
      <c r="AM278" s="1043"/>
      <c r="AN278" s="1040"/>
      <c r="AO278" s="1044"/>
      <c r="AP278" s="1044"/>
      <c r="AQ278" s="1044"/>
      <c r="AR278" s="1044"/>
      <c r="AS278" s="1044"/>
      <c r="AT278" s="1044"/>
      <c r="AU278" s="1049"/>
      <c r="AV278" s="1041"/>
      <c r="AW278" s="1041"/>
      <c r="AX278" s="1047"/>
      <c r="AY27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7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78" s="1055"/>
      <c r="BB278" s="1038"/>
      <c r="BC278" s="1038"/>
      <c r="BD27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78" s="1038"/>
      <c r="BF278" s="1030"/>
      <c r="BG278" s="1030"/>
      <c r="BH278" s="1066"/>
      <c r="BI278" s="1038"/>
      <c r="BJ278" s="1066"/>
      <c r="BK278" s="1055"/>
      <c r="BL278" s="1038"/>
      <c r="BM278" s="1067"/>
      <c r="BN278" s="1068"/>
      <c r="BO278" s="1055"/>
      <c r="BP278" s="1022"/>
      <c r="BQ278" s="1067"/>
      <c r="BR278" s="1069"/>
      <c r="BS278" s="1070"/>
      <c r="BT278" s="1022"/>
      <c r="BU278" s="1071"/>
      <c r="BV278" s="1039"/>
      <c r="BW278" s="1025"/>
      <c r="BX278" s="1026"/>
      <c r="BY278" s="1022"/>
      <c r="BZ278" s="1022"/>
      <c r="CA278" s="1025"/>
      <c r="CB278" s="1026"/>
      <c r="CC278" s="1025"/>
      <c r="CD278" s="1026"/>
      <c r="CE278" s="1025"/>
      <c r="CF278" s="1026"/>
      <c r="CG278" s="1202"/>
      <c r="CH278" s="1022"/>
      <c r="CI278" s="1022"/>
      <c r="CJ278" s="1022"/>
      <c r="CK278" s="1065"/>
      <c r="CL278" s="1026"/>
      <c r="CM278" s="1202"/>
      <c r="CN278" s="1022"/>
      <c r="CO278" s="1022"/>
      <c r="CP278" s="1022"/>
      <c r="CQ278" s="1065"/>
      <c r="CR278" s="1026"/>
      <c r="CS278" s="1202"/>
      <c r="CT278" s="1022"/>
      <c r="CU278" s="1022"/>
      <c r="CV278" s="1022"/>
      <c r="CW278" s="1065"/>
      <c r="CX278" s="1026"/>
      <c r="CY278" s="1022"/>
      <c r="CZ278" s="1022"/>
      <c r="DA278" s="1022"/>
      <c r="DB278" s="1022"/>
      <c r="DC278" s="1065"/>
    </row>
    <row r="279" spans="1:107" ht="18.600000000000001" customHeight="1" x14ac:dyDescent="0.25">
      <c r="A279" s="1180" t="s">
        <v>956</v>
      </c>
      <c r="B279" s="1018"/>
      <c r="C279" s="1018"/>
      <c r="D279" s="1011"/>
      <c r="E279" s="1023"/>
      <c r="F279" s="1019"/>
      <c r="G279" s="1016"/>
      <c r="H279" s="1020"/>
      <c r="I279" s="1239"/>
      <c r="J279" s="1238"/>
      <c r="K279" s="1021"/>
      <c r="L279" s="1016"/>
      <c r="M279" s="1022"/>
      <c r="N27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7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7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7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7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7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79" s="1022"/>
      <c r="U279" s="1022"/>
      <c r="V27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7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7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7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7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7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79" s="1022"/>
      <c r="AC279" s="1046"/>
      <c r="AD279" s="1047"/>
      <c r="AE279" s="1047"/>
      <c r="AF279" s="1047"/>
      <c r="AG279" s="1039"/>
      <c r="AH279" s="1038"/>
      <c r="AI279" s="1048"/>
      <c r="AJ279" s="1048"/>
      <c r="AK279" s="1041"/>
      <c r="AL279" s="1042"/>
      <c r="AM279" s="1043"/>
      <c r="AN279" s="1040"/>
      <c r="AO279" s="1044"/>
      <c r="AP279" s="1044"/>
      <c r="AQ279" s="1044"/>
      <c r="AR279" s="1044"/>
      <c r="AS279" s="1044"/>
      <c r="AT279" s="1044"/>
      <c r="AU279" s="1049"/>
      <c r="AV279" s="1041"/>
      <c r="AW279" s="1041"/>
      <c r="AX279" s="1047"/>
      <c r="AY27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7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79" s="1055"/>
      <c r="BB279" s="1038"/>
      <c r="BC279" s="1038"/>
      <c r="BD27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79" s="1038"/>
      <c r="BF279" s="1030"/>
      <c r="BG279" s="1030"/>
      <c r="BH279" s="1066"/>
      <c r="BI279" s="1038"/>
      <c r="BJ279" s="1066"/>
      <c r="BK279" s="1055"/>
      <c r="BL279" s="1038"/>
      <c r="BM279" s="1067"/>
      <c r="BN279" s="1068"/>
      <c r="BO279" s="1055"/>
      <c r="BP279" s="1022"/>
      <c r="BQ279" s="1067"/>
      <c r="BR279" s="1069"/>
      <c r="BS279" s="1070"/>
      <c r="BT279" s="1022"/>
      <c r="BU279" s="1071"/>
      <c r="BV279" s="1039"/>
      <c r="BW279" s="1025"/>
      <c r="BX279" s="1026"/>
      <c r="BY279" s="1022"/>
      <c r="BZ279" s="1022"/>
      <c r="CA279" s="1025"/>
      <c r="CB279" s="1026"/>
      <c r="CC279" s="1025"/>
      <c r="CD279" s="1026"/>
      <c r="CE279" s="1025"/>
      <c r="CF279" s="1026"/>
      <c r="CG279" s="1202"/>
      <c r="CH279" s="1022"/>
      <c r="CI279" s="1022"/>
      <c r="CJ279" s="1022"/>
      <c r="CK279" s="1065"/>
      <c r="CL279" s="1026"/>
      <c r="CM279" s="1202"/>
      <c r="CN279" s="1022"/>
      <c r="CO279" s="1022"/>
      <c r="CP279" s="1022"/>
      <c r="CQ279" s="1065"/>
      <c r="CR279" s="1026"/>
      <c r="CS279" s="1202"/>
      <c r="CT279" s="1022"/>
      <c r="CU279" s="1022"/>
      <c r="CV279" s="1022"/>
      <c r="CW279" s="1065"/>
      <c r="CX279" s="1026"/>
      <c r="CY279" s="1022"/>
      <c r="CZ279" s="1022"/>
      <c r="DA279" s="1022"/>
      <c r="DB279" s="1022"/>
      <c r="DC279" s="1065"/>
    </row>
    <row r="280" spans="1:107" ht="18.600000000000001" customHeight="1" x14ac:dyDescent="0.25">
      <c r="A280" s="1180" t="s">
        <v>957</v>
      </c>
      <c r="B280" s="1018"/>
      <c r="C280" s="1018"/>
      <c r="D280" s="1011"/>
      <c r="E280" s="1023"/>
      <c r="F280" s="1019"/>
      <c r="G280" s="1016"/>
      <c r="H280" s="1020"/>
      <c r="I280" s="1239"/>
      <c r="J280" s="1238"/>
      <c r="K280" s="1021"/>
      <c r="L280" s="1016"/>
      <c r="M280" s="1022"/>
      <c r="N28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8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8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8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8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8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80" s="1022"/>
      <c r="U280" s="1022"/>
      <c r="V28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8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8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8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8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8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80" s="1022"/>
      <c r="AC280" s="1046"/>
      <c r="AD280" s="1047"/>
      <c r="AE280" s="1047"/>
      <c r="AF280" s="1047"/>
      <c r="AG280" s="1039"/>
      <c r="AH280" s="1038"/>
      <c r="AI280" s="1048"/>
      <c r="AJ280" s="1048"/>
      <c r="AK280" s="1041"/>
      <c r="AL280" s="1042"/>
      <c r="AM280" s="1043"/>
      <c r="AN280" s="1040"/>
      <c r="AO280" s="1044"/>
      <c r="AP280" s="1044"/>
      <c r="AQ280" s="1044"/>
      <c r="AR280" s="1044"/>
      <c r="AS280" s="1044"/>
      <c r="AT280" s="1044"/>
      <c r="AU280" s="1049"/>
      <c r="AV280" s="1041"/>
      <c r="AW280" s="1041"/>
      <c r="AX280" s="1047"/>
      <c r="AY28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8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80" s="1055"/>
      <c r="BB280" s="1038"/>
      <c r="BC280" s="1038"/>
      <c r="BD28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80" s="1038"/>
      <c r="BF280" s="1030"/>
      <c r="BG280" s="1030"/>
      <c r="BH280" s="1066"/>
      <c r="BI280" s="1038"/>
      <c r="BJ280" s="1066"/>
      <c r="BK280" s="1055"/>
      <c r="BL280" s="1038"/>
      <c r="BM280" s="1067"/>
      <c r="BN280" s="1068"/>
      <c r="BO280" s="1055"/>
      <c r="BP280" s="1022"/>
      <c r="BQ280" s="1067"/>
      <c r="BR280" s="1069"/>
      <c r="BS280" s="1070"/>
      <c r="BT280" s="1022"/>
      <c r="BU280" s="1071"/>
      <c r="BV280" s="1039"/>
      <c r="BW280" s="1025"/>
      <c r="BX280" s="1026"/>
      <c r="BY280" s="1022"/>
      <c r="BZ280" s="1022"/>
      <c r="CA280" s="1025"/>
      <c r="CB280" s="1026"/>
      <c r="CC280" s="1025"/>
      <c r="CD280" s="1026"/>
      <c r="CE280" s="1025"/>
      <c r="CF280" s="1026"/>
      <c r="CG280" s="1202"/>
      <c r="CH280" s="1022"/>
      <c r="CI280" s="1022"/>
      <c r="CJ280" s="1022"/>
      <c r="CK280" s="1065"/>
      <c r="CL280" s="1026"/>
      <c r="CM280" s="1202"/>
      <c r="CN280" s="1022"/>
      <c r="CO280" s="1022"/>
      <c r="CP280" s="1022"/>
      <c r="CQ280" s="1065"/>
      <c r="CR280" s="1026"/>
      <c r="CS280" s="1202"/>
      <c r="CT280" s="1022"/>
      <c r="CU280" s="1022"/>
      <c r="CV280" s="1022"/>
      <c r="CW280" s="1065"/>
      <c r="CX280" s="1026"/>
      <c r="CY280" s="1022"/>
      <c r="CZ280" s="1022"/>
      <c r="DA280" s="1022"/>
      <c r="DB280" s="1022"/>
      <c r="DC280" s="1065"/>
    </row>
    <row r="281" spans="1:107" ht="18.600000000000001" customHeight="1" x14ac:dyDescent="0.25">
      <c r="A281" s="1180" t="s">
        <v>958</v>
      </c>
      <c r="B281" s="1018"/>
      <c r="C281" s="1018"/>
      <c r="D281" s="1011"/>
      <c r="E281" s="1023"/>
      <c r="F281" s="1019"/>
      <c r="G281" s="1016"/>
      <c r="H281" s="1020"/>
      <c r="I281" s="1239"/>
      <c r="J281" s="1238"/>
      <c r="K281" s="1021"/>
      <c r="L281" s="1016"/>
      <c r="M281" s="1022"/>
      <c r="N28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8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8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8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8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8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81" s="1022"/>
      <c r="U281" s="1022"/>
      <c r="V28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8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8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8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8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8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81" s="1022"/>
      <c r="AC281" s="1046"/>
      <c r="AD281" s="1047"/>
      <c r="AE281" s="1047"/>
      <c r="AF281" s="1047"/>
      <c r="AG281" s="1039"/>
      <c r="AH281" s="1038"/>
      <c r="AI281" s="1048"/>
      <c r="AJ281" s="1048"/>
      <c r="AK281" s="1041"/>
      <c r="AL281" s="1042"/>
      <c r="AM281" s="1043"/>
      <c r="AN281" s="1040"/>
      <c r="AO281" s="1044"/>
      <c r="AP281" s="1044"/>
      <c r="AQ281" s="1044"/>
      <c r="AR281" s="1044"/>
      <c r="AS281" s="1044"/>
      <c r="AT281" s="1044"/>
      <c r="AU281" s="1049"/>
      <c r="AV281" s="1041"/>
      <c r="AW281" s="1041"/>
      <c r="AX281" s="1047"/>
      <c r="AY28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8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81" s="1055"/>
      <c r="BB281" s="1038"/>
      <c r="BC281" s="1038"/>
      <c r="BD28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81" s="1038"/>
      <c r="BF281" s="1030"/>
      <c r="BG281" s="1030"/>
      <c r="BH281" s="1066"/>
      <c r="BI281" s="1038"/>
      <c r="BJ281" s="1066"/>
      <c r="BK281" s="1055"/>
      <c r="BL281" s="1038"/>
      <c r="BM281" s="1067"/>
      <c r="BN281" s="1068"/>
      <c r="BO281" s="1055"/>
      <c r="BP281" s="1022"/>
      <c r="BQ281" s="1067"/>
      <c r="BR281" s="1069"/>
      <c r="BS281" s="1070"/>
      <c r="BT281" s="1022"/>
      <c r="BU281" s="1071"/>
      <c r="BV281" s="1039"/>
      <c r="BW281" s="1025"/>
      <c r="BX281" s="1026"/>
      <c r="BY281" s="1022"/>
      <c r="BZ281" s="1022"/>
      <c r="CA281" s="1025"/>
      <c r="CB281" s="1026"/>
      <c r="CC281" s="1025"/>
      <c r="CD281" s="1026"/>
      <c r="CE281" s="1025"/>
      <c r="CF281" s="1026"/>
      <c r="CG281" s="1202"/>
      <c r="CH281" s="1022"/>
      <c r="CI281" s="1022"/>
      <c r="CJ281" s="1022"/>
      <c r="CK281" s="1065"/>
      <c r="CL281" s="1026"/>
      <c r="CM281" s="1202"/>
      <c r="CN281" s="1022"/>
      <c r="CO281" s="1022"/>
      <c r="CP281" s="1022"/>
      <c r="CQ281" s="1065"/>
      <c r="CR281" s="1026"/>
      <c r="CS281" s="1202"/>
      <c r="CT281" s="1022"/>
      <c r="CU281" s="1022"/>
      <c r="CV281" s="1022"/>
      <c r="CW281" s="1065"/>
      <c r="CX281" s="1026"/>
      <c r="CY281" s="1022"/>
      <c r="CZ281" s="1022"/>
      <c r="DA281" s="1022"/>
      <c r="DB281" s="1022"/>
      <c r="DC281" s="1065"/>
    </row>
    <row r="282" spans="1:107" ht="18.600000000000001" customHeight="1" x14ac:dyDescent="0.25">
      <c r="A282" s="1180" t="s">
        <v>959</v>
      </c>
      <c r="B282" s="1018"/>
      <c r="C282" s="1018"/>
      <c r="D282" s="1011"/>
      <c r="E282" s="1023"/>
      <c r="F282" s="1019"/>
      <c r="G282" s="1016"/>
      <c r="H282" s="1020"/>
      <c r="I282" s="1239"/>
      <c r="J282" s="1238"/>
      <c r="K282" s="1021"/>
      <c r="L282" s="1016"/>
      <c r="M282" s="1022"/>
      <c r="N28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8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8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8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8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8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82" s="1022"/>
      <c r="U282" s="1022"/>
      <c r="V28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8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8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8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8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8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82" s="1022"/>
      <c r="AC282" s="1046"/>
      <c r="AD282" s="1047"/>
      <c r="AE282" s="1047"/>
      <c r="AF282" s="1047"/>
      <c r="AG282" s="1039"/>
      <c r="AH282" s="1038"/>
      <c r="AI282" s="1048"/>
      <c r="AJ282" s="1048"/>
      <c r="AK282" s="1041"/>
      <c r="AL282" s="1042"/>
      <c r="AM282" s="1043"/>
      <c r="AN282" s="1040"/>
      <c r="AO282" s="1044"/>
      <c r="AP282" s="1044"/>
      <c r="AQ282" s="1044"/>
      <c r="AR282" s="1044"/>
      <c r="AS282" s="1044"/>
      <c r="AT282" s="1044"/>
      <c r="AU282" s="1049"/>
      <c r="AV282" s="1041"/>
      <c r="AW282" s="1041"/>
      <c r="AX282" s="1047"/>
      <c r="AY28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8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82" s="1055"/>
      <c r="BB282" s="1038"/>
      <c r="BC282" s="1038"/>
      <c r="BD28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82" s="1038"/>
      <c r="BF282" s="1030"/>
      <c r="BG282" s="1030"/>
      <c r="BH282" s="1066"/>
      <c r="BI282" s="1038"/>
      <c r="BJ282" s="1066"/>
      <c r="BK282" s="1055"/>
      <c r="BL282" s="1038"/>
      <c r="BM282" s="1067"/>
      <c r="BN282" s="1068"/>
      <c r="BO282" s="1055"/>
      <c r="BP282" s="1022"/>
      <c r="BQ282" s="1067"/>
      <c r="BR282" s="1069"/>
      <c r="BS282" s="1070"/>
      <c r="BT282" s="1022"/>
      <c r="BU282" s="1071"/>
      <c r="BV282" s="1039"/>
      <c r="BW282" s="1025"/>
      <c r="BX282" s="1026"/>
      <c r="BY282" s="1022"/>
      <c r="BZ282" s="1022"/>
      <c r="CA282" s="1025"/>
      <c r="CB282" s="1026"/>
      <c r="CC282" s="1025"/>
      <c r="CD282" s="1026"/>
      <c r="CE282" s="1025"/>
      <c r="CF282" s="1026"/>
      <c r="CG282" s="1202"/>
      <c r="CH282" s="1022"/>
      <c r="CI282" s="1022"/>
      <c r="CJ282" s="1022"/>
      <c r="CK282" s="1065"/>
      <c r="CL282" s="1026"/>
      <c r="CM282" s="1202"/>
      <c r="CN282" s="1022"/>
      <c r="CO282" s="1022"/>
      <c r="CP282" s="1022"/>
      <c r="CQ282" s="1065"/>
      <c r="CR282" s="1026"/>
      <c r="CS282" s="1202"/>
      <c r="CT282" s="1022"/>
      <c r="CU282" s="1022"/>
      <c r="CV282" s="1022"/>
      <c r="CW282" s="1065"/>
      <c r="CX282" s="1026"/>
      <c r="CY282" s="1022"/>
      <c r="CZ282" s="1022"/>
      <c r="DA282" s="1022"/>
      <c r="DB282" s="1022"/>
      <c r="DC282" s="1065"/>
    </row>
    <row r="283" spans="1:107" ht="18.600000000000001" customHeight="1" x14ac:dyDescent="0.25">
      <c r="A283" s="1180" t="s">
        <v>960</v>
      </c>
      <c r="B283" s="1018"/>
      <c r="C283" s="1018"/>
      <c r="D283" s="1011"/>
      <c r="E283" s="1023"/>
      <c r="F283" s="1019"/>
      <c r="G283" s="1016"/>
      <c r="H283" s="1020"/>
      <c r="I283" s="1239"/>
      <c r="J283" s="1238"/>
      <c r="K283" s="1021"/>
      <c r="L283" s="1016"/>
      <c r="M283" s="1022"/>
      <c r="N28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8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8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8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8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8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83" s="1022"/>
      <c r="U283" s="1022"/>
      <c r="V28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8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8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8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8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8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83" s="1022"/>
      <c r="AC283" s="1046"/>
      <c r="AD283" s="1047"/>
      <c r="AE283" s="1047"/>
      <c r="AF283" s="1047"/>
      <c r="AG283" s="1039"/>
      <c r="AH283" s="1038"/>
      <c r="AI283" s="1048"/>
      <c r="AJ283" s="1048"/>
      <c r="AK283" s="1041"/>
      <c r="AL283" s="1042"/>
      <c r="AM283" s="1043"/>
      <c r="AN283" s="1040"/>
      <c r="AO283" s="1044"/>
      <c r="AP283" s="1044"/>
      <c r="AQ283" s="1044"/>
      <c r="AR283" s="1044"/>
      <c r="AS283" s="1044"/>
      <c r="AT283" s="1044"/>
      <c r="AU283" s="1049"/>
      <c r="AV283" s="1041"/>
      <c r="AW283" s="1041"/>
      <c r="AX283" s="1047"/>
      <c r="AY28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8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83" s="1055"/>
      <c r="BB283" s="1038"/>
      <c r="BC283" s="1038"/>
      <c r="BD28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83" s="1038"/>
      <c r="BF283" s="1030"/>
      <c r="BG283" s="1030"/>
      <c r="BH283" s="1066"/>
      <c r="BI283" s="1038"/>
      <c r="BJ283" s="1066"/>
      <c r="BK283" s="1055"/>
      <c r="BL283" s="1038"/>
      <c r="BM283" s="1067"/>
      <c r="BN283" s="1068"/>
      <c r="BO283" s="1055"/>
      <c r="BP283" s="1022"/>
      <c r="BQ283" s="1067"/>
      <c r="BR283" s="1069"/>
      <c r="BS283" s="1070"/>
      <c r="BT283" s="1022"/>
      <c r="BU283" s="1071"/>
      <c r="BV283" s="1039"/>
      <c r="BW283" s="1025"/>
      <c r="BX283" s="1026"/>
      <c r="BY283" s="1022"/>
      <c r="BZ283" s="1022"/>
      <c r="CA283" s="1025"/>
      <c r="CB283" s="1026"/>
      <c r="CC283" s="1025"/>
      <c r="CD283" s="1026"/>
      <c r="CE283" s="1025"/>
      <c r="CF283" s="1026"/>
      <c r="CG283" s="1202"/>
      <c r="CH283" s="1022"/>
      <c r="CI283" s="1022"/>
      <c r="CJ283" s="1022"/>
      <c r="CK283" s="1065"/>
      <c r="CL283" s="1026"/>
      <c r="CM283" s="1202"/>
      <c r="CN283" s="1022"/>
      <c r="CO283" s="1022"/>
      <c r="CP283" s="1022"/>
      <c r="CQ283" s="1065"/>
      <c r="CR283" s="1026"/>
      <c r="CS283" s="1202"/>
      <c r="CT283" s="1022"/>
      <c r="CU283" s="1022"/>
      <c r="CV283" s="1022"/>
      <c r="CW283" s="1065"/>
      <c r="CX283" s="1026"/>
      <c r="CY283" s="1022"/>
      <c r="CZ283" s="1022"/>
      <c r="DA283" s="1022"/>
      <c r="DB283" s="1022"/>
      <c r="DC283" s="1065"/>
    </row>
    <row r="284" spans="1:107" ht="18.600000000000001" customHeight="1" x14ac:dyDescent="0.25">
      <c r="A284" s="1180" t="s">
        <v>961</v>
      </c>
      <c r="B284" s="1018"/>
      <c r="C284" s="1018"/>
      <c r="D284" s="1011"/>
      <c r="E284" s="1023"/>
      <c r="F284" s="1019"/>
      <c r="G284" s="1016"/>
      <c r="H284" s="1020"/>
      <c r="I284" s="1239"/>
      <c r="J284" s="1238"/>
      <c r="K284" s="1021"/>
      <c r="L284" s="1016"/>
      <c r="M284" s="1022"/>
      <c r="N28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8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8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8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8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8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84" s="1022"/>
      <c r="U284" s="1022"/>
      <c r="V28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8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8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8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8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8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84" s="1022"/>
      <c r="AC284" s="1046"/>
      <c r="AD284" s="1047"/>
      <c r="AE284" s="1047"/>
      <c r="AF284" s="1047"/>
      <c r="AG284" s="1039"/>
      <c r="AH284" s="1038"/>
      <c r="AI284" s="1048"/>
      <c r="AJ284" s="1048"/>
      <c r="AK284" s="1041"/>
      <c r="AL284" s="1042"/>
      <c r="AM284" s="1043"/>
      <c r="AN284" s="1040"/>
      <c r="AO284" s="1044"/>
      <c r="AP284" s="1044"/>
      <c r="AQ284" s="1044"/>
      <c r="AR284" s="1044"/>
      <c r="AS284" s="1044"/>
      <c r="AT284" s="1044"/>
      <c r="AU284" s="1049"/>
      <c r="AV284" s="1041"/>
      <c r="AW284" s="1041"/>
      <c r="AX284" s="1047"/>
      <c r="AY28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8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84" s="1055"/>
      <c r="BB284" s="1038"/>
      <c r="BC284" s="1038"/>
      <c r="BD28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84" s="1038"/>
      <c r="BF284" s="1030"/>
      <c r="BG284" s="1030"/>
      <c r="BH284" s="1066"/>
      <c r="BI284" s="1038"/>
      <c r="BJ284" s="1066"/>
      <c r="BK284" s="1055"/>
      <c r="BL284" s="1038"/>
      <c r="BM284" s="1067"/>
      <c r="BN284" s="1068"/>
      <c r="BO284" s="1055"/>
      <c r="BP284" s="1022"/>
      <c r="BQ284" s="1067"/>
      <c r="BR284" s="1069"/>
      <c r="BS284" s="1070"/>
      <c r="BT284" s="1022"/>
      <c r="BU284" s="1071"/>
      <c r="BV284" s="1039"/>
      <c r="BW284" s="1025"/>
      <c r="BX284" s="1026"/>
      <c r="BY284" s="1022"/>
      <c r="BZ284" s="1022"/>
      <c r="CA284" s="1025"/>
      <c r="CB284" s="1026"/>
      <c r="CC284" s="1025"/>
      <c r="CD284" s="1026"/>
      <c r="CE284" s="1025"/>
      <c r="CF284" s="1026"/>
      <c r="CG284" s="1202"/>
      <c r="CH284" s="1022"/>
      <c r="CI284" s="1022"/>
      <c r="CJ284" s="1022"/>
      <c r="CK284" s="1065"/>
      <c r="CL284" s="1026"/>
      <c r="CM284" s="1202"/>
      <c r="CN284" s="1022"/>
      <c r="CO284" s="1022"/>
      <c r="CP284" s="1022"/>
      <c r="CQ284" s="1065"/>
      <c r="CR284" s="1026"/>
      <c r="CS284" s="1202"/>
      <c r="CT284" s="1022"/>
      <c r="CU284" s="1022"/>
      <c r="CV284" s="1022"/>
      <c r="CW284" s="1065"/>
      <c r="CX284" s="1026"/>
      <c r="CY284" s="1022"/>
      <c r="CZ284" s="1022"/>
      <c r="DA284" s="1022"/>
      <c r="DB284" s="1022"/>
      <c r="DC284" s="1065"/>
    </row>
    <row r="285" spans="1:107" ht="18.600000000000001" customHeight="1" x14ac:dyDescent="0.25">
      <c r="A285" s="1180" t="s">
        <v>962</v>
      </c>
      <c r="B285" s="1018"/>
      <c r="C285" s="1018"/>
      <c r="D285" s="1011"/>
      <c r="E285" s="1023"/>
      <c r="F285" s="1019"/>
      <c r="G285" s="1016"/>
      <c r="H285" s="1020"/>
      <c r="I285" s="1239"/>
      <c r="J285" s="1238"/>
      <c r="K285" s="1021"/>
      <c r="L285" s="1016"/>
      <c r="M285" s="1022"/>
      <c r="N28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8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8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8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8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8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85" s="1022"/>
      <c r="U285" s="1022"/>
      <c r="V28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8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8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8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8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8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85" s="1022"/>
      <c r="AC285" s="1046"/>
      <c r="AD285" s="1047"/>
      <c r="AE285" s="1047"/>
      <c r="AF285" s="1047"/>
      <c r="AG285" s="1039"/>
      <c r="AH285" s="1038"/>
      <c r="AI285" s="1048"/>
      <c r="AJ285" s="1048"/>
      <c r="AK285" s="1041"/>
      <c r="AL285" s="1042"/>
      <c r="AM285" s="1043"/>
      <c r="AN285" s="1040"/>
      <c r="AO285" s="1044"/>
      <c r="AP285" s="1044"/>
      <c r="AQ285" s="1044"/>
      <c r="AR285" s="1044"/>
      <c r="AS285" s="1044"/>
      <c r="AT285" s="1044"/>
      <c r="AU285" s="1049"/>
      <c r="AV285" s="1041"/>
      <c r="AW285" s="1041"/>
      <c r="AX285" s="1047"/>
      <c r="AY28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8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85" s="1055"/>
      <c r="BB285" s="1038"/>
      <c r="BC285" s="1038"/>
      <c r="BD28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85" s="1038"/>
      <c r="BF285" s="1030"/>
      <c r="BG285" s="1030"/>
      <c r="BH285" s="1066"/>
      <c r="BI285" s="1038"/>
      <c r="BJ285" s="1066"/>
      <c r="BK285" s="1055"/>
      <c r="BL285" s="1038"/>
      <c r="BM285" s="1067"/>
      <c r="BN285" s="1068"/>
      <c r="BO285" s="1055"/>
      <c r="BP285" s="1022"/>
      <c r="BQ285" s="1067"/>
      <c r="BR285" s="1069"/>
      <c r="BS285" s="1070"/>
      <c r="BT285" s="1022"/>
      <c r="BU285" s="1071"/>
      <c r="BV285" s="1039"/>
      <c r="BW285" s="1025"/>
      <c r="BX285" s="1026"/>
      <c r="BY285" s="1022"/>
      <c r="BZ285" s="1022"/>
      <c r="CA285" s="1025"/>
      <c r="CB285" s="1026"/>
      <c r="CC285" s="1025"/>
      <c r="CD285" s="1026"/>
      <c r="CE285" s="1025"/>
      <c r="CF285" s="1026"/>
      <c r="CG285" s="1202"/>
      <c r="CH285" s="1022"/>
      <c r="CI285" s="1022"/>
      <c r="CJ285" s="1022"/>
      <c r="CK285" s="1065"/>
      <c r="CL285" s="1026"/>
      <c r="CM285" s="1202"/>
      <c r="CN285" s="1022"/>
      <c r="CO285" s="1022"/>
      <c r="CP285" s="1022"/>
      <c r="CQ285" s="1065"/>
      <c r="CR285" s="1026"/>
      <c r="CS285" s="1202"/>
      <c r="CT285" s="1022"/>
      <c r="CU285" s="1022"/>
      <c r="CV285" s="1022"/>
      <c r="CW285" s="1065"/>
      <c r="CX285" s="1026"/>
      <c r="CY285" s="1022"/>
      <c r="CZ285" s="1022"/>
      <c r="DA285" s="1022"/>
      <c r="DB285" s="1022"/>
      <c r="DC285" s="1065"/>
    </row>
    <row r="286" spans="1:107" ht="18.600000000000001" customHeight="1" x14ac:dyDescent="0.25">
      <c r="A286" s="1180" t="s">
        <v>963</v>
      </c>
      <c r="B286" s="1018"/>
      <c r="C286" s="1018"/>
      <c r="D286" s="1011"/>
      <c r="E286" s="1023"/>
      <c r="F286" s="1019"/>
      <c r="G286" s="1016"/>
      <c r="H286" s="1020"/>
      <c r="I286" s="1239"/>
      <c r="J286" s="1238"/>
      <c r="K286" s="1021"/>
      <c r="L286" s="1016"/>
      <c r="M286" s="1022"/>
      <c r="N28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8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8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8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8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8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86" s="1022"/>
      <c r="U286" s="1022"/>
      <c r="V28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8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8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8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8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8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86" s="1022"/>
      <c r="AC286" s="1046"/>
      <c r="AD286" s="1047"/>
      <c r="AE286" s="1047"/>
      <c r="AF286" s="1047"/>
      <c r="AG286" s="1039"/>
      <c r="AH286" s="1038"/>
      <c r="AI286" s="1048"/>
      <c r="AJ286" s="1048"/>
      <c r="AK286" s="1041"/>
      <c r="AL286" s="1042"/>
      <c r="AM286" s="1043"/>
      <c r="AN286" s="1040"/>
      <c r="AO286" s="1044"/>
      <c r="AP286" s="1044"/>
      <c r="AQ286" s="1044"/>
      <c r="AR286" s="1044"/>
      <c r="AS286" s="1044"/>
      <c r="AT286" s="1044"/>
      <c r="AU286" s="1049"/>
      <c r="AV286" s="1041"/>
      <c r="AW286" s="1041"/>
      <c r="AX286" s="1047"/>
      <c r="AY28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8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86" s="1055"/>
      <c r="BB286" s="1038"/>
      <c r="BC286" s="1038"/>
      <c r="BD28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86" s="1038"/>
      <c r="BF286" s="1030"/>
      <c r="BG286" s="1030"/>
      <c r="BH286" s="1066"/>
      <c r="BI286" s="1038"/>
      <c r="BJ286" s="1066"/>
      <c r="BK286" s="1055"/>
      <c r="BL286" s="1038"/>
      <c r="BM286" s="1067"/>
      <c r="BN286" s="1068"/>
      <c r="BO286" s="1055"/>
      <c r="BP286" s="1022"/>
      <c r="BQ286" s="1067"/>
      <c r="BR286" s="1069"/>
      <c r="BS286" s="1070"/>
      <c r="BT286" s="1022"/>
      <c r="BU286" s="1071"/>
      <c r="BV286" s="1039"/>
      <c r="BW286" s="1025"/>
      <c r="BX286" s="1026"/>
      <c r="BY286" s="1022"/>
      <c r="BZ286" s="1022"/>
      <c r="CA286" s="1025"/>
      <c r="CB286" s="1026"/>
      <c r="CC286" s="1025"/>
      <c r="CD286" s="1026"/>
      <c r="CE286" s="1025"/>
      <c r="CF286" s="1026"/>
      <c r="CG286" s="1202"/>
      <c r="CH286" s="1022"/>
      <c r="CI286" s="1022"/>
      <c r="CJ286" s="1022"/>
      <c r="CK286" s="1065"/>
      <c r="CL286" s="1026"/>
      <c r="CM286" s="1202"/>
      <c r="CN286" s="1022"/>
      <c r="CO286" s="1022"/>
      <c r="CP286" s="1022"/>
      <c r="CQ286" s="1065"/>
      <c r="CR286" s="1026"/>
      <c r="CS286" s="1202"/>
      <c r="CT286" s="1022"/>
      <c r="CU286" s="1022"/>
      <c r="CV286" s="1022"/>
      <c r="CW286" s="1065"/>
      <c r="CX286" s="1026"/>
      <c r="CY286" s="1022"/>
      <c r="CZ286" s="1022"/>
      <c r="DA286" s="1022"/>
      <c r="DB286" s="1022"/>
      <c r="DC286" s="1065"/>
    </row>
    <row r="287" spans="1:107" ht="18.600000000000001" customHeight="1" x14ac:dyDescent="0.25">
      <c r="A287" s="1180" t="s">
        <v>964</v>
      </c>
      <c r="B287" s="1018"/>
      <c r="C287" s="1018"/>
      <c r="D287" s="1011"/>
      <c r="E287" s="1023"/>
      <c r="F287" s="1019"/>
      <c r="G287" s="1016"/>
      <c r="H287" s="1020"/>
      <c r="I287" s="1239"/>
      <c r="J287" s="1238"/>
      <c r="K287" s="1021"/>
      <c r="L287" s="1016"/>
      <c r="M287" s="1022"/>
      <c r="N28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8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8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8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8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8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87" s="1022"/>
      <c r="U287" s="1022"/>
      <c r="V28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8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8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8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8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8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87" s="1022"/>
      <c r="AC287" s="1046"/>
      <c r="AD287" s="1047"/>
      <c r="AE287" s="1047"/>
      <c r="AF287" s="1047"/>
      <c r="AG287" s="1039"/>
      <c r="AH287" s="1038"/>
      <c r="AI287" s="1048"/>
      <c r="AJ287" s="1048"/>
      <c r="AK287" s="1041"/>
      <c r="AL287" s="1042"/>
      <c r="AM287" s="1043"/>
      <c r="AN287" s="1040"/>
      <c r="AO287" s="1044"/>
      <c r="AP287" s="1044"/>
      <c r="AQ287" s="1044"/>
      <c r="AR287" s="1044"/>
      <c r="AS287" s="1044"/>
      <c r="AT287" s="1044"/>
      <c r="AU287" s="1049"/>
      <c r="AV287" s="1041"/>
      <c r="AW287" s="1041"/>
      <c r="AX287" s="1047"/>
      <c r="AY28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8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87" s="1055"/>
      <c r="BB287" s="1038"/>
      <c r="BC287" s="1038"/>
      <c r="BD28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87" s="1038"/>
      <c r="BF287" s="1030"/>
      <c r="BG287" s="1030"/>
      <c r="BH287" s="1066"/>
      <c r="BI287" s="1038"/>
      <c r="BJ287" s="1066"/>
      <c r="BK287" s="1055"/>
      <c r="BL287" s="1038"/>
      <c r="BM287" s="1067"/>
      <c r="BN287" s="1068"/>
      <c r="BO287" s="1055"/>
      <c r="BP287" s="1022"/>
      <c r="BQ287" s="1067"/>
      <c r="BR287" s="1069"/>
      <c r="BS287" s="1070"/>
      <c r="BT287" s="1022"/>
      <c r="BU287" s="1071"/>
      <c r="BV287" s="1039"/>
      <c r="BW287" s="1025"/>
      <c r="BX287" s="1026"/>
      <c r="BY287" s="1022"/>
      <c r="BZ287" s="1022"/>
      <c r="CA287" s="1025"/>
      <c r="CB287" s="1026"/>
      <c r="CC287" s="1025"/>
      <c r="CD287" s="1026"/>
      <c r="CE287" s="1025"/>
      <c r="CF287" s="1026"/>
      <c r="CG287" s="1202"/>
      <c r="CH287" s="1022"/>
      <c r="CI287" s="1022"/>
      <c r="CJ287" s="1022"/>
      <c r="CK287" s="1065"/>
      <c r="CL287" s="1026"/>
      <c r="CM287" s="1202"/>
      <c r="CN287" s="1022"/>
      <c r="CO287" s="1022"/>
      <c r="CP287" s="1022"/>
      <c r="CQ287" s="1065"/>
      <c r="CR287" s="1026"/>
      <c r="CS287" s="1202"/>
      <c r="CT287" s="1022"/>
      <c r="CU287" s="1022"/>
      <c r="CV287" s="1022"/>
      <c r="CW287" s="1065"/>
      <c r="CX287" s="1026"/>
      <c r="CY287" s="1022"/>
      <c r="CZ287" s="1022"/>
      <c r="DA287" s="1022"/>
      <c r="DB287" s="1022"/>
      <c r="DC287" s="1065"/>
    </row>
    <row r="288" spans="1:107" ht="18.600000000000001" customHeight="1" x14ac:dyDescent="0.25">
      <c r="A288" s="1180" t="s">
        <v>965</v>
      </c>
      <c r="B288" s="1018"/>
      <c r="C288" s="1018"/>
      <c r="D288" s="1011"/>
      <c r="E288" s="1023"/>
      <c r="F288" s="1019"/>
      <c r="G288" s="1016"/>
      <c r="H288" s="1020"/>
      <c r="I288" s="1239"/>
      <c r="J288" s="1238"/>
      <c r="K288" s="1021"/>
      <c r="L288" s="1016"/>
      <c r="M288" s="1022"/>
      <c r="N28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8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8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8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8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8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88" s="1022"/>
      <c r="U288" s="1022"/>
      <c r="V28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8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8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8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8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8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88" s="1022"/>
      <c r="AC288" s="1046"/>
      <c r="AD288" s="1047"/>
      <c r="AE288" s="1047"/>
      <c r="AF288" s="1047"/>
      <c r="AG288" s="1039"/>
      <c r="AH288" s="1038"/>
      <c r="AI288" s="1048"/>
      <c r="AJ288" s="1048"/>
      <c r="AK288" s="1041"/>
      <c r="AL288" s="1042"/>
      <c r="AM288" s="1043"/>
      <c r="AN288" s="1040"/>
      <c r="AO288" s="1044"/>
      <c r="AP288" s="1044"/>
      <c r="AQ288" s="1044"/>
      <c r="AR288" s="1044"/>
      <c r="AS288" s="1044"/>
      <c r="AT288" s="1044"/>
      <c r="AU288" s="1049"/>
      <c r="AV288" s="1041"/>
      <c r="AW288" s="1041"/>
      <c r="AX288" s="1047"/>
      <c r="AY28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8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88" s="1055"/>
      <c r="BB288" s="1038"/>
      <c r="BC288" s="1038"/>
      <c r="BD28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88" s="1038"/>
      <c r="BF288" s="1030"/>
      <c r="BG288" s="1030"/>
      <c r="BH288" s="1066"/>
      <c r="BI288" s="1038"/>
      <c r="BJ288" s="1066"/>
      <c r="BK288" s="1055"/>
      <c r="BL288" s="1038"/>
      <c r="BM288" s="1067"/>
      <c r="BN288" s="1068"/>
      <c r="BO288" s="1055"/>
      <c r="BP288" s="1022"/>
      <c r="BQ288" s="1067"/>
      <c r="BR288" s="1069"/>
      <c r="BS288" s="1070"/>
      <c r="BT288" s="1022"/>
      <c r="BU288" s="1071"/>
      <c r="BV288" s="1039"/>
      <c r="BW288" s="1025"/>
      <c r="BX288" s="1026"/>
      <c r="BY288" s="1022"/>
      <c r="BZ288" s="1022"/>
      <c r="CA288" s="1025"/>
      <c r="CB288" s="1026"/>
      <c r="CC288" s="1025"/>
      <c r="CD288" s="1026"/>
      <c r="CE288" s="1025"/>
      <c r="CF288" s="1026"/>
      <c r="CG288" s="1202"/>
      <c r="CH288" s="1022"/>
      <c r="CI288" s="1022"/>
      <c r="CJ288" s="1022"/>
      <c r="CK288" s="1065"/>
      <c r="CL288" s="1026"/>
      <c r="CM288" s="1202"/>
      <c r="CN288" s="1022"/>
      <c r="CO288" s="1022"/>
      <c r="CP288" s="1022"/>
      <c r="CQ288" s="1065"/>
      <c r="CR288" s="1026"/>
      <c r="CS288" s="1202"/>
      <c r="CT288" s="1022"/>
      <c r="CU288" s="1022"/>
      <c r="CV288" s="1022"/>
      <c r="CW288" s="1065"/>
      <c r="CX288" s="1026"/>
      <c r="CY288" s="1022"/>
      <c r="CZ288" s="1022"/>
      <c r="DA288" s="1022"/>
      <c r="DB288" s="1022"/>
      <c r="DC288" s="1065"/>
    </row>
    <row r="289" spans="1:107" ht="18.600000000000001" customHeight="1" x14ac:dyDescent="0.25">
      <c r="A289" s="1180" t="s">
        <v>966</v>
      </c>
      <c r="B289" s="1018"/>
      <c r="C289" s="1018"/>
      <c r="D289" s="1011"/>
      <c r="E289" s="1023"/>
      <c r="F289" s="1019"/>
      <c r="G289" s="1016"/>
      <c r="H289" s="1020"/>
      <c r="I289" s="1239"/>
      <c r="J289" s="1238"/>
      <c r="K289" s="1021"/>
      <c r="L289" s="1016"/>
      <c r="M289" s="1022"/>
      <c r="N28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8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8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8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8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8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89" s="1022"/>
      <c r="U289" s="1022"/>
      <c r="V28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8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8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8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8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8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89" s="1022"/>
      <c r="AC289" s="1046"/>
      <c r="AD289" s="1047"/>
      <c r="AE289" s="1047"/>
      <c r="AF289" s="1047"/>
      <c r="AG289" s="1039"/>
      <c r="AH289" s="1038"/>
      <c r="AI289" s="1048"/>
      <c r="AJ289" s="1048"/>
      <c r="AK289" s="1041"/>
      <c r="AL289" s="1042"/>
      <c r="AM289" s="1043"/>
      <c r="AN289" s="1040"/>
      <c r="AO289" s="1044"/>
      <c r="AP289" s="1044"/>
      <c r="AQ289" s="1044"/>
      <c r="AR289" s="1044"/>
      <c r="AS289" s="1044"/>
      <c r="AT289" s="1044"/>
      <c r="AU289" s="1049"/>
      <c r="AV289" s="1041"/>
      <c r="AW289" s="1041"/>
      <c r="AX289" s="1047"/>
      <c r="AY28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8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89" s="1055"/>
      <c r="BB289" s="1038"/>
      <c r="BC289" s="1038"/>
      <c r="BD28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89" s="1038"/>
      <c r="BF289" s="1030"/>
      <c r="BG289" s="1030"/>
      <c r="BH289" s="1066"/>
      <c r="BI289" s="1038"/>
      <c r="BJ289" s="1066"/>
      <c r="BK289" s="1055"/>
      <c r="BL289" s="1038"/>
      <c r="BM289" s="1067"/>
      <c r="BN289" s="1068"/>
      <c r="BO289" s="1055"/>
      <c r="BP289" s="1022"/>
      <c r="BQ289" s="1067"/>
      <c r="BR289" s="1069"/>
      <c r="BS289" s="1070"/>
      <c r="BT289" s="1022"/>
      <c r="BU289" s="1071"/>
      <c r="BV289" s="1039"/>
      <c r="BW289" s="1025"/>
      <c r="BX289" s="1026"/>
      <c r="BY289" s="1022"/>
      <c r="BZ289" s="1022"/>
      <c r="CA289" s="1025"/>
      <c r="CB289" s="1026"/>
      <c r="CC289" s="1025"/>
      <c r="CD289" s="1026"/>
      <c r="CE289" s="1025"/>
      <c r="CF289" s="1026"/>
      <c r="CG289" s="1202"/>
      <c r="CH289" s="1022"/>
      <c r="CI289" s="1022"/>
      <c r="CJ289" s="1022"/>
      <c r="CK289" s="1065"/>
      <c r="CL289" s="1026"/>
      <c r="CM289" s="1202"/>
      <c r="CN289" s="1022"/>
      <c r="CO289" s="1022"/>
      <c r="CP289" s="1022"/>
      <c r="CQ289" s="1065"/>
      <c r="CR289" s="1026"/>
      <c r="CS289" s="1202"/>
      <c r="CT289" s="1022"/>
      <c r="CU289" s="1022"/>
      <c r="CV289" s="1022"/>
      <c r="CW289" s="1065"/>
      <c r="CX289" s="1026"/>
      <c r="CY289" s="1022"/>
      <c r="CZ289" s="1022"/>
      <c r="DA289" s="1022"/>
      <c r="DB289" s="1022"/>
      <c r="DC289" s="1065"/>
    </row>
    <row r="290" spans="1:107" ht="18.600000000000001" customHeight="1" x14ac:dyDescent="0.25">
      <c r="A290" s="1180" t="s">
        <v>967</v>
      </c>
      <c r="B290" s="1018"/>
      <c r="C290" s="1018"/>
      <c r="D290" s="1011"/>
      <c r="E290" s="1023"/>
      <c r="F290" s="1019"/>
      <c r="G290" s="1016"/>
      <c r="H290" s="1020"/>
      <c r="I290" s="1239"/>
      <c r="J290" s="1238"/>
      <c r="K290" s="1021"/>
      <c r="L290" s="1016"/>
      <c r="M290" s="1022"/>
      <c r="N29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9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9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9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9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9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90" s="1022"/>
      <c r="U290" s="1022"/>
      <c r="V29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9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9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9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9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9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90" s="1022"/>
      <c r="AC290" s="1046"/>
      <c r="AD290" s="1047"/>
      <c r="AE290" s="1047"/>
      <c r="AF290" s="1047"/>
      <c r="AG290" s="1039"/>
      <c r="AH290" s="1038"/>
      <c r="AI290" s="1048"/>
      <c r="AJ290" s="1048"/>
      <c r="AK290" s="1041"/>
      <c r="AL290" s="1042"/>
      <c r="AM290" s="1043"/>
      <c r="AN290" s="1040"/>
      <c r="AO290" s="1044"/>
      <c r="AP290" s="1044"/>
      <c r="AQ290" s="1044"/>
      <c r="AR290" s="1044"/>
      <c r="AS290" s="1044"/>
      <c r="AT290" s="1044"/>
      <c r="AU290" s="1049"/>
      <c r="AV290" s="1041"/>
      <c r="AW290" s="1041"/>
      <c r="AX290" s="1047"/>
      <c r="AY29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9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90" s="1055"/>
      <c r="BB290" s="1038"/>
      <c r="BC290" s="1038"/>
      <c r="BD29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90" s="1038"/>
      <c r="BF290" s="1030"/>
      <c r="BG290" s="1030"/>
      <c r="BH290" s="1066"/>
      <c r="BI290" s="1038"/>
      <c r="BJ290" s="1066"/>
      <c r="BK290" s="1055"/>
      <c r="BL290" s="1038"/>
      <c r="BM290" s="1067"/>
      <c r="BN290" s="1068"/>
      <c r="BO290" s="1055"/>
      <c r="BP290" s="1022"/>
      <c r="BQ290" s="1067"/>
      <c r="BR290" s="1069"/>
      <c r="BS290" s="1070"/>
      <c r="BT290" s="1022"/>
      <c r="BU290" s="1071"/>
      <c r="BV290" s="1039"/>
      <c r="BW290" s="1025"/>
      <c r="BX290" s="1026"/>
      <c r="BY290" s="1022"/>
      <c r="BZ290" s="1022"/>
      <c r="CA290" s="1025"/>
      <c r="CB290" s="1026"/>
      <c r="CC290" s="1025"/>
      <c r="CD290" s="1026"/>
      <c r="CE290" s="1025"/>
      <c r="CF290" s="1026"/>
      <c r="CG290" s="1202"/>
      <c r="CH290" s="1022"/>
      <c r="CI290" s="1022"/>
      <c r="CJ290" s="1022"/>
      <c r="CK290" s="1065"/>
      <c r="CL290" s="1026"/>
      <c r="CM290" s="1202"/>
      <c r="CN290" s="1022"/>
      <c r="CO290" s="1022"/>
      <c r="CP290" s="1022"/>
      <c r="CQ290" s="1065"/>
      <c r="CR290" s="1026"/>
      <c r="CS290" s="1202"/>
      <c r="CT290" s="1022"/>
      <c r="CU290" s="1022"/>
      <c r="CV290" s="1022"/>
      <c r="CW290" s="1065"/>
      <c r="CX290" s="1026"/>
      <c r="CY290" s="1022"/>
      <c r="CZ290" s="1022"/>
      <c r="DA290" s="1022"/>
      <c r="DB290" s="1022"/>
      <c r="DC290" s="1065"/>
    </row>
    <row r="291" spans="1:107" ht="18.600000000000001" customHeight="1" x14ac:dyDescent="0.25">
      <c r="A291" s="1180" t="s">
        <v>968</v>
      </c>
      <c r="B291" s="1018"/>
      <c r="C291" s="1018"/>
      <c r="D291" s="1011"/>
      <c r="E291" s="1023"/>
      <c r="F291" s="1019"/>
      <c r="G291" s="1016"/>
      <c r="H291" s="1020"/>
      <c r="I291" s="1239"/>
      <c r="J291" s="1238"/>
      <c r="K291" s="1021"/>
      <c r="L291" s="1016"/>
      <c r="M291" s="1022"/>
      <c r="N29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9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9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9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9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9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91" s="1022"/>
      <c r="U291" s="1022"/>
      <c r="V29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9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9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9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9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9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91" s="1022"/>
      <c r="AC291" s="1046"/>
      <c r="AD291" s="1047"/>
      <c r="AE291" s="1047"/>
      <c r="AF291" s="1047"/>
      <c r="AG291" s="1039"/>
      <c r="AH291" s="1038"/>
      <c r="AI291" s="1048"/>
      <c r="AJ291" s="1048"/>
      <c r="AK291" s="1041"/>
      <c r="AL291" s="1042"/>
      <c r="AM291" s="1043"/>
      <c r="AN291" s="1040"/>
      <c r="AO291" s="1044"/>
      <c r="AP291" s="1044"/>
      <c r="AQ291" s="1044"/>
      <c r="AR291" s="1044"/>
      <c r="AS291" s="1044"/>
      <c r="AT291" s="1044"/>
      <c r="AU291" s="1049"/>
      <c r="AV291" s="1041"/>
      <c r="AW291" s="1041"/>
      <c r="AX291" s="1047"/>
      <c r="AY29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9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91" s="1055"/>
      <c r="BB291" s="1038"/>
      <c r="BC291" s="1038"/>
      <c r="BD29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91" s="1038"/>
      <c r="BF291" s="1030"/>
      <c r="BG291" s="1030"/>
      <c r="BH291" s="1066"/>
      <c r="BI291" s="1038"/>
      <c r="BJ291" s="1066"/>
      <c r="BK291" s="1055"/>
      <c r="BL291" s="1038"/>
      <c r="BM291" s="1067"/>
      <c r="BN291" s="1068"/>
      <c r="BO291" s="1055"/>
      <c r="BP291" s="1022"/>
      <c r="BQ291" s="1067"/>
      <c r="BR291" s="1069"/>
      <c r="BS291" s="1070"/>
      <c r="BT291" s="1022"/>
      <c r="BU291" s="1071"/>
      <c r="BV291" s="1039"/>
      <c r="BW291" s="1025"/>
      <c r="BX291" s="1026"/>
      <c r="BY291" s="1022"/>
      <c r="BZ291" s="1022"/>
      <c r="CA291" s="1025"/>
      <c r="CB291" s="1026"/>
      <c r="CC291" s="1025"/>
      <c r="CD291" s="1026"/>
      <c r="CE291" s="1025"/>
      <c r="CF291" s="1026"/>
      <c r="CG291" s="1202"/>
      <c r="CH291" s="1022"/>
      <c r="CI291" s="1022"/>
      <c r="CJ291" s="1022"/>
      <c r="CK291" s="1065"/>
      <c r="CL291" s="1026"/>
      <c r="CM291" s="1202"/>
      <c r="CN291" s="1022"/>
      <c r="CO291" s="1022"/>
      <c r="CP291" s="1022"/>
      <c r="CQ291" s="1065"/>
      <c r="CR291" s="1026"/>
      <c r="CS291" s="1202"/>
      <c r="CT291" s="1022"/>
      <c r="CU291" s="1022"/>
      <c r="CV291" s="1022"/>
      <c r="CW291" s="1065"/>
      <c r="CX291" s="1026"/>
      <c r="CY291" s="1022"/>
      <c r="CZ291" s="1022"/>
      <c r="DA291" s="1022"/>
      <c r="DB291" s="1022"/>
      <c r="DC291" s="1065"/>
    </row>
    <row r="292" spans="1:107" ht="18.600000000000001" customHeight="1" x14ac:dyDescent="0.25">
      <c r="A292" s="1180" t="s">
        <v>969</v>
      </c>
      <c r="B292" s="1018"/>
      <c r="C292" s="1018"/>
      <c r="D292" s="1011"/>
      <c r="E292" s="1023"/>
      <c r="F292" s="1019"/>
      <c r="G292" s="1016"/>
      <c r="H292" s="1020"/>
      <c r="I292" s="1239"/>
      <c r="J292" s="1238"/>
      <c r="K292" s="1021"/>
      <c r="L292" s="1016"/>
      <c r="M292" s="1022"/>
      <c r="N29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9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9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9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9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9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92" s="1022"/>
      <c r="U292" s="1022"/>
      <c r="V29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9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9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9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9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9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92" s="1022"/>
      <c r="AC292" s="1046"/>
      <c r="AD292" s="1047"/>
      <c r="AE292" s="1047"/>
      <c r="AF292" s="1047"/>
      <c r="AG292" s="1039"/>
      <c r="AH292" s="1038"/>
      <c r="AI292" s="1048"/>
      <c r="AJ292" s="1048"/>
      <c r="AK292" s="1041"/>
      <c r="AL292" s="1042"/>
      <c r="AM292" s="1043"/>
      <c r="AN292" s="1040"/>
      <c r="AO292" s="1044"/>
      <c r="AP292" s="1044"/>
      <c r="AQ292" s="1044"/>
      <c r="AR292" s="1044"/>
      <c r="AS292" s="1044"/>
      <c r="AT292" s="1044"/>
      <c r="AU292" s="1049"/>
      <c r="AV292" s="1041"/>
      <c r="AW292" s="1041"/>
      <c r="AX292" s="1047"/>
      <c r="AY29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9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92" s="1055"/>
      <c r="BB292" s="1038"/>
      <c r="BC292" s="1038"/>
      <c r="BD29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92" s="1038"/>
      <c r="BF292" s="1030"/>
      <c r="BG292" s="1030"/>
      <c r="BH292" s="1066"/>
      <c r="BI292" s="1038"/>
      <c r="BJ292" s="1066"/>
      <c r="BK292" s="1055"/>
      <c r="BL292" s="1038"/>
      <c r="BM292" s="1067"/>
      <c r="BN292" s="1068"/>
      <c r="BO292" s="1055"/>
      <c r="BP292" s="1022"/>
      <c r="BQ292" s="1067"/>
      <c r="BR292" s="1069"/>
      <c r="BS292" s="1070"/>
      <c r="BT292" s="1022"/>
      <c r="BU292" s="1071"/>
      <c r="BV292" s="1039"/>
      <c r="BW292" s="1025"/>
      <c r="BX292" s="1026"/>
      <c r="BY292" s="1022"/>
      <c r="BZ292" s="1022"/>
      <c r="CA292" s="1025"/>
      <c r="CB292" s="1026"/>
      <c r="CC292" s="1025"/>
      <c r="CD292" s="1026"/>
      <c r="CE292" s="1025"/>
      <c r="CF292" s="1026"/>
      <c r="CG292" s="1202"/>
      <c r="CH292" s="1022"/>
      <c r="CI292" s="1022"/>
      <c r="CJ292" s="1022"/>
      <c r="CK292" s="1065"/>
      <c r="CL292" s="1026"/>
      <c r="CM292" s="1202"/>
      <c r="CN292" s="1022"/>
      <c r="CO292" s="1022"/>
      <c r="CP292" s="1022"/>
      <c r="CQ292" s="1065"/>
      <c r="CR292" s="1026"/>
      <c r="CS292" s="1202"/>
      <c r="CT292" s="1022"/>
      <c r="CU292" s="1022"/>
      <c r="CV292" s="1022"/>
      <c r="CW292" s="1065"/>
      <c r="CX292" s="1026"/>
      <c r="CY292" s="1022"/>
      <c r="CZ292" s="1022"/>
      <c r="DA292" s="1022"/>
      <c r="DB292" s="1022"/>
      <c r="DC292" s="1065"/>
    </row>
    <row r="293" spans="1:107" ht="18.600000000000001" customHeight="1" x14ac:dyDescent="0.25">
      <c r="A293" s="1180" t="s">
        <v>970</v>
      </c>
      <c r="B293" s="1018"/>
      <c r="C293" s="1018"/>
      <c r="D293" s="1011"/>
      <c r="E293" s="1023"/>
      <c r="F293" s="1019"/>
      <c r="G293" s="1016"/>
      <c r="H293" s="1020"/>
      <c r="I293" s="1239"/>
      <c r="J293" s="1238"/>
      <c r="K293" s="1021"/>
      <c r="L293" s="1016"/>
      <c r="M293" s="1022"/>
      <c r="N29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9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9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9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9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9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93" s="1022"/>
      <c r="U293" s="1022"/>
      <c r="V29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9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9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9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9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9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93" s="1022"/>
      <c r="AC293" s="1046"/>
      <c r="AD293" s="1047"/>
      <c r="AE293" s="1047"/>
      <c r="AF293" s="1047"/>
      <c r="AG293" s="1039"/>
      <c r="AH293" s="1038"/>
      <c r="AI293" s="1048"/>
      <c r="AJ293" s="1048"/>
      <c r="AK293" s="1041"/>
      <c r="AL293" s="1042"/>
      <c r="AM293" s="1043"/>
      <c r="AN293" s="1040"/>
      <c r="AO293" s="1044"/>
      <c r="AP293" s="1044"/>
      <c r="AQ293" s="1044"/>
      <c r="AR293" s="1044"/>
      <c r="AS293" s="1044"/>
      <c r="AT293" s="1044"/>
      <c r="AU293" s="1049"/>
      <c r="AV293" s="1041"/>
      <c r="AW293" s="1041"/>
      <c r="AX293" s="1047"/>
      <c r="AY29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9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93" s="1055"/>
      <c r="BB293" s="1038"/>
      <c r="BC293" s="1038"/>
      <c r="BD29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93" s="1038"/>
      <c r="BF293" s="1030"/>
      <c r="BG293" s="1030"/>
      <c r="BH293" s="1066"/>
      <c r="BI293" s="1038"/>
      <c r="BJ293" s="1066"/>
      <c r="BK293" s="1055"/>
      <c r="BL293" s="1038"/>
      <c r="BM293" s="1067"/>
      <c r="BN293" s="1068"/>
      <c r="BO293" s="1055"/>
      <c r="BP293" s="1022"/>
      <c r="BQ293" s="1067"/>
      <c r="BR293" s="1069"/>
      <c r="BS293" s="1070"/>
      <c r="BT293" s="1022"/>
      <c r="BU293" s="1071"/>
      <c r="BV293" s="1039"/>
      <c r="BW293" s="1025"/>
      <c r="BX293" s="1026"/>
      <c r="BY293" s="1022"/>
      <c r="BZ293" s="1022"/>
      <c r="CA293" s="1025"/>
      <c r="CB293" s="1026"/>
      <c r="CC293" s="1025"/>
      <c r="CD293" s="1026"/>
      <c r="CE293" s="1025"/>
      <c r="CF293" s="1026"/>
      <c r="CG293" s="1202"/>
      <c r="CH293" s="1022"/>
      <c r="CI293" s="1022"/>
      <c r="CJ293" s="1022"/>
      <c r="CK293" s="1065"/>
      <c r="CL293" s="1026"/>
      <c r="CM293" s="1202"/>
      <c r="CN293" s="1022"/>
      <c r="CO293" s="1022"/>
      <c r="CP293" s="1022"/>
      <c r="CQ293" s="1065"/>
      <c r="CR293" s="1026"/>
      <c r="CS293" s="1202"/>
      <c r="CT293" s="1022"/>
      <c r="CU293" s="1022"/>
      <c r="CV293" s="1022"/>
      <c r="CW293" s="1065"/>
      <c r="CX293" s="1026"/>
      <c r="CY293" s="1022"/>
      <c r="CZ293" s="1022"/>
      <c r="DA293" s="1022"/>
      <c r="DB293" s="1022"/>
      <c r="DC293" s="1065"/>
    </row>
    <row r="294" spans="1:107" ht="18.600000000000001" customHeight="1" x14ac:dyDescent="0.25">
      <c r="A294" s="1180" t="s">
        <v>971</v>
      </c>
      <c r="B294" s="1018"/>
      <c r="C294" s="1018"/>
      <c r="D294" s="1011"/>
      <c r="E294" s="1023"/>
      <c r="F294" s="1019"/>
      <c r="G294" s="1016"/>
      <c r="H294" s="1020"/>
      <c r="I294" s="1239"/>
      <c r="J294" s="1238"/>
      <c r="K294" s="1021"/>
      <c r="L294" s="1016"/>
      <c r="M294" s="1022"/>
      <c r="N29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9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9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9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9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9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94" s="1022"/>
      <c r="U294" s="1022"/>
      <c r="V29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9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9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9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9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9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94" s="1022"/>
      <c r="AC294" s="1046"/>
      <c r="AD294" s="1047"/>
      <c r="AE294" s="1047"/>
      <c r="AF294" s="1047"/>
      <c r="AG294" s="1039"/>
      <c r="AH294" s="1038"/>
      <c r="AI294" s="1048"/>
      <c r="AJ294" s="1048"/>
      <c r="AK294" s="1041"/>
      <c r="AL294" s="1042"/>
      <c r="AM294" s="1043"/>
      <c r="AN294" s="1040"/>
      <c r="AO294" s="1044"/>
      <c r="AP294" s="1044"/>
      <c r="AQ294" s="1044"/>
      <c r="AR294" s="1044"/>
      <c r="AS294" s="1044"/>
      <c r="AT294" s="1044"/>
      <c r="AU294" s="1049"/>
      <c r="AV294" s="1041"/>
      <c r="AW294" s="1041"/>
      <c r="AX294" s="1047"/>
      <c r="AY29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9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94" s="1055"/>
      <c r="BB294" s="1038"/>
      <c r="BC294" s="1038"/>
      <c r="BD29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94" s="1038"/>
      <c r="BF294" s="1030"/>
      <c r="BG294" s="1030"/>
      <c r="BH294" s="1066"/>
      <c r="BI294" s="1038"/>
      <c r="BJ294" s="1066"/>
      <c r="BK294" s="1055"/>
      <c r="BL294" s="1038"/>
      <c r="BM294" s="1067"/>
      <c r="BN294" s="1068"/>
      <c r="BO294" s="1055"/>
      <c r="BP294" s="1022"/>
      <c r="BQ294" s="1067"/>
      <c r="BR294" s="1069"/>
      <c r="BS294" s="1070"/>
      <c r="BT294" s="1022"/>
      <c r="BU294" s="1071"/>
      <c r="BV294" s="1039"/>
      <c r="BW294" s="1025"/>
      <c r="BX294" s="1026"/>
      <c r="BY294" s="1022"/>
      <c r="BZ294" s="1022"/>
      <c r="CA294" s="1025"/>
      <c r="CB294" s="1026"/>
      <c r="CC294" s="1025"/>
      <c r="CD294" s="1026"/>
      <c r="CE294" s="1025"/>
      <c r="CF294" s="1026"/>
      <c r="CG294" s="1202"/>
      <c r="CH294" s="1022"/>
      <c r="CI294" s="1022"/>
      <c r="CJ294" s="1022"/>
      <c r="CK294" s="1065"/>
      <c r="CL294" s="1026"/>
      <c r="CM294" s="1202"/>
      <c r="CN294" s="1022"/>
      <c r="CO294" s="1022"/>
      <c r="CP294" s="1022"/>
      <c r="CQ294" s="1065"/>
      <c r="CR294" s="1026"/>
      <c r="CS294" s="1202"/>
      <c r="CT294" s="1022"/>
      <c r="CU294" s="1022"/>
      <c r="CV294" s="1022"/>
      <c r="CW294" s="1065"/>
      <c r="CX294" s="1026"/>
      <c r="CY294" s="1022"/>
      <c r="CZ294" s="1022"/>
      <c r="DA294" s="1022"/>
      <c r="DB294" s="1022"/>
      <c r="DC294" s="1065"/>
    </row>
    <row r="295" spans="1:107" ht="18.600000000000001" customHeight="1" x14ac:dyDescent="0.25">
      <c r="A295" s="1180" t="s">
        <v>972</v>
      </c>
      <c r="B295" s="1018"/>
      <c r="C295" s="1018"/>
      <c r="D295" s="1011"/>
      <c r="E295" s="1023"/>
      <c r="F295" s="1019"/>
      <c r="G295" s="1016"/>
      <c r="H295" s="1020"/>
      <c r="I295" s="1239"/>
      <c r="J295" s="1238"/>
      <c r="K295" s="1021"/>
      <c r="L295" s="1016"/>
      <c r="M295" s="1022"/>
      <c r="N29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9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9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9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9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9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95" s="1022"/>
      <c r="U295" s="1022"/>
      <c r="V29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9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9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9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9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9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95" s="1022"/>
      <c r="AC295" s="1046"/>
      <c r="AD295" s="1047"/>
      <c r="AE295" s="1047"/>
      <c r="AF295" s="1047"/>
      <c r="AG295" s="1039"/>
      <c r="AH295" s="1038"/>
      <c r="AI295" s="1048"/>
      <c r="AJ295" s="1048"/>
      <c r="AK295" s="1041"/>
      <c r="AL295" s="1042"/>
      <c r="AM295" s="1043"/>
      <c r="AN295" s="1040"/>
      <c r="AO295" s="1044"/>
      <c r="AP295" s="1044"/>
      <c r="AQ295" s="1044"/>
      <c r="AR295" s="1044"/>
      <c r="AS295" s="1044"/>
      <c r="AT295" s="1044"/>
      <c r="AU295" s="1049"/>
      <c r="AV295" s="1041"/>
      <c r="AW295" s="1041"/>
      <c r="AX295" s="1047"/>
      <c r="AY29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9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95" s="1055"/>
      <c r="BB295" s="1038"/>
      <c r="BC295" s="1038"/>
      <c r="BD29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95" s="1038"/>
      <c r="BF295" s="1030"/>
      <c r="BG295" s="1030"/>
      <c r="BH295" s="1066"/>
      <c r="BI295" s="1038"/>
      <c r="BJ295" s="1066"/>
      <c r="BK295" s="1055"/>
      <c r="BL295" s="1038"/>
      <c r="BM295" s="1067"/>
      <c r="BN295" s="1068"/>
      <c r="BO295" s="1055"/>
      <c r="BP295" s="1022"/>
      <c r="BQ295" s="1067"/>
      <c r="BR295" s="1069"/>
      <c r="BS295" s="1070"/>
      <c r="BT295" s="1022"/>
      <c r="BU295" s="1071"/>
      <c r="BV295" s="1039"/>
      <c r="BW295" s="1025"/>
      <c r="BX295" s="1026"/>
      <c r="BY295" s="1022"/>
      <c r="BZ295" s="1022"/>
      <c r="CA295" s="1025"/>
      <c r="CB295" s="1026"/>
      <c r="CC295" s="1025"/>
      <c r="CD295" s="1026"/>
      <c r="CE295" s="1025"/>
      <c r="CF295" s="1026"/>
      <c r="CG295" s="1202"/>
      <c r="CH295" s="1022"/>
      <c r="CI295" s="1022"/>
      <c r="CJ295" s="1022"/>
      <c r="CK295" s="1065"/>
      <c r="CL295" s="1026"/>
      <c r="CM295" s="1202"/>
      <c r="CN295" s="1022"/>
      <c r="CO295" s="1022"/>
      <c r="CP295" s="1022"/>
      <c r="CQ295" s="1065"/>
      <c r="CR295" s="1026"/>
      <c r="CS295" s="1202"/>
      <c r="CT295" s="1022"/>
      <c r="CU295" s="1022"/>
      <c r="CV295" s="1022"/>
      <c r="CW295" s="1065"/>
      <c r="CX295" s="1026"/>
      <c r="CY295" s="1022"/>
      <c r="CZ295" s="1022"/>
      <c r="DA295" s="1022"/>
      <c r="DB295" s="1022"/>
      <c r="DC295" s="1065"/>
    </row>
    <row r="296" spans="1:107" ht="18.600000000000001" customHeight="1" x14ac:dyDescent="0.25">
      <c r="A296" s="1180" t="s">
        <v>973</v>
      </c>
      <c r="B296" s="1018"/>
      <c r="C296" s="1018"/>
      <c r="D296" s="1011"/>
      <c r="E296" s="1023"/>
      <c r="F296" s="1019"/>
      <c r="G296" s="1016"/>
      <c r="H296" s="1020"/>
      <c r="I296" s="1239"/>
      <c r="J296" s="1238"/>
      <c r="K296" s="1021"/>
      <c r="L296" s="1016"/>
      <c r="M296" s="1022"/>
      <c r="N29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9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9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9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9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9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96" s="1022"/>
      <c r="U296" s="1022"/>
      <c r="V29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9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9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9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9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9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96" s="1022"/>
      <c r="AC296" s="1046"/>
      <c r="AD296" s="1047"/>
      <c r="AE296" s="1047"/>
      <c r="AF296" s="1047"/>
      <c r="AG296" s="1039"/>
      <c r="AH296" s="1038"/>
      <c r="AI296" s="1048"/>
      <c r="AJ296" s="1048"/>
      <c r="AK296" s="1041"/>
      <c r="AL296" s="1042"/>
      <c r="AM296" s="1043"/>
      <c r="AN296" s="1040"/>
      <c r="AO296" s="1044"/>
      <c r="AP296" s="1044"/>
      <c r="AQ296" s="1044"/>
      <c r="AR296" s="1044"/>
      <c r="AS296" s="1044"/>
      <c r="AT296" s="1044"/>
      <c r="AU296" s="1049"/>
      <c r="AV296" s="1041"/>
      <c r="AW296" s="1041"/>
      <c r="AX296" s="1047"/>
      <c r="AY29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9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96" s="1055"/>
      <c r="BB296" s="1038"/>
      <c r="BC296" s="1038"/>
      <c r="BD29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96" s="1038"/>
      <c r="BF296" s="1030"/>
      <c r="BG296" s="1030"/>
      <c r="BH296" s="1066"/>
      <c r="BI296" s="1038"/>
      <c r="BJ296" s="1066"/>
      <c r="BK296" s="1055"/>
      <c r="BL296" s="1038"/>
      <c r="BM296" s="1067"/>
      <c r="BN296" s="1068"/>
      <c r="BO296" s="1055"/>
      <c r="BP296" s="1022"/>
      <c r="BQ296" s="1067"/>
      <c r="BR296" s="1069"/>
      <c r="BS296" s="1070"/>
      <c r="BT296" s="1022"/>
      <c r="BU296" s="1071"/>
      <c r="BV296" s="1039"/>
      <c r="BW296" s="1025"/>
      <c r="BX296" s="1026"/>
      <c r="BY296" s="1022"/>
      <c r="BZ296" s="1022"/>
      <c r="CA296" s="1025"/>
      <c r="CB296" s="1026"/>
      <c r="CC296" s="1025"/>
      <c r="CD296" s="1026"/>
      <c r="CE296" s="1025"/>
      <c r="CF296" s="1026"/>
      <c r="CG296" s="1202"/>
      <c r="CH296" s="1022"/>
      <c r="CI296" s="1022"/>
      <c r="CJ296" s="1022"/>
      <c r="CK296" s="1065"/>
      <c r="CL296" s="1026"/>
      <c r="CM296" s="1202"/>
      <c r="CN296" s="1022"/>
      <c r="CO296" s="1022"/>
      <c r="CP296" s="1022"/>
      <c r="CQ296" s="1065"/>
      <c r="CR296" s="1026"/>
      <c r="CS296" s="1202"/>
      <c r="CT296" s="1022"/>
      <c r="CU296" s="1022"/>
      <c r="CV296" s="1022"/>
      <c r="CW296" s="1065"/>
      <c r="CX296" s="1026"/>
      <c r="CY296" s="1022"/>
      <c r="CZ296" s="1022"/>
      <c r="DA296" s="1022"/>
      <c r="DB296" s="1022"/>
      <c r="DC296" s="1065"/>
    </row>
    <row r="297" spans="1:107" ht="18.600000000000001" customHeight="1" x14ac:dyDescent="0.25">
      <c r="A297" s="1180" t="s">
        <v>974</v>
      </c>
      <c r="B297" s="1018"/>
      <c r="C297" s="1018"/>
      <c r="D297" s="1011"/>
      <c r="E297" s="1023"/>
      <c r="F297" s="1019"/>
      <c r="G297" s="1016"/>
      <c r="H297" s="1020"/>
      <c r="I297" s="1239"/>
      <c r="J297" s="1238"/>
      <c r="K297" s="1021"/>
      <c r="L297" s="1016"/>
      <c r="M297" s="1022"/>
      <c r="N29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9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9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9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9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9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97" s="1022"/>
      <c r="U297" s="1022"/>
      <c r="V29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9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9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9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9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9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97" s="1022"/>
      <c r="AC297" s="1046"/>
      <c r="AD297" s="1047"/>
      <c r="AE297" s="1047"/>
      <c r="AF297" s="1047"/>
      <c r="AG297" s="1039"/>
      <c r="AH297" s="1038"/>
      <c r="AI297" s="1048"/>
      <c r="AJ297" s="1048"/>
      <c r="AK297" s="1041"/>
      <c r="AL297" s="1042"/>
      <c r="AM297" s="1043"/>
      <c r="AN297" s="1040"/>
      <c r="AO297" s="1044"/>
      <c r="AP297" s="1044"/>
      <c r="AQ297" s="1044"/>
      <c r="AR297" s="1044"/>
      <c r="AS297" s="1044"/>
      <c r="AT297" s="1044"/>
      <c r="AU297" s="1049"/>
      <c r="AV297" s="1041"/>
      <c r="AW297" s="1041"/>
      <c r="AX297" s="1047"/>
      <c r="AY29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9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97" s="1055"/>
      <c r="BB297" s="1038"/>
      <c r="BC297" s="1038"/>
      <c r="BD29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97" s="1038"/>
      <c r="BF297" s="1030"/>
      <c r="BG297" s="1030"/>
      <c r="BH297" s="1066"/>
      <c r="BI297" s="1038"/>
      <c r="BJ297" s="1066"/>
      <c r="BK297" s="1055"/>
      <c r="BL297" s="1038"/>
      <c r="BM297" s="1067"/>
      <c r="BN297" s="1068"/>
      <c r="BO297" s="1055"/>
      <c r="BP297" s="1022"/>
      <c r="BQ297" s="1067"/>
      <c r="BR297" s="1069"/>
      <c r="BS297" s="1070"/>
      <c r="BT297" s="1022"/>
      <c r="BU297" s="1071"/>
      <c r="BV297" s="1039"/>
      <c r="BW297" s="1025"/>
      <c r="BX297" s="1026"/>
      <c r="BY297" s="1022"/>
      <c r="BZ297" s="1022"/>
      <c r="CA297" s="1025"/>
      <c r="CB297" s="1026"/>
      <c r="CC297" s="1025"/>
      <c r="CD297" s="1026"/>
      <c r="CE297" s="1025"/>
      <c r="CF297" s="1026"/>
      <c r="CG297" s="1202"/>
      <c r="CH297" s="1022"/>
      <c r="CI297" s="1022"/>
      <c r="CJ297" s="1022"/>
      <c r="CK297" s="1065"/>
      <c r="CL297" s="1026"/>
      <c r="CM297" s="1202"/>
      <c r="CN297" s="1022"/>
      <c r="CO297" s="1022"/>
      <c r="CP297" s="1022"/>
      <c r="CQ297" s="1065"/>
      <c r="CR297" s="1026"/>
      <c r="CS297" s="1202"/>
      <c r="CT297" s="1022"/>
      <c r="CU297" s="1022"/>
      <c r="CV297" s="1022"/>
      <c r="CW297" s="1065"/>
      <c r="CX297" s="1026"/>
      <c r="CY297" s="1022"/>
      <c r="CZ297" s="1022"/>
      <c r="DA297" s="1022"/>
      <c r="DB297" s="1022"/>
      <c r="DC297" s="1065"/>
    </row>
    <row r="298" spans="1:107" ht="18.600000000000001" customHeight="1" x14ac:dyDescent="0.25">
      <c r="A298" s="1180" t="s">
        <v>975</v>
      </c>
      <c r="B298" s="1018"/>
      <c r="C298" s="1018"/>
      <c r="D298" s="1011"/>
      <c r="E298" s="1023"/>
      <c r="F298" s="1019"/>
      <c r="G298" s="1016"/>
      <c r="H298" s="1020"/>
      <c r="I298" s="1239"/>
      <c r="J298" s="1238"/>
      <c r="K298" s="1021"/>
      <c r="L298" s="1016"/>
      <c r="M298" s="1022"/>
      <c r="N29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9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9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9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9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9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98" s="1022"/>
      <c r="U298" s="1022"/>
      <c r="V29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9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9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9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9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9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98" s="1022"/>
      <c r="AC298" s="1046"/>
      <c r="AD298" s="1047"/>
      <c r="AE298" s="1047"/>
      <c r="AF298" s="1047"/>
      <c r="AG298" s="1039"/>
      <c r="AH298" s="1038"/>
      <c r="AI298" s="1048"/>
      <c r="AJ298" s="1048"/>
      <c r="AK298" s="1041"/>
      <c r="AL298" s="1042"/>
      <c r="AM298" s="1043"/>
      <c r="AN298" s="1040"/>
      <c r="AO298" s="1044"/>
      <c r="AP298" s="1044"/>
      <c r="AQ298" s="1044"/>
      <c r="AR298" s="1044"/>
      <c r="AS298" s="1044"/>
      <c r="AT298" s="1044"/>
      <c r="AU298" s="1049"/>
      <c r="AV298" s="1041"/>
      <c r="AW298" s="1041"/>
      <c r="AX298" s="1047"/>
      <c r="AY29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9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98" s="1055"/>
      <c r="BB298" s="1038"/>
      <c r="BC298" s="1038"/>
      <c r="BD29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98" s="1038"/>
      <c r="BF298" s="1030"/>
      <c r="BG298" s="1030"/>
      <c r="BH298" s="1066"/>
      <c r="BI298" s="1038"/>
      <c r="BJ298" s="1066"/>
      <c r="BK298" s="1055"/>
      <c r="BL298" s="1038"/>
      <c r="BM298" s="1067"/>
      <c r="BN298" s="1068"/>
      <c r="BO298" s="1055"/>
      <c r="BP298" s="1022"/>
      <c r="BQ298" s="1067"/>
      <c r="BR298" s="1069"/>
      <c r="BS298" s="1070"/>
      <c r="BT298" s="1022"/>
      <c r="BU298" s="1071"/>
      <c r="BV298" s="1039"/>
      <c r="BW298" s="1025"/>
      <c r="BX298" s="1026"/>
      <c r="BY298" s="1022"/>
      <c r="BZ298" s="1022"/>
      <c r="CA298" s="1025"/>
      <c r="CB298" s="1026"/>
      <c r="CC298" s="1025"/>
      <c r="CD298" s="1026"/>
      <c r="CE298" s="1025"/>
      <c r="CF298" s="1026"/>
      <c r="CG298" s="1202"/>
      <c r="CH298" s="1022"/>
      <c r="CI298" s="1022"/>
      <c r="CJ298" s="1022"/>
      <c r="CK298" s="1065"/>
      <c r="CL298" s="1026"/>
      <c r="CM298" s="1202"/>
      <c r="CN298" s="1022"/>
      <c r="CO298" s="1022"/>
      <c r="CP298" s="1022"/>
      <c r="CQ298" s="1065"/>
      <c r="CR298" s="1026"/>
      <c r="CS298" s="1202"/>
      <c r="CT298" s="1022"/>
      <c r="CU298" s="1022"/>
      <c r="CV298" s="1022"/>
      <c r="CW298" s="1065"/>
      <c r="CX298" s="1026"/>
      <c r="CY298" s="1022"/>
      <c r="CZ298" s="1022"/>
      <c r="DA298" s="1022"/>
      <c r="DB298" s="1022"/>
      <c r="DC298" s="1065"/>
    </row>
    <row r="299" spans="1:107" ht="18.600000000000001" customHeight="1" x14ac:dyDescent="0.25">
      <c r="A299" s="1180" t="s">
        <v>976</v>
      </c>
      <c r="B299" s="1018"/>
      <c r="C299" s="1018"/>
      <c r="D299" s="1011"/>
      <c r="E299" s="1023"/>
      <c r="F299" s="1019"/>
      <c r="G299" s="1016"/>
      <c r="H299" s="1020"/>
      <c r="I299" s="1239"/>
      <c r="J299" s="1238"/>
      <c r="K299" s="1021"/>
      <c r="L299" s="1016"/>
      <c r="M299" s="1022"/>
      <c r="N29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9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9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9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9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9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99" s="1022"/>
      <c r="U299" s="1022"/>
      <c r="V29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9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9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9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9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9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99" s="1022"/>
      <c r="AC299" s="1046"/>
      <c r="AD299" s="1047"/>
      <c r="AE299" s="1047"/>
      <c r="AF299" s="1047"/>
      <c r="AG299" s="1039"/>
      <c r="AH299" s="1038"/>
      <c r="AI299" s="1048"/>
      <c r="AJ299" s="1048"/>
      <c r="AK299" s="1041"/>
      <c r="AL299" s="1042"/>
      <c r="AM299" s="1043"/>
      <c r="AN299" s="1040"/>
      <c r="AO299" s="1044"/>
      <c r="AP299" s="1044"/>
      <c r="AQ299" s="1044"/>
      <c r="AR299" s="1044"/>
      <c r="AS299" s="1044"/>
      <c r="AT299" s="1044"/>
      <c r="AU299" s="1049"/>
      <c r="AV299" s="1041"/>
      <c r="AW299" s="1041"/>
      <c r="AX299" s="1047"/>
      <c r="AY29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9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99" s="1055"/>
      <c r="BB299" s="1038"/>
      <c r="BC299" s="1038"/>
      <c r="BD29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99" s="1038"/>
      <c r="BF299" s="1030"/>
      <c r="BG299" s="1030"/>
      <c r="BH299" s="1066"/>
      <c r="BI299" s="1038"/>
      <c r="BJ299" s="1066"/>
      <c r="BK299" s="1055"/>
      <c r="BL299" s="1038"/>
      <c r="BM299" s="1067"/>
      <c r="BN299" s="1068"/>
      <c r="BO299" s="1055"/>
      <c r="BP299" s="1022"/>
      <c r="BQ299" s="1067"/>
      <c r="BR299" s="1069"/>
      <c r="BS299" s="1070"/>
      <c r="BT299" s="1022"/>
      <c r="BU299" s="1071"/>
      <c r="BV299" s="1039"/>
      <c r="BW299" s="1025"/>
      <c r="BX299" s="1026"/>
      <c r="BY299" s="1022"/>
      <c r="BZ299" s="1022"/>
      <c r="CA299" s="1025"/>
      <c r="CB299" s="1026"/>
      <c r="CC299" s="1025"/>
      <c r="CD299" s="1026"/>
      <c r="CE299" s="1025"/>
      <c r="CF299" s="1026"/>
      <c r="CG299" s="1202"/>
      <c r="CH299" s="1022"/>
      <c r="CI299" s="1022"/>
      <c r="CJ299" s="1022"/>
      <c r="CK299" s="1065"/>
      <c r="CL299" s="1026"/>
      <c r="CM299" s="1202"/>
      <c r="CN299" s="1022"/>
      <c r="CO299" s="1022"/>
      <c r="CP299" s="1022"/>
      <c r="CQ299" s="1065"/>
      <c r="CR299" s="1026"/>
      <c r="CS299" s="1202"/>
      <c r="CT299" s="1022"/>
      <c r="CU299" s="1022"/>
      <c r="CV299" s="1022"/>
      <c r="CW299" s="1065"/>
      <c r="CX299" s="1026"/>
      <c r="CY299" s="1022"/>
      <c r="CZ299" s="1022"/>
      <c r="DA299" s="1022"/>
      <c r="DB299" s="1022"/>
      <c r="DC299" s="1065"/>
    </row>
    <row r="300" spans="1:107" ht="18.600000000000001" customHeight="1" x14ac:dyDescent="0.25">
      <c r="A300" s="1180" t="s">
        <v>977</v>
      </c>
      <c r="B300" s="1018"/>
      <c r="C300" s="1018"/>
      <c r="D300" s="1011"/>
      <c r="E300" s="1023"/>
      <c r="F300" s="1019"/>
      <c r="G300" s="1016"/>
      <c r="H300" s="1020"/>
      <c r="I300" s="1239"/>
      <c r="J300" s="1238"/>
      <c r="K300" s="1021"/>
      <c r="L300" s="1016"/>
      <c r="M300" s="1022"/>
      <c r="N30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0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0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0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0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0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00" s="1022"/>
      <c r="U300" s="1022"/>
      <c r="V30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0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0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0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0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0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00" s="1022"/>
      <c r="AC300" s="1046"/>
      <c r="AD300" s="1047"/>
      <c r="AE300" s="1047"/>
      <c r="AF300" s="1047"/>
      <c r="AG300" s="1039"/>
      <c r="AH300" s="1038"/>
      <c r="AI300" s="1048"/>
      <c r="AJ300" s="1048"/>
      <c r="AK300" s="1041"/>
      <c r="AL300" s="1042"/>
      <c r="AM300" s="1043"/>
      <c r="AN300" s="1040"/>
      <c r="AO300" s="1044"/>
      <c r="AP300" s="1044"/>
      <c r="AQ300" s="1044"/>
      <c r="AR300" s="1044"/>
      <c r="AS300" s="1044"/>
      <c r="AT300" s="1044"/>
      <c r="AU300" s="1049"/>
      <c r="AV300" s="1041"/>
      <c r="AW300" s="1041"/>
      <c r="AX300" s="1047"/>
      <c r="AY30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0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00" s="1055"/>
      <c r="BB300" s="1038"/>
      <c r="BC300" s="1038"/>
      <c r="BD30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00" s="1038"/>
      <c r="BF300" s="1030"/>
      <c r="BG300" s="1030"/>
      <c r="BH300" s="1066"/>
      <c r="BI300" s="1038"/>
      <c r="BJ300" s="1066"/>
      <c r="BK300" s="1055"/>
      <c r="BL300" s="1038"/>
      <c r="BM300" s="1067"/>
      <c r="BN300" s="1068"/>
      <c r="BO300" s="1055"/>
      <c r="BP300" s="1022"/>
      <c r="BQ300" s="1067"/>
      <c r="BR300" s="1069"/>
      <c r="BS300" s="1070"/>
      <c r="BT300" s="1022"/>
      <c r="BU300" s="1071"/>
      <c r="BV300" s="1039"/>
      <c r="BW300" s="1025"/>
      <c r="BX300" s="1026"/>
      <c r="BY300" s="1022"/>
      <c r="BZ300" s="1022"/>
      <c r="CA300" s="1025"/>
      <c r="CB300" s="1026"/>
      <c r="CC300" s="1025"/>
      <c r="CD300" s="1026"/>
      <c r="CE300" s="1025"/>
      <c r="CF300" s="1026"/>
      <c r="CG300" s="1202"/>
      <c r="CH300" s="1022"/>
      <c r="CI300" s="1022"/>
      <c r="CJ300" s="1022"/>
      <c r="CK300" s="1065"/>
      <c r="CL300" s="1026"/>
      <c r="CM300" s="1202"/>
      <c r="CN300" s="1022"/>
      <c r="CO300" s="1022"/>
      <c r="CP300" s="1022"/>
      <c r="CQ300" s="1065"/>
      <c r="CR300" s="1026"/>
      <c r="CS300" s="1202"/>
      <c r="CT300" s="1022"/>
      <c r="CU300" s="1022"/>
      <c r="CV300" s="1022"/>
      <c r="CW300" s="1065"/>
      <c r="CX300" s="1026"/>
      <c r="CY300" s="1022"/>
      <c r="CZ300" s="1022"/>
      <c r="DA300" s="1022"/>
      <c r="DB300" s="1022"/>
      <c r="DC300" s="1065"/>
    </row>
    <row r="301" spans="1:107" ht="18.600000000000001" customHeight="1" x14ac:dyDescent="0.25">
      <c r="A301" s="1180" t="s">
        <v>978</v>
      </c>
      <c r="B301" s="1018"/>
      <c r="C301" s="1018"/>
      <c r="D301" s="1011"/>
      <c r="E301" s="1023"/>
      <c r="F301" s="1019"/>
      <c r="G301" s="1016"/>
      <c r="H301" s="1020"/>
      <c r="I301" s="1239"/>
      <c r="J301" s="1238"/>
      <c r="K301" s="1021"/>
      <c r="L301" s="1016"/>
      <c r="M301" s="1022"/>
      <c r="N30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0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0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0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0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0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01" s="1022"/>
      <c r="U301" s="1022"/>
      <c r="V30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0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0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0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0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0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01" s="1022"/>
      <c r="AC301" s="1046"/>
      <c r="AD301" s="1047"/>
      <c r="AE301" s="1047"/>
      <c r="AF301" s="1047"/>
      <c r="AG301" s="1039"/>
      <c r="AH301" s="1038"/>
      <c r="AI301" s="1048"/>
      <c r="AJ301" s="1048"/>
      <c r="AK301" s="1041"/>
      <c r="AL301" s="1042"/>
      <c r="AM301" s="1043"/>
      <c r="AN301" s="1040"/>
      <c r="AO301" s="1044"/>
      <c r="AP301" s="1044"/>
      <c r="AQ301" s="1044"/>
      <c r="AR301" s="1044"/>
      <c r="AS301" s="1044"/>
      <c r="AT301" s="1044"/>
      <c r="AU301" s="1049"/>
      <c r="AV301" s="1041"/>
      <c r="AW301" s="1041"/>
      <c r="AX301" s="1047"/>
      <c r="AY30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0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01" s="1055"/>
      <c r="BB301" s="1038"/>
      <c r="BC301" s="1038"/>
      <c r="BD30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01" s="1038"/>
      <c r="BF301" s="1030"/>
      <c r="BG301" s="1030"/>
      <c r="BH301" s="1066"/>
      <c r="BI301" s="1038"/>
      <c r="BJ301" s="1066"/>
      <c r="BK301" s="1055"/>
      <c r="BL301" s="1038"/>
      <c r="BM301" s="1067"/>
      <c r="BN301" s="1068"/>
      <c r="BO301" s="1055"/>
      <c r="BP301" s="1022"/>
      <c r="BQ301" s="1067"/>
      <c r="BR301" s="1069"/>
      <c r="BS301" s="1070"/>
      <c r="BT301" s="1022"/>
      <c r="BU301" s="1071"/>
      <c r="BV301" s="1039"/>
      <c r="BW301" s="1025"/>
      <c r="BX301" s="1026"/>
      <c r="BY301" s="1022"/>
      <c r="BZ301" s="1022"/>
      <c r="CA301" s="1025"/>
      <c r="CB301" s="1026"/>
      <c r="CC301" s="1025"/>
      <c r="CD301" s="1026"/>
      <c r="CE301" s="1025"/>
      <c r="CF301" s="1026"/>
      <c r="CG301" s="1202"/>
      <c r="CH301" s="1022"/>
      <c r="CI301" s="1022"/>
      <c r="CJ301" s="1022"/>
      <c r="CK301" s="1065"/>
      <c r="CL301" s="1026"/>
      <c r="CM301" s="1202"/>
      <c r="CN301" s="1022"/>
      <c r="CO301" s="1022"/>
      <c r="CP301" s="1022"/>
      <c r="CQ301" s="1065"/>
      <c r="CR301" s="1026"/>
      <c r="CS301" s="1202"/>
      <c r="CT301" s="1022"/>
      <c r="CU301" s="1022"/>
      <c r="CV301" s="1022"/>
      <c r="CW301" s="1065"/>
      <c r="CX301" s="1026"/>
      <c r="CY301" s="1022"/>
      <c r="CZ301" s="1022"/>
      <c r="DA301" s="1022"/>
      <c r="DB301" s="1022"/>
      <c r="DC301" s="1065"/>
    </row>
    <row r="302" spans="1:107" ht="18.600000000000001" customHeight="1" x14ac:dyDescent="0.25">
      <c r="A302" s="1180" t="s">
        <v>979</v>
      </c>
      <c r="B302" s="1018"/>
      <c r="C302" s="1018"/>
      <c r="D302" s="1011"/>
      <c r="E302" s="1023"/>
      <c r="F302" s="1019"/>
      <c r="G302" s="1016"/>
      <c r="H302" s="1020"/>
      <c r="I302" s="1239"/>
      <c r="J302" s="1238"/>
      <c r="K302" s="1021"/>
      <c r="L302" s="1016"/>
      <c r="M302" s="1022"/>
      <c r="N30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0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0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0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0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0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02" s="1022"/>
      <c r="U302" s="1022"/>
      <c r="V30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0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0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0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0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0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02" s="1022"/>
      <c r="AC302" s="1046"/>
      <c r="AD302" s="1047"/>
      <c r="AE302" s="1047"/>
      <c r="AF302" s="1047"/>
      <c r="AG302" s="1039"/>
      <c r="AH302" s="1038"/>
      <c r="AI302" s="1048"/>
      <c r="AJ302" s="1048"/>
      <c r="AK302" s="1041"/>
      <c r="AL302" s="1042"/>
      <c r="AM302" s="1043"/>
      <c r="AN302" s="1040"/>
      <c r="AO302" s="1044"/>
      <c r="AP302" s="1044"/>
      <c r="AQ302" s="1044"/>
      <c r="AR302" s="1044"/>
      <c r="AS302" s="1044"/>
      <c r="AT302" s="1044"/>
      <c r="AU302" s="1049"/>
      <c r="AV302" s="1041"/>
      <c r="AW302" s="1041"/>
      <c r="AX302" s="1047"/>
      <c r="AY30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0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02" s="1055"/>
      <c r="BB302" s="1038"/>
      <c r="BC302" s="1038"/>
      <c r="BD30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02" s="1038"/>
      <c r="BF302" s="1030"/>
      <c r="BG302" s="1030"/>
      <c r="BH302" s="1066"/>
      <c r="BI302" s="1038"/>
      <c r="BJ302" s="1066"/>
      <c r="BK302" s="1055"/>
      <c r="BL302" s="1038"/>
      <c r="BM302" s="1067"/>
      <c r="BN302" s="1068"/>
      <c r="BO302" s="1055"/>
      <c r="BP302" s="1022"/>
      <c r="BQ302" s="1067"/>
      <c r="BR302" s="1069"/>
      <c r="BS302" s="1070"/>
      <c r="BT302" s="1022"/>
      <c r="BU302" s="1071"/>
      <c r="BV302" s="1039"/>
      <c r="BW302" s="1025"/>
      <c r="BX302" s="1026"/>
      <c r="BY302" s="1022"/>
      <c r="BZ302" s="1022"/>
      <c r="CA302" s="1025"/>
      <c r="CB302" s="1026"/>
      <c r="CC302" s="1025"/>
      <c r="CD302" s="1026"/>
      <c r="CE302" s="1025"/>
      <c r="CF302" s="1026"/>
      <c r="CG302" s="1202"/>
      <c r="CH302" s="1022"/>
      <c r="CI302" s="1022"/>
      <c r="CJ302" s="1022"/>
      <c r="CK302" s="1065"/>
      <c r="CL302" s="1026"/>
      <c r="CM302" s="1202"/>
      <c r="CN302" s="1022"/>
      <c r="CO302" s="1022"/>
      <c r="CP302" s="1022"/>
      <c r="CQ302" s="1065"/>
      <c r="CR302" s="1026"/>
      <c r="CS302" s="1202"/>
      <c r="CT302" s="1022"/>
      <c r="CU302" s="1022"/>
      <c r="CV302" s="1022"/>
      <c r="CW302" s="1065"/>
      <c r="CX302" s="1026"/>
      <c r="CY302" s="1022"/>
      <c r="CZ302" s="1022"/>
      <c r="DA302" s="1022"/>
      <c r="DB302" s="1022"/>
      <c r="DC302" s="1065"/>
    </row>
    <row r="303" spans="1:107" ht="18.600000000000001" customHeight="1" x14ac:dyDescent="0.25">
      <c r="A303" s="1180" t="s">
        <v>980</v>
      </c>
      <c r="B303" s="1018"/>
      <c r="C303" s="1018"/>
      <c r="D303" s="1011"/>
      <c r="E303" s="1023"/>
      <c r="F303" s="1019"/>
      <c r="G303" s="1016"/>
      <c r="H303" s="1020"/>
      <c r="I303" s="1239"/>
      <c r="J303" s="1238"/>
      <c r="K303" s="1021"/>
      <c r="L303" s="1016"/>
      <c r="M303" s="1022"/>
      <c r="N30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0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0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0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0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0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03" s="1022"/>
      <c r="U303" s="1022"/>
      <c r="V30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0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0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0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0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0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03" s="1022"/>
      <c r="AC303" s="1046"/>
      <c r="AD303" s="1047"/>
      <c r="AE303" s="1047"/>
      <c r="AF303" s="1047"/>
      <c r="AG303" s="1039"/>
      <c r="AH303" s="1038"/>
      <c r="AI303" s="1048"/>
      <c r="AJ303" s="1048"/>
      <c r="AK303" s="1041"/>
      <c r="AL303" s="1042"/>
      <c r="AM303" s="1043"/>
      <c r="AN303" s="1040"/>
      <c r="AO303" s="1044"/>
      <c r="AP303" s="1044"/>
      <c r="AQ303" s="1044"/>
      <c r="AR303" s="1044"/>
      <c r="AS303" s="1044"/>
      <c r="AT303" s="1044"/>
      <c r="AU303" s="1049"/>
      <c r="AV303" s="1041"/>
      <c r="AW303" s="1041"/>
      <c r="AX303" s="1047"/>
      <c r="AY30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0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03" s="1055"/>
      <c r="BB303" s="1038"/>
      <c r="BC303" s="1038"/>
      <c r="BD30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03" s="1038"/>
      <c r="BF303" s="1030"/>
      <c r="BG303" s="1030"/>
      <c r="BH303" s="1066"/>
      <c r="BI303" s="1038"/>
      <c r="BJ303" s="1066"/>
      <c r="BK303" s="1055"/>
      <c r="BL303" s="1038"/>
      <c r="BM303" s="1067"/>
      <c r="BN303" s="1068"/>
      <c r="BO303" s="1055"/>
      <c r="BP303" s="1022"/>
      <c r="BQ303" s="1067"/>
      <c r="BR303" s="1069"/>
      <c r="BS303" s="1070"/>
      <c r="BT303" s="1022"/>
      <c r="BU303" s="1071"/>
      <c r="BV303" s="1039"/>
      <c r="BW303" s="1025"/>
      <c r="BX303" s="1026"/>
      <c r="BY303" s="1022"/>
      <c r="BZ303" s="1022"/>
      <c r="CA303" s="1025"/>
      <c r="CB303" s="1026"/>
      <c r="CC303" s="1025"/>
      <c r="CD303" s="1026"/>
      <c r="CE303" s="1025"/>
      <c r="CF303" s="1026"/>
      <c r="CG303" s="1202"/>
      <c r="CH303" s="1022"/>
      <c r="CI303" s="1022"/>
      <c r="CJ303" s="1022"/>
      <c r="CK303" s="1065"/>
      <c r="CL303" s="1026"/>
      <c r="CM303" s="1202"/>
      <c r="CN303" s="1022"/>
      <c r="CO303" s="1022"/>
      <c r="CP303" s="1022"/>
      <c r="CQ303" s="1065"/>
      <c r="CR303" s="1026"/>
      <c r="CS303" s="1202"/>
      <c r="CT303" s="1022"/>
      <c r="CU303" s="1022"/>
      <c r="CV303" s="1022"/>
      <c r="CW303" s="1065"/>
      <c r="CX303" s="1026"/>
      <c r="CY303" s="1022"/>
      <c r="CZ303" s="1022"/>
      <c r="DA303" s="1022"/>
      <c r="DB303" s="1022"/>
      <c r="DC303" s="1065"/>
    </row>
    <row r="304" spans="1:107" ht="18.600000000000001" customHeight="1" x14ac:dyDescent="0.25">
      <c r="A304" s="1180" t="s">
        <v>981</v>
      </c>
      <c r="B304" s="1018"/>
      <c r="C304" s="1018"/>
      <c r="D304" s="1011"/>
      <c r="E304" s="1023"/>
      <c r="F304" s="1019"/>
      <c r="G304" s="1016"/>
      <c r="H304" s="1020"/>
      <c r="I304" s="1239"/>
      <c r="J304" s="1238"/>
      <c r="K304" s="1021"/>
      <c r="L304" s="1016"/>
      <c r="M304" s="1022"/>
      <c r="N30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0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0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0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0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0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04" s="1022"/>
      <c r="U304" s="1022"/>
      <c r="V30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0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0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0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0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0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04" s="1022"/>
      <c r="AC304" s="1046"/>
      <c r="AD304" s="1047"/>
      <c r="AE304" s="1047"/>
      <c r="AF304" s="1047"/>
      <c r="AG304" s="1039"/>
      <c r="AH304" s="1038"/>
      <c r="AI304" s="1048"/>
      <c r="AJ304" s="1048"/>
      <c r="AK304" s="1041"/>
      <c r="AL304" s="1042"/>
      <c r="AM304" s="1043"/>
      <c r="AN304" s="1040"/>
      <c r="AO304" s="1044"/>
      <c r="AP304" s="1044"/>
      <c r="AQ304" s="1044"/>
      <c r="AR304" s="1044"/>
      <c r="AS304" s="1044"/>
      <c r="AT304" s="1044"/>
      <c r="AU304" s="1049"/>
      <c r="AV304" s="1041"/>
      <c r="AW304" s="1041"/>
      <c r="AX304" s="1047"/>
      <c r="AY30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0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04" s="1055"/>
      <c r="BB304" s="1038"/>
      <c r="BC304" s="1038"/>
      <c r="BD30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04" s="1038"/>
      <c r="BF304" s="1030"/>
      <c r="BG304" s="1030"/>
      <c r="BH304" s="1066"/>
      <c r="BI304" s="1038"/>
      <c r="BJ304" s="1066"/>
      <c r="BK304" s="1055"/>
      <c r="BL304" s="1038"/>
      <c r="BM304" s="1067"/>
      <c r="BN304" s="1068"/>
      <c r="BO304" s="1055"/>
      <c r="BP304" s="1022"/>
      <c r="BQ304" s="1067"/>
      <c r="BR304" s="1069"/>
      <c r="BS304" s="1070"/>
      <c r="BT304" s="1022"/>
      <c r="BU304" s="1071"/>
      <c r="BV304" s="1039"/>
      <c r="BW304" s="1025"/>
      <c r="BX304" s="1026"/>
      <c r="BY304" s="1022"/>
      <c r="BZ304" s="1022"/>
      <c r="CA304" s="1025"/>
      <c r="CB304" s="1026"/>
      <c r="CC304" s="1025"/>
      <c r="CD304" s="1026"/>
      <c r="CE304" s="1025"/>
      <c r="CF304" s="1026"/>
      <c r="CG304" s="1202"/>
      <c r="CH304" s="1022"/>
      <c r="CI304" s="1022"/>
      <c r="CJ304" s="1022"/>
      <c r="CK304" s="1065"/>
      <c r="CL304" s="1026"/>
      <c r="CM304" s="1202"/>
      <c r="CN304" s="1022"/>
      <c r="CO304" s="1022"/>
      <c r="CP304" s="1022"/>
      <c r="CQ304" s="1065"/>
      <c r="CR304" s="1026"/>
      <c r="CS304" s="1202"/>
      <c r="CT304" s="1022"/>
      <c r="CU304" s="1022"/>
      <c r="CV304" s="1022"/>
      <c r="CW304" s="1065"/>
      <c r="CX304" s="1026"/>
      <c r="CY304" s="1022"/>
      <c r="CZ304" s="1022"/>
      <c r="DA304" s="1022"/>
      <c r="DB304" s="1022"/>
      <c r="DC304" s="1065"/>
    </row>
    <row r="305" spans="1:107" ht="18.600000000000001" customHeight="1" x14ac:dyDescent="0.25">
      <c r="A305" s="1180" t="s">
        <v>982</v>
      </c>
      <c r="B305" s="1018"/>
      <c r="C305" s="1018"/>
      <c r="D305" s="1011"/>
      <c r="E305" s="1023"/>
      <c r="F305" s="1019"/>
      <c r="G305" s="1016"/>
      <c r="H305" s="1020"/>
      <c r="I305" s="1239"/>
      <c r="J305" s="1238"/>
      <c r="K305" s="1021"/>
      <c r="L305" s="1016"/>
      <c r="M305" s="1022"/>
      <c r="N30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0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0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0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0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0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05" s="1022"/>
      <c r="U305" s="1022"/>
      <c r="V30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0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0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0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0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0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05" s="1022"/>
      <c r="AC305" s="1046"/>
      <c r="AD305" s="1047"/>
      <c r="AE305" s="1047"/>
      <c r="AF305" s="1047"/>
      <c r="AG305" s="1039"/>
      <c r="AH305" s="1038"/>
      <c r="AI305" s="1048"/>
      <c r="AJ305" s="1048"/>
      <c r="AK305" s="1041"/>
      <c r="AL305" s="1042"/>
      <c r="AM305" s="1043"/>
      <c r="AN305" s="1040"/>
      <c r="AO305" s="1044"/>
      <c r="AP305" s="1044"/>
      <c r="AQ305" s="1044"/>
      <c r="AR305" s="1044"/>
      <c r="AS305" s="1044"/>
      <c r="AT305" s="1044"/>
      <c r="AU305" s="1049"/>
      <c r="AV305" s="1041"/>
      <c r="AW305" s="1041"/>
      <c r="AX305" s="1047"/>
      <c r="AY30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0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05" s="1055"/>
      <c r="BB305" s="1038"/>
      <c r="BC305" s="1038"/>
      <c r="BD30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05" s="1038"/>
      <c r="BF305" s="1030"/>
      <c r="BG305" s="1030"/>
      <c r="BH305" s="1066"/>
      <c r="BI305" s="1038"/>
      <c r="BJ305" s="1066"/>
      <c r="BK305" s="1055"/>
      <c r="BL305" s="1038"/>
      <c r="BM305" s="1067"/>
      <c r="BN305" s="1068"/>
      <c r="BO305" s="1055"/>
      <c r="BP305" s="1022"/>
      <c r="BQ305" s="1067"/>
      <c r="BR305" s="1069"/>
      <c r="BS305" s="1070"/>
      <c r="BT305" s="1022"/>
      <c r="BU305" s="1071"/>
      <c r="BV305" s="1039"/>
      <c r="BW305" s="1025"/>
      <c r="BX305" s="1026"/>
      <c r="BY305" s="1022"/>
      <c r="BZ305" s="1022"/>
      <c r="CA305" s="1025"/>
      <c r="CB305" s="1026"/>
      <c r="CC305" s="1025"/>
      <c r="CD305" s="1026"/>
      <c r="CE305" s="1025"/>
      <c r="CF305" s="1026"/>
      <c r="CG305" s="1202"/>
      <c r="CH305" s="1022"/>
      <c r="CI305" s="1022"/>
      <c r="CJ305" s="1022"/>
      <c r="CK305" s="1065"/>
      <c r="CL305" s="1026"/>
      <c r="CM305" s="1202"/>
      <c r="CN305" s="1022"/>
      <c r="CO305" s="1022"/>
      <c r="CP305" s="1022"/>
      <c r="CQ305" s="1065"/>
      <c r="CR305" s="1026"/>
      <c r="CS305" s="1202"/>
      <c r="CT305" s="1022"/>
      <c r="CU305" s="1022"/>
      <c r="CV305" s="1022"/>
      <c r="CW305" s="1065"/>
      <c r="CX305" s="1026"/>
      <c r="CY305" s="1022"/>
      <c r="CZ305" s="1022"/>
      <c r="DA305" s="1022"/>
      <c r="DB305" s="1022"/>
      <c r="DC305" s="1065"/>
    </row>
    <row r="306" spans="1:107" ht="18.600000000000001" customHeight="1" x14ac:dyDescent="0.25">
      <c r="A306" s="1180" t="s">
        <v>983</v>
      </c>
      <c r="B306" s="1018"/>
      <c r="C306" s="1018"/>
      <c r="D306" s="1011"/>
      <c r="E306" s="1023"/>
      <c r="F306" s="1019"/>
      <c r="G306" s="1016"/>
      <c r="H306" s="1020"/>
      <c r="I306" s="1239"/>
      <c r="J306" s="1238"/>
      <c r="K306" s="1021"/>
      <c r="L306" s="1016"/>
      <c r="M306" s="1022"/>
      <c r="N30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0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0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0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0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0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06" s="1022"/>
      <c r="U306" s="1022"/>
      <c r="V30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0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0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0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0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0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06" s="1022"/>
      <c r="AC306" s="1046"/>
      <c r="AD306" s="1047"/>
      <c r="AE306" s="1047"/>
      <c r="AF306" s="1047"/>
      <c r="AG306" s="1039"/>
      <c r="AH306" s="1038"/>
      <c r="AI306" s="1048"/>
      <c r="AJ306" s="1048"/>
      <c r="AK306" s="1041"/>
      <c r="AL306" s="1042"/>
      <c r="AM306" s="1043"/>
      <c r="AN306" s="1040"/>
      <c r="AO306" s="1044"/>
      <c r="AP306" s="1044"/>
      <c r="AQ306" s="1044"/>
      <c r="AR306" s="1044"/>
      <c r="AS306" s="1044"/>
      <c r="AT306" s="1044"/>
      <c r="AU306" s="1049"/>
      <c r="AV306" s="1041"/>
      <c r="AW306" s="1041"/>
      <c r="AX306" s="1047"/>
      <c r="AY30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0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06" s="1055"/>
      <c r="BB306" s="1038"/>
      <c r="BC306" s="1038"/>
      <c r="BD30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06" s="1038"/>
      <c r="BF306" s="1030"/>
      <c r="BG306" s="1030"/>
      <c r="BH306" s="1066"/>
      <c r="BI306" s="1038"/>
      <c r="BJ306" s="1066"/>
      <c r="BK306" s="1055"/>
      <c r="BL306" s="1038"/>
      <c r="BM306" s="1067"/>
      <c r="BN306" s="1068"/>
      <c r="BO306" s="1055"/>
      <c r="BP306" s="1022"/>
      <c r="BQ306" s="1067"/>
      <c r="BR306" s="1069"/>
      <c r="BS306" s="1070"/>
      <c r="BT306" s="1022"/>
      <c r="BU306" s="1071"/>
      <c r="BV306" s="1039"/>
      <c r="BW306" s="1025"/>
      <c r="BX306" s="1026"/>
      <c r="BY306" s="1022"/>
      <c r="BZ306" s="1022"/>
      <c r="CA306" s="1025"/>
      <c r="CB306" s="1026"/>
      <c r="CC306" s="1025"/>
      <c r="CD306" s="1026"/>
      <c r="CE306" s="1025"/>
      <c r="CF306" s="1026"/>
      <c r="CG306" s="1202"/>
      <c r="CH306" s="1022"/>
      <c r="CI306" s="1022"/>
      <c r="CJ306" s="1022"/>
      <c r="CK306" s="1065"/>
      <c r="CL306" s="1026"/>
      <c r="CM306" s="1202"/>
      <c r="CN306" s="1022"/>
      <c r="CO306" s="1022"/>
      <c r="CP306" s="1022"/>
      <c r="CQ306" s="1065"/>
      <c r="CR306" s="1026"/>
      <c r="CS306" s="1202"/>
      <c r="CT306" s="1022"/>
      <c r="CU306" s="1022"/>
      <c r="CV306" s="1022"/>
      <c r="CW306" s="1065"/>
      <c r="CX306" s="1026"/>
      <c r="CY306" s="1022"/>
      <c r="CZ306" s="1022"/>
      <c r="DA306" s="1022"/>
      <c r="DB306" s="1022"/>
      <c r="DC306" s="1065"/>
    </row>
    <row r="307" spans="1:107" ht="18.600000000000001" customHeight="1" x14ac:dyDescent="0.25">
      <c r="A307" s="1180" t="s">
        <v>984</v>
      </c>
      <c r="B307" s="1018"/>
      <c r="C307" s="1018"/>
      <c r="D307" s="1011"/>
      <c r="E307" s="1023"/>
      <c r="F307" s="1019"/>
      <c r="G307" s="1016"/>
      <c r="H307" s="1020"/>
      <c r="I307" s="1239"/>
      <c r="J307" s="1238"/>
      <c r="K307" s="1021"/>
      <c r="L307" s="1016"/>
      <c r="M307" s="1022"/>
      <c r="N30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0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0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0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0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0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07" s="1022"/>
      <c r="U307" s="1022"/>
      <c r="V30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0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0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0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0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0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07" s="1022"/>
      <c r="AC307" s="1046"/>
      <c r="AD307" s="1047"/>
      <c r="AE307" s="1047"/>
      <c r="AF307" s="1047"/>
      <c r="AG307" s="1039"/>
      <c r="AH307" s="1038"/>
      <c r="AI307" s="1048"/>
      <c r="AJ307" s="1048"/>
      <c r="AK307" s="1041"/>
      <c r="AL307" s="1042"/>
      <c r="AM307" s="1043"/>
      <c r="AN307" s="1040"/>
      <c r="AO307" s="1044"/>
      <c r="AP307" s="1044"/>
      <c r="AQ307" s="1044"/>
      <c r="AR307" s="1044"/>
      <c r="AS307" s="1044"/>
      <c r="AT307" s="1044"/>
      <c r="AU307" s="1049"/>
      <c r="AV307" s="1041"/>
      <c r="AW307" s="1041"/>
      <c r="AX307" s="1047"/>
      <c r="AY30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0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07" s="1055"/>
      <c r="BB307" s="1038"/>
      <c r="BC307" s="1038"/>
      <c r="BD30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07" s="1038"/>
      <c r="BF307" s="1030"/>
      <c r="BG307" s="1030"/>
      <c r="BH307" s="1066"/>
      <c r="BI307" s="1038"/>
      <c r="BJ307" s="1066"/>
      <c r="BK307" s="1055"/>
      <c r="BL307" s="1038"/>
      <c r="BM307" s="1067"/>
      <c r="BN307" s="1068"/>
      <c r="BO307" s="1055"/>
      <c r="BP307" s="1022"/>
      <c r="BQ307" s="1067"/>
      <c r="BR307" s="1069"/>
      <c r="BS307" s="1070"/>
      <c r="BT307" s="1022"/>
      <c r="BU307" s="1071"/>
      <c r="BV307" s="1039"/>
      <c r="BW307" s="1025"/>
      <c r="BX307" s="1026"/>
      <c r="BY307" s="1022"/>
      <c r="BZ307" s="1022"/>
      <c r="CA307" s="1025"/>
      <c r="CB307" s="1026"/>
      <c r="CC307" s="1025"/>
      <c r="CD307" s="1026"/>
      <c r="CE307" s="1025"/>
      <c r="CF307" s="1026"/>
      <c r="CG307" s="1202"/>
      <c r="CH307" s="1022"/>
      <c r="CI307" s="1022"/>
      <c r="CJ307" s="1022"/>
      <c r="CK307" s="1065"/>
      <c r="CL307" s="1026"/>
      <c r="CM307" s="1202"/>
      <c r="CN307" s="1022"/>
      <c r="CO307" s="1022"/>
      <c r="CP307" s="1022"/>
      <c r="CQ307" s="1065"/>
      <c r="CR307" s="1026"/>
      <c r="CS307" s="1202"/>
      <c r="CT307" s="1022"/>
      <c r="CU307" s="1022"/>
      <c r="CV307" s="1022"/>
      <c r="CW307" s="1065"/>
      <c r="CX307" s="1026"/>
      <c r="CY307" s="1022"/>
      <c r="CZ307" s="1022"/>
      <c r="DA307" s="1022"/>
      <c r="DB307" s="1022"/>
      <c r="DC307" s="1065"/>
    </row>
    <row r="308" spans="1:107" ht="18.600000000000001" customHeight="1" x14ac:dyDescent="0.25">
      <c r="A308" s="1180" t="s">
        <v>985</v>
      </c>
      <c r="B308" s="1018"/>
      <c r="C308" s="1018"/>
      <c r="D308" s="1011"/>
      <c r="E308" s="1023"/>
      <c r="F308" s="1019"/>
      <c r="G308" s="1016"/>
      <c r="H308" s="1020"/>
      <c r="I308" s="1239"/>
      <c r="J308" s="1238"/>
      <c r="K308" s="1021"/>
      <c r="L308" s="1016"/>
      <c r="M308" s="1022"/>
      <c r="N30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0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0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0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0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0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08" s="1022"/>
      <c r="U308" s="1022"/>
      <c r="V30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0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0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0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0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0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08" s="1022"/>
      <c r="AC308" s="1046"/>
      <c r="AD308" s="1047"/>
      <c r="AE308" s="1047"/>
      <c r="AF308" s="1047"/>
      <c r="AG308" s="1039"/>
      <c r="AH308" s="1038"/>
      <c r="AI308" s="1048"/>
      <c r="AJ308" s="1048"/>
      <c r="AK308" s="1041"/>
      <c r="AL308" s="1042"/>
      <c r="AM308" s="1043"/>
      <c r="AN308" s="1040"/>
      <c r="AO308" s="1044"/>
      <c r="AP308" s="1044"/>
      <c r="AQ308" s="1044"/>
      <c r="AR308" s="1044"/>
      <c r="AS308" s="1044"/>
      <c r="AT308" s="1044"/>
      <c r="AU308" s="1049"/>
      <c r="AV308" s="1041"/>
      <c r="AW308" s="1041"/>
      <c r="AX308" s="1047"/>
      <c r="AY30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0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08" s="1055"/>
      <c r="BB308" s="1038"/>
      <c r="BC308" s="1038"/>
      <c r="BD30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08" s="1038"/>
      <c r="BF308" s="1030"/>
      <c r="BG308" s="1030"/>
      <c r="BH308" s="1066"/>
      <c r="BI308" s="1038"/>
      <c r="BJ308" s="1066"/>
      <c r="BK308" s="1055"/>
      <c r="BL308" s="1038"/>
      <c r="BM308" s="1067"/>
      <c r="BN308" s="1068"/>
      <c r="BO308" s="1055"/>
      <c r="BP308" s="1022"/>
      <c r="BQ308" s="1067"/>
      <c r="BR308" s="1069"/>
      <c r="BS308" s="1070"/>
      <c r="BT308" s="1022"/>
      <c r="BU308" s="1071"/>
      <c r="BV308" s="1039"/>
      <c r="BW308" s="1025"/>
      <c r="BX308" s="1026"/>
      <c r="BY308" s="1022"/>
      <c r="BZ308" s="1022"/>
      <c r="CA308" s="1025"/>
      <c r="CB308" s="1026"/>
      <c r="CC308" s="1025"/>
      <c r="CD308" s="1026"/>
      <c r="CE308" s="1025"/>
      <c r="CF308" s="1026"/>
      <c r="CG308" s="1202"/>
      <c r="CH308" s="1022"/>
      <c r="CI308" s="1022"/>
      <c r="CJ308" s="1022"/>
      <c r="CK308" s="1065"/>
      <c r="CL308" s="1026"/>
      <c r="CM308" s="1202"/>
      <c r="CN308" s="1022"/>
      <c r="CO308" s="1022"/>
      <c r="CP308" s="1022"/>
      <c r="CQ308" s="1065"/>
      <c r="CR308" s="1026"/>
      <c r="CS308" s="1202"/>
      <c r="CT308" s="1022"/>
      <c r="CU308" s="1022"/>
      <c r="CV308" s="1022"/>
      <c r="CW308" s="1065"/>
      <c r="CX308" s="1026"/>
      <c r="CY308" s="1022"/>
      <c r="CZ308" s="1022"/>
      <c r="DA308" s="1022"/>
      <c r="DB308" s="1022"/>
      <c r="DC308" s="1065"/>
    </row>
    <row r="309" spans="1:107" ht="18.600000000000001" customHeight="1" x14ac:dyDescent="0.25">
      <c r="A309" s="1180" t="s">
        <v>986</v>
      </c>
      <c r="B309" s="1018"/>
      <c r="C309" s="1018"/>
      <c r="D309" s="1011"/>
      <c r="E309" s="1023"/>
      <c r="F309" s="1019"/>
      <c r="G309" s="1016"/>
      <c r="H309" s="1020"/>
      <c r="I309" s="1239"/>
      <c r="J309" s="1238"/>
      <c r="K309" s="1021"/>
      <c r="L309" s="1016"/>
      <c r="M309" s="1022"/>
      <c r="N30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0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0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0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0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0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09" s="1022"/>
      <c r="U309" s="1022"/>
      <c r="V30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0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0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0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0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0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09" s="1022"/>
      <c r="AC309" s="1046"/>
      <c r="AD309" s="1047"/>
      <c r="AE309" s="1047"/>
      <c r="AF309" s="1047"/>
      <c r="AG309" s="1039"/>
      <c r="AH309" s="1038"/>
      <c r="AI309" s="1048"/>
      <c r="AJ309" s="1048"/>
      <c r="AK309" s="1041"/>
      <c r="AL309" s="1042"/>
      <c r="AM309" s="1043"/>
      <c r="AN309" s="1040"/>
      <c r="AO309" s="1044"/>
      <c r="AP309" s="1044"/>
      <c r="AQ309" s="1044"/>
      <c r="AR309" s="1044"/>
      <c r="AS309" s="1044"/>
      <c r="AT309" s="1044"/>
      <c r="AU309" s="1049"/>
      <c r="AV309" s="1041"/>
      <c r="AW309" s="1041"/>
      <c r="AX309" s="1047"/>
      <c r="AY30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0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09" s="1055"/>
      <c r="BB309" s="1038"/>
      <c r="BC309" s="1038"/>
      <c r="BD30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09" s="1038"/>
      <c r="BF309" s="1030"/>
      <c r="BG309" s="1030"/>
      <c r="BH309" s="1066"/>
      <c r="BI309" s="1038"/>
      <c r="BJ309" s="1066"/>
      <c r="BK309" s="1055"/>
      <c r="BL309" s="1038"/>
      <c r="BM309" s="1067"/>
      <c r="BN309" s="1068"/>
      <c r="BO309" s="1055"/>
      <c r="BP309" s="1022"/>
      <c r="BQ309" s="1067"/>
      <c r="BR309" s="1069"/>
      <c r="BS309" s="1070"/>
      <c r="BT309" s="1022"/>
      <c r="BU309" s="1071"/>
      <c r="BV309" s="1039"/>
      <c r="BW309" s="1025"/>
      <c r="BX309" s="1026"/>
      <c r="BY309" s="1022"/>
      <c r="BZ309" s="1022"/>
      <c r="CA309" s="1025"/>
      <c r="CB309" s="1026"/>
      <c r="CC309" s="1025"/>
      <c r="CD309" s="1026"/>
      <c r="CE309" s="1025"/>
      <c r="CF309" s="1026"/>
      <c r="CG309" s="1202"/>
      <c r="CH309" s="1022"/>
      <c r="CI309" s="1022"/>
      <c r="CJ309" s="1022"/>
      <c r="CK309" s="1065"/>
      <c r="CL309" s="1026"/>
      <c r="CM309" s="1202"/>
      <c r="CN309" s="1022"/>
      <c r="CO309" s="1022"/>
      <c r="CP309" s="1022"/>
      <c r="CQ309" s="1065"/>
      <c r="CR309" s="1026"/>
      <c r="CS309" s="1202"/>
      <c r="CT309" s="1022"/>
      <c r="CU309" s="1022"/>
      <c r="CV309" s="1022"/>
      <c r="CW309" s="1065"/>
      <c r="CX309" s="1026"/>
      <c r="CY309" s="1022"/>
      <c r="CZ309" s="1022"/>
      <c r="DA309" s="1022"/>
      <c r="DB309" s="1022"/>
      <c r="DC309" s="1065"/>
    </row>
    <row r="310" spans="1:107" ht="18.600000000000001" customHeight="1" x14ac:dyDescent="0.25">
      <c r="A310" s="1180" t="s">
        <v>987</v>
      </c>
      <c r="B310" s="1018"/>
      <c r="C310" s="1018"/>
      <c r="D310" s="1011"/>
      <c r="E310" s="1023"/>
      <c r="F310" s="1019"/>
      <c r="G310" s="1016"/>
      <c r="H310" s="1020"/>
      <c r="I310" s="1239"/>
      <c r="J310" s="1238"/>
      <c r="K310" s="1021"/>
      <c r="L310" s="1016"/>
      <c r="M310" s="1022"/>
      <c r="N31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1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1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1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1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1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10" s="1022"/>
      <c r="U310" s="1022"/>
      <c r="V31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1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1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1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1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1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10" s="1022"/>
      <c r="AC310" s="1046"/>
      <c r="AD310" s="1047"/>
      <c r="AE310" s="1047"/>
      <c r="AF310" s="1047"/>
      <c r="AG310" s="1039"/>
      <c r="AH310" s="1038"/>
      <c r="AI310" s="1048"/>
      <c r="AJ310" s="1048"/>
      <c r="AK310" s="1041"/>
      <c r="AL310" s="1042"/>
      <c r="AM310" s="1043"/>
      <c r="AN310" s="1040"/>
      <c r="AO310" s="1044"/>
      <c r="AP310" s="1044"/>
      <c r="AQ310" s="1044"/>
      <c r="AR310" s="1044"/>
      <c r="AS310" s="1044"/>
      <c r="AT310" s="1044"/>
      <c r="AU310" s="1049"/>
      <c r="AV310" s="1041"/>
      <c r="AW310" s="1041"/>
      <c r="AX310" s="1047"/>
      <c r="AY31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1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10" s="1055"/>
      <c r="BB310" s="1038"/>
      <c r="BC310" s="1038"/>
      <c r="BD31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10" s="1038"/>
      <c r="BF310" s="1030"/>
      <c r="BG310" s="1030"/>
      <c r="BH310" s="1066"/>
      <c r="BI310" s="1038"/>
      <c r="BJ310" s="1066"/>
      <c r="BK310" s="1055"/>
      <c r="BL310" s="1038"/>
      <c r="BM310" s="1067"/>
      <c r="BN310" s="1068"/>
      <c r="BO310" s="1055"/>
      <c r="BP310" s="1022"/>
      <c r="BQ310" s="1067"/>
      <c r="BR310" s="1069"/>
      <c r="BS310" s="1070"/>
      <c r="BT310" s="1022"/>
      <c r="BU310" s="1071"/>
      <c r="BV310" s="1039"/>
      <c r="BW310" s="1025"/>
      <c r="BX310" s="1026"/>
      <c r="BY310" s="1022"/>
      <c r="BZ310" s="1022"/>
      <c r="CA310" s="1025"/>
      <c r="CB310" s="1026"/>
      <c r="CC310" s="1025"/>
      <c r="CD310" s="1026"/>
      <c r="CE310" s="1025"/>
      <c r="CF310" s="1026"/>
      <c r="CG310" s="1202"/>
      <c r="CH310" s="1022"/>
      <c r="CI310" s="1022"/>
      <c r="CJ310" s="1022"/>
      <c r="CK310" s="1065"/>
      <c r="CL310" s="1026"/>
      <c r="CM310" s="1202"/>
      <c r="CN310" s="1022"/>
      <c r="CO310" s="1022"/>
      <c r="CP310" s="1022"/>
      <c r="CQ310" s="1065"/>
      <c r="CR310" s="1026"/>
      <c r="CS310" s="1202"/>
      <c r="CT310" s="1022"/>
      <c r="CU310" s="1022"/>
      <c r="CV310" s="1022"/>
      <c r="CW310" s="1065"/>
      <c r="CX310" s="1026"/>
      <c r="CY310" s="1022"/>
      <c r="CZ310" s="1022"/>
      <c r="DA310" s="1022"/>
      <c r="DB310" s="1022"/>
      <c r="DC310" s="1065"/>
    </row>
    <row r="311" spans="1:107" ht="18.600000000000001" customHeight="1" x14ac:dyDescent="0.25">
      <c r="A311" s="1180" t="s">
        <v>988</v>
      </c>
      <c r="B311" s="1018"/>
      <c r="C311" s="1018"/>
      <c r="D311" s="1011"/>
      <c r="E311" s="1023"/>
      <c r="F311" s="1019"/>
      <c r="G311" s="1016"/>
      <c r="H311" s="1020"/>
      <c r="I311" s="1239"/>
      <c r="J311" s="1238"/>
      <c r="K311" s="1021"/>
      <c r="L311" s="1016"/>
      <c r="M311" s="1022"/>
      <c r="N31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1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1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1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1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1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11" s="1022"/>
      <c r="U311" s="1022"/>
      <c r="V31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1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1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1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1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1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11" s="1022"/>
      <c r="AC311" s="1046"/>
      <c r="AD311" s="1047"/>
      <c r="AE311" s="1047"/>
      <c r="AF311" s="1047"/>
      <c r="AG311" s="1039"/>
      <c r="AH311" s="1038"/>
      <c r="AI311" s="1048"/>
      <c r="AJ311" s="1048"/>
      <c r="AK311" s="1041"/>
      <c r="AL311" s="1042"/>
      <c r="AM311" s="1043"/>
      <c r="AN311" s="1040"/>
      <c r="AO311" s="1044"/>
      <c r="AP311" s="1044"/>
      <c r="AQ311" s="1044"/>
      <c r="AR311" s="1044"/>
      <c r="AS311" s="1044"/>
      <c r="AT311" s="1044"/>
      <c r="AU311" s="1049"/>
      <c r="AV311" s="1041"/>
      <c r="AW311" s="1041"/>
      <c r="AX311" s="1047"/>
      <c r="AY31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1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11" s="1055"/>
      <c r="BB311" s="1038"/>
      <c r="BC311" s="1038"/>
      <c r="BD31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11" s="1038"/>
      <c r="BF311" s="1030"/>
      <c r="BG311" s="1030"/>
      <c r="BH311" s="1066"/>
      <c r="BI311" s="1038"/>
      <c r="BJ311" s="1066"/>
      <c r="BK311" s="1055"/>
      <c r="BL311" s="1038"/>
      <c r="BM311" s="1067"/>
      <c r="BN311" s="1068"/>
      <c r="BO311" s="1055"/>
      <c r="BP311" s="1022"/>
      <c r="BQ311" s="1067"/>
      <c r="BR311" s="1069"/>
      <c r="BS311" s="1070"/>
      <c r="BT311" s="1022"/>
      <c r="BU311" s="1071"/>
      <c r="BV311" s="1039"/>
      <c r="BW311" s="1025"/>
      <c r="BX311" s="1026"/>
      <c r="BY311" s="1022"/>
      <c r="BZ311" s="1022"/>
      <c r="CA311" s="1025"/>
      <c r="CB311" s="1026"/>
      <c r="CC311" s="1025"/>
      <c r="CD311" s="1026"/>
      <c r="CE311" s="1025"/>
      <c r="CF311" s="1026"/>
      <c r="CG311" s="1202"/>
      <c r="CH311" s="1022"/>
      <c r="CI311" s="1022"/>
      <c r="CJ311" s="1022"/>
      <c r="CK311" s="1065"/>
      <c r="CL311" s="1026"/>
      <c r="CM311" s="1202"/>
      <c r="CN311" s="1022"/>
      <c r="CO311" s="1022"/>
      <c r="CP311" s="1022"/>
      <c r="CQ311" s="1065"/>
      <c r="CR311" s="1026"/>
      <c r="CS311" s="1202"/>
      <c r="CT311" s="1022"/>
      <c r="CU311" s="1022"/>
      <c r="CV311" s="1022"/>
      <c r="CW311" s="1065"/>
      <c r="CX311" s="1026"/>
      <c r="CY311" s="1022"/>
      <c r="CZ311" s="1022"/>
      <c r="DA311" s="1022"/>
      <c r="DB311" s="1022"/>
      <c r="DC311" s="1065"/>
    </row>
    <row r="312" spans="1:107" ht="18.600000000000001" customHeight="1" x14ac:dyDescent="0.25">
      <c r="A312" s="1180" t="s">
        <v>989</v>
      </c>
      <c r="B312" s="1018"/>
      <c r="C312" s="1018"/>
      <c r="D312" s="1011"/>
      <c r="E312" s="1023"/>
      <c r="F312" s="1019"/>
      <c r="G312" s="1016"/>
      <c r="H312" s="1020"/>
      <c r="I312" s="1239"/>
      <c r="J312" s="1238"/>
      <c r="K312" s="1021"/>
      <c r="L312" s="1016"/>
      <c r="M312" s="1022"/>
      <c r="N31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1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1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1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1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1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12" s="1022"/>
      <c r="U312" s="1022"/>
      <c r="V31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1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1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1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1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1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12" s="1022"/>
      <c r="AC312" s="1046"/>
      <c r="AD312" s="1047"/>
      <c r="AE312" s="1047"/>
      <c r="AF312" s="1047"/>
      <c r="AG312" s="1039"/>
      <c r="AH312" s="1038"/>
      <c r="AI312" s="1048"/>
      <c r="AJ312" s="1048"/>
      <c r="AK312" s="1041"/>
      <c r="AL312" s="1042"/>
      <c r="AM312" s="1043"/>
      <c r="AN312" s="1040"/>
      <c r="AO312" s="1044"/>
      <c r="AP312" s="1044"/>
      <c r="AQ312" s="1044"/>
      <c r="AR312" s="1044"/>
      <c r="AS312" s="1044"/>
      <c r="AT312" s="1044"/>
      <c r="AU312" s="1049"/>
      <c r="AV312" s="1041"/>
      <c r="AW312" s="1041"/>
      <c r="AX312" s="1047"/>
      <c r="AY31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1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12" s="1055"/>
      <c r="BB312" s="1038"/>
      <c r="BC312" s="1038"/>
      <c r="BD31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12" s="1038"/>
      <c r="BF312" s="1030"/>
      <c r="BG312" s="1030"/>
      <c r="BH312" s="1066"/>
      <c r="BI312" s="1038"/>
      <c r="BJ312" s="1066"/>
      <c r="BK312" s="1055"/>
      <c r="BL312" s="1038"/>
      <c r="BM312" s="1067"/>
      <c r="BN312" s="1068"/>
      <c r="BO312" s="1055"/>
      <c r="BP312" s="1022"/>
      <c r="BQ312" s="1067"/>
      <c r="BR312" s="1069"/>
      <c r="BS312" s="1070"/>
      <c r="BT312" s="1022"/>
      <c r="BU312" s="1071"/>
      <c r="BV312" s="1039"/>
      <c r="BW312" s="1025"/>
      <c r="BX312" s="1026"/>
      <c r="BY312" s="1022"/>
      <c r="BZ312" s="1022"/>
      <c r="CA312" s="1025"/>
      <c r="CB312" s="1026"/>
      <c r="CC312" s="1025"/>
      <c r="CD312" s="1026"/>
      <c r="CE312" s="1025"/>
      <c r="CF312" s="1026"/>
      <c r="CG312" s="1202"/>
      <c r="CH312" s="1022"/>
      <c r="CI312" s="1022"/>
      <c r="CJ312" s="1022"/>
      <c r="CK312" s="1065"/>
      <c r="CL312" s="1026"/>
      <c r="CM312" s="1202"/>
      <c r="CN312" s="1022"/>
      <c r="CO312" s="1022"/>
      <c r="CP312" s="1022"/>
      <c r="CQ312" s="1065"/>
      <c r="CR312" s="1026"/>
      <c r="CS312" s="1202"/>
      <c r="CT312" s="1022"/>
      <c r="CU312" s="1022"/>
      <c r="CV312" s="1022"/>
      <c r="CW312" s="1065"/>
      <c r="CX312" s="1026"/>
      <c r="CY312" s="1022"/>
      <c r="CZ312" s="1022"/>
      <c r="DA312" s="1022"/>
      <c r="DB312" s="1022"/>
      <c r="DC312" s="1065"/>
    </row>
    <row r="313" spans="1:107" ht="18.600000000000001" customHeight="1" x14ac:dyDescent="0.25">
      <c r="A313" s="1180" t="s">
        <v>990</v>
      </c>
      <c r="B313" s="1018"/>
      <c r="C313" s="1018"/>
      <c r="D313" s="1011"/>
      <c r="E313" s="1023"/>
      <c r="F313" s="1019"/>
      <c r="G313" s="1016"/>
      <c r="H313" s="1020"/>
      <c r="I313" s="1239"/>
      <c r="J313" s="1238"/>
      <c r="K313" s="1021"/>
      <c r="L313" s="1016"/>
      <c r="M313" s="1022"/>
      <c r="N31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1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1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1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1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1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13" s="1022"/>
      <c r="U313" s="1022"/>
      <c r="V31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1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1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1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1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1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13" s="1022"/>
      <c r="AC313" s="1046"/>
      <c r="AD313" s="1047"/>
      <c r="AE313" s="1047"/>
      <c r="AF313" s="1047"/>
      <c r="AG313" s="1039"/>
      <c r="AH313" s="1038"/>
      <c r="AI313" s="1048"/>
      <c r="AJ313" s="1048"/>
      <c r="AK313" s="1041"/>
      <c r="AL313" s="1042"/>
      <c r="AM313" s="1043"/>
      <c r="AN313" s="1040"/>
      <c r="AO313" s="1044"/>
      <c r="AP313" s="1044"/>
      <c r="AQ313" s="1044"/>
      <c r="AR313" s="1044"/>
      <c r="AS313" s="1044"/>
      <c r="AT313" s="1044"/>
      <c r="AU313" s="1049"/>
      <c r="AV313" s="1041"/>
      <c r="AW313" s="1041"/>
      <c r="AX313" s="1047"/>
      <c r="AY31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1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13" s="1055"/>
      <c r="BB313" s="1038"/>
      <c r="BC313" s="1038"/>
      <c r="BD31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13" s="1038"/>
      <c r="BF313" s="1030"/>
      <c r="BG313" s="1030"/>
      <c r="BH313" s="1066"/>
      <c r="BI313" s="1038"/>
      <c r="BJ313" s="1066"/>
      <c r="BK313" s="1055"/>
      <c r="BL313" s="1038"/>
      <c r="BM313" s="1067"/>
      <c r="BN313" s="1068"/>
      <c r="BO313" s="1055"/>
      <c r="BP313" s="1022"/>
      <c r="BQ313" s="1067"/>
      <c r="BR313" s="1069"/>
      <c r="BS313" s="1070"/>
      <c r="BT313" s="1022"/>
      <c r="BU313" s="1071"/>
      <c r="BV313" s="1039"/>
      <c r="BW313" s="1025"/>
      <c r="BX313" s="1026"/>
      <c r="BY313" s="1022"/>
      <c r="BZ313" s="1022"/>
      <c r="CA313" s="1025"/>
      <c r="CB313" s="1026"/>
      <c r="CC313" s="1025"/>
      <c r="CD313" s="1026"/>
      <c r="CE313" s="1025"/>
      <c r="CF313" s="1026"/>
      <c r="CG313" s="1202"/>
      <c r="CH313" s="1022"/>
      <c r="CI313" s="1022"/>
      <c r="CJ313" s="1022"/>
      <c r="CK313" s="1065"/>
      <c r="CL313" s="1026"/>
      <c r="CM313" s="1202"/>
      <c r="CN313" s="1022"/>
      <c r="CO313" s="1022"/>
      <c r="CP313" s="1022"/>
      <c r="CQ313" s="1065"/>
      <c r="CR313" s="1026"/>
      <c r="CS313" s="1202"/>
      <c r="CT313" s="1022"/>
      <c r="CU313" s="1022"/>
      <c r="CV313" s="1022"/>
      <c r="CW313" s="1065"/>
      <c r="CX313" s="1026"/>
      <c r="CY313" s="1022"/>
      <c r="CZ313" s="1022"/>
      <c r="DA313" s="1022"/>
      <c r="DB313" s="1022"/>
      <c r="DC313" s="1065"/>
    </row>
    <row r="314" spans="1:107" ht="18.600000000000001" customHeight="1" x14ac:dyDescent="0.25">
      <c r="A314" s="1180" t="s">
        <v>991</v>
      </c>
      <c r="B314" s="1018"/>
      <c r="C314" s="1018"/>
      <c r="D314" s="1011"/>
      <c r="E314" s="1023"/>
      <c r="F314" s="1019"/>
      <c r="G314" s="1016"/>
      <c r="H314" s="1020"/>
      <c r="I314" s="1239"/>
      <c r="J314" s="1238"/>
      <c r="K314" s="1021"/>
      <c r="L314" s="1016"/>
      <c r="M314" s="1022"/>
      <c r="N31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1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1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1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1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1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14" s="1022"/>
      <c r="U314" s="1022"/>
      <c r="V31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1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1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1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1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1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14" s="1022"/>
      <c r="AC314" s="1046"/>
      <c r="AD314" s="1047"/>
      <c r="AE314" s="1047"/>
      <c r="AF314" s="1047"/>
      <c r="AG314" s="1039"/>
      <c r="AH314" s="1038"/>
      <c r="AI314" s="1048"/>
      <c r="AJ314" s="1048"/>
      <c r="AK314" s="1041"/>
      <c r="AL314" s="1042"/>
      <c r="AM314" s="1043"/>
      <c r="AN314" s="1040"/>
      <c r="AO314" s="1044"/>
      <c r="AP314" s="1044"/>
      <c r="AQ314" s="1044"/>
      <c r="AR314" s="1044"/>
      <c r="AS314" s="1044"/>
      <c r="AT314" s="1044"/>
      <c r="AU314" s="1049"/>
      <c r="AV314" s="1041"/>
      <c r="AW314" s="1041"/>
      <c r="AX314" s="1047"/>
      <c r="AY31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1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14" s="1055"/>
      <c r="BB314" s="1038"/>
      <c r="BC314" s="1038"/>
      <c r="BD31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14" s="1038"/>
      <c r="BF314" s="1030"/>
      <c r="BG314" s="1030"/>
      <c r="BH314" s="1066"/>
      <c r="BI314" s="1038"/>
      <c r="BJ314" s="1066"/>
      <c r="BK314" s="1055"/>
      <c r="BL314" s="1038"/>
      <c r="BM314" s="1067"/>
      <c r="BN314" s="1068"/>
      <c r="BO314" s="1055"/>
      <c r="BP314" s="1022"/>
      <c r="BQ314" s="1067"/>
      <c r="BR314" s="1069"/>
      <c r="BS314" s="1070"/>
      <c r="BT314" s="1022"/>
      <c r="BU314" s="1071"/>
      <c r="BV314" s="1039"/>
      <c r="BW314" s="1025"/>
      <c r="BX314" s="1026"/>
      <c r="BY314" s="1022"/>
      <c r="BZ314" s="1022"/>
      <c r="CA314" s="1025"/>
      <c r="CB314" s="1026"/>
      <c r="CC314" s="1025"/>
      <c r="CD314" s="1026"/>
      <c r="CE314" s="1025"/>
      <c r="CF314" s="1026"/>
      <c r="CG314" s="1202"/>
      <c r="CH314" s="1022"/>
      <c r="CI314" s="1022"/>
      <c r="CJ314" s="1022"/>
      <c r="CK314" s="1065"/>
      <c r="CL314" s="1026"/>
      <c r="CM314" s="1202"/>
      <c r="CN314" s="1022"/>
      <c r="CO314" s="1022"/>
      <c r="CP314" s="1022"/>
      <c r="CQ314" s="1065"/>
      <c r="CR314" s="1026"/>
      <c r="CS314" s="1202"/>
      <c r="CT314" s="1022"/>
      <c r="CU314" s="1022"/>
      <c r="CV314" s="1022"/>
      <c r="CW314" s="1065"/>
      <c r="CX314" s="1026"/>
      <c r="CY314" s="1022"/>
      <c r="CZ314" s="1022"/>
      <c r="DA314" s="1022"/>
      <c r="DB314" s="1022"/>
      <c r="DC314" s="1065"/>
    </row>
    <row r="315" spans="1:107" ht="18.600000000000001" customHeight="1" x14ac:dyDescent="0.25">
      <c r="A315" s="1180" t="s">
        <v>992</v>
      </c>
      <c r="B315" s="1018"/>
      <c r="C315" s="1018"/>
      <c r="D315" s="1011"/>
      <c r="E315" s="1023"/>
      <c r="F315" s="1019"/>
      <c r="G315" s="1016"/>
      <c r="H315" s="1020"/>
      <c r="I315" s="1239"/>
      <c r="J315" s="1238"/>
      <c r="K315" s="1021"/>
      <c r="L315" s="1016"/>
      <c r="M315" s="1022"/>
      <c r="N31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1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1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1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1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1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15" s="1022"/>
      <c r="U315" s="1022"/>
      <c r="V31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1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1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1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1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1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15" s="1022"/>
      <c r="AC315" s="1046"/>
      <c r="AD315" s="1047"/>
      <c r="AE315" s="1047"/>
      <c r="AF315" s="1047"/>
      <c r="AG315" s="1039"/>
      <c r="AH315" s="1038"/>
      <c r="AI315" s="1048"/>
      <c r="AJ315" s="1048"/>
      <c r="AK315" s="1041"/>
      <c r="AL315" s="1042"/>
      <c r="AM315" s="1043"/>
      <c r="AN315" s="1040"/>
      <c r="AO315" s="1044"/>
      <c r="AP315" s="1044"/>
      <c r="AQ315" s="1044"/>
      <c r="AR315" s="1044"/>
      <c r="AS315" s="1044"/>
      <c r="AT315" s="1044"/>
      <c r="AU315" s="1049"/>
      <c r="AV315" s="1041"/>
      <c r="AW315" s="1041"/>
      <c r="AX315" s="1047"/>
      <c r="AY31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1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15" s="1055"/>
      <c r="BB315" s="1038"/>
      <c r="BC315" s="1038"/>
      <c r="BD31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15" s="1038"/>
      <c r="BF315" s="1030"/>
      <c r="BG315" s="1030"/>
      <c r="BH315" s="1066"/>
      <c r="BI315" s="1038"/>
      <c r="BJ315" s="1066"/>
      <c r="BK315" s="1055"/>
      <c r="BL315" s="1038"/>
      <c r="BM315" s="1067"/>
      <c r="BN315" s="1068"/>
      <c r="BO315" s="1055"/>
      <c r="BP315" s="1022"/>
      <c r="BQ315" s="1067"/>
      <c r="BR315" s="1069"/>
      <c r="BS315" s="1070"/>
      <c r="BT315" s="1022"/>
      <c r="BU315" s="1071"/>
      <c r="BV315" s="1039"/>
      <c r="BW315" s="1025"/>
      <c r="BX315" s="1026"/>
      <c r="BY315" s="1022"/>
      <c r="BZ315" s="1022"/>
      <c r="CA315" s="1025"/>
      <c r="CB315" s="1026"/>
      <c r="CC315" s="1025"/>
      <c r="CD315" s="1026"/>
      <c r="CE315" s="1025"/>
      <c r="CF315" s="1026"/>
      <c r="CG315" s="1202"/>
      <c r="CH315" s="1022"/>
      <c r="CI315" s="1022"/>
      <c r="CJ315" s="1022"/>
      <c r="CK315" s="1065"/>
      <c r="CL315" s="1026"/>
      <c r="CM315" s="1202"/>
      <c r="CN315" s="1022"/>
      <c r="CO315" s="1022"/>
      <c r="CP315" s="1022"/>
      <c r="CQ315" s="1065"/>
      <c r="CR315" s="1026"/>
      <c r="CS315" s="1202"/>
      <c r="CT315" s="1022"/>
      <c r="CU315" s="1022"/>
      <c r="CV315" s="1022"/>
      <c r="CW315" s="1065"/>
      <c r="CX315" s="1026"/>
      <c r="CY315" s="1022"/>
      <c r="CZ315" s="1022"/>
      <c r="DA315" s="1022"/>
      <c r="DB315" s="1022"/>
      <c r="DC315" s="1065"/>
    </row>
    <row r="316" spans="1:107" ht="18.600000000000001" customHeight="1" x14ac:dyDescent="0.25">
      <c r="A316" s="1180" t="s">
        <v>993</v>
      </c>
      <c r="B316" s="1018"/>
      <c r="C316" s="1018"/>
      <c r="D316" s="1011"/>
      <c r="E316" s="1023"/>
      <c r="F316" s="1019"/>
      <c r="G316" s="1016"/>
      <c r="H316" s="1020"/>
      <c r="I316" s="1239"/>
      <c r="J316" s="1238"/>
      <c r="K316" s="1021"/>
      <c r="L316" s="1016"/>
      <c r="M316" s="1022"/>
      <c r="N31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1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1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1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1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1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16" s="1022"/>
      <c r="U316" s="1022"/>
      <c r="V31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1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1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1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1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1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16" s="1022"/>
      <c r="AC316" s="1046"/>
      <c r="AD316" s="1047"/>
      <c r="AE316" s="1047"/>
      <c r="AF316" s="1047"/>
      <c r="AG316" s="1039"/>
      <c r="AH316" s="1038"/>
      <c r="AI316" s="1048"/>
      <c r="AJ316" s="1048"/>
      <c r="AK316" s="1041"/>
      <c r="AL316" s="1042"/>
      <c r="AM316" s="1043"/>
      <c r="AN316" s="1040"/>
      <c r="AO316" s="1044"/>
      <c r="AP316" s="1044"/>
      <c r="AQ316" s="1044"/>
      <c r="AR316" s="1044"/>
      <c r="AS316" s="1044"/>
      <c r="AT316" s="1044"/>
      <c r="AU316" s="1049"/>
      <c r="AV316" s="1041"/>
      <c r="AW316" s="1041"/>
      <c r="AX316" s="1047"/>
      <c r="AY31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1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16" s="1055"/>
      <c r="BB316" s="1038"/>
      <c r="BC316" s="1038"/>
      <c r="BD31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16" s="1038"/>
      <c r="BF316" s="1030"/>
      <c r="BG316" s="1030"/>
      <c r="BH316" s="1066"/>
      <c r="BI316" s="1038"/>
      <c r="BJ316" s="1066"/>
      <c r="BK316" s="1055"/>
      <c r="BL316" s="1038"/>
      <c r="BM316" s="1067"/>
      <c r="BN316" s="1068"/>
      <c r="BO316" s="1055"/>
      <c r="BP316" s="1022"/>
      <c r="BQ316" s="1067"/>
      <c r="BR316" s="1069"/>
      <c r="BS316" s="1070"/>
      <c r="BT316" s="1022"/>
      <c r="BU316" s="1071"/>
      <c r="BV316" s="1039"/>
      <c r="BW316" s="1025"/>
      <c r="BX316" s="1026"/>
      <c r="BY316" s="1022"/>
      <c r="BZ316" s="1022"/>
      <c r="CA316" s="1025"/>
      <c r="CB316" s="1026"/>
      <c r="CC316" s="1025"/>
      <c r="CD316" s="1026"/>
      <c r="CE316" s="1025"/>
      <c r="CF316" s="1026"/>
      <c r="CG316" s="1202"/>
      <c r="CH316" s="1022"/>
      <c r="CI316" s="1022"/>
      <c r="CJ316" s="1022"/>
      <c r="CK316" s="1065"/>
      <c r="CL316" s="1026"/>
      <c r="CM316" s="1202"/>
      <c r="CN316" s="1022"/>
      <c r="CO316" s="1022"/>
      <c r="CP316" s="1022"/>
      <c r="CQ316" s="1065"/>
      <c r="CR316" s="1026"/>
      <c r="CS316" s="1202"/>
      <c r="CT316" s="1022"/>
      <c r="CU316" s="1022"/>
      <c r="CV316" s="1022"/>
      <c r="CW316" s="1065"/>
      <c r="CX316" s="1026"/>
      <c r="CY316" s="1022"/>
      <c r="CZ316" s="1022"/>
      <c r="DA316" s="1022"/>
      <c r="DB316" s="1022"/>
      <c r="DC316" s="1065"/>
    </row>
    <row r="317" spans="1:107" ht="18.600000000000001" customHeight="1" x14ac:dyDescent="0.25">
      <c r="A317" s="1180" t="s">
        <v>994</v>
      </c>
      <c r="B317" s="1018"/>
      <c r="C317" s="1018"/>
      <c r="D317" s="1011"/>
      <c r="E317" s="1023"/>
      <c r="F317" s="1019"/>
      <c r="G317" s="1016"/>
      <c r="H317" s="1020"/>
      <c r="I317" s="1239"/>
      <c r="J317" s="1238"/>
      <c r="K317" s="1021"/>
      <c r="L317" s="1016"/>
      <c r="M317" s="1022"/>
      <c r="N31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1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1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1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1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1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17" s="1022"/>
      <c r="U317" s="1022"/>
      <c r="V31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1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1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1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1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1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17" s="1022"/>
      <c r="AC317" s="1046"/>
      <c r="AD317" s="1047"/>
      <c r="AE317" s="1047"/>
      <c r="AF317" s="1047"/>
      <c r="AG317" s="1039"/>
      <c r="AH317" s="1038"/>
      <c r="AI317" s="1048"/>
      <c r="AJ317" s="1048"/>
      <c r="AK317" s="1041"/>
      <c r="AL317" s="1042"/>
      <c r="AM317" s="1043"/>
      <c r="AN317" s="1040"/>
      <c r="AO317" s="1044"/>
      <c r="AP317" s="1044"/>
      <c r="AQ317" s="1044"/>
      <c r="AR317" s="1044"/>
      <c r="AS317" s="1044"/>
      <c r="AT317" s="1044"/>
      <c r="AU317" s="1049"/>
      <c r="AV317" s="1041"/>
      <c r="AW317" s="1041"/>
      <c r="AX317" s="1047"/>
      <c r="AY31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1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17" s="1055"/>
      <c r="BB317" s="1038"/>
      <c r="BC317" s="1038"/>
      <c r="BD31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17" s="1038"/>
      <c r="BF317" s="1030"/>
      <c r="BG317" s="1030"/>
      <c r="BH317" s="1066"/>
      <c r="BI317" s="1038"/>
      <c r="BJ317" s="1066"/>
      <c r="BK317" s="1055"/>
      <c r="BL317" s="1038"/>
      <c r="BM317" s="1067"/>
      <c r="BN317" s="1068"/>
      <c r="BO317" s="1055"/>
      <c r="BP317" s="1022"/>
      <c r="BQ317" s="1067"/>
      <c r="BR317" s="1069"/>
      <c r="BS317" s="1070"/>
      <c r="BT317" s="1022"/>
      <c r="BU317" s="1071"/>
      <c r="BV317" s="1039"/>
      <c r="BW317" s="1025"/>
      <c r="BX317" s="1026"/>
      <c r="BY317" s="1022"/>
      <c r="BZ317" s="1022"/>
      <c r="CA317" s="1025"/>
      <c r="CB317" s="1026"/>
      <c r="CC317" s="1025"/>
      <c r="CD317" s="1026"/>
      <c r="CE317" s="1025"/>
      <c r="CF317" s="1026"/>
      <c r="CG317" s="1202"/>
      <c r="CH317" s="1022"/>
      <c r="CI317" s="1022"/>
      <c r="CJ317" s="1022"/>
      <c r="CK317" s="1065"/>
      <c r="CL317" s="1026"/>
      <c r="CM317" s="1202"/>
      <c r="CN317" s="1022"/>
      <c r="CO317" s="1022"/>
      <c r="CP317" s="1022"/>
      <c r="CQ317" s="1065"/>
      <c r="CR317" s="1026"/>
      <c r="CS317" s="1202"/>
      <c r="CT317" s="1022"/>
      <c r="CU317" s="1022"/>
      <c r="CV317" s="1022"/>
      <c r="CW317" s="1065"/>
      <c r="CX317" s="1026"/>
      <c r="CY317" s="1022"/>
      <c r="CZ317" s="1022"/>
      <c r="DA317" s="1022"/>
      <c r="DB317" s="1022"/>
      <c r="DC317" s="1065"/>
    </row>
    <row r="318" spans="1:107" ht="18.600000000000001" customHeight="1" x14ac:dyDescent="0.25">
      <c r="A318" s="1180" t="s">
        <v>995</v>
      </c>
      <c r="B318" s="1018"/>
      <c r="C318" s="1018"/>
      <c r="D318" s="1011"/>
      <c r="E318" s="1023"/>
      <c r="F318" s="1019"/>
      <c r="G318" s="1016"/>
      <c r="H318" s="1020"/>
      <c r="I318" s="1239"/>
      <c r="J318" s="1238"/>
      <c r="K318" s="1021"/>
      <c r="L318" s="1016"/>
      <c r="M318" s="1022"/>
      <c r="N31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1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1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1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1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1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18" s="1022"/>
      <c r="U318" s="1022"/>
      <c r="V31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1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1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1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1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1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18" s="1022"/>
      <c r="AC318" s="1046"/>
      <c r="AD318" s="1047"/>
      <c r="AE318" s="1047"/>
      <c r="AF318" s="1047"/>
      <c r="AG318" s="1039"/>
      <c r="AH318" s="1038"/>
      <c r="AI318" s="1048"/>
      <c r="AJ318" s="1048"/>
      <c r="AK318" s="1041"/>
      <c r="AL318" s="1042"/>
      <c r="AM318" s="1043"/>
      <c r="AN318" s="1040"/>
      <c r="AO318" s="1044"/>
      <c r="AP318" s="1044"/>
      <c r="AQ318" s="1044"/>
      <c r="AR318" s="1044"/>
      <c r="AS318" s="1044"/>
      <c r="AT318" s="1044"/>
      <c r="AU318" s="1049"/>
      <c r="AV318" s="1041"/>
      <c r="AW318" s="1041"/>
      <c r="AX318" s="1047"/>
      <c r="AY31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1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18" s="1055"/>
      <c r="BB318" s="1038"/>
      <c r="BC318" s="1038"/>
      <c r="BD31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18" s="1038"/>
      <c r="BF318" s="1030"/>
      <c r="BG318" s="1030"/>
      <c r="BH318" s="1066"/>
      <c r="BI318" s="1038"/>
      <c r="BJ318" s="1066"/>
      <c r="BK318" s="1055"/>
      <c r="BL318" s="1038"/>
      <c r="BM318" s="1067"/>
      <c r="BN318" s="1068"/>
      <c r="BO318" s="1055"/>
      <c r="BP318" s="1022"/>
      <c r="BQ318" s="1067"/>
      <c r="BR318" s="1069"/>
      <c r="BS318" s="1070"/>
      <c r="BT318" s="1022"/>
      <c r="BU318" s="1071"/>
      <c r="BV318" s="1039"/>
      <c r="BW318" s="1025"/>
      <c r="BX318" s="1026"/>
      <c r="BY318" s="1022"/>
      <c r="BZ318" s="1022"/>
      <c r="CA318" s="1025"/>
      <c r="CB318" s="1026"/>
      <c r="CC318" s="1025"/>
      <c r="CD318" s="1026"/>
      <c r="CE318" s="1025"/>
      <c r="CF318" s="1026"/>
      <c r="CG318" s="1202"/>
      <c r="CH318" s="1022"/>
      <c r="CI318" s="1022"/>
      <c r="CJ318" s="1022"/>
      <c r="CK318" s="1065"/>
      <c r="CL318" s="1026"/>
      <c r="CM318" s="1202"/>
      <c r="CN318" s="1022"/>
      <c r="CO318" s="1022"/>
      <c r="CP318" s="1022"/>
      <c r="CQ318" s="1065"/>
      <c r="CR318" s="1026"/>
      <c r="CS318" s="1202"/>
      <c r="CT318" s="1022"/>
      <c r="CU318" s="1022"/>
      <c r="CV318" s="1022"/>
      <c r="CW318" s="1065"/>
      <c r="CX318" s="1026"/>
      <c r="CY318" s="1022"/>
      <c r="CZ318" s="1022"/>
      <c r="DA318" s="1022"/>
      <c r="DB318" s="1022"/>
      <c r="DC318" s="1065"/>
    </row>
    <row r="319" spans="1:107" ht="18.600000000000001" customHeight="1" x14ac:dyDescent="0.25">
      <c r="A319" s="1180" t="s">
        <v>996</v>
      </c>
      <c r="B319" s="1018"/>
      <c r="C319" s="1018"/>
      <c r="D319" s="1011"/>
      <c r="E319" s="1023"/>
      <c r="F319" s="1019"/>
      <c r="G319" s="1016"/>
      <c r="H319" s="1020"/>
      <c r="I319" s="1239"/>
      <c r="J319" s="1238"/>
      <c r="K319" s="1021"/>
      <c r="L319" s="1016"/>
      <c r="M319" s="1022"/>
      <c r="N31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1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1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1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1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1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19" s="1022"/>
      <c r="U319" s="1022"/>
      <c r="V31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1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1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1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1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1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19" s="1022"/>
      <c r="AC319" s="1046"/>
      <c r="AD319" s="1047"/>
      <c r="AE319" s="1047"/>
      <c r="AF319" s="1047"/>
      <c r="AG319" s="1039"/>
      <c r="AH319" s="1038"/>
      <c r="AI319" s="1048"/>
      <c r="AJ319" s="1048"/>
      <c r="AK319" s="1041"/>
      <c r="AL319" s="1042"/>
      <c r="AM319" s="1043"/>
      <c r="AN319" s="1040"/>
      <c r="AO319" s="1044"/>
      <c r="AP319" s="1044"/>
      <c r="AQ319" s="1044"/>
      <c r="AR319" s="1044"/>
      <c r="AS319" s="1044"/>
      <c r="AT319" s="1044"/>
      <c r="AU319" s="1049"/>
      <c r="AV319" s="1041"/>
      <c r="AW319" s="1041"/>
      <c r="AX319" s="1047"/>
      <c r="AY31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1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19" s="1055"/>
      <c r="BB319" s="1038"/>
      <c r="BC319" s="1038"/>
      <c r="BD31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19" s="1038"/>
      <c r="BF319" s="1030"/>
      <c r="BG319" s="1030"/>
      <c r="BH319" s="1066"/>
      <c r="BI319" s="1038"/>
      <c r="BJ319" s="1066"/>
      <c r="BK319" s="1055"/>
      <c r="BL319" s="1038"/>
      <c r="BM319" s="1067"/>
      <c r="BN319" s="1068"/>
      <c r="BO319" s="1055"/>
      <c r="BP319" s="1022"/>
      <c r="BQ319" s="1067"/>
      <c r="BR319" s="1069"/>
      <c r="BS319" s="1070"/>
      <c r="BT319" s="1022"/>
      <c r="BU319" s="1071"/>
      <c r="BV319" s="1039"/>
      <c r="BW319" s="1025"/>
      <c r="BX319" s="1026"/>
      <c r="BY319" s="1022"/>
      <c r="BZ319" s="1022"/>
      <c r="CA319" s="1025"/>
      <c r="CB319" s="1026"/>
      <c r="CC319" s="1025"/>
      <c r="CD319" s="1026"/>
      <c r="CE319" s="1025"/>
      <c r="CF319" s="1026"/>
      <c r="CG319" s="1202"/>
      <c r="CH319" s="1022"/>
      <c r="CI319" s="1022"/>
      <c r="CJ319" s="1022"/>
      <c r="CK319" s="1065"/>
      <c r="CL319" s="1026"/>
      <c r="CM319" s="1202"/>
      <c r="CN319" s="1022"/>
      <c r="CO319" s="1022"/>
      <c r="CP319" s="1022"/>
      <c r="CQ319" s="1065"/>
      <c r="CR319" s="1026"/>
      <c r="CS319" s="1202"/>
      <c r="CT319" s="1022"/>
      <c r="CU319" s="1022"/>
      <c r="CV319" s="1022"/>
      <c r="CW319" s="1065"/>
      <c r="CX319" s="1026"/>
      <c r="CY319" s="1022"/>
      <c r="CZ319" s="1022"/>
      <c r="DA319" s="1022"/>
      <c r="DB319" s="1022"/>
      <c r="DC319" s="1065"/>
    </row>
    <row r="320" spans="1:107" ht="18.600000000000001" customHeight="1" x14ac:dyDescent="0.25">
      <c r="A320" s="1180" t="s">
        <v>997</v>
      </c>
      <c r="B320" s="1018"/>
      <c r="C320" s="1018"/>
      <c r="D320" s="1011"/>
      <c r="E320" s="1023"/>
      <c r="F320" s="1019"/>
      <c r="G320" s="1016"/>
      <c r="H320" s="1020"/>
      <c r="I320" s="1239"/>
      <c r="J320" s="1238"/>
      <c r="K320" s="1021"/>
      <c r="L320" s="1016"/>
      <c r="M320" s="1022"/>
      <c r="N32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2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2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2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2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2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20" s="1022"/>
      <c r="U320" s="1022"/>
      <c r="V32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2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2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2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2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2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20" s="1022"/>
      <c r="AC320" s="1046"/>
      <c r="AD320" s="1047"/>
      <c r="AE320" s="1047"/>
      <c r="AF320" s="1047"/>
      <c r="AG320" s="1039"/>
      <c r="AH320" s="1038"/>
      <c r="AI320" s="1048"/>
      <c r="AJ320" s="1048"/>
      <c r="AK320" s="1041"/>
      <c r="AL320" s="1042"/>
      <c r="AM320" s="1043"/>
      <c r="AN320" s="1040"/>
      <c r="AO320" s="1044"/>
      <c r="AP320" s="1044"/>
      <c r="AQ320" s="1044"/>
      <c r="AR320" s="1044"/>
      <c r="AS320" s="1044"/>
      <c r="AT320" s="1044"/>
      <c r="AU320" s="1049"/>
      <c r="AV320" s="1041"/>
      <c r="AW320" s="1041"/>
      <c r="AX320" s="1047"/>
      <c r="AY32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2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20" s="1055"/>
      <c r="BB320" s="1038"/>
      <c r="BC320" s="1038"/>
      <c r="BD32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20" s="1038"/>
      <c r="BF320" s="1030"/>
      <c r="BG320" s="1030"/>
      <c r="BH320" s="1066"/>
      <c r="BI320" s="1038"/>
      <c r="BJ320" s="1066"/>
      <c r="BK320" s="1055"/>
      <c r="BL320" s="1038"/>
      <c r="BM320" s="1067"/>
      <c r="BN320" s="1068"/>
      <c r="BO320" s="1055"/>
      <c r="BP320" s="1022"/>
      <c r="BQ320" s="1067"/>
      <c r="BR320" s="1069"/>
      <c r="BS320" s="1070"/>
      <c r="BT320" s="1022"/>
      <c r="BU320" s="1071"/>
      <c r="BV320" s="1039"/>
      <c r="BW320" s="1025"/>
      <c r="BX320" s="1026"/>
      <c r="BY320" s="1022"/>
      <c r="BZ320" s="1022"/>
      <c r="CA320" s="1025"/>
      <c r="CB320" s="1026"/>
      <c r="CC320" s="1025"/>
      <c r="CD320" s="1026"/>
      <c r="CE320" s="1025"/>
      <c r="CF320" s="1026"/>
      <c r="CG320" s="1202"/>
      <c r="CH320" s="1022"/>
      <c r="CI320" s="1022"/>
      <c r="CJ320" s="1022"/>
      <c r="CK320" s="1065"/>
      <c r="CL320" s="1026"/>
      <c r="CM320" s="1202"/>
      <c r="CN320" s="1022"/>
      <c r="CO320" s="1022"/>
      <c r="CP320" s="1022"/>
      <c r="CQ320" s="1065"/>
      <c r="CR320" s="1026"/>
      <c r="CS320" s="1202"/>
      <c r="CT320" s="1022"/>
      <c r="CU320" s="1022"/>
      <c r="CV320" s="1022"/>
      <c r="CW320" s="1065"/>
      <c r="CX320" s="1026"/>
      <c r="CY320" s="1022"/>
      <c r="CZ320" s="1022"/>
      <c r="DA320" s="1022"/>
      <c r="DB320" s="1022"/>
      <c r="DC320" s="1065"/>
    </row>
    <row r="321" spans="1:107" ht="18.600000000000001" customHeight="1" x14ac:dyDescent="0.25">
      <c r="A321" s="1180" t="s">
        <v>998</v>
      </c>
      <c r="B321" s="1018"/>
      <c r="C321" s="1018"/>
      <c r="D321" s="1011"/>
      <c r="E321" s="1023"/>
      <c r="F321" s="1019"/>
      <c r="G321" s="1016"/>
      <c r="H321" s="1020"/>
      <c r="I321" s="1239"/>
      <c r="J321" s="1238"/>
      <c r="K321" s="1021"/>
      <c r="L321" s="1016"/>
      <c r="M321" s="1022"/>
      <c r="N32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2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2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2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2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2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21" s="1022"/>
      <c r="U321" s="1022"/>
      <c r="V32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2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2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2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2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2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21" s="1022"/>
      <c r="AC321" s="1046"/>
      <c r="AD321" s="1047"/>
      <c r="AE321" s="1047"/>
      <c r="AF321" s="1047"/>
      <c r="AG321" s="1039"/>
      <c r="AH321" s="1038"/>
      <c r="AI321" s="1048"/>
      <c r="AJ321" s="1048"/>
      <c r="AK321" s="1041"/>
      <c r="AL321" s="1042"/>
      <c r="AM321" s="1043"/>
      <c r="AN321" s="1040"/>
      <c r="AO321" s="1044"/>
      <c r="AP321" s="1044"/>
      <c r="AQ321" s="1044"/>
      <c r="AR321" s="1044"/>
      <c r="AS321" s="1044"/>
      <c r="AT321" s="1044"/>
      <c r="AU321" s="1049"/>
      <c r="AV321" s="1041"/>
      <c r="AW321" s="1041"/>
      <c r="AX321" s="1047"/>
      <c r="AY32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2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21" s="1055"/>
      <c r="BB321" s="1038"/>
      <c r="BC321" s="1038"/>
      <c r="BD32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21" s="1038"/>
      <c r="BF321" s="1030"/>
      <c r="BG321" s="1030"/>
      <c r="BH321" s="1066"/>
      <c r="BI321" s="1038"/>
      <c r="BJ321" s="1066"/>
      <c r="BK321" s="1055"/>
      <c r="BL321" s="1038"/>
      <c r="BM321" s="1067"/>
      <c r="BN321" s="1068"/>
      <c r="BO321" s="1055"/>
      <c r="BP321" s="1022"/>
      <c r="BQ321" s="1067"/>
      <c r="BR321" s="1069"/>
      <c r="BS321" s="1070"/>
      <c r="BT321" s="1022"/>
      <c r="BU321" s="1071"/>
      <c r="BV321" s="1039"/>
      <c r="BW321" s="1025"/>
      <c r="BX321" s="1026"/>
      <c r="BY321" s="1022"/>
      <c r="BZ321" s="1022"/>
      <c r="CA321" s="1025"/>
      <c r="CB321" s="1026"/>
      <c r="CC321" s="1025"/>
      <c r="CD321" s="1026"/>
      <c r="CE321" s="1025"/>
      <c r="CF321" s="1026"/>
      <c r="CG321" s="1202"/>
      <c r="CH321" s="1022"/>
      <c r="CI321" s="1022"/>
      <c r="CJ321" s="1022"/>
      <c r="CK321" s="1065"/>
      <c r="CL321" s="1026"/>
      <c r="CM321" s="1202"/>
      <c r="CN321" s="1022"/>
      <c r="CO321" s="1022"/>
      <c r="CP321" s="1022"/>
      <c r="CQ321" s="1065"/>
      <c r="CR321" s="1026"/>
      <c r="CS321" s="1202"/>
      <c r="CT321" s="1022"/>
      <c r="CU321" s="1022"/>
      <c r="CV321" s="1022"/>
      <c r="CW321" s="1065"/>
      <c r="CX321" s="1026"/>
      <c r="CY321" s="1022"/>
      <c r="CZ321" s="1022"/>
      <c r="DA321" s="1022"/>
      <c r="DB321" s="1022"/>
      <c r="DC321" s="1065"/>
    </row>
    <row r="322" spans="1:107" ht="18.600000000000001" customHeight="1" x14ac:dyDescent="0.25">
      <c r="A322" s="1180" t="s">
        <v>999</v>
      </c>
      <c r="B322" s="1018"/>
      <c r="C322" s="1018"/>
      <c r="D322" s="1011"/>
      <c r="E322" s="1023"/>
      <c r="F322" s="1019"/>
      <c r="G322" s="1016"/>
      <c r="H322" s="1020"/>
      <c r="I322" s="1239"/>
      <c r="J322" s="1238"/>
      <c r="K322" s="1021"/>
      <c r="L322" s="1016"/>
      <c r="M322" s="1022"/>
      <c r="N32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2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2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2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2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2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22" s="1022"/>
      <c r="U322" s="1022"/>
      <c r="V32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2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2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2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2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2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22" s="1022"/>
      <c r="AC322" s="1046"/>
      <c r="AD322" s="1047"/>
      <c r="AE322" s="1047"/>
      <c r="AF322" s="1047"/>
      <c r="AG322" s="1039"/>
      <c r="AH322" s="1038"/>
      <c r="AI322" s="1048"/>
      <c r="AJ322" s="1048"/>
      <c r="AK322" s="1041"/>
      <c r="AL322" s="1042"/>
      <c r="AM322" s="1043"/>
      <c r="AN322" s="1040"/>
      <c r="AO322" s="1044"/>
      <c r="AP322" s="1044"/>
      <c r="AQ322" s="1044"/>
      <c r="AR322" s="1044"/>
      <c r="AS322" s="1044"/>
      <c r="AT322" s="1044"/>
      <c r="AU322" s="1049"/>
      <c r="AV322" s="1041"/>
      <c r="AW322" s="1041"/>
      <c r="AX322" s="1047"/>
      <c r="AY32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2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22" s="1055"/>
      <c r="BB322" s="1038"/>
      <c r="BC322" s="1038"/>
      <c r="BD32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22" s="1038"/>
      <c r="BF322" s="1030"/>
      <c r="BG322" s="1030"/>
      <c r="BH322" s="1066"/>
      <c r="BI322" s="1038"/>
      <c r="BJ322" s="1066"/>
      <c r="BK322" s="1055"/>
      <c r="BL322" s="1038"/>
      <c r="BM322" s="1067"/>
      <c r="BN322" s="1068"/>
      <c r="BO322" s="1055"/>
      <c r="BP322" s="1022"/>
      <c r="BQ322" s="1067"/>
      <c r="BR322" s="1069"/>
      <c r="BS322" s="1070"/>
      <c r="BT322" s="1022"/>
      <c r="BU322" s="1071"/>
      <c r="BV322" s="1039"/>
      <c r="BW322" s="1025"/>
      <c r="BX322" s="1026"/>
      <c r="BY322" s="1022"/>
      <c r="BZ322" s="1022"/>
      <c r="CA322" s="1025"/>
      <c r="CB322" s="1026"/>
      <c r="CC322" s="1025"/>
      <c r="CD322" s="1026"/>
      <c r="CE322" s="1025"/>
      <c r="CF322" s="1026"/>
      <c r="CG322" s="1202"/>
      <c r="CH322" s="1022"/>
      <c r="CI322" s="1022"/>
      <c r="CJ322" s="1022"/>
      <c r="CK322" s="1065"/>
      <c r="CL322" s="1026"/>
      <c r="CM322" s="1202"/>
      <c r="CN322" s="1022"/>
      <c r="CO322" s="1022"/>
      <c r="CP322" s="1022"/>
      <c r="CQ322" s="1065"/>
      <c r="CR322" s="1026"/>
      <c r="CS322" s="1202"/>
      <c r="CT322" s="1022"/>
      <c r="CU322" s="1022"/>
      <c r="CV322" s="1022"/>
      <c r="CW322" s="1065"/>
      <c r="CX322" s="1026"/>
      <c r="CY322" s="1022"/>
      <c r="CZ322" s="1022"/>
      <c r="DA322" s="1022"/>
      <c r="DB322" s="1022"/>
      <c r="DC322" s="1065"/>
    </row>
    <row r="323" spans="1:107" ht="18.600000000000001" customHeight="1" x14ac:dyDescent="0.25">
      <c r="A323" s="1180" t="s">
        <v>1000</v>
      </c>
      <c r="B323" s="1018"/>
      <c r="C323" s="1018"/>
      <c r="D323" s="1011"/>
      <c r="E323" s="1023"/>
      <c r="F323" s="1019"/>
      <c r="G323" s="1016"/>
      <c r="H323" s="1020"/>
      <c r="I323" s="1239"/>
      <c r="J323" s="1238"/>
      <c r="K323" s="1021"/>
      <c r="L323" s="1016"/>
      <c r="M323" s="1022"/>
      <c r="N32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2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2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2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2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2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23" s="1022"/>
      <c r="U323" s="1022"/>
      <c r="V32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2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2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2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2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2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23" s="1022"/>
      <c r="AC323" s="1046"/>
      <c r="AD323" s="1047"/>
      <c r="AE323" s="1047"/>
      <c r="AF323" s="1047"/>
      <c r="AG323" s="1039"/>
      <c r="AH323" s="1038"/>
      <c r="AI323" s="1048"/>
      <c r="AJ323" s="1048"/>
      <c r="AK323" s="1041"/>
      <c r="AL323" s="1042"/>
      <c r="AM323" s="1043"/>
      <c r="AN323" s="1040"/>
      <c r="AO323" s="1044"/>
      <c r="AP323" s="1044"/>
      <c r="AQ323" s="1044"/>
      <c r="AR323" s="1044"/>
      <c r="AS323" s="1044"/>
      <c r="AT323" s="1044"/>
      <c r="AU323" s="1049"/>
      <c r="AV323" s="1041"/>
      <c r="AW323" s="1041"/>
      <c r="AX323" s="1047"/>
      <c r="AY32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2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23" s="1055"/>
      <c r="BB323" s="1038"/>
      <c r="BC323" s="1038"/>
      <c r="BD32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23" s="1038"/>
      <c r="BF323" s="1030"/>
      <c r="BG323" s="1030"/>
      <c r="BH323" s="1066"/>
      <c r="BI323" s="1038"/>
      <c r="BJ323" s="1066"/>
      <c r="BK323" s="1055"/>
      <c r="BL323" s="1038"/>
      <c r="BM323" s="1067"/>
      <c r="BN323" s="1068"/>
      <c r="BO323" s="1055"/>
      <c r="BP323" s="1022"/>
      <c r="BQ323" s="1067"/>
      <c r="BR323" s="1069"/>
      <c r="BS323" s="1070"/>
      <c r="BT323" s="1022"/>
      <c r="BU323" s="1071"/>
      <c r="BV323" s="1039"/>
      <c r="BW323" s="1025"/>
      <c r="BX323" s="1026"/>
      <c r="BY323" s="1022"/>
      <c r="BZ323" s="1022"/>
      <c r="CA323" s="1025"/>
      <c r="CB323" s="1026"/>
      <c r="CC323" s="1025"/>
      <c r="CD323" s="1026"/>
      <c r="CE323" s="1025"/>
      <c r="CF323" s="1026"/>
      <c r="CG323" s="1202"/>
      <c r="CH323" s="1022"/>
      <c r="CI323" s="1022"/>
      <c r="CJ323" s="1022"/>
      <c r="CK323" s="1065"/>
      <c r="CL323" s="1026"/>
      <c r="CM323" s="1202"/>
      <c r="CN323" s="1022"/>
      <c r="CO323" s="1022"/>
      <c r="CP323" s="1022"/>
      <c r="CQ323" s="1065"/>
      <c r="CR323" s="1026"/>
      <c r="CS323" s="1202"/>
      <c r="CT323" s="1022"/>
      <c r="CU323" s="1022"/>
      <c r="CV323" s="1022"/>
      <c r="CW323" s="1065"/>
      <c r="CX323" s="1026"/>
      <c r="CY323" s="1022"/>
      <c r="CZ323" s="1022"/>
      <c r="DA323" s="1022"/>
      <c r="DB323" s="1022"/>
      <c r="DC323" s="1065"/>
    </row>
    <row r="324" spans="1:107" ht="18.600000000000001" customHeight="1" x14ac:dyDescent="0.25">
      <c r="A324" s="1180" t="s">
        <v>1001</v>
      </c>
      <c r="B324" s="1018"/>
      <c r="C324" s="1018"/>
      <c r="D324" s="1011"/>
      <c r="E324" s="1023"/>
      <c r="F324" s="1019"/>
      <c r="G324" s="1016"/>
      <c r="H324" s="1020"/>
      <c r="I324" s="1239"/>
      <c r="J324" s="1238"/>
      <c r="K324" s="1021"/>
      <c r="L324" s="1016"/>
      <c r="M324" s="1022"/>
      <c r="N32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2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2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2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2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2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24" s="1022"/>
      <c r="U324" s="1022"/>
      <c r="V32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2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2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2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2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2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24" s="1022"/>
      <c r="AC324" s="1046"/>
      <c r="AD324" s="1047"/>
      <c r="AE324" s="1047"/>
      <c r="AF324" s="1047"/>
      <c r="AG324" s="1039"/>
      <c r="AH324" s="1038"/>
      <c r="AI324" s="1048"/>
      <c r="AJ324" s="1048"/>
      <c r="AK324" s="1041"/>
      <c r="AL324" s="1042"/>
      <c r="AM324" s="1043"/>
      <c r="AN324" s="1040"/>
      <c r="AO324" s="1044"/>
      <c r="AP324" s="1044"/>
      <c r="AQ324" s="1044"/>
      <c r="AR324" s="1044"/>
      <c r="AS324" s="1044"/>
      <c r="AT324" s="1044"/>
      <c r="AU324" s="1049"/>
      <c r="AV324" s="1041"/>
      <c r="AW324" s="1041"/>
      <c r="AX324" s="1047"/>
      <c r="AY32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2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24" s="1055"/>
      <c r="BB324" s="1038"/>
      <c r="BC324" s="1038"/>
      <c r="BD32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24" s="1038"/>
      <c r="BF324" s="1030"/>
      <c r="BG324" s="1030"/>
      <c r="BH324" s="1066"/>
      <c r="BI324" s="1038"/>
      <c r="BJ324" s="1066"/>
      <c r="BK324" s="1055"/>
      <c r="BL324" s="1038"/>
      <c r="BM324" s="1067"/>
      <c r="BN324" s="1068"/>
      <c r="BO324" s="1055"/>
      <c r="BP324" s="1022"/>
      <c r="BQ324" s="1067"/>
      <c r="BR324" s="1069"/>
      <c r="BS324" s="1070"/>
      <c r="BT324" s="1022"/>
      <c r="BU324" s="1071"/>
      <c r="BV324" s="1039"/>
      <c r="BW324" s="1025"/>
      <c r="BX324" s="1026"/>
      <c r="BY324" s="1022"/>
      <c r="BZ324" s="1022"/>
      <c r="CA324" s="1025"/>
      <c r="CB324" s="1026"/>
      <c r="CC324" s="1025"/>
      <c r="CD324" s="1026"/>
      <c r="CE324" s="1025"/>
      <c r="CF324" s="1026"/>
      <c r="CG324" s="1202"/>
      <c r="CH324" s="1022"/>
      <c r="CI324" s="1022"/>
      <c r="CJ324" s="1022"/>
      <c r="CK324" s="1065"/>
      <c r="CL324" s="1026"/>
      <c r="CM324" s="1202"/>
      <c r="CN324" s="1022"/>
      <c r="CO324" s="1022"/>
      <c r="CP324" s="1022"/>
      <c r="CQ324" s="1065"/>
      <c r="CR324" s="1026"/>
      <c r="CS324" s="1202"/>
      <c r="CT324" s="1022"/>
      <c r="CU324" s="1022"/>
      <c r="CV324" s="1022"/>
      <c r="CW324" s="1065"/>
      <c r="CX324" s="1026"/>
      <c r="CY324" s="1022"/>
      <c r="CZ324" s="1022"/>
      <c r="DA324" s="1022"/>
      <c r="DB324" s="1022"/>
      <c r="DC324" s="1065"/>
    </row>
    <row r="325" spans="1:107" ht="18.600000000000001" customHeight="1" x14ac:dyDescent="0.25">
      <c r="A325" s="1180" t="s">
        <v>1002</v>
      </c>
      <c r="B325" s="1018"/>
      <c r="C325" s="1018"/>
      <c r="D325" s="1011"/>
      <c r="E325" s="1023"/>
      <c r="F325" s="1019"/>
      <c r="G325" s="1016"/>
      <c r="H325" s="1020"/>
      <c r="I325" s="1239"/>
      <c r="J325" s="1238"/>
      <c r="K325" s="1021"/>
      <c r="L325" s="1016"/>
      <c r="M325" s="1022"/>
      <c r="N32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2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2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2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2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2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25" s="1022"/>
      <c r="U325" s="1022"/>
      <c r="V32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2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2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2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2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2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25" s="1022"/>
      <c r="AC325" s="1046"/>
      <c r="AD325" s="1047"/>
      <c r="AE325" s="1047"/>
      <c r="AF325" s="1047"/>
      <c r="AG325" s="1039"/>
      <c r="AH325" s="1038"/>
      <c r="AI325" s="1048"/>
      <c r="AJ325" s="1048"/>
      <c r="AK325" s="1041"/>
      <c r="AL325" s="1042"/>
      <c r="AM325" s="1043"/>
      <c r="AN325" s="1040"/>
      <c r="AO325" s="1044"/>
      <c r="AP325" s="1044"/>
      <c r="AQ325" s="1044"/>
      <c r="AR325" s="1044"/>
      <c r="AS325" s="1044"/>
      <c r="AT325" s="1044"/>
      <c r="AU325" s="1049"/>
      <c r="AV325" s="1041"/>
      <c r="AW325" s="1041"/>
      <c r="AX325" s="1047"/>
      <c r="AY32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2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25" s="1055"/>
      <c r="BB325" s="1038"/>
      <c r="BC325" s="1038"/>
      <c r="BD32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25" s="1038"/>
      <c r="BF325" s="1030"/>
      <c r="BG325" s="1030"/>
      <c r="BH325" s="1066"/>
      <c r="BI325" s="1038"/>
      <c r="BJ325" s="1066"/>
      <c r="BK325" s="1055"/>
      <c r="BL325" s="1038"/>
      <c r="BM325" s="1067"/>
      <c r="BN325" s="1068"/>
      <c r="BO325" s="1055"/>
      <c r="BP325" s="1022"/>
      <c r="BQ325" s="1067"/>
      <c r="BR325" s="1069"/>
      <c r="BS325" s="1070"/>
      <c r="BT325" s="1022"/>
      <c r="BU325" s="1071"/>
      <c r="BV325" s="1039"/>
      <c r="BW325" s="1025"/>
      <c r="BX325" s="1026"/>
      <c r="BY325" s="1022"/>
      <c r="BZ325" s="1022"/>
      <c r="CA325" s="1025"/>
      <c r="CB325" s="1026"/>
      <c r="CC325" s="1025"/>
      <c r="CD325" s="1026"/>
      <c r="CE325" s="1025"/>
      <c r="CF325" s="1026"/>
      <c r="CG325" s="1202"/>
      <c r="CH325" s="1022"/>
      <c r="CI325" s="1022"/>
      <c r="CJ325" s="1022"/>
      <c r="CK325" s="1065"/>
      <c r="CL325" s="1026"/>
      <c r="CM325" s="1202"/>
      <c r="CN325" s="1022"/>
      <c r="CO325" s="1022"/>
      <c r="CP325" s="1022"/>
      <c r="CQ325" s="1065"/>
      <c r="CR325" s="1026"/>
      <c r="CS325" s="1202"/>
      <c r="CT325" s="1022"/>
      <c r="CU325" s="1022"/>
      <c r="CV325" s="1022"/>
      <c r="CW325" s="1065"/>
      <c r="CX325" s="1026"/>
      <c r="CY325" s="1022"/>
      <c r="CZ325" s="1022"/>
      <c r="DA325" s="1022"/>
      <c r="DB325" s="1022"/>
      <c r="DC325" s="1065"/>
    </row>
    <row r="326" spans="1:107" ht="18.600000000000001" customHeight="1" x14ac:dyDescent="0.25">
      <c r="A326" s="1180" t="s">
        <v>1003</v>
      </c>
      <c r="B326" s="1018"/>
      <c r="C326" s="1018"/>
      <c r="D326" s="1011"/>
      <c r="E326" s="1023"/>
      <c r="F326" s="1019"/>
      <c r="G326" s="1016"/>
      <c r="H326" s="1020"/>
      <c r="I326" s="1239"/>
      <c r="J326" s="1238"/>
      <c r="K326" s="1021"/>
      <c r="L326" s="1016"/>
      <c r="M326" s="1022"/>
      <c r="N32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2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2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2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2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2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26" s="1022"/>
      <c r="U326" s="1022"/>
      <c r="V32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2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2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2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2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2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26" s="1022"/>
      <c r="AC326" s="1046"/>
      <c r="AD326" s="1047"/>
      <c r="AE326" s="1047"/>
      <c r="AF326" s="1047"/>
      <c r="AG326" s="1039"/>
      <c r="AH326" s="1038"/>
      <c r="AI326" s="1048"/>
      <c r="AJ326" s="1048"/>
      <c r="AK326" s="1041"/>
      <c r="AL326" s="1042"/>
      <c r="AM326" s="1043"/>
      <c r="AN326" s="1040"/>
      <c r="AO326" s="1044"/>
      <c r="AP326" s="1044"/>
      <c r="AQ326" s="1044"/>
      <c r="AR326" s="1044"/>
      <c r="AS326" s="1044"/>
      <c r="AT326" s="1044"/>
      <c r="AU326" s="1049"/>
      <c r="AV326" s="1041"/>
      <c r="AW326" s="1041"/>
      <c r="AX326" s="1047"/>
      <c r="AY32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2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26" s="1055"/>
      <c r="BB326" s="1038"/>
      <c r="BC326" s="1038"/>
      <c r="BD32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26" s="1038"/>
      <c r="BF326" s="1030"/>
      <c r="BG326" s="1030"/>
      <c r="BH326" s="1066"/>
      <c r="BI326" s="1038"/>
      <c r="BJ326" s="1066"/>
      <c r="BK326" s="1055"/>
      <c r="BL326" s="1038"/>
      <c r="BM326" s="1067"/>
      <c r="BN326" s="1068"/>
      <c r="BO326" s="1055"/>
      <c r="BP326" s="1022"/>
      <c r="BQ326" s="1067"/>
      <c r="BR326" s="1069"/>
      <c r="BS326" s="1070"/>
      <c r="BT326" s="1022"/>
      <c r="BU326" s="1071"/>
      <c r="BV326" s="1039"/>
      <c r="BW326" s="1025"/>
      <c r="BX326" s="1026"/>
      <c r="BY326" s="1022"/>
      <c r="BZ326" s="1022"/>
      <c r="CA326" s="1025"/>
      <c r="CB326" s="1026"/>
      <c r="CC326" s="1025"/>
      <c r="CD326" s="1026"/>
      <c r="CE326" s="1025"/>
      <c r="CF326" s="1026"/>
      <c r="CG326" s="1202"/>
      <c r="CH326" s="1022"/>
      <c r="CI326" s="1022"/>
      <c r="CJ326" s="1022"/>
      <c r="CK326" s="1065"/>
      <c r="CL326" s="1026"/>
      <c r="CM326" s="1202"/>
      <c r="CN326" s="1022"/>
      <c r="CO326" s="1022"/>
      <c r="CP326" s="1022"/>
      <c r="CQ326" s="1065"/>
      <c r="CR326" s="1026"/>
      <c r="CS326" s="1202"/>
      <c r="CT326" s="1022"/>
      <c r="CU326" s="1022"/>
      <c r="CV326" s="1022"/>
      <c r="CW326" s="1065"/>
      <c r="CX326" s="1026"/>
      <c r="CY326" s="1022"/>
      <c r="CZ326" s="1022"/>
      <c r="DA326" s="1022"/>
      <c r="DB326" s="1022"/>
      <c r="DC326" s="1065"/>
    </row>
    <row r="327" spans="1:107" ht="18.600000000000001" customHeight="1" x14ac:dyDescent="0.25">
      <c r="A327" s="1180" t="s">
        <v>1004</v>
      </c>
      <c r="B327" s="1018"/>
      <c r="C327" s="1018"/>
      <c r="D327" s="1011"/>
      <c r="E327" s="1023"/>
      <c r="F327" s="1019"/>
      <c r="G327" s="1016"/>
      <c r="H327" s="1020"/>
      <c r="I327" s="1239"/>
      <c r="J327" s="1238"/>
      <c r="K327" s="1021"/>
      <c r="L327" s="1016"/>
      <c r="M327" s="1022"/>
      <c r="N32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2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2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2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2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2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27" s="1022"/>
      <c r="U327" s="1022"/>
      <c r="V32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2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2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2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2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2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27" s="1022"/>
      <c r="AC327" s="1046"/>
      <c r="AD327" s="1047"/>
      <c r="AE327" s="1047"/>
      <c r="AF327" s="1047"/>
      <c r="AG327" s="1039"/>
      <c r="AH327" s="1038"/>
      <c r="AI327" s="1048"/>
      <c r="AJ327" s="1048"/>
      <c r="AK327" s="1041"/>
      <c r="AL327" s="1042"/>
      <c r="AM327" s="1043"/>
      <c r="AN327" s="1040"/>
      <c r="AO327" s="1044"/>
      <c r="AP327" s="1044"/>
      <c r="AQ327" s="1044"/>
      <c r="AR327" s="1044"/>
      <c r="AS327" s="1044"/>
      <c r="AT327" s="1044"/>
      <c r="AU327" s="1049"/>
      <c r="AV327" s="1041"/>
      <c r="AW327" s="1041"/>
      <c r="AX327" s="1047"/>
      <c r="AY32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2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27" s="1055"/>
      <c r="BB327" s="1038"/>
      <c r="BC327" s="1038"/>
      <c r="BD32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27" s="1038"/>
      <c r="BF327" s="1030"/>
      <c r="BG327" s="1030"/>
      <c r="BH327" s="1066"/>
      <c r="BI327" s="1038"/>
      <c r="BJ327" s="1066"/>
      <c r="BK327" s="1055"/>
      <c r="BL327" s="1038"/>
      <c r="BM327" s="1067"/>
      <c r="BN327" s="1068"/>
      <c r="BO327" s="1055"/>
      <c r="BP327" s="1022"/>
      <c r="BQ327" s="1067"/>
      <c r="BR327" s="1069"/>
      <c r="BS327" s="1070"/>
      <c r="BT327" s="1022"/>
      <c r="BU327" s="1071"/>
      <c r="BV327" s="1039"/>
      <c r="BW327" s="1025"/>
      <c r="BX327" s="1026"/>
      <c r="BY327" s="1022"/>
      <c r="BZ327" s="1022"/>
      <c r="CA327" s="1025"/>
      <c r="CB327" s="1026"/>
      <c r="CC327" s="1025"/>
      <c r="CD327" s="1026"/>
      <c r="CE327" s="1025"/>
      <c r="CF327" s="1026"/>
      <c r="CG327" s="1202"/>
      <c r="CH327" s="1022"/>
      <c r="CI327" s="1022"/>
      <c r="CJ327" s="1022"/>
      <c r="CK327" s="1065"/>
      <c r="CL327" s="1026"/>
      <c r="CM327" s="1202"/>
      <c r="CN327" s="1022"/>
      <c r="CO327" s="1022"/>
      <c r="CP327" s="1022"/>
      <c r="CQ327" s="1065"/>
      <c r="CR327" s="1026"/>
      <c r="CS327" s="1202"/>
      <c r="CT327" s="1022"/>
      <c r="CU327" s="1022"/>
      <c r="CV327" s="1022"/>
      <c r="CW327" s="1065"/>
      <c r="CX327" s="1026"/>
      <c r="CY327" s="1022"/>
      <c r="CZ327" s="1022"/>
      <c r="DA327" s="1022"/>
      <c r="DB327" s="1022"/>
      <c r="DC327" s="1065"/>
    </row>
    <row r="328" spans="1:107" ht="18.600000000000001" customHeight="1" x14ac:dyDescent="0.25">
      <c r="A328" s="1180" t="s">
        <v>1005</v>
      </c>
      <c r="B328" s="1018"/>
      <c r="C328" s="1018"/>
      <c r="D328" s="1011"/>
      <c r="E328" s="1023"/>
      <c r="F328" s="1019"/>
      <c r="G328" s="1016"/>
      <c r="H328" s="1020"/>
      <c r="I328" s="1239"/>
      <c r="J328" s="1238"/>
      <c r="K328" s="1021"/>
      <c r="L328" s="1016"/>
      <c r="M328" s="1022"/>
      <c r="N32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2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2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2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2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2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28" s="1022"/>
      <c r="U328" s="1022"/>
      <c r="V32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2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2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2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2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2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28" s="1022"/>
      <c r="AC328" s="1046"/>
      <c r="AD328" s="1047"/>
      <c r="AE328" s="1047"/>
      <c r="AF328" s="1047"/>
      <c r="AG328" s="1039"/>
      <c r="AH328" s="1038"/>
      <c r="AI328" s="1048"/>
      <c r="AJ328" s="1048"/>
      <c r="AK328" s="1041"/>
      <c r="AL328" s="1042"/>
      <c r="AM328" s="1043"/>
      <c r="AN328" s="1040"/>
      <c r="AO328" s="1044"/>
      <c r="AP328" s="1044"/>
      <c r="AQ328" s="1044"/>
      <c r="AR328" s="1044"/>
      <c r="AS328" s="1044"/>
      <c r="AT328" s="1044"/>
      <c r="AU328" s="1049"/>
      <c r="AV328" s="1041"/>
      <c r="AW328" s="1041"/>
      <c r="AX328" s="1047"/>
      <c r="AY32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2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28" s="1055"/>
      <c r="BB328" s="1038"/>
      <c r="BC328" s="1038"/>
      <c r="BD32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28" s="1038"/>
      <c r="BF328" s="1030"/>
      <c r="BG328" s="1030"/>
      <c r="BH328" s="1066"/>
      <c r="BI328" s="1038"/>
      <c r="BJ328" s="1066"/>
      <c r="BK328" s="1055"/>
      <c r="BL328" s="1038"/>
      <c r="BM328" s="1067"/>
      <c r="BN328" s="1068"/>
      <c r="BO328" s="1055"/>
      <c r="BP328" s="1022"/>
      <c r="BQ328" s="1067"/>
      <c r="BR328" s="1069"/>
      <c r="BS328" s="1070"/>
      <c r="BT328" s="1022"/>
      <c r="BU328" s="1071"/>
      <c r="BV328" s="1039"/>
      <c r="BW328" s="1025"/>
      <c r="BX328" s="1026"/>
      <c r="BY328" s="1022"/>
      <c r="BZ328" s="1022"/>
      <c r="CA328" s="1025"/>
      <c r="CB328" s="1026"/>
      <c r="CC328" s="1025"/>
      <c r="CD328" s="1026"/>
      <c r="CE328" s="1025"/>
      <c r="CF328" s="1026"/>
      <c r="CG328" s="1202"/>
      <c r="CH328" s="1022"/>
      <c r="CI328" s="1022"/>
      <c r="CJ328" s="1022"/>
      <c r="CK328" s="1065"/>
      <c r="CL328" s="1026"/>
      <c r="CM328" s="1202"/>
      <c r="CN328" s="1022"/>
      <c r="CO328" s="1022"/>
      <c r="CP328" s="1022"/>
      <c r="CQ328" s="1065"/>
      <c r="CR328" s="1026"/>
      <c r="CS328" s="1202"/>
      <c r="CT328" s="1022"/>
      <c r="CU328" s="1022"/>
      <c r="CV328" s="1022"/>
      <c r="CW328" s="1065"/>
      <c r="CX328" s="1026"/>
      <c r="CY328" s="1022"/>
      <c r="CZ328" s="1022"/>
      <c r="DA328" s="1022"/>
      <c r="DB328" s="1022"/>
      <c r="DC328" s="1065"/>
    </row>
    <row r="329" spans="1:107" ht="18.600000000000001" customHeight="1" x14ac:dyDescent="0.25">
      <c r="A329" s="1180" t="s">
        <v>1006</v>
      </c>
      <c r="B329" s="1018"/>
      <c r="C329" s="1018"/>
      <c r="D329" s="1011"/>
      <c r="E329" s="1023"/>
      <c r="F329" s="1019"/>
      <c r="G329" s="1016"/>
      <c r="H329" s="1020"/>
      <c r="I329" s="1239"/>
      <c r="J329" s="1238"/>
      <c r="K329" s="1021"/>
      <c r="L329" s="1016"/>
      <c r="M329" s="1022"/>
      <c r="N32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2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2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2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2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2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29" s="1022"/>
      <c r="U329" s="1022"/>
      <c r="V32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2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2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2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2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2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29" s="1022"/>
      <c r="AC329" s="1046"/>
      <c r="AD329" s="1047"/>
      <c r="AE329" s="1047"/>
      <c r="AF329" s="1047"/>
      <c r="AG329" s="1039"/>
      <c r="AH329" s="1038"/>
      <c r="AI329" s="1048"/>
      <c r="AJ329" s="1048"/>
      <c r="AK329" s="1041"/>
      <c r="AL329" s="1042"/>
      <c r="AM329" s="1043"/>
      <c r="AN329" s="1040"/>
      <c r="AO329" s="1044"/>
      <c r="AP329" s="1044"/>
      <c r="AQ329" s="1044"/>
      <c r="AR329" s="1044"/>
      <c r="AS329" s="1044"/>
      <c r="AT329" s="1044"/>
      <c r="AU329" s="1049"/>
      <c r="AV329" s="1041"/>
      <c r="AW329" s="1041"/>
      <c r="AX329" s="1047"/>
      <c r="AY32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2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29" s="1055"/>
      <c r="BB329" s="1038"/>
      <c r="BC329" s="1038"/>
      <c r="BD32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29" s="1038"/>
      <c r="BF329" s="1030"/>
      <c r="BG329" s="1030"/>
      <c r="BH329" s="1066"/>
      <c r="BI329" s="1038"/>
      <c r="BJ329" s="1066"/>
      <c r="BK329" s="1055"/>
      <c r="BL329" s="1038"/>
      <c r="BM329" s="1067"/>
      <c r="BN329" s="1068"/>
      <c r="BO329" s="1055"/>
      <c r="BP329" s="1022"/>
      <c r="BQ329" s="1067"/>
      <c r="BR329" s="1069"/>
      <c r="BS329" s="1070"/>
      <c r="BT329" s="1022"/>
      <c r="BU329" s="1071"/>
      <c r="BV329" s="1039"/>
      <c r="BW329" s="1025"/>
      <c r="BX329" s="1026"/>
      <c r="BY329" s="1022"/>
      <c r="BZ329" s="1022"/>
      <c r="CA329" s="1025"/>
      <c r="CB329" s="1026"/>
      <c r="CC329" s="1025"/>
      <c r="CD329" s="1026"/>
      <c r="CE329" s="1025"/>
      <c r="CF329" s="1026"/>
      <c r="CG329" s="1202"/>
      <c r="CH329" s="1022"/>
      <c r="CI329" s="1022"/>
      <c r="CJ329" s="1022"/>
      <c r="CK329" s="1065"/>
      <c r="CL329" s="1026"/>
      <c r="CM329" s="1202"/>
      <c r="CN329" s="1022"/>
      <c r="CO329" s="1022"/>
      <c r="CP329" s="1022"/>
      <c r="CQ329" s="1065"/>
      <c r="CR329" s="1026"/>
      <c r="CS329" s="1202"/>
      <c r="CT329" s="1022"/>
      <c r="CU329" s="1022"/>
      <c r="CV329" s="1022"/>
      <c r="CW329" s="1065"/>
      <c r="CX329" s="1026"/>
      <c r="CY329" s="1022"/>
      <c r="CZ329" s="1022"/>
      <c r="DA329" s="1022"/>
      <c r="DB329" s="1022"/>
      <c r="DC329" s="1065"/>
    </row>
    <row r="330" spans="1:107" ht="18.600000000000001" customHeight="1" x14ac:dyDescent="0.25">
      <c r="A330" s="1180" t="s">
        <v>1007</v>
      </c>
      <c r="B330" s="1018"/>
      <c r="C330" s="1018"/>
      <c r="D330" s="1011"/>
      <c r="E330" s="1023"/>
      <c r="F330" s="1019"/>
      <c r="G330" s="1016"/>
      <c r="H330" s="1020"/>
      <c r="I330" s="1239"/>
      <c r="J330" s="1238"/>
      <c r="K330" s="1021"/>
      <c r="L330" s="1016"/>
      <c r="M330" s="1022"/>
      <c r="N33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3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3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3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3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3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30" s="1022"/>
      <c r="U330" s="1022"/>
      <c r="V33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3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3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3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3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3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30" s="1022"/>
      <c r="AC330" s="1046"/>
      <c r="AD330" s="1047"/>
      <c r="AE330" s="1047"/>
      <c r="AF330" s="1047"/>
      <c r="AG330" s="1039"/>
      <c r="AH330" s="1038"/>
      <c r="AI330" s="1048"/>
      <c r="AJ330" s="1048"/>
      <c r="AK330" s="1041"/>
      <c r="AL330" s="1042"/>
      <c r="AM330" s="1043"/>
      <c r="AN330" s="1040"/>
      <c r="AO330" s="1044"/>
      <c r="AP330" s="1044"/>
      <c r="AQ330" s="1044"/>
      <c r="AR330" s="1044"/>
      <c r="AS330" s="1044"/>
      <c r="AT330" s="1044"/>
      <c r="AU330" s="1049"/>
      <c r="AV330" s="1041"/>
      <c r="AW330" s="1041"/>
      <c r="AX330" s="1047"/>
      <c r="AY33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3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30" s="1055"/>
      <c r="BB330" s="1038"/>
      <c r="BC330" s="1038"/>
      <c r="BD33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30" s="1038"/>
      <c r="BF330" s="1030"/>
      <c r="BG330" s="1030"/>
      <c r="BH330" s="1066"/>
      <c r="BI330" s="1038"/>
      <c r="BJ330" s="1066"/>
      <c r="BK330" s="1055"/>
      <c r="BL330" s="1038"/>
      <c r="BM330" s="1067"/>
      <c r="BN330" s="1068"/>
      <c r="BO330" s="1055"/>
      <c r="BP330" s="1022"/>
      <c r="BQ330" s="1067"/>
      <c r="BR330" s="1069"/>
      <c r="BS330" s="1070"/>
      <c r="BT330" s="1022"/>
      <c r="BU330" s="1071"/>
      <c r="BV330" s="1039"/>
      <c r="BW330" s="1025"/>
      <c r="BX330" s="1026"/>
      <c r="BY330" s="1022"/>
      <c r="BZ330" s="1022"/>
      <c r="CA330" s="1025"/>
      <c r="CB330" s="1026"/>
      <c r="CC330" s="1025"/>
      <c r="CD330" s="1026"/>
      <c r="CE330" s="1025"/>
      <c r="CF330" s="1026"/>
      <c r="CG330" s="1202"/>
      <c r="CH330" s="1022"/>
      <c r="CI330" s="1022"/>
      <c r="CJ330" s="1022"/>
      <c r="CK330" s="1065"/>
      <c r="CL330" s="1026"/>
      <c r="CM330" s="1202"/>
      <c r="CN330" s="1022"/>
      <c r="CO330" s="1022"/>
      <c r="CP330" s="1022"/>
      <c r="CQ330" s="1065"/>
      <c r="CR330" s="1026"/>
      <c r="CS330" s="1202"/>
      <c r="CT330" s="1022"/>
      <c r="CU330" s="1022"/>
      <c r="CV330" s="1022"/>
      <c r="CW330" s="1065"/>
      <c r="CX330" s="1026"/>
      <c r="CY330" s="1022"/>
      <c r="CZ330" s="1022"/>
      <c r="DA330" s="1022"/>
      <c r="DB330" s="1022"/>
      <c r="DC330" s="1065"/>
    </row>
    <row r="331" spans="1:107" ht="18.600000000000001" customHeight="1" x14ac:dyDescent="0.25">
      <c r="A331" s="1180" t="s">
        <v>1008</v>
      </c>
      <c r="B331" s="1018"/>
      <c r="C331" s="1018"/>
      <c r="D331" s="1011"/>
      <c r="E331" s="1023"/>
      <c r="F331" s="1019"/>
      <c r="G331" s="1016"/>
      <c r="H331" s="1020"/>
      <c r="I331" s="1239"/>
      <c r="J331" s="1238"/>
      <c r="K331" s="1021"/>
      <c r="L331" s="1016"/>
      <c r="M331" s="1022"/>
      <c r="N33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3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3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3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3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3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31" s="1022"/>
      <c r="U331" s="1022"/>
      <c r="V33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3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3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3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3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3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31" s="1022"/>
      <c r="AC331" s="1046"/>
      <c r="AD331" s="1047"/>
      <c r="AE331" s="1047"/>
      <c r="AF331" s="1047"/>
      <c r="AG331" s="1039"/>
      <c r="AH331" s="1038"/>
      <c r="AI331" s="1048"/>
      <c r="AJ331" s="1048"/>
      <c r="AK331" s="1041"/>
      <c r="AL331" s="1042"/>
      <c r="AM331" s="1043"/>
      <c r="AN331" s="1040"/>
      <c r="AO331" s="1044"/>
      <c r="AP331" s="1044"/>
      <c r="AQ331" s="1044"/>
      <c r="AR331" s="1044"/>
      <c r="AS331" s="1044"/>
      <c r="AT331" s="1044"/>
      <c r="AU331" s="1049"/>
      <c r="AV331" s="1041"/>
      <c r="AW331" s="1041"/>
      <c r="AX331" s="1047"/>
      <c r="AY33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3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31" s="1055"/>
      <c r="BB331" s="1038"/>
      <c r="BC331" s="1038"/>
      <c r="BD33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31" s="1038"/>
      <c r="BF331" s="1030"/>
      <c r="BG331" s="1030"/>
      <c r="BH331" s="1066"/>
      <c r="BI331" s="1038"/>
      <c r="BJ331" s="1066"/>
      <c r="BK331" s="1055"/>
      <c r="BL331" s="1038"/>
      <c r="BM331" s="1067"/>
      <c r="BN331" s="1068"/>
      <c r="BO331" s="1055"/>
      <c r="BP331" s="1022"/>
      <c r="BQ331" s="1067"/>
      <c r="BR331" s="1069"/>
      <c r="BS331" s="1070"/>
      <c r="BT331" s="1022"/>
      <c r="BU331" s="1071"/>
      <c r="BV331" s="1039"/>
      <c r="BW331" s="1025"/>
      <c r="BX331" s="1026"/>
      <c r="BY331" s="1022"/>
      <c r="BZ331" s="1022"/>
      <c r="CA331" s="1025"/>
      <c r="CB331" s="1026"/>
      <c r="CC331" s="1025"/>
      <c r="CD331" s="1026"/>
      <c r="CE331" s="1025"/>
      <c r="CF331" s="1026"/>
      <c r="CG331" s="1202"/>
      <c r="CH331" s="1022"/>
      <c r="CI331" s="1022"/>
      <c r="CJ331" s="1022"/>
      <c r="CK331" s="1065"/>
      <c r="CL331" s="1026"/>
      <c r="CM331" s="1202"/>
      <c r="CN331" s="1022"/>
      <c r="CO331" s="1022"/>
      <c r="CP331" s="1022"/>
      <c r="CQ331" s="1065"/>
      <c r="CR331" s="1026"/>
      <c r="CS331" s="1202"/>
      <c r="CT331" s="1022"/>
      <c r="CU331" s="1022"/>
      <c r="CV331" s="1022"/>
      <c r="CW331" s="1065"/>
      <c r="CX331" s="1026"/>
      <c r="CY331" s="1022"/>
      <c r="CZ331" s="1022"/>
      <c r="DA331" s="1022"/>
      <c r="DB331" s="1022"/>
      <c r="DC331" s="1065"/>
    </row>
    <row r="332" spans="1:107" ht="18.600000000000001" customHeight="1" x14ac:dyDescent="0.25">
      <c r="A332" s="1180" t="s">
        <v>1009</v>
      </c>
      <c r="B332" s="1018"/>
      <c r="C332" s="1018"/>
      <c r="D332" s="1011"/>
      <c r="E332" s="1023"/>
      <c r="F332" s="1019"/>
      <c r="G332" s="1016"/>
      <c r="H332" s="1020"/>
      <c r="I332" s="1239"/>
      <c r="J332" s="1238"/>
      <c r="K332" s="1021"/>
      <c r="L332" s="1016"/>
      <c r="M332" s="1022"/>
      <c r="N33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3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3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3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3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3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32" s="1022"/>
      <c r="U332" s="1022"/>
      <c r="V33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3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3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3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3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3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32" s="1022"/>
      <c r="AC332" s="1046"/>
      <c r="AD332" s="1047"/>
      <c r="AE332" s="1047"/>
      <c r="AF332" s="1047"/>
      <c r="AG332" s="1039"/>
      <c r="AH332" s="1038"/>
      <c r="AI332" s="1048"/>
      <c r="AJ332" s="1048"/>
      <c r="AK332" s="1041"/>
      <c r="AL332" s="1042"/>
      <c r="AM332" s="1043"/>
      <c r="AN332" s="1040"/>
      <c r="AO332" s="1044"/>
      <c r="AP332" s="1044"/>
      <c r="AQ332" s="1044"/>
      <c r="AR332" s="1044"/>
      <c r="AS332" s="1044"/>
      <c r="AT332" s="1044"/>
      <c r="AU332" s="1049"/>
      <c r="AV332" s="1041"/>
      <c r="AW332" s="1041"/>
      <c r="AX332" s="1047"/>
      <c r="AY33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3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32" s="1055"/>
      <c r="BB332" s="1038"/>
      <c r="BC332" s="1038"/>
      <c r="BD33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32" s="1038"/>
      <c r="BF332" s="1030"/>
      <c r="BG332" s="1030"/>
      <c r="BH332" s="1066"/>
      <c r="BI332" s="1038"/>
      <c r="BJ332" s="1066"/>
      <c r="BK332" s="1055"/>
      <c r="BL332" s="1038"/>
      <c r="BM332" s="1067"/>
      <c r="BN332" s="1068"/>
      <c r="BO332" s="1055"/>
      <c r="BP332" s="1022"/>
      <c r="BQ332" s="1067"/>
      <c r="BR332" s="1069"/>
      <c r="BS332" s="1070"/>
      <c r="BT332" s="1022"/>
      <c r="BU332" s="1071"/>
      <c r="BV332" s="1039"/>
      <c r="BW332" s="1025"/>
      <c r="BX332" s="1026"/>
      <c r="BY332" s="1022"/>
      <c r="BZ332" s="1022"/>
      <c r="CA332" s="1025"/>
      <c r="CB332" s="1026"/>
      <c r="CC332" s="1025"/>
      <c r="CD332" s="1026"/>
      <c r="CE332" s="1025"/>
      <c r="CF332" s="1026"/>
      <c r="CG332" s="1202"/>
      <c r="CH332" s="1022"/>
      <c r="CI332" s="1022"/>
      <c r="CJ332" s="1022"/>
      <c r="CK332" s="1065"/>
      <c r="CL332" s="1026"/>
      <c r="CM332" s="1202"/>
      <c r="CN332" s="1022"/>
      <c r="CO332" s="1022"/>
      <c r="CP332" s="1022"/>
      <c r="CQ332" s="1065"/>
      <c r="CR332" s="1026"/>
      <c r="CS332" s="1202"/>
      <c r="CT332" s="1022"/>
      <c r="CU332" s="1022"/>
      <c r="CV332" s="1022"/>
      <c r="CW332" s="1065"/>
      <c r="CX332" s="1026"/>
      <c r="CY332" s="1022"/>
      <c r="CZ332" s="1022"/>
      <c r="DA332" s="1022"/>
      <c r="DB332" s="1022"/>
      <c r="DC332" s="1065"/>
    </row>
    <row r="333" spans="1:107" ht="18.600000000000001" customHeight="1" x14ac:dyDescent="0.25">
      <c r="A333" s="1180" t="s">
        <v>1010</v>
      </c>
      <c r="B333" s="1018"/>
      <c r="C333" s="1018"/>
      <c r="D333" s="1011"/>
      <c r="E333" s="1023"/>
      <c r="F333" s="1019"/>
      <c r="G333" s="1016"/>
      <c r="H333" s="1020"/>
      <c r="I333" s="1239"/>
      <c r="J333" s="1238"/>
      <c r="K333" s="1021"/>
      <c r="L333" s="1016"/>
      <c r="M333" s="1022"/>
      <c r="N33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3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3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3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3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3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33" s="1022"/>
      <c r="U333" s="1022"/>
      <c r="V33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3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3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3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3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3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33" s="1022"/>
      <c r="AC333" s="1046"/>
      <c r="AD333" s="1047"/>
      <c r="AE333" s="1047"/>
      <c r="AF333" s="1047"/>
      <c r="AG333" s="1039"/>
      <c r="AH333" s="1038"/>
      <c r="AI333" s="1048"/>
      <c r="AJ333" s="1048"/>
      <c r="AK333" s="1041"/>
      <c r="AL333" s="1042"/>
      <c r="AM333" s="1043"/>
      <c r="AN333" s="1040"/>
      <c r="AO333" s="1044"/>
      <c r="AP333" s="1044"/>
      <c r="AQ333" s="1044"/>
      <c r="AR333" s="1044"/>
      <c r="AS333" s="1044"/>
      <c r="AT333" s="1044"/>
      <c r="AU333" s="1049"/>
      <c r="AV333" s="1041"/>
      <c r="AW333" s="1041"/>
      <c r="AX333" s="1047"/>
      <c r="AY33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3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33" s="1055"/>
      <c r="BB333" s="1038"/>
      <c r="BC333" s="1038"/>
      <c r="BD33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33" s="1038"/>
      <c r="BF333" s="1030"/>
      <c r="BG333" s="1030"/>
      <c r="BH333" s="1066"/>
      <c r="BI333" s="1038"/>
      <c r="BJ333" s="1066"/>
      <c r="BK333" s="1055"/>
      <c r="BL333" s="1038"/>
      <c r="BM333" s="1067"/>
      <c r="BN333" s="1068"/>
      <c r="BO333" s="1055"/>
      <c r="BP333" s="1022"/>
      <c r="BQ333" s="1067"/>
      <c r="BR333" s="1069"/>
      <c r="BS333" s="1070"/>
      <c r="BT333" s="1022"/>
      <c r="BU333" s="1071"/>
      <c r="BV333" s="1039"/>
      <c r="BW333" s="1025"/>
      <c r="BX333" s="1026"/>
      <c r="BY333" s="1022"/>
      <c r="BZ333" s="1022"/>
      <c r="CA333" s="1025"/>
      <c r="CB333" s="1026"/>
      <c r="CC333" s="1025"/>
      <c r="CD333" s="1026"/>
      <c r="CE333" s="1025"/>
      <c r="CF333" s="1026"/>
      <c r="CG333" s="1202"/>
      <c r="CH333" s="1022"/>
      <c r="CI333" s="1022"/>
      <c r="CJ333" s="1022"/>
      <c r="CK333" s="1065"/>
      <c r="CL333" s="1026"/>
      <c r="CM333" s="1202"/>
      <c r="CN333" s="1022"/>
      <c r="CO333" s="1022"/>
      <c r="CP333" s="1022"/>
      <c r="CQ333" s="1065"/>
      <c r="CR333" s="1026"/>
      <c r="CS333" s="1202"/>
      <c r="CT333" s="1022"/>
      <c r="CU333" s="1022"/>
      <c r="CV333" s="1022"/>
      <c r="CW333" s="1065"/>
      <c r="CX333" s="1026"/>
      <c r="CY333" s="1022"/>
      <c r="CZ333" s="1022"/>
      <c r="DA333" s="1022"/>
      <c r="DB333" s="1022"/>
      <c r="DC333" s="1065"/>
    </row>
    <row r="334" spans="1:107" ht="18.600000000000001" customHeight="1" x14ac:dyDescent="0.25">
      <c r="A334" s="1180" t="s">
        <v>1011</v>
      </c>
      <c r="B334" s="1018"/>
      <c r="C334" s="1018"/>
      <c r="D334" s="1011"/>
      <c r="E334" s="1023"/>
      <c r="F334" s="1019"/>
      <c r="G334" s="1016"/>
      <c r="H334" s="1020"/>
      <c r="I334" s="1239"/>
      <c r="J334" s="1238"/>
      <c r="K334" s="1021"/>
      <c r="L334" s="1016"/>
      <c r="M334" s="1022"/>
      <c r="N33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3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3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3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3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3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34" s="1022"/>
      <c r="U334" s="1022"/>
      <c r="V33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3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3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3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3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3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34" s="1022"/>
      <c r="AC334" s="1046"/>
      <c r="AD334" s="1047"/>
      <c r="AE334" s="1047"/>
      <c r="AF334" s="1047"/>
      <c r="AG334" s="1039"/>
      <c r="AH334" s="1038"/>
      <c r="AI334" s="1048"/>
      <c r="AJ334" s="1048"/>
      <c r="AK334" s="1041"/>
      <c r="AL334" s="1042"/>
      <c r="AM334" s="1043"/>
      <c r="AN334" s="1040"/>
      <c r="AO334" s="1044"/>
      <c r="AP334" s="1044"/>
      <c r="AQ334" s="1044"/>
      <c r="AR334" s="1044"/>
      <c r="AS334" s="1044"/>
      <c r="AT334" s="1044"/>
      <c r="AU334" s="1049"/>
      <c r="AV334" s="1041"/>
      <c r="AW334" s="1041"/>
      <c r="AX334" s="1047"/>
      <c r="AY33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3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34" s="1055"/>
      <c r="BB334" s="1038"/>
      <c r="BC334" s="1038"/>
      <c r="BD33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34" s="1038"/>
      <c r="BF334" s="1030"/>
      <c r="BG334" s="1030"/>
      <c r="BH334" s="1066"/>
      <c r="BI334" s="1038"/>
      <c r="BJ334" s="1066"/>
      <c r="BK334" s="1055"/>
      <c r="BL334" s="1038"/>
      <c r="BM334" s="1067"/>
      <c r="BN334" s="1068"/>
      <c r="BO334" s="1055"/>
      <c r="BP334" s="1022"/>
      <c r="BQ334" s="1067"/>
      <c r="BR334" s="1069"/>
      <c r="BS334" s="1070"/>
      <c r="BT334" s="1022"/>
      <c r="BU334" s="1071"/>
      <c r="BV334" s="1039"/>
      <c r="BW334" s="1025"/>
      <c r="BX334" s="1026"/>
      <c r="BY334" s="1022"/>
      <c r="BZ334" s="1022"/>
      <c r="CA334" s="1025"/>
      <c r="CB334" s="1026"/>
      <c r="CC334" s="1025"/>
      <c r="CD334" s="1026"/>
      <c r="CE334" s="1025"/>
      <c r="CF334" s="1026"/>
      <c r="CG334" s="1202"/>
      <c r="CH334" s="1022"/>
      <c r="CI334" s="1022"/>
      <c r="CJ334" s="1022"/>
      <c r="CK334" s="1065"/>
      <c r="CL334" s="1026"/>
      <c r="CM334" s="1202"/>
      <c r="CN334" s="1022"/>
      <c r="CO334" s="1022"/>
      <c r="CP334" s="1022"/>
      <c r="CQ334" s="1065"/>
      <c r="CR334" s="1026"/>
      <c r="CS334" s="1202"/>
      <c r="CT334" s="1022"/>
      <c r="CU334" s="1022"/>
      <c r="CV334" s="1022"/>
      <c r="CW334" s="1065"/>
      <c r="CX334" s="1026"/>
      <c r="CY334" s="1022"/>
      <c r="CZ334" s="1022"/>
      <c r="DA334" s="1022"/>
      <c r="DB334" s="1022"/>
      <c r="DC334" s="1065"/>
    </row>
    <row r="335" spans="1:107" ht="18.600000000000001" customHeight="1" x14ac:dyDescent="0.25">
      <c r="A335" s="1180" t="s">
        <v>1012</v>
      </c>
      <c r="B335" s="1018"/>
      <c r="C335" s="1018"/>
      <c r="D335" s="1011"/>
      <c r="E335" s="1023"/>
      <c r="F335" s="1019"/>
      <c r="G335" s="1016"/>
      <c r="H335" s="1020"/>
      <c r="I335" s="1239"/>
      <c r="J335" s="1238"/>
      <c r="K335" s="1021"/>
      <c r="L335" s="1016"/>
      <c r="M335" s="1022"/>
      <c r="N33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3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3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3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3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3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35" s="1022"/>
      <c r="U335" s="1022"/>
      <c r="V33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3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3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3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3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3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35" s="1022"/>
      <c r="AC335" s="1046"/>
      <c r="AD335" s="1047"/>
      <c r="AE335" s="1047"/>
      <c r="AF335" s="1047"/>
      <c r="AG335" s="1039"/>
      <c r="AH335" s="1038"/>
      <c r="AI335" s="1048"/>
      <c r="AJ335" s="1048"/>
      <c r="AK335" s="1041"/>
      <c r="AL335" s="1042"/>
      <c r="AM335" s="1043"/>
      <c r="AN335" s="1040"/>
      <c r="AO335" s="1044"/>
      <c r="AP335" s="1044"/>
      <c r="AQ335" s="1044"/>
      <c r="AR335" s="1044"/>
      <c r="AS335" s="1044"/>
      <c r="AT335" s="1044"/>
      <c r="AU335" s="1049"/>
      <c r="AV335" s="1041"/>
      <c r="AW335" s="1041"/>
      <c r="AX335" s="1047"/>
      <c r="AY33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3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35" s="1055"/>
      <c r="BB335" s="1038"/>
      <c r="BC335" s="1038"/>
      <c r="BD33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35" s="1038"/>
      <c r="BF335" s="1030"/>
      <c r="BG335" s="1030"/>
      <c r="BH335" s="1066"/>
      <c r="BI335" s="1038"/>
      <c r="BJ335" s="1066"/>
      <c r="BK335" s="1055"/>
      <c r="BL335" s="1038"/>
      <c r="BM335" s="1067"/>
      <c r="BN335" s="1068"/>
      <c r="BO335" s="1055"/>
      <c r="BP335" s="1022"/>
      <c r="BQ335" s="1067"/>
      <c r="BR335" s="1069"/>
      <c r="BS335" s="1070"/>
      <c r="BT335" s="1022"/>
      <c r="BU335" s="1071"/>
      <c r="BV335" s="1039"/>
      <c r="BW335" s="1025"/>
      <c r="BX335" s="1026"/>
      <c r="BY335" s="1022"/>
      <c r="BZ335" s="1022"/>
      <c r="CA335" s="1025"/>
      <c r="CB335" s="1026"/>
      <c r="CC335" s="1025"/>
      <c r="CD335" s="1026"/>
      <c r="CE335" s="1025"/>
      <c r="CF335" s="1026"/>
      <c r="CG335" s="1202"/>
      <c r="CH335" s="1022"/>
      <c r="CI335" s="1022"/>
      <c r="CJ335" s="1022"/>
      <c r="CK335" s="1065"/>
      <c r="CL335" s="1026"/>
      <c r="CM335" s="1202"/>
      <c r="CN335" s="1022"/>
      <c r="CO335" s="1022"/>
      <c r="CP335" s="1022"/>
      <c r="CQ335" s="1065"/>
      <c r="CR335" s="1026"/>
      <c r="CS335" s="1202"/>
      <c r="CT335" s="1022"/>
      <c r="CU335" s="1022"/>
      <c r="CV335" s="1022"/>
      <c r="CW335" s="1065"/>
      <c r="CX335" s="1026"/>
      <c r="CY335" s="1022"/>
      <c r="CZ335" s="1022"/>
      <c r="DA335" s="1022"/>
      <c r="DB335" s="1022"/>
      <c r="DC335" s="1065"/>
    </row>
    <row r="336" spans="1:107" ht="18.600000000000001" customHeight="1" x14ac:dyDescent="0.25">
      <c r="A336" s="1180" t="s">
        <v>1013</v>
      </c>
      <c r="B336" s="1018"/>
      <c r="C336" s="1018"/>
      <c r="D336" s="1011"/>
      <c r="E336" s="1023"/>
      <c r="F336" s="1019"/>
      <c r="G336" s="1016"/>
      <c r="H336" s="1020"/>
      <c r="I336" s="1239"/>
      <c r="J336" s="1238"/>
      <c r="K336" s="1021"/>
      <c r="L336" s="1016"/>
      <c r="M336" s="1022"/>
      <c r="N33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3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3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3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3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3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36" s="1022"/>
      <c r="U336" s="1022"/>
      <c r="V33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3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3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3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3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3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36" s="1022"/>
      <c r="AC336" s="1046"/>
      <c r="AD336" s="1047"/>
      <c r="AE336" s="1047"/>
      <c r="AF336" s="1047"/>
      <c r="AG336" s="1039"/>
      <c r="AH336" s="1038"/>
      <c r="AI336" s="1048"/>
      <c r="AJ336" s="1048"/>
      <c r="AK336" s="1041"/>
      <c r="AL336" s="1042"/>
      <c r="AM336" s="1043"/>
      <c r="AN336" s="1040"/>
      <c r="AO336" s="1044"/>
      <c r="AP336" s="1044"/>
      <c r="AQ336" s="1044"/>
      <c r="AR336" s="1044"/>
      <c r="AS336" s="1044"/>
      <c r="AT336" s="1044"/>
      <c r="AU336" s="1049"/>
      <c r="AV336" s="1041"/>
      <c r="AW336" s="1041"/>
      <c r="AX336" s="1047"/>
      <c r="AY33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3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36" s="1055"/>
      <c r="BB336" s="1038"/>
      <c r="BC336" s="1038"/>
      <c r="BD33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36" s="1038"/>
      <c r="BF336" s="1030"/>
      <c r="BG336" s="1030"/>
      <c r="BH336" s="1066"/>
      <c r="BI336" s="1038"/>
      <c r="BJ336" s="1066"/>
      <c r="BK336" s="1055"/>
      <c r="BL336" s="1038"/>
      <c r="BM336" s="1067"/>
      <c r="BN336" s="1068"/>
      <c r="BO336" s="1055"/>
      <c r="BP336" s="1022"/>
      <c r="BQ336" s="1067"/>
      <c r="BR336" s="1069"/>
      <c r="BS336" s="1070"/>
      <c r="BT336" s="1022"/>
      <c r="BU336" s="1071"/>
      <c r="BV336" s="1039"/>
      <c r="BW336" s="1025"/>
      <c r="BX336" s="1026"/>
      <c r="BY336" s="1022"/>
      <c r="BZ336" s="1022"/>
      <c r="CA336" s="1025"/>
      <c r="CB336" s="1026"/>
      <c r="CC336" s="1025"/>
      <c r="CD336" s="1026"/>
      <c r="CE336" s="1025"/>
      <c r="CF336" s="1026"/>
      <c r="CG336" s="1202"/>
      <c r="CH336" s="1022"/>
      <c r="CI336" s="1022"/>
      <c r="CJ336" s="1022"/>
      <c r="CK336" s="1065"/>
      <c r="CL336" s="1026"/>
      <c r="CM336" s="1202"/>
      <c r="CN336" s="1022"/>
      <c r="CO336" s="1022"/>
      <c r="CP336" s="1022"/>
      <c r="CQ336" s="1065"/>
      <c r="CR336" s="1026"/>
      <c r="CS336" s="1202"/>
      <c r="CT336" s="1022"/>
      <c r="CU336" s="1022"/>
      <c r="CV336" s="1022"/>
      <c r="CW336" s="1065"/>
      <c r="CX336" s="1026"/>
      <c r="CY336" s="1022"/>
      <c r="CZ336" s="1022"/>
      <c r="DA336" s="1022"/>
      <c r="DB336" s="1022"/>
      <c r="DC336" s="1065"/>
    </row>
    <row r="337" spans="1:107" ht="18.600000000000001" customHeight="1" x14ac:dyDescent="0.25">
      <c r="A337" s="1180" t="s">
        <v>1014</v>
      </c>
      <c r="B337" s="1018"/>
      <c r="C337" s="1018"/>
      <c r="D337" s="1011"/>
      <c r="E337" s="1023"/>
      <c r="F337" s="1019"/>
      <c r="G337" s="1016"/>
      <c r="H337" s="1020"/>
      <c r="I337" s="1239"/>
      <c r="J337" s="1238"/>
      <c r="K337" s="1021"/>
      <c r="L337" s="1016"/>
      <c r="M337" s="1022"/>
      <c r="N33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3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3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3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3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3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37" s="1022"/>
      <c r="U337" s="1022"/>
      <c r="V33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3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3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3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3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3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37" s="1022"/>
      <c r="AC337" s="1046"/>
      <c r="AD337" s="1047"/>
      <c r="AE337" s="1047"/>
      <c r="AF337" s="1047"/>
      <c r="AG337" s="1039"/>
      <c r="AH337" s="1038"/>
      <c r="AI337" s="1048"/>
      <c r="AJ337" s="1048"/>
      <c r="AK337" s="1041"/>
      <c r="AL337" s="1042"/>
      <c r="AM337" s="1043"/>
      <c r="AN337" s="1040"/>
      <c r="AO337" s="1044"/>
      <c r="AP337" s="1044"/>
      <c r="AQ337" s="1044"/>
      <c r="AR337" s="1044"/>
      <c r="AS337" s="1044"/>
      <c r="AT337" s="1044"/>
      <c r="AU337" s="1049"/>
      <c r="AV337" s="1041"/>
      <c r="AW337" s="1041"/>
      <c r="AX337" s="1047"/>
      <c r="AY33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3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37" s="1055"/>
      <c r="BB337" s="1038"/>
      <c r="BC337" s="1038"/>
      <c r="BD33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37" s="1038"/>
      <c r="BF337" s="1030"/>
      <c r="BG337" s="1030"/>
      <c r="BH337" s="1066"/>
      <c r="BI337" s="1038"/>
      <c r="BJ337" s="1066"/>
      <c r="BK337" s="1055"/>
      <c r="BL337" s="1038"/>
      <c r="BM337" s="1067"/>
      <c r="BN337" s="1068"/>
      <c r="BO337" s="1055"/>
      <c r="BP337" s="1022"/>
      <c r="BQ337" s="1067"/>
      <c r="BR337" s="1069"/>
      <c r="BS337" s="1070"/>
      <c r="BT337" s="1022"/>
      <c r="BU337" s="1071"/>
      <c r="BV337" s="1039"/>
      <c r="BW337" s="1025"/>
      <c r="BX337" s="1026"/>
      <c r="BY337" s="1022"/>
      <c r="BZ337" s="1022"/>
      <c r="CA337" s="1025"/>
      <c r="CB337" s="1026"/>
      <c r="CC337" s="1025"/>
      <c r="CD337" s="1026"/>
      <c r="CE337" s="1025"/>
      <c r="CF337" s="1026"/>
      <c r="CG337" s="1202"/>
      <c r="CH337" s="1022"/>
      <c r="CI337" s="1022"/>
      <c r="CJ337" s="1022"/>
      <c r="CK337" s="1065"/>
      <c r="CL337" s="1026"/>
      <c r="CM337" s="1202"/>
      <c r="CN337" s="1022"/>
      <c r="CO337" s="1022"/>
      <c r="CP337" s="1022"/>
      <c r="CQ337" s="1065"/>
      <c r="CR337" s="1026"/>
      <c r="CS337" s="1202"/>
      <c r="CT337" s="1022"/>
      <c r="CU337" s="1022"/>
      <c r="CV337" s="1022"/>
      <c r="CW337" s="1065"/>
      <c r="CX337" s="1026"/>
      <c r="CY337" s="1022"/>
      <c r="CZ337" s="1022"/>
      <c r="DA337" s="1022"/>
      <c r="DB337" s="1022"/>
      <c r="DC337" s="1065"/>
    </row>
    <row r="338" spans="1:107" ht="18.600000000000001" customHeight="1" x14ac:dyDescent="0.25">
      <c r="A338" s="1180" t="s">
        <v>1015</v>
      </c>
      <c r="B338" s="1018"/>
      <c r="C338" s="1018"/>
      <c r="D338" s="1011"/>
      <c r="E338" s="1023"/>
      <c r="F338" s="1019"/>
      <c r="G338" s="1016"/>
      <c r="H338" s="1020"/>
      <c r="I338" s="1239"/>
      <c r="J338" s="1238"/>
      <c r="K338" s="1021"/>
      <c r="L338" s="1016"/>
      <c r="M338" s="1022"/>
      <c r="N33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3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3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3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3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3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38" s="1022"/>
      <c r="U338" s="1022"/>
      <c r="V33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3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3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3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3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3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38" s="1022"/>
      <c r="AC338" s="1046"/>
      <c r="AD338" s="1047"/>
      <c r="AE338" s="1047"/>
      <c r="AF338" s="1047"/>
      <c r="AG338" s="1039"/>
      <c r="AH338" s="1038"/>
      <c r="AI338" s="1048"/>
      <c r="AJ338" s="1048"/>
      <c r="AK338" s="1041"/>
      <c r="AL338" s="1042"/>
      <c r="AM338" s="1043"/>
      <c r="AN338" s="1040"/>
      <c r="AO338" s="1044"/>
      <c r="AP338" s="1044"/>
      <c r="AQ338" s="1044"/>
      <c r="AR338" s="1044"/>
      <c r="AS338" s="1044"/>
      <c r="AT338" s="1044"/>
      <c r="AU338" s="1049"/>
      <c r="AV338" s="1041"/>
      <c r="AW338" s="1041"/>
      <c r="AX338" s="1047"/>
      <c r="AY33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3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38" s="1055"/>
      <c r="BB338" s="1038"/>
      <c r="BC338" s="1038"/>
      <c r="BD33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38" s="1038"/>
      <c r="BF338" s="1030"/>
      <c r="BG338" s="1030"/>
      <c r="BH338" s="1066"/>
      <c r="BI338" s="1038"/>
      <c r="BJ338" s="1066"/>
      <c r="BK338" s="1055"/>
      <c r="BL338" s="1038"/>
      <c r="BM338" s="1067"/>
      <c r="BN338" s="1068"/>
      <c r="BO338" s="1055"/>
      <c r="BP338" s="1022"/>
      <c r="BQ338" s="1067"/>
      <c r="BR338" s="1069"/>
      <c r="BS338" s="1070"/>
      <c r="BT338" s="1022"/>
      <c r="BU338" s="1071"/>
      <c r="BV338" s="1039"/>
      <c r="BW338" s="1025"/>
      <c r="BX338" s="1026"/>
      <c r="BY338" s="1022"/>
      <c r="BZ338" s="1022"/>
      <c r="CA338" s="1025"/>
      <c r="CB338" s="1026"/>
      <c r="CC338" s="1025"/>
      <c r="CD338" s="1026"/>
      <c r="CE338" s="1025"/>
      <c r="CF338" s="1026"/>
      <c r="CG338" s="1202"/>
      <c r="CH338" s="1022"/>
      <c r="CI338" s="1022"/>
      <c r="CJ338" s="1022"/>
      <c r="CK338" s="1065"/>
      <c r="CL338" s="1026"/>
      <c r="CM338" s="1202"/>
      <c r="CN338" s="1022"/>
      <c r="CO338" s="1022"/>
      <c r="CP338" s="1022"/>
      <c r="CQ338" s="1065"/>
      <c r="CR338" s="1026"/>
      <c r="CS338" s="1202"/>
      <c r="CT338" s="1022"/>
      <c r="CU338" s="1022"/>
      <c r="CV338" s="1022"/>
      <c r="CW338" s="1065"/>
      <c r="CX338" s="1026"/>
      <c r="CY338" s="1022"/>
      <c r="CZ338" s="1022"/>
      <c r="DA338" s="1022"/>
      <c r="DB338" s="1022"/>
      <c r="DC338" s="1065"/>
    </row>
    <row r="339" spans="1:107" ht="18.600000000000001" customHeight="1" x14ac:dyDescent="0.25">
      <c r="A339" s="1180" t="s">
        <v>1016</v>
      </c>
      <c r="B339" s="1018"/>
      <c r="C339" s="1018"/>
      <c r="D339" s="1011"/>
      <c r="E339" s="1023"/>
      <c r="F339" s="1019"/>
      <c r="G339" s="1016"/>
      <c r="H339" s="1020"/>
      <c r="I339" s="1239"/>
      <c r="J339" s="1238"/>
      <c r="K339" s="1021"/>
      <c r="L339" s="1016"/>
      <c r="M339" s="1022"/>
      <c r="N33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3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3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3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3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3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39" s="1022"/>
      <c r="U339" s="1022"/>
      <c r="V33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3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3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3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3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3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39" s="1022"/>
      <c r="AC339" s="1046"/>
      <c r="AD339" s="1047"/>
      <c r="AE339" s="1047"/>
      <c r="AF339" s="1047"/>
      <c r="AG339" s="1039"/>
      <c r="AH339" s="1038"/>
      <c r="AI339" s="1048"/>
      <c r="AJ339" s="1048"/>
      <c r="AK339" s="1041"/>
      <c r="AL339" s="1042"/>
      <c r="AM339" s="1043"/>
      <c r="AN339" s="1040"/>
      <c r="AO339" s="1044"/>
      <c r="AP339" s="1044"/>
      <c r="AQ339" s="1044"/>
      <c r="AR339" s="1044"/>
      <c r="AS339" s="1044"/>
      <c r="AT339" s="1044"/>
      <c r="AU339" s="1049"/>
      <c r="AV339" s="1041"/>
      <c r="AW339" s="1041"/>
      <c r="AX339" s="1047"/>
      <c r="AY33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3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39" s="1055"/>
      <c r="BB339" s="1038"/>
      <c r="BC339" s="1038"/>
      <c r="BD33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39" s="1038"/>
      <c r="BF339" s="1030"/>
      <c r="BG339" s="1030"/>
      <c r="BH339" s="1066"/>
      <c r="BI339" s="1038"/>
      <c r="BJ339" s="1066"/>
      <c r="BK339" s="1055"/>
      <c r="BL339" s="1038"/>
      <c r="BM339" s="1067"/>
      <c r="BN339" s="1068"/>
      <c r="BO339" s="1055"/>
      <c r="BP339" s="1022"/>
      <c r="BQ339" s="1067"/>
      <c r="BR339" s="1069"/>
      <c r="BS339" s="1070"/>
      <c r="BT339" s="1022"/>
      <c r="BU339" s="1071"/>
      <c r="BV339" s="1039"/>
      <c r="BW339" s="1025"/>
      <c r="BX339" s="1026"/>
      <c r="BY339" s="1022"/>
      <c r="BZ339" s="1022"/>
      <c r="CA339" s="1025"/>
      <c r="CB339" s="1026"/>
      <c r="CC339" s="1025"/>
      <c r="CD339" s="1026"/>
      <c r="CE339" s="1025"/>
      <c r="CF339" s="1026"/>
      <c r="CG339" s="1202"/>
      <c r="CH339" s="1022"/>
      <c r="CI339" s="1022"/>
      <c r="CJ339" s="1022"/>
      <c r="CK339" s="1065"/>
      <c r="CL339" s="1026"/>
      <c r="CM339" s="1202"/>
      <c r="CN339" s="1022"/>
      <c r="CO339" s="1022"/>
      <c r="CP339" s="1022"/>
      <c r="CQ339" s="1065"/>
      <c r="CR339" s="1026"/>
      <c r="CS339" s="1202"/>
      <c r="CT339" s="1022"/>
      <c r="CU339" s="1022"/>
      <c r="CV339" s="1022"/>
      <c r="CW339" s="1065"/>
      <c r="CX339" s="1026"/>
      <c r="CY339" s="1022"/>
      <c r="CZ339" s="1022"/>
      <c r="DA339" s="1022"/>
      <c r="DB339" s="1022"/>
      <c r="DC339" s="1065"/>
    </row>
    <row r="340" spans="1:107" ht="18.600000000000001" customHeight="1" x14ac:dyDescent="0.25">
      <c r="A340" s="1180" t="s">
        <v>1017</v>
      </c>
      <c r="B340" s="1018"/>
      <c r="C340" s="1018"/>
      <c r="D340" s="1011"/>
      <c r="E340" s="1023"/>
      <c r="F340" s="1019"/>
      <c r="G340" s="1016"/>
      <c r="H340" s="1020"/>
      <c r="I340" s="1239"/>
      <c r="J340" s="1238"/>
      <c r="K340" s="1021"/>
      <c r="L340" s="1016"/>
      <c r="M340" s="1022"/>
      <c r="N34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4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4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4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4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4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40" s="1022"/>
      <c r="U340" s="1022"/>
      <c r="V34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4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4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4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4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4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40" s="1022"/>
      <c r="AC340" s="1046"/>
      <c r="AD340" s="1047"/>
      <c r="AE340" s="1047"/>
      <c r="AF340" s="1047"/>
      <c r="AG340" s="1039"/>
      <c r="AH340" s="1038"/>
      <c r="AI340" s="1048"/>
      <c r="AJ340" s="1048"/>
      <c r="AK340" s="1041"/>
      <c r="AL340" s="1042"/>
      <c r="AM340" s="1043"/>
      <c r="AN340" s="1040"/>
      <c r="AO340" s="1044"/>
      <c r="AP340" s="1044"/>
      <c r="AQ340" s="1044"/>
      <c r="AR340" s="1044"/>
      <c r="AS340" s="1044"/>
      <c r="AT340" s="1044"/>
      <c r="AU340" s="1049"/>
      <c r="AV340" s="1041"/>
      <c r="AW340" s="1041"/>
      <c r="AX340" s="1047"/>
      <c r="AY34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4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40" s="1055"/>
      <c r="BB340" s="1038"/>
      <c r="BC340" s="1038"/>
      <c r="BD34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40" s="1038"/>
      <c r="BF340" s="1030"/>
      <c r="BG340" s="1030"/>
      <c r="BH340" s="1066"/>
      <c r="BI340" s="1038"/>
      <c r="BJ340" s="1066"/>
      <c r="BK340" s="1055"/>
      <c r="BL340" s="1038"/>
      <c r="BM340" s="1067"/>
      <c r="BN340" s="1068"/>
      <c r="BO340" s="1055"/>
      <c r="BP340" s="1022"/>
      <c r="BQ340" s="1067"/>
      <c r="BR340" s="1069"/>
      <c r="BS340" s="1070"/>
      <c r="BT340" s="1022"/>
      <c r="BU340" s="1071"/>
      <c r="BV340" s="1039"/>
      <c r="BW340" s="1025"/>
      <c r="BX340" s="1026"/>
      <c r="BY340" s="1022"/>
      <c r="BZ340" s="1022"/>
      <c r="CA340" s="1025"/>
      <c r="CB340" s="1026"/>
      <c r="CC340" s="1025"/>
      <c r="CD340" s="1026"/>
      <c r="CE340" s="1025"/>
      <c r="CF340" s="1026"/>
      <c r="CG340" s="1202"/>
      <c r="CH340" s="1022"/>
      <c r="CI340" s="1022"/>
      <c r="CJ340" s="1022"/>
      <c r="CK340" s="1065"/>
      <c r="CL340" s="1026"/>
      <c r="CM340" s="1202"/>
      <c r="CN340" s="1022"/>
      <c r="CO340" s="1022"/>
      <c r="CP340" s="1022"/>
      <c r="CQ340" s="1065"/>
      <c r="CR340" s="1026"/>
      <c r="CS340" s="1202"/>
      <c r="CT340" s="1022"/>
      <c r="CU340" s="1022"/>
      <c r="CV340" s="1022"/>
      <c r="CW340" s="1065"/>
      <c r="CX340" s="1026"/>
      <c r="CY340" s="1022"/>
      <c r="CZ340" s="1022"/>
      <c r="DA340" s="1022"/>
      <c r="DB340" s="1022"/>
      <c r="DC340" s="1065"/>
    </row>
    <row r="341" spans="1:107" ht="18.600000000000001" customHeight="1" x14ac:dyDescent="0.25">
      <c r="A341" s="1180" t="s">
        <v>1018</v>
      </c>
      <c r="B341" s="1018"/>
      <c r="C341" s="1018"/>
      <c r="D341" s="1011"/>
      <c r="E341" s="1023"/>
      <c r="F341" s="1019"/>
      <c r="G341" s="1016"/>
      <c r="H341" s="1020"/>
      <c r="I341" s="1239"/>
      <c r="J341" s="1238"/>
      <c r="K341" s="1021"/>
      <c r="L341" s="1016"/>
      <c r="M341" s="1022"/>
      <c r="N34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4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4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4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4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4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41" s="1022"/>
      <c r="U341" s="1022"/>
      <c r="V34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4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4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4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4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4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41" s="1022"/>
      <c r="AC341" s="1046"/>
      <c r="AD341" s="1047"/>
      <c r="AE341" s="1047"/>
      <c r="AF341" s="1047"/>
      <c r="AG341" s="1039"/>
      <c r="AH341" s="1038"/>
      <c r="AI341" s="1048"/>
      <c r="AJ341" s="1048"/>
      <c r="AK341" s="1041"/>
      <c r="AL341" s="1042"/>
      <c r="AM341" s="1043"/>
      <c r="AN341" s="1040"/>
      <c r="AO341" s="1044"/>
      <c r="AP341" s="1044"/>
      <c r="AQ341" s="1044"/>
      <c r="AR341" s="1044"/>
      <c r="AS341" s="1044"/>
      <c r="AT341" s="1044"/>
      <c r="AU341" s="1049"/>
      <c r="AV341" s="1041"/>
      <c r="AW341" s="1041"/>
      <c r="AX341" s="1047"/>
      <c r="AY34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4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41" s="1055"/>
      <c r="BB341" s="1038"/>
      <c r="BC341" s="1038"/>
      <c r="BD34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41" s="1038"/>
      <c r="BF341" s="1030"/>
      <c r="BG341" s="1030"/>
      <c r="BH341" s="1066"/>
      <c r="BI341" s="1038"/>
      <c r="BJ341" s="1066"/>
      <c r="BK341" s="1055"/>
      <c r="BL341" s="1038"/>
      <c r="BM341" s="1067"/>
      <c r="BN341" s="1068"/>
      <c r="BO341" s="1055"/>
      <c r="BP341" s="1022"/>
      <c r="BQ341" s="1067"/>
      <c r="BR341" s="1069"/>
      <c r="BS341" s="1070"/>
      <c r="BT341" s="1022"/>
      <c r="BU341" s="1071"/>
      <c r="BV341" s="1039"/>
      <c r="BW341" s="1025"/>
      <c r="BX341" s="1026"/>
      <c r="BY341" s="1022"/>
      <c r="BZ341" s="1022"/>
      <c r="CA341" s="1025"/>
      <c r="CB341" s="1026"/>
      <c r="CC341" s="1025"/>
      <c r="CD341" s="1026"/>
      <c r="CE341" s="1025"/>
      <c r="CF341" s="1026"/>
      <c r="CG341" s="1202"/>
      <c r="CH341" s="1022"/>
      <c r="CI341" s="1022"/>
      <c r="CJ341" s="1022"/>
      <c r="CK341" s="1065"/>
      <c r="CL341" s="1026"/>
      <c r="CM341" s="1202"/>
      <c r="CN341" s="1022"/>
      <c r="CO341" s="1022"/>
      <c r="CP341" s="1022"/>
      <c r="CQ341" s="1065"/>
      <c r="CR341" s="1026"/>
      <c r="CS341" s="1202"/>
      <c r="CT341" s="1022"/>
      <c r="CU341" s="1022"/>
      <c r="CV341" s="1022"/>
      <c r="CW341" s="1065"/>
      <c r="CX341" s="1026"/>
      <c r="CY341" s="1022"/>
      <c r="CZ341" s="1022"/>
      <c r="DA341" s="1022"/>
      <c r="DB341" s="1022"/>
      <c r="DC341" s="1065"/>
    </row>
    <row r="342" spans="1:107" ht="18.600000000000001" customHeight="1" x14ac:dyDescent="0.25">
      <c r="A342" s="1180" t="s">
        <v>1019</v>
      </c>
      <c r="B342" s="1018"/>
      <c r="C342" s="1018"/>
      <c r="D342" s="1011"/>
      <c r="E342" s="1023"/>
      <c r="F342" s="1019"/>
      <c r="G342" s="1016"/>
      <c r="H342" s="1020"/>
      <c r="I342" s="1239"/>
      <c r="J342" s="1238"/>
      <c r="K342" s="1021"/>
      <c r="L342" s="1016"/>
      <c r="M342" s="1022"/>
      <c r="N34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4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4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4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4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4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42" s="1022"/>
      <c r="U342" s="1022"/>
      <c r="V34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4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4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4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4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4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42" s="1022"/>
      <c r="AC342" s="1046"/>
      <c r="AD342" s="1047"/>
      <c r="AE342" s="1047"/>
      <c r="AF342" s="1047"/>
      <c r="AG342" s="1039"/>
      <c r="AH342" s="1038"/>
      <c r="AI342" s="1048"/>
      <c r="AJ342" s="1048"/>
      <c r="AK342" s="1041"/>
      <c r="AL342" s="1042"/>
      <c r="AM342" s="1043"/>
      <c r="AN342" s="1040"/>
      <c r="AO342" s="1044"/>
      <c r="AP342" s="1044"/>
      <c r="AQ342" s="1044"/>
      <c r="AR342" s="1044"/>
      <c r="AS342" s="1044"/>
      <c r="AT342" s="1044"/>
      <c r="AU342" s="1049"/>
      <c r="AV342" s="1041"/>
      <c r="AW342" s="1041"/>
      <c r="AX342" s="1047"/>
      <c r="AY34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4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42" s="1055"/>
      <c r="BB342" s="1038"/>
      <c r="BC342" s="1038"/>
      <c r="BD34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42" s="1038"/>
      <c r="BF342" s="1030"/>
      <c r="BG342" s="1030"/>
      <c r="BH342" s="1066"/>
      <c r="BI342" s="1038"/>
      <c r="BJ342" s="1066"/>
      <c r="BK342" s="1055"/>
      <c r="BL342" s="1038"/>
      <c r="BM342" s="1067"/>
      <c r="BN342" s="1068"/>
      <c r="BO342" s="1055"/>
      <c r="BP342" s="1022"/>
      <c r="BQ342" s="1067"/>
      <c r="BR342" s="1069"/>
      <c r="BS342" s="1070"/>
      <c r="BT342" s="1022"/>
      <c r="BU342" s="1071"/>
      <c r="BV342" s="1039"/>
      <c r="BW342" s="1025"/>
      <c r="BX342" s="1026"/>
      <c r="BY342" s="1022"/>
      <c r="BZ342" s="1022"/>
      <c r="CA342" s="1025"/>
      <c r="CB342" s="1026"/>
      <c r="CC342" s="1025"/>
      <c r="CD342" s="1026"/>
      <c r="CE342" s="1025"/>
      <c r="CF342" s="1026"/>
      <c r="CG342" s="1202"/>
      <c r="CH342" s="1022"/>
      <c r="CI342" s="1022"/>
      <c r="CJ342" s="1022"/>
      <c r="CK342" s="1065"/>
      <c r="CL342" s="1026"/>
      <c r="CM342" s="1202"/>
      <c r="CN342" s="1022"/>
      <c r="CO342" s="1022"/>
      <c r="CP342" s="1022"/>
      <c r="CQ342" s="1065"/>
      <c r="CR342" s="1026"/>
      <c r="CS342" s="1202"/>
      <c r="CT342" s="1022"/>
      <c r="CU342" s="1022"/>
      <c r="CV342" s="1022"/>
      <c r="CW342" s="1065"/>
      <c r="CX342" s="1026"/>
      <c r="CY342" s="1022"/>
      <c r="CZ342" s="1022"/>
      <c r="DA342" s="1022"/>
      <c r="DB342" s="1022"/>
      <c r="DC342" s="1065"/>
    </row>
    <row r="343" spans="1:107" ht="18.600000000000001" customHeight="1" x14ac:dyDescent="0.25">
      <c r="A343" s="1180" t="s">
        <v>1020</v>
      </c>
      <c r="B343" s="1018"/>
      <c r="C343" s="1018"/>
      <c r="D343" s="1011"/>
      <c r="E343" s="1023"/>
      <c r="F343" s="1019"/>
      <c r="G343" s="1016"/>
      <c r="H343" s="1020"/>
      <c r="I343" s="1239"/>
      <c r="J343" s="1238"/>
      <c r="K343" s="1021"/>
      <c r="L343" s="1016"/>
      <c r="M343" s="1022"/>
      <c r="N34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4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4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4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4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4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43" s="1022"/>
      <c r="U343" s="1022"/>
      <c r="V34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4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4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4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4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4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43" s="1022"/>
      <c r="AC343" s="1046"/>
      <c r="AD343" s="1047"/>
      <c r="AE343" s="1047"/>
      <c r="AF343" s="1047"/>
      <c r="AG343" s="1039"/>
      <c r="AH343" s="1038"/>
      <c r="AI343" s="1048"/>
      <c r="AJ343" s="1048"/>
      <c r="AK343" s="1041"/>
      <c r="AL343" s="1042"/>
      <c r="AM343" s="1043"/>
      <c r="AN343" s="1040"/>
      <c r="AO343" s="1044"/>
      <c r="AP343" s="1044"/>
      <c r="AQ343" s="1044"/>
      <c r="AR343" s="1044"/>
      <c r="AS343" s="1044"/>
      <c r="AT343" s="1044"/>
      <c r="AU343" s="1049"/>
      <c r="AV343" s="1041"/>
      <c r="AW343" s="1041"/>
      <c r="AX343" s="1047"/>
      <c r="AY34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4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43" s="1055"/>
      <c r="BB343" s="1038"/>
      <c r="BC343" s="1038"/>
      <c r="BD34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43" s="1038"/>
      <c r="BF343" s="1030"/>
      <c r="BG343" s="1030"/>
      <c r="BH343" s="1066"/>
      <c r="BI343" s="1038"/>
      <c r="BJ343" s="1066"/>
      <c r="BK343" s="1055"/>
      <c r="BL343" s="1038"/>
      <c r="BM343" s="1067"/>
      <c r="BN343" s="1068"/>
      <c r="BO343" s="1055"/>
      <c r="BP343" s="1022"/>
      <c r="BQ343" s="1067"/>
      <c r="BR343" s="1069"/>
      <c r="BS343" s="1070"/>
      <c r="BT343" s="1022"/>
      <c r="BU343" s="1071"/>
      <c r="BV343" s="1039"/>
      <c r="BW343" s="1025"/>
      <c r="BX343" s="1026"/>
      <c r="BY343" s="1022"/>
      <c r="BZ343" s="1022"/>
      <c r="CA343" s="1025"/>
      <c r="CB343" s="1026"/>
      <c r="CC343" s="1025"/>
      <c r="CD343" s="1026"/>
      <c r="CE343" s="1025"/>
      <c r="CF343" s="1026"/>
      <c r="CG343" s="1202"/>
      <c r="CH343" s="1022"/>
      <c r="CI343" s="1022"/>
      <c r="CJ343" s="1022"/>
      <c r="CK343" s="1065"/>
      <c r="CL343" s="1026"/>
      <c r="CM343" s="1202"/>
      <c r="CN343" s="1022"/>
      <c r="CO343" s="1022"/>
      <c r="CP343" s="1022"/>
      <c r="CQ343" s="1065"/>
      <c r="CR343" s="1026"/>
      <c r="CS343" s="1202"/>
      <c r="CT343" s="1022"/>
      <c r="CU343" s="1022"/>
      <c r="CV343" s="1022"/>
      <c r="CW343" s="1065"/>
      <c r="CX343" s="1026"/>
      <c r="CY343" s="1022"/>
      <c r="CZ343" s="1022"/>
      <c r="DA343" s="1022"/>
      <c r="DB343" s="1022"/>
      <c r="DC343" s="1065"/>
    </row>
    <row r="344" spans="1:107" ht="18.600000000000001" customHeight="1" x14ac:dyDescent="0.25">
      <c r="A344" s="1180" t="s">
        <v>1021</v>
      </c>
      <c r="B344" s="1018"/>
      <c r="C344" s="1018"/>
      <c r="D344" s="1011"/>
      <c r="E344" s="1023"/>
      <c r="F344" s="1019"/>
      <c r="G344" s="1016"/>
      <c r="H344" s="1020"/>
      <c r="I344" s="1239"/>
      <c r="J344" s="1238"/>
      <c r="K344" s="1021"/>
      <c r="L344" s="1016"/>
      <c r="M344" s="1022"/>
      <c r="N34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4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4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4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4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4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44" s="1022"/>
      <c r="U344" s="1022"/>
      <c r="V34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4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4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4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4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4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44" s="1022"/>
      <c r="AC344" s="1046"/>
      <c r="AD344" s="1047"/>
      <c r="AE344" s="1047"/>
      <c r="AF344" s="1047"/>
      <c r="AG344" s="1039"/>
      <c r="AH344" s="1038"/>
      <c r="AI344" s="1048"/>
      <c r="AJ344" s="1048"/>
      <c r="AK344" s="1041"/>
      <c r="AL344" s="1042"/>
      <c r="AM344" s="1043"/>
      <c r="AN344" s="1040"/>
      <c r="AO344" s="1044"/>
      <c r="AP344" s="1044"/>
      <c r="AQ344" s="1044"/>
      <c r="AR344" s="1044"/>
      <c r="AS344" s="1044"/>
      <c r="AT344" s="1044"/>
      <c r="AU344" s="1049"/>
      <c r="AV344" s="1041"/>
      <c r="AW344" s="1041"/>
      <c r="AX344" s="1047"/>
      <c r="AY34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4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44" s="1055"/>
      <c r="BB344" s="1038"/>
      <c r="BC344" s="1038"/>
      <c r="BD34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44" s="1038"/>
      <c r="BF344" s="1030"/>
      <c r="BG344" s="1030"/>
      <c r="BH344" s="1066"/>
      <c r="BI344" s="1038"/>
      <c r="BJ344" s="1066"/>
      <c r="BK344" s="1055"/>
      <c r="BL344" s="1038"/>
      <c r="BM344" s="1067"/>
      <c r="BN344" s="1068"/>
      <c r="BO344" s="1055"/>
      <c r="BP344" s="1022"/>
      <c r="BQ344" s="1067"/>
      <c r="BR344" s="1069"/>
      <c r="BS344" s="1070"/>
      <c r="BT344" s="1022"/>
      <c r="BU344" s="1071"/>
      <c r="BV344" s="1039"/>
      <c r="BW344" s="1025"/>
      <c r="BX344" s="1026"/>
      <c r="BY344" s="1022"/>
      <c r="BZ344" s="1022"/>
      <c r="CA344" s="1025"/>
      <c r="CB344" s="1026"/>
      <c r="CC344" s="1025"/>
      <c r="CD344" s="1026"/>
      <c r="CE344" s="1025"/>
      <c r="CF344" s="1026"/>
      <c r="CG344" s="1202"/>
      <c r="CH344" s="1022"/>
      <c r="CI344" s="1022"/>
      <c r="CJ344" s="1022"/>
      <c r="CK344" s="1065"/>
      <c r="CL344" s="1026"/>
      <c r="CM344" s="1202"/>
      <c r="CN344" s="1022"/>
      <c r="CO344" s="1022"/>
      <c r="CP344" s="1022"/>
      <c r="CQ344" s="1065"/>
      <c r="CR344" s="1026"/>
      <c r="CS344" s="1202"/>
      <c r="CT344" s="1022"/>
      <c r="CU344" s="1022"/>
      <c r="CV344" s="1022"/>
      <c r="CW344" s="1065"/>
      <c r="CX344" s="1026"/>
      <c r="CY344" s="1022"/>
      <c r="CZ344" s="1022"/>
      <c r="DA344" s="1022"/>
      <c r="DB344" s="1022"/>
      <c r="DC344" s="1065"/>
    </row>
    <row r="345" spans="1:107" ht="18.600000000000001" customHeight="1" x14ac:dyDescent="0.25">
      <c r="A345" s="1180" t="s">
        <v>1022</v>
      </c>
      <c r="B345" s="1018"/>
      <c r="C345" s="1018"/>
      <c r="D345" s="1011"/>
      <c r="E345" s="1023"/>
      <c r="F345" s="1019"/>
      <c r="G345" s="1016"/>
      <c r="H345" s="1020"/>
      <c r="I345" s="1239"/>
      <c r="J345" s="1238"/>
      <c r="K345" s="1021"/>
      <c r="L345" s="1016"/>
      <c r="M345" s="1022"/>
      <c r="N34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4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4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4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4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4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45" s="1022"/>
      <c r="U345" s="1022"/>
      <c r="V34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4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4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4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4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4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45" s="1022"/>
      <c r="AC345" s="1046"/>
      <c r="AD345" s="1047"/>
      <c r="AE345" s="1047"/>
      <c r="AF345" s="1047"/>
      <c r="AG345" s="1039"/>
      <c r="AH345" s="1038"/>
      <c r="AI345" s="1048"/>
      <c r="AJ345" s="1048"/>
      <c r="AK345" s="1041"/>
      <c r="AL345" s="1042"/>
      <c r="AM345" s="1043"/>
      <c r="AN345" s="1040"/>
      <c r="AO345" s="1044"/>
      <c r="AP345" s="1044"/>
      <c r="AQ345" s="1044"/>
      <c r="AR345" s="1044"/>
      <c r="AS345" s="1044"/>
      <c r="AT345" s="1044"/>
      <c r="AU345" s="1049"/>
      <c r="AV345" s="1041"/>
      <c r="AW345" s="1041"/>
      <c r="AX345" s="1047"/>
      <c r="AY34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4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45" s="1055"/>
      <c r="BB345" s="1038"/>
      <c r="BC345" s="1038"/>
      <c r="BD34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45" s="1038"/>
      <c r="BF345" s="1030"/>
      <c r="BG345" s="1030"/>
      <c r="BH345" s="1066"/>
      <c r="BI345" s="1038"/>
      <c r="BJ345" s="1066"/>
      <c r="BK345" s="1055"/>
      <c r="BL345" s="1038"/>
      <c r="BM345" s="1067"/>
      <c r="BN345" s="1068"/>
      <c r="BO345" s="1055"/>
      <c r="BP345" s="1022"/>
      <c r="BQ345" s="1067"/>
      <c r="BR345" s="1069"/>
      <c r="BS345" s="1070"/>
      <c r="BT345" s="1022"/>
      <c r="BU345" s="1071"/>
      <c r="BV345" s="1039"/>
      <c r="BW345" s="1025"/>
      <c r="BX345" s="1026"/>
      <c r="BY345" s="1022"/>
      <c r="BZ345" s="1022"/>
      <c r="CA345" s="1025"/>
      <c r="CB345" s="1026"/>
      <c r="CC345" s="1025"/>
      <c r="CD345" s="1026"/>
      <c r="CE345" s="1025"/>
      <c r="CF345" s="1026"/>
      <c r="CG345" s="1202"/>
      <c r="CH345" s="1022"/>
      <c r="CI345" s="1022"/>
      <c r="CJ345" s="1022"/>
      <c r="CK345" s="1065"/>
      <c r="CL345" s="1026"/>
      <c r="CM345" s="1202"/>
      <c r="CN345" s="1022"/>
      <c r="CO345" s="1022"/>
      <c r="CP345" s="1022"/>
      <c r="CQ345" s="1065"/>
      <c r="CR345" s="1026"/>
      <c r="CS345" s="1202"/>
      <c r="CT345" s="1022"/>
      <c r="CU345" s="1022"/>
      <c r="CV345" s="1022"/>
      <c r="CW345" s="1065"/>
      <c r="CX345" s="1026"/>
      <c r="CY345" s="1022"/>
      <c r="CZ345" s="1022"/>
      <c r="DA345" s="1022"/>
      <c r="DB345" s="1022"/>
      <c r="DC345" s="1065"/>
    </row>
    <row r="346" spans="1:107" ht="18.600000000000001" customHeight="1" x14ac:dyDescent="0.25">
      <c r="A346" s="1180" t="s">
        <v>1023</v>
      </c>
      <c r="B346" s="1018"/>
      <c r="C346" s="1018"/>
      <c r="D346" s="1011"/>
      <c r="E346" s="1023"/>
      <c r="F346" s="1019"/>
      <c r="G346" s="1016"/>
      <c r="H346" s="1020"/>
      <c r="I346" s="1239"/>
      <c r="J346" s="1238"/>
      <c r="K346" s="1021"/>
      <c r="L346" s="1016"/>
      <c r="M346" s="1022"/>
      <c r="N34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4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4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4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4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4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46" s="1022"/>
      <c r="U346" s="1022"/>
      <c r="V34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4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4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4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4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4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46" s="1022"/>
      <c r="AC346" s="1046"/>
      <c r="AD346" s="1047"/>
      <c r="AE346" s="1047"/>
      <c r="AF346" s="1047"/>
      <c r="AG346" s="1039"/>
      <c r="AH346" s="1038"/>
      <c r="AI346" s="1048"/>
      <c r="AJ346" s="1048"/>
      <c r="AK346" s="1041"/>
      <c r="AL346" s="1042"/>
      <c r="AM346" s="1043"/>
      <c r="AN346" s="1040"/>
      <c r="AO346" s="1044"/>
      <c r="AP346" s="1044"/>
      <c r="AQ346" s="1044"/>
      <c r="AR346" s="1044"/>
      <c r="AS346" s="1044"/>
      <c r="AT346" s="1044"/>
      <c r="AU346" s="1049"/>
      <c r="AV346" s="1041"/>
      <c r="AW346" s="1041"/>
      <c r="AX346" s="1047"/>
      <c r="AY34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4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46" s="1055"/>
      <c r="BB346" s="1038"/>
      <c r="BC346" s="1038"/>
      <c r="BD34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46" s="1038"/>
      <c r="BF346" s="1030"/>
      <c r="BG346" s="1030"/>
      <c r="BH346" s="1066"/>
      <c r="BI346" s="1038"/>
      <c r="BJ346" s="1066"/>
      <c r="BK346" s="1055"/>
      <c r="BL346" s="1038"/>
      <c r="BM346" s="1067"/>
      <c r="BN346" s="1068"/>
      <c r="BO346" s="1055"/>
      <c r="BP346" s="1022"/>
      <c r="BQ346" s="1067"/>
      <c r="BR346" s="1069"/>
      <c r="BS346" s="1070"/>
      <c r="BT346" s="1022"/>
      <c r="BU346" s="1071"/>
      <c r="BV346" s="1039"/>
      <c r="BW346" s="1025"/>
      <c r="BX346" s="1026"/>
      <c r="BY346" s="1022"/>
      <c r="BZ346" s="1022"/>
      <c r="CA346" s="1025"/>
      <c r="CB346" s="1026"/>
      <c r="CC346" s="1025"/>
      <c r="CD346" s="1026"/>
      <c r="CE346" s="1025"/>
      <c r="CF346" s="1026"/>
      <c r="CG346" s="1202"/>
      <c r="CH346" s="1022"/>
      <c r="CI346" s="1022"/>
      <c r="CJ346" s="1022"/>
      <c r="CK346" s="1065"/>
      <c r="CL346" s="1026"/>
      <c r="CM346" s="1202"/>
      <c r="CN346" s="1022"/>
      <c r="CO346" s="1022"/>
      <c r="CP346" s="1022"/>
      <c r="CQ346" s="1065"/>
      <c r="CR346" s="1026"/>
      <c r="CS346" s="1202"/>
      <c r="CT346" s="1022"/>
      <c r="CU346" s="1022"/>
      <c r="CV346" s="1022"/>
      <c r="CW346" s="1065"/>
      <c r="CX346" s="1026"/>
      <c r="CY346" s="1022"/>
      <c r="CZ346" s="1022"/>
      <c r="DA346" s="1022"/>
      <c r="DB346" s="1022"/>
      <c r="DC346" s="1065"/>
    </row>
    <row r="347" spans="1:107" ht="18.600000000000001" customHeight="1" x14ac:dyDescent="0.25">
      <c r="A347" s="1180" t="s">
        <v>1024</v>
      </c>
      <c r="B347" s="1018"/>
      <c r="C347" s="1018"/>
      <c r="D347" s="1011"/>
      <c r="E347" s="1023"/>
      <c r="F347" s="1019"/>
      <c r="G347" s="1016"/>
      <c r="H347" s="1020"/>
      <c r="I347" s="1239"/>
      <c r="J347" s="1238"/>
      <c r="K347" s="1021"/>
      <c r="L347" s="1016"/>
      <c r="M347" s="1022"/>
      <c r="N34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4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4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4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4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4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47" s="1022"/>
      <c r="U347" s="1022"/>
      <c r="V34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4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4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4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4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4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47" s="1022"/>
      <c r="AC347" s="1046"/>
      <c r="AD347" s="1047"/>
      <c r="AE347" s="1047"/>
      <c r="AF347" s="1047"/>
      <c r="AG347" s="1039"/>
      <c r="AH347" s="1038"/>
      <c r="AI347" s="1048"/>
      <c r="AJ347" s="1048"/>
      <c r="AK347" s="1041"/>
      <c r="AL347" s="1042"/>
      <c r="AM347" s="1043"/>
      <c r="AN347" s="1040"/>
      <c r="AO347" s="1044"/>
      <c r="AP347" s="1044"/>
      <c r="AQ347" s="1044"/>
      <c r="AR347" s="1044"/>
      <c r="AS347" s="1044"/>
      <c r="AT347" s="1044"/>
      <c r="AU347" s="1049"/>
      <c r="AV347" s="1041"/>
      <c r="AW347" s="1041"/>
      <c r="AX347" s="1047"/>
      <c r="AY34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4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47" s="1055"/>
      <c r="BB347" s="1038"/>
      <c r="BC347" s="1038"/>
      <c r="BD34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47" s="1038"/>
      <c r="BF347" s="1030"/>
      <c r="BG347" s="1030"/>
      <c r="BH347" s="1066"/>
      <c r="BI347" s="1038"/>
      <c r="BJ347" s="1066"/>
      <c r="BK347" s="1055"/>
      <c r="BL347" s="1038"/>
      <c r="BM347" s="1067"/>
      <c r="BN347" s="1068"/>
      <c r="BO347" s="1055"/>
      <c r="BP347" s="1022"/>
      <c r="BQ347" s="1067"/>
      <c r="BR347" s="1069"/>
      <c r="BS347" s="1070"/>
      <c r="BT347" s="1022"/>
      <c r="BU347" s="1071"/>
      <c r="BV347" s="1039"/>
      <c r="BW347" s="1025"/>
      <c r="BX347" s="1026"/>
      <c r="BY347" s="1022"/>
      <c r="BZ347" s="1022"/>
      <c r="CA347" s="1025"/>
      <c r="CB347" s="1026"/>
      <c r="CC347" s="1025"/>
      <c r="CD347" s="1026"/>
      <c r="CE347" s="1025"/>
      <c r="CF347" s="1026"/>
      <c r="CG347" s="1202"/>
      <c r="CH347" s="1022"/>
      <c r="CI347" s="1022"/>
      <c r="CJ347" s="1022"/>
      <c r="CK347" s="1065"/>
      <c r="CL347" s="1026"/>
      <c r="CM347" s="1202"/>
      <c r="CN347" s="1022"/>
      <c r="CO347" s="1022"/>
      <c r="CP347" s="1022"/>
      <c r="CQ347" s="1065"/>
      <c r="CR347" s="1026"/>
      <c r="CS347" s="1202"/>
      <c r="CT347" s="1022"/>
      <c r="CU347" s="1022"/>
      <c r="CV347" s="1022"/>
      <c r="CW347" s="1065"/>
      <c r="CX347" s="1026"/>
      <c r="CY347" s="1022"/>
      <c r="CZ347" s="1022"/>
      <c r="DA347" s="1022"/>
      <c r="DB347" s="1022"/>
      <c r="DC347" s="1065"/>
    </row>
    <row r="348" spans="1:107" ht="18.600000000000001" customHeight="1" x14ac:dyDescent="0.25">
      <c r="A348" s="1180" t="s">
        <v>1025</v>
      </c>
      <c r="B348" s="1018"/>
      <c r="C348" s="1018"/>
      <c r="D348" s="1011"/>
      <c r="E348" s="1023"/>
      <c r="F348" s="1019"/>
      <c r="G348" s="1016"/>
      <c r="H348" s="1020"/>
      <c r="I348" s="1239"/>
      <c r="J348" s="1238"/>
      <c r="K348" s="1021"/>
      <c r="L348" s="1016"/>
      <c r="M348" s="1022"/>
      <c r="N34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4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4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4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4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4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48" s="1022"/>
      <c r="U348" s="1022"/>
      <c r="V34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4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4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4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4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4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48" s="1022"/>
      <c r="AC348" s="1046"/>
      <c r="AD348" s="1047"/>
      <c r="AE348" s="1047"/>
      <c r="AF348" s="1047"/>
      <c r="AG348" s="1039"/>
      <c r="AH348" s="1038"/>
      <c r="AI348" s="1048"/>
      <c r="AJ348" s="1048"/>
      <c r="AK348" s="1041"/>
      <c r="AL348" s="1042"/>
      <c r="AM348" s="1043"/>
      <c r="AN348" s="1040"/>
      <c r="AO348" s="1044"/>
      <c r="AP348" s="1044"/>
      <c r="AQ348" s="1044"/>
      <c r="AR348" s="1044"/>
      <c r="AS348" s="1044"/>
      <c r="AT348" s="1044"/>
      <c r="AU348" s="1049"/>
      <c r="AV348" s="1041"/>
      <c r="AW348" s="1041"/>
      <c r="AX348" s="1047"/>
      <c r="AY34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4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48" s="1055"/>
      <c r="BB348" s="1038"/>
      <c r="BC348" s="1038"/>
      <c r="BD34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48" s="1038"/>
      <c r="BF348" s="1030"/>
      <c r="BG348" s="1030"/>
      <c r="BH348" s="1066"/>
      <c r="BI348" s="1038"/>
      <c r="BJ348" s="1066"/>
      <c r="BK348" s="1055"/>
      <c r="BL348" s="1038"/>
      <c r="BM348" s="1067"/>
      <c r="BN348" s="1068"/>
      <c r="BO348" s="1055"/>
      <c r="BP348" s="1022"/>
      <c r="BQ348" s="1067"/>
      <c r="BR348" s="1069"/>
      <c r="BS348" s="1070"/>
      <c r="BT348" s="1022"/>
      <c r="BU348" s="1071"/>
      <c r="BV348" s="1039"/>
      <c r="BW348" s="1025"/>
      <c r="BX348" s="1026"/>
      <c r="BY348" s="1022"/>
      <c r="BZ348" s="1022"/>
      <c r="CA348" s="1025"/>
      <c r="CB348" s="1026"/>
      <c r="CC348" s="1025"/>
      <c r="CD348" s="1026"/>
      <c r="CE348" s="1025"/>
      <c r="CF348" s="1026"/>
      <c r="CG348" s="1202"/>
      <c r="CH348" s="1022"/>
      <c r="CI348" s="1022"/>
      <c r="CJ348" s="1022"/>
      <c r="CK348" s="1065"/>
      <c r="CL348" s="1026"/>
      <c r="CM348" s="1202"/>
      <c r="CN348" s="1022"/>
      <c r="CO348" s="1022"/>
      <c r="CP348" s="1022"/>
      <c r="CQ348" s="1065"/>
      <c r="CR348" s="1026"/>
      <c r="CS348" s="1202"/>
      <c r="CT348" s="1022"/>
      <c r="CU348" s="1022"/>
      <c r="CV348" s="1022"/>
      <c r="CW348" s="1065"/>
      <c r="CX348" s="1026"/>
      <c r="CY348" s="1022"/>
      <c r="CZ348" s="1022"/>
      <c r="DA348" s="1022"/>
      <c r="DB348" s="1022"/>
      <c r="DC348" s="1065"/>
    </row>
    <row r="349" spans="1:107" ht="18.600000000000001" customHeight="1" x14ac:dyDescent="0.25">
      <c r="A349" s="1180" t="s">
        <v>1026</v>
      </c>
      <c r="B349" s="1018"/>
      <c r="C349" s="1018"/>
      <c r="D349" s="1011"/>
      <c r="E349" s="1023"/>
      <c r="F349" s="1019"/>
      <c r="G349" s="1016"/>
      <c r="H349" s="1020"/>
      <c r="I349" s="1239"/>
      <c r="J349" s="1238"/>
      <c r="K349" s="1021"/>
      <c r="L349" s="1016"/>
      <c r="M349" s="1022"/>
      <c r="N34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4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4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4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4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4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49" s="1022"/>
      <c r="U349" s="1022"/>
      <c r="V34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4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4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4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4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4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49" s="1022"/>
      <c r="AC349" s="1046"/>
      <c r="AD349" s="1047"/>
      <c r="AE349" s="1047"/>
      <c r="AF349" s="1047"/>
      <c r="AG349" s="1039"/>
      <c r="AH349" s="1038"/>
      <c r="AI349" s="1048"/>
      <c r="AJ349" s="1048"/>
      <c r="AK349" s="1041"/>
      <c r="AL349" s="1042"/>
      <c r="AM349" s="1043"/>
      <c r="AN349" s="1040"/>
      <c r="AO349" s="1044"/>
      <c r="AP349" s="1044"/>
      <c r="AQ349" s="1044"/>
      <c r="AR349" s="1044"/>
      <c r="AS349" s="1044"/>
      <c r="AT349" s="1044"/>
      <c r="AU349" s="1049"/>
      <c r="AV349" s="1041"/>
      <c r="AW349" s="1041"/>
      <c r="AX349" s="1047"/>
      <c r="AY34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4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49" s="1055"/>
      <c r="BB349" s="1038"/>
      <c r="BC349" s="1038"/>
      <c r="BD34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49" s="1038"/>
      <c r="BF349" s="1030"/>
      <c r="BG349" s="1030"/>
      <c r="BH349" s="1066"/>
      <c r="BI349" s="1038"/>
      <c r="BJ349" s="1066"/>
      <c r="BK349" s="1055"/>
      <c r="BL349" s="1038"/>
      <c r="BM349" s="1067"/>
      <c r="BN349" s="1068"/>
      <c r="BO349" s="1055"/>
      <c r="BP349" s="1022"/>
      <c r="BQ349" s="1067"/>
      <c r="BR349" s="1069"/>
      <c r="BS349" s="1070"/>
      <c r="BT349" s="1022"/>
      <c r="BU349" s="1071"/>
      <c r="BV349" s="1039"/>
      <c r="BW349" s="1025"/>
      <c r="BX349" s="1026"/>
      <c r="BY349" s="1022"/>
      <c r="BZ349" s="1022"/>
      <c r="CA349" s="1025"/>
      <c r="CB349" s="1026"/>
      <c r="CC349" s="1025"/>
      <c r="CD349" s="1026"/>
      <c r="CE349" s="1025"/>
      <c r="CF349" s="1026"/>
      <c r="CG349" s="1202"/>
      <c r="CH349" s="1022"/>
      <c r="CI349" s="1022"/>
      <c r="CJ349" s="1022"/>
      <c r="CK349" s="1065"/>
      <c r="CL349" s="1026"/>
      <c r="CM349" s="1202"/>
      <c r="CN349" s="1022"/>
      <c r="CO349" s="1022"/>
      <c r="CP349" s="1022"/>
      <c r="CQ349" s="1065"/>
      <c r="CR349" s="1026"/>
      <c r="CS349" s="1202"/>
      <c r="CT349" s="1022"/>
      <c r="CU349" s="1022"/>
      <c r="CV349" s="1022"/>
      <c r="CW349" s="1065"/>
      <c r="CX349" s="1026"/>
      <c r="CY349" s="1022"/>
      <c r="CZ349" s="1022"/>
      <c r="DA349" s="1022"/>
      <c r="DB349" s="1022"/>
      <c r="DC349" s="1065"/>
    </row>
    <row r="350" spans="1:107" ht="18.600000000000001" customHeight="1" x14ac:dyDescent="0.25">
      <c r="A350" s="1180" t="s">
        <v>1027</v>
      </c>
      <c r="B350" s="1018"/>
      <c r="C350" s="1018"/>
      <c r="D350" s="1011"/>
      <c r="E350" s="1023"/>
      <c r="F350" s="1019"/>
      <c r="G350" s="1016"/>
      <c r="H350" s="1020"/>
      <c r="I350" s="1239"/>
      <c r="J350" s="1238"/>
      <c r="K350" s="1021"/>
      <c r="L350" s="1016"/>
      <c r="M350" s="1022"/>
      <c r="N35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5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5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5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5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5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50" s="1022"/>
      <c r="U350" s="1022"/>
      <c r="V35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5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5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5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5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5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50" s="1022"/>
      <c r="AC350" s="1046"/>
      <c r="AD350" s="1047"/>
      <c r="AE350" s="1047"/>
      <c r="AF350" s="1047"/>
      <c r="AG350" s="1039"/>
      <c r="AH350" s="1038"/>
      <c r="AI350" s="1048"/>
      <c r="AJ350" s="1048"/>
      <c r="AK350" s="1041"/>
      <c r="AL350" s="1042"/>
      <c r="AM350" s="1043"/>
      <c r="AN350" s="1040"/>
      <c r="AO350" s="1044"/>
      <c r="AP350" s="1044"/>
      <c r="AQ350" s="1044"/>
      <c r="AR350" s="1044"/>
      <c r="AS350" s="1044"/>
      <c r="AT350" s="1044"/>
      <c r="AU350" s="1049"/>
      <c r="AV350" s="1041"/>
      <c r="AW350" s="1041"/>
      <c r="AX350" s="1047"/>
      <c r="AY35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5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50" s="1055"/>
      <c r="BB350" s="1038"/>
      <c r="BC350" s="1038"/>
      <c r="BD35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50" s="1038"/>
      <c r="BF350" s="1030"/>
      <c r="BG350" s="1030"/>
      <c r="BH350" s="1066"/>
      <c r="BI350" s="1038"/>
      <c r="BJ350" s="1066"/>
      <c r="BK350" s="1055"/>
      <c r="BL350" s="1038"/>
      <c r="BM350" s="1067"/>
      <c r="BN350" s="1068"/>
      <c r="BO350" s="1055"/>
      <c r="BP350" s="1022"/>
      <c r="BQ350" s="1067"/>
      <c r="BR350" s="1069"/>
      <c r="BS350" s="1070"/>
      <c r="BT350" s="1022"/>
      <c r="BU350" s="1071"/>
      <c r="BV350" s="1039"/>
      <c r="BW350" s="1025"/>
      <c r="BX350" s="1026"/>
      <c r="BY350" s="1022"/>
      <c r="BZ350" s="1022"/>
      <c r="CA350" s="1025"/>
      <c r="CB350" s="1026"/>
      <c r="CC350" s="1025"/>
      <c r="CD350" s="1026"/>
      <c r="CE350" s="1025"/>
      <c r="CF350" s="1026"/>
      <c r="CG350" s="1202"/>
      <c r="CH350" s="1022"/>
      <c r="CI350" s="1022"/>
      <c r="CJ350" s="1022"/>
      <c r="CK350" s="1065"/>
      <c r="CL350" s="1026"/>
      <c r="CM350" s="1202"/>
      <c r="CN350" s="1022"/>
      <c r="CO350" s="1022"/>
      <c r="CP350" s="1022"/>
      <c r="CQ350" s="1065"/>
      <c r="CR350" s="1026"/>
      <c r="CS350" s="1202"/>
      <c r="CT350" s="1022"/>
      <c r="CU350" s="1022"/>
      <c r="CV350" s="1022"/>
      <c r="CW350" s="1065"/>
      <c r="CX350" s="1026"/>
      <c r="CY350" s="1022"/>
      <c r="CZ350" s="1022"/>
      <c r="DA350" s="1022"/>
      <c r="DB350" s="1022"/>
      <c r="DC350" s="1065"/>
    </row>
    <row r="351" spans="1:107" ht="18.600000000000001" customHeight="1" x14ac:dyDescent="0.25">
      <c r="A351" s="1180" t="s">
        <v>1028</v>
      </c>
      <c r="B351" s="1018"/>
      <c r="C351" s="1018"/>
      <c r="D351" s="1011"/>
      <c r="E351" s="1023"/>
      <c r="F351" s="1019"/>
      <c r="G351" s="1016"/>
      <c r="H351" s="1020"/>
      <c r="I351" s="1239"/>
      <c r="J351" s="1238"/>
      <c r="K351" s="1021"/>
      <c r="L351" s="1016"/>
      <c r="M351" s="1022"/>
      <c r="N35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5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5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5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5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5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51" s="1022"/>
      <c r="U351" s="1022"/>
      <c r="V35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5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5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5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5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5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51" s="1022"/>
      <c r="AC351" s="1046"/>
      <c r="AD351" s="1047"/>
      <c r="AE351" s="1047"/>
      <c r="AF351" s="1047"/>
      <c r="AG351" s="1039"/>
      <c r="AH351" s="1038"/>
      <c r="AI351" s="1048"/>
      <c r="AJ351" s="1048"/>
      <c r="AK351" s="1041"/>
      <c r="AL351" s="1042"/>
      <c r="AM351" s="1043"/>
      <c r="AN351" s="1040"/>
      <c r="AO351" s="1044"/>
      <c r="AP351" s="1044"/>
      <c r="AQ351" s="1044"/>
      <c r="AR351" s="1044"/>
      <c r="AS351" s="1044"/>
      <c r="AT351" s="1044"/>
      <c r="AU351" s="1049"/>
      <c r="AV351" s="1041"/>
      <c r="AW351" s="1041"/>
      <c r="AX351" s="1047"/>
      <c r="AY35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5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51" s="1055"/>
      <c r="BB351" s="1038"/>
      <c r="BC351" s="1038"/>
      <c r="BD35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51" s="1038"/>
      <c r="BF351" s="1030"/>
      <c r="BG351" s="1030"/>
      <c r="BH351" s="1066"/>
      <c r="BI351" s="1038"/>
      <c r="BJ351" s="1066"/>
      <c r="BK351" s="1055"/>
      <c r="BL351" s="1038"/>
      <c r="BM351" s="1067"/>
      <c r="BN351" s="1068"/>
      <c r="BO351" s="1055"/>
      <c r="BP351" s="1022"/>
      <c r="BQ351" s="1067"/>
      <c r="BR351" s="1069"/>
      <c r="BS351" s="1070"/>
      <c r="BT351" s="1022"/>
      <c r="BU351" s="1071"/>
      <c r="BV351" s="1039"/>
      <c r="BW351" s="1025"/>
      <c r="BX351" s="1026"/>
      <c r="BY351" s="1022"/>
      <c r="BZ351" s="1022"/>
      <c r="CA351" s="1025"/>
      <c r="CB351" s="1026"/>
      <c r="CC351" s="1025"/>
      <c r="CD351" s="1026"/>
      <c r="CE351" s="1025"/>
      <c r="CF351" s="1026"/>
      <c r="CG351" s="1202"/>
      <c r="CH351" s="1022"/>
      <c r="CI351" s="1022"/>
      <c r="CJ351" s="1022"/>
      <c r="CK351" s="1065"/>
      <c r="CL351" s="1026"/>
      <c r="CM351" s="1202"/>
      <c r="CN351" s="1022"/>
      <c r="CO351" s="1022"/>
      <c r="CP351" s="1022"/>
      <c r="CQ351" s="1065"/>
      <c r="CR351" s="1026"/>
      <c r="CS351" s="1202"/>
      <c r="CT351" s="1022"/>
      <c r="CU351" s="1022"/>
      <c r="CV351" s="1022"/>
      <c r="CW351" s="1065"/>
      <c r="CX351" s="1026"/>
      <c r="CY351" s="1022"/>
      <c r="CZ351" s="1022"/>
      <c r="DA351" s="1022"/>
      <c r="DB351" s="1022"/>
      <c r="DC351" s="1065"/>
    </row>
    <row r="352" spans="1:107" ht="18.600000000000001" customHeight="1" x14ac:dyDescent="0.25">
      <c r="A352" s="1180" t="s">
        <v>1029</v>
      </c>
      <c r="B352" s="1018"/>
      <c r="C352" s="1018"/>
      <c r="D352" s="1011"/>
      <c r="E352" s="1023"/>
      <c r="F352" s="1019"/>
      <c r="G352" s="1016"/>
      <c r="H352" s="1020"/>
      <c r="I352" s="1239"/>
      <c r="J352" s="1238"/>
      <c r="K352" s="1021"/>
      <c r="L352" s="1016"/>
      <c r="M352" s="1022"/>
      <c r="N35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5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5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5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5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5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52" s="1022"/>
      <c r="U352" s="1022"/>
      <c r="V35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5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5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5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5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5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52" s="1022"/>
      <c r="AC352" s="1046"/>
      <c r="AD352" s="1047"/>
      <c r="AE352" s="1047"/>
      <c r="AF352" s="1047"/>
      <c r="AG352" s="1039"/>
      <c r="AH352" s="1038"/>
      <c r="AI352" s="1048"/>
      <c r="AJ352" s="1048"/>
      <c r="AK352" s="1041"/>
      <c r="AL352" s="1042"/>
      <c r="AM352" s="1043"/>
      <c r="AN352" s="1040"/>
      <c r="AO352" s="1044"/>
      <c r="AP352" s="1044"/>
      <c r="AQ352" s="1044"/>
      <c r="AR352" s="1044"/>
      <c r="AS352" s="1044"/>
      <c r="AT352" s="1044"/>
      <c r="AU352" s="1049"/>
      <c r="AV352" s="1041"/>
      <c r="AW352" s="1041"/>
      <c r="AX352" s="1047"/>
      <c r="AY35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5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52" s="1055"/>
      <c r="BB352" s="1038"/>
      <c r="BC352" s="1038"/>
      <c r="BD35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52" s="1038"/>
      <c r="BF352" s="1030"/>
      <c r="BG352" s="1030"/>
      <c r="BH352" s="1066"/>
      <c r="BI352" s="1038"/>
      <c r="BJ352" s="1066"/>
      <c r="BK352" s="1055"/>
      <c r="BL352" s="1038"/>
      <c r="BM352" s="1067"/>
      <c r="BN352" s="1068"/>
      <c r="BO352" s="1055"/>
      <c r="BP352" s="1022"/>
      <c r="BQ352" s="1067"/>
      <c r="BR352" s="1069"/>
      <c r="BS352" s="1070"/>
      <c r="BT352" s="1022"/>
      <c r="BU352" s="1071"/>
      <c r="BV352" s="1039"/>
      <c r="BW352" s="1025"/>
      <c r="BX352" s="1026"/>
      <c r="BY352" s="1022"/>
      <c r="BZ352" s="1022"/>
      <c r="CA352" s="1025"/>
      <c r="CB352" s="1026"/>
      <c r="CC352" s="1025"/>
      <c r="CD352" s="1026"/>
      <c r="CE352" s="1025"/>
      <c r="CF352" s="1026"/>
      <c r="CG352" s="1202"/>
      <c r="CH352" s="1022"/>
      <c r="CI352" s="1022"/>
      <c r="CJ352" s="1022"/>
      <c r="CK352" s="1065"/>
      <c r="CL352" s="1026"/>
      <c r="CM352" s="1202"/>
      <c r="CN352" s="1022"/>
      <c r="CO352" s="1022"/>
      <c r="CP352" s="1022"/>
      <c r="CQ352" s="1065"/>
      <c r="CR352" s="1026"/>
      <c r="CS352" s="1202"/>
      <c r="CT352" s="1022"/>
      <c r="CU352" s="1022"/>
      <c r="CV352" s="1022"/>
      <c r="CW352" s="1065"/>
      <c r="CX352" s="1026"/>
      <c r="CY352" s="1022"/>
      <c r="CZ352" s="1022"/>
      <c r="DA352" s="1022"/>
      <c r="DB352" s="1022"/>
      <c r="DC352" s="1065"/>
    </row>
    <row r="353" spans="1:107" ht="18.600000000000001" customHeight="1" x14ac:dyDescent="0.25">
      <c r="A353" s="1180" t="s">
        <v>1030</v>
      </c>
      <c r="B353" s="1018"/>
      <c r="C353" s="1018"/>
      <c r="D353" s="1011"/>
      <c r="E353" s="1023"/>
      <c r="F353" s="1019"/>
      <c r="G353" s="1016"/>
      <c r="H353" s="1020"/>
      <c r="I353" s="1239"/>
      <c r="J353" s="1238"/>
      <c r="K353" s="1021"/>
      <c r="L353" s="1016"/>
      <c r="M353" s="1022"/>
      <c r="N35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5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5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5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5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5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53" s="1022"/>
      <c r="U353" s="1022"/>
      <c r="V35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5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5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5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5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5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53" s="1022"/>
      <c r="AC353" s="1046"/>
      <c r="AD353" s="1047"/>
      <c r="AE353" s="1047"/>
      <c r="AF353" s="1047"/>
      <c r="AG353" s="1039"/>
      <c r="AH353" s="1038"/>
      <c r="AI353" s="1048"/>
      <c r="AJ353" s="1048"/>
      <c r="AK353" s="1041"/>
      <c r="AL353" s="1042"/>
      <c r="AM353" s="1043"/>
      <c r="AN353" s="1040"/>
      <c r="AO353" s="1044"/>
      <c r="AP353" s="1044"/>
      <c r="AQ353" s="1044"/>
      <c r="AR353" s="1044"/>
      <c r="AS353" s="1044"/>
      <c r="AT353" s="1044"/>
      <c r="AU353" s="1049"/>
      <c r="AV353" s="1041"/>
      <c r="AW353" s="1041"/>
      <c r="AX353" s="1047"/>
      <c r="AY35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5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53" s="1055"/>
      <c r="BB353" s="1038"/>
      <c r="BC353" s="1038"/>
      <c r="BD35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53" s="1038"/>
      <c r="BF353" s="1030"/>
      <c r="BG353" s="1030"/>
      <c r="BH353" s="1066"/>
      <c r="BI353" s="1038"/>
      <c r="BJ353" s="1066"/>
      <c r="BK353" s="1055"/>
      <c r="BL353" s="1038"/>
      <c r="BM353" s="1067"/>
      <c r="BN353" s="1068"/>
      <c r="BO353" s="1055"/>
      <c r="BP353" s="1022"/>
      <c r="BQ353" s="1067"/>
      <c r="BR353" s="1069"/>
      <c r="BS353" s="1070"/>
      <c r="BT353" s="1022"/>
      <c r="BU353" s="1071"/>
      <c r="BV353" s="1039"/>
      <c r="BW353" s="1025"/>
      <c r="BX353" s="1026"/>
      <c r="BY353" s="1022"/>
      <c r="BZ353" s="1022"/>
      <c r="CA353" s="1025"/>
      <c r="CB353" s="1026"/>
      <c r="CC353" s="1025"/>
      <c r="CD353" s="1026"/>
      <c r="CE353" s="1025"/>
      <c r="CF353" s="1026"/>
      <c r="CG353" s="1202"/>
      <c r="CH353" s="1022"/>
      <c r="CI353" s="1022"/>
      <c r="CJ353" s="1022"/>
      <c r="CK353" s="1065"/>
      <c r="CL353" s="1026"/>
      <c r="CM353" s="1202"/>
      <c r="CN353" s="1022"/>
      <c r="CO353" s="1022"/>
      <c r="CP353" s="1022"/>
      <c r="CQ353" s="1065"/>
      <c r="CR353" s="1026"/>
      <c r="CS353" s="1202"/>
      <c r="CT353" s="1022"/>
      <c r="CU353" s="1022"/>
      <c r="CV353" s="1022"/>
      <c r="CW353" s="1065"/>
      <c r="CX353" s="1026"/>
      <c r="CY353" s="1022"/>
      <c r="CZ353" s="1022"/>
      <c r="DA353" s="1022"/>
      <c r="DB353" s="1022"/>
      <c r="DC353" s="1065"/>
    </row>
    <row r="354" spans="1:107" ht="18.600000000000001" customHeight="1" x14ac:dyDescent="0.25">
      <c r="A354" s="1180" t="s">
        <v>1031</v>
      </c>
      <c r="B354" s="1018"/>
      <c r="C354" s="1018"/>
      <c r="D354" s="1011"/>
      <c r="E354" s="1023"/>
      <c r="F354" s="1019"/>
      <c r="G354" s="1016"/>
      <c r="H354" s="1020"/>
      <c r="I354" s="1239"/>
      <c r="J354" s="1238"/>
      <c r="K354" s="1021"/>
      <c r="L354" s="1016"/>
      <c r="M354" s="1022"/>
      <c r="N35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5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5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5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5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5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54" s="1022"/>
      <c r="U354" s="1022"/>
      <c r="V35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5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5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5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5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5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54" s="1022"/>
      <c r="AC354" s="1046"/>
      <c r="AD354" s="1047"/>
      <c r="AE354" s="1047"/>
      <c r="AF354" s="1047"/>
      <c r="AG354" s="1039"/>
      <c r="AH354" s="1038"/>
      <c r="AI354" s="1048"/>
      <c r="AJ354" s="1048"/>
      <c r="AK354" s="1041"/>
      <c r="AL354" s="1042"/>
      <c r="AM354" s="1043"/>
      <c r="AN354" s="1040"/>
      <c r="AO354" s="1044"/>
      <c r="AP354" s="1044"/>
      <c r="AQ354" s="1044"/>
      <c r="AR354" s="1044"/>
      <c r="AS354" s="1044"/>
      <c r="AT354" s="1044"/>
      <c r="AU354" s="1049"/>
      <c r="AV354" s="1041"/>
      <c r="AW354" s="1041"/>
      <c r="AX354" s="1047"/>
      <c r="AY35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5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54" s="1055"/>
      <c r="BB354" s="1038"/>
      <c r="BC354" s="1038"/>
      <c r="BD35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54" s="1038"/>
      <c r="BF354" s="1030"/>
      <c r="BG354" s="1030"/>
      <c r="BH354" s="1066"/>
      <c r="BI354" s="1038"/>
      <c r="BJ354" s="1066"/>
      <c r="BK354" s="1055"/>
      <c r="BL354" s="1038"/>
      <c r="BM354" s="1067"/>
      <c r="BN354" s="1068"/>
      <c r="BO354" s="1055"/>
      <c r="BP354" s="1022"/>
      <c r="BQ354" s="1067"/>
      <c r="BR354" s="1069"/>
      <c r="BS354" s="1070"/>
      <c r="BT354" s="1022"/>
      <c r="BU354" s="1071"/>
      <c r="BV354" s="1039"/>
      <c r="BW354" s="1025"/>
      <c r="BX354" s="1026"/>
      <c r="BY354" s="1022"/>
      <c r="BZ354" s="1022"/>
      <c r="CA354" s="1025"/>
      <c r="CB354" s="1026"/>
      <c r="CC354" s="1025"/>
      <c r="CD354" s="1026"/>
      <c r="CE354" s="1025"/>
      <c r="CF354" s="1026"/>
      <c r="CG354" s="1202"/>
      <c r="CH354" s="1022"/>
      <c r="CI354" s="1022"/>
      <c r="CJ354" s="1022"/>
      <c r="CK354" s="1065"/>
      <c r="CL354" s="1026"/>
      <c r="CM354" s="1202"/>
      <c r="CN354" s="1022"/>
      <c r="CO354" s="1022"/>
      <c r="CP354" s="1022"/>
      <c r="CQ354" s="1065"/>
      <c r="CR354" s="1026"/>
      <c r="CS354" s="1202"/>
      <c r="CT354" s="1022"/>
      <c r="CU354" s="1022"/>
      <c r="CV354" s="1022"/>
      <c r="CW354" s="1065"/>
      <c r="CX354" s="1026"/>
      <c r="CY354" s="1022"/>
      <c r="CZ354" s="1022"/>
      <c r="DA354" s="1022"/>
      <c r="DB354" s="1022"/>
      <c r="DC354" s="1065"/>
    </row>
    <row r="355" spans="1:107" ht="18.600000000000001" customHeight="1" x14ac:dyDescent="0.25">
      <c r="A355" s="1180" t="s">
        <v>1032</v>
      </c>
      <c r="B355" s="1018"/>
      <c r="C355" s="1018"/>
      <c r="D355" s="1011"/>
      <c r="E355" s="1023"/>
      <c r="F355" s="1019"/>
      <c r="G355" s="1016"/>
      <c r="H355" s="1020"/>
      <c r="I355" s="1239"/>
      <c r="J355" s="1238"/>
      <c r="K355" s="1021"/>
      <c r="L355" s="1016"/>
      <c r="M355" s="1022"/>
      <c r="N35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5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5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5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5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5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55" s="1022"/>
      <c r="U355" s="1022"/>
      <c r="V35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5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5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5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5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5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55" s="1022"/>
      <c r="AC355" s="1046"/>
      <c r="AD355" s="1047"/>
      <c r="AE355" s="1047"/>
      <c r="AF355" s="1047"/>
      <c r="AG355" s="1039"/>
      <c r="AH355" s="1038"/>
      <c r="AI355" s="1048"/>
      <c r="AJ355" s="1048"/>
      <c r="AK355" s="1041"/>
      <c r="AL355" s="1042"/>
      <c r="AM355" s="1043"/>
      <c r="AN355" s="1040"/>
      <c r="AO355" s="1044"/>
      <c r="AP355" s="1044"/>
      <c r="AQ355" s="1044"/>
      <c r="AR355" s="1044"/>
      <c r="AS355" s="1044"/>
      <c r="AT355" s="1044"/>
      <c r="AU355" s="1049"/>
      <c r="AV355" s="1041"/>
      <c r="AW355" s="1041"/>
      <c r="AX355" s="1047"/>
      <c r="AY35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5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55" s="1055"/>
      <c r="BB355" s="1038"/>
      <c r="BC355" s="1038"/>
      <c r="BD35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55" s="1038"/>
      <c r="BF355" s="1030"/>
      <c r="BG355" s="1030"/>
      <c r="BH355" s="1066"/>
      <c r="BI355" s="1038"/>
      <c r="BJ355" s="1066"/>
      <c r="BK355" s="1055"/>
      <c r="BL355" s="1038"/>
      <c r="BM355" s="1067"/>
      <c r="BN355" s="1068"/>
      <c r="BO355" s="1055"/>
      <c r="BP355" s="1022"/>
      <c r="BQ355" s="1067"/>
      <c r="BR355" s="1069"/>
      <c r="BS355" s="1070"/>
      <c r="BT355" s="1022"/>
      <c r="BU355" s="1071"/>
      <c r="BV355" s="1039"/>
      <c r="BW355" s="1025"/>
      <c r="BX355" s="1026"/>
      <c r="BY355" s="1022"/>
      <c r="BZ355" s="1022"/>
      <c r="CA355" s="1025"/>
      <c r="CB355" s="1026"/>
      <c r="CC355" s="1025"/>
      <c r="CD355" s="1026"/>
      <c r="CE355" s="1025"/>
      <c r="CF355" s="1026"/>
      <c r="CG355" s="1202"/>
      <c r="CH355" s="1022"/>
      <c r="CI355" s="1022"/>
      <c r="CJ355" s="1022"/>
      <c r="CK355" s="1065"/>
      <c r="CL355" s="1026"/>
      <c r="CM355" s="1202"/>
      <c r="CN355" s="1022"/>
      <c r="CO355" s="1022"/>
      <c r="CP355" s="1022"/>
      <c r="CQ355" s="1065"/>
      <c r="CR355" s="1026"/>
      <c r="CS355" s="1202"/>
      <c r="CT355" s="1022"/>
      <c r="CU355" s="1022"/>
      <c r="CV355" s="1022"/>
      <c r="CW355" s="1065"/>
      <c r="CX355" s="1026"/>
      <c r="CY355" s="1022"/>
      <c r="CZ355" s="1022"/>
      <c r="DA355" s="1022"/>
      <c r="DB355" s="1022"/>
      <c r="DC355" s="1065"/>
    </row>
    <row r="356" spans="1:107" ht="18.600000000000001" customHeight="1" x14ac:dyDescent="0.25">
      <c r="A356" s="1180" t="s">
        <v>1033</v>
      </c>
      <c r="B356" s="1018"/>
      <c r="C356" s="1018"/>
      <c r="D356" s="1011"/>
      <c r="E356" s="1023"/>
      <c r="F356" s="1019"/>
      <c r="G356" s="1016"/>
      <c r="H356" s="1020"/>
      <c r="I356" s="1239"/>
      <c r="J356" s="1238"/>
      <c r="K356" s="1021"/>
      <c r="L356" s="1016"/>
      <c r="M356" s="1022"/>
      <c r="N35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5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5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5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5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5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56" s="1022"/>
      <c r="U356" s="1022"/>
      <c r="V35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5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5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5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5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5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56" s="1022"/>
      <c r="AC356" s="1046"/>
      <c r="AD356" s="1047"/>
      <c r="AE356" s="1047"/>
      <c r="AF356" s="1047"/>
      <c r="AG356" s="1039"/>
      <c r="AH356" s="1038"/>
      <c r="AI356" s="1048"/>
      <c r="AJ356" s="1048"/>
      <c r="AK356" s="1041"/>
      <c r="AL356" s="1042"/>
      <c r="AM356" s="1043"/>
      <c r="AN356" s="1040"/>
      <c r="AO356" s="1044"/>
      <c r="AP356" s="1044"/>
      <c r="AQ356" s="1044"/>
      <c r="AR356" s="1044"/>
      <c r="AS356" s="1044"/>
      <c r="AT356" s="1044"/>
      <c r="AU356" s="1049"/>
      <c r="AV356" s="1041"/>
      <c r="AW356" s="1041"/>
      <c r="AX356" s="1047"/>
      <c r="AY35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5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56" s="1055"/>
      <c r="BB356" s="1038"/>
      <c r="BC356" s="1038"/>
      <c r="BD35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56" s="1038"/>
      <c r="BF356" s="1030"/>
      <c r="BG356" s="1030"/>
      <c r="BH356" s="1066"/>
      <c r="BI356" s="1038"/>
      <c r="BJ356" s="1066"/>
      <c r="BK356" s="1055"/>
      <c r="BL356" s="1038"/>
      <c r="BM356" s="1067"/>
      <c r="BN356" s="1068"/>
      <c r="BO356" s="1055"/>
      <c r="BP356" s="1022"/>
      <c r="BQ356" s="1067"/>
      <c r="BR356" s="1069"/>
      <c r="BS356" s="1070"/>
      <c r="BT356" s="1022"/>
      <c r="BU356" s="1071"/>
      <c r="BV356" s="1039"/>
      <c r="BW356" s="1025"/>
      <c r="BX356" s="1026"/>
      <c r="BY356" s="1022"/>
      <c r="BZ356" s="1022"/>
      <c r="CA356" s="1025"/>
      <c r="CB356" s="1026"/>
      <c r="CC356" s="1025"/>
      <c r="CD356" s="1026"/>
      <c r="CE356" s="1025"/>
      <c r="CF356" s="1026"/>
      <c r="CG356" s="1202"/>
      <c r="CH356" s="1022"/>
      <c r="CI356" s="1022"/>
      <c r="CJ356" s="1022"/>
      <c r="CK356" s="1065"/>
      <c r="CL356" s="1026"/>
      <c r="CM356" s="1202"/>
      <c r="CN356" s="1022"/>
      <c r="CO356" s="1022"/>
      <c r="CP356" s="1022"/>
      <c r="CQ356" s="1065"/>
      <c r="CR356" s="1026"/>
      <c r="CS356" s="1202"/>
      <c r="CT356" s="1022"/>
      <c r="CU356" s="1022"/>
      <c r="CV356" s="1022"/>
      <c r="CW356" s="1065"/>
      <c r="CX356" s="1026"/>
      <c r="CY356" s="1022"/>
      <c r="CZ356" s="1022"/>
      <c r="DA356" s="1022"/>
      <c r="DB356" s="1022"/>
      <c r="DC356" s="1065"/>
    </row>
    <row r="357" spans="1:107" ht="18.600000000000001" customHeight="1" x14ac:dyDescent="0.25">
      <c r="A357" s="1180" t="s">
        <v>1034</v>
      </c>
      <c r="B357" s="1018"/>
      <c r="C357" s="1018"/>
      <c r="D357" s="1011"/>
      <c r="E357" s="1023"/>
      <c r="F357" s="1019"/>
      <c r="G357" s="1016"/>
      <c r="H357" s="1020"/>
      <c r="I357" s="1239"/>
      <c r="J357" s="1238"/>
      <c r="K357" s="1021"/>
      <c r="L357" s="1016"/>
      <c r="M357" s="1022"/>
      <c r="N35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5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5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5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5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5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57" s="1022"/>
      <c r="U357" s="1022"/>
      <c r="V35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5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5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5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5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5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57" s="1022"/>
      <c r="AC357" s="1046"/>
      <c r="AD357" s="1047"/>
      <c r="AE357" s="1047"/>
      <c r="AF357" s="1047"/>
      <c r="AG357" s="1039"/>
      <c r="AH357" s="1038"/>
      <c r="AI357" s="1048"/>
      <c r="AJ357" s="1048"/>
      <c r="AK357" s="1041"/>
      <c r="AL357" s="1042"/>
      <c r="AM357" s="1043"/>
      <c r="AN357" s="1040"/>
      <c r="AO357" s="1044"/>
      <c r="AP357" s="1044"/>
      <c r="AQ357" s="1044"/>
      <c r="AR357" s="1044"/>
      <c r="AS357" s="1044"/>
      <c r="AT357" s="1044"/>
      <c r="AU357" s="1049"/>
      <c r="AV357" s="1041"/>
      <c r="AW357" s="1041"/>
      <c r="AX357" s="1047"/>
      <c r="AY35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5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57" s="1055"/>
      <c r="BB357" s="1038"/>
      <c r="BC357" s="1038"/>
      <c r="BD35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57" s="1038"/>
      <c r="BF357" s="1030"/>
      <c r="BG357" s="1030"/>
      <c r="BH357" s="1066"/>
      <c r="BI357" s="1038"/>
      <c r="BJ357" s="1066"/>
      <c r="BK357" s="1055"/>
      <c r="BL357" s="1038"/>
      <c r="BM357" s="1067"/>
      <c r="BN357" s="1068"/>
      <c r="BO357" s="1055"/>
      <c r="BP357" s="1022"/>
      <c r="BQ357" s="1067"/>
      <c r="BR357" s="1069"/>
      <c r="BS357" s="1070"/>
      <c r="BT357" s="1022"/>
      <c r="BU357" s="1071"/>
      <c r="BV357" s="1039"/>
      <c r="BW357" s="1025"/>
      <c r="BX357" s="1026"/>
      <c r="BY357" s="1022"/>
      <c r="BZ357" s="1022"/>
      <c r="CA357" s="1025"/>
      <c r="CB357" s="1026"/>
      <c r="CC357" s="1025"/>
      <c r="CD357" s="1026"/>
      <c r="CE357" s="1025"/>
      <c r="CF357" s="1026"/>
      <c r="CG357" s="1202"/>
      <c r="CH357" s="1022"/>
      <c r="CI357" s="1022"/>
      <c r="CJ357" s="1022"/>
      <c r="CK357" s="1065"/>
      <c r="CL357" s="1026"/>
      <c r="CM357" s="1202"/>
      <c r="CN357" s="1022"/>
      <c r="CO357" s="1022"/>
      <c r="CP357" s="1022"/>
      <c r="CQ357" s="1065"/>
      <c r="CR357" s="1026"/>
      <c r="CS357" s="1202"/>
      <c r="CT357" s="1022"/>
      <c r="CU357" s="1022"/>
      <c r="CV357" s="1022"/>
      <c r="CW357" s="1065"/>
      <c r="CX357" s="1026"/>
      <c r="CY357" s="1022"/>
      <c r="CZ357" s="1022"/>
      <c r="DA357" s="1022"/>
      <c r="DB357" s="1022"/>
      <c r="DC357" s="1065"/>
    </row>
    <row r="358" spans="1:107" ht="18.600000000000001" customHeight="1" x14ac:dyDescent="0.25">
      <c r="A358" s="1180" t="s">
        <v>1035</v>
      </c>
      <c r="B358" s="1018"/>
      <c r="C358" s="1018"/>
      <c r="D358" s="1011"/>
      <c r="E358" s="1023"/>
      <c r="F358" s="1019"/>
      <c r="G358" s="1016"/>
      <c r="H358" s="1020"/>
      <c r="I358" s="1239"/>
      <c r="J358" s="1238"/>
      <c r="K358" s="1021"/>
      <c r="L358" s="1016"/>
      <c r="M358" s="1022"/>
      <c r="N35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5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5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5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5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5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58" s="1022"/>
      <c r="U358" s="1022"/>
      <c r="V35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5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5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5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5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5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58" s="1022"/>
      <c r="AC358" s="1046"/>
      <c r="AD358" s="1047"/>
      <c r="AE358" s="1047"/>
      <c r="AF358" s="1047"/>
      <c r="AG358" s="1039"/>
      <c r="AH358" s="1038"/>
      <c r="AI358" s="1048"/>
      <c r="AJ358" s="1048"/>
      <c r="AK358" s="1041"/>
      <c r="AL358" s="1042"/>
      <c r="AM358" s="1043"/>
      <c r="AN358" s="1040"/>
      <c r="AO358" s="1044"/>
      <c r="AP358" s="1044"/>
      <c r="AQ358" s="1044"/>
      <c r="AR358" s="1044"/>
      <c r="AS358" s="1044"/>
      <c r="AT358" s="1044"/>
      <c r="AU358" s="1049"/>
      <c r="AV358" s="1041"/>
      <c r="AW358" s="1041"/>
      <c r="AX358" s="1047"/>
      <c r="AY35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5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58" s="1055"/>
      <c r="BB358" s="1038"/>
      <c r="BC358" s="1038"/>
      <c r="BD35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58" s="1038"/>
      <c r="BF358" s="1030"/>
      <c r="BG358" s="1030"/>
      <c r="BH358" s="1066"/>
      <c r="BI358" s="1038"/>
      <c r="BJ358" s="1066"/>
      <c r="BK358" s="1055"/>
      <c r="BL358" s="1038"/>
      <c r="BM358" s="1067"/>
      <c r="BN358" s="1068"/>
      <c r="BO358" s="1055"/>
      <c r="BP358" s="1022"/>
      <c r="BQ358" s="1067"/>
      <c r="BR358" s="1069"/>
      <c r="BS358" s="1070"/>
      <c r="BT358" s="1022"/>
      <c r="BU358" s="1071"/>
      <c r="BV358" s="1039"/>
      <c r="BW358" s="1025"/>
      <c r="BX358" s="1026"/>
      <c r="BY358" s="1022"/>
      <c r="BZ358" s="1022"/>
      <c r="CA358" s="1025"/>
      <c r="CB358" s="1026"/>
      <c r="CC358" s="1025"/>
      <c r="CD358" s="1026"/>
      <c r="CE358" s="1025"/>
      <c r="CF358" s="1026"/>
      <c r="CG358" s="1202"/>
      <c r="CH358" s="1022"/>
      <c r="CI358" s="1022"/>
      <c r="CJ358" s="1022"/>
      <c r="CK358" s="1065"/>
      <c r="CL358" s="1026"/>
      <c r="CM358" s="1202"/>
      <c r="CN358" s="1022"/>
      <c r="CO358" s="1022"/>
      <c r="CP358" s="1022"/>
      <c r="CQ358" s="1065"/>
      <c r="CR358" s="1026"/>
      <c r="CS358" s="1202"/>
      <c r="CT358" s="1022"/>
      <c r="CU358" s="1022"/>
      <c r="CV358" s="1022"/>
      <c r="CW358" s="1065"/>
      <c r="CX358" s="1026"/>
      <c r="CY358" s="1022"/>
      <c r="CZ358" s="1022"/>
      <c r="DA358" s="1022"/>
      <c r="DB358" s="1022"/>
      <c r="DC358" s="1065"/>
    </row>
    <row r="359" spans="1:107" ht="18.600000000000001" customHeight="1" x14ac:dyDescent="0.25">
      <c r="A359" s="1180" t="s">
        <v>1036</v>
      </c>
      <c r="B359" s="1018"/>
      <c r="C359" s="1018"/>
      <c r="D359" s="1011"/>
      <c r="E359" s="1023"/>
      <c r="F359" s="1019"/>
      <c r="G359" s="1016"/>
      <c r="H359" s="1020"/>
      <c r="I359" s="1239"/>
      <c r="J359" s="1238"/>
      <c r="K359" s="1021"/>
      <c r="L359" s="1016"/>
      <c r="M359" s="1022"/>
      <c r="N35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5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5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5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5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5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59" s="1022"/>
      <c r="U359" s="1022"/>
      <c r="V35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5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5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5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5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5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59" s="1022"/>
      <c r="AC359" s="1046"/>
      <c r="AD359" s="1047"/>
      <c r="AE359" s="1047"/>
      <c r="AF359" s="1047"/>
      <c r="AG359" s="1039"/>
      <c r="AH359" s="1038"/>
      <c r="AI359" s="1048"/>
      <c r="AJ359" s="1048"/>
      <c r="AK359" s="1041"/>
      <c r="AL359" s="1042"/>
      <c r="AM359" s="1043"/>
      <c r="AN359" s="1040"/>
      <c r="AO359" s="1044"/>
      <c r="AP359" s="1044"/>
      <c r="AQ359" s="1044"/>
      <c r="AR359" s="1044"/>
      <c r="AS359" s="1044"/>
      <c r="AT359" s="1044"/>
      <c r="AU359" s="1049"/>
      <c r="AV359" s="1041"/>
      <c r="AW359" s="1041"/>
      <c r="AX359" s="1047"/>
      <c r="AY35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5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59" s="1055"/>
      <c r="BB359" s="1038"/>
      <c r="BC359" s="1038"/>
      <c r="BD35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59" s="1038"/>
      <c r="BF359" s="1030"/>
      <c r="BG359" s="1030"/>
      <c r="BH359" s="1066"/>
      <c r="BI359" s="1038"/>
      <c r="BJ359" s="1066"/>
      <c r="BK359" s="1055"/>
      <c r="BL359" s="1038"/>
      <c r="BM359" s="1067"/>
      <c r="BN359" s="1068"/>
      <c r="BO359" s="1055"/>
      <c r="BP359" s="1022"/>
      <c r="BQ359" s="1067"/>
      <c r="BR359" s="1069"/>
      <c r="BS359" s="1070"/>
      <c r="BT359" s="1022"/>
      <c r="BU359" s="1071"/>
      <c r="BV359" s="1039"/>
      <c r="BW359" s="1025"/>
      <c r="BX359" s="1026"/>
      <c r="BY359" s="1022"/>
      <c r="BZ359" s="1022"/>
      <c r="CA359" s="1025"/>
      <c r="CB359" s="1026"/>
      <c r="CC359" s="1025"/>
      <c r="CD359" s="1026"/>
      <c r="CE359" s="1025"/>
      <c r="CF359" s="1026"/>
      <c r="CG359" s="1202"/>
      <c r="CH359" s="1022"/>
      <c r="CI359" s="1022"/>
      <c r="CJ359" s="1022"/>
      <c r="CK359" s="1065"/>
      <c r="CL359" s="1026"/>
      <c r="CM359" s="1202"/>
      <c r="CN359" s="1022"/>
      <c r="CO359" s="1022"/>
      <c r="CP359" s="1022"/>
      <c r="CQ359" s="1065"/>
      <c r="CR359" s="1026"/>
      <c r="CS359" s="1202"/>
      <c r="CT359" s="1022"/>
      <c r="CU359" s="1022"/>
      <c r="CV359" s="1022"/>
      <c r="CW359" s="1065"/>
      <c r="CX359" s="1026"/>
      <c r="CY359" s="1022"/>
      <c r="CZ359" s="1022"/>
      <c r="DA359" s="1022"/>
      <c r="DB359" s="1022"/>
      <c r="DC359" s="1065"/>
    </row>
    <row r="360" spans="1:107" ht="18.600000000000001" customHeight="1" x14ac:dyDescent="0.25">
      <c r="A360" s="1180" t="s">
        <v>1037</v>
      </c>
      <c r="B360" s="1018"/>
      <c r="C360" s="1018"/>
      <c r="D360" s="1011"/>
      <c r="E360" s="1023"/>
      <c r="F360" s="1019"/>
      <c r="G360" s="1016"/>
      <c r="H360" s="1020"/>
      <c r="I360" s="1239"/>
      <c r="J360" s="1238"/>
      <c r="K360" s="1021"/>
      <c r="L360" s="1016"/>
      <c r="M360" s="1022"/>
      <c r="N36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6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6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6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6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6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60" s="1022"/>
      <c r="U360" s="1022"/>
      <c r="V36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6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6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6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6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6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60" s="1022"/>
      <c r="AC360" s="1046"/>
      <c r="AD360" s="1047"/>
      <c r="AE360" s="1047"/>
      <c r="AF360" s="1047"/>
      <c r="AG360" s="1039"/>
      <c r="AH360" s="1038"/>
      <c r="AI360" s="1048"/>
      <c r="AJ360" s="1048"/>
      <c r="AK360" s="1041"/>
      <c r="AL360" s="1042"/>
      <c r="AM360" s="1043"/>
      <c r="AN360" s="1040"/>
      <c r="AO360" s="1044"/>
      <c r="AP360" s="1044"/>
      <c r="AQ360" s="1044"/>
      <c r="AR360" s="1044"/>
      <c r="AS360" s="1044"/>
      <c r="AT360" s="1044"/>
      <c r="AU360" s="1049"/>
      <c r="AV360" s="1041"/>
      <c r="AW360" s="1041"/>
      <c r="AX360" s="1047"/>
      <c r="AY36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6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60" s="1055"/>
      <c r="BB360" s="1038"/>
      <c r="BC360" s="1038"/>
      <c r="BD36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60" s="1038"/>
      <c r="BF360" s="1030"/>
      <c r="BG360" s="1030"/>
      <c r="BH360" s="1066"/>
      <c r="BI360" s="1038"/>
      <c r="BJ360" s="1066"/>
      <c r="BK360" s="1055"/>
      <c r="BL360" s="1038"/>
      <c r="BM360" s="1067"/>
      <c r="BN360" s="1068"/>
      <c r="BO360" s="1055"/>
      <c r="BP360" s="1022"/>
      <c r="BQ360" s="1067"/>
      <c r="BR360" s="1069"/>
      <c r="BS360" s="1070"/>
      <c r="BT360" s="1022"/>
      <c r="BU360" s="1071"/>
      <c r="BV360" s="1039"/>
      <c r="BW360" s="1025"/>
      <c r="BX360" s="1026"/>
      <c r="BY360" s="1022"/>
      <c r="BZ360" s="1022"/>
      <c r="CA360" s="1025"/>
      <c r="CB360" s="1026"/>
      <c r="CC360" s="1025"/>
      <c r="CD360" s="1026"/>
      <c r="CE360" s="1025"/>
      <c r="CF360" s="1026"/>
      <c r="CG360" s="1202"/>
      <c r="CH360" s="1022"/>
      <c r="CI360" s="1022"/>
      <c r="CJ360" s="1022"/>
      <c r="CK360" s="1065"/>
      <c r="CL360" s="1026"/>
      <c r="CM360" s="1202"/>
      <c r="CN360" s="1022"/>
      <c r="CO360" s="1022"/>
      <c r="CP360" s="1022"/>
      <c r="CQ360" s="1065"/>
      <c r="CR360" s="1026"/>
      <c r="CS360" s="1202"/>
      <c r="CT360" s="1022"/>
      <c r="CU360" s="1022"/>
      <c r="CV360" s="1022"/>
      <c r="CW360" s="1065"/>
      <c r="CX360" s="1026"/>
      <c r="CY360" s="1022"/>
      <c r="CZ360" s="1022"/>
      <c r="DA360" s="1022"/>
      <c r="DB360" s="1022"/>
      <c r="DC360" s="1065"/>
    </row>
    <row r="361" spans="1:107" ht="18.600000000000001" customHeight="1" x14ac:dyDescent="0.25">
      <c r="A361" s="1180" t="s">
        <v>1038</v>
      </c>
      <c r="B361" s="1018"/>
      <c r="C361" s="1018"/>
      <c r="D361" s="1011"/>
      <c r="E361" s="1023"/>
      <c r="F361" s="1019"/>
      <c r="G361" s="1016"/>
      <c r="H361" s="1020"/>
      <c r="I361" s="1239"/>
      <c r="J361" s="1238"/>
      <c r="K361" s="1021"/>
      <c r="L361" s="1016"/>
      <c r="M361" s="1022"/>
      <c r="N36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6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6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6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6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6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61" s="1022"/>
      <c r="U361" s="1022"/>
      <c r="V36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6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6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6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6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6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61" s="1022"/>
      <c r="AC361" s="1046"/>
      <c r="AD361" s="1047"/>
      <c r="AE361" s="1047"/>
      <c r="AF361" s="1047"/>
      <c r="AG361" s="1039"/>
      <c r="AH361" s="1038"/>
      <c r="AI361" s="1048"/>
      <c r="AJ361" s="1048"/>
      <c r="AK361" s="1041"/>
      <c r="AL361" s="1042"/>
      <c r="AM361" s="1043"/>
      <c r="AN361" s="1040"/>
      <c r="AO361" s="1044"/>
      <c r="AP361" s="1044"/>
      <c r="AQ361" s="1044"/>
      <c r="AR361" s="1044"/>
      <c r="AS361" s="1044"/>
      <c r="AT361" s="1044"/>
      <c r="AU361" s="1049"/>
      <c r="AV361" s="1041"/>
      <c r="AW361" s="1041"/>
      <c r="AX361" s="1047"/>
      <c r="AY36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6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61" s="1055"/>
      <c r="BB361" s="1038"/>
      <c r="BC361" s="1038"/>
      <c r="BD36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61" s="1038"/>
      <c r="BF361" s="1030"/>
      <c r="BG361" s="1030"/>
      <c r="BH361" s="1066"/>
      <c r="BI361" s="1038"/>
      <c r="BJ361" s="1066"/>
      <c r="BK361" s="1055"/>
      <c r="BL361" s="1038"/>
      <c r="BM361" s="1067"/>
      <c r="BN361" s="1068"/>
      <c r="BO361" s="1055"/>
      <c r="BP361" s="1022"/>
      <c r="BQ361" s="1067"/>
      <c r="BR361" s="1069"/>
      <c r="BS361" s="1070"/>
      <c r="BT361" s="1022"/>
      <c r="BU361" s="1071"/>
      <c r="BV361" s="1039"/>
      <c r="BW361" s="1025"/>
      <c r="BX361" s="1026"/>
      <c r="BY361" s="1022"/>
      <c r="BZ361" s="1022"/>
      <c r="CA361" s="1025"/>
      <c r="CB361" s="1026"/>
      <c r="CC361" s="1025"/>
      <c r="CD361" s="1026"/>
      <c r="CE361" s="1025"/>
      <c r="CF361" s="1026"/>
      <c r="CG361" s="1202"/>
      <c r="CH361" s="1022"/>
      <c r="CI361" s="1022"/>
      <c r="CJ361" s="1022"/>
      <c r="CK361" s="1065"/>
      <c r="CL361" s="1026"/>
      <c r="CM361" s="1202"/>
      <c r="CN361" s="1022"/>
      <c r="CO361" s="1022"/>
      <c r="CP361" s="1022"/>
      <c r="CQ361" s="1065"/>
      <c r="CR361" s="1026"/>
      <c r="CS361" s="1202"/>
      <c r="CT361" s="1022"/>
      <c r="CU361" s="1022"/>
      <c r="CV361" s="1022"/>
      <c r="CW361" s="1065"/>
      <c r="CX361" s="1026"/>
      <c r="CY361" s="1022"/>
      <c r="CZ361" s="1022"/>
      <c r="DA361" s="1022"/>
      <c r="DB361" s="1022"/>
      <c r="DC361" s="1065"/>
    </row>
    <row r="362" spans="1:107" ht="18.600000000000001" customHeight="1" x14ac:dyDescent="0.25">
      <c r="A362" s="1180" t="s">
        <v>1039</v>
      </c>
      <c r="B362" s="1018"/>
      <c r="C362" s="1018"/>
      <c r="D362" s="1011"/>
      <c r="E362" s="1023"/>
      <c r="F362" s="1019"/>
      <c r="G362" s="1016"/>
      <c r="H362" s="1020"/>
      <c r="I362" s="1239"/>
      <c r="J362" s="1238"/>
      <c r="K362" s="1021"/>
      <c r="L362" s="1016"/>
      <c r="M362" s="1022"/>
      <c r="N36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6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6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6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6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6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62" s="1022"/>
      <c r="U362" s="1022"/>
      <c r="V36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6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6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6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6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6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62" s="1022"/>
      <c r="AC362" s="1046"/>
      <c r="AD362" s="1047"/>
      <c r="AE362" s="1047"/>
      <c r="AF362" s="1047"/>
      <c r="AG362" s="1039"/>
      <c r="AH362" s="1038"/>
      <c r="AI362" s="1048"/>
      <c r="AJ362" s="1048"/>
      <c r="AK362" s="1041"/>
      <c r="AL362" s="1042"/>
      <c r="AM362" s="1043"/>
      <c r="AN362" s="1040"/>
      <c r="AO362" s="1044"/>
      <c r="AP362" s="1044"/>
      <c r="AQ362" s="1044"/>
      <c r="AR362" s="1044"/>
      <c r="AS362" s="1044"/>
      <c r="AT362" s="1044"/>
      <c r="AU362" s="1049"/>
      <c r="AV362" s="1041"/>
      <c r="AW362" s="1041"/>
      <c r="AX362" s="1047"/>
      <c r="AY36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6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62" s="1055"/>
      <c r="BB362" s="1038"/>
      <c r="BC362" s="1038"/>
      <c r="BD36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62" s="1038"/>
      <c r="BF362" s="1030"/>
      <c r="BG362" s="1030"/>
      <c r="BH362" s="1066"/>
      <c r="BI362" s="1038"/>
      <c r="BJ362" s="1066"/>
      <c r="BK362" s="1055"/>
      <c r="BL362" s="1038"/>
      <c r="BM362" s="1067"/>
      <c r="BN362" s="1068"/>
      <c r="BO362" s="1055"/>
      <c r="BP362" s="1022"/>
      <c r="BQ362" s="1067"/>
      <c r="BR362" s="1069"/>
      <c r="BS362" s="1070"/>
      <c r="BT362" s="1022"/>
      <c r="BU362" s="1071"/>
      <c r="BV362" s="1039"/>
      <c r="BW362" s="1025"/>
      <c r="BX362" s="1026"/>
      <c r="BY362" s="1022"/>
      <c r="BZ362" s="1022"/>
      <c r="CA362" s="1025"/>
      <c r="CB362" s="1026"/>
      <c r="CC362" s="1025"/>
      <c r="CD362" s="1026"/>
      <c r="CE362" s="1025"/>
      <c r="CF362" s="1026"/>
      <c r="CG362" s="1202"/>
      <c r="CH362" s="1022"/>
      <c r="CI362" s="1022"/>
      <c r="CJ362" s="1022"/>
      <c r="CK362" s="1065"/>
      <c r="CL362" s="1026"/>
      <c r="CM362" s="1202"/>
      <c r="CN362" s="1022"/>
      <c r="CO362" s="1022"/>
      <c r="CP362" s="1022"/>
      <c r="CQ362" s="1065"/>
      <c r="CR362" s="1026"/>
      <c r="CS362" s="1202"/>
      <c r="CT362" s="1022"/>
      <c r="CU362" s="1022"/>
      <c r="CV362" s="1022"/>
      <c r="CW362" s="1065"/>
      <c r="CX362" s="1026"/>
      <c r="CY362" s="1022"/>
      <c r="CZ362" s="1022"/>
      <c r="DA362" s="1022"/>
      <c r="DB362" s="1022"/>
      <c r="DC362" s="1065"/>
    </row>
    <row r="363" spans="1:107" ht="18.600000000000001" customHeight="1" x14ac:dyDescent="0.25">
      <c r="A363" s="1180" t="s">
        <v>1040</v>
      </c>
      <c r="B363" s="1018"/>
      <c r="C363" s="1018"/>
      <c r="D363" s="1011"/>
      <c r="E363" s="1023"/>
      <c r="F363" s="1019"/>
      <c r="G363" s="1016"/>
      <c r="H363" s="1020"/>
      <c r="I363" s="1239"/>
      <c r="J363" s="1238"/>
      <c r="K363" s="1021"/>
      <c r="L363" s="1016"/>
      <c r="M363" s="1022"/>
      <c r="N36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6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6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6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6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6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63" s="1022"/>
      <c r="U363" s="1022"/>
      <c r="V36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6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6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6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6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6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63" s="1022"/>
      <c r="AC363" s="1046"/>
      <c r="AD363" s="1047"/>
      <c r="AE363" s="1047"/>
      <c r="AF363" s="1047"/>
      <c r="AG363" s="1039"/>
      <c r="AH363" s="1038"/>
      <c r="AI363" s="1048"/>
      <c r="AJ363" s="1048"/>
      <c r="AK363" s="1041"/>
      <c r="AL363" s="1042"/>
      <c r="AM363" s="1043"/>
      <c r="AN363" s="1040"/>
      <c r="AO363" s="1044"/>
      <c r="AP363" s="1044"/>
      <c r="AQ363" s="1044"/>
      <c r="AR363" s="1044"/>
      <c r="AS363" s="1044"/>
      <c r="AT363" s="1044"/>
      <c r="AU363" s="1049"/>
      <c r="AV363" s="1041"/>
      <c r="AW363" s="1041"/>
      <c r="AX363" s="1047"/>
      <c r="AY36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6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63" s="1055"/>
      <c r="BB363" s="1038"/>
      <c r="BC363" s="1038"/>
      <c r="BD36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63" s="1038"/>
      <c r="BF363" s="1030"/>
      <c r="BG363" s="1030"/>
      <c r="BH363" s="1066"/>
      <c r="BI363" s="1038"/>
      <c r="BJ363" s="1066"/>
      <c r="BK363" s="1055"/>
      <c r="BL363" s="1038"/>
      <c r="BM363" s="1067"/>
      <c r="BN363" s="1068"/>
      <c r="BO363" s="1055"/>
      <c r="BP363" s="1022"/>
      <c r="BQ363" s="1067"/>
      <c r="BR363" s="1069"/>
      <c r="BS363" s="1070"/>
      <c r="BT363" s="1022"/>
      <c r="BU363" s="1071"/>
      <c r="BV363" s="1039"/>
      <c r="BW363" s="1025"/>
      <c r="BX363" s="1026"/>
      <c r="BY363" s="1022"/>
      <c r="BZ363" s="1022"/>
      <c r="CA363" s="1025"/>
      <c r="CB363" s="1026"/>
      <c r="CC363" s="1025"/>
      <c r="CD363" s="1026"/>
      <c r="CE363" s="1025"/>
      <c r="CF363" s="1026"/>
      <c r="CG363" s="1202"/>
      <c r="CH363" s="1022"/>
      <c r="CI363" s="1022"/>
      <c r="CJ363" s="1022"/>
      <c r="CK363" s="1065"/>
      <c r="CL363" s="1026"/>
      <c r="CM363" s="1202"/>
      <c r="CN363" s="1022"/>
      <c r="CO363" s="1022"/>
      <c r="CP363" s="1022"/>
      <c r="CQ363" s="1065"/>
      <c r="CR363" s="1026"/>
      <c r="CS363" s="1202"/>
      <c r="CT363" s="1022"/>
      <c r="CU363" s="1022"/>
      <c r="CV363" s="1022"/>
      <c r="CW363" s="1065"/>
      <c r="CX363" s="1026"/>
      <c r="CY363" s="1022"/>
      <c r="CZ363" s="1022"/>
      <c r="DA363" s="1022"/>
      <c r="DB363" s="1022"/>
      <c r="DC363" s="1065"/>
    </row>
    <row r="364" spans="1:107" ht="18.600000000000001" customHeight="1" x14ac:dyDescent="0.25">
      <c r="A364" s="1180" t="s">
        <v>1041</v>
      </c>
      <c r="B364" s="1018"/>
      <c r="C364" s="1018"/>
      <c r="D364" s="1011"/>
      <c r="E364" s="1023"/>
      <c r="F364" s="1019"/>
      <c r="G364" s="1016"/>
      <c r="H364" s="1020"/>
      <c r="I364" s="1239"/>
      <c r="J364" s="1238"/>
      <c r="K364" s="1021"/>
      <c r="L364" s="1016"/>
      <c r="M364" s="1022"/>
      <c r="N36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6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6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6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6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6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64" s="1022"/>
      <c r="U364" s="1022"/>
      <c r="V36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6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6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6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6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6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64" s="1022"/>
      <c r="AC364" s="1046"/>
      <c r="AD364" s="1047"/>
      <c r="AE364" s="1047"/>
      <c r="AF364" s="1047"/>
      <c r="AG364" s="1039"/>
      <c r="AH364" s="1038"/>
      <c r="AI364" s="1048"/>
      <c r="AJ364" s="1048"/>
      <c r="AK364" s="1041"/>
      <c r="AL364" s="1042"/>
      <c r="AM364" s="1043"/>
      <c r="AN364" s="1040"/>
      <c r="AO364" s="1044"/>
      <c r="AP364" s="1044"/>
      <c r="AQ364" s="1044"/>
      <c r="AR364" s="1044"/>
      <c r="AS364" s="1044"/>
      <c r="AT364" s="1044"/>
      <c r="AU364" s="1049"/>
      <c r="AV364" s="1041"/>
      <c r="AW364" s="1041"/>
      <c r="AX364" s="1047"/>
      <c r="AY36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6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64" s="1055"/>
      <c r="BB364" s="1038"/>
      <c r="BC364" s="1038"/>
      <c r="BD36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64" s="1038"/>
      <c r="BF364" s="1030"/>
      <c r="BG364" s="1030"/>
      <c r="BH364" s="1066"/>
      <c r="BI364" s="1038"/>
      <c r="BJ364" s="1066"/>
      <c r="BK364" s="1055"/>
      <c r="BL364" s="1038"/>
      <c r="BM364" s="1067"/>
      <c r="BN364" s="1068"/>
      <c r="BO364" s="1055"/>
      <c r="BP364" s="1022"/>
      <c r="BQ364" s="1067"/>
      <c r="BR364" s="1069"/>
      <c r="BS364" s="1070"/>
      <c r="BT364" s="1022"/>
      <c r="BU364" s="1071"/>
      <c r="BV364" s="1039"/>
      <c r="BW364" s="1025"/>
      <c r="BX364" s="1026"/>
      <c r="BY364" s="1022"/>
      <c r="BZ364" s="1022"/>
      <c r="CA364" s="1025"/>
      <c r="CB364" s="1026"/>
      <c r="CC364" s="1025"/>
      <c r="CD364" s="1026"/>
      <c r="CE364" s="1025"/>
      <c r="CF364" s="1026"/>
      <c r="CG364" s="1202"/>
      <c r="CH364" s="1022"/>
      <c r="CI364" s="1022"/>
      <c r="CJ364" s="1022"/>
      <c r="CK364" s="1065"/>
      <c r="CL364" s="1026"/>
      <c r="CM364" s="1202"/>
      <c r="CN364" s="1022"/>
      <c r="CO364" s="1022"/>
      <c r="CP364" s="1022"/>
      <c r="CQ364" s="1065"/>
      <c r="CR364" s="1026"/>
      <c r="CS364" s="1202"/>
      <c r="CT364" s="1022"/>
      <c r="CU364" s="1022"/>
      <c r="CV364" s="1022"/>
      <c r="CW364" s="1065"/>
      <c r="CX364" s="1026"/>
      <c r="CY364" s="1022"/>
      <c r="CZ364" s="1022"/>
      <c r="DA364" s="1022"/>
      <c r="DB364" s="1022"/>
      <c r="DC364" s="1065"/>
    </row>
    <row r="365" spans="1:107" ht="18.600000000000001" customHeight="1" x14ac:dyDescent="0.25">
      <c r="A365" s="1180" t="s">
        <v>1042</v>
      </c>
      <c r="B365" s="1018"/>
      <c r="C365" s="1018"/>
      <c r="D365" s="1011"/>
      <c r="E365" s="1023"/>
      <c r="F365" s="1019"/>
      <c r="G365" s="1016"/>
      <c r="H365" s="1020"/>
      <c r="I365" s="1239"/>
      <c r="J365" s="1238"/>
      <c r="K365" s="1021"/>
      <c r="L365" s="1016"/>
      <c r="M365" s="1022"/>
      <c r="N36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6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6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6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6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6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65" s="1022"/>
      <c r="U365" s="1022"/>
      <c r="V36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6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6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6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6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6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65" s="1022"/>
      <c r="AC365" s="1046"/>
      <c r="AD365" s="1047"/>
      <c r="AE365" s="1047"/>
      <c r="AF365" s="1047"/>
      <c r="AG365" s="1039"/>
      <c r="AH365" s="1038"/>
      <c r="AI365" s="1048"/>
      <c r="AJ365" s="1048"/>
      <c r="AK365" s="1041"/>
      <c r="AL365" s="1042"/>
      <c r="AM365" s="1043"/>
      <c r="AN365" s="1040"/>
      <c r="AO365" s="1044"/>
      <c r="AP365" s="1044"/>
      <c r="AQ365" s="1044"/>
      <c r="AR365" s="1044"/>
      <c r="AS365" s="1044"/>
      <c r="AT365" s="1044"/>
      <c r="AU365" s="1049"/>
      <c r="AV365" s="1041"/>
      <c r="AW365" s="1041"/>
      <c r="AX365" s="1047"/>
      <c r="AY36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6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65" s="1055"/>
      <c r="BB365" s="1038"/>
      <c r="BC365" s="1038"/>
      <c r="BD36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65" s="1038"/>
      <c r="BF365" s="1030"/>
      <c r="BG365" s="1030"/>
      <c r="BH365" s="1066"/>
      <c r="BI365" s="1038"/>
      <c r="BJ365" s="1066"/>
      <c r="BK365" s="1055"/>
      <c r="BL365" s="1038"/>
      <c r="BM365" s="1067"/>
      <c r="BN365" s="1068"/>
      <c r="BO365" s="1055"/>
      <c r="BP365" s="1022"/>
      <c r="BQ365" s="1067"/>
      <c r="BR365" s="1069"/>
      <c r="BS365" s="1070"/>
      <c r="BT365" s="1022"/>
      <c r="BU365" s="1071"/>
      <c r="BV365" s="1039"/>
      <c r="BW365" s="1025"/>
      <c r="BX365" s="1026"/>
      <c r="BY365" s="1022"/>
      <c r="BZ365" s="1022"/>
      <c r="CA365" s="1025"/>
      <c r="CB365" s="1026"/>
      <c r="CC365" s="1025"/>
      <c r="CD365" s="1026"/>
      <c r="CE365" s="1025"/>
      <c r="CF365" s="1026"/>
      <c r="CG365" s="1202"/>
      <c r="CH365" s="1022"/>
      <c r="CI365" s="1022"/>
      <c r="CJ365" s="1022"/>
      <c r="CK365" s="1065"/>
      <c r="CL365" s="1026"/>
      <c r="CM365" s="1202"/>
      <c r="CN365" s="1022"/>
      <c r="CO365" s="1022"/>
      <c r="CP365" s="1022"/>
      <c r="CQ365" s="1065"/>
      <c r="CR365" s="1026"/>
      <c r="CS365" s="1202"/>
      <c r="CT365" s="1022"/>
      <c r="CU365" s="1022"/>
      <c r="CV365" s="1022"/>
      <c r="CW365" s="1065"/>
      <c r="CX365" s="1026"/>
      <c r="CY365" s="1022"/>
      <c r="CZ365" s="1022"/>
      <c r="DA365" s="1022"/>
      <c r="DB365" s="1022"/>
      <c r="DC365" s="1065"/>
    </row>
    <row r="366" spans="1:107" ht="18.600000000000001" customHeight="1" x14ac:dyDescent="0.25">
      <c r="A366" s="1180" t="s">
        <v>1043</v>
      </c>
      <c r="B366" s="1018"/>
      <c r="C366" s="1018"/>
      <c r="D366" s="1011"/>
      <c r="E366" s="1023"/>
      <c r="F366" s="1019"/>
      <c r="G366" s="1016"/>
      <c r="H366" s="1020"/>
      <c r="I366" s="1239"/>
      <c r="J366" s="1238"/>
      <c r="K366" s="1021"/>
      <c r="L366" s="1016"/>
      <c r="M366" s="1022"/>
      <c r="N36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6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6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6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6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6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66" s="1022"/>
      <c r="U366" s="1022"/>
      <c r="V36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6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6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6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6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6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66" s="1022"/>
      <c r="AC366" s="1046"/>
      <c r="AD366" s="1047"/>
      <c r="AE366" s="1047"/>
      <c r="AF366" s="1047"/>
      <c r="AG366" s="1039"/>
      <c r="AH366" s="1038"/>
      <c r="AI366" s="1048"/>
      <c r="AJ366" s="1048"/>
      <c r="AK366" s="1041"/>
      <c r="AL366" s="1042"/>
      <c r="AM366" s="1043"/>
      <c r="AN366" s="1040"/>
      <c r="AO366" s="1044"/>
      <c r="AP366" s="1044"/>
      <c r="AQ366" s="1044"/>
      <c r="AR366" s="1044"/>
      <c r="AS366" s="1044"/>
      <c r="AT366" s="1044"/>
      <c r="AU366" s="1049"/>
      <c r="AV366" s="1041"/>
      <c r="AW366" s="1041"/>
      <c r="AX366" s="1047"/>
      <c r="AY36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6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66" s="1055"/>
      <c r="BB366" s="1038"/>
      <c r="BC366" s="1038"/>
      <c r="BD36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66" s="1038"/>
      <c r="BF366" s="1030"/>
      <c r="BG366" s="1030"/>
      <c r="BH366" s="1066"/>
      <c r="BI366" s="1038"/>
      <c r="BJ366" s="1066"/>
      <c r="BK366" s="1055"/>
      <c r="BL366" s="1038"/>
      <c r="BM366" s="1067"/>
      <c r="BN366" s="1068"/>
      <c r="BO366" s="1055"/>
      <c r="BP366" s="1022"/>
      <c r="BQ366" s="1067"/>
      <c r="BR366" s="1069"/>
      <c r="BS366" s="1070"/>
      <c r="BT366" s="1022"/>
      <c r="BU366" s="1071"/>
      <c r="BV366" s="1039"/>
      <c r="BW366" s="1025"/>
      <c r="BX366" s="1026"/>
      <c r="BY366" s="1022"/>
      <c r="BZ366" s="1022"/>
      <c r="CA366" s="1025"/>
      <c r="CB366" s="1026"/>
      <c r="CC366" s="1025"/>
      <c r="CD366" s="1026"/>
      <c r="CE366" s="1025"/>
      <c r="CF366" s="1026"/>
      <c r="CG366" s="1202"/>
      <c r="CH366" s="1022"/>
      <c r="CI366" s="1022"/>
      <c r="CJ366" s="1022"/>
      <c r="CK366" s="1065"/>
      <c r="CL366" s="1026"/>
      <c r="CM366" s="1202"/>
      <c r="CN366" s="1022"/>
      <c r="CO366" s="1022"/>
      <c r="CP366" s="1022"/>
      <c r="CQ366" s="1065"/>
      <c r="CR366" s="1026"/>
      <c r="CS366" s="1202"/>
      <c r="CT366" s="1022"/>
      <c r="CU366" s="1022"/>
      <c r="CV366" s="1022"/>
      <c r="CW366" s="1065"/>
      <c r="CX366" s="1026"/>
      <c r="CY366" s="1022"/>
      <c r="CZ366" s="1022"/>
      <c r="DA366" s="1022"/>
      <c r="DB366" s="1022"/>
      <c r="DC366" s="1065"/>
    </row>
    <row r="367" spans="1:107" ht="18.600000000000001" customHeight="1" x14ac:dyDescent="0.25">
      <c r="A367" s="1180" t="s">
        <v>1044</v>
      </c>
      <c r="B367" s="1018"/>
      <c r="C367" s="1018"/>
      <c r="D367" s="1011"/>
      <c r="E367" s="1023"/>
      <c r="F367" s="1019"/>
      <c r="G367" s="1016"/>
      <c r="H367" s="1020"/>
      <c r="I367" s="1239"/>
      <c r="J367" s="1238"/>
      <c r="K367" s="1021"/>
      <c r="L367" s="1016"/>
      <c r="M367" s="1022"/>
      <c r="N36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6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6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6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6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6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67" s="1022"/>
      <c r="U367" s="1022"/>
      <c r="V36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6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6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6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6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6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67" s="1022"/>
      <c r="AC367" s="1046"/>
      <c r="AD367" s="1047"/>
      <c r="AE367" s="1047"/>
      <c r="AF367" s="1047"/>
      <c r="AG367" s="1039"/>
      <c r="AH367" s="1038"/>
      <c r="AI367" s="1048"/>
      <c r="AJ367" s="1048"/>
      <c r="AK367" s="1041"/>
      <c r="AL367" s="1042"/>
      <c r="AM367" s="1043"/>
      <c r="AN367" s="1040"/>
      <c r="AO367" s="1044"/>
      <c r="AP367" s="1044"/>
      <c r="AQ367" s="1044"/>
      <c r="AR367" s="1044"/>
      <c r="AS367" s="1044"/>
      <c r="AT367" s="1044"/>
      <c r="AU367" s="1049"/>
      <c r="AV367" s="1041"/>
      <c r="AW367" s="1041"/>
      <c r="AX367" s="1047"/>
      <c r="AY36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6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67" s="1055"/>
      <c r="BB367" s="1038"/>
      <c r="BC367" s="1038"/>
      <c r="BD36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67" s="1038"/>
      <c r="BF367" s="1030"/>
      <c r="BG367" s="1030"/>
      <c r="BH367" s="1066"/>
      <c r="BI367" s="1038"/>
      <c r="BJ367" s="1066"/>
      <c r="BK367" s="1055"/>
      <c r="BL367" s="1038"/>
      <c r="BM367" s="1067"/>
      <c r="BN367" s="1068"/>
      <c r="BO367" s="1055"/>
      <c r="BP367" s="1022"/>
      <c r="BQ367" s="1067"/>
      <c r="BR367" s="1069"/>
      <c r="BS367" s="1070"/>
      <c r="BT367" s="1022"/>
      <c r="BU367" s="1071"/>
      <c r="BV367" s="1039"/>
      <c r="BW367" s="1025"/>
      <c r="BX367" s="1026"/>
      <c r="BY367" s="1022"/>
      <c r="BZ367" s="1022"/>
      <c r="CA367" s="1025"/>
      <c r="CB367" s="1026"/>
      <c r="CC367" s="1025"/>
      <c r="CD367" s="1026"/>
      <c r="CE367" s="1025"/>
      <c r="CF367" s="1026"/>
      <c r="CG367" s="1202"/>
      <c r="CH367" s="1022"/>
      <c r="CI367" s="1022"/>
      <c r="CJ367" s="1022"/>
      <c r="CK367" s="1065"/>
      <c r="CL367" s="1026"/>
      <c r="CM367" s="1202"/>
      <c r="CN367" s="1022"/>
      <c r="CO367" s="1022"/>
      <c r="CP367" s="1022"/>
      <c r="CQ367" s="1065"/>
      <c r="CR367" s="1026"/>
      <c r="CS367" s="1202"/>
      <c r="CT367" s="1022"/>
      <c r="CU367" s="1022"/>
      <c r="CV367" s="1022"/>
      <c r="CW367" s="1065"/>
      <c r="CX367" s="1026"/>
      <c r="CY367" s="1022"/>
      <c r="CZ367" s="1022"/>
      <c r="DA367" s="1022"/>
      <c r="DB367" s="1022"/>
      <c r="DC367" s="1065"/>
    </row>
    <row r="368" spans="1:107" ht="18.600000000000001" customHeight="1" x14ac:dyDescent="0.25">
      <c r="A368" s="1180" t="s">
        <v>1045</v>
      </c>
      <c r="B368" s="1018"/>
      <c r="C368" s="1018"/>
      <c r="D368" s="1011"/>
      <c r="E368" s="1023"/>
      <c r="F368" s="1019"/>
      <c r="G368" s="1016"/>
      <c r="H368" s="1020"/>
      <c r="I368" s="1239"/>
      <c r="J368" s="1238"/>
      <c r="K368" s="1021"/>
      <c r="L368" s="1016"/>
      <c r="M368" s="1022"/>
      <c r="N36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6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6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6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6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6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68" s="1022"/>
      <c r="U368" s="1022"/>
      <c r="V36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6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6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6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6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6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68" s="1022"/>
      <c r="AC368" s="1046"/>
      <c r="AD368" s="1047"/>
      <c r="AE368" s="1047"/>
      <c r="AF368" s="1047"/>
      <c r="AG368" s="1039"/>
      <c r="AH368" s="1038"/>
      <c r="AI368" s="1048"/>
      <c r="AJ368" s="1048"/>
      <c r="AK368" s="1041"/>
      <c r="AL368" s="1042"/>
      <c r="AM368" s="1043"/>
      <c r="AN368" s="1040"/>
      <c r="AO368" s="1044"/>
      <c r="AP368" s="1044"/>
      <c r="AQ368" s="1044"/>
      <c r="AR368" s="1044"/>
      <c r="AS368" s="1044"/>
      <c r="AT368" s="1044"/>
      <c r="AU368" s="1049"/>
      <c r="AV368" s="1041"/>
      <c r="AW368" s="1041"/>
      <c r="AX368" s="1047"/>
      <c r="AY36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6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68" s="1055"/>
      <c r="BB368" s="1038"/>
      <c r="BC368" s="1038"/>
      <c r="BD36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68" s="1038"/>
      <c r="BF368" s="1030"/>
      <c r="BG368" s="1030"/>
      <c r="BH368" s="1066"/>
      <c r="BI368" s="1038"/>
      <c r="BJ368" s="1066"/>
      <c r="BK368" s="1055"/>
      <c r="BL368" s="1038"/>
      <c r="BM368" s="1067"/>
      <c r="BN368" s="1068"/>
      <c r="BO368" s="1055"/>
      <c r="BP368" s="1022"/>
      <c r="BQ368" s="1067"/>
      <c r="BR368" s="1069"/>
      <c r="BS368" s="1070"/>
      <c r="BT368" s="1022"/>
      <c r="BU368" s="1071"/>
      <c r="BV368" s="1039"/>
      <c r="BW368" s="1025"/>
      <c r="BX368" s="1026"/>
      <c r="BY368" s="1022"/>
      <c r="BZ368" s="1022"/>
      <c r="CA368" s="1025"/>
      <c r="CB368" s="1026"/>
      <c r="CC368" s="1025"/>
      <c r="CD368" s="1026"/>
      <c r="CE368" s="1025"/>
      <c r="CF368" s="1026"/>
      <c r="CG368" s="1202"/>
      <c r="CH368" s="1022"/>
      <c r="CI368" s="1022"/>
      <c r="CJ368" s="1022"/>
      <c r="CK368" s="1065"/>
      <c r="CL368" s="1026"/>
      <c r="CM368" s="1202"/>
      <c r="CN368" s="1022"/>
      <c r="CO368" s="1022"/>
      <c r="CP368" s="1022"/>
      <c r="CQ368" s="1065"/>
      <c r="CR368" s="1026"/>
      <c r="CS368" s="1202"/>
      <c r="CT368" s="1022"/>
      <c r="CU368" s="1022"/>
      <c r="CV368" s="1022"/>
      <c r="CW368" s="1065"/>
      <c r="CX368" s="1026"/>
      <c r="CY368" s="1022"/>
      <c r="CZ368" s="1022"/>
      <c r="DA368" s="1022"/>
      <c r="DB368" s="1022"/>
      <c r="DC368" s="1065"/>
    </row>
    <row r="369" spans="1:107" ht="18.600000000000001" customHeight="1" x14ac:dyDescent="0.25">
      <c r="A369" s="1180" t="s">
        <v>1046</v>
      </c>
      <c r="B369" s="1018"/>
      <c r="C369" s="1018"/>
      <c r="D369" s="1011"/>
      <c r="E369" s="1023"/>
      <c r="F369" s="1019"/>
      <c r="G369" s="1016"/>
      <c r="H369" s="1020"/>
      <c r="I369" s="1239"/>
      <c r="J369" s="1238"/>
      <c r="K369" s="1021"/>
      <c r="L369" s="1016"/>
      <c r="M369" s="1022"/>
      <c r="N36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6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6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6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6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6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69" s="1022"/>
      <c r="U369" s="1022"/>
      <c r="V36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6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6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6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6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6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69" s="1022"/>
      <c r="AC369" s="1046"/>
      <c r="AD369" s="1047"/>
      <c r="AE369" s="1047"/>
      <c r="AF369" s="1047"/>
      <c r="AG369" s="1039"/>
      <c r="AH369" s="1038"/>
      <c r="AI369" s="1048"/>
      <c r="AJ369" s="1048"/>
      <c r="AK369" s="1041"/>
      <c r="AL369" s="1042"/>
      <c r="AM369" s="1043"/>
      <c r="AN369" s="1040"/>
      <c r="AO369" s="1044"/>
      <c r="AP369" s="1044"/>
      <c r="AQ369" s="1044"/>
      <c r="AR369" s="1044"/>
      <c r="AS369" s="1044"/>
      <c r="AT369" s="1044"/>
      <c r="AU369" s="1049"/>
      <c r="AV369" s="1041"/>
      <c r="AW369" s="1041"/>
      <c r="AX369" s="1047"/>
      <c r="AY36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6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69" s="1055"/>
      <c r="BB369" s="1038"/>
      <c r="BC369" s="1038"/>
      <c r="BD36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69" s="1038"/>
      <c r="BF369" s="1030"/>
      <c r="BG369" s="1030"/>
      <c r="BH369" s="1066"/>
      <c r="BI369" s="1038"/>
      <c r="BJ369" s="1066"/>
      <c r="BK369" s="1055"/>
      <c r="BL369" s="1038"/>
      <c r="BM369" s="1067"/>
      <c r="BN369" s="1068"/>
      <c r="BO369" s="1055"/>
      <c r="BP369" s="1022"/>
      <c r="BQ369" s="1067"/>
      <c r="BR369" s="1069"/>
      <c r="BS369" s="1070"/>
      <c r="BT369" s="1022"/>
      <c r="BU369" s="1071"/>
      <c r="BV369" s="1039"/>
      <c r="BW369" s="1025"/>
      <c r="BX369" s="1026"/>
      <c r="BY369" s="1022"/>
      <c r="BZ369" s="1022"/>
      <c r="CA369" s="1025"/>
      <c r="CB369" s="1026"/>
      <c r="CC369" s="1025"/>
      <c r="CD369" s="1026"/>
      <c r="CE369" s="1025"/>
      <c r="CF369" s="1026"/>
      <c r="CG369" s="1202"/>
      <c r="CH369" s="1022"/>
      <c r="CI369" s="1022"/>
      <c r="CJ369" s="1022"/>
      <c r="CK369" s="1065"/>
      <c r="CL369" s="1026"/>
      <c r="CM369" s="1202"/>
      <c r="CN369" s="1022"/>
      <c r="CO369" s="1022"/>
      <c r="CP369" s="1022"/>
      <c r="CQ369" s="1065"/>
      <c r="CR369" s="1026"/>
      <c r="CS369" s="1202"/>
      <c r="CT369" s="1022"/>
      <c r="CU369" s="1022"/>
      <c r="CV369" s="1022"/>
      <c r="CW369" s="1065"/>
      <c r="CX369" s="1026"/>
      <c r="CY369" s="1022"/>
      <c r="CZ369" s="1022"/>
      <c r="DA369" s="1022"/>
      <c r="DB369" s="1022"/>
      <c r="DC369" s="1065"/>
    </row>
    <row r="370" spans="1:107" ht="18.600000000000001" customHeight="1" x14ac:dyDescent="0.25">
      <c r="A370" s="1180" t="s">
        <v>1047</v>
      </c>
      <c r="B370" s="1018"/>
      <c r="C370" s="1018"/>
      <c r="D370" s="1011"/>
      <c r="E370" s="1023"/>
      <c r="F370" s="1019"/>
      <c r="G370" s="1016"/>
      <c r="H370" s="1020"/>
      <c r="I370" s="1239"/>
      <c r="J370" s="1238"/>
      <c r="K370" s="1021"/>
      <c r="L370" s="1016"/>
      <c r="M370" s="1022"/>
      <c r="N37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7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7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7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7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7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70" s="1022"/>
      <c r="U370" s="1022"/>
      <c r="V37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7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7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7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7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7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70" s="1022"/>
      <c r="AC370" s="1046"/>
      <c r="AD370" s="1047"/>
      <c r="AE370" s="1047"/>
      <c r="AF370" s="1047"/>
      <c r="AG370" s="1039"/>
      <c r="AH370" s="1038"/>
      <c r="AI370" s="1048"/>
      <c r="AJ370" s="1048"/>
      <c r="AK370" s="1041"/>
      <c r="AL370" s="1042"/>
      <c r="AM370" s="1043"/>
      <c r="AN370" s="1040"/>
      <c r="AO370" s="1044"/>
      <c r="AP370" s="1044"/>
      <c r="AQ370" s="1044"/>
      <c r="AR370" s="1044"/>
      <c r="AS370" s="1044"/>
      <c r="AT370" s="1044"/>
      <c r="AU370" s="1049"/>
      <c r="AV370" s="1041"/>
      <c r="AW370" s="1041"/>
      <c r="AX370" s="1047"/>
      <c r="AY37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7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70" s="1055"/>
      <c r="BB370" s="1038"/>
      <c r="BC370" s="1038"/>
      <c r="BD37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70" s="1038"/>
      <c r="BF370" s="1030"/>
      <c r="BG370" s="1030"/>
      <c r="BH370" s="1066"/>
      <c r="BI370" s="1038"/>
      <c r="BJ370" s="1066"/>
      <c r="BK370" s="1055"/>
      <c r="BL370" s="1038"/>
      <c r="BM370" s="1067"/>
      <c r="BN370" s="1068"/>
      <c r="BO370" s="1055"/>
      <c r="BP370" s="1022"/>
      <c r="BQ370" s="1067"/>
      <c r="BR370" s="1069"/>
      <c r="BS370" s="1070"/>
      <c r="BT370" s="1022"/>
      <c r="BU370" s="1071"/>
      <c r="BV370" s="1039"/>
      <c r="BW370" s="1025"/>
      <c r="BX370" s="1026"/>
      <c r="BY370" s="1022"/>
      <c r="BZ370" s="1022"/>
      <c r="CA370" s="1025"/>
      <c r="CB370" s="1026"/>
      <c r="CC370" s="1025"/>
      <c r="CD370" s="1026"/>
      <c r="CE370" s="1025"/>
      <c r="CF370" s="1026"/>
      <c r="CG370" s="1202"/>
      <c r="CH370" s="1022"/>
      <c r="CI370" s="1022"/>
      <c r="CJ370" s="1022"/>
      <c r="CK370" s="1065"/>
      <c r="CL370" s="1026"/>
      <c r="CM370" s="1202"/>
      <c r="CN370" s="1022"/>
      <c r="CO370" s="1022"/>
      <c r="CP370" s="1022"/>
      <c r="CQ370" s="1065"/>
      <c r="CR370" s="1026"/>
      <c r="CS370" s="1202"/>
      <c r="CT370" s="1022"/>
      <c r="CU370" s="1022"/>
      <c r="CV370" s="1022"/>
      <c r="CW370" s="1065"/>
      <c r="CX370" s="1026"/>
      <c r="CY370" s="1022"/>
      <c r="CZ370" s="1022"/>
      <c r="DA370" s="1022"/>
      <c r="DB370" s="1022"/>
      <c r="DC370" s="1065"/>
    </row>
    <row r="371" spans="1:107" ht="18.600000000000001" customHeight="1" x14ac:dyDescent="0.25">
      <c r="A371" s="1180" t="s">
        <v>1048</v>
      </c>
      <c r="B371" s="1018"/>
      <c r="C371" s="1018"/>
      <c r="D371" s="1011"/>
      <c r="E371" s="1023"/>
      <c r="F371" s="1019"/>
      <c r="G371" s="1016"/>
      <c r="H371" s="1020"/>
      <c r="I371" s="1239"/>
      <c r="J371" s="1238"/>
      <c r="K371" s="1021"/>
      <c r="L371" s="1016"/>
      <c r="M371" s="1022"/>
      <c r="N37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7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7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7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7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7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71" s="1022"/>
      <c r="U371" s="1022"/>
      <c r="V37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7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7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7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7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7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71" s="1022"/>
      <c r="AC371" s="1046"/>
      <c r="AD371" s="1047"/>
      <c r="AE371" s="1047"/>
      <c r="AF371" s="1047"/>
      <c r="AG371" s="1039"/>
      <c r="AH371" s="1038"/>
      <c r="AI371" s="1048"/>
      <c r="AJ371" s="1048"/>
      <c r="AK371" s="1041"/>
      <c r="AL371" s="1042"/>
      <c r="AM371" s="1043"/>
      <c r="AN371" s="1040"/>
      <c r="AO371" s="1044"/>
      <c r="AP371" s="1044"/>
      <c r="AQ371" s="1044"/>
      <c r="AR371" s="1044"/>
      <c r="AS371" s="1044"/>
      <c r="AT371" s="1044"/>
      <c r="AU371" s="1049"/>
      <c r="AV371" s="1041"/>
      <c r="AW371" s="1041"/>
      <c r="AX371" s="1047"/>
      <c r="AY37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7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71" s="1055"/>
      <c r="BB371" s="1038"/>
      <c r="BC371" s="1038"/>
      <c r="BD37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71" s="1038"/>
      <c r="BF371" s="1030"/>
      <c r="BG371" s="1030"/>
      <c r="BH371" s="1066"/>
      <c r="BI371" s="1038"/>
      <c r="BJ371" s="1066"/>
      <c r="BK371" s="1055"/>
      <c r="BL371" s="1038"/>
      <c r="BM371" s="1067"/>
      <c r="BN371" s="1068"/>
      <c r="BO371" s="1055"/>
      <c r="BP371" s="1022"/>
      <c r="BQ371" s="1067"/>
      <c r="BR371" s="1069"/>
      <c r="BS371" s="1070"/>
      <c r="BT371" s="1022"/>
      <c r="BU371" s="1071"/>
      <c r="BV371" s="1039"/>
      <c r="BW371" s="1025"/>
      <c r="BX371" s="1026"/>
      <c r="BY371" s="1022"/>
      <c r="BZ371" s="1022"/>
      <c r="CA371" s="1025"/>
      <c r="CB371" s="1026"/>
      <c r="CC371" s="1025"/>
      <c r="CD371" s="1026"/>
      <c r="CE371" s="1025"/>
      <c r="CF371" s="1026"/>
      <c r="CG371" s="1202"/>
      <c r="CH371" s="1022"/>
      <c r="CI371" s="1022"/>
      <c r="CJ371" s="1022"/>
      <c r="CK371" s="1065"/>
      <c r="CL371" s="1026"/>
      <c r="CM371" s="1202"/>
      <c r="CN371" s="1022"/>
      <c r="CO371" s="1022"/>
      <c r="CP371" s="1022"/>
      <c r="CQ371" s="1065"/>
      <c r="CR371" s="1026"/>
      <c r="CS371" s="1202"/>
      <c r="CT371" s="1022"/>
      <c r="CU371" s="1022"/>
      <c r="CV371" s="1022"/>
      <c r="CW371" s="1065"/>
      <c r="CX371" s="1026"/>
      <c r="CY371" s="1022"/>
      <c r="CZ371" s="1022"/>
      <c r="DA371" s="1022"/>
      <c r="DB371" s="1022"/>
      <c r="DC371" s="1065"/>
    </row>
    <row r="372" spans="1:107" ht="18.600000000000001" customHeight="1" x14ac:dyDescent="0.25">
      <c r="A372" s="1180" t="s">
        <v>1049</v>
      </c>
      <c r="B372" s="1018"/>
      <c r="C372" s="1018"/>
      <c r="D372" s="1011"/>
      <c r="E372" s="1023"/>
      <c r="F372" s="1019"/>
      <c r="G372" s="1016"/>
      <c r="H372" s="1020"/>
      <c r="I372" s="1239"/>
      <c r="J372" s="1238"/>
      <c r="K372" s="1021"/>
      <c r="L372" s="1016"/>
      <c r="M372" s="1022"/>
      <c r="N37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7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7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7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7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7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72" s="1022"/>
      <c r="U372" s="1022"/>
      <c r="V37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7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7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7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7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7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72" s="1022"/>
      <c r="AC372" s="1046"/>
      <c r="AD372" s="1047"/>
      <c r="AE372" s="1047"/>
      <c r="AF372" s="1047"/>
      <c r="AG372" s="1039"/>
      <c r="AH372" s="1038"/>
      <c r="AI372" s="1048"/>
      <c r="AJ372" s="1048"/>
      <c r="AK372" s="1041"/>
      <c r="AL372" s="1042"/>
      <c r="AM372" s="1043"/>
      <c r="AN372" s="1040"/>
      <c r="AO372" s="1044"/>
      <c r="AP372" s="1044"/>
      <c r="AQ372" s="1044"/>
      <c r="AR372" s="1044"/>
      <c r="AS372" s="1044"/>
      <c r="AT372" s="1044"/>
      <c r="AU372" s="1049"/>
      <c r="AV372" s="1041"/>
      <c r="AW372" s="1041"/>
      <c r="AX372" s="1047"/>
      <c r="AY37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7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72" s="1055"/>
      <c r="BB372" s="1038"/>
      <c r="BC372" s="1038"/>
      <c r="BD37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72" s="1038"/>
      <c r="BF372" s="1030"/>
      <c r="BG372" s="1030"/>
      <c r="BH372" s="1066"/>
      <c r="BI372" s="1038"/>
      <c r="BJ372" s="1066"/>
      <c r="BK372" s="1055"/>
      <c r="BL372" s="1038"/>
      <c r="BM372" s="1067"/>
      <c r="BN372" s="1068"/>
      <c r="BO372" s="1055"/>
      <c r="BP372" s="1022"/>
      <c r="BQ372" s="1067"/>
      <c r="BR372" s="1069"/>
      <c r="BS372" s="1070"/>
      <c r="BT372" s="1022"/>
      <c r="BU372" s="1071"/>
      <c r="BV372" s="1039"/>
      <c r="BW372" s="1025"/>
      <c r="BX372" s="1026"/>
      <c r="BY372" s="1022"/>
      <c r="BZ372" s="1022"/>
      <c r="CA372" s="1025"/>
      <c r="CB372" s="1026"/>
      <c r="CC372" s="1025"/>
      <c r="CD372" s="1026"/>
      <c r="CE372" s="1025"/>
      <c r="CF372" s="1026"/>
      <c r="CG372" s="1202"/>
      <c r="CH372" s="1022"/>
      <c r="CI372" s="1022"/>
      <c r="CJ372" s="1022"/>
      <c r="CK372" s="1065"/>
      <c r="CL372" s="1026"/>
      <c r="CM372" s="1202"/>
      <c r="CN372" s="1022"/>
      <c r="CO372" s="1022"/>
      <c r="CP372" s="1022"/>
      <c r="CQ372" s="1065"/>
      <c r="CR372" s="1026"/>
      <c r="CS372" s="1202"/>
      <c r="CT372" s="1022"/>
      <c r="CU372" s="1022"/>
      <c r="CV372" s="1022"/>
      <c r="CW372" s="1065"/>
      <c r="CX372" s="1026"/>
      <c r="CY372" s="1022"/>
      <c r="CZ372" s="1022"/>
      <c r="DA372" s="1022"/>
      <c r="DB372" s="1022"/>
      <c r="DC372" s="1065"/>
    </row>
    <row r="373" spans="1:107" ht="18.600000000000001" customHeight="1" x14ac:dyDescent="0.25">
      <c r="A373" s="1180" t="s">
        <v>1050</v>
      </c>
      <c r="B373" s="1018"/>
      <c r="C373" s="1018"/>
      <c r="D373" s="1011"/>
      <c r="E373" s="1023"/>
      <c r="F373" s="1019"/>
      <c r="G373" s="1016"/>
      <c r="H373" s="1020"/>
      <c r="I373" s="1239"/>
      <c r="J373" s="1238"/>
      <c r="K373" s="1021"/>
      <c r="L373" s="1016"/>
      <c r="M373" s="1022"/>
      <c r="N37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7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7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7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7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7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73" s="1022"/>
      <c r="U373" s="1022"/>
      <c r="V37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7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7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7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7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7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73" s="1022"/>
      <c r="AC373" s="1046"/>
      <c r="AD373" s="1047"/>
      <c r="AE373" s="1047"/>
      <c r="AF373" s="1047"/>
      <c r="AG373" s="1039"/>
      <c r="AH373" s="1038"/>
      <c r="AI373" s="1048"/>
      <c r="AJ373" s="1048"/>
      <c r="AK373" s="1041"/>
      <c r="AL373" s="1042"/>
      <c r="AM373" s="1043"/>
      <c r="AN373" s="1040"/>
      <c r="AO373" s="1044"/>
      <c r="AP373" s="1044"/>
      <c r="AQ373" s="1044"/>
      <c r="AR373" s="1044"/>
      <c r="AS373" s="1044"/>
      <c r="AT373" s="1044"/>
      <c r="AU373" s="1049"/>
      <c r="AV373" s="1041"/>
      <c r="AW373" s="1041"/>
      <c r="AX373" s="1047"/>
      <c r="AY37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7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73" s="1055"/>
      <c r="BB373" s="1038"/>
      <c r="BC373" s="1038"/>
      <c r="BD37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73" s="1038"/>
      <c r="BF373" s="1030"/>
      <c r="BG373" s="1030"/>
      <c r="BH373" s="1066"/>
      <c r="BI373" s="1038"/>
      <c r="BJ373" s="1066"/>
      <c r="BK373" s="1055"/>
      <c r="BL373" s="1038"/>
      <c r="BM373" s="1067"/>
      <c r="BN373" s="1068"/>
      <c r="BO373" s="1055"/>
      <c r="BP373" s="1022"/>
      <c r="BQ373" s="1067"/>
      <c r="BR373" s="1069"/>
      <c r="BS373" s="1070"/>
      <c r="BT373" s="1022"/>
      <c r="BU373" s="1071"/>
      <c r="BV373" s="1039"/>
      <c r="BW373" s="1025"/>
      <c r="BX373" s="1026"/>
      <c r="BY373" s="1022"/>
      <c r="BZ373" s="1022"/>
      <c r="CA373" s="1025"/>
      <c r="CB373" s="1026"/>
      <c r="CC373" s="1025"/>
      <c r="CD373" s="1026"/>
      <c r="CE373" s="1025"/>
      <c r="CF373" s="1026"/>
      <c r="CG373" s="1202"/>
      <c r="CH373" s="1022"/>
      <c r="CI373" s="1022"/>
      <c r="CJ373" s="1022"/>
      <c r="CK373" s="1065"/>
      <c r="CL373" s="1026"/>
      <c r="CM373" s="1202"/>
      <c r="CN373" s="1022"/>
      <c r="CO373" s="1022"/>
      <c r="CP373" s="1022"/>
      <c r="CQ373" s="1065"/>
      <c r="CR373" s="1026"/>
      <c r="CS373" s="1202"/>
      <c r="CT373" s="1022"/>
      <c r="CU373" s="1022"/>
      <c r="CV373" s="1022"/>
      <c r="CW373" s="1065"/>
      <c r="CX373" s="1026"/>
      <c r="CY373" s="1022"/>
      <c r="CZ373" s="1022"/>
      <c r="DA373" s="1022"/>
      <c r="DB373" s="1022"/>
      <c r="DC373" s="1065"/>
    </row>
    <row r="374" spans="1:107" ht="18.600000000000001" customHeight="1" x14ac:dyDescent="0.25">
      <c r="A374" s="1180" t="s">
        <v>1051</v>
      </c>
      <c r="B374" s="1018"/>
      <c r="C374" s="1018"/>
      <c r="D374" s="1011"/>
      <c r="E374" s="1023"/>
      <c r="F374" s="1019"/>
      <c r="G374" s="1016"/>
      <c r="H374" s="1020"/>
      <c r="I374" s="1239"/>
      <c r="J374" s="1238"/>
      <c r="K374" s="1021"/>
      <c r="L374" s="1016"/>
      <c r="M374" s="1022"/>
      <c r="N37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7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7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7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7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7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74" s="1022"/>
      <c r="U374" s="1022"/>
      <c r="V37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7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7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7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7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7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74" s="1022"/>
      <c r="AC374" s="1046"/>
      <c r="AD374" s="1047"/>
      <c r="AE374" s="1047"/>
      <c r="AF374" s="1047"/>
      <c r="AG374" s="1039"/>
      <c r="AH374" s="1038"/>
      <c r="AI374" s="1048"/>
      <c r="AJ374" s="1048"/>
      <c r="AK374" s="1041"/>
      <c r="AL374" s="1042"/>
      <c r="AM374" s="1043"/>
      <c r="AN374" s="1040"/>
      <c r="AO374" s="1044"/>
      <c r="AP374" s="1044"/>
      <c r="AQ374" s="1044"/>
      <c r="AR374" s="1044"/>
      <c r="AS374" s="1044"/>
      <c r="AT374" s="1044"/>
      <c r="AU374" s="1049"/>
      <c r="AV374" s="1041"/>
      <c r="AW374" s="1041"/>
      <c r="AX374" s="1047"/>
      <c r="AY37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7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74" s="1055"/>
      <c r="BB374" s="1038"/>
      <c r="BC374" s="1038"/>
      <c r="BD37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74" s="1038"/>
      <c r="BF374" s="1030"/>
      <c r="BG374" s="1030"/>
      <c r="BH374" s="1066"/>
      <c r="BI374" s="1038"/>
      <c r="BJ374" s="1066"/>
      <c r="BK374" s="1055"/>
      <c r="BL374" s="1038"/>
      <c r="BM374" s="1067"/>
      <c r="BN374" s="1068"/>
      <c r="BO374" s="1055"/>
      <c r="BP374" s="1022"/>
      <c r="BQ374" s="1067"/>
      <c r="BR374" s="1069"/>
      <c r="BS374" s="1070"/>
      <c r="BT374" s="1022"/>
      <c r="BU374" s="1071"/>
      <c r="BV374" s="1039"/>
      <c r="BW374" s="1025"/>
      <c r="BX374" s="1026"/>
      <c r="BY374" s="1022"/>
      <c r="BZ374" s="1022"/>
      <c r="CA374" s="1025"/>
      <c r="CB374" s="1026"/>
      <c r="CC374" s="1025"/>
      <c r="CD374" s="1026"/>
      <c r="CE374" s="1025"/>
      <c r="CF374" s="1026"/>
      <c r="CG374" s="1202"/>
      <c r="CH374" s="1022"/>
      <c r="CI374" s="1022"/>
      <c r="CJ374" s="1022"/>
      <c r="CK374" s="1065"/>
      <c r="CL374" s="1026"/>
      <c r="CM374" s="1202"/>
      <c r="CN374" s="1022"/>
      <c r="CO374" s="1022"/>
      <c r="CP374" s="1022"/>
      <c r="CQ374" s="1065"/>
      <c r="CR374" s="1026"/>
      <c r="CS374" s="1202"/>
      <c r="CT374" s="1022"/>
      <c r="CU374" s="1022"/>
      <c r="CV374" s="1022"/>
      <c r="CW374" s="1065"/>
      <c r="CX374" s="1026"/>
      <c r="CY374" s="1022"/>
      <c r="CZ374" s="1022"/>
      <c r="DA374" s="1022"/>
      <c r="DB374" s="1022"/>
      <c r="DC374" s="1065"/>
    </row>
    <row r="375" spans="1:107" ht="18.600000000000001" customHeight="1" x14ac:dyDescent="0.25">
      <c r="A375" s="1180" t="s">
        <v>1052</v>
      </c>
      <c r="B375" s="1018"/>
      <c r="C375" s="1018"/>
      <c r="D375" s="1011"/>
      <c r="E375" s="1023"/>
      <c r="F375" s="1019"/>
      <c r="G375" s="1016"/>
      <c r="H375" s="1020"/>
      <c r="I375" s="1239"/>
      <c r="J375" s="1238"/>
      <c r="K375" s="1021"/>
      <c r="L375" s="1016"/>
      <c r="M375" s="1022"/>
      <c r="N37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7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7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7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7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7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75" s="1022"/>
      <c r="U375" s="1022"/>
      <c r="V37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7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7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7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7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7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75" s="1022"/>
      <c r="AC375" s="1046"/>
      <c r="AD375" s="1047"/>
      <c r="AE375" s="1047"/>
      <c r="AF375" s="1047"/>
      <c r="AG375" s="1039"/>
      <c r="AH375" s="1038"/>
      <c r="AI375" s="1048"/>
      <c r="AJ375" s="1048"/>
      <c r="AK375" s="1041"/>
      <c r="AL375" s="1042"/>
      <c r="AM375" s="1043"/>
      <c r="AN375" s="1040"/>
      <c r="AO375" s="1044"/>
      <c r="AP375" s="1044"/>
      <c r="AQ375" s="1044"/>
      <c r="AR375" s="1044"/>
      <c r="AS375" s="1044"/>
      <c r="AT375" s="1044"/>
      <c r="AU375" s="1049"/>
      <c r="AV375" s="1041"/>
      <c r="AW375" s="1041"/>
      <c r="AX375" s="1047"/>
      <c r="AY37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7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75" s="1055"/>
      <c r="BB375" s="1038"/>
      <c r="BC375" s="1038"/>
      <c r="BD37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75" s="1038"/>
      <c r="BF375" s="1030"/>
      <c r="BG375" s="1030"/>
      <c r="BH375" s="1066"/>
      <c r="BI375" s="1038"/>
      <c r="BJ375" s="1066"/>
      <c r="BK375" s="1055"/>
      <c r="BL375" s="1038"/>
      <c r="BM375" s="1067"/>
      <c r="BN375" s="1068"/>
      <c r="BO375" s="1055"/>
      <c r="BP375" s="1022"/>
      <c r="BQ375" s="1067"/>
      <c r="BR375" s="1069"/>
      <c r="BS375" s="1070"/>
      <c r="BT375" s="1022"/>
      <c r="BU375" s="1071"/>
      <c r="BV375" s="1039"/>
      <c r="BW375" s="1025"/>
      <c r="BX375" s="1026"/>
      <c r="BY375" s="1022"/>
      <c r="BZ375" s="1022"/>
      <c r="CA375" s="1025"/>
      <c r="CB375" s="1026"/>
      <c r="CC375" s="1025"/>
      <c r="CD375" s="1026"/>
      <c r="CE375" s="1025"/>
      <c r="CF375" s="1026"/>
      <c r="CG375" s="1202"/>
      <c r="CH375" s="1022"/>
      <c r="CI375" s="1022"/>
      <c r="CJ375" s="1022"/>
      <c r="CK375" s="1065"/>
      <c r="CL375" s="1026"/>
      <c r="CM375" s="1202"/>
      <c r="CN375" s="1022"/>
      <c r="CO375" s="1022"/>
      <c r="CP375" s="1022"/>
      <c r="CQ375" s="1065"/>
      <c r="CR375" s="1026"/>
      <c r="CS375" s="1202"/>
      <c r="CT375" s="1022"/>
      <c r="CU375" s="1022"/>
      <c r="CV375" s="1022"/>
      <c r="CW375" s="1065"/>
      <c r="CX375" s="1026"/>
      <c r="CY375" s="1022"/>
      <c r="CZ375" s="1022"/>
      <c r="DA375" s="1022"/>
      <c r="DB375" s="1022"/>
      <c r="DC375" s="1065"/>
    </row>
    <row r="376" spans="1:107" ht="18.600000000000001" customHeight="1" x14ac:dyDescent="0.25">
      <c r="A376" s="1180" t="s">
        <v>1053</v>
      </c>
      <c r="B376" s="1018"/>
      <c r="C376" s="1018"/>
      <c r="D376" s="1011"/>
      <c r="E376" s="1023"/>
      <c r="F376" s="1019"/>
      <c r="G376" s="1016"/>
      <c r="H376" s="1020"/>
      <c r="I376" s="1239"/>
      <c r="J376" s="1238"/>
      <c r="K376" s="1021"/>
      <c r="L376" s="1016"/>
      <c r="M376" s="1022"/>
      <c r="N37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7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7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7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7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7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76" s="1022"/>
      <c r="U376" s="1022"/>
      <c r="V37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7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7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7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7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7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76" s="1022"/>
      <c r="AC376" s="1046"/>
      <c r="AD376" s="1047"/>
      <c r="AE376" s="1047"/>
      <c r="AF376" s="1047"/>
      <c r="AG376" s="1039"/>
      <c r="AH376" s="1038"/>
      <c r="AI376" s="1048"/>
      <c r="AJ376" s="1048"/>
      <c r="AK376" s="1041"/>
      <c r="AL376" s="1042"/>
      <c r="AM376" s="1043"/>
      <c r="AN376" s="1040"/>
      <c r="AO376" s="1044"/>
      <c r="AP376" s="1044"/>
      <c r="AQ376" s="1044"/>
      <c r="AR376" s="1044"/>
      <c r="AS376" s="1044"/>
      <c r="AT376" s="1044"/>
      <c r="AU376" s="1049"/>
      <c r="AV376" s="1041"/>
      <c r="AW376" s="1041"/>
      <c r="AX376" s="1047"/>
      <c r="AY37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7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76" s="1055"/>
      <c r="BB376" s="1038"/>
      <c r="BC376" s="1038"/>
      <c r="BD37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76" s="1038"/>
      <c r="BF376" s="1030"/>
      <c r="BG376" s="1030"/>
      <c r="BH376" s="1066"/>
      <c r="BI376" s="1038"/>
      <c r="BJ376" s="1066"/>
      <c r="BK376" s="1055"/>
      <c r="BL376" s="1038"/>
      <c r="BM376" s="1067"/>
      <c r="BN376" s="1068"/>
      <c r="BO376" s="1055"/>
      <c r="BP376" s="1022"/>
      <c r="BQ376" s="1067"/>
      <c r="BR376" s="1069"/>
      <c r="BS376" s="1070"/>
      <c r="BT376" s="1022"/>
      <c r="BU376" s="1071"/>
      <c r="BV376" s="1039"/>
      <c r="BW376" s="1025"/>
      <c r="BX376" s="1026"/>
      <c r="BY376" s="1022"/>
      <c r="BZ376" s="1022"/>
      <c r="CA376" s="1025"/>
      <c r="CB376" s="1026"/>
      <c r="CC376" s="1025"/>
      <c r="CD376" s="1026"/>
      <c r="CE376" s="1025"/>
      <c r="CF376" s="1026"/>
      <c r="CG376" s="1202"/>
      <c r="CH376" s="1022"/>
      <c r="CI376" s="1022"/>
      <c r="CJ376" s="1022"/>
      <c r="CK376" s="1065"/>
      <c r="CL376" s="1026"/>
      <c r="CM376" s="1202"/>
      <c r="CN376" s="1022"/>
      <c r="CO376" s="1022"/>
      <c r="CP376" s="1022"/>
      <c r="CQ376" s="1065"/>
      <c r="CR376" s="1026"/>
      <c r="CS376" s="1202"/>
      <c r="CT376" s="1022"/>
      <c r="CU376" s="1022"/>
      <c r="CV376" s="1022"/>
      <c r="CW376" s="1065"/>
      <c r="CX376" s="1026"/>
      <c r="CY376" s="1022"/>
      <c r="CZ376" s="1022"/>
      <c r="DA376" s="1022"/>
      <c r="DB376" s="1022"/>
      <c r="DC376" s="1065"/>
    </row>
    <row r="377" spans="1:107" ht="18.600000000000001" customHeight="1" x14ac:dyDescent="0.25">
      <c r="A377" s="1180" t="s">
        <v>1054</v>
      </c>
      <c r="B377" s="1018"/>
      <c r="C377" s="1018"/>
      <c r="D377" s="1011"/>
      <c r="E377" s="1023"/>
      <c r="F377" s="1019"/>
      <c r="G377" s="1016"/>
      <c r="H377" s="1020"/>
      <c r="I377" s="1239"/>
      <c r="J377" s="1238"/>
      <c r="K377" s="1021"/>
      <c r="L377" s="1016"/>
      <c r="M377" s="1022"/>
      <c r="N37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7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7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7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7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7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77" s="1022"/>
      <c r="U377" s="1022"/>
      <c r="V37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7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7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7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7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7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77" s="1022"/>
      <c r="AC377" s="1046"/>
      <c r="AD377" s="1047"/>
      <c r="AE377" s="1047"/>
      <c r="AF377" s="1047"/>
      <c r="AG377" s="1039"/>
      <c r="AH377" s="1038"/>
      <c r="AI377" s="1048"/>
      <c r="AJ377" s="1048"/>
      <c r="AK377" s="1041"/>
      <c r="AL377" s="1042"/>
      <c r="AM377" s="1043"/>
      <c r="AN377" s="1040"/>
      <c r="AO377" s="1044"/>
      <c r="AP377" s="1044"/>
      <c r="AQ377" s="1044"/>
      <c r="AR377" s="1044"/>
      <c r="AS377" s="1044"/>
      <c r="AT377" s="1044"/>
      <c r="AU377" s="1049"/>
      <c r="AV377" s="1041"/>
      <c r="AW377" s="1041"/>
      <c r="AX377" s="1047"/>
      <c r="AY37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7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77" s="1055"/>
      <c r="BB377" s="1038"/>
      <c r="BC377" s="1038"/>
      <c r="BD37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77" s="1038"/>
      <c r="BF377" s="1030"/>
      <c r="BG377" s="1030"/>
      <c r="BH377" s="1066"/>
      <c r="BI377" s="1038"/>
      <c r="BJ377" s="1066"/>
      <c r="BK377" s="1055"/>
      <c r="BL377" s="1038"/>
      <c r="BM377" s="1067"/>
      <c r="BN377" s="1068"/>
      <c r="BO377" s="1055"/>
      <c r="BP377" s="1022"/>
      <c r="BQ377" s="1067"/>
      <c r="BR377" s="1069"/>
      <c r="BS377" s="1070"/>
      <c r="BT377" s="1022"/>
      <c r="BU377" s="1071"/>
      <c r="BV377" s="1039"/>
      <c r="BW377" s="1025"/>
      <c r="BX377" s="1026"/>
      <c r="BY377" s="1022"/>
      <c r="BZ377" s="1022"/>
      <c r="CA377" s="1025"/>
      <c r="CB377" s="1026"/>
      <c r="CC377" s="1025"/>
      <c r="CD377" s="1026"/>
      <c r="CE377" s="1025"/>
      <c r="CF377" s="1026"/>
      <c r="CG377" s="1202"/>
      <c r="CH377" s="1022"/>
      <c r="CI377" s="1022"/>
      <c r="CJ377" s="1022"/>
      <c r="CK377" s="1065"/>
      <c r="CL377" s="1026"/>
      <c r="CM377" s="1202"/>
      <c r="CN377" s="1022"/>
      <c r="CO377" s="1022"/>
      <c r="CP377" s="1022"/>
      <c r="CQ377" s="1065"/>
      <c r="CR377" s="1026"/>
      <c r="CS377" s="1202"/>
      <c r="CT377" s="1022"/>
      <c r="CU377" s="1022"/>
      <c r="CV377" s="1022"/>
      <c r="CW377" s="1065"/>
      <c r="CX377" s="1026"/>
      <c r="CY377" s="1022"/>
      <c r="CZ377" s="1022"/>
      <c r="DA377" s="1022"/>
      <c r="DB377" s="1022"/>
      <c r="DC377" s="1065"/>
    </row>
    <row r="378" spans="1:107" ht="18.600000000000001" customHeight="1" x14ac:dyDescent="0.25">
      <c r="A378" s="1180" t="s">
        <v>1055</v>
      </c>
      <c r="B378" s="1018"/>
      <c r="C378" s="1018"/>
      <c r="D378" s="1011"/>
      <c r="E378" s="1023"/>
      <c r="F378" s="1019"/>
      <c r="G378" s="1016"/>
      <c r="H378" s="1020"/>
      <c r="I378" s="1239"/>
      <c r="J378" s="1238"/>
      <c r="K378" s="1021"/>
      <c r="L378" s="1016"/>
      <c r="M378" s="1022"/>
      <c r="N37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7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7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7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7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7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78" s="1022"/>
      <c r="U378" s="1022"/>
      <c r="V37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7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7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7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7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7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78" s="1022"/>
      <c r="AC378" s="1046"/>
      <c r="AD378" s="1047"/>
      <c r="AE378" s="1047"/>
      <c r="AF378" s="1047"/>
      <c r="AG378" s="1039"/>
      <c r="AH378" s="1038"/>
      <c r="AI378" s="1048"/>
      <c r="AJ378" s="1048"/>
      <c r="AK378" s="1041"/>
      <c r="AL378" s="1042"/>
      <c r="AM378" s="1043"/>
      <c r="AN378" s="1040"/>
      <c r="AO378" s="1044"/>
      <c r="AP378" s="1044"/>
      <c r="AQ378" s="1044"/>
      <c r="AR378" s="1044"/>
      <c r="AS378" s="1044"/>
      <c r="AT378" s="1044"/>
      <c r="AU378" s="1049"/>
      <c r="AV378" s="1041"/>
      <c r="AW378" s="1041"/>
      <c r="AX378" s="1047"/>
      <c r="AY37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7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78" s="1055"/>
      <c r="BB378" s="1038"/>
      <c r="BC378" s="1038"/>
      <c r="BD37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78" s="1038"/>
      <c r="BF378" s="1030"/>
      <c r="BG378" s="1030"/>
      <c r="BH378" s="1066"/>
      <c r="BI378" s="1038"/>
      <c r="BJ378" s="1066"/>
      <c r="BK378" s="1055"/>
      <c r="BL378" s="1038"/>
      <c r="BM378" s="1067"/>
      <c r="BN378" s="1068"/>
      <c r="BO378" s="1055"/>
      <c r="BP378" s="1022"/>
      <c r="BQ378" s="1067"/>
      <c r="BR378" s="1069"/>
      <c r="BS378" s="1070"/>
      <c r="BT378" s="1022"/>
      <c r="BU378" s="1071"/>
      <c r="BV378" s="1039"/>
      <c r="BW378" s="1025"/>
      <c r="BX378" s="1026"/>
      <c r="BY378" s="1022"/>
      <c r="BZ378" s="1022"/>
      <c r="CA378" s="1025"/>
      <c r="CB378" s="1026"/>
      <c r="CC378" s="1025"/>
      <c r="CD378" s="1026"/>
      <c r="CE378" s="1025"/>
      <c r="CF378" s="1026"/>
      <c r="CG378" s="1202"/>
      <c r="CH378" s="1022"/>
      <c r="CI378" s="1022"/>
      <c r="CJ378" s="1022"/>
      <c r="CK378" s="1065"/>
      <c r="CL378" s="1026"/>
      <c r="CM378" s="1202"/>
      <c r="CN378" s="1022"/>
      <c r="CO378" s="1022"/>
      <c r="CP378" s="1022"/>
      <c r="CQ378" s="1065"/>
      <c r="CR378" s="1026"/>
      <c r="CS378" s="1202"/>
      <c r="CT378" s="1022"/>
      <c r="CU378" s="1022"/>
      <c r="CV378" s="1022"/>
      <c r="CW378" s="1065"/>
      <c r="CX378" s="1026"/>
      <c r="CY378" s="1022"/>
      <c r="CZ378" s="1022"/>
      <c r="DA378" s="1022"/>
      <c r="DB378" s="1022"/>
      <c r="DC378" s="1065"/>
    </row>
    <row r="379" spans="1:107" ht="18.600000000000001" customHeight="1" x14ac:dyDescent="0.25">
      <c r="A379" s="1180" t="s">
        <v>1056</v>
      </c>
      <c r="B379" s="1018"/>
      <c r="C379" s="1018"/>
      <c r="D379" s="1011"/>
      <c r="E379" s="1023"/>
      <c r="F379" s="1019"/>
      <c r="G379" s="1016"/>
      <c r="H379" s="1020"/>
      <c r="I379" s="1239"/>
      <c r="J379" s="1238"/>
      <c r="K379" s="1021"/>
      <c r="L379" s="1016"/>
      <c r="M379" s="1022"/>
      <c r="N37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7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7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7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7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7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79" s="1022"/>
      <c r="U379" s="1022"/>
      <c r="V37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7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7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7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7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7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79" s="1022"/>
      <c r="AC379" s="1046"/>
      <c r="AD379" s="1047"/>
      <c r="AE379" s="1047"/>
      <c r="AF379" s="1047"/>
      <c r="AG379" s="1039"/>
      <c r="AH379" s="1038"/>
      <c r="AI379" s="1048"/>
      <c r="AJ379" s="1048"/>
      <c r="AK379" s="1041"/>
      <c r="AL379" s="1042"/>
      <c r="AM379" s="1043"/>
      <c r="AN379" s="1040"/>
      <c r="AO379" s="1044"/>
      <c r="AP379" s="1044"/>
      <c r="AQ379" s="1044"/>
      <c r="AR379" s="1044"/>
      <c r="AS379" s="1044"/>
      <c r="AT379" s="1044"/>
      <c r="AU379" s="1049"/>
      <c r="AV379" s="1041"/>
      <c r="AW379" s="1041"/>
      <c r="AX379" s="1047"/>
      <c r="AY37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7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79" s="1055"/>
      <c r="BB379" s="1038"/>
      <c r="BC379" s="1038"/>
      <c r="BD37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79" s="1038"/>
      <c r="BF379" s="1030"/>
      <c r="BG379" s="1030"/>
      <c r="BH379" s="1066"/>
      <c r="BI379" s="1038"/>
      <c r="BJ379" s="1066"/>
      <c r="BK379" s="1055"/>
      <c r="BL379" s="1038"/>
      <c r="BM379" s="1067"/>
      <c r="BN379" s="1068"/>
      <c r="BO379" s="1055"/>
      <c r="BP379" s="1022"/>
      <c r="BQ379" s="1067"/>
      <c r="BR379" s="1069"/>
      <c r="BS379" s="1070"/>
      <c r="BT379" s="1022"/>
      <c r="BU379" s="1071"/>
      <c r="BV379" s="1039"/>
      <c r="BW379" s="1025"/>
      <c r="BX379" s="1026"/>
      <c r="BY379" s="1022"/>
      <c r="BZ379" s="1022"/>
      <c r="CA379" s="1025"/>
      <c r="CB379" s="1026"/>
      <c r="CC379" s="1025"/>
      <c r="CD379" s="1026"/>
      <c r="CE379" s="1025"/>
      <c r="CF379" s="1026"/>
      <c r="CG379" s="1202"/>
      <c r="CH379" s="1022"/>
      <c r="CI379" s="1022"/>
      <c r="CJ379" s="1022"/>
      <c r="CK379" s="1065"/>
      <c r="CL379" s="1026"/>
      <c r="CM379" s="1202"/>
      <c r="CN379" s="1022"/>
      <c r="CO379" s="1022"/>
      <c r="CP379" s="1022"/>
      <c r="CQ379" s="1065"/>
      <c r="CR379" s="1026"/>
      <c r="CS379" s="1202"/>
      <c r="CT379" s="1022"/>
      <c r="CU379" s="1022"/>
      <c r="CV379" s="1022"/>
      <c r="CW379" s="1065"/>
      <c r="CX379" s="1026"/>
      <c r="CY379" s="1022"/>
      <c r="CZ379" s="1022"/>
      <c r="DA379" s="1022"/>
      <c r="DB379" s="1022"/>
      <c r="DC379" s="1065"/>
    </row>
    <row r="380" spans="1:107" ht="18.600000000000001" customHeight="1" x14ac:dyDescent="0.25">
      <c r="A380" s="1180" t="s">
        <v>1057</v>
      </c>
      <c r="B380" s="1018"/>
      <c r="C380" s="1018"/>
      <c r="D380" s="1011"/>
      <c r="E380" s="1023"/>
      <c r="F380" s="1019"/>
      <c r="G380" s="1016"/>
      <c r="H380" s="1020"/>
      <c r="I380" s="1239"/>
      <c r="J380" s="1238"/>
      <c r="K380" s="1021"/>
      <c r="L380" s="1016"/>
      <c r="M380" s="1022"/>
      <c r="N38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8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8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8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8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8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80" s="1022"/>
      <c r="U380" s="1022"/>
      <c r="V38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8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8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8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8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8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80" s="1022"/>
      <c r="AC380" s="1046"/>
      <c r="AD380" s="1047"/>
      <c r="AE380" s="1047"/>
      <c r="AF380" s="1047"/>
      <c r="AG380" s="1039"/>
      <c r="AH380" s="1038"/>
      <c r="AI380" s="1048"/>
      <c r="AJ380" s="1048"/>
      <c r="AK380" s="1041"/>
      <c r="AL380" s="1042"/>
      <c r="AM380" s="1043"/>
      <c r="AN380" s="1040"/>
      <c r="AO380" s="1044"/>
      <c r="AP380" s="1044"/>
      <c r="AQ380" s="1044"/>
      <c r="AR380" s="1044"/>
      <c r="AS380" s="1044"/>
      <c r="AT380" s="1044"/>
      <c r="AU380" s="1049"/>
      <c r="AV380" s="1041"/>
      <c r="AW380" s="1041"/>
      <c r="AX380" s="1047"/>
      <c r="AY38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8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80" s="1055"/>
      <c r="BB380" s="1038"/>
      <c r="BC380" s="1038"/>
      <c r="BD38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80" s="1038"/>
      <c r="BF380" s="1030"/>
      <c r="BG380" s="1030"/>
      <c r="BH380" s="1066"/>
      <c r="BI380" s="1038"/>
      <c r="BJ380" s="1066"/>
      <c r="BK380" s="1055"/>
      <c r="BL380" s="1038"/>
      <c r="BM380" s="1067"/>
      <c r="BN380" s="1068"/>
      <c r="BO380" s="1055"/>
      <c r="BP380" s="1022"/>
      <c r="BQ380" s="1067"/>
      <c r="BR380" s="1069"/>
      <c r="BS380" s="1070"/>
      <c r="BT380" s="1022"/>
      <c r="BU380" s="1071"/>
      <c r="BV380" s="1039"/>
      <c r="BW380" s="1025"/>
      <c r="BX380" s="1026"/>
      <c r="BY380" s="1022"/>
      <c r="BZ380" s="1022"/>
      <c r="CA380" s="1025"/>
      <c r="CB380" s="1026"/>
      <c r="CC380" s="1025"/>
      <c r="CD380" s="1026"/>
      <c r="CE380" s="1025"/>
      <c r="CF380" s="1026"/>
      <c r="CG380" s="1202"/>
      <c r="CH380" s="1022"/>
      <c r="CI380" s="1022"/>
      <c r="CJ380" s="1022"/>
      <c r="CK380" s="1065"/>
      <c r="CL380" s="1026"/>
      <c r="CM380" s="1202"/>
      <c r="CN380" s="1022"/>
      <c r="CO380" s="1022"/>
      <c r="CP380" s="1022"/>
      <c r="CQ380" s="1065"/>
      <c r="CR380" s="1026"/>
      <c r="CS380" s="1202"/>
      <c r="CT380" s="1022"/>
      <c r="CU380" s="1022"/>
      <c r="CV380" s="1022"/>
      <c r="CW380" s="1065"/>
      <c r="CX380" s="1026"/>
      <c r="CY380" s="1022"/>
      <c r="CZ380" s="1022"/>
      <c r="DA380" s="1022"/>
      <c r="DB380" s="1022"/>
      <c r="DC380" s="1065"/>
    </row>
    <row r="381" spans="1:107" ht="18.600000000000001" customHeight="1" x14ac:dyDescent="0.25">
      <c r="A381" s="1180" t="s">
        <v>1058</v>
      </c>
      <c r="B381" s="1018"/>
      <c r="C381" s="1018"/>
      <c r="D381" s="1011"/>
      <c r="E381" s="1023"/>
      <c r="F381" s="1019"/>
      <c r="G381" s="1016"/>
      <c r="H381" s="1020"/>
      <c r="I381" s="1239"/>
      <c r="J381" s="1238"/>
      <c r="K381" s="1021"/>
      <c r="L381" s="1016"/>
      <c r="M381" s="1022"/>
      <c r="N38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8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8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8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8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8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81" s="1022"/>
      <c r="U381" s="1022"/>
      <c r="V38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8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8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8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8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8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81" s="1022"/>
      <c r="AC381" s="1046"/>
      <c r="AD381" s="1047"/>
      <c r="AE381" s="1047"/>
      <c r="AF381" s="1047"/>
      <c r="AG381" s="1039"/>
      <c r="AH381" s="1038"/>
      <c r="AI381" s="1048"/>
      <c r="AJ381" s="1048"/>
      <c r="AK381" s="1041"/>
      <c r="AL381" s="1042"/>
      <c r="AM381" s="1043"/>
      <c r="AN381" s="1040"/>
      <c r="AO381" s="1044"/>
      <c r="AP381" s="1044"/>
      <c r="AQ381" s="1044"/>
      <c r="AR381" s="1044"/>
      <c r="AS381" s="1044"/>
      <c r="AT381" s="1044"/>
      <c r="AU381" s="1049"/>
      <c r="AV381" s="1041"/>
      <c r="AW381" s="1041"/>
      <c r="AX381" s="1047"/>
      <c r="AY38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8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81" s="1055"/>
      <c r="BB381" s="1038"/>
      <c r="BC381" s="1038"/>
      <c r="BD38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81" s="1038"/>
      <c r="BF381" s="1030"/>
      <c r="BG381" s="1030"/>
      <c r="BH381" s="1066"/>
      <c r="BI381" s="1038"/>
      <c r="BJ381" s="1066"/>
      <c r="BK381" s="1055"/>
      <c r="BL381" s="1038"/>
      <c r="BM381" s="1067"/>
      <c r="BN381" s="1068"/>
      <c r="BO381" s="1055"/>
      <c r="BP381" s="1022"/>
      <c r="BQ381" s="1067"/>
      <c r="BR381" s="1069"/>
      <c r="BS381" s="1070"/>
      <c r="BT381" s="1022"/>
      <c r="BU381" s="1071"/>
      <c r="BV381" s="1039"/>
      <c r="BW381" s="1025"/>
      <c r="BX381" s="1026"/>
      <c r="BY381" s="1022"/>
      <c r="BZ381" s="1022"/>
      <c r="CA381" s="1025"/>
      <c r="CB381" s="1026"/>
      <c r="CC381" s="1025"/>
      <c r="CD381" s="1026"/>
      <c r="CE381" s="1025"/>
      <c r="CF381" s="1026"/>
      <c r="CG381" s="1202"/>
      <c r="CH381" s="1022"/>
      <c r="CI381" s="1022"/>
      <c r="CJ381" s="1022"/>
      <c r="CK381" s="1065"/>
      <c r="CL381" s="1026"/>
      <c r="CM381" s="1202"/>
      <c r="CN381" s="1022"/>
      <c r="CO381" s="1022"/>
      <c r="CP381" s="1022"/>
      <c r="CQ381" s="1065"/>
      <c r="CR381" s="1026"/>
      <c r="CS381" s="1202"/>
      <c r="CT381" s="1022"/>
      <c r="CU381" s="1022"/>
      <c r="CV381" s="1022"/>
      <c r="CW381" s="1065"/>
      <c r="CX381" s="1026"/>
      <c r="CY381" s="1022"/>
      <c r="CZ381" s="1022"/>
      <c r="DA381" s="1022"/>
      <c r="DB381" s="1022"/>
      <c r="DC381" s="1065"/>
    </row>
    <row r="382" spans="1:107" ht="18.600000000000001" customHeight="1" x14ac:dyDescent="0.25">
      <c r="A382" s="1180" t="s">
        <v>1059</v>
      </c>
      <c r="B382" s="1018"/>
      <c r="C382" s="1018"/>
      <c r="D382" s="1011"/>
      <c r="E382" s="1023"/>
      <c r="F382" s="1019"/>
      <c r="G382" s="1016"/>
      <c r="H382" s="1020"/>
      <c r="I382" s="1239"/>
      <c r="J382" s="1238"/>
      <c r="K382" s="1021"/>
      <c r="L382" s="1016"/>
      <c r="M382" s="1022"/>
      <c r="N38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8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8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8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8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8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82" s="1022"/>
      <c r="U382" s="1022"/>
      <c r="V38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8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8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8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8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8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82" s="1022"/>
      <c r="AC382" s="1046"/>
      <c r="AD382" s="1047"/>
      <c r="AE382" s="1047"/>
      <c r="AF382" s="1047"/>
      <c r="AG382" s="1039"/>
      <c r="AH382" s="1038"/>
      <c r="AI382" s="1048"/>
      <c r="AJ382" s="1048"/>
      <c r="AK382" s="1041"/>
      <c r="AL382" s="1042"/>
      <c r="AM382" s="1043"/>
      <c r="AN382" s="1040"/>
      <c r="AO382" s="1044"/>
      <c r="AP382" s="1044"/>
      <c r="AQ382" s="1044"/>
      <c r="AR382" s="1044"/>
      <c r="AS382" s="1044"/>
      <c r="AT382" s="1044"/>
      <c r="AU382" s="1049"/>
      <c r="AV382" s="1041"/>
      <c r="AW382" s="1041"/>
      <c r="AX382" s="1047"/>
      <c r="AY38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8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82" s="1055"/>
      <c r="BB382" s="1038"/>
      <c r="BC382" s="1038"/>
      <c r="BD38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82" s="1038"/>
      <c r="BF382" s="1030"/>
      <c r="BG382" s="1030"/>
      <c r="BH382" s="1066"/>
      <c r="BI382" s="1038"/>
      <c r="BJ382" s="1066"/>
      <c r="BK382" s="1055"/>
      <c r="BL382" s="1038"/>
      <c r="BM382" s="1067"/>
      <c r="BN382" s="1068"/>
      <c r="BO382" s="1055"/>
      <c r="BP382" s="1022"/>
      <c r="BQ382" s="1067"/>
      <c r="BR382" s="1069"/>
      <c r="BS382" s="1070"/>
      <c r="BT382" s="1022"/>
      <c r="BU382" s="1071"/>
      <c r="BV382" s="1039"/>
      <c r="BW382" s="1025"/>
      <c r="BX382" s="1026"/>
      <c r="BY382" s="1022"/>
      <c r="BZ382" s="1022"/>
      <c r="CA382" s="1025"/>
      <c r="CB382" s="1026"/>
      <c r="CC382" s="1025"/>
      <c r="CD382" s="1026"/>
      <c r="CE382" s="1025"/>
      <c r="CF382" s="1026"/>
      <c r="CG382" s="1202"/>
      <c r="CH382" s="1022"/>
      <c r="CI382" s="1022"/>
      <c r="CJ382" s="1022"/>
      <c r="CK382" s="1065"/>
      <c r="CL382" s="1026"/>
      <c r="CM382" s="1202"/>
      <c r="CN382" s="1022"/>
      <c r="CO382" s="1022"/>
      <c r="CP382" s="1022"/>
      <c r="CQ382" s="1065"/>
      <c r="CR382" s="1026"/>
      <c r="CS382" s="1202"/>
      <c r="CT382" s="1022"/>
      <c r="CU382" s="1022"/>
      <c r="CV382" s="1022"/>
      <c r="CW382" s="1065"/>
      <c r="CX382" s="1026"/>
      <c r="CY382" s="1022"/>
      <c r="CZ382" s="1022"/>
      <c r="DA382" s="1022"/>
      <c r="DB382" s="1022"/>
      <c r="DC382" s="1065"/>
    </row>
    <row r="383" spans="1:107" ht="18.600000000000001" customHeight="1" x14ac:dyDescent="0.25">
      <c r="A383" s="1180" t="s">
        <v>1060</v>
      </c>
      <c r="B383" s="1018"/>
      <c r="C383" s="1018"/>
      <c r="D383" s="1011"/>
      <c r="E383" s="1023"/>
      <c r="F383" s="1019"/>
      <c r="G383" s="1016"/>
      <c r="H383" s="1020"/>
      <c r="I383" s="1239"/>
      <c r="J383" s="1238"/>
      <c r="K383" s="1021"/>
      <c r="L383" s="1016"/>
      <c r="M383" s="1022"/>
      <c r="N38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8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8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8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8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8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83" s="1022"/>
      <c r="U383" s="1022"/>
      <c r="V38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8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8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8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8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8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83" s="1022"/>
      <c r="AC383" s="1046"/>
      <c r="AD383" s="1047"/>
      <c r="AE383" s="1047"/>
      <c r="AF383" s="1047"/>
      <c r="AG383" s="1039"/>
      <c r="AH383" s="1038"/>
      <c r="AI383" s="1048"/>
      <c r="AJ383" s="1048"/>
      <c r="AK383" s="1041"/>
      <c r="AL383" s="1042"/>
      <c r="AM383" s="1043"/>
      <c r="AN383" s="1040"/>
      <c r="AO383" s="1044"/>
      <c r="AP383" s="1044"/>
      <c r="AQ383" s="1044"/>
      <c r="AR383" s="1044"/>
      <c r="AS383" s="1044"/>
      <c r="AT383" s="1044"/>
      <c r="AU383" s="1049"/>
      <c r="AV383" s="1041"/>
      <c r="AW383" s="1041"/>
      <c r="AX383" s="1047"/>
      <c r="AY38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8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83" s="1055"/>
      <c r="BB383" s="1038"/>
      <c r="BC383" s="1038"/>
      <c r="BD38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83" s="1038"/>
      <c r="BF383" s="1030"/>
      <c r="BG383" s="1030"/>
      <c r="BH383" s="1066"/>
      <c r="BI383" s="1038"/>
      <c r="BJ383" s="1066"/>
      <c r="BK383" s="1055"/>
      <c r="BL383" s="1038"/>
      <c r="BM383" s="1067"/>
      <c r="BN383" s="1068"/>
      <c r="BO383" s="1055"/>
      <c r="BP383" s="1022"/>
      <c r="BQ383" s="1067"/>
      <c r="BR383" s="1069"/>
      <c r="BS383" s="1070"/>
      <c r="BT383" s="1022"/>
      <c r="BU383" s="1071"/>
      <c r="BV383" s="1039"/>
      <c r="BW383" s="1025"/>
      <c r="BX383" s="1026"/>
      <c r="BY383" s="1022"/>
      <c r="BZ383" s="1022"/>
      <c r="CA383" s="1025"/>
      <c r="CB383" s="1026"/>
      <c r="CC383" s="1025"/>
      <c r="CD383" s="1026"/>
      <c r="CE383" s="1025"/>
      <c r="CF383" s="1026"/>
      <c r="CG383" s="1202"/>
      <c r="CH383" s="1022"/>
      <c r="CI383" s="1022"/>
      <c r="CJ383" s="1022"/>
      <c r="CK383" s="1065"/>
      <c r="CL383" s="1026"/>
      <c r="CM383" s="1202"/>
      <c r="CN383" s="1022"/>
      <c r="CO383" s="1022"/>
      <c r="CP383" s="1022"/>
      <c r="CQ383" s="1065"/>
      <c r="CR383" s="1026"/>
      <c r="CS383" s="1202"/>
      <c r="CT383" s="1022"/>
      <c r="CU383" s="1022"/>
      <c r="CV383" s="1022"/>
      <c r="CW383" s="1065"/>
      <c r="CX383" s="1026"/>
      <c r="CY383" s="1022"/>
      <c r="CZ383" s="1022"/>
      <c r="DA383" s="1022"/>
      <c r="DB383" s="1022"/>
      <c r="DC383" s="1065"/>
    </row>
    <row r="384" spans="1:107" ht="18.600000000000001" customHeight="1" x14ac:dyDescent="0.25">
      <c r="A384" s="1180" t="s">
        <v>1061</v>
      </c>
      <c r="B384" s="1018"/>
      <c r="C384" s="1018"/>
      <c r="D384" s="1011"/>
      <c r="E384" s="1023"/>
      <c r="F384" s="1019"/>
      <c r="G384" s="1016"/>
      <c r="H384" s="1020"/>
      <c r="I384" s="1239"/>
      <c r="J384" s="1238"/>
      <c r="K384" s="1021"/>
      <c r="L384" s="1016"/>
      <c r="M384" s="1022"/>
      <c r="N38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8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8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8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8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8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84" s="1022"/>
      <c r="U384" s="1022"/>
      <c r="V38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8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8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8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8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8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84" s="1022"/>
      <c r="AC384" s="1046"/>
      <c r="AD384" s="1047"/>
      <c r="AE384" s="1047"/>
      <c r="AF384" s="1047"/>
      <c r="AG384" s="1039"/>
      <c r="AH384" s="1038"/>
      <c r="AI384" s="1048"/>
      <c r="AJ384" s="1048"/>
      <c r="AK384" s="1041"/>
      <c r="AL384" s="1042"/>
      <c r="AM384" s="1043"/>
      <c r="AN384" s="1040"/>
      <c r="AO384" s="1044"/>
      <c r="AP384" s="1044"/>
      <c r="AQ384" s="1044"/>
      <c r="AR384" s="1044"/>
      <c r="AS384" s="1044"/>
      <c r="AT384" s="1044"/>
      <c r="AU384" s="1049"/>
      <c r="AV384" s="1041"/>
      <c r="AW384" s="1041"/>
      <c r="AX384" s="1047"/>
      <c r="AY38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8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84" s="1055"/>
      <c r="BB384" s="1038"/>
      <c r="BC384" s="1038"/>
      <c r="BD38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84" s="1038"/>
      <c r="BF384" s="1030"/>
      <c r="BG384" s="1030"/>
      <c r="BH384" s="1066"/>
      <c r="BI384" s="1038"/>
      <c r="BJ384" s="1066"/>
      <c r="BK384" s="1055"/>
      <c r="BL384" s="1038"/>
      <c r="BM384" s="1067"/>
      <c r="BN384" s="1068"/>
      <c r="BO384" s="1055"/>
      <c r="BP384" s="1022"/>
      <c r="BQ384" s="1067"/>
      <c r="BR384" s="1069"/>
      <c r="BS384" s="1070"/>
      <c r="BT384" s="1022"/>
      <c r="BU384" s="1071"/>
      <c r="BV384" s="1039"/>
      <c r="BW384" s="1025"/>
      <c r="BX384" s="1026"/>
      <c r="BY384" s="1022"/>
      <c r="BZ384" s="1022"/>
      <c r="CA384" s="1025"/>
      <c r="CB384" s="1026"/>
      <c r="CC384" s="1025"/>
      <c r="CD384" s="1026"/>
      <c r="CE384" s="1025"/>
      <c r="CF384" s="1026"/>
      <c r="CG384" s="1202"/>
      <c r="CH384" s="1022"/>
      <c r="CI384" s="1022"/>
      <c r="CJ384" s="1022"/>
      <c r="CK384" s="1065"/>
      <c r="CL384" s="1026"/>
      <c r="CM384" s="1202"/>
      <c r="CN384" s="1022"/>
      <c r="CO384" s="1022"/>
      <c r="CP384" s="1022"/>
      <c r="CQ384" s="1065"/>
      <c r="CR384" s="1026"/>
      <c r="CS384" s="1202"/>
      <c r="CT384" s="1022"/>
      <c r="CU384" s="1022"/>
      <c r="CV384" s="1022"/>
      <c r="CW384" s="1065"/>
      <c r="CX384" s="1026"/>
      <c r="CY384" s="1022"/>
      <c r="CZ384" s="1022"/>
      <c r="DA384" s="1022"/>
      <c r="DB384" s="1022"/>
      <c r="DC384" s="1065"/>
    </row>
    <row r="385" spans="1:107" ht="18.600000000000001" customHeight="1" x14ac:dyDescent="0.25">
      <c r="A385" s="1180" t="s">
        <v>1062</v>
      </c>
      <c r="B385" s="1018"/>
      <c r="C385" s="1018"/>
      <c r="D385" s="1011"/>
      <c r="E385" s="1023"/>
      <c r="F385" s="1019"/>
      <c r="G385" s="1016"/>
      <c r="H385" s="1020"/>
      <c r="I385" s="1239"/>
      <c r="J385" s="1238"/>
      <c r="K385" s="1021"/>
      <c r="L385" s="1016"/>
      <c r="M385" s="1022"/>
      <c r="N38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8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8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8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8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8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85" s="1022"/>
      <c r="U385" s="1022"/>
      <c r="V38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8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8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8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8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8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85" s="1022"/>
      <c r="AC385" s="1046"/>
      <c r="AD385" s="1047"/>
      <c r="AE385" s="1047"/>
      <c r="AF385" s="1047"/>
      <c r="AG385" s="1039"/>
      <c r="AH385" s="1038"/>
      <c r="AI385" s="1048"/>
      <c r="AJ385" s="1048"/>
      <c r="AK385" s="1041"/>
      <c r="AL385" s="1042"/>
      <c r="AM385" s="1043"/>
      <c r="AN385" s="1040"/>
      <c r="AO385" s="1044"/>
      <c r="AP385" s="1044"/>
      <c r="AQ385" s="1044"/>
      <c r="AR385" s="1044"/>
      <c r="AS385" s="1044"/>
      <c r="AT385" s="1044"/>
      <c r="AU385" s="1049"/>
      <c r="AV385" s="1041"/>
      <c r="AW385" s="1041"/>
      <c r="AX385" s="1047"/>
      <c r="AY38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8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85" s="1055"/>
      <c r="BB385" s="1038"/>
      <c r="BC385" s="1038"/>
      <c r="BD38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85" s="1038"/>
      <c r="BF385" s="1030"/>
      <c r="BG385" s="1030"/>
      <c r="BH385" s="1066"/>
      <c r="BI385" s="1038"/>
      <c r="BJ385" s="1066"/>
      <c r="BK385" s="1055"/>
      <c r="BL385" s="1038"/>
      <c r="BM385" s="1067"/>
      <c r="BN385" s="1068"/>
      <c r="BO385" s="1055"/>
      <c r="BP385" s="1022"/>
      <c r="BQ385" s="1067"/>
      <c r="BR385" s="1069"/>
      <c r="BS385" s="1070"/>
      <c r="BT385" s="1022"/>
      <c r="BU385" s="1071"/>
      <c r="BV385" s="1039"/>
      <c r="BW385" s="1025"/>
      <c r="BX385" s="1026"/>
      <c r="BY385" s="1022"/>
      <c r="BZ385" s="1022"/>
      <c r="CA385" s="1025"/>
      <c r="CB385" s="1026"/>
      <c r="CC385" s="1025"/>
      <c r="CD385" s="1026"/>
      <c r="CE385" s="1025"/>
      <c r="CF385" s="1026"/>
      <c r="CG385" s="1202"/>
      <c r="CH385" s="1022"/>
      <c r="CI385" s="1022"/>
      <c r="CJ385" s="1022"/>
      <c r="CK385" s="1065"/>
      <c r="CL385" s="1026"/>
      <c r="CM385" s="1202"/>
      <c r="CN385" s="1022"/>
      <c r="CO385" s="1022"/>
      <c r="CP385" s="1022"/>
      <c r="CQ385" s="1065"/>
      <c r="CR385" s="1026"/>
      <c r="CS385" s="1202"/>
      <c r="CT385" s="1022"/>
      <c r="CU385" s="1022"/>
      <c r="CV385" s="1022"/>
      <c r="CW385" s="1065"/>
      <c r="CX385" s="1026"/>
      <c r="CY385" s="1022"/>
      <c r="CZ385" s="1022"/>
      <c r="DA385" s="1022"/>
      <c r="DB385" s="1022"/>
      <c r="DC385" s="1065"/>
    </row>
    <row r="386" spans="1:107" ht="18.600000000000001" customHeight="1" x14ac:dyDescent="0.25">
      <c r="A386" s="1180" t="s">
        <v>1063</v>
      </c>
      <c r="B386" s="1018"/>
      <c r="C386" s="1018"/>
      <c r="D386" s="1011"/>
      <c r="E386" s="1023"/>
      <c r="F386" s="1019"/>
      <c r="G386" s="1016"/>
      <c r="H386" s="1020"/>
      <c r="I386" s="1239"/>
      <c r="J386" s="1238"/>
      <c r="K386" s="1021"/>
      <c r="L386" s="1016"/>
      <c r="M386" s="1022"/>
      <c r="N38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8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8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8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8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8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86" s="1022"/>
      <c r="U386" s="1022"/>
      <c r="V38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8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8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8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8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8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86" s="1022"/>
      <c r="AC386" s="1046"/>
      <c r="AD386" s="1047"/>
      <c r="AE386" s="1047"/>
      <c r="AF386" s="1047"/>
      <c r="AG386" s="1039"/>
      <c r="AH386" s="1038"/>
      <c r="AI386" s="1048"/>
      <c r="AJ386" s="1048"/>
      <c r="AK386" s="1041"/>
      <c r="AL386" s="1042"/>
      <c r="AM386" s="1043"/>
      <c r="AN386" s="1040"/>
      <c r="AO386" s="1044"/>
      <c r="AP386" s="1044"/>
      <c r="AQ386" s="1044"/>
      <c r="AR386" s="1044"/>
      <c r="AS386" s="1044"/>
      <c r="AT386" s="1044"/>
      <c r="AU386" s="1049"/>
      <c r="AV386" s="1041"/>
      <c r="AW386" s="1041"/>
      <c r="AX386" s="1047"/>
      <c r="AY38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8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86" s="1055"/>
      <c r="BB386" s="1038"/>
      <c r="BC386" s="1038"/>
      <c r="BD38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86" s="1038"/>
      <c r="BF386" s="1030"/>
      <c r="BG386" s="1030"/>
      <c r="BH386" s="1066"/>
      <c r="BI386" s="1038"/>
      <c r="BJ386" s="1066"/>
      <c r="BK386" s="1055"/>
      <c r="BL386" s="1038"/>
      <c r="BM386" s="1067"/>
      <c r="BN386" s="1068"/>
      <c r="BO386" s="1055"/>
      <c r="BP386" s="1022"/>
      <c r="BQ386" s="1067"/>
      <c r="BR386" s="1069"/>
      <c r="BS386" s="1070"/>
      <c r="BT386" s="1022"/>
      <c r="BU386" s="1071"/>
      <c r="BV386" s="1039"/>
      <c r="BW386" s="1025"/>
      <c r="BX386" s="1026"/>
      <c r="BY386" s="1022"/>
      <c r="BZ386" s="1022"/>
      <c r="CA386" s="1025"/>
      <c r="CB386" s="1026"/>
      <c r="CC386" s="1025"/>
      <c r="CD386" s="1026"/>
      <c r="CE386" s="1025"/>
      <c r="CF386" s="1026"/>
      <c r="CG386" s="1202"/>
      <c r="CH386" s="1022"/>
      <c r="CI386" s="1022"/>
      <c r="CJ386" s="1022"/>
      <c r="CK386" s="1065"/>
      <c r="CL386" s="1026"/>
      <c r="CM386" s="1202"/>
      <c r="CN386" s="1022"/>
      <c r="CO386" s="1022"/>
      <c r="CP386" s="1022"/>
      <c r="CQ386" s="1065"/>
      <c r="CR386" s="1026"/>
      <c r="CS386" s="1202"/>
      <c r="CT386" s="1022"/>
      <c r="CU386" s="1022"/>
      <c r="CV386" s="1022"/>
      <c r="CW386" s="1065"/>
      <c r="CX386" s="1026"/>
      <c r="CY386" s="1022"/>
      <c r="CZ386" s="1022"/>
      <c r="DA386" s="1022"/>
      <c r="DB386" s="1022"/>
      <c r="DC386" s="1065"/>
    </row>
    <row r="387" spans="1:107" ht="18.600000000000001" customHeight="1" x14ac:dyDescent="0.25">
      <c r="A387" s="1180" t="s">
        <v>1064</v>
      </c>
      <c r="B387" s="1018"/>
      <c r="C387" s="1018"/>
      <c r="D387" s="1011"/>
      <c r="E387" s="1023"/>
      <c r="F387" s="1019"/>
      <c r="G387" s="1016"/>
      <c r="H387" s="1020"/>
      <c r="I387" s="1239"/>
      <c r="J387" s="1238"/>
      <c r="K387" s="1021"/>
      <c r="L387" s="1016"/>
      <c r="M387" s="1022"/>
      <c r="N38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8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8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8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8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8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87" s="1022"/>
      <c r="U387" s="1022"/>
      <c r="V38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8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8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8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8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8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87" s="1022"/>
      <c r="AC387" s="1046"/>
      <c r="AD387" s="1047"/>
      <c r="AE387" s="1047"/>
      <c r="AF387" s="1047"/>
      <c r="AG387" s="1039"/>
      <c r="AH387" s="1038"/>
      <c r="AI387" s="1048"/>
      <c r="AJ387" s="1048"/>
      <c r="AK387" s="1041"/>
      <c r="AL387" s="1042"/>
      <c r="AM387" s="1043"/>
      <c r="AN387" s="1040"/>
      <c r="AO387" s="1044"/>
      <c r="AP387" s="1044"/>
      <c r="AQ387" s="1044"/>
      <c r="AR387" s="1044"/>
      <c r="AS387" s="1044"/>
      <c r="AT387" s="1044"/>
      <c r="AU387" s="1049"/>
      <c r="AV387" s="1041"/>
      <c r="AW387" s="1041"/>
      <c r="AX387" s="1047"/>
      <c r="AY38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8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87" s="1055"/>
      <c r="BB387" s="1038"/>
      <c r="BC387" s="1038"/>
      <c r="BD38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87" s="1038"/>
      <c r="BF387" s="1030"/>
      <c r="BG387" s="1030"/>
      <c r="BH387" s="1066"/>
      <c r="BI387" s="1038"/>
      <c r="BJ387" s="1066"/>
      <c r="BK387" s="1055"/>
      <c r="BL387" s="1038"/>
      <c r="BM387" s="1067"/>
      <c r="BN387" s="1068"/>
      <c r="BO387" s="1055"/>
      <c r="BP387" s="1022"/>
      <c r="BQ387" s="1067"/>
      <c r="BR387" s="1069"/>
      <c r="BS387" s="1070"/>
      <c r="BT387" s="1022"/>
      <c r="BU387" s="1071"/>
      <c r="BV387" s="1039"/>
      <c r="BW387" s="1025"/>
      <c r="BX387" s="1026"/>
      <c r="BY387" s="1022"/>
      <c r="BZ387" s="1022"/>
      <c r="CA387" s="1025"/>
      <c r="CB387" s="1026"/>
      <c r="CC387" s="1025"/>
      <c r="CD387" s="1026"/>
      <c r="CE387" s="1025"/>
      <c r="CF387" s="1026"/>
      <c r="CG387" s="1202"/>
      <c r="CH387" s="1022"/>
      <c r="CI387" s="1022"/>
      <c r="CJ387" s="1022"/>
      <c r="CK387" s="1065"/>
      <c r="CL387" s="1026"/>
      <c r="CM387" s="1202"/>
      <c r="CN387" s="1022"/>
      <c r="CO387" s="1022"/>
      <c r="CP387" s="1022"/>
      <c r="CQ387" s="1065"/>
      <c r="CR387" s="1026"/>
      <c r="CS387" s="1202"/>
      <c r="CT387" s="1022"/>
      <c r="CU387" s="1022"/>
      <c r="CV387" s="1022"/>
      <c r="CW387" s="1065"/>
      <c r="CX387" s="1026"/>
      <c r="CY387" s="1022"/>
      <c r="CZ387" s="1022"/>
      <c r="DA387" s="1022"/>
      <c r="DB387" s="1022"/>
      <c r="DC387" s="1065"/>
    </row>
    <row r="388" spans="1:107" ht="18.600000000000001" customHeight="1" x14ac:dyDescent="0.25">
      <c r="A388" s="1180" t="s">
        <v>1065</v>
      </c>
      <c r="B388" s="1018"/>
      <c r="C388" s="1018"/>
      <c r="D388" s="1011"/>
      <c r="E388" s="1023"/>
      <c r="F388" s="1019"/>
      <c r="G388" s="1016"/>
      <c r="H388" s="1020"/>
      <c r="I388" s="1239"/>
      <c r="J388" s="1238"/>
      <c r="K388" s="1021"/>
      <c r="L388" s="1016"/>
      <c r="M388" s="1022"/>
      <c r="N38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8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8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8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8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8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88" s="1022"/>
      <c r="U388" s="1022"/>
      <c r="V38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8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8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8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8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8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88" s="1022"/>
      <c r="AC388" s="1046"/>
      <c r="AD388" s="1047"/>
      <c r="AE388" s="1047"/>
      <c r="AF388" s="1047"/>
      <c r="AG388" s="1039"/>
      <c r="AH388" s="1038"/>
      <c r="AI388" s="1048"/>
      <c r="AJ388" s="1048"/>
      <c r="AK388" s="1041"/>
      <c r="AL388" s="1042"/>
      <c r="AM388" s="1043"/>
      <c r="AN388" s="1040"/>
      <c r="AO388" s="1044"/>
      <c r="AP388" s="1044"/>
      <c r="AQ388" s="1044"/>
      <c r="AR388" s="1044"/>
      <c r="AS388" s="1044"/>
      <c r="AT388" s="1044"/>
      <c r="AU388" s="1049"/>
      <c r="AV388" s="1041"/>
      <c r="AW388" s="1041"/>
      <c r="AX388" s="1047"/>
      <c r="AY38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8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88" s="1055"/>
      <c r="BB388" s="1038"/>
      <c r="BC388" s="1038"/>
      <c r="BD38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88" s="1038"/>
      <c r="BF388" s="1030"/>
      <c r="BG388" s="1030"/>
      <c r="BH388" s="1066"/>
      <c r="BI388" s="1038"/>
      <c r="BJ388" s="1066"/>
      <c r="BK388" s="1055"/>
      <c r="BL388" s="1038"/>
      <c r="BM388" s="1067"/>
      <c r="BN388" s="1068"/>
      <c r="BO388" s="1055"/>
      <c r="BP388" s="1022"/>
      <c r="BQ388" s="1067"/>
      <c r="BR388" s="1069"/>
      <c r="BS388" s="1070"/>
      <c r="BT388" s="1022"/>
      <c r="BU388" s="1071"/>
      <c r="BV388" s="1039"/>
      <c r="BW388" s="1025"/>
      <c r="BX388" s="1026"/>
      <c r="BY388" s="1022"/>
      <c r="BZ388" s="1022"/>
      <c r="CA388" s="1025"/>
      <c r="CB388" s="1026"/>
      <c r="CC388" s="1025"/>
      <c r="CD388" s="1026"/>
      <c r="CE388" s="1025"/>
      <c r="CF388" s="1026"/>
      <c r="CG388" s="1202"/>
      <c r="CH388" s="1022"/>
      <c r="CI388" s="1022"/>
      <c r="CJ388" s="1022"/>
      <c r="CK388" s="1065"/>
      <c r="CL388" s="1026"/>
      <c r="CM388" s="1202"/>
      <c r="CN388" s="1022"/>
      <c r="CO388" s="1022"/>
      <c r="CP388" s="1022"/>
      <c r="CQ388" s="1065"/>
      <c r="CR388" s="1026"/>
      <c r="CS388" s="1202"/>
      <c r="CT388" s="1022"/>
      <c r="CU388" s="1022"/>
      <c r="CV388" s="1022"/>
      <c r="CW388" s="1065"/>
      <c r="CX388" s="1026"/>
      <c r="CY388" s="1022"/>
      <c r="CZ388" s="1022"/>
      <c r="DA388" s="1022"/>
      <c r="DB388" s="1022"/>
      <c r="DC388" s="1065"/>
    </row>
    <row r="389" spans="1:107" ht="18.600000000000001" customHeight="1" x14ac:dyDescent="0.25">
      <c r="A389" s="1180" t="s">
        <v>1066</v>
      </c>
      <c r="B389" s="1018"/>
      <c r="C389" s="1018"/>
      <c r="D389" s="1011"/>
      <c r="E389" s="1023"/>
      <c r="F389" s="1019"/>
      <c r="G389" s="1016"/>
      <c r="H389" s="1020"/>
      <c r="I389" s="1239"/>
      <c r="J389" s="1238"/>
      <c r="K389" s="1021"/>
      <c r="L389" s="1016"/>
      <c r="M389" s="1022"/>
      <c r="N38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8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8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8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8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8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89" s="1022"/>
      <c r="U389" s="1022"/>
      <c r="V38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8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8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8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8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8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89" s="1022"/>
      <c r="AC389" s="1046"/>
      <c r="AD389" s="1047"/>
      <c r="AE389" s="1047"/>
      <c r="AF389" s="1047"/>
      <c r="AG389" s="1039"/>
      <c r="AH389" s="1038"/>
      <c r="AI389" s="1048"/>
      <c r="AJ389" s="1048"/>
      <c r="AK389" s="1041"/>
      <c r="AL389" s="1042"/>
      <c r="AM389" s="1043"/>
      <c r="AN389" s="1040"/>
      <c r="AO389" s="1044"/>
      <c r="AP389" s="1044"/>
      <c r="AQ389" s="1044"/>
      <c r="AR389" s="1044"/>
      <c r="AS389" s="1044"/>
      <c r="AT389" s="1044"/>
      <c r="AU389" s="1049"/>
      <c r="AV389" s="1041"/>
      <c r="AW389" s="1041"/>
      <c r="AX389" s="1047"/>
      <c r="AY38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8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89" s="1055"/>
      <c r="BB389" s="1038"/>
      <c r="BC389" s="1038"/>
      <c r="BD38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89" s="1038"/>
      <c r="BF389" s="1030"/>
      <c r="BG389" s="1030"/>
      <c r="BH389" s="1066"/>
      <c r="BI389" s="1038"/>
      <c r="BJ389" s="1066"/>
      <c r="BK389" s="1055"/>
      <c r="BL389" s="1038"/>
      <c r="BM389" s="1067"/>
      <c r="BN389" s="1068"/>
      <c r="BO389" s="1055"/>
      <c r="BP389" s="1022"/>
      <c r="BQ389" s="1067"/>
      <c r="BR389" s="1069"/>
      <c r="BS389" s="1070"/>
      <c r="BT389" s="1022"/>
      <c r="BU389" s="1071"/>
      <c r="BV389" s="1039"/>
      <c r="BW389" s="1025"/>
      <c r="BX389" s="1026"/>
      <c r="BY389" s="1022"/>
      <c r="BZ389" s="1022"/>
      <c r="CA389" s="1025"/>
      <c r="CB389" s="1026"/>
      <c r="CC389" s="1025"/>
      <c r="CD389" s="1026"/>
      <c r="CE389" s="1025"/>
      <c r="CF389" s="1026"/>
      <c r="CG389" s="1202"/>
      <c r="CH389" s="1022"/>
      <c r="CI389" s="1022"/>
      <c r="CJ389" s="1022"/>
      <c r="CK389" s="1065"/>
      <c r="CL389" s="1026"/>
      <c r="CM389" s="1202"/>
      <c r="CN389" s="1022"/>
      <c r="CO389" s="1022"/>
      <c r="CP389" s="1022"/>
      <c r="CQ389" s="1065"/>
      <c r="CR389" s="1026"/>
      <c r="CS389" s="1202"/>
      <c r="CT389" s="1022"/>
      <c r="CU389" s="1022"/>
      <c r="CV389" s="1022"/>
      <c r="CW389" s="1065"/>
      <c r="CX389" s="1026"/>
      <c r="CY389" s="1022"/>
      <c r="CZ389" s="1022"/>
      <c r="DA389" s="1022"/>
      <c r="DB389" s="1022"/>
      <c r="DC389" s="1065"/>
    </row>
    <row r="390" spans="1:107" ht="18.600000000000001" customHeight="1" x14ac:dyDescent="0.25">
      <c r="A390" s="1180" t="s">
        <v>1067</v>
      </c>
      <c r="B390" s="1018"/>
      <c r="C390" s="1018"/>
      <c r="D390" s="1011"/>
      <c r="E390" s="1023"/>
      <c r="F390" s="1019"/>
      <c r="G390" s="1016"/>
      <c r="H390" s="1020"/>
      <c r="I390" s="1239"/>
      <c r="J390" s="1238"/>
      <c r="K390" s="1021"/>
      <c r="L390" s="1016"/>
      <c r="M390" s="1022"/>
      <c r="N39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9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9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9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9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9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90" s="1022"/>
      <c r="U390" s="1022"/>
      <c r="V39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9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9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9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9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9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90" s="1022"/>
      <c r="AC390" s="1046"/>
      <c r="AD390" s="1047"/>
      <c r="AE390" s="1047"/>
      <c r="AF390" s="1047"/>
      <c r="AG390" s="1039"/>
      <c r="AH390" s="1038"/>
      <c r="AI390" s="1048"/>
      <c r="AJ390" s="1048"/>
      <c r="AK390" s="1041"/>
      <c r="AL390" s="1042"/>
      <c r="AM390" s="1043"/>
      <c r="AN390" s="1040"/>
      <c r="AO390" s="1044"/>
      <c r="AP390" s="1044"/>
      <c r="AQ390" s="1044"/>
      <c r="AR390" s="1044"/>
      <c r="AS390" s="1044"/>
      <c r="AT390" s="1044"/>
      <c r="AU390" s="1049"/>
      <c r="AV390" s="1041"/>
      <c r="AW390" s="1041"/>
      <c r="AX390" s="1047"/>
      <c r="AY39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9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90" s="1055"/>
      <c r="BB390" s="1038"/>
      <c r="BC390" s="1038"/>
      <c r="BD39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90" s="1038"/>
      <c r="BF390" s="1030"/>
      <c r="BG390" s="1030"/>
      <c r="BH390" s="1066"/>
      <c r="BI390" s="1038"/>
      <c r="BJ390" s="1066"/>
      <c r="BK390" s="1055"/>
      <c r="BL390" s="1038"/>
      <c r="BM390" s="1067"/>
      <c r="BN390" s="1068"/>
      <c r="BO390" s="1055"/>
      <c r="BP390" s="1022"/>
      <c r="BQ390" s="1067"/>
      <c r="BR390" s="1069"/>
      <c r="BS390" s="1070"/>
      <c r="BT390" s="1022"/>
      <c r="BU390" s="1071"/>
      <c r="BV390" s="1039"/>
      <c r="BW390" s="1025"/>
      <c r="BX390" s="1026"/>
      <c r="BY390" s="1022"/>
      <c r="BZ390" s="1022"/>
      <c r="CA390" s="1025"/>
      <c r="CB390" s="1026"/>
      <c r="CC390" s="1025"/>
      <c r="CD390" s="1026"/>
      <c r="CE390" s="1025"/>
      <c r="CF390" s="1026"/>
      <c r="CG390" s="1202"/>
      <c r="CH390" s="1022"/>
      <c r="CI390" s="1022"/>
      <c r="CJ390" s="1022"/>
      <c r="CK390" s="1065"/>
      <c r="CL390" s="1026"/>
      <c r="CM390" s="1202"/>
      <c r="CN390" s="1022"/>
      <c r="CO390" s="1022"/>
      <c r="CP390" s="1022"/>
      <c r="CQ390" s="1065"/>
      <c r="CR390" s="1026"/>
      <c r="CS390" s="1202"/>
      <c r="CT390" s="1022"/>
      <c r="CU390" s="1022"/>
      <c r="CV390" s="1022"/>
      <c r="CW390" s="1065"/>
      <c r="CX390" s="1026"/>
      <c r="CY390" s="1022"/>
      <c r="CZ390" s="1022"/>
      <c r="DA390" s="1022"/>
      <c r="DB390" s="1022"/>
      <c r="DC390" s="1065"/>
    </row>
    <row r="391" spans="1:107" ht="18.600000000000001" customHeight="1" x14ac:dyDescent="0.25">
      <c r="A391" s="1180" t="s">
        <v>1068</v>
      </c>
      <c r="B391" s="1018"/>
      <c r="C391" s="1018"/>
      <c r="D391" s="1011"/>
      <c r="E391" s="1023"/>
      <c r="F391" s="1019"/>
      <c r="G391" s="1016"/>
      <c r="H391" s="1020"/>
      <c r="I391" s="1239"/>
      <c r="J391" s="1238"/>
      <c r="K391" s="1021"/>
      <c r="L391" s="1016"/>
      <c r="M391" s="1022"/>
      <c r="N39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9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9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9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9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9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91" s="1022"/>
      <c r="U391" s="1022"/>
      <c r="V39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9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9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9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9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9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91" s="1022"/>
      <c r="AC391" s="1046"/>
      <c r="AD391" s="1047"/>
      <c r="AE391" s="1047"/>
      <c r="AF391" s="1047"/>
      <c r="AG391" s="1039"/>
      <c r="AH391" s="1038"/>
      <c r="AI391" s="1048"/>
      <c r="AJ391" s="1048"/>
      <c r="AK391" s="1041"/>
      <c r="AL391" s="1042"/>
      <c r="AM391" s="1043"/>
      <c r="AN391" s="1040"/>
      <c r="AO391" s="1044"/>
      <c r="AP391" s="1044"/>
      <c r="AQ391" s="1044"/>
      <c r="AR391" s="1044"/>
      <c r="AS391" s="1044"/>
      <c r="AT391" s="1044"/>
      <c r="AU391" s="1049"/>
      <c r="AV391" s="1041"/>
      <c r="AW391" s="1041"/>
      <c r="AX391" s="1047"/>
      <c r="AY39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9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91" s="1055"/>
      <c r="BB391" s="1038"/>
      <c r="BC391" s="1038"/>
      <c r="BD39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91" s="1038"/>
      <c r="BF391" s="1030"/>
      <c r="BG391" s="1030"/>
      <c r="BH391" s="1066"/>
      <c r="BI391" s="1038"/>
      <c r="BJ391" s="1066"/>
      <c r="BK391" s="1055"/>
      <c r="BL391" s="1038"/>
      <c r="BM391" s="1067"/>
      <c r="BN391" s="1068"/>
      <c r="BO391" s="1055"/>
      <c r="BP391" s="1022"/>
      <c r="BQ391" s="1067"/>
      <c r="BR391" s="1069"/>
      <c r="BS391" s="1070"/>
      <c r="BT391" s="1022"/>
      <c r="BU391" s="1071"/>
      <c r="BV391" s="1039"/>
      <c r="BW391" s="1025"/>
      <c r="BX391" s="1026"/>
      <c r="BY391" s="1022"/>
      <c r="BZ391" s="1022"/>
      <c r="CA391" s="1025"/>
      <c r="CB391" s="1026"/>
      <c r="CC391" s="1025"/>
      <c r="CD391" s="1026"/>
      <c r="CE391" s="1025"/>
      <c r="CF391" s="1026"/>
      <c r="CG391" s="1202"/>
      <c r="CH391" s="1022"/>
      <c r="CI391" s="1022"/>
      <c r="CJ391" s="1022"/>
      <c r="CK391" s="1065"/>
      <c r="CL391" s="1026"/>
      <c r="CM391" s="1202"/>
      <c r="CN391" s="1022"/>
      <c r="CO391" s="1022"/>
      <c r="CP391" s="1022"/>
      <c r="CQ391" s="1065"/>
      <c r="CR391" s="1026"/>
      <c r="CS391" s="1202"/>
      <c r="CT391" s="1022"/>
      <c r="CU391" s="1022"/>
      <c r="CV391" s="1022"/>
      <c r="CW391" s="1065"/>
      <c r="CX391" s="1026"/>
      <c r="CY391" s="1022"/>
      <c r="CZ391" s="1022"/>
      <c r="DA391" s="1022"/>
      <c r="DB391" s="1022"/>
      <c r="DC391" s="1065"/>
    </row>
    <row r="392" spans="1:107" ht="18.600000000000001" customHeight="1" x14ac:dyDescent="0.25">
      <c r="A392" s="1180" t="s">
        <v>1069</v>
      </c>
      <c r="B392" s="1018"/>
      <c r="C392" s="1018"/>
      <c r="D392" s="1011"/>
      <c r="E392" s="1023"/>
      <c r="F392" s="1019"/>
      <c r="G392" s="1016"/>
      <c r="H392" s="1020"/>
      <c r="I392" s="1239"/>
      <c r="J392" s="1238"/>
      <c r="K392" s="1021"/>
      <c r="L392" s="1016"/>
      <c r="M392" s="1022"/>
      <c r="N39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9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9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9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9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9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92" s="1022"/>
      <c r="U392" s="1022"/>
      <c r="V39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9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9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9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9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9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92" s="1022"/>
      <c r="AC392" s="1046"/>
      <c r="AD392" s="1047"/>
      <c r="AE392" s="1047"/>
      <c r="AF392" s="1047"/>
      <c r="AG392" s="1039"/>
      <c r="AH392" s="1038"/>
      <c r="AI392" s="1048"/>
      <c r="AJ392" s="1048"/>
      <c r="AK392" s="1041"/>
      <c r="AL392" s="1042"/>
      <c r="AM392" s="1043"/>
      <c r="AN392" s="1040"/>
      <c r="AO392" s="1044"/>
      <c r="AP392" s="1044"/>
      <c r="AQ392" s="1044"/>
      <c r="AR392" s="1044"/>
      <c r="AS392" s="1044"/>
      <c r="AT392" s="1044"/>
      <c r="AU392" s="1049"/>
      <c r="AV392" s="1041"/>
      <c r="AW392" s="1041"/>
      <c r="AX392" s="1047"/>
      <c r="AY39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9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92" s="1055"/>
      <c r="BB392" s="1038"/>
      <c r="BC392" s="1038"/>
      <c r="BD39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92" s="1038"/>
      <c r="BF392" s="1030"/>
      <c r="BG392" s="1030"/>
      <c r="BH392" s="1066"/>
      <c r="BI392" s="1038"/>
      <c r="BJ392" s="1066"/>
      <c r="BK392" s="1055"/>
      <c r="BL392" s="1038"/>
      <c r="BM392" s="1067"/>
      <c r="BN392" s="1068"/>
      <c r="BO392" s="1055"/>
      <c r="BP392" s="1022"/>
      <c r="BQ392" s="1067"/>
      <c r="BR392" s="1069"/>
      <c r="BS392" s="1070"/>
      <c r="BT392" s="1022"/>
      <c r="BU392" s="1071"/>
      <c r="BV392" s="1039"/>
      <c r="BW392" s="1025"/>
      <c r="BX392" s="1026"/>
      <c r="BY392" s="1022"/>
      <c r="BZ392" s="1022"/>
      <c r="CA392" s="1025"/>
      <c r="CB392" s="1026"/>
      <c r="CC392" s="1025"/>
      <c r="CD392" s="1026"/>
      <c r="CE392" s="1025"/>
      <c r="CF392" s="1026"/>
      <c r="CG392" s="1202"/>
      <c r="CH392" s="1022"/>
      <c r="CI392" s="1022"/>
      <c r="CJ392" s="1022"/>
      <c r="CK392" s="1065"/>
      <c r="CL392" s="1026"/>
      <c r="CM392" s="1202"/>
      <c r="CN392" s="1022"/>
      <c r="CO392" s="1022"/>
      <c r="CP392" s="1022"/>
      <c r="CQ392" s="1065"/>
      <c r="CR392" s="1026"/>
      <c r="CS392" s="1202"/>
      <c r="CT392" s="1022"/>
      <c r="CU392" s="1022"/>
      <c r="CV392" s="1022"/>
      <c r="CW392" s="1065"/>
      <c r="CX392" s="1026"/>
      <c r="CY392" s="1022"/>
      <c r="CZ392" s="1022"/>
      <c r="DA392" s="1022"/>
      <c r="DB392" s="1022"/>
      <c r="DC392" s="1065"/>
    </row>
    <row r="393" spans="1:107" ht="18.600000000000001" customHeight="1" x14ac:dyDescent="0.25">
      <c r="A393" s="1180" t="s">
        <v>1070</v>
      </c>
      <c r="B393" s="1018"/>
      <c r="C393" s="1018"/>
      <c r="D393" s="1011"/>
      <c r="E393" s="1023"/>
      <c r="F393" s="1019"/>
      <c r="G393" s="1016"/>
      <c r="H393" s="1020"/>
      <c r="I393" s="1239"/>
      <c r="J393" s="1238"/>
      <c r="K393" s="1021"/>
      <c r="L393" s="1016"/>
      <c r="M393" s="1022"/>
      <c r="N39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9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9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9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9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9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93" s="1022"/>
      <c r="U393" s="1022"/>
      <c r="V39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9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9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9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9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9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93" s="1022"/>
      <c r="AC393" s="1046"/>
      <c r="AD393" s="1047"/>
      <c r="AE393" s="1047"/>
      <c r="AF393" s="1047"/>
      <c r="AG393" s="1039"/>
      <c r="AH393" s="1038"/>
      <c r="AI393" s="1048"/>
      <c r="AJ393" s="1048"/>
      <c r="AK393" s="1041"/>
      <c r="AL393" s="1042"/>
      <c r="AM393" s="1043"/>
      <c r="AN393" s="1040"/>
      <c r="AO393" s="1044"/>
      <c r="AP393" s="1044"/>
      <c r="AQ393" s="1044"/>
      <c r="AR393" s="1044"/>
      <c r="AS393" s="1044"/>
      <c r="AT393" s="1044"/>
      <c r="AU393" s="1049"/>
      <c r="AV393" s="1041"/>
      <c r="AW393" s="1041"/>
      <c r="AX393" s="1047"/>
      <c r="AY39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9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93" s="1055"/>
      <c r="BB393" s="1038"/>
      <c r="BC393" s="1038"/>
      <c r="BD39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93" s="1038"/>
      <c r="BF393" s="1030"/>
      <c r="BG393" s="1030"/>
      <c r="BH393" s="1066"/>
      <c r="BI393" s="1038"/>
      <c r="BJ393" s="1066"/>
      <c r="BK393" s="1055"/>
      <c r="BL393" s="1038"/>
      <c r="BM393" s="1067"/>
      <c r="BN393" s="1068"/>
      <c r="BO393" s="1055"/>
      <c r="BP393" s="1022"/>
      <c r="BQ393" s="1067"/>
      <c r="BR393" s="1069"/>
      <c r="BS393" s="1070"/>
      <c r="BT393" s="1022"/>
      <c r="BU393" s="1071"/>
      <c r="BV393" s="1039"/>
      <c r="BW393" s="1025"/>
      <c r="BX393" s="1026"/>
      <c r="BY393" s="1022"/>
      <c r="BZ393" s="1022"/>
      <c r="CA393" s="1025"/>
      <c r="CB393" s="1026"/>
      <c r="CC393" s="1025"/>
      <c r="CD393" s="1026"/>
      <c r="CE393" s="1025"/>
      <c r="CF393" s="1026"/>
      <c r="CG393" s="1202"/>
      <c r="CH393" s="1022"/>
      <c r="CI393" s="1022"/>
      <c r="CJ393" s="1022"/>
      <c r="CK393" s="1065"/>
      <c r="CL393" s="1026"/>
      <c r="CM393" s="1202"/>
      <c r="CN393" s="1022"/>
      <c r="CO393" s="1022"/>
      <c r="CP393" s="1022"/>
      <c r="CQ393" s="1065"/>
      <c r="CR393" s="1026"/>
      <c r="CS393" s="1202"/>
      <c r="CT393" s="1022"/>
      <c r="CU393" s="1022"/>
      <c r="CV393" s="1022"/>
      <c r="CW393" s="1065"/>
      <c r="CX393" s="1026"/>
      <c r="CY393" s="1022"/>
      <c r="CZ393" s="1022"/>
      <c r="DA393" s="1022"/>
      <c r="DB393" s="1022"/>
      <c r="DC393" s="1065"/>
    </row>
    <row r="394" spans="1:107" ht="18.600000000000001" customHeight="1" x14ac:dyDescent="0.25">
      <c r="A394" s="1180" t="s">
        <v>1071</v>
      </c>
      <c r="B394" s="1018"/>
      <c r="C394" s="1018"/>
      <c r="D394" s="1011"/>
      <c r="E394" s="1023"/>
      <c r="F394" s="1019"/>
      <c r="G394" s="1016"/>
      <c r="H394" s="1020"/>
      <c r="I394" s="1239"/>
      <c r="J394" s="1238"/>
      <c r="K394" s="1021"/>
      <c r="L394" s="1016"/>
      <c r="M394" s="1022"/>
      <c r="N39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9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9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9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9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9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94" s="1022"/>
      <c r="U394" s="1022"/>
      <c r="V39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9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9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9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9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9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94" s="1022"/>
      <c r="AC394" s="1046"/>
      <c r="AD394" s="1047"/>
      <c r="AE394" s="1047"/>
      <c r="AF394" s="1047"/>
      <c r="AG394" s="1039"/>
      <c r="AH394" s="1038"/>
      <c r="AI394" s="1048"/>
      <c r="AJ394" s="1048"/>
      <c r="AK394" s="1041"/>
      <c r="AL394" s="1042"/>
      <c r="AM394" s="1043"/>
      <c r="AN394" s="1040"/>
      <c r="AO394" s="1044"/>
      <c r="AP394" s="1044"/>
      <c r="AQ394" s="1044"/>
      <c r="AR394" s="1044"/>
      <c r="AS394" s="1044"/>
      <c r="AT394" s="1044"/>
      <c r="AU394" s="1049"/>
      <c r="AV394" s="1041"/>
      <c r="AW394" s="1041"/>
      <c r="AX394" s="1047"/>
      <c r="AY39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9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94" s="1055"/>
      <c r="BB394" s="1038"/>
      <c r="BC394" s="1038"/>
      <c r="BD39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94" s="1038"/>
      <c r="BF394" s="1030"/>
      <c r="BG394" s="1030"/>
      <c r="BH394" s="1066"/>
      <c r="BI394" s="1038"/>
      <c r="BJ394" s="1066"/>
      <c r="BK394" s="1055"/>
      <c r="BL394" s="1038"/>
      <c r="BM394" s="1067"/>
      <c r="BN394" s="1068"/>
      <c r="BO394" s="1055"/>
      <c r="BP394" s="1022"/>
      <c r="BQ394" s="1067"/>
      <c r="BR394" s="1069"/>
      <c r="BS394" s="1070"/>
      <c r="BT394" s="1022"/>
      <c r="BU394" s="1071"/>
      <c r="BV394" s="1039"/>
      <c r="BW394" s="1025"/>
      <c r="BX394" s="1026"/>
      <c r="BY394" s="1022"/>
      <c r="BZ394" s="1022"/>
      <c r="CA394" s="1025"/>
      <c r="CB394" s="1026"/>
      <c r="CC394" s="1025"/>
      <c r="CD394" s="1026"/>
      <c r="CE394" s="1025"/>
      <c r="CF394" s="1026"/>
      <c r="CG394" s="1202"/>
      <c r="CH394" s="1022"/>
      <c r="CI394" s="1022"/>
      <c r="CJ394" s="1022"/>
      <c r="CK394" s="1065"/>
      <c r="CL394" s="1026"/>
      <c r="CM394" s="1202"/>
      <c r="CN394" s="1022"/>
      <c r="CO394" s="1022"/>
      <c r="CP394" s="1022"/>
      <c r="CQ394" s="1065"/>
      <c r="CR394" s="1026"/>
      <c r="CS394" s="1202"/>
      <c r="CT394" s="1022"/>
      <c r="CU394" s="1022"/>
      <c r="CV394" s="1022"/>
      <c r="CW394" s="1065"/>
      <c r="CX394" s="1026"/>
      <c r="CY394" s="1022"/>
      <c r="CZ394" s="1022"/>
      <c r="DA394" s="1022"/>
      <c r="DB394" s="1022"/>
      <c r="DC394" s="1065"/>
    </row>
    <row r="395" spans="1:107" ht="18.600000000000001" customHeight="1" x14ac:dyDescent="0.25">
      <c r="A395" s="1180" t="s">
        <v>1072</v>
      </c>
      <c r="B395" s="1018"/>
      <c r="C395" s="1018"/>
      <c r="D395" s="1011"/>
      <c r="E395" s="1023"/>
      <c r="F395" s="1019"/>
      <c r="G395" s="1016"/>
      <c r="H395" s="1020"/>
      <c r="I395" s="1239"/>
      <c r="J395" s="1238"/>
      <c r="K395" s="1021"/>
      <c r="L395" s="1016"/>
      <c r="M395" s="1022"/>
      <c r="N39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9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9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9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9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9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95" s="1022"/>
      <c r="U395" s="1022"/>
      <c r="V39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9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9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9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9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9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95" s="1022"/>
      <c r="AC395" s="1046"/>
      <c r="AD395" s="1047"/>
      <c r="AE395" s="1047"/>
      <c r="AF395" s="1047"/>
      <c r="AG395" s="1039"/>
      <c r="AH395" s="1038"/>
      <c r="AI395" s="1048"/>
      <c r="AJ395" s="1048"/>
      <c r="AK395" s="1041"/>
      <c r="AL395" s="1042"/>
      <c r="AM395" s="1043"/>
      <c r="AN395" s="1040"/>
      <c r="AO395" s="1044"/>
      <c r="AP395" s="1044"/>
      <c r="AQ395" s="1044"/>
      <c r="AR395" s="1044"/>
      <c r="AS395" s="1044"/>
      <c r="AT395" s="1044"/>
      <c r="AU395" s="1049"/>
      <c r="AV395" s="1041"/>
      <c r="AW395" s="1041"/>
      <c r="AX395" s="1047"/>
      <c r="AY39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9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95" s="1055"/>
      <c r="BB395" s="1038"/>
      <c r="BC395" s="1038"/>
      <c r="BD39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95" s="1038"/>
      <c r="BF395" s="1030"/>
      <c r="BG395" s="1030"/>
      <c r="BH395" s="1066"/>
      <c r="BI395" s="1038"/>
      <c r="BJ395" s="1066"/>
      <c r="BK395" s="1055"/>
      <c r="BL395" s="1038"/>
      <c r="BM395" s="1067"/>
      <c r="BN395" s="1068"/>
      <c r="BO395" s="1055"/>
      <c r="BP395" s="1022"/>
      <c r="BQ395" s="1067"/>
      <c r="BR395" s="1069"/>
      <c r="BS395" s="1070"/>
      <c r="BT395" s="1022"/>
      <c r="BU395" s="1071"/>
      <c r="BV395" s="1039"/>
      <c r="BW395" s="1025"/>
      <c r="BX395" s="1026"/>
      <c r="BY395" s="1022"/>
      <c r="BZ395" s="1022"/>
      <c r="CA395" s="1025"/>
      <c r="CB395" s="1026"/>
      <c r="CC395" s="1025"/>
      <c r="CD395" s="1026"/>
      <c r="CE395" s="1025"/>
      <c r="CF395" s="1026"/>
      <c r="CG395" s="1202"/>
      <c r="CH395" s="1022"/>
      <c r="CI395" s="1022"/>
      <c r="CJ395" s="1022"/>
      <c r="CK395" s="1065"/>
      <c r="CL395" s="1026"/>
      <c r="CM395" s="1202"/>
      <c r="CN395" s="1022"/>
      <c r="CO395" s="1022"/>
      <c r="CP395" s="1022"/>
      <c r="CQ395" s="1065"/>
      <c r="CR395" s="1026"/>
      <c r="CS395" s="1202"/>
      <c r="CT395" s="1022"/>
      <c r="CU395" s="1022"/>
      <c r="CV395" s="1022"/>
      <c r="CW395" s="1065"/>
      <c r="CX395" s="1026"/>
      <c r="CY395" s="1022"/>
      <c r="CZ395" s="1022"/>
      <c r="DA395" s="1022"/>
      <c r="DB395" s="1022"/>
      <c r="DC395" s="1065"/>
    </row>
    <row r="396" spans="1:107" ht="18.600000000000001" customHeight="1" x14ac:dyDescent="0.25">
      <c r="A396" s="1180" t="s">
        <v>1073</v>
      </c>
      <c r="B396" s="1018"/>
      <c r="C396" s="1018"/>
      <c r="D396" s="1011"/>
      <c r="E396" s="1023"/>
      <c r="F396" s="1019"/>
      <c r="G396" s="1016"/>
      <c r="H396" s="1020"/>
      <c r="I396" s="1239"/>
      <c r="J396" s="1238"/>
      <c r="K396" s="1021"/>
      <c r="L396" s="1016"/>
      <c r="M396" s="1022"/>
      <c r="N39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9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9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9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9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9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96" s="1022"/>
      <c r="U396" s="1022"/>
      <c r="V39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9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9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9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9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9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96" s="1022"/>
      <c r="AC396" s="1046"/>
      <c r="AD396" s="1047"/>
      <c r="AE396" s="1047"/>
      <c r="AF396" s="1047"/>
      <c r="AG396" s="1039"/>
      <c r="AH396" s="1038"/>
      <c r="AI396" s="1048"/>
      <c r="AJ396" s="1048"/>
      <c r="AK396" s="1041"/>
      <c r="AL396" s="1042"/>
      <c r="AM396" s="1043"/>
      <c r="AN396" s="1040"/>
      <c r="AO396" s="1044"/>
      <c r="AP396" s="1044"/>
      <c r="AQ396" s="1044"/>
      <c r="AR396" s="1044"/>
      <c r="AS396" s="1044"/>
      <c r="AT396" s="1044"/>
      <c r="AU396" s="1049"/>
      <c r="AV396" s="1041"/>
      <c r="AW396" s="1041"/>
      <c r="AX396" s="1047"/>
      <c r="AY39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9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96" s="1055"/>
      <c r="BB396" s="1038"/>
      <c r="BC396" s="1038"/>
      <c r="BD39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96" s="1038"/>
      <c r="BF396" s="1030"/>
      <c r="BG396" s="1030"/>
      <c r="BH396" s="1066"/>
      <c r="BI396" s="1038"/>
      <c r="BJ396" s="1066"/>
      <c r="BK396" s="1055"/>
      <c r="BL396" s="1038"/>
      <c r="BM396" s="1067"/>
      <c r="BN396" s="1068"/>
      <c r="BO396" s="1055"/>
      <c r="BP396" s="1022"/>
      <c r="BQ396" s="1067"/>
      <c r="BR396" s="1069"/>
      <c r="BS396" s="1070"/>
      <c r="BT396" s="1022"/>
      <c r="BU396" s="1071"/>
      <c r="BV396" s="1039"/>
      <c r="BW396" s="1025"/>
      <c r="BX396" s="1026"/>
      <c r="BY396" s="1022"/>
      <c r="BZ396" s="1022"/>
      <c r="CA396" s="1025"/>
      <c r="CB396" s="1026"/>
      <c r="CC396" s="1025"/>
      <c r="CD396" s="1026"/>
      <c r="CE396" s="1025"/>
      <c r="CF396" s="1026"/>
      <c r="CG396" s="1202"/>
      <c r="CH396" s="1022"/>
      <c r="CI396" s="1022"/>
      <c r="CJ396" s="1022"/>
      <c r="CK396" s="1065"/>
      <c r="CL396" s="1026"/>
      <c r="CM396" s="1202"/>
      <c r="CN396" s="1022"/>
      <c r="CO396" s="1022"/>
      <c r="CP396" s="1022"/>
      <c r="CQ396" s="1065"/>
      <c r="CR396" s="1026"/>
      <c r="CS396" s="1202"/>
      <c r="CT396" s="1022"/>
      <c r="CU396" s="1022"/>
      <c r="CV396" s="1022"/>
      <c r="CW396" s="1065"/>
      <c r="CX396" s="1026"/>
      <c r="CY396" s="1022"/>
      <c r="CZ396" s="1022"/>
      <c r="DA396" s="1022"/>
      <c r="DB396" s="1022"/>
      <c r="DC396" s="1065"/>
    </row>
    <row r="397" spans="1:107" ht="18.600000000000001" customHeight="1" x14ac:dyDescent="0.25">
      <c r="A397" s="1180" t="s">
        <v>1074</v>
      </c>
      <c r="B397" s="1018"/>
      <c r="C397" s="1018"/>
      <c r="D397" s="1011"/>
      <c r="E397" s="1023"/>
      <c r="F397" s="1019"/>
      <c r="G397" s="1016"/>
      <c r="H397" s="1020"/>
      <c r="I397" s="1239"/>
      <c r="J397" s="1238"/>
      <c r="K397" s="1021"/>
      <c r="L397" s="1016"/>
      <c r="M397" s="1022"/>
      <c r="N39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9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9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9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9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9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97" s="1022"/>
      <c r="U397" s="1022"/>
      <c r="V39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9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9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9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9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9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97" s="1022"/>
      <c r="AC397" s="1046"/>
      <c r="AD397" s="1047"/>
      <c r="AE397" s="1047"/>
      <c r="AF397" s="1047"/>
      <c r="AG397" s="1039"/>
      <c r="AH397" s="1038"/>
      <c r="AI397" s="1048"/>
      <c r="AJ397" s="1048"/>
      <c r="AK397" s="1041"/>
      <c r="AL397" s="1042"/>
      <c r="AM397" s="1043"/>
      <c r="AN397" s="1040"/>
      <c r="AO397" s="1044"/>
      <c r="AP397" s="1044"/>
      <c r="AQ397" s="1044"/>
      <c r="AR397" s="1044"/>
      <c r="AS397" s="1044"/>
      <c r="AT397" s="1044"/>
      <c r="AU397" s="1049"/>
      <c r="AV397" s="1041"/>
      <c r="AW397" s="1041"/>
      <c r="AX397" s="1047"/>
      <c r="AY39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9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97" s="1055"/>
      <c r="BB397" s="1038"/>
      <c r="BC397" s="1038"/>
      <c r="BD39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97" s="1038"/>
      <c r="BF397" s="1030"/>
      <c r="BG397" s="1030"/>
      <c r="BH397" s="1066"/>
      <c r="BI397" s="1038"/>
      <c r="BJ397" s="1066"/>
      <c r="BK397" s="1055"/>
      <c r="BL397" s="1038"/>
      <c r="BM397" s="1067"/>
      <c r="BN397" s="1068"/>
      <c r="BO397" s="1055"/>
      <c r="BP397" s="1022"/>
      <c r="BQ397" s="1067"/>
      <c r="BR397" s="1069"/>
      <c r="BS397" s="1070"/>
      <c r="BT397" s="1022"/>
      <c r="BU397" s="1071"/>
      <c r="BV397" s="1039"/>
      <c r="BW397" s="1025"/>
      <c r="BX397" s="1026"/>
      <c r="BY397" s="1022"/>
      <c r="BZ397" s="1022"/>
      <c r="CA397" s="1025"/>
      <c r="CB397" s="1026"/>
      <c r="CC397" s="1025"/>
      <c r="CD397" s="1026"/>
      <c r="CE397" s="1025"/>
      <c r="CF397" s="1026"/>
      <c r="CG397" s="1202"/>
      <c r="CH397" s="1022"/>
      <c r="CI397" s="1022"/>
      <c r="CJ397" s="1022"/>
      <c r="CK397" s="1065"/>
      <c r="CL397" s="1026"/>
      <c r="CM397" s="1202"/>
      <c r="CN397" s="1022"/>
      <c r="CO397" s="1022"/>
      <c r="CP397" s="1022"/>
      <c r="CQ397" s="1065"/>
      <c r="CR397" s="1026"/>
      <c r="CS397" s="1202"/>
      <c r="CT397" s="1022"/>
      <c r="CU397" s="1022"/>
      <c r="CV397" s="1022"/>
      <c r="CW397" s="1065"/>
      <c r="CX397" s="1026"/>
      <c r="CY397" s="1022"/>
      <c r="CZ397" s="1022"/>
      <c r="DA397" s="1022"/>
      <c r="DB397" s="1022"/>
      <c r="DC397" s="1065"/>
    </row>
    <row r="398" spans="1:107" ht="18.600000000000001" customHeight="1" x14ac:dyDescent="0.25">
      <c r="A398" s="1180" t="s">
        <v>1075</v>
      </c>
      <c r="B398" s="1018"/>
      <c r="C398" s="1018"/>
      <c r="D398" s="1011"/>
      <c r="E398" s="1023"/>
      <c r="F398" s="1019"/>
      <c r="G398" s="1016"/>
      <c r="H398" s="1020"/>
      <c r="I398" s="1239"/>
      <c r="J398" s="1238"/>
      <c r="K398" s="1021"/>
      <c r="L398" s="1016"/>
      <c r="M398" s="1022"/>
      <c r="N39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9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9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9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9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9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98" s="1022"/>
      <c r="U398" s="1022"/>
      <c r="V39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9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9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9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9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9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98" s="1022"/>
      <c r="AC398" s="1046"/>
      <c r="AD398" s="1047"/>
      <c r="AE398" s="1047"/>
      <c r="AF398" s="1047"/>
      <c r="AG398" s="1039"/>
      <c r="AH398" s="1038"/>
      <c r="AI398" s="1048"/>
      <c r="AJ398" s="1048"/>
      <c r="AK398" s="1041"/>
      <c r="AL398" s="1042"/>
      <c r="AM398" s="1043"/>
      <c r="AN398" s="1040"/>
      <c r="AO398" s="1044"/>
      <c r="AP398" s="1044"/>
      <c r="AQ398" s="1044"/>
      <c r="AR398" s="1044"/>
      <c r="AS398" s="1044"/>
      <c r="AT398" s="1044"/>
      <c r="AU398" s="1049"/>
      <c r="AV398" s="1041"/>
      <c r="AW398" s="1041"/>
      <c r="AX398" s="1047"/>
      <c r="AY39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9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98" s="1055"/>
      <c r="BB398" s="1038"/>
      <c r="BC398" s="1038"/>
      <c r="BD39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98" s="1038"/>
      <c r="BF398" s="1030"/>
      <c r="BG398" s="1030"/>
      <c r="BH398" s="1066"/>
      <c r="BI398" s="1038"/>
      <c r="BJ398" s="1066"/>
      <c r="BK398" s="1055"/>
      <c r="BL398" s="1038"/>
      <c r="BM398" s="1067"/>
      <c r="BN398" s="1068"/>
      <c r="BO398" s="1055"/>
      <c r="BP398" s="1022"/>
      <c r="BQ398" s="1067"/>
      <c r="BR398" s="1069"/>
      <c r="BS398" s="1070"/>
      <c r="BT398" s="1022"/>
      <c r="BU398" s="1071"/>
      <c r="BV398" s="1039"/>
      <c r="BW398" s="1025"/>
      <c r="BX398" s="1026"/>
      <c r="BY398" s="1022"/>
      <c r="BZ398" s="1022"/>
      <c r="CA398" s="1025"/>
      <c r="CB398" s="1026"/>
      <c r="CC398" s="1025"/>
      <c r="CD398" s="1026"/>
      <c r="CE398" s="1025"/>
      <c r="CF398" s="1026"/>
      <c r="CG398" s="1202"/>
      <c r="CH398" s="1022"/>
      <c r="CI398" s="1022"/>
      <c r="CJ398" s="1022"/>
      <c r="CK398" s="1065"/>
      <c r="CL398" s="1026"/>
      <c r="CM398" s="1202"/>
      <c r="CN398" s="1022"/>
      <c r="CO398" s="1022"/>
      <c r="CP398" s="1022"/>
      <c r="CQ398" s="1065"/>
      <c r="CR398" s="1026"/>
      <c r="CS398" s="1202"/>
      <c r="CT398" s="1022"/>
      <c r="CU398" s="1022"/>
      <c r="CV398" s="1022"/>
      <c r="CW398" s="1065"/>
      <c r="CX398" s="1026"/>
      <c r="CY398" s="1022"/>
      <c r="CZ398" s="1022"/>
      <c r="DA398" s="1022"/>
      <c r="DB398" s="1022"/>
      <c r="DC398" s="1065"/>
    </row>
    <row r="399" spans="1:107" ht="18.600000000000001" customHeight="1" x14ac:dyDescent="0.25">
      <c r="A399" s="1180" t="s">
        <v>1076</v>
      </c>
      <c r="B399" s="1018"/>
      <c r="C399" s="1018"/>
      <c r="D399" s="1011"/>
      <c r="E399" s="1023"/>
      <c r="F399" s="1019"/>
      <c r="G399" s="1016"/>
      <c r="H399" s="1020"/>
      <c r="I399" s="1239"/>
      <c r="J399" s="1238"/>
      <c r="K399" s="1021"/>
      <c r="L399" s="1016"/>
      <c r="M399" s="1022"/>
      <c r="N39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9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9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9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9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9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99" s="1022"/>
      <c r="U399" s="1022"/>
      <c r="V39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9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9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9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9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9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99" s="1022"/>
      <c r="AC399" s="1046"/>
      <c r="AD399" s="1047"/>
      <c r="AE399" s="1047"/>
      <c r="AF399" s="1047"/>
      <c r="AG399" s="1039"/>
      <c r="AH399" s="1038"/>
      <c r="AI399" s="1048"/>
      <c r="AJ399" s="1048"/>
      <c r="AK399" s="1041"/>
      <c r="AL399" s="1042"/>
      <c r="AM399" s="1043"/>
      <c r="AN399" s="1040"/>
      <c r="AO399" s="1044"/>
      <c r="AP399" s="1044"/>
      <c r="AQ399" s="1044"/>
      <c r="AR399" s="1044"/>
      <c r="AS399" s="1044"/>
      <c r="AT399" s="1044"/>
      <c r="AU399" s="1049"/>
      <c r="AV399" s="1041"/>
      <c r="AW399" s="1041"/>
      <c r="AX399" s="1047"/>
      <c r="AY39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9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99" s="1055"/>
      <c r="BB399" s="1038"/>
      <c r="BC399" s="1038"/>
      <c r="BD39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99" s="1038"/>
      <c r="BF399" s="1030"/>
      <c r="BG399" s="1030"/>
      <c r="BH399" s="1066"/>
      <c r="BI399" s="1038"/>
      <c r="BJ399" s="1066"/>
      <c r="BK399" s="1055"/>
      <c r="BL399" s="1038"/>
      <c r="BM399" s="1067"/>
      <c r="BN399" s="1068"/>
      <c r="BO399" s="1055"/>
      <c r="BP399" s="1022"/>
      <c r="BQ399" s="1067"/>
      <c r="BR399" s="1069"/>
      <c r="BS399" s="1070"/>
      <c r="BT399" s="1022"/>
      <c r="BU399" s="1071"/>
      <c r="BV399" s="1039"/>
      <c r="BW399" s="1025"/>
      <c r="BX399" s="1026"/>
      <c r="BY399" s="1022"/>
      <c r="BZ399" s="1022"/>
      <c r="CA399" s="1025"/>
      <c r="CB399" s="1026"/>
      <c r="CC399" s="1025"/>
      <c r="CD399" s="1026"/>
      <c r="CE399" s="1025"/>
      <c r="CF399" s="1026"/>
      <c r="CG399" s="1202"/>
      <c r="CH399" s="1022"/>
      <c r="CI399" s="1022"/>
      <c r="CJ399" s="1022"/>
      <c r="CK399" s="1065"/>
      <c r="CL399" s="1026"/>
      <c r="CM399" s="1202"/>
      <c r="CN399" s="1022"/>
      <c r="CO399" s="1022"/>
      <c r="CP399" s="1022"/>
      <c r="CQ399" s="1065"/>
      <c r="CR399" s="1026"/>
      <c r="CS399" s="1202"/>
      <c r="CT399" s="1022"/>
      <c r="CU399" s="1022"/>
      <c r="CV399" s="1022"/>
      <c r="CW399" s="1065"/>
      <c r="CX399" s="1026"/>
      <c r="CY399" s="1022"/>
      <c r="CZ399" s="1022"/>
      <c r="DA399" s="1022"/>
      <c r="DB399" s="1022"/>
      <c r="DC399" s="1065"/>
    </row>
    <row r="400" spans="1:107" ht="18.600000000000001" customHeight="1" x14ac:dyDescent="0.25">
      <c r="A400" s="1180" t="s">
        <v>1077</v>
      </c>
      <c r="B400" s="1018"/>
      <c r="C400" s="1018"/>
      <c r="D400" s="1011"/>
      <c r="E400" s="1023"/>
      <c r="F400" s="1019"/>
      <c r="G400" s="1016"/>
      <c r="H400" s="1020"/>
      <c r="I400" s="1239"/>
      <c r="J400" s="1238"/>
      <c r="K400" s="1021"/>
      <c r="L400" s="1016"/>
      <c r="M400" s="1022"/>
      <c r="N40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0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0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0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0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0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00" s="1022"/>
      <c r="U400" s="1022"/>
      <c r="V40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0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0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0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0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0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00" s="1022"/>
      <c r="AC400" s="1046"/>
      <c r="AD400" s="1047"/>
      <c r="AE400" s="1047"/>
      <c r="AF400" s="1047"/>
      <c r="AG400" s="1039"/>
      <c r="AH400" s="1038"/>
      <c r="AI400" s="1048"/>
      <c r="AJ400" s="1048"/>
      <c r="AK400" s="1041"/>
      <c r="AL400" s="1042"/>
      <c r="AM400" s="1043"/>
      <c r="AN400" s="1040"/>
      <c r="AO400" s="1044"/>
      <c r="AP400" s="1044"/>
      <c r="AQ400" s="1044"/>
      <c r="AR400" s="1044"/>
      <c r="AS400" s="1044"/>
      <c r="AT400" s="1044"/>
      <c r="AU400" s="1049"/>
      <c r="AV400" s="1041"/>
      <c r="AW400" s="1041"/>
      <c r="AX400" s="1047"/>
      <c r="AY40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0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00" s="1055"/>
      <c r="BB400" s="1038"/>
      <c r="BC400" s="1038"/>
      <c r="BD40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00" s="1038"/>
      <c r="BF400" s="1030"/>
      <c r="BG400" s="1030"/>
      <c r="BH400" s="1066"/>
      <c r="BI400" s="1038"/>
      <c r="BJ400" s="1066"/>
      <c r="BK400" s="1055"/>
      <c r="BL400" s="1038"/>
      <c r="BM400" s="1067"/>
      <c r="BN400" s="1068"/>
      <c r="BO400" s="1055"/>
      <c r="BP400" s="1022"/>
      <c r="BQ400" s="1067"/>
      <c r="BR400" s="1069"/>
      <c r="BS400" s="1070"/>
      <c r="BT400" s="1022"/>
      <c r="BU400" s="1071"/>
      <c r="BV400" s="1039"/>
      <c r="BW400" s="1025"/>
      <c r="BX400" s="1026"/>
      <c r="BY400" s="1022"/>
      <c r="BZ400" s="1022"/>
      <c r="CA400" s="1025"/>
      <c r="CB400" s="1026"/>
      <c r="CC400" s="1025"/>
      <c r="CD400" s="1026"/>
      <c r="CE400" s="1025"/>
      <c r="CF400" s="1026"/>
      <c r="CG400" s="1202"/>
      <c r="CH400" s="1022"/>
      <c r="CI400" s="1022"/>
      <c r="CJ400" s="1022"/>
      <c r="CK400" s="1065"/>
      <c r="CL400" s="1026"/>
      <c r="CM400" s="1202"/>
      <c r="CN400" s="1022"/>
      <c r="CO400" s="1022"/>
      <c r="CP400" s="1022"/>
      <c r="CQ400" s="1065"/>
      <c r="CR400" s="1026"/>
      <c r="CS400" s="1202"/>
      <c r="CT400" s="1022"/>
      <c r="CU400" s="1022"/>
      <c r="CV400" s="1022"/>
      <c r="CW400" s="1065"/>
      <c r="CX400" s="1026"/>
      <c r="CY400" s="1022"/>
      <c r="CZ400" s="1022"/>
      <c r="DA400" s="1022"/>
      <c r="DB400" s="1022"/>
      <c r="DC400" s="1065"/>
    </row>
    <row r="401" spans="1:107" ht="18.600000000000001" customHeight="1" x14ac:dyDescent="0.25">
      <c r="A401" s="1180" t="s">
        <v>1078</v>
      </c>
      <c r="B401" s="1018"/>
      <c r="C401" s="1018"/>
      <c r="D401" s="1011"/>
      <c r="E401" s="1023"/>
      <c r="F401" s="1019"/>
      <c r="G401" s="1016"/>
      <c r="H401" s="1020"/>
      <c r="I401" s="1239"/>
      <c r="J401" s="1238"/>
      <c r="K401" s="1021"/>
      <c r="L401" s="1016"/>
      <c r="M401" s="1022"/>
      <c r="N40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0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0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0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0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0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01" s="1022"/>
      <c r="U401" s="1022"/>
      <c r="V40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0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0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0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0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0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01" s="1022"/>
      <c r="AC401" s="1046"/>
      <c r="AD401" s="1047"/>
      <c r="AE401" s="1047"/>
      <c r="AF401" s="1047"/>
      <c r="AG401" s="1039"/>
      <c r="AH401" s="1038"/>
      <c r="AI401" s="1048"/>
      <c r="AJ401" s="1048"/>
      <c r="AK401" s="1041"/>
      <c r="AL401" s="1042"/>
      <c r="AM401" s="1043"/>
      <c r="AN401" s="1040"/>
      <c r="AO401" s="1044"/>
      <c r="AP401" s="1044"/>
      <c r="AQ401" s="1044"/>
      <c r="AR401" s="1044"/>
      <c r="AS401" s="1044"/>
      <c r="AT401" s="1044"/>
      <c r="AU401" s="1049"/>
      <c r="AV401" s="1041"/>
      <c r="AW401" s="1041"/>
      <c r="AX401" s="1047"/>
      <c r="AY40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0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01" s="1055"/>
      <c r="BB401" s="1038"/>
      <c r="BC401" s="1038"/>
      <c r="BD40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01" s="1038"/>
      <c r="BF401" s="1030"/>
      <c r="BG401" s="1030"/>
      <c r="BH401" s="1066"/>
      <c r="BI401" s="1038"/>
      <c r="BJ401" s="1066"/>
      <c r="BK401" s="1055"/>
      <c r="BL401" s="1038"/>
      <c r="BM401" s="1067"/>
      <c r="BN401" s="1068"/>
      <c r="BO401" s="1055"/>
      <c r="BP401" s="1022"/>
      <c r="BQ401" s="1067"/>
      <c r="BR401" s="1069"/>
      <c r="BS401" s="1070"/>
      <c r="BT401" s="1022"/>
      <c r="BU401" s="1071"/>
      <c r="BV401" s="1039"/>
      <c r="BW401" s="1025"/>
      <c r="BX401" s="1026"/>
      <c r="BY401" s="1022"/>
      <c r="BZ401" s="1022"/>
      <c r="CA401" s="1025"/>
      <c r="CB401" s="1026"/>
      <c r="CC401" s="1025"/>
      <c r="CD401" s="1026"/>
      <c r="CE401" s="1025"/>
      <c r="CF401" s="1026"/>
      <c r="CG401" s="1202"/>
      <c r="CH401" s="1022"/>
      <c r="CI401" s="1022"/>
      <c r="CJ401" s="1022"/>
      <c r="CK401" s="1065"/>
      <c r="CL401" s="1026"/>
      <c r="CM401" s="1202"/>
      <c r="CN401" s="1022"/>
      <c r="CO401" s="1022"/>
      <c r="CP401" s="1022"/>
      <c r="CQ401" s="1065"/>
      <c r="CR401" s="1026"/>
      <c r="CS401" s="1202"/>
      <c r="CT401" s="1022"/>
      <c r="CU401" s="1022"/>
      <c r="CV401" s="1022"/>
      <c r="CW401" s="1065"/>
      <c r="CX401" s="1026"/>
      <c r="CY401" s="1022"/>
      <c r="CZ401" s="1022"/>
      <c r="DA401" s="1022"/>
      <c r="DB401" s="1022"/>
      <c r="DC401" s="1065"/>
    </row>
    <row r="402" spans="1:107" ht="18.600000000000001" customHeight="1" x14ac:dyDescent="0.25">
      <c r="A402" s="1180" t="s">
        <v>1079</v>
      </c>
      <c r="B402" s="1018"/>
      <c r="C402" s="1018"/>
      <c r="D402" s="1011"/>
      <c r="E402" s="1023"/>
      <c r="F402" s="1019"/>
      <c r="G402" s="1016"/>
      <c r="H402" s="1020"/>
      <c r="I402" s="1239"/>
      <c r="J402" s="1238"/>
      <c r="K402" s="1021"/>
      <c r="L402" s="1016"/>
      <c r="M402" s="1022"/>
      <c r="N40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0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0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0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0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0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02" s="1022"/>
      <c r="U402" s="1022"/>
      <c r="V40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0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0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0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0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0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02" s="1022"/>
      <c r="AC402" s="1046"/>
      <c r="AD402" s="1047"/>
      <c r="AE402" s="1047"/>
      <c r="AF402" s="1047"/>
      <c r="AG402" s="1039"/>
      <c r="AH402" s="1038"/>
      <c r="AI402" s="1048"/>
      <c r="AJ402" s="1048"/>
      <c r="AK402" s="1041"/>
      <c r="AL402" s="1042"/>
      <c r="AM402" s="1043"/>
      <c r="AN402" s="1040"/>
      <c r="AO402" s="1044"/>
      <c r="AP402" s="1044"/>
      <c r="AQ402" s="1044"/>
      <c r="AR402" s="1044"/>
      <c r="AS402" s="1044"/>
      <c r="AT402" s="1044"/>
      <c r="AU402" s="1049"/>
      <c r="AV402" s="1041"/>
      <c r="AW402" s="1041"/>
      <c r="AX402" s="1047"/>
      <c r="AY40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0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02" s="1055"/>
      <c r="BB402" s="1038"/>
      <c r="BC402" s="1038"/>
      <c r="BD40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02" s="1038"/>
      <c r="BF402" s="1030"/>
      <c r="BG402" s="1030"/>
      <c r="BH402" s="1066"/>
      <c r="BI402" s="1038"/>
      <c r="BJ402" s="1066"/>
      <c r="BK402" s="1055"/>
      <c r="BL402" s="1038"/>
      <c r="BM402" s="1067"/>
      <c r="BN402" s="1068"/>
      <c r="BO402" s="1055"/>
      <c r="BP402" s="1022"/>
      <c r="BQ402" s="1067"/>
      <c r="BR402" s="1069"/>
      <c r="BS402" s="1070"/>
      <c r="BT402" s="1022"/>
      <c r="BU402" s="1071"/>
      <c r="BV402" s="1039"/>
      <c r="BW402" s="1025"/>
      <c r="BX402" s="1026"/>
      <c r="BY402" s="1022"/>
      <c r="BZ402" s="1022"/>
      <c r="CA402" s="1025"/>
      <c r="CB402" s="1026"/>
      <c r="CC402" s="1025"/>
      <c r="CD402" s="1026"/>
      <c r="CE402" s="1025"/>
      <c r="CF402" s="1026"/>
      <c r="CG402" s="1202"/>
      <c r="CH402" s="1022"/>
      <c r="CI402" s="1022"/>
      <c r="CJ402" s="1022"/>
      <c r="CK402" s="1065"/>
      <c r="CL402" s="1026"/>
      <c r="CM402" s="1202"/>
      <c r="CN402" s="1022"/>
      <c r="CO402" s="1022"/>
      <c r="CP402" s="1022"/>
      <c r="CQ402" s="1065"/>
      <c r="CR402" s="1026"/>
      <c r="CS402" s="1202"/>
      <c r="CT402" s="1022"/>
      <c r="CU402" s="1022"/>
      <c r="CV402" s="1022"/>
      <c r="CW402" s="1065"/>
      <c r="CX402" s="1026"/>
      <c r="CY402" s="1022"/>
      <c r="CZ402" s="1022"/>
      <c r="DA402" s="1022"/>
      <c r="DB402" s="1022"/>
      <c r="DC402" s="1065"/>
    </row>
    <row r="403" spans="1:107" ht="18.600000000000001" customHeight="1" x14ac:dyDescent="0.25">
      <c r="A403" s="1180" t="s">
        <v>1080</v>
      </c>
      <c r="B403" s="1018"/>
      <c r="C403" s="1018"/>
      <c r="D403" s="1011"/>
      <c r="E403" s="1023"/>
      <c r="F403" s="1019"/>
      <c r="G403" s="1016"/>
      <c r="H403" s="1020"/>
      <c r="I403" s="1239"/>
      <c r="J403" s="1238"/>
      <c r="K403" s="1021"/>
      <c r="L403" s="1016"/>
      <c r="M403" s="1022"/>
      <c r="N40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0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0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0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0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0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03" s="1022"/>
      <c r="U403" s="1022"/>
      <c r="V40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0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0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0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0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0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03" s="1022"/>
      <c r="AC403" s="1046"/>
      <c r="AD403" s="1047"/>
      <c r="AE403" s="1047"/>
      <c r="AF403" s="1047"/>
      <c r="AG403" s="1039"/>
      <c r="AH403" s="1038"/>
      <c r="AI403" s="1048"/>
      <c r="AJ403" s="1048"/>
      <c r="AK403" s="1041"/>
      <c r="AL403" s="1042"/>
      <c r="AM403" s="1043"/>
      <c r="AN403" s="1040"/>
      <c r="AO403" s="1044"/>
      <c r="AP403" s="1044"/>
      <c r="AQ403" s="1044"/>
      <c r="AR403" s="1044"/>
      <c r="AS403" s="1044"/>
      <c r="AT403" s="1044"/>
      <c r="AU403" s="1049"/>
      <c r="AV403" s="1041"/>
      <c r="AW403" s="1041"/>
      <c r="AX403" s="1047"/>
      <c r="AY40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0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03" s="1055"/>
      <c r="BB403" s="1038"/>
      <c r="BC403" s="1038"/>
      <c r="BD40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03" s="1038"/>
      <c r="BF403" s="1030"/>
      <c r="BG403" s="1030"/>
      <c r="BH403" s="1066"/>
      <c r="BI403" s="1038"/>
      <c r="BJ403" s="1066"/>
      <c r="BK403" s="1055"/>
      <c r="BL403" s="1038"/>
      <c r="BM403" s="1067"/>
      <c r="BN403" s="1068"/>
      <c r="BO403" s="1055"/>
      <c r="BP403" s="1022"/>
      <c r="BQ403" s="1067"/>
      <c r="BR403" s="1069"/>
      <c r="BS403" s="1070"/>
      <c r="BT403" s="1022"/>
      <c r="BU403" s="1071"/>
      <c r="BV403" s="1039"/>
      <c r="BW403" s="1025"/>
      <c r="BX403" s="1026"/>
      <c r="BY403" s="1022"/>
      <c r="BZ403" s="1022"/>
      <c r="CA403" s="1025"/>
      <c r="CB403" s="1026"/>
      <c r="CC403" s="1025"/>
      <c r="CD403" s="1026"/>
      <c r="CE403" s="1025"/>
      <c r="CF403" s="1026"/>
      <c r="CG403" s="1202"/>
      <c r="CH403" s="1022"/>
      <c r="CI403" s="1022"/>
      <c r="CJ403" s="1022"/>
      <c r="CK403" s="1065"/>
      <c r="CL403" s="1026"/>
      <c r="CM403" s="1202"/>
      <c r="CN403" s="1022"/>
      <c r="CO403" s="1022"/>
      <c r="CP403" s="1022"/>
      <c r="CQ403" s="1065"/>
      <c r="CR403" s="1026"/>
      <c r="CS403" s="1202"/>
      <c r="CT403" s="1022"/>
      <c r="CU403" s="1022"/>
      <c r="CV403" s="1022"/>
      <c r="CW403" s="1065"/>
      <c r="CX403" s="1026"/>
      <c r="CY403" s="1022"/>
      <c r="CZ403" s="1022"/>
      <c r="DA403" s="1022"/>
      <c r="DB403" s="1022"/>
      <c r="DC403" s="1065"/>
    </row>
    <row r="404" spans="1:107" ht="18.600000000000001" customHeight="1" x14ac:dyDescent="0.25">
      <c r="A404" s="1180" t="s">
        <v>1081</v>
      </c>
      <c r="B404" s="1018"/>
      <c r="C404" s="1018"/>
      <c r="D404" s="1011"/>
      <c r="E404" s="1023"/>
      <c r="F404" s="1019"/>
      <c r="G404" s="1016"/>
      <c r="H404" s="1020"/>
      <c r="I404" s="1239"/>
      <c r="J404" s="1238"/>
      <c r="K404" s="1021"/>
      <c r="L404" s="1016"/>
      <c r="M404" s="1022"/>
      <c r="N40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0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0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0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0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0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04" s="1022"/>
      <c r="U404" s="1022"/>
      <c r="V40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0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0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0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0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0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04" s="1022"/>
      <c r="AC404" s="1046"/>
      <c r="AD404" s="1047"/>
      <c r="AE404" s="1047"/>
      <c r="AF404" s="1047"/>
      <c r="AG404" s="1039"/>
      <c r="AH404" s="1038"/>
      <c r="AI404" s="1048"/>
      <c r="AJ404" s="1048"/>
      <c r="AK404" s="1041"/>
      <c r="AL404" s="1042"/>
      <c r="AM404" s="1043"/>
      <c r="AN404" s="1040"/>
      <c r="AO404" s="1044"/>
      <c r="AP404" s="1044"/>
      <c r="AQ404" s="1044"/>
      <c r="AR404" s="1044"/>
      <c r="AS404" s="1044"/>
      <c r="AT404" s="1044"/>
      <c r="AU404" s="1049"/>
      <c r="AV404" s="1041"/>
      <c r="AW404" s="1041"/>
      <c r="AX404" s="1047"/>
      <c r="AY40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0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04" s="1055"/>
      <c r="BB404" s="1038"/>
      <c r="BC404" s="1038"/>
      <c r="BD40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04" s="1038"/>
      <c r="BF404" s="1030"/>
      <c r="BG404" s="1030"/>
      <c r="BH404" s="1066"/>
      <c r="BI404" s="1038"/>
      <c r="BJ404" s="1066"/>
      <c r="BK404" s="1055"/>
      <c r="BL404" s="1038"/>
      <c r="BM404" s="1067"/>
      <c r="BN404" s="1068"/>
      <c r="BO404" s="1055"/>
      <c r="BP404" s="1022"/>
      <c r="BQ404" s="1067"/>
      <c r="BR404" s="1069"/>
      <c r="BS404" s="1070"/>
      <c r="BT404" s="1022"/>
      <c r="BU404" s="1071"/>
      <c r="BV404" s="1039"/>
      <c r="BW404" s="1025"/>
      <c r="BX404" s="1026"/>
      <c r="BY404" s="1022"/>
      <c r="BZ404" s="1022"/>
      <c r="CA404" s="1025"/>
      <c r="CB404" s="1026"/>
      <c r="CC404" s="1025"/>
      <c r="CD404" s="1026"/>
      <c r="CE404" s="1025"/>
      <c r="CF404" s="1026"/>
      <c r="CG404" s="1202"/>
      <c r="CH404" s="1022"/>
      <c r="CI404" s="1022"/>
      <c r="CJ404" s="1022"/>
      <c r="CK404" s="1065"/>
      <c r="CL404" s="1026"/>
      <c r="CM404" s="1202"/>
      <c r="CN404" s="1022"/>
      <c r="CO404" s="1022"/>
      <c r="CP404" s="1022"/>
      <c r="CQ404" s="1065"/>
      <c r="CR404" s="1026"/>
      <c r="CS404" s="1202"/>
      <c r="CT404" s="1022"/>
      <c r="CU404" s="1022"/>
      <c r="CV404" s="1022"/>
      <c r="CW404" s="1065"/>
      <c r="CX404" s="1026"/>
      <c r="CY404" s="1022"/>
      <c r="CZ404" s="1022"/>
      <c r="DA404" s="1022"/>
      <c r="DB404" s="1022"/>
      <c r="DC404" s="1065"/>
    </row>
    <row r="405" spans="1:107" ht="18.600000000000001" customHeight="1" x14ac:dyDescent="0.25">
      <c r="A405" s="1180" t="s">
        <v>1082</v>
      </c>
      <c r="B405" s="1018"/>
      <c r="C405" s="1018"/>
      <c r="D405" s="1011"/>
      <c r="E405" s="1023"/>
      <c r="F405" s="1019"/>
      <c r="G405" s="1016"/>
      <c r="H405" s="1020"/>
      <c r="I405" s="1239"/>
      <c r="J405" s="1238"/>
      <c r="K405" s="1021"/>
      <c r="L405" s="1016"/>
      <c r="M405" s="1022"/>
      <c r="N40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0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0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0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0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0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05" s="1022"/>
      <c r="U405" s="1022"/>
      <c r="V40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0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0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0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0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0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05" s="1022"/>
      <c r="AC405" s="1046"/>
      <c r="AD405" s="1047"/>
      <c r="AE405" s="1047"/>
      <c r="AF405" s="1047"/>
      <c r="AG405" s="1039"/>
      <c r="AH405" s="1038"/>
      <c r="AI405" s="1048"/>
      <c r="AJ405" s="1048"/>
      <c r="AK405" s="1041"/>
      <c r="AL405" s="1042"/>
      <c r="AM405" s="1043"/>
      <c r="AN405" s="1040"/>
      <c r="AO405" s="1044"/>
      <c r="AP405" s="1044"/>
      <c r="AQ405" s="1044"/>
      <c r="AR405" s="1044"/>
      <c r="AS405" s="1044"/>
      <c r="AT405" s="1044"/>
      <c r="AU405" s="1049"/>
      <c r="AV405" s="1041"/>
      <c r="AW405" s="1041"/>
      <c r="AX405" s="1047"/>
      <c r="AY40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0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05" s="1055"/>
      <c r="BB405" s="1038"/>
      <c r="BC405" s="1038"/>
      <c r="BD40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05" s="1038"/>
      <c r="BF405" s="1030"/>
      <c r="BG405" s="1030"/>
      <c r="BH405" s="1066"/>
      <c r="BI405" s="1038"/>
      <c r="BJ405" s="1066"/>
      <c r="BK405" s="1055"/>
      <c r="BL405" s="1038"/>
      <c r="BM405" s="1067"/>
      <c r="BN405" s="1068"/>
      <c r="BO405" s="1055"/>
      <c r="BP405" s="1022"/>
      <c r="BQ405" s="1067"/>
      <c r="BR405" s="1069"/>
      <c r="BS405" s="1070"/>
      <c r="BT405" s="1022"/>
      <c r="BU405" s="1071"/>
      <c r="BV405" s="1039"/>
      <c r="BW405" s="1025"/>
      <c r="BX405" s="1026"/>
      <c r="BY405" s="1022"/>
      <c r="BZ405" s="1022"/>
      <c r="CA405" s="1025"/>
      <c r="CB405" s="1026"/>
      <c r="CC405" s="1025"/>
      <c r="CD405" s="1026"/>
      <c r="CE405" s="1025"/>
      <c r="CF405" s="1026"/>
      <c r="CG405" s="1202"/>
      <c r="CH405" s="1022"/>
      <c r="CI405" s="1022"/>
      <c r="CJ405" s="1022"/>
      <c r="CK405" s="1065"/>
      <c r="CL405" s="1026"/>
      <c r="CM405" s="1202"/>
      <c r="CN405" s="1022"/>
      <c r="CO405" s="1022"/>
      <c r="CP405" s="1022"/>
      <c r="CQ405" s="1065"/>
      <c r="CR405" s="1026"/>
      <c r="CS405" s="1202"/>
      <c r="CT405" s="1022"/>
      <c r="CU405" s="1022"/>
      <c r="CV405" s="1022"/>
      <c r="CW405" s="1065"/>
      <c r="CX405" s="1026"/>
      <c r="CY405" s="1022"/>
      <c r="CZ405" s="1022"/>
      <c r="DA405" s="1022"/>
      <c r="DB405" s="1022"/>
      <c r="DC405" s="1065"/>
    </row>
    <row r="406" spans="1:107" ht="18.600000000000001" customHeight="1" x14ac:dyDescent="0.25">
      <c r="A406" s="1180" t="s">
        <v>1083</v>
      </c>
      <c r="B406" s="1018"/>
      <c r="C406" s="1018"/>
      <c r="D406" s="1011"/>
      <c r="E406" s="1023"/>
      <c r="F406" s="1019"/>
      <c r="G406" s="1016"/>
      <c r="H406" s="1020"/>
      <c r="I406" s="1239"/>
      <c r="J406" s="1238"/>
      <c r="K406" s="1021"/>
      <c r="L406" s="1016"/>
      <c r="M406" s="1022"/>
      <c r="N40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0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0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0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0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0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06" s="1022"/>
      <c r="U406" s="1022"/>
      <c r="V40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0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0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0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0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0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06" s="1022"/>
      <c r="AC406" s="1046"/>
      <c r="AD406" s="1047"/>
      <c r="AE406" s="1047"/>
      <c r="AF406" s="1047"/>
      <c r="AG406" s="1039"/>
      <c r="AH406" s="1038"/>
      <c r="AI406" s="1048"/>
      <c r="AJ406" s="1048"/>
      <c r="AK406" s="1041"/>
      <c r="AL406" s="1042"/>
      <c r="AM406" s="1043"/>
      <c r="AN406" s="1040"/>
      <c r="AO406" s="1044"/>
      <c r="AP406" s="1044"/>
      <c r="AQ406" s="1044"/>
      <c r="AR406" s="1044"/>
      <c r="AS406" s="1044"/>
      <c r="AT406" s="1044"/>
      <c r="AU406" s="1049"/>
      <c r="AV406" s="1041"/>
      <c r="AW406" s="1041"/>
      <c r="AX406" s="1047"/>
      <c r="AY40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0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06" s="1055"/>
      <c r="BB406" s="1038"/>
      <c r="BC406" s="1038"/>
      <c r="BD40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06" s="1038"/>
      <c r="BF406" s="1030"/>
      <c r="BG406" s="1030"/>
      <c r="BH406" s="1066"/>
      <c r="BI406" s="1038"/>
      <c r="BJ406" s="1066"/>
      <c r="BK406" s="1055"/>
      <c r="BL406" s="1038"/>
      <c r="BM406" s="1067"/>
      <c r="BN406" s="1068"/>
      <c r="BO406" s="1055"/>
      <c r="BP406" s="1022"/>
      <c r="BQ406" s="1067"/>
      <c r="BR406" s="1069"/>
      <c r="BS406" s="1070"/>
      <c r="BT406" s="1022"/>
      <c r="BU406" s="1071"/>
      <c r="BV406" s="1039"/>
      <c r="BW406" s="1025"/>
      <c r="BX406" s="1026"/>
      <c r="BY406" s="1022"/>
      <c r="BZ406" s="1022"/>
      <c r="CA406" s="1025"/>
      <c r="CB406" s="1026"/>
      <c r="CC406" s="1025"/>
      <c r="CD406" s="1026"/>
      <c r="CE406" s="1025"/>
      <c r="CF406" s="1026"/>
      <c r="CG406" s="1202"/>
      <c r="CH406" s="1022"/>
      <c r="CI406" s="1022"/>
      <c r="CJ406" s="1022"/>
      <c r="CK406" s="1065"/>
      <c r="CL406" s="1026"/>
      <c r="CM406" s="1202"/>
      <c r="CN406" s="1022"/>
      <c r="CO406" s="1022"/>
      <c r="CP406" s="1022"/>
      <c r="CQ406" s="1065"/>
      <c r="CR406" s="1026"/>
      <c r="CS406" s="1202"/>
      <c r="CT406" s="1022"/>
      <c r="CU406" s="1022"/>
      <c r="CV406" s="1022"/>
      <c r="CW406" s="1065"/>
      <c r="CX406" s="1026"/>
      <c r="CY406" s="1022"/>
      <c r="CZ406" s="1022"/>
      <c r="DA406" s="1022"/>
      <c r="DB406" s="1022"/>
      <c r="DC406" s="1065"/>
    </row>
    <row r="407" spans="1:107" ht="18.600000000000001" customHeight="1" x14ac:dyDescent="0.25">
      <c r="A407" s="1180" t="s">
        <v>1084</v>
      </c>
      <c r="B407" s="1018"/>
      <c r="C407" s="1018"/>
      <c r="D407" s="1011"/>
      <c r="E407" s="1023"/>
      <c r="F407" s="1019"/>
      <c r="G407" s="1016"/>
      <c r="H407" s="1020"/>
      <c r="I407" s="1239"/>
      <c r="J407" s="1238"/>
      <c r="K407" s="1021"/>
      <c r="L407" s="1016"/>
      <c r="M407" s="1022"/>
      <c r="N40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0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0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0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0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0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07" s="1022"/>
      <c r="U407" s="1022"/>
      <c r="V40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0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0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0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0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0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07" s="1022"/>
      <c r="AC407" s="1046"/>
      <c r="AD407" s="1047"/>
      <c r="AE407" s="1047"/>
      <c r="AF407" s="1047"/>
      <c r="AG407" s="1039"/>
      <c r="AH407" s="1038"/>
      <c r="AI407" s="1048"/>
      <c r="AJ407" s="1048"/>
      <c r="AK407" s="1041"/>
      <c r="AL407" s="1042"/>
      <c r="AM407" s="1043"/>
      <c r="AN407" s="1040"/>
      <c r="AO407" s="1044"/>
      <c r="AP407" s="1044"/>
      <c r="AQ407" s="1044"/>
      <c r="AR407" s="1044"/>
      <c r="AS407" s="1044"/>
      <c r="AT407" s="1044"/>
      <c r="AU407" s="1049"/>
      <c r="AV407" s="1041"/>
      <c r="AW407" s="1041"/>
      <c r="AX407" s="1047"/>
      <c r="AY40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0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07" s="1055"/>
      <c r="BB407" s="1038"/>
      <c r="BC407" s="1038"/>
      <c r="BD40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07" s="1038"/>
      <c r="BF407" s="1030"/>
      <c r="BG407" s="1030"/>
      <c r="BH407" s="1066"/>
      <c r="BI407" s="1038"/>
      <c r="BJ407" s="1066"/>
      <c r="BK407" s="1055"/>
      <c r="BL407" s="1038"/>
      <c r="BM407" s="1067"/>
      <c r="BN407" s="1068"/>
      <c r="BO407" s="1055"/>
      <c r="BP407" s="1022"/>
      <c r="BQ407" s="1067"/>
      <c r="BR407" s="1069"/>
      <c r="BS407" s="1070"/>
      <c r="BT407" s="1022"/>
      <c r="BU407" s="1071"/>
      <c r="BV407" s="1039"/>
      <c r="BW407" s="1025"/>
      <c r="BX407" s="1026"/>
      <c r="BY407" s="1022"/>
      <c r="BZ407" s="1022"/>
      <c r="CA407" s="1025"/>
      <c r="CB407" s="1026"/>
      <c r="CC407" s="1025"/>
      <c r="CD407" s="1026"/>
      <c r="CE407" s="1025"/>
      <c r="CF407" s="1026"/>
      <c r="CG407" s="1202"/>
      <c r="CH407" s="1022"/>
      <c r="CI407" s="1022"/>
      <c r="CJ407" s="1022"/>
      <c r="CK407" s="1065"/>
      <c r="CL407" s="1026"/>
      <c r="CM407" s="1202"/>
      <c r="CN407" s="1022"/>
      <c r="CO407" s="1022"/>
      <c r="CP407" s="1022"/>
      <c r="CQ407" s="1065"/>
      <c r="CR407" s="1026"/>
      <c r="CS407" s="1202"/>
      <c r="CT407" s="1022"/>
      <c r="CU407" s="1022"/>
      <c r="CV407" s="1022"/>
      <c r="CW407" s="1065"/>
      <c r="CX407" s="1026"/>
      <c r="CY407" s="1022"/>
      <c r="CZ407" s="1022"/>
      <c r="DA407" s="1022"/>
      <c r="DB407" s="1022"/>
      <c r="DC407" s="1065"/>
    </row>
    <row r="408" spans="1:107" ht="18.600000000000001" customHeight="1" x14ac:dyDescent="0.25">
      <c r="A408" s="1180" t="s">
        <v>1085</v>
      </c>
      <c r="B408" s="1018"/>
      <c r="C408" s="1018"/>
      <c r="D408" s="1011"/>
      <c r="E408" s="1023"/>
      <c r="F408" s="1019"/>
      <c r="G408" s="1016"/>
      <c r="H408" s="1020"/>
      <c r="I408" s="1239"/>
      <c r="J408" s="1238"/>
      <c r="K408" s="1021"/>
      <c r="L408" s="1016"/>
      <c r="M408" s="1022"/>
      <c r="N40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0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0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0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0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0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08" s="1022"/>
      <c r="U408" s="1022"/>
      <c r="V40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0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0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0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0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0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08" s="1022"/>
      <c r="AC408" s="1046"/>
      <c r="AD408" s="1047"/>
      <c r="AE408" s="1047"/>
      <c r="AF408" s="1047"/>
      <c r="AG408" s="1039"/>
      <c r="AH408" s="1038"/>
      <c r="AI408" s="1048"/>
      <c r="AJ408" s="1048"/>
      <c r="AK408" s="1041"/>
      <c r="AL408" s="1042"/>
      <c r="AM408" s="1043"/>
      <c r="AN408" s="1040"/>
      <c r="AO408" s="1044"/>
      <c r="AP408" s="1044"/>
      <c r="AQ408" s="1044"/>
      <c r="AR408" s="1044"/>
      <c r="AS408" s="1044"/>
      <c r="AT408" s="1044"/>
      <c r="AU408" s="1049"/>
      <c r="AV408" s="1041"/>
      <c r="AW408" s="1041"/>
      <c r="AX408" s="1047"/>
      <c r="AY40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0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08" s="1055"/>
      <c r="BB408" s="1038"/>
      <c r="BC408" s="1038"/>
      <c r="BD40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08" s="1038"/>
      <c r="BF408" s="1030"/>
      <c r="BG408" s="1030"/>
      <c r="BH408" s="1066"/>
      <c r="BI408" s="1038"/>
      <c r="BJ408" s="1066"/>
      <c r="BK408" s="1055"/>
      <c r="BL408" s="1038"/>
      <c r="BM408" s="1067"/>
      <c r="BN408" s="1068"/>
      <c r="BO408" s="1055"/>
      <c r="BP408" s="1022"/>
      <c r="BQ408" s="1067"/>
      <c r="BR408" s="1069"/>
      <c r="BS408" s="1070"/>
      <c r="BT408" s="1022"/>
      <c r="BU408" s="1071"/>
      <c r="BV408" s="1039"/>
      <c r="BW408" s="1025"/>
      <c r="BX408" s="1026"/>
      <c r="BY408" s="1022"/>
      <c r="BZ408" s="1022"/>
      <c r="CA408" s="1025"/>
      <c r="CB408" s="1026"/>
      <c r="CC408" s="1025"/>
      <c r="CD408" s="1026"/>
      <c r="CE408" s="1025"/>
      <c r="CF408" s="1026"/>
      <c r="CG408" s="1202"/>
      <c r="CH408" s="1022"/>
      <c r="CI408" s="1022"/>
      <c r="CJ408" s="1022"/>
      <c r="CK408" s="1065"/>
      <c r="CL408" s="1026"/>
      <c r="CM408" s="1202"/>
      <c r="CN408" s="1022"/>
      <c r="CO408" s="1022"/>
      <c r="CP408" s="1022"/>
      <c r="CQ408" s="1065"/>
      <c r="CR408" s="1026"/>
      <c r="CS408" s="1202"/>
      <c r="CT408" s="1022"/>
      <c r="CU408" s="1022"/>
      <c r="CV408" s="1022"/>
      <c r="CW408" s="1065"/>
      <c r="CX408" s="1026"/>
      <c r="CY408" s="1022"/>
      <c r="CZ408" s="1022"/>
      <c r="DA408" s="1022"/>
      <c r="DB408" s="1022"/>
      <c r="DC408" s="1065"/>
    </row>
    <row r="409" spans="1:107" ht="18.600000000000001" customHeight="1" x14ac:dyDescent="0.25">
      <c r="A409" s="1180" t="s">
        <v>1086</v>
      </c>
      <c r="B409" s="1018"/>
      <c r="C409" s="1018"/>
      <c r="D409" s="1011"/>
      <c r="E409" s="1023"/>
      <c r="F409" s="1019"/>
      <c r="G409" s="1016"/>
      <c r="H409" s="1020"/>
      <c r="I409" s="1239"/>
      <c r="J409" s="1238"/>
      <c r="K409" s="1021"/>
      <c r="L409" s="1016"/>
      <c r="M409" s="1022"/>
      <c r="N40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0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0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0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0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0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09" s="1022"/>
      <c r="U409" s="1022"/>
      <c r="V40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0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0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0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0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0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09" s="1022"/>
      <c r="AC409" s="1046"/>
      <c r="AD409" s="1047"/>
      <c r="AE409" s="1047"/>
      <c r="AF409" s="1047"/>
      <c r="AG409" s="1039"/>
      <c r="AH409" s="1038"/>
      <c r="AI409" s="1048"/>
      <c r="AJ409" s="1048"/>
      <c r="AK409" s="1041"/>
      <c r="AL409" s="1042"/>
      <c r="AM409" s="1043"/>
      <c r="AN409" s="1040"/>
      <c r="AO409" s="1044"/>
      <c r="AP409" s="1044"/>
      <c r="AQ409" s="1044"/>
      <c r="AR409" s="1044"/>
      <c r="AS409" s="1044"/>
      <c r="AT409" s="1044"/>
      <c r="AU409" s="1049"/>
      <c r="AV409" s="1041"/>
      <c r="AW409" s="1041"/>
      <c r="AX409" s="1047"/>
      <c r="AY40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0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09" s="1055"/>
      <c r="BB409" s="1038"/>
      <c r="BC409" s="1038"/>
      <c r="BD40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09" s="1038"/>
      <c r="BF409" s="1030"/>
      <c r="BG409" s="1030"/>
      <c r="BH409" s="1066"/>
      <c r="BI409" s="1038"/>
      <c r="BJ409" s="1066"/>
      <c r="BK409" s="1055"/>
      <c r="BL409" s="1038"/>
      <c r="BM409" s="1067"/>
      <c r="BN409" s="1068"/>
      <c r="BO409" s="1055"/>
      <c r="BP409" s="1022"/>
      <c r="BQ409" s="1067"/>
      <c r="BR409" s="1069"/>
      <c r="BS409" s="1070"/>
      <c r="BT409" s="1022"/>
      <c r="BU409" s="1071"/>
      <c r="BV409" s="1039"/>
      <c r="BW409" s="1025"/>
      <c r="BX409" s="1026"/>
      <c r="BY409" s="1022"/>
      <c r="BZ409" s="1022"/>
      <c r="CA409" s="1025"/>
      <c r="CB409" s="1026"/>
      <c r="CC409" s="1025"/>
      <c r="CD409" s="1026"/>
      <c r="CE409" s="1025"/>
      <c r="CF409" s="1026"/>
      <c r="CG409" s="1202"/>
      <c r="CH409" s="1022"/>
      <c r="CI409" s="1022"/>
      <c r="CJ409" s="1022"/>
      <c r="CK409" s="1065"/>
      <c r="CL409" s="1026"/>
      <c r="CM409" s="1202"/>
      <c r="CN409" s="1022"/>
      <c r="CO409" s="1022"/>
      <c r="CP409" s="1022"/>
      <c r="CQ409" s="1065"/>
      <c r="CR409" s="1026"/>
      <c r="CS409" s="1202"/>
      <c r="CT409" s="1022"/>
      <c r="CU409" s="1022"/>
      <c r="CV409" s="1022"/>
      <c r="CW409" s="1065"/>
      <c r="CX409" s="1026"/>
      <c r="CY409" s="1022"/>
      <c r="CZ409" s="1022"/>
      <c r="DA409" s="1022"/>
      <c r="DB409" s="1022"/>
      <c r="DC409" s="1065"/>
    </row>
    <row r="410" spans="1:107" ht="18.600000000000001" customHeight="1" x14ac:dyDescent="0.25">
      <c r="A410" s="1180" t="s">
        <v>1087</v>
      </c>
      <c r="B410" s="1018"/>
      <c r="C410" s="1018"/>
      <c r="D410" s="1011"/>
      <c r="E410" s="1023"/>
      <c r="F410" s="1019"/>
      <c r="G410" s="1016"/>
      <c r="H410" s="1020"/>
      <c r="I410" s="1239"/>
      <c r="J410" s="1238"/>
      <c r="K410" s="1021"/>
      <c r="L410" s="1016"/>
      <c r="M410" s="1022"/>
      <c r="N41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1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1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1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1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1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10" s="1022"/>
      <c r="U410" s="1022"/>
      <c r="V41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1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1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1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1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1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10" s="1022"/>
      <c r="AC410" s="1046"/>
      <c r="AD410" s="1047"/>
      <c r="AE410" s="1047"/>
      <c r="AF410" s="1047"/>
      <c r="AG410" s="1039"/>
      <c r="AH410" s="1038"/>
      <c r="AI410" s="1048"/>
      <c r="AJ410" s="1048"/>
      <c r="AK410" s="1041"/>
      <c r="AL410" s="1042"/>
      <c r="AM410" s="1043"/>
      <c r="AN410" s="1040"/>
      <c r="AO410" s="1044"/>
      <c r="AP410" s="1044"/>
      <c r="AQ410" s="1044"/>
      <c r="AR410" s="1044"/>
      <c r="AS410" s="1044"/>
      <c r="AT410" s="1044"/>
      <c r="AU410" s="1049"/>
      <c r="AV410" s="1041"/>
      <c r="AW410" s="1041"/>
      <c r="AX410" s="1047"/>
      <c r="AY41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1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10" s="1055"/>
      <c r="BB410" s="1038"/>
      <c r="BC410" s="1038"/>
      <c r="BD41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10" s="1038"/>
      <c r="BF410" s="1030"/>
      <c r="BG410" s="1030"/>
      <c r="BH410" s="1066"/>
      <c r="BI410" s="1038"/>
      <c r="BJ410" s="1066"/>
      <c r="BK410" s="1055"/>
      <c r="BL410" s="1038"/>
      <c r="BM410" s="1067"/>
      <c r="BN410" s="1068"/>
      <c r="BO410" s="1055"/>
      <c r="BP410" s="1022"/>
      <c r="BQ410" s="1067"/>
      <c r="BR410" s="1069"/>
      <c r="BS410" s="1070"/>
      <c r="BT410" s="1022"/>
      <c r="BU410" s="1071"/>
      <c r="BV410" s="1039"/>
      <c r="BW410" s="1025"/>
      <c r="BX410" s="1026"/>
      <c r="BY410" s="1022"/>
      <c r="BZ410" s="1022"/>
      <c r="CA410" s="1025"/>
      <c r="CB410" s="1026"/>
      <c r="CC410" s="1025"/>
      <c r="CD410" s="1026"/>
      <c r="CE410" s="1025"/>
      <c r="CF410" s="1026"/>
      <c r="CG410" s="1202"/>
      <c r="CH410" s="1022"/>
      <c r="CI410" s="1022"/>
      <c r="CJ410" s="1022"/>
      <c r="CK410" s="1065"/>
      <c r="CL410" s="1026"/>
      <c r="CM410" s="1202"/>
      <c r="CN410" s="1022"/>
      <c r="CO410" s="1022"/>
      <c r="CP410" s="1022"/>
      <c r="CQ410" s="1065"/>
      <c r="CR410" s="1026"/>
      <c r="CS410" s="1202"/>
      <c r="CT410" s="1022"/>
      <c r="CU410" s="1022"/>
      <c r="CV410" s="1022"/>
      <c r="CW410" s="1065"/>
      <c r="CX410" s="1026"/>
      <c r="CY410" s="1022"/>
      <c r="CZ410" s="1022"/>
      <c r="DA410" s="1022"/>
      <c r="DB410" s="1022"/>
      <c r="DC410" s="1065"/>
    </row>
    <row r="411" spans="1:107" ht="18.600000000000001" customHeight="1" x14ac:dyDescent="0.25">
      <c r="A411" s="1180" t="s">
        <v>1088</v>
      </c>
      <c r="B411" s="1018"/>
      <c r="C411" s="1018"/>
      <c r="D411" s="1011"/>
      <c r="E411" s="1023"/>
      <c r="F411" s="1019"/>
      <c r="G411" s="1016"/>
      <c r="H411" s="1020"/>
      <c r="I411" s="1239"/>
      <c r="J411" s="1238"/>
      <c r="K411" s="1021"/>
      <c r="L411" s="1016"/>
      <c r="M411" s="1022"/>
      <c r="N41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1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1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1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1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1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11" s="1022"/>
      <c r="U411" s="1022"/>
      <c r="V41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1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1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1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1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1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11" s="1022"/>
      <c r="AC411" s="1046"/>
      <c r="AD411" s="1047"/>
      <c r="AE411" s="1047"/>
      <c r="AF411" s="1047"/>
      <c r="AG411" s="1039"/>
      <c r="AH411" s="1038"/>
      <c r="AI411" s="1048"/>
      <c r="AJ411" s="1048"/>
      <c r="AK411" s="1041"/>
      <c r="AL411" s="1042"/>
      <c r="AM411" s="1043"/>
      <c r="AN411" s="1040"/>
      <c r="AO411" s="1044"/>
      <c r="AP411" s="1044"/>
      <c r="AQ411" s="1044"/>
      <c r="AR411" s="1044"/>
      <c r="AS411" s="1044"/>
      <c r="AT411" s="1044"/>
      <c r="AU411" s="1049"/>
      <c r="AV411" s="1041"/>
      <c r="AW411" s="1041"/>
      <c r="AX411" s="1047"/>
      <c r="AY41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1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11" s="1055"/>
      <c r="BB411" s="1038"/>
      <c r="BC411" s="1038"/>
      <c r="BD41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11" s="1038"/>
      <c r="BF411" s="1030"/>
      <c r="BG411" s="1030"/>
      <c r="BH411" s="1066"/>
      <c r="BI411" s="1038"/>
      <c r="BJ411" s="1066"/>
      <c r="BK411" s="1055"/>
      <c r="BL411" s="1038"/>
      <c r="BM411" s="1067"/>
      <c r="BN411" s="1068"/>
      <c r="BO411" s="1055"/>
      <c r="BP411" s="1022"/>
      <c r="BQ411" s="1067"/>
      <c r="BR411" s="1069"/>
      <c r="BS411" s="1070"/>
      <c r="BT411" s="1022"/>
      <c r="BU411" s="1071"/>
      <c r="BV411" s="1039"/>
      <c r="BW411" s="1025"/>
      <c r="BX411" s="1026"/>
      <c r="BY411" s="1022"/>
      <c r="BZ411" s="1022"/>
      <c r="CA411" s="1025"/>
      <c r="CB411" s="1026"/>
      <c r="CC411" s="1025"/>
      <c r="CD411" s="1026"/>
      <c r="CE411" s="1025"/>
      <c r="CF411" s="1026"/>
      <c r="CG411" s="1202"/>
      <c r="CH411" s="1022"/>
      <c r="CI411" s="1022"/>
      <c r="CJ411" s="1022"/>
      <c r="CK411" s="1065"/>
      <c r="CL411" s="1026"/>
      <c r="CM411" s="1202"/>
      <c r="CN411" s="1022"/>
      <c r="CO411" s="1022"/>
      <c r="CP411" s="1022"/>
      <c r="CQ411" s="1065"/>
      <c r="CR411" s="1026"/>
      <c r="CS411" s="1202"/>
      <c r="CT411" s="1022"/>
      <c r="CU411" s="1022"/>
      <c r="CV411" s="1022"/>
      <c r="CW411" s="1065"/>
      <c r="CX411" s="1026"/>
      <c r="CY411" s="1022"/>
      <c r="CZ411" s="1022"/>
      <c r="DA411" s="1022"/>
      <c r="DB411" s="1022"/>
      <c r="DC411" s="1065"/>
    </row>
    <row r="412" spans="1:107" ht="18.600000000000001" customHeight="1" x14ac:dyDescent="0.25">
      <c r="A412" s="1180" t="s">
        <v>1089</v>
      </c>
      <c r="B412" s="1018"/>
      <c r="C412" s="1018"/>
      <c r="D412" s="1011"/>
      <c r="E412" s="1023"/>
      <c r="F412" s="1019"/>
      <c r="G412" s="1016"/>
      <c r="H412" s="1020"/>
      <c r="I412" s="1239"/>
      <c r="J412" s="1238"/>
      <c r="K412" s="1021"/>
      <c r="L412" s="1016"/>
      <c r="M412" s="1022"/>
      <c r="N41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1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1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1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1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1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12" s="1022"/>
      <c r="U412" s="1022"/>
      <c r="V41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1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1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1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1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1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12" s="1022"/>
      <c r="AC412" s="1046"/>
      <c r="AD412" s="1047"/>
      <c r="AE412" s="1047"/>
      <c r="AF412" s="1047"/>
      <c r="AG412" s="1039"/>
      <c r="AH412" s="1038"/>
      <c r="AI412" s="1048"/>
      <c r="AJ412" s="1048"/>
      <c r="AK412" s="1041"/>
      <c r="AL412" s="1042"/>
      <c r="AM412" s="1043"/>
      <c r="AN412" s="1040"/>
      <c r="AO412" s="1044"/>
      <c r="AP412" s="1044"/>
      <c r="AQ412" s="1044"/>
      <c r="AR412" s="1044"/>
      <c r="AS412" s="1044"/>
      <c r="AT412" s="1044"/>
      <c r="AU412" s="1049"/>
      <c r="AV412" s="1041"/>
      <c r="AW412" s="1041"/>
      <c r="AX412" s="1047"/>
      <c r="AY41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1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12" s="1055"/>
      <c r="BB412" s="1038"/>
      <c r="BC412" s="1038"/>
      <c r="BD41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12" s="1038"/>
      <c r="BF412" s="1030"/>
      <c r="BG412" s="1030"/>
      <c r="BH412" s="1066"/>
      <c r="BI412" s="1038"/>
      <c r="BJ412" s="1066"/>
      <c r="BK412" s="1055"/>
      <c r="BL412" s="1038"/>
      <c r="BM412" s="1067"/>
      <c r="BN412" s="1068"/>
      <c r="BO412" s="1055"/>
      <c r="BP412" s="1022"/>
      <c r="BQ412" s="1067"/>
      <c r="BR412" s="1069"/>
      <c r="BS412" s="1070"/>
      <c r="BT412" s="1022"/>
      <c r="BU412" s="1071"/>
      <c r="BV412" s="1039"/>
      <c r="BW412" s="1025"/>
      <c r="BX412" s="1026"/>
      <c r="BY412" s="1022"/>
      <c r="BZ412" s="1022"/>
      <c r="CA412" s="1025"/>
      <c r="CB412" s="1026"/>
      <c r="CC412" s="1025"/>
      <c r="CD412" s="1026"/>
      <c r="CE412" s="1025"/>
      <c r="CF412" s="1026"/>
      <c r="CG412" s="1202"/>
      <c r="CH412" s="1022"/>
      <c r="CI412" s="1022"/>
      <c r="CJ412" s="1022"/>
      <c r="CK412" s="1065"/>
      <c r="CL412" s="1026"/>
      <c r="CM412" s="1202"/>
      <c r="CN412" s="1022"/>
      <c r="CO412" s="1022"/>
      <c r="CP412" s="1022"/>
      <c r="CQ412" s="1065"/>
      <c r="CR412" s="1026"/>
      <c r="CS412" s="1202"/>
      <c r="CT412" s="1022"/>
      <c r="CU412" s="1022"/>
      <c r="CV412" s="1022"/>
      <c r="CW412" s="1065"/>
      <c r="CX412" s="1026"/>
      <c r="CY412" s="1022"/>
      <c r="CZ412" s="1022"/>
      <c r="DA412" s="1022"/>
      <c r="DB412" s="1022"/>
      <c r="DC412" s="1065"/>
    </row>
    <row r="413" spans="1:107" ht="18.600000000000001" customHeight="1" x14ac:dyDescent="0.25">
      <c r="A413" s="1180" t="s">
        <v>1090</v>
      </c>
      <c r="B413" s="1018"/>
      <c r="C413" s="1018"/>
      <c r="D413" s="1011"/>
      <c r="E413" s="1023"/>
      <c r="F413" s="1019"/>
      <c r="G413" s="1016"/>
      <c r="H413" s="1020"/>
      <c r="I413" s="1239"/>
      <c r="J413" s="1238"/>
      <c r="K413" s="1021"/>
      <c r="L413" s="1016"/>
      <c r="M413" s="1022"/>
      <c r="N41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1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1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1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1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1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13" s="1022"/>
      <c r="U413" s="1022"/>
      <c r="V41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1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1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1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1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1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13" s="1022"/>
      <c r="AC413" s="1046"/>
      <c r="AD413" s="1047"/>
      <c r="AE413" s="1047"/>
      <c r="AF413" s="1047"/>
      <c r="AG413" s="1039"/>
      <c r="AH413" s="1038"/>
      <c r="AI413" s="1048"/>
      <c r="AJ413" s="1048"/>
      <c r="AK413" s="1041"/>
      <c r="AL413" s="1042"/>
      <c r="AM413" s="1043"/>
      <c r="AN413" s="1040"/>
      <c r="AO413" s="1044"/>
      <c r="AP413" s="1044"/>
      <c r="AQ413" s="1044"/>
      <c r="AR413" s="1044"/>
      <c r="AS413" s="1044"/>
      <c r="AT413" s="1044"/>
      <c r="AU413" s="1049"/>
      <c r="AV413" s="1041"/>
      <c r="AW413" s="1041"/>
      <c r="AX413" s="1047"/>
      <c r="AY41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1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13" s="1055"/>
      <c r="BB413" s="1038"/>
      <c r="BC413" s="1038"/>
      <c r="BD41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13" s="1038"/>
      <c r="BF413" s="1030"/>
      <c r="BG413" s="1030"/>
      <c r="BH413" s="1066"/>
      <c r="BI413" s="1038"/>
      <c r="BJ413" s="1066"/>
      <c r="BK413" s="1055"/>
      <c r="BL413" s="1038"/>
      <c r="BM413" s="1067"/>
      <c r="BN413" s="1068"/>
      <c r="BO413" s="1055"/>
      <c r="BP413" s="1022"/>
      <c r="BQ413" s="1067"/>
      <c r="BR413" s="1069"/>
      <c r="BS413" s="1070"/>
      <c r="BT413" s="1022"/>
      <c r="BU413" s="1071"/>
      <c r="BV413" s="1039"/>
      <c r="BW413" s="1025"/>
      <c r="BX413" s="1026"/>
      <c r="BY413" s="1022"/>
      <c r="BZ413" s="1022"/>
      <c r="CA413" s="1025"/>
      <c r="CB413" s="1026"/>
      <c r="CC413" s="1025"/>
      <c r="CD413" s="1026"/>
      <c r="CE413" s="1025"/>
      <c r="CF413" s="1026"/>
      <c r="CG413" s="1202"/>
      <c r="CH413" s="1022"/>
      <c r="CI413" s="1022"/>
      <c r="CJ413" s="1022"/>
      <c r="CK413" s="1065"/>
      <c r="CL413" s="1026"/>
      <c r="CM413" s="1202"/>
      <c r="CN413" s="1022"/>
      <c r="CO413" s="1022"/>
      <c r="CP413" s="1022"/>
      <c r="CQ413" s="1065"/>
      <c r="CR413" s="1026"/>
      <c r="CS413" s="1202"/>
      <c r="CT413" s="1022"/>
      <c r="CU413" s="1022"/>
      <c r="CV413" s="1022"/>
      <c r="CW413" s="1065"/>
      <c r="CX413" s="1026"/>
      <c r="CY413" s="1022"/>
      <c r="CZ413" s="1022"/>
      <c r="DA413" s="1022"/>
      <c r="DB413" s="1022"/>
      <c r="DC413" s="1065"/>
    </row>
    <row r="414" spans="1:107" ht="18.600000000000001" customHeight="1" x14ac:dyDescent="0.25">
      <c r="A414" s="1180" t="s">
        <v>1091</v>
      </c>
      <c r="B414" s="1018"/>
      <c r="C414" s="1018"/>
      <c r="D414" s="1011"/>
      <c r="E414" s="1023"/>
      <c r="F414" s="1019"/>
      <c r="G414" s="1016"/>
      <c r="H414" s="1020"/>
      <c r="I414" s="1239"/>
      <c r="J414" s="1238"/>
      <c r="K414" s="1021"/>
      <c r="L414" s="1016"/>
      <c r="M414" s="1022"/>
      <c r="N41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1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1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1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1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1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14" s="1022"/>
      <c r="U414" s="1022"/>
      <c r="V41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1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1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1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1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1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14" s="1022"/>
      <c r="AC414" s="1046"/>
      <c r="AD414" s="1047"/>
      <c r="AE414" s="1047"/>
      <c r="AF414" s="1047"/>
      <c r="AG414" s="1039"/>
      <c r="AH414" s="1038"/>
      <c r="AI414" s="1048"/>
      <c r="AJ414" s="1048"/>
      <c r="AK414" s="1041"/>
      <c r="AL414" s="1042"/>
      <c r="AM414" s="1043"/>
      <c r="AN414" s="1040"/>
      <c r="AO414" s="1044"/>
      <c r="AP414" s="1044"/>
      <c r="AQ414" s="1044"/>
      <c r="AR414" s="1044"/>
      <c r="AS414" s="1044"/>
      <c r="AT414" s="1044"/>
      <c r="AU414" s="1049"/>
      <c r="AV414" s="1041"/>
      <c r="AW414" s="1041"/>
      <c r="AX414" s="1047"/>
      <c r="AY41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1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14" s="1055"/>
      <c r="BB414" s="1038"/>
      <c r="BC414" s="1038"/>
      <c r="BD41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14" s="1038"/>
      <c r="BF414" s="1030"/>
      <c r="BG414" s="1030"/>
      <c r="BH414" s="1066"/>
      <c r="BI414" s="1038"/>
      <c r="BJ414" s="1066"/>
      <c r="BK414" s="1055"/>
      <c r="BL414" s="1038"/>
      <c r="BM414" s="1067"/>
      <c r="BN414" s="1068"/>
      <c r="BO414" s="1055"/>
      <c r="BP414" s="1022"/>
      <c r="BQ414" s="1067"/>
      <c r="BR414" s="1069"/>
      <c r="BS414" s="1070"/>
      <c r="BT414" s="1022"/>
      <c r="BU414" s="1071"/>
      <c r="BV414" s="1039"/>
      <c r="BW414" s="1025"/>
      <c r="BX414" s="1026"/>
      <c r="BY414" s="1022"/>
      <c r="BZ414" s="1022"/>
      <c r="CA414" s="1025"/>
      <c r="CB414" s="1026"/>
      <c r="CC414" s="1025"/>
      <c r="CD414" s="1026"/>
      <c r="CE414" s="1025"/>
      <c r="CF414" s="1026"/>
      <c r="CG414" s="1202"/>
      <c r="CH414" s="1022"/>
      <c r="CI414" s="1022"/>
      <c r="CJ414" s="1022"/>
      <c r="CK414" s="1065"/>
      <c r="CL414" s="1026"/>
      <c r="CM414" s="1202"/>
      <c r="CN414" s="1022"/>
      <c r="CO414" s="1022"/>
      <c r="CP414" s="1022"/>
      <c r="CQ414" s="1065"/>
      <c r="CR414" s="1026"/>
      <c r="CS414" s="1202"/>
      <c r="CT414" s="1022"/>
      <c r="CU414" s="1022"/>
      <c r="CV414" s="1022"/>
      <c r="CW414" s="1065"/>
      <c r="CX414" s="1026"/>
      <c r="CY414" s="1022"/>
      <c r="CZ414" s="1022"/>
      <c r="DA414" s="1022"/>
      <c r="DB414" s="1022"/>
      <c r="DC414" s="1065"/>
    </row>
    <row r="415" spans="1:107" ht="18.600000000000001" customHeight="1" x14ac:dyDescent="0.25">
      <c r="A415" s="1180" t="s">
        <v>1092</v>
      </c>
      <c r="B415" s="1018"/>
      <c r="C415" s="1018"/>
      <c r="D415" s="1011"/>
      <c r="E415" s="1023"/>
      <c r="F415" s="1019"/>
      <c r="G415" s="1016"/>
      <c r="H415" s="1020"/>
      <c r="I415" s="1239"/>
      <c r="J415" s="1238"/>
      <c r="K415" s="1021"/>
      <c r="L415" s="1016"/>
      <c r="M415" s="1022"/>
      <c r="N41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1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1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1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1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1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15" s="1022"/>
      <c r="U415" s="1022"/>
      <c r="V41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1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1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1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1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1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15" s="1022"/>
      <c r="AC415" s="1046"/>
      <c r="AD415" s="1047"/>
      <c r="AE415" s="1047"/>
      <c r="AF415" s="1047"/>
      <c r="AG415" s="1039"/>
      <c r="AH415" s="1038"/>
      <c r="AI415" s="1048"/>
      <c r="AJ415" s="1048"/>
      <c r="AK415" s="1041"/>
      <c r="AL415" s="1042"/>
      <c r="AM415" s="1043"/>
      <c r="AN415" s="1040"/>
      <c r="AO415" s="1044"/>
      <c r="AP415" s="1044"/>
      <c r="AQ415" s="1044"/>
      <c r="AR415" s="1044"/>
      <c r="AS415" s="1044"/>
      <c r="AT415" s="1044"/>
      <c r="AU415" s="1049"/>
      <c r="AV415" s="1041"/>
      <c r="AW415" s="1041"/>
      <c r="AX415" s="1047"/>
      <c r="AY41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1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15" s="1055"/>
      <c r="BB415" s="1038"/>
      <c r="BC415" s="1038"/>
      <c r="BD41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15" s="1038"/>
      <c r="BF415" s="1030"/>
      <c r="BG415" s="1030"/>
      <c r="BH415" s="1066"/>
      <c r="BI415" s="1038"/>
      <c r="BJ415" s="1066"/>
      <c r="BK415" s="1055"/>
      <c r="BL415" s="1038"/>
      <c r="BM415" s="1067"/>
      <c r="BN415" s="1068"/>
      <c r="BO415" s="1055"/>
      <c r="BP415" s="1022"/>
      <c r="BQ415" s="1067"/>
      <c r="BR415" s="1069"/>
      <c r="BS415" s="1070"/>
      <c r="BT415" s="1022"/>
      <c r="BU415" s="1071"/>
      <c r="BV415" s="1039"/>
      <c r="BW415" s="1025"/>
      <c r="BX415" s="1026"/>
      <c r="BY415" s="1022"/>
      <c r="BZ415" s="1022"/>
      <c r="CA415" s="1025"/>
      <c r="CB415" s="1026"/>
      <c r="CC415" s="1025"/>
      <c r="CD415" s="1026"/>
      <c r="CE415" s="1025"/>
      <c r="CF415" s="1026"/>
      <c r="CG415" s="1202"/>
      <c r="CH415" s="1022"/>
      <c r="CI415" s="1022"/>
      <c r="CJ415" s="1022"/>
      <c r="CK415" s="1065"/>
      <c r="CL415" s="1026"/>
      <c r="CM415" s="1202"/>
      <c r="CN415" s="1022"/>
      <c r="CO415" s="1022"/>
      <c r="CP415" s="1022"/>
      <c r="CQ415" s="1065"/>
      <c r="CR415" s="1026"/>
      <c r="CS415" s="1202"/>
      <c r="CT415" s="1022"/>
      <c r="CU415" s="1022"/>
      <c r="CV415" s="1022"/>
      <c r="CW415" s="1065"/>
      <c r="CX415" s="1026"/>
      <c r="CY415" s="1022"/>
      <c r="CZ415" s="1022"/>
      <c r="DA415" s="1022"/>
      <c r="DB415" s="1022"/>
      <c r="DC415" s="1065"/>
    </row>
    <row r="416" spans="1:107" ht="18.600000000000001" customHeight="1" x14ac:dyDescent="0.25">
      <c r="A416" s="1180" t="s">
        <v>1093</v>
      </c>
      <c r="B416" s="1018"/>
      <c r="C416" s="1018"/>
      <c r="D416" s="1011"/>
      <c r="E416" s="1023"/>
      <c r="F416" s="1019"/>
      <c r="G416" s="1016"/>
      <c r="H416" s="1020"/>
      <c r="I416" s="1239"/>
      <c r="J416" s="1238"/>
      <c r="K416" s="1021"/>
      <c r="L416" s="1016"/>
      <c r="M416" s="1022"/>
      <c r="N41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1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1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1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1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1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16" s="1022"/>
      <c r="U416" s="1022"/>
      <c r="V41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1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1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1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1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1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16" s="1022"/>
      <c r="AC416" s="1046"/>
      <c r="AD416" s="1047"/>
      <c r="AE416" s="1047"/>
      <c r="AF416" s="1047"/>
      <c r="AG416" s="1039"/>
      <c r="AH416" s="1038"/>
      <c r="AI416" s="1048"/>
      <c r="AJ416" s="1048"/>
      <c r="AK416" s="1041"/>
      <c r="AL416" s="1042"/>
      <c r="AM416" s="1043"/>
      <c r="AN416" s="1040"/>
      <c r="AO416" s="1044"/>
      <c r="AP416" s="1044"/>
      <c r="AQ416" s="1044"/>
      <c r="AR416" s="1044"/>
      <c r="AS416" s="1044"/>
      <c r="AT416" s="1044"/>
      <c r="AU416" s="1049"/>
      <c r="AV416" s="1041"/>
      <c r="AW416" s="1041"/>
      <c r="AX416" s="1047"/>
      <c r="AY41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1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16" s="1055"/>
      <c r="BB416" s="1038"/>
      <c r="BC416" s="1038"/>
      <c r="BD41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16" s="1038"/>
      <c r="BF416" s="1030"/>
      <c r="BG416" s="1030"/>
      <c r="BH416" s="1066"/>
      <c r="BI416" s="1038"/>
      <c r="BJ416" s="1066"/>
      <c r="BK416" s="1055"/>
      <c r="BL416" s="1038"/>
      <c r="BM416" s="1067"/>
      <c r="BN416" s="1068"/>
      <c r="BO416" s="1055"/>
      <c r="BP416" s="1022"/>
      <c r="BQ416" s="1067"/>
      <c r="BR416" s="1069"/>
      <c r="BS416" s="1070"/>
      <c r="BT416" s="1022"/>
      <c r="BU416" s="1071"/>
      <c r="BV416" s="1039"/>
      <c r="BW416" s="1025"/>
      <c r="BX416" s="1026"/>
      <c r="BY416" s="1022"/>
      <c r="BZ416" s="1022"/>
      <c r="CA416" s="1025"/>
      <c r="CB416" s="1026"/>
      <c r="CC416" s="1025"/>
      <c r="CD416" s="1026"/>
      <c r="CE416" s="1025"/>
      <c r="CF416" s="1026"/>
      <c r="CG416" s="1202"/>
      <c r="CH416" s="1022"/>
      <c r="CI416" s="1022"/>
      <c r="CJ416" s="1022"/>
      <c r="CK416" s="1065"/>
      <c r="CL416" s="1026"/>
      <c r="CM416" s="1202"/>
      <c r="CN416" s="1022"/>
      <c r="CO416" s="1022"/>
      <c r="CP416" s="1022"/>
      <c r="CQ416" s="1065"/>
      <c r="CR416" s="1026"/>
      <c r="CS416" s="1202"/>
      <c r="CT416" s="1022"/>
      <c r="CU416" s="1022"/>
      <c r="CV416" s="1022"/>
      <c r="CW416" s="1065"/>
      <c r="CX416" s="1026"/>
      <c r="CY416" s="1022"/>
      <c r="CZ416" s="1022"/>
      <c r="DA416" s="1022"/>
      <c r="DB416" s="1022"/>
      <c r="DC416" s="1065"/>
    </row>
    <row r="417" spans="1:107" ht="18.600000000000001" customHeight="1" x14ac:dyDescent="0.25">
      <c r="A417" s="1180" t="s">
        <v>1094</v>
      </c>
      <c r="B417" s="1018"/>
      <c r="C417" s="1018"/>
      <c r="D417" s="1011"/>
      <c r="E417" s="1023"/>
      <c r="F417" s="1019"/>
      <c r="G417" s="1016"/>
      <c r="H417" s="1020"/>
      <c r="I417" s="1239"/>
      <c r="J417" s="1238"/>
      <c r="K417" s="1021"/>
      <c r="L417" s="1016"/>
      <c r="M417" s="1022"/>
      <c r="N41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1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1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1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1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1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17" s="1022"/>
      <c r="U417" s="1022"/>
      <c r="V41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1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1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1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1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1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17" s="1022"/>
      <c r="AC417" s="1046"/>
      <c r="AD417" s="1047"/>
      <c r="AE417" s="1047"/>
      <c r="AF417" s="1047"/>
      <c r="AG417" s="1039"/>
      <c r="AH417" s="1038"/>
      <c r="AI417" s="1048"/>
      <c r="AJ417" s="1048"/>
      <c r="AK417" s="1041"/>
      <c r="AL417" s="1042"/>
      <c r="AM417" s="1043"/>
      <c r="AN417" s="1040"/>
      <c r="AO417" s="1044"/>
      <c r="AP417" s="1044"/>
      <c r="AQ417" s="1044"/>
      <c r="AR417" s="1044"/>
      <c r="AS417" s="1044"/>
      <c r="AT417" s="1044"/>
      <c r="AU417" s="1049"/>
      <c r="AV417" s="1041"/>
      <c r="AW417" s="1041"/>
      <c r="AX417" s="1047"/>
      <c r="AY41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1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17" s="1055"/>
      <c r="BB417" s="1038"/>
      <c r="BC417" s="1038"/>
      <c r="BD41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17" s="1038"/>
      <c r="BF417" s="1030"/>
      <c r="BG417" s="1030"/>
      <c r="BH417" s="1066"/>
      <c r="BI417" s="1038"/>
      <c r="BJ417" s="1066"/>
      <c r="BK417" s="1055"/>
      <c r="BL417" s="1038"/>
      <c r="BM417" s="1067"/>
      <c r="BN417" s="1068"/>
      <c r="BO417" s="1055"/>
      <c r="BP417" s="1022"/>
      <c r="BQ417" s="1067"/>
      <c r="BR417" s="1069"/>
      <c r="BS417" s="1070"/>
      <c r="BT417" s="1022"/>
      <c r="BU417" s="1071"/>
      <c r="BV417" s="1039"/>
      <c r="BW417" s="1025"/>
      <c r="BX417" s="1026"/>
      <c r="BY417" s="1022"/>
      <c r="BZ417" s="1022"/>
      <c r="CA417" s="1025"/>
      <c r="CB417" s="1026"/>
      <c r="CC417" s="1025"/>
      <c r="CD417" s="1026"/>
      <c r="CE417" s="1025"/>
      <c r="CF417" s="1026"/>
      <c r="CG417" s="1202"/>
      <c r="CH417" s="1022"/>
      <c r="CI417" s="1022"/>
      <c r="CJ417" s="1022"/>
      <c r="CK417" s="1065"/>
      <c r="CL417" s="1026"/>
      <c r="CM417" s="1202"/>
      <c r="CN417" s="1022"/>
      <c r="CO417" s="1022"/>
      <c r="CP417" s="1022"/>
      <c r="CQ417" s="1065"/>
      <c r="CR417" s="1026"/>
      <c r="CS417" s="1202"/>
      <c r="CT417" s="1022"/>
      <c r="CU417" s="1022"/>
      <c r="CV417" s="1022"/>
      <c r="CW417" s="1065"/>
      <c r="CX417" s="1026"/>
      <c r="CY417" s="1022"/>
      <c r="CZ417" s="1022"/>
      <c r="DA417" s="1022"/>
      <c r="DB417" s="1022"/>
      <c r="DC417" s="1065"/>
    </row>
    <row r="418" spans="1:107" ht="18.600000000000001" customHeight="1" x14ac:dyDescent="0.25">
      <c r="A418" s="1180" t="s">
        <v>1095</v>
      </c>
      <c r="B418" s="1018"/>
      <c r="C418" s="1018"/>
      <c r="D418" s="1011"/>
      <c r="E418" s="1023"/>
      <c r="F418" s="1019"/>
      <c r="G418" s="1016"/>
      <c r="H418" s="1020"/>
      <c r="I418" s="1239"/>
      <c r="J418" s="1238"/>
      <c r="K418" s="1021"/>
      <c r="L418" s="1016"/>
      <c r="M418" s="1022"/>
      <c r="N41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1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1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1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1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1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18" s="1022"/>
      <c r="U418" s="1022"/>
      <c r="V41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1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1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1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1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1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18" s="1022"/>
      <c r="AC418" s="1046"/>
      <c r="AD418" s="1047"/>
      <c r="AE418" s="1047"/>
      <c r="AF418" s="1047"/>
      <c r="AG418" s="1039"/>
      <c r="AH418" s="1038"/>
      <c r="AI418" s="1048"/>
      <c r="AJ418" s="1048"/>
      <c r="AK418" s="1041"/>
      <c r="AL418" s="1042"/>
      <c r="AM418" s="1043"/>
      <c r="AN418" s="1040"/>
      <c r="AO418" s="1044"/>
      <c r="AP418" s="1044"/>
      <c r="AQ418" s="1044"/>
      <c r="AR418" s="1044"/>
      <c r="AS418" s="1044"/>
      <c r="AT418" s="1044"/>
      <c r="AU418" s="1049"/>
      <c r="AV418" s="1041"/>
      <c r="AW418" s="1041"/>
      <c r="AX418" s="1047"/>
      <c r="AY41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1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18" s="1055"/>
      <c r="BB418" s="1038"/>
      <c r="BC418" s="1038"/>
      <c r="BD41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18" s="1038"/>
      <c r="BF418" s="1030"/>
      <c r="BG418" s="1030"/>
      <c r="BH418" s="1066"/>
      <c r="BI418" s="1038"/>
      <c r="BJ418" s="1066"/>
      <c r="BK418" s="1055"/>
      <c r="BL418" s="1038"/>
      <c r="BM418" s="1067"/>
      <c r="BN418" s="1068"/>
      <c r="BO418" s="1055"/>
      <c r="BP418" s="1022"/>
      <c r="BQ418" s="1067"/>
      <c r="BR418" s="1069"/>
      <c r="BS418" s="1070"/>
      <c r="BT418" s="1022"/>
      <c r="BU418" s="1071"/>
      <c r="BV418" s="1039"/>
      <c r="BW418" s="1025"/>
      <c r="BX418" s="1026"/>
      <c r="BY418" s="1022"/>
      <c r="BZ418" s="1022"/>
      <c r="CA418" s="1025"/>
      <c r="CB418" s="1026"/>
      <c r="CC418" s="1025"/>
      <c r="CD418" s="1026"/>
      <c r="CE418" s="1025"/>
      <c r="CF418" s="1026"/>
      <c r="CG418" s="1202"/>
      <c r="CH418" s="1022"/>
      <c r="CI418" s="1022"/>
      <c r="CJ418" s="1022"/>
      <c r="CK418" s="1065"/>
      <c r="CL418" s="1026"/>
      <c r="CM418" s="1202"/>
      <c r="CN418" s="1022"/>
      <c r="CO418" s="1022"/>
      <c r="CP418" s="1022"/>
      <c r="CQ418" s="1065"/>
      <c r="CR418" s="1026"/>
      <c r="CS418" s="1202"/>
      <c r="CT418" s="1022"/>
      <c r="CU418" s="1022"/>
      <c r="CV418" s="1022"/>
      <c r="CW418" s="1065"/>
      <c r="CX418" s="1026"/>
      <c r="CY418" s="1022"/>
      <c r="CZ418" s="1022"/>
      <c r="DA418" s="1022"/>
      <c r="DB418" s="1022"/>
      <c r="DC418" s="1065"/>
    </row>
    <row r="419" spans="1:107" ht="18.600000000000001" customHeight="1" x14ac:dyDescent="0.25">
      <c r="A419" s="1180" t="s">
        <v>1096</v>
      </c>
      <c r="B419" s="1018"/>
      <c r="C419" s="1018"/>
      <c r="D419" s="1011"/>
      <c r="E419" s="1023"/>
      <c r="F419" s="1019"/>
      <c r="G419" s="1016"/>
      <c r="H419" s="1020"/>
      <c r="I419" s="1239"/>
      <c r="J419" s="1238"/>
      <c r="K419" s="1021"/>
      <c r="L419" s="1016"/>
      <c r="M419" s="1022"/>
      <c r="N41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1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1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1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1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1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19" s="1022"/>
      <c r="U419" s="1022"/>
      <c r="V41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1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1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1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1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1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19" s="1022"/>
      <c r="AC419" s="1046"/>
      <c r="AD419" s="1047"/>
      <c r="AE419" s="1047"/>
      <c r="AF419" s="1047"/>
      <c r="AG419" s="1039"/>
      <c r="AH419" s="1038"/>
      <c r="AI419" s="1048"/>
      <c r="AJ419" s="1048"/>
      <c r="AK419" s="1041"/>
      <c r="AL419" s="1042"/>
      <c r="AM419" s="1043"/>
      <c r="AN419" s="1040"/>
      <c r="AO419" s="1044"/>
      <c r="AP419" s="1044"/>
      <c r="AQ419" s="1044"/>
      <c r="AR419" s="1044"/>
      <c r="AS419" s="1044"/>
      <c r="AT419" s="1044"/>
      <c r="AU419" s="1049"/>
      <c r="AV419" s="1041"/>
      <c r="AW419" s="1041"/>
      <c r="AX419" s="1047"/>
      <c r="AY41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1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19" s="1055"/>
      <c r="BB419" s="1038"/>
      <c r="BC419" s="1038"/>
      <c r="BD41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19" s="1038"/>
      <c r="BF419" s="1030"/>
      <c r="BG419" s="1030"/>
      <c r="BH419" s="1066"/>
      <c r="BI419" s="1038"/>
      <c r="BJ419" s="1066"/>
      <c r="BK419" s="1055"/>
      <c r="BL419" s="1038"/>
      <c r="BM419" s="1067"/>
      <c r="BN419" s="1068"/>
      <c r="BO419" s="1055"/>
      <c r="BP419" s="1022"/>
      <c r="BQ419" s="1067"/>
      <c r="BR419" s="1069"/>
      <c r="BS419" s="1070"/>
      <c r="BT419" s="1022"/>
      <c r="BU419" s="1071"/>
      <c r="BV419" s="1039"/>
      <c r="BW419" s="1025"/>
      <c r="BX419" s="1026"/>
      <c r="BY419" s="1022"/>
      <c r="BZ419" s="1022"/>
      <c r="CA419" s="1025"/>
      <c r="CB419" s="1026"/>
      <c r="CC419" s="1025"/>
      <c r="CD419" s="1026"/>
      <c r="CE419" s="1025"/>
      <c r="CF419" s="1026"/>
      <c r="CG419" s="1202"/>
      <c r="CH419" s="1022"/>
      <c r="CI419" s="1022"/>
      <c r="CJ419" s="1022"/>
      <c r="CK419" s="1065"/>
      <c r="CL419" s="1026"/>
      <c r="CM419" s="1202"/>
      <c r="CN419" s="1022"/>
      <c r="CO419" s="1022"/>
      <c r="CP419" s="1022"/>
      <c r="CQ419" s="1065"/>
      <c r="CR419" s="1026"/>
      <c r="CS419" s="1202"/>
      <c r="CT419" s="1022"/>
      <c r="CU419" s="1022"/>
      <c r="CV419" s="1022"/>
      <c r="CW419" s="1065"/>
      <c r="CX419" s="1026"/>
      <c r="CY419" s="1022"/>
      <c r="CZ419" s="1022"/>
      <c r="DA419" s="1022"/>
      <c r="DB419" s="1022"/>
      <c r="DC419" s="1065"/>
    </row>
    <row r="420" spans="1:107" ht="18.600000000000001" customHeight="1" x14ac:dyDescent="0.25">
      <c r="A420" s="1180" t="s">
        <v>1097</v>
      </c>
      <c r="B420" s="1018"/>
      <c r="C420" s="1018"/>
      <c r="D420" s="1011"/>
      <c r="E420" s="1023"/>
      <c r="F420" s="1019"/>
      <c r="G420" s="1016"/>
      <c r="H420" s="1020"/>
      <c r="I420" s="1239"/>
      <c r="J420" s="1238"/>
      <c r="K420" s="1021"/>
      <c r="L420" s="1016"/>
      <c r="M420" s="1022"/>
      <c r="N42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2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2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2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2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2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20" s="1022"/>
      <c r="U420" s="1022"/>
      <c r="V42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2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2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2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2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2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20" s="1022"/>
      <c r="AC420" s="1046"/>
      <c r="AD420" s="1047"/>
      <c r="AE420" s="1047"/>
      <c r="AF420" s="1047"/>
      <c r="AG420" s="1039"/>
      <c r="AH420" s="1038"/>
      <c r="AI420" s="1048"/>
      <c r="AJ420" s="1048"/>
      <c r="AK420" s="1041"/>
      <c r="AL420" s="1042"/>
      <c r="AM420" s="1043"/>
      <c r="AN420" s="1040"/>
      <c r="AO420" s="1044"/>
      <c r="AP420" s="1044"/>
      <c r="AQ420" s="1044"/>
      <c r="AR420" s="1044"/>
      <c r="AS420" s="1044"/>
      <c r="AT420" s="1044"/>
      <c r="AU420" s="1049"/>
      <c r="AV420" s="1041"/>
      <c r="AW420" s="1041"/>
      <c r="AX420" s="1047"/>
      <c r="AY42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2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20" s="1055"/>
      <c r="BB420" s="1038"/>
      <c r="BC420" s="1038"/>
      <c r="BD42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20" s="1038"/>
      <c r="BF420" s="1030"/>
      <c r="BG420" s="1030"/>
      <c r="BH420" s="1066"/>
      <c r="BI420" s="1038"/>
      <c r="BJ420" s="1066"/>
      <c r="BK420" s="1055"/>
      <c r="BL420" s="1038"/>
      <c r="BM420" s="1067"/>
      <c r="BN420" s="1068"/>
      <c r="BO420" s="1055"/>
      <c r="BP420" s="1022"/>
      <c r="BQ420" s="1067"/>
      <c r="BR420" s="1069"/>
      <c r="BS420" s="1070"/>
      <c r="BT420" s="1022"/>
      <c r="BU420" s="1071"/>
      <c r="BV420" s="1039"/>
      <c r="BW420" s="1025"/>
      <c r="BX420" s="1026"/>
      <c r="BY420" s="1022"/>
      <c r="BZ420" s="1022"/>
      <c r="CA420" s="1025"/>
      <c r="CB420" s="1026"/>
      <c r="CC420" s="1025"/>
      <c r="CD420" s="1026"/>
      <c r="CE420" s="1025"/>
      <c r="CF420" s="1026"/>
      <c r="CG420" s="1202"/>
      <c r="CH420" s="1022"/>
      <c r="CI420" s="1022"/>
      <c r="CJ420" s="1022"/>
      <c r="CK420" s="1065"/>
      <c r="CL420" s="1026"/>
      <c r="CM420" s="1202"/>
      <c r="CN420" s="1022"/>
      <c r="CO420" s="1022"/>
      <c r="CP420" s="1022"/>
      <c r="CQ420" s="1065"/>
      <c r="CR420" s="1026"/>
      <c r="CS420" s="1202"/>
      <c r="CT420" s="1022"/>
      <c r="CU420" s="1022"/>
      <c r="CV420" s="1022"/>
      <c r="CW420" s="1065"/>
      <c r="CX420" s="1026"/>
      <c r="CY420" s="1022"/>
      <c r="CZ420" s="1022"/>
      <c r="DA420" s="1022"/>
      <c r="DB420" s="1022"/>
      <c r="DC420" s="1065"/>
    </row>
    <row r="421" spans="1:107" ht="18.600000000000001" customHeight="1" x14ac:dyDescent="0.25">
      <c r="A421" s="1180" t="s">
        <v>1098</v>
      </c>
      <c r="B421" s="1018"/>
      <c r="C421" s="1018"/>
      <c r="D421" s="1011"/>
      <c r="E421" s="1023"/>
      <c r="F421" s="1019"/>
      <c r="G421" s="1016"/>
      <c r="H421" s="1020"/>
      <c r="I421" s="1239"/>
      <c r="J421" s="1238"/>
      <c r="K421" s="1021"/>
      <c r="L421" s="1016"/>
      <c r="M421" s="1022"/>
      <c r="N42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2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2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2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2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2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21" s="1022"/>
      <c r="U421" s="1022"/>
      <c r="V42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2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2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2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2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2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21" s="1022"/>
      <c r="AC421" s="1046"/>
      <c r="AD421" s="1047"/>
      <c r="AE421" s="1047"/>
      <c r="AF421" s="1047"/>
      <c r="AG421" s="1039"/>
      <c r="AH421" s="1038"/>
      <c r="AI421" s="1048"/>
      <c r="AJ421" s="1048"/>
      <c r="AK421" s="1041"/>
      <c r="AL421" s="1042"/>
      <c r="AM421" s="1043"/>
      <c r="AN421" s="1040"/>
      <c r="AO421" s="1044"/>
      <c r="AP421" s="1044"/>
      <c r="AQ421" s="1044"/>
      <c r="AR421" s="1044"/>
      <c r="AS421" s="1044"/>
      <c r="AT421" s="1044"/>
      <c r="AU421" s="1049"/>
      <c r="AV421" s="1041"/>
      <c r="AW421" s="1041"/>
      <c r="AX421" s="1047"/>
      <c r="AY42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2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21" s="1055"/>
      <c r="BB421" s="1038"/>
      <c r="BC421" s="1038"/>
      <c r="BD42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21" s="1038"/>
      <c r="BF421" s="1030"/>
      <c r="BG421" s="1030"/>
      <c r="BH421" s="1066"/>
      <c r="BI421" s="1038"/>
      <c r="BJ421" s="1066"/>
      <c r="BK421" s="1055"/>
      <c r="BL421" s="1038"/>
      <c r="BM421" s="1067"/>
      <c r="BN421" s="1068"/>
      <c r="BO421" s="1055"/>
      <c r="BP421" s="1022"/>
      <c r="BQ421" s="1067"/>
      <c r="BR421" s="1069"/>
      <c r="BS421" s="1070"/>
      <c r="BT421" s="1022"/>
      <c r="BU421" s="1071"/>
      <c r="BV421" s="1039"/>
      <c r="BW421" s="1025"/>
      <c r="BX421" s="1026"/>
      <c r="BY421" s="1022"/>
      <c r="BZ421" s="1022"/>
      <c r="CA421" s="1025"/>
      <c r="CB421" s="1026"/>
      <c r="CC421" s="1025"/>
      <c r="CD421" s="1026"/>
      <c r="CE421" s="1025"/>
      <c r="CF421" s="1026"/>
      <c r="CG421" s="1202"/>
      <c r="CH421" s="1022"/>
      <c r="CI421" s="1022"/>
      <c r="CJ421" s="1022"/>
      <c r="CK421" s="1065"/>
      <c r="CL421" s="1026"/>
      <c r="CM421" s="1202"/>
      <c r="CN421" s="1022"/>
      <c r="CO421" s="1022"/>
      <c r="CP421" s="1022"/>
      <c r="CQ421" s="1065"/>
      <c r="CR421" s="1026"/>
      <c r="CS421" s="1202"/>
      <c r="CT421" s="1022"/>
      <c r="CU421" s="1022"/>
      <c r="CV421" s="1022"/>
      <c r="CW421" s="1065"/>
      <c r="CX421" s="1026"/>
      <c r="CY421" s="1022"/>
      <c r="CZ421" s="1022"/>
      <c r="DA421" s="1022"/>
      <c r="DB421" s="1022"/>
      <c r="DC421" s="1065"/>
    </row>
    <row r="422" spans="1:107" ht="18.600000000000001" customHeight="1" x14ac:dyDescent="0.25">
      <c r="A422" s="1180" t="s">
        <v>1099</v>
      </c>
      <c r="B422" s="1018"/>
      <c r="C422" s="1018"/>
      <c r="D422" s="1011"/>
      <c r="E422" s="1023"/>
      <c r="F422" s="1019"/>
      <c r="G422" s="1016"/>
      <c r="H422" s="1020"/>
      <c r="I422" s="1239"/>
      <c r="J422" s="1238"/>
      <c r="K422" s="1021"/>
      <c r="L422" s="1016"/>
      <c r="M422" s="1022"/>
      <c r="N42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2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2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2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2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2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22" s="1022"/>
      <c r="U422" s="1022"/>
      <c r="V42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2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2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2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2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2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22" s="1022"/>
      <c r="AC422" s="1046"/>
      <c r="AD422" s="1047"/>
      <c r="AE422" s="1047"/>
      <c r="AF422" s="1047"/>
      <c r="AG422" s="1039"/>
      <c r="AH422" s="1038"/>
      <c r="AI422" s="1048"/>
      <c r="AJ422" s="1048"/>
      <c r="AK422" s="1041"/>
      <c r="AL422" s="1042"/>
      <c r="AM422" s="1043"/>
      <c r="AN422" s="1040"/>
      <c r="AO422" s="1044"/>
      <c r="AP422" s="1044"/>
      <c r="AQ422" s="1044"/>
      <c r="AR422" s="1044"/>
      <c r="AS422" s="1044"/>
      <c r="AT422" s="1044"/>
      <c r="AU422" s="1049"/>
      <c r="AV422" s="1041"/>
      <c r="AW422" s="1041"/>
      <c r="AX422" s="1047"/>
      <c r="AY42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2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22" s="1055"/>
      <c r="BB422" s="1038"/>
      <c r="BC422" s="1038"/>
      <c r="BD42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22" s="1038"/>
      <c r="BF422" s="1030"/>
      <c r="BG422" s="1030"/>
      <c r="BH422" s="1066"/>
      <c r="BI422" s="1038"/>
      <c r="BJ422" s="1066"/>
      <c r="BK422" s="1055"/>
      <c r="BL422" s="1038"/>
      <c r="BM422" s="1067"/>
      <c r="BN422" s="1068"/>
      <c r="BO422" s="1055"/>
      <c r="BP422" s="1022"/>
      <c r="BQ422" s="1067"/>
      <c r="BR422" s="1069"/>
      <c r="BS422" s="1070"/>
      <c r="BT422" s="1022"/>
      <c r="BU422" s="1071"/>
      <c r="BV422" s="1039"/>
      <c r="BW422" s="1025"/>
      <c r="BX422" s="1026"/>
      <c r="BY422" s="1022"/>
      <c r="BZ422" s="1022"/>
      <c r="CA422" s="1025"/>
      <c r="CB422" s="1026"/>
      <c r="CC422" s="1025"/>
      <c r="CD422" s="1026"/>
      <c r="CE422" s="1025"/>
      <c r="CF422" s="1026"/>
      <c r="CG422" s="1202"/>
      <c r="CH422" s="1022"/>
      <c r="CI422" s="1022"/>
      <c r="CJ422" s="1022"/>
      <c r="CK422" s="1065"/>
      <c r="CL422" s="1026"/>
      <c r="CM422" s="1202"/>
      <c r="CN422" s="1022"/>
      <c r="CO422" s="1022"/>
      <c r="CP422" s="1022"/>
      <c r="CQ422" s="1065"/>
      <c r="CR422" s="1026"/>
      <c r="CS422" s="1202"/>
      <c r="CT422" s="1022"/>
      <c r="CU422" s="1022"/>
      <c r="CV422" s="1022"/>
      <c r="CW422" s="1065"/>
      <c r="CX422" s="1026"/>
      <c r="CY422" s="1022"/>
      <c r="CZ422" s="1022"/>
      <c r="DA422" s="1022"/>
      <c r="DB422" s="1022"/>
      <c r="DC422" s="1065"/>
    </row>
    <row r="423" spans="1:107" ht="18.600000000000001" customHeight="1" x14ac:dyDescent="0.25">
      <c r="A423" s="1180" t="s">
        <v>1100</v>
      </c>
      <c r="B423" s="1018"/>
      <c r="C423" s="1018"/>
      <c r="D423" s="1011"/>
      <c r="E423" s="1023"/>
      <c r="F423" s="1019"/>
      <c r="G423" s="1016"/>
      <c r="H423" s="1020"/>
      <c r="I423" s="1239"/>
      <c r="J423" s="1238"/>
      <c r="K423" s="1021"/>
      <c r="L423" s="1016"/>
      <c r="M423" s="1022"/>
      <c r="N42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2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2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2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2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2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23" s="1022"/>
      <c r="U423" s="1022"/>
      <c r="V42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2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2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2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2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2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23" s="1022"/>
      <c r="AC423" s="1046"/>
      <c r="AD423" s="1047"/>
      <c r="AE423" s="1047"/>
      <c r="AF423" s="1047"/>
      <c r="AG423" s="1039"/>
      <c r="AH423" s="1038"/>
      <c r="AI423" s="1048"/>
      <c r="AJ423" s="1048"/>
      <c r="AK423" s="1041"/>
      <c r="AL423" s="1042"/>
      <c r="AM423" s="1043"/>
      <c r="AN423" s="1040"/>
      <c r="AO423" s="1044"/>
      <c r="AP423" s="1044"/>
      <c r="AQ423" s="1044"/>
      <c r="AR423" s="1044"/>
      <c r="AS423" s="1044"/>
      <c r="AT423" s="1044"/>
      <c r="AU423" s="1049"/>
      <c r="AV423" s="1041"/>
      <c r="AW423" s="1041"/>
      <c r="AX423" s="1047"/>
      <c r="AY42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2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23" s="1055"/>
      <c r="BB423" s="1038"/>
      <c r="BC423" s="1038"/>
      <c r="BD42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23" s="1038"/>
      <c r="BF423" s="1030"/>
      <c r="BG423" s="1030"/>
      <c r="BH423" s="1066"/>
      <c r="BI423" s="1038"/>
      <c r="BJ423" s="1066"/>
      <c r="BK423" s="1055"/>
      <c r="BL423" s="1038"/>
      <c r="BM423" s="1067"/>
      <c r="BN423" s="1068"/>
      <c r="BO423" s="1055"/>
      <c r="BP423" s="1022"/>
      <c r="BQ423" s="1067"/>
      <c r="BR423" s="1069"/>
      <c r="BS423" s="1070"/>
      <c r="BT423" s="1022"/>
      <c r="BU423" s="1071"/>
      <c r="BV423" s="1039"/>
      <c r="BW423" s="1025"/>
      <c r="BX423" s="1026"/>
      <c r="BY423" s="1022"/>
      <c r="BZ423" s="1022"/>
      <c r="CA423" s="1025"/>
      <c r="CB423" s="1026"/>
      <c r="CC423" s="1025"/>
      <c r="CD423" s="1026"/>
      <c r="CE423" s="1025"/>
      <c r="CF423" s="1026"/>
      <c r="CG423" s="1202"/>
      <c r="CH423" s="1022"/>
      <c r="CI423" s="1022"/>
      <c r="CJ423" s="1022"/>
      <c r="CK423" s="1065"/>
      <c r="CL423" s="1026"/>
      <c r="CM423" s="1202"/>
      <c r="CN423" s="1022"/>
      <c r="CO423" s="1022"/>
      <c r="CP423" s="1022"/>
      <c r="CQ423" s="1065"/>
      <c r="CR423" s="1026"/>
      <c r="CS423" s="1202"/>
      <c r="CT423" s="1022"/>
      <c r="CU423" s="1022"/>
      <c r="CV423" s="1022"/>
      <c r="CW423" s="1065"/>
      <c r="CX423" s="1026"/>
      <c r="CY423" s="1022"/>
      <c r="CZ423" s="1022"/>
      <c r="DA423" s="1022"/>
      <c r="DB423" s="1022"/>
      <c r="DC423" s="1065"/>
    </row>
    <row r="424" spans="1:107" ht="18.600000000000001" customHeight="1" x14ac:dyDescent="0.25">
      <c r="A424" s="1180" t="s">
        <v>1101</v>
      </c>
      <c r="B424" s="1018"/>
      <c r="C424" s="1018"/>
      <c r="D424" s="1011"/>
      <c r="E424" s="1023"/>
      <c r="F424" s="1019"/>
      <c r="G424" s="1016"/>
      <c r="H424" s="1020"/>
      <c r="I424" s="1239"/>
      <c r="J424" s="1238"/>
      <c r="K424" s="1021"/>
      <c r="L424" s="1016"/>
      <c r="M424" s="1022"/>
      <c r="N42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2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2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2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2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2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24" s="1022"/>
      <c r="U424" s="1022"/>
      <c r="V42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2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2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2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2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2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24" s="1022"/>
      <c r="AC424" s="1046"/>
      <c r="AD424" s="1047"/>
      <c r="AE424" s="1047"/>
      <c r="AF424" s="1047"/>
      <c r="AG424" s="1039"/>
      <c r="AH424" s="1038"/>
      <c r="AI424" s="1048"/>
      <c r="AJ424" s="1048"/>
      <c r="AK424" s="1041"/>
      <c r="AL424" s="1042"/>
      <c r="AM424" s="1043"/>
      <c r="AN424" s="1040"/>
      <c r="AO424" s="1044"/>
      <c r="AP424" s="1044"/>
      <c r="AQ424" s="1044"/>
      <c r="AR424" s="1044"/>
      <c r="AS424" s="1044"/>
      <c r="AT424" s="1044"/>
      <c r="AU424" s="1049"/>
      <c r="AV424" s="1041"/>
      <c r="AW424" s="1041"/>
      <c r="AX424" s="1047"/>
      <c r="AY42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2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24" s="1055"/>
      <c r="BB424" s="1038"/>
      <c r="BC424" s="1038"/>
      <c r="BD42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24" s="1038"/>
      <c r="BF424" s="1030"/>
      <c r="BG424" s="1030"/>
      <c r="BH424" s="1066"/>
      <c r="BI424" s="1038"/>
      <c r="BJ424" s="1066"/>
      <c r="BK424" s="1055"/>
      <c r="BL424" s="1038"/>
      <c r="BM424" s="1067"/>
      <c r="BN424" s="1068"/>
      <c r="BO424" s="1055"/>
      <c r="BP424" s="1022"/>
      <c r="BQ424" s="1067"/>
      <c r="BR424" s="1069"/>
      <c r="BS424" s="1070"/>
      <c r="BT424" s="1022"/>
      <c r="BU424" s="1071"/>
      <c r="BV424" s="1039"/>
      <c r="BW424" s="1025"/>
      <c r="BX424" s="1026"/>
      <c r="BY424" s="1022"/>
      <c r="BZ424" s="1022"/>
      <c r="CA424" s="1025"/>
      <c r="CB424" s="1026"/>
      <c r="CC424" s="1025"/>
      <c r="CD424" s="1026"/>
      <c r="CE424" s="1025"/>
      <c r="CF424" s="1026"/>
      <c r="CG424" s="1202"/>
      <c r="CH424" s="1022"/>
      <c r="CI424" s="1022"/>
      <c r="CJ424" s="1022"/>
      <c r="CK424" s="1065"/>
      <c r="CL424" s="1026"/>
      <c r="CM424" s="1202"/>
      <c r="CN424" s="1022"/>
      <c r="CO424" s="1022"/>
      <c r="CP424" s="1022"/>
      <c r="CQ424" s="1065"/>
      <c r="CR424" s="1026"/>
      <c r="CS424" s="1202"/>
      <c r="CT424" s="1022"/>
      <c r="CU424" s="1022"/>
      <c r="CV424" s="1022"/>
      <c r="CW424" s="1065"/>
      <c r="CX424" s="1026"/>
      <c r="CY424" s="1022"/>
      <c r="CZ424" s="1022"/>
      <c r="DA424" s="1022"/>
      <c r="DB424" s="1022"/>
      <c r="DC424" s="1065"/>
    </row>
    <row r="425" spans="1:107" ht="18.600000000000001" customHeight="1" x14ac:dyDescent="0.25">
      <c r="A425" s="1180" t="s">
        <v>1102</v>
      </c>
      <c r="B425" s="1018"/>
      <c r="C425" s="1018"/>
      <c r="D425" s="1011"/>
      <c r="E425" s="1023"/>
      <c r="F425" s="1019"/>
      <c r="G425" s="1016"/>
      <c r="H425" s="1020"/>
      <c r="I425" s="1239"/>
      <c r="J425" s="1238"/>
      <c r="K425" s="1021"/>
      <c r="L425" s="1016"/>
      <c r="M425" s="1022"/>
      <c r="N42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2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2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2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2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2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25" s="1022"/>
      <c r="U425" s="1022"/>
      <c r="V42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2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2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2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2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2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25" s="1022"/>
      <c r="AC425" s="1046"/>
      <c r="AD425" s="1047"/>
      <c r="AE425" s="1047"/>
      <c r="AF425" s="1047"/>
      <c r="AG425" s="1039"/>
      <c r="AH425" s="1038"/>
      <c r="AI425" s="1048"/>
      <c r="AJ425" s="1048"/>
      <c r="AK425" s="1041"/>
      <c r="AL425" s="1042"/>
      <c r="AM425" s="1043"/>
      <c r="AN425" s="1040"/>
      <c r="AO425" s="1044"/>
      <c r="AP425" s="1044"/>
      <c r="AQ425" s="1044"/>
      <c r="AR425" s="1044"/>
      <c r="AS425" s="1044"/>
      <c r="AT425" s="1044"/>
      <c r="AU425" s="1049"/>
      <c r="AV425" s="1041"/>
      <c r="AW425" s="1041"/>
      <c r="AX425" s="1047"/>
      <c r="AY42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2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25" s="1055"/>
      <c r="BB425" s="1038"/>
      <c r="BC425" s="1038"/>
      <c r="BD42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25" s="1038"/>
      <c r="BF425" s="1030"/>
      <c r="BG425" s="1030"/>
      <c r="BH425" s="1066"/>
      <c r="BI425" s="1038"/>
      <c r="BJ425" s="1066"/>
      <c r="BK425" s="1055"/>
      <c r="BL425" s="1038"/>
      <c r="BM425" s="1067"/>
      <c r="BN425" s="1068"/>
      <c r="BO425" s="1055"/>
      <c r="BP425" s="1022"/>
      <c r="BQ425" s="1067"/>
      <c r="BR425" s="1069"/>
      <c r="BS425" s="1070"/>
      <c r="BT425" s="1022"/>
      <c r="BU425" s="1071"/>
      <c r="BV425" s="1039"/>
      <c r="BW425" s="1025"/>
      <c r="BX425" s="1026"/>
      <c r="BY425" s="1022"/>
      <c r="BZ425" s="1022"/>
      <c r="CA425" s="1025"/>
      <c r="CB425" s="1026"/>
      <c r="CC425" s="1025"/>
      <c r="CD425" s="1026"/>
      <c r="CE425" s="1025"/>
      <c r="CF425" s="1026"/>
      <c r="CG425" s="1202"/>
      <c r="CH425" s="1022"/>
      <c r="CI425" s="1022"/>
      <c r="CJ425" s="1022"/>
      <c r="CK425" s="1065"/>
      <c r="CL425" s="1026"/>
      <c r="CM425" s="1202"/>
      <c r="CN425" s="1022"/>
      <c r="CO425" s="1022"/>
      <c r="CP425" s="1022"/>
      <c r="CQ425" s="1065"/>
      <c r="CR425" s="1026"/>
      <c r="CS425" s="1202"/>
      <c r="CT425" s="1022"/>
      <c r="CU425" s="1022"/>
      <c r="CV425" s="1022"/>
      <c r="CW425" s="1065"/>
      <c r="CX425" s="1026"/>
      <c r="CY425" s="1022"/>
      <c r="CZ425" s="1022"/>
      <c r="DA425" s="1022"/>
      <c r="DB425" s="1022"/>
      <c r="DC425" s="1065"/>
    </row>
    <row r="426" spans="1:107" ht="18.600000000000001" customHeight="1" x14ac:dyDescent="0.25">
      <c r="A426" s="1180" t="s">
        <v>1103</v>
      </c>
      <c r="B426" s="1018"/>
      <c r="C426" s="1018"/>
      <c r="D426" s="1011"/>
      <c r="E426" s="1023"/>
      <c r="F426" s="1019"/>
      <c r="G426" s="1016"/>
      <c r="H426" s="1020"/>
      <c r="I426" s="1239"/>
      <c r="J426" s="1238"/>
      <c r="K426" s="1021"/>
      <c r="L426" s="1016"/>
      <c r="M426" s="1022"/>
      <c r="N42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2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2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2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2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2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26" s="1022"/>
      <c r="U426" s="1022"/>
      <c r="V42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2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2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2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2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2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26" s="1022"/>
      <c r="AC426" s="1046"/>
      <c r="AD426" s="1047"/>
      <c r="AE426" s="1047"/>
      <c r="AF426" s="1047"/>
      <c r="AG426" s="1039"/>
      <c r="AH426" s="1038"/>
      <c r="AI426" s="1048"/>
      <c r="AJ426" s="1048"/>
      <c r="AK426" s="1041"/>
      <c r="AL426" s="1042"/>
      <c r="AM426" s="1043"/>
      <c r="AN426" s="1040"/>
      <c r="AO426" s="1044"/>
      <c r="AP426" s="1044"/>
      <c r="AQ426" s="1044"/>
      <c r="AR426" s="1044"/>
      <c r="AS426" s="1044"/>
      <c r="AT426" s="1044"/>
      <c r="AU426" s="1049"/>
      <c r="AV426" s="1041"/>
      <c r="AW426" s="1041"/>
      <c r="AX426" s="1047"/>
      <c r="AY42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2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26" s="1055"/>
      <c r="BB426" s="1038"/>
      <c r="BC426" s="1038"/>
      <c r="BD42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26" s="1038"/>
      <c r="BF426" s="1030"/>
      <c r="BG426" s="1030"/>
      <c r="BH426" s="1066"/>
      <c r="BI426" s="1038"/>
      <c r="BJ426" s="1066"/>
      <c r="BK426" s="1055"/>
      <c r="BL426" s="1038"/>
      <c r="BM426" s="1067"/>
      <c r="BN426" s="1068"/>
      <c r="BO426" s="1055"/>
      <c r="BP426" s="1022"/>
      <c r="BQ426" s="1067"/>
      <c r="BR426" s="1069"/>
      <c r="BS426" s="1070"/>
      <c r="BT426" s="1022"/>
      <c r="BU426" s="1071"/>
      <c r="BV426" s="1039"/>
      <c r="BW426" s="1025"/>
      <c r="BX426" s="1026"/>
      <c r="BY426" s="1022"/>
      <c r="BZ426" s="1022"/>
      <c r="CA426" s="1025"/>
      <c r="CB426" s="1026"/>
      <c r="CC426" s="1025"/>
      <c r="CD426" s="1026"/>
      <c r="CE426" s="1025"/>
      <c r="CF426" s="1026"/>
      <c r="CG426" s="1202"/>
      <c r="CH426" s="1022"/>
      <c r="CI426" s="1022"/>
      <c r="CJ426" s="1022"/>
      <c r="CK426" s="1065"/>
      <c r="CL426" s="1026"/>
      <c r="CM426" s="1202"/>
      <c r="CN426" s="1022"/>
      <c r="CO426" s="1022"/>
      <c r="CP426" s="1022"/>
      <c r="CQ426" s="1065"/>
      <c r="CR426" s="1026"/>
      <c r="CS426" s="1202"/>
      <c r="CT426" s="1022"/>
      <c r="CU426" s="1022"/>
      <c r="CV426" s="1022"/>
      <c r="CW426" s="1065"/>
      <c r="CX426" s="1026"/>
      <c r="CY426" s="1022"/>
      <c r="CZ426" s="1022"/>
      <c r="DA426" s="1022"/>
      <c r="DB426" s="1022"/>
      <c r="DC426" s="1065"/>
    </row>
    <row r="427" spans="1:107" ht="18.600000000000001" customHeight="1" x14ac:dyDescent="0.25">
      <c r="A427" s="1180" t="s">
        <v>1104</v>
      </c>
      <c r="B427" s="1018"/>
      <c r="C427" s="1018"/>
      <c r="D427" s="1011"/>
      <c r="E427" s="1023"/>
      <c r="F427" s="1019"/>
      <c r="G427" s="1016"/>
      <c r="H427" s="1020"/>
      <c r="I427" s="1239"/>
      <c r="J427" s="1238"/>
      <c r="K427" s="1021"/>
      <c r="L427" s="1016"/>
      <c r="M427" s="1022"/>
      <c r="N42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2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2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2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2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2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27" s="1022"/>
      <c r="U427" s="1022"/>
      <c r="V42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2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2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2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2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2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27" s="1022"/>
      <c r="AC427" s="1046"/>
      <c r="AD427" s="1047"/>
      <c r="AE427" s="1047"/>
      <c r="AF427" s="1047"/>
      <c r="AG427" s="1039"/>
      <c r="AH427" s="1038"/>
      <c r="AI427" s="1048"/>
      <c r="AJ427" s="1048"/>
      <c r="AK427" s="1041"/>
      <c r="AL427" s="1042"/>
      <c r="AM427" s="1043"/>
      <c r="AN427" s="1040"/>
      <c r="AO427" s="1044"/>
      <c r="AP427" s="1044"/>
      <c r="AQ427" s="1044"/>
      <c r="AR427" s="1044"/>
      <c r="AS427" s="1044"/>
      <c r="AT427" s="1044"/>
      <c r="AU427" s="1049"/>
      <c r="AV427" s="1041"/>
      <c r="AW427" s="1041"/>
      <c r="AX427" s="1047"/>
      <c r="AY42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2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27" s="1055"/>
      <c r="BB427" s="1038"/>
      <c r="BC427" s="1038"/>
      <c r="BD42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27" s="1038"/>
      <c r="BF427" s="1030"/>
      <c r="BG427" s="1030"/>
      <c r="BH427" s="1066"/>
      <c r="BI427" s="1038"/>
      <c r="BJ427" s="1066"/>
      <c r="BK427" s="1055"/>
      <c r="BL427" s="1038"/>
      <c r="BM427" s="1067"/>
      <c r="BN427" s="1068"/>
      <c r="BO427" s="1055"/>
      <c r="BP427" s="1022"/>
      <c r="BQ427" s="1067"/>
      <c r="BR427" s="1069"/>
      <c r="BS427" s="1070"/>
      <c r="BT427" s="1022"/>
      <c r="BU427" s="1071"/>
      <c r="BV427" s="1039"/>
      <c r="BW427" s="1025"/>
      <c r="BX427" s="1026"/>
      <c r="BY427" s="1022"/>
      <c r="BZ427" s="1022"/>
      <c r="CA427" s="1025"/>
      <c r="CB427" s="1026"/>
      <c r="CC427" s="1025"/>
      <c r="CD427" s="1026"/>
      <c r="CE427" s="1025"/>
      <c r="CF427" s="1026"/>
      <c r="CG427" s="1202"/>
      <c r="CH427" s="1022"/>
      <c r="CI427" s="1022"/>
      <c r="CJ427" s="1022"/>
      <c r="CK427" s="1065"/>
      <c r="CL427" s="1026"/>
      <c r="CM427" s="1202"/>
      <c r="CN427" s="1022"/>
      <c r="CO427" s="1022"/>
      <c r="CP427" s="1022"/>
      <c r="CQ427" s="1065"/>
      <c r="CR427" s="1026"/>
      <c r="CS427" s="1202"/>
      <c r="CT427" s="1022"/>
      <c r="CU427" s="1022"/>
      <c r="CV427" s="1022"/>
      <c r="CW427" s="1065"/>
      <c r="CX427" s="1026"/>
      <c r="CY427" s="1022"/>
      <c r="CZ427" s="1022"/>
      <c r="DA427" s="1022"/>
      <c r="DB427" s="1022"/>
      <c r="DC427" s="1065"/>
    </row>
    <row r="428" spans="1:107" ht="18.600000000000001" customHeight="1" x14ac:dyDescent="0.25">
      <c r="A428" s="1180" t="s">
        <v>1105</v>
      </c>
      <c r="B428" s="1018"/>
      <c r="C428" s="1018"/>
      <c r="D428" s="1011"/>
      <c r="E428" s="1023"/>
      <c r="F428" s="1019"/>
      <c r="G428" s="1016"/>
      <c r="H428" s="1020"/>
      <c r="I428" s="1239"/>
      <c r="J428" s="1238"/>
      <c r="K428" s="1021"/>
      <c r="L428" s="1016"/>
      <c r="M428" s="1022"/>
      <c r="N42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2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2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2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2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2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28" s="1022"/>
      <c r="U428" s="1022"/>
      <c r="V42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2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2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2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2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2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28" s="1022"/>
      <c r="AC428" s="1046"/>
      <c r="AD428" s="1047"/>
      <c r="AE428" s="1047"/>
      <c r="AF428" s="1047"/>
      <c r="AG428" s="1039"/>
      <c r="AH428" s="1038"/>
      <c r="AI428" s="1048"/>
      <c r="AJ428" s="1048"/>
      <c r="AK428" s="1041"/>
      <c r="AL428" s="1042"/>
      <c r="AM428" s="1043"/>
      <c r="AN428" s="1040"/>
      <c r="AO428" s="1044"/>
      <c r="AP428" s="1044"/>
      <c r="AQ428" s="1044"/>
      <c r="AR428" s="1044"/>
      <c r="AS428" s="1044"/>
      <c r="AT428" s="1044"/>
      <c r="AU428" s="1049"/>
      <c r="AV428" s="1041"/>
      <c r="AW428" s="1041"/>
      <c r="AX428" s="1047"/>
      <c r="AY42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2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28" s="1055"/>
      <c r="BB428" s="1038"/>
      <c r="BC428" s="1038"/>
      <c r="BD42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28" s="1038"/>
      <c r="BF428" s="1030"/>
      <c r="BG428" s="1030"/>
      <c r="BH428" s="1066"/>
      <c r="BI428" s="1038"/>
      <c r="BJ428" s="1066"/>
      <c r="BK428" s="1055"/>
      <c r="BL428" s="1038"/>
      <c r="BM428" s="1067"/>
      <c r="BN428" s="1068"/>
      <c r="BO428" s="1055"/>
      <c r="BP428" s="1022"/>
      <c r="BQ428" s="1067"/>
      <c r="BR428" s="1069"/>
      <c r="BS428" s="1070"/>
      <c r="BT428" s="1022"/>
      <c r="BU428" s="1071"/>
      <c r="BV428" s="1039"/>
      <c r="BW428" s="1025"/>
      <c r="BX428" s="1026"/>
      <c r="BY428" s="1022"/>
      <c r="BZ428" s="1022"/>
      <c r="CA428" s="1025"/>
      <c r="CB428" s="1026"/>
      <c r="CC428" s="1025"/>
      <c r="CD428" s="1026"/>
      <c r="CE428" s="1025"/>
      <c r="CF428" s="1026"/>
      <c r="CG428" s="1202"/>
      <c r="CH428" s="1022"/>
      <c r="CI428" s="1022"/>
      <c r="CJ428" s="1022"/>
      <c r="CK428" s="1065"/>
      <c r="CL428" s="1026"/>
      <c r="CM428" s="1202"/>
      <c r="CN428" s="1022"/>
      <c r="CO428" s="1022"/>
      <c r="CP428" s="1022"/>
      <c r="CQ428" s="1065"/>
      <c r="CR428" s="1026"/>
      <c r="CS428" s="1202"/>
      <c r="CT428" s="1022"/>
      <c r="CU428" s="1022"/>
      <c r="CV428" s="1022"/>
      <c r="CW428" s="1065"/>
      <c r="CX428" s="1026"/>
      <c r="CY428" s="1022"/>
      <c r="CZ428" s="1022"/>
      <c r="DA428" s="1022"/>
      <c r="DB428" s="1022"/>
      <c r="DC428" s="1065"/>
    </row>
    <row r="429" spans="1:107" ht="18.600000000000001" customHeight="1" x14ac:dyDescent="0.25">
      <c r="A429" s="1180" t="s">
        <v>1106</v>
      </c>
      <c r="B429" s="1018"/>
      <c r="C429" s="1018"/>
      <c r="D429" s="1011"/>
      <c r="E429" s="1023"/>
      <c r="F429" s="1019"/>
      <c r="G429" s="1016"/>
      <c r="H429" s="1020"/>
      <c r="I429" s="1239"/>
      <c r="J429" s="1238"/>
      <c r="K429" s="1021"/>
      <c r="L429" s="1016"/>
      <c r="M429" s="1022"/>
      <c r="N42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2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2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2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2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2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29" s="1022"/>
      <c r="U429" s="1022"/>
      <c r="V42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2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2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2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2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2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29" s="1022"/>
      <c r="AC429" s="1046"/>
      <c r="AD429" s="1047"/>
      <c r="AE429" s="1047"/>
      <c r="AF429" s="1047"/>
      <c r="AG429" s="1039"/>
      <c r="AH429" s="1038"/>
      <c r="AI429" s="1048"/>
      <c r="AJ429" s="1048"/>
      <c r="AK429" s="1041"/>
      <c r="AL429" s="1042"/>
      <c r="AM429" s="1043"/>
      <c r="AN429" s="1040"/>
      <c r="AO429" s="1044"/>
      <c r="AP429" s="1044"/>
      <c r="AQ429" s="1044"/>
      <c r="AR429" s="1044"/>
      <c r="AS429" s="1044"/>
      <c r="AT429" s="1044"/>
      <c r="AU429" s="1049"/>
      <c r="AV429" s="1041"/>
      <c r="AW429" s="1041"/>
      <c r="AX429" s="1047"/>
      <c r="AY42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2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29" s="1055"/>
      <c r="BB429" s="1038"/>
      <c r="BC429" s="1038"/>
      <c r="BD42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29" s="1038"/>
      <c r="BF429" s="1030"/>
      <c r="BG429" s="1030"/>
      <c r="BH429" s="1066"/>
      <c r="BI429" s="1038"/>
      <c r="BJ429" s="1066"/>
      <c r="BK429" s="1055"/>
      <c r="BL429" s="1038"/>
      <c r="BM429" s="1067"/>
      <c r="BN429" s="1068"/>
      <c r="BO429" s="1055"/>
      <c r="BP429" s="1022"/>
      <c r="BQ429" s="1067"/>
      <c r="BR429" s="1069"/>
      <c r="BS429" s="1070"/>
      <c r="BT429" s="1022"/>
      <c r="BU429" s="1071"/>
      <c r="BV429" s="1039"/>
      <c r="BW429" s="1025"/>
      <c r="BX429" s="1026"/>
      <c r="BY429" s="1022"/>
      <c r="BZ429" s="1022"/>
      <c r="CA429" s="1025"/>
      <c r="CB429" s="1026"/>
      <c r="CC429" s="1025"/>
      <c r="CD429" s="1026"/>
      <c r="CE429" s="1025"/>
      <c r="CF429" s="1026"/>
      <c r="CG429" s="1202"/>
      <c r="CH429" s="1022"/>
      <c r="CI429" s="1022"/>
      <c r="CJ429" s="1022"/>
      <c r="CK429" s="1065"/>
      <c r="CL429" s="1026"/>
      <c r="CM429" s="1202"/>
      <c r="CN429" s="1022"/>
      <c r="CO429" s="1022"/>
      <c r="CP429" s="1022"/>
      <c r="CQ429" s="1065"/>
      <c r="CR429" s="1026"/>
      <c r="CS429" s="1202"/>
      <c r="CT429" s="1022"/>
      <c r="CU429" s="1022"/>
      <c r="CV429" s="1022"/>
      <c r="CW429" s="1065"/>
      <c r="CX429" s="1026"/>
      <c r="CY429" s="1022"/>
      <c r="CZ429" s="1022"/>
      <c r="DA429" s="1022"/>
      <c r="DB429" s="1022"/>
      <c r="DC429" s="1065"/>
    </row>
    <row r="430" spans="1:107" ht="18.600000000000001" customHeight="1" x14ac:dyDescent="0.25">
      <c r="A430" s="1180" t="s">
        <v>1107</v>
      </c>
      <c r="B430" s="1018"/>
      <c r="C430" s="1018"/>
      <c r="D430" s="1011"/>
      <c r="E430" s="1023"/>
      <c r="F430" s="1019"/>
      <c r="G430" s="1016"/>
      <c r="H430" s="1020"/>
      <c r="I430" s="1239"/>
      <c r="J430" s="1238"/>
      <c r="K430" s="1021"/>
      <c r="L430" s="1016"/>
      <c r="M430" s="1022"/>
      <c r="N43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3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3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3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3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3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30" s="1022"/>
      <c r="U430" s="1022"/>
      <c r="V43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3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3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3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3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3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30" s="1022"/>
      <c r="AC430" s="1046"/>
      <c r="AD430" s="1047"/>
      <c r="AE430" s="1047"/>
      <c r="AF430" s="1047"/>
      <c r="AG430" s="1039"/>
      <c r="AH430" s="1038"/>
      <c r="AI430" s="1048"/>
      <c r="AJ430" s="1048"/>
      <c r="AK430" s="1041"/>
      <c r="AL430" s="1042"/>
      <c r="AM430" s="1043"/>
      <c r="AN430" s="1040"/>
      <c r="AO430" s="1044"/>
      <c r="AP430" s="1044"/>
      <c r="AQ430" s="1044"/>
      <c r="AR430" s="1044"/>
      <c r="AS430" s="1044"/>
      <c r="AT430" s="1044"/>
      <c r="AU430" s="1049"/>
      <c r="AV430" s="1041"/>
      <c r="AW430" s="1041"/>
      <c r="AX430" s="1047"/>
      <c r="AY43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3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30" s="1055"/>
      <c r="BB430" s="1038"/>
      <c r="BC430" s="1038"/>
      <c r="BD43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30" s="1038"/>
      <c r="BF430" s="1030"/>
      <c r="BG430" s="1030"/>
      <c r="BH430" s="1066"/>
      <c r="BI430" s="1038"/>
      <c r="BJ430" s="1066"/>
      <c r="BK430" s="1055"/>
      <c r="BL430" s="1038"/>
      <c r="BM430" s="1067"/>
      <c r="BN430" s="1068"/>
      <c r="BO430" s="1055"/>
      <c r="BP430" s="1022"/>
      <c r="BQ430" s="1067"/>
      <c r="BR430" s="1069"/>
      <c r="BS430" s="1070"/>
      <c r="BT430" s="1022"/>
      <c r="BU430" s="1071"/>
      <c r="BV430" s="1039"/>
      <c r="BW430" s="1025"/>
      <c r="BX430" s="1026"/>
      <c r="BY430" s="1022"/>
      <c r="BZ430" s="1022"/>
      <c r="CA430" s="1025"/>
      <c r="CB430" s="1026"/>
      <c r="CC430" s="1025"/>
      <c r="CD430" s="1026"/>
      <c r="CE430" s="1025"/>
      <c r="CF430" s="1026"/>
      <c r="CG430" s="1202"/>
      <c r="CH430" s="1022"/>
      <c r="CI430" s="1022"/>
      <c r="CJ430" s="1022"/>
      <c r="CK430" s="1065"/>
      <c r="CL430" s="1026"/>
      <c r="CM430" s="1202"/>
      <c r="CN430" s="1022"/>
      <c r="CO430" s="1022"/>
      <c r="CP430" s="1022"/>
      <c r="CQ430" s="1065"/>
      <c r="CR430" s="1026"/>
      <c r="CS430" s="1202"/>
      <c r="CT430" s="1022"/>
      <c r="CU430" s="1022"/>
      <c r="CV430" s="1022"/>
      <c r="CW430" s="1065"/>
      <c r="CX430" s="1026"/>
      <c r="CY430" s="1022"/>
      <c r="CZ430" s="1022"/>
      <c r="DA430" s="1022"/>
      <c r="DB430" s="1022"/>
      <c r="DC430" s="1065"/>
    </row>
    <row r="431" spans="1:107" ht="18.600000000000001" customHeight="1" x14ac:dyDescent="0.25">
      <c r="A431" s="1180" t="s">
        <v>1108</v>
      </c>
      <c r="B431" s="1018"/>
      <c r="C431" s="1018"/>
      <c r="D431" s="1011"/>
      <c r="E431" s="1023"/>
      <c r="F431" s="1019"/>
      <c r="G431" s="1016"/>
      <c r="H431" s="1020"/>
      <c r="I431" s="1239"/>
      <c r="J431" s="1238"/>
      <c r="K431" s="1021"/>
      <c r="L431" s="1016"/>
      <c r="M431" s="1022"/>
      <c r="N43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3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3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3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3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3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31" s="1022"/>
      <c r="U431" s="1022"/>
      <c r="V43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3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3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3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3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3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31" s="1022"/>
      <c r="AC431" s="1046"/>
      <c r="AD431" s="1047"/>
      <c r="AE431" s="1047"/>
      <c r="AF431" s="1047"/>
      <c r="AG431" s="1039"/>
      <c r="AH431" s="1038"/>
      <c r="AI431" s="1048"/>
      <c r="AJ431" s="1048"/>
      <c r="AK431" s="1041"/>
      <c r="AL431" s="1042"/>
      <c r="AM431" s="1043"/>
      <c r="AN431" s="1040"/>
      <c r="AO431" s="1044"/>
      <c r="AP431" s="1044"/>
      <c r="AQ431" s="1044"/>
      <c r="AR431" s="1044"/>
      <c r="AS431" s="1044"/>
      <c r="AT431" s="1044"/>
      <c r="AU431" s="1049"/>
      <c r="AV431" s="1041"/>
      <c r="AW431" s="1041"/>
      <c r="AX431" s="1047"/>
      <c r="AY43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3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31" s="1055"/>
      <c r="BB431" s="1038"/>
      <c r="BC431" s="1038"/>
      <c r="BD43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31" s="1038"/>
      <c r="BF431" s="1030"/>
      <c r="BG431" s="1030"/>
      <c r="BH431" s="1066"/>
      <c r="BI431" s="1038"/>
      <c r="BJ431" s="1066"/>
      <c r="BK431" s="1055"/>
      <c r="BL431" s="1038"/>
      <c r="BM431" s="1067"/>
      <c r="BN431" s="1068"/>
      <c r="BO431" s="1055"/>
      <c r="BP431" s="1022"/>
      <c r="BQ431" s="1067"/>
      <c r="BR431" s="1069"/>
      <c r="BS431" s="1070"/>
      <c r="BT431" s="1022"/>
      <c r="BU431" s="1071"/>
      <c r="BV431" s="1039"/>
      <c r="BW431" s="1025"/>
      <c r="BX431" s="1026"/>
      <c r="BY431" s="1022"/>
      <c r="BZ431" s="1022"/>
      <c r="CA431" s="1025"/>
      <c r="CB431" s="1026"/>
      <c r="CC431" s="1025"/>
      <c r="CD431" s="1026"/>
      <c r="CE431" s="1025"/>
      <c r="CF431" s="1026"/>
      <c r="CG431" s="1202"/>
      <c r="CH431" s="1022"/>
      <c r="CI431" s="1022"/>
      <c r="CJ431" s="1022"/>
      <c r="CK431" s="1065"/>
      <c r="CL431" s="1026"/>
      <c r="CM431" s="1202"/>
      <c r="CN431" s="1022"/>
      <c r="CO431" s="1022"/>
      <c r="CP431" s="1022"/>
      <c r="CQ431" s="1065"/>
      <c r="CR431" s="1026"/>
      <c r="CS431" s="1202"/>
      <c r="CT431" s="1022"/>
      <c r="CU431" s="1022"/>
      <c r="CV431" s="1022"/>
      <c r="CW431" s="1065"/>
      <c r="CX431" s="1026"/>
      <c r="CY431" s="1022"/>
      <c r="CZ431" s="1022"/>
      <c r="DA431" s="1022"/>
      <c r="DB431" s="1022"/>
      <c r="DC431" s="1065"/>
    </row>
    <row r="432" spans="1:107" ht="18.600000000000001" customHeight="1" x14ac:dyDescent="0.25">
      <c r="A432" s="1180" t="s">
        <v>1109</v>
      </c>
      <c r="B432" s="1018"/>
      <c r="C432" s="1018"/>
      <c r="D432" s="1011"/>
      <c r="E432" s="1023"/>
      <c r="F432" s="1019"/>
      <c r="G432" s="1016"/>
      <c r="H432" s="1020"/>
      <c r="I432" s="1239"/>
      <c r="J432" s="1238"/>
      <c r="K432" s="1021"/>
      <c r="L432" s="1016"/>
      <c r="M432" s="1022"/>
      <c r="N43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3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3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3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3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3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32" s="1022"/>
      <c r="U432" s="1022"/>
      <c r="V43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3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3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3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3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3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32" s="1022"/>
      <c r="AC432" s="1046"/>
      <c r="AD432" s="1047"/>
      <c r="AE432" s="1047"/>
      <c r="AF432" s="1047"/>
      <c r="AG432" s="1039"/>
      <c r="AH432" s="1038"/>
      <c r="AI432" s="1048"/>
      <c r="AJ432" s="1048"/>
      <c r="AK432" s="1041"/>
      <c r="AL432" s="1042"/>
      <c r="AM432" s="1043"/>
      <c r="AN432" s="1040"/>
      <c r="AO432" s="1044"/>
      <c r="AP432" s="1044"/>
      <c r="AQ432" s="1044"/>
      <c r="AR432" s="1044"/>
      <c r="AS432" s="1044"/>
      <c r="AT432" s="1044"/>
      <c r="AU432" s="1049"/>
      <c r="AV432" s="1041"/>
      <c r="AW432" s="1041"/>
      <c r="AX432" s="1047"/>
      <c r="AY43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3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32" s="1055"/>
      <c r="BB432" s="1038"/>
      <c r="BC432" s="1038"/>
      <c r="BD43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32" s="1038"/>
      <c r="BF432" s="1030"/>
      <c r="BG432" s="1030"/>
      <c r="BH432" s="1066"/>
      <c r="BI432" s="1038"/>
      <c r="BJ432" s="1066"/>
      <c r="BK432" s="1055"/>
      <c r="BL432" s="1038"/>
      <c r="BM432" s="1067"/>
      <c r="BN432" s="1068"/>
      <c r="BO432" s="1055"/>
      <c r="BP432" s="1022"/>
      <c r="BQ432" s="1067"/>
      <c r="BR432" s="1069"/>
      <c r="BS432" s="1070"/>
      <c r="BT432" s="1022"/>
      <c r="BU432" s="1071"/>
      <c r="BV432" s="1039"/>
      <c r="BW432" s="1025"/>
      <c r="BX432" s="1026"/>
      <c r="BY432" s="1022"/>
      <c r="BZ432" s="1022"/>
      <c r="CA432" s="1025"/>
      <c r="CB432" s="1026"/>
      <c r="CC432" s="1025"/>
      <c r="CD432" s="1026"/>
      <c r="CE432" s="1025"/>
      <c r="CF432" s="1026"/>
      <c r="CG432" s="1202"/>
      <c r="CH432" s="1022"/>
      <c r="CI432" s="1022"/>
      <c r="CJ432" s="1022"/>
      <c r="CK432" s="1065"/>
      <c r="CL432" s="1026"/>
      <c r="CM432" s="1202"/>
      <c r="CN432" s="1022"/>
      <c r="CO432" s="1022"/>
      <c r="CP432" s="1022"/>
      <c r="CQ432" s="1065"/>
      <c r="CR432" s="1026"/>
      <c r="CS432" s="1202"/>
      <c r="CT432" s="1022"/>
      <c r="CU432" s="1022"/>
      <c r="CV432" s="1022"/>
      <c r="CW432" s="1065"/>
      <c r="CX432" s="1026"/>
      <c r="CY432" s="1022"/>
      <c r="CZ432" s="1022"/>
      <c r="DA432" s="1022"/>
      <c r="DB432" s="1022"/>
      <c r="DC432" s="1065"/>
    </row>
    <row r="433" spans="1:107" ht="18.600000000000001" customHeight="1" x14ac:dyDescent="0.25">
      <c r="A433" s="1180" t="s">
        <v>1110</v>
      </c>
      <c r="B433" s="1018"/>
      <c r="C433" s="1018"/>
      <c r="D433" s="1011"/>
      <c r="E433" s="1023"/>
      <c r="F433" s="1019"/>
      <c r="G433" s="1016"/>
      <c r="H433" s="1020"/>
      <c r="I433" s="1239"/>
      <c r="J433" s="1238"/>
      <c r="K433" s="1021"/>
      <c r="L433" s="1016"/>
      <c r="M433" s="1022"/>
      <c r="N43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3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3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3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3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3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33" s="1022"/>
      <c r="U433" s="1022"/>
      <c r="V43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3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3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3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3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3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33" s="1022"/>
      <c r="AC433" s="1046"/>
      <c r="AD433" s="1047"/>
      <c r="AE433" s="1047"/>
      <c r="AF433" s="1047"/>
      <c r="AG433" s="1039"/>
      <c r="AH433" s="1038"/>
      <c r="AI433" s="1048"/>
      <c r="AJ433" s="1048"/>
      <c r="AK433" s="1041"/>
      <c r="AL433" s="1042"/>
      <c r="AM433" s="1043"/>
      <c r="AN433" s="1040"/>
      <c r="AO433" s="1044"/>
      <c r="AP433" s="1044"/>
      <c r="AQ433" s="1044"/>
      <c r="AR433" s="1044"/>
      <c r="AS433" s="1044"/>
      <c r="AT433" s="1044"/>
      <c r="AU433" s="1049"/>
      <c r="AV433" s="1041"/>
      <c r="AW433" s="1041"/>
      <c r="AX433" s="1047"/>
      <c r="AY43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3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33" s="1055"/>
      <c r="BB433" s="1038"/>
      <c r="BC433" s="1038"/>
      <c r="BD43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33" s="1038"/>
      <c r="BF433" s="1030"/>
      <c r="BG433" s="1030"/>
      <c r="BH433" s="1066"/>
      <c r="BI433" s="1038"/>
      <c r="BJ433" s="1066"/>
      <c r="BK433" s="1055"/>
      <c r="BL433" s="1038"/>
      <c r="BM433" s="1067"/>
      <c r="BN433" s="1068"/>
      <c r="BO433" s="1055"/>
      <c r="BP433" s="1022"/>
      <c r="BQ433" s="1067"/>
      <c r="BR433" s="1069"/>
      <c r="BS433" s="1070"/>
      <c r="BT433" s="1022"/>
      <c r="BU433" s="1071"/>
      <c r="BV433" s="1039"/>
      <c r="BW433" s="1025"/>
      <c r="BX433" s="1026"/>
      <c r="BY433" s="1022"/>
      <c r="BZ433" s="1022"/>
      <c r="CA433" s="1025"/>
      <c r="CB433" s="1026"/>
      <c r="CC433" s="1025"/>
      <c r="CD433" s="1026"/>
      <c r="CE433" s="1025"/>
      <c r="CF433" s="1026"/>
      <c r="CG433" s="1202"/>
      <c r="CH433" s="1022"/>
      <c r="CI433" s="1022"/>
      <c r="CJ433" s="1022"/>
      <c r="CK433" s="1065"/>
      <c r="CL433" s="1026"/>
      <c r="CM433" s="1202"/>
      <c r="CN433" s="1022"/>
      <c r="CO433" s="1022"/>
      <c r="CP433" s="1022"/>
      <c r="CQ433" s="1065"/>
      <c r="CR433" s="1026"/>
      <c r="CS433" s="1202"/>
      <c r="CT433" s="1022"/>
      <c r="CU433" s="1022"/>
      <c r="CV433" s="1022"/>
      <c r="CW433" s="1065"/>
      <c r="CX433" s="1026"/>
      <c r="CY433" s="1022"/>
      <c r="CZ433" s="1022"/>
      <c r="DA433" s="1022"/>
      <c r="DB433" s="1022"/>
      <c r="DC433" s="1065"/>
    </row>
    <row r="434" spans="1:107" ht="18.600000000000001" customHeight="1" x14ac:dyDescent="0.25">
      <c r="A434" s="1180" t="s">
        <v>1111</v>
      </c>
      <c r="B434" s="1018"/>
      <c r="C434" s="1018"/>
      <c r="D434" s="1011"/>
      <c r="E434" s="1023"/>
      <c r="F434" s="1019"/>
      <c r="G434" s="1016"/>
      <c r="H434" s="1020"/>
      <c r="I434" s="1239"/>
      <c r="J434" s="1238"/>
      <c r="K434" s="1021"/>
      <c r="L434" s="1016"/>
      <c r="M434" s="1022"/>
      <c r="N43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3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3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3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3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3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34" s="1022"/>
      <c r="U434" s="1022"/>
      <c r="V43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3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3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3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3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3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34" s="1022"/>
      <c r="AC434" s="1046"/>
      <c r="AD434" s="1047"/>
      <c r="AE434" s="1047"/>
      <c r="AF434" s="1047"/>
      <c r="AG434" s="1039"/>
      <c r="AH434" s="1038"/>
      <c r="AI434" s="1048"/>
      <c r="AJ434" s="1048"/>
      <c r="AK434" s="1041"/>
      <c r="AL434" s="1042"/>
      <c r="AM434" s="1043"/>
      <c r="AN434" s="1040"/>
      <c r="AO434" s="1044"/>
      <c r="AP434" s="1044"/>
      <c r="AQ434" s="1044"/>
      <c r="AR434" s="1044"/>
      <c r="AS434" s="1044"/>
      <c r="AT434" s="1044"/>
      <c r="AU434" s="1049"/>
      <c r="AV434" s="1041"/>
      <c r="AW434" s="1041"/>
      <c r="AX434" s="1047"/>
      <c r="AY43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3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34" s="1055"/>
      <c r="BB434" s="1038"/>
      <c r="BC434" s="1038"/>
      <c r="BD43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34" s="1038"/>
      <c r="BF434" s="1030"/>
      <c r="BG434" s="1030"/>
      <c r="BH434" s="1066"/>
      <c r="BI434" s="1038"/>
      <c r="BJ434" s="1066"/>
      <c r="BK434" s="1055"/>
      <c r="BL434" s="1038"/>
      <c r="BM434" s="1067"/>
      <c r="BN434" s="1068"/>
      <c r="BO434" s="1055"/>
      <c r="BP434" s="1022"/>
      <c r="BQ434" s="1067"/>
      <c r="BR434" s="1069"/>
      <c r="BS434" s="1070"/>
      <c r="BT434" s="1022"/>
      <c r="BU434" s="1071"/>
      <c r="BV434" s="1039"/>
      <c r="BW434" s="1025"/>
      <c r="BX434" s="1026"/>
      <c r="BY434" s="1022"/>
      <c r="BZ434" s="1022"/>
      <c r="CA434" s="1025"/>
      <c r="CB434" s="1026"/>
      <c r="CC434" s="1025"/>
      <c r="CD434" s="1026"/>
      <c r="CE434" s="1025"/>
      <c r="CF434" s="1026"/>
      <c r="CG434" s="1202"/>
      <c r="CH434" s="1022"/>
      <c r="CI434" s="1022"/>
      <c r="CJ434" s="1022"/>
      <c r="CK434" s="1065"/>
      <c r="CL434" s="1026"/>
      <c r="CM434" s="1202"/>
      <c r="CN434" s="1022"/>
      <c r="CO434" s="1022"/>
      <c r="CP434" s="1022"/>
      <c r="CQ434" s="1065"/>
      <c r="CR434" s="1026"/>
      <c r="CS434" s="1202"/>
      <c r="CT434" s="1022"/>
      <c r="CU434" s="1022"/>
      <c r="CV434" s="1022"/>
      <c r="CW434" s="1065"/>
      <c r="CX434" s="1026"/>
      <c r="CY434" s="1022"/>
      <c r="CZ434" s="1022"/>
      <c r="DA434" s="1022"/>
      <c r="DB434" s="1022"/>
      <c r="DC434" s="1065"/>
    </row>
    <row r="435" spans="1:107" ht="18.600000000000001" customHeight="1" x14ac:dyDescent="0.25">
      <c r="A435" s="1180" t="s">
        <v>1112</v>
      </c>
      <c r="B435" s="1018"/>
      <c r="C435" s="1018"/>
      <c r="D435" s="1011"/>
      <c r="E435" s="1023"/>
      <c r="F435" s="1019"/>
      <c r="G435" s="1016"/>
      <c r="H435" s="1020"/>
      <c r="I435" s="1239"/>
      <c r="J435" s="1238"/>
      <c r="K435" s="1021"/>
      <c r="L435" s="1016"/>
      <c r="M435" s="1022"/>
      <c r="N43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3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3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3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3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3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35" s="1022"/>
      <c r="U435" s="1022"/>
      <c r="V43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3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3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3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3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3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35" s="1022"/>
      <c r="AC435" s="1046"/>
      <c r="AD435" s="1047"/>
      <c r="AE435" s="1047"/>
      <c r="AF435" s="1047"/>
      <c r="AG435" s="1039"/>
      <c r="AH435" s="1038"/>
      <c r="AI435" s="1048"/>
      <c r="AJ435" s="1048"/>
      <c r="AK435" s="1041"/>
      <c r="AL435" s="1042"/>
      <c r="AM435" s="1043"/>
      <c r="AN435" s="1040"/>
      <c r="AO435" s="1044"/>
      <c r="AP435" s="1044"/>
      <c r="AQ435" s="1044"/>
      <c r="AR435" s="1044"/>
      <c r="AS435" s="1044"/>
      <c r="AT435" s="1044"/>
      <c r="AU435" s="1049"/>
      <c r="AV435" s="1041"/>
      <c r="AW435" s="1041"/>
      <c r="AX435" s="1047"/>
      <c r="AY43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3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35" s="1055"/>
      <c r="BB435" s="1038"/>
      <c r="BC435" s="1038"/>
      <c r="BD43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35" s="1038"/>
      <c r="BF435" s="1030"/>
      <c r="BG435" s="1030"/>
      <c r="BH435" s="1066"/>
      <c r="BI435" s="1038"/>
      <c r="BJ435" s="1066"/>
      <c r="BK435" s="1055"/>
      <c r="BL435" s="1038"/>
      <c r="BM435" s="1067"/>
      <c r="BN435" s="1068"/>
      <c r="BO435" s="1055"/>
      <c r="BP435" s="1022"/>
      <c r="BQ435" s="1067"/>
      <c r="BR435" s="1069"/>
      <c r="BS435" s="1070"/>
      <c r="BT435" s="1022"/>
      <c r="BU435" s="1071"/>
      <c r="BV435" s="1039"/>
      <c r="BW435" s="1025"/>
      <c r="BX435" s="1026"/>
      <c r="BY435" s="1022"/>
      <c r="BZ435" s="1022"/>
      <c r="CA435" s="1025"/>
      <c r="CB435" s="1026"/>
      <c r="CC435" s="1025"/>
      <c r="CD435" s="1026"/>
      <c r="CE435" s="1025"/>
      <c r="CF435" s="1026"/>
      <c r="CG435" s="1202"/>
      <c r="CH435" s="1022"/>
      <c r="CI435" s="1022"/>
      <c r="CJ435" s="1022"/>
      <c r="CK435" s="1065"/>
      <c r="CL435" s="1026"/>
      <c r="CM435" s="1202"/>
      <c r="CN435" s="1022"/>
      <c r="CO435" s="1022"/>
      <c r="CP435" s="1022"/>
      <c r="CQ435" s="1065"/>
      <c r="CR435" s="1026"/>
      <c r="CS435" s="1202"/>
      <c r="CT435" s="1022"/>
      <c r="CU435" s="1022"/>
      <c r="CV435" s="1022"/>
      <c r="CW435" s="1065"/>
      <c r="CX435" s="1026"/>
      <c r="CY435" s="1022"/>
      <c r="CZ435" s="1022"/>
      <c r="DA435" s="1022"/>
      <c r="DB435" s="1022"/>
      <c r="DC435" s="1065"/>
    </row>
    <row r="436" spans="1:107" ht="18.600000000000001" customHeight="1" x14ac:dyDescent="0.25">
      <c r="A436" s="1180" t="s">
        <v>1113</v>
      </c>
      <c r="B436" s="1018"/>
      <c r="C436" s="1018"/>
      <c r="D436" s="1011"/>
      <c r="E436" s="1023"/>
      <c r="F436" s="1019"/>
      <c r="G436" s="1016"/>
      <c r="H436" s="1020"/>
      <c r="I436" s="1239"/>
      <c r="J436" s="1238"/>
      <c r="K436" s="1021"/>
      <c r="L436" s="1016"/>
      <c r="M436" s="1022"/>
      <c r="N43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3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3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3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3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3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36" s="1022"/>
      <c r="U436" s="1022"/>
      <c r="V43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3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3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3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3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3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36" s="1022"/>
      <c r="AC436" s="1046"/>
      <c r="AD436" s="1047"/>
      <c r="AE436" s="1047"/>
      <c r="AF436" s="1047"/>
      <c r="AG436" s="1039"/>
      <c r="AH436" s="1038"/>
      <c r="AI436" s="1048"/>
      <c r="AJ436" s="1048"/>
      <c r="AK436" s="1041"/>
      <c r="AL436" s="1042"/>
      <c r="AM436" s="1043"/>
      <c r="AN436" s="1040"/>
      <c r="AO436" s="1044"/>
      <c r="AP436" s="1044"/>
      <c r="AQ436" s="1044"/>
      <c r="AR436" s="1044"/>
      <c r="AS436" s="1044"/>
      <c r="AT436" s="1044"/>
      <c r="AU436" s="1049"/>
      <c r="AV436" s="1041"/>
      <c r="AW436" s="1041"/>
      <c r="AX436" s="1047"/>
      <c r="AY43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3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36" s="1055"/>
      <c r="BB436" s="1038"/>
      <c r="BC436" s="1038"/>
      <c r="BD43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36" s="1038"/>
      <c r="BF436" s="1030"/>
      <c r="BG436" s="1030"/>
      <c r="BH436" s="1066"/>
      <c r="BI436" s="1038"/>
      <c r="BJ436" s="1066"/>
      <c r="BK436" s="1055"/>
      <c r="BL436" s="1038"/>
      <c r="BM436" s="1067"/>
      <c r="BN436" s="1068"/>
      <c r="BO436" s="1055"/>
      <c r="BP436" s="1022"/>
      <c r="BQ436" s="1067"/>
      <c r="BR436" s="1069"/>
      <c r="BS436" s="1070"/>
      <c r="BT436" s="1022"/>
      <c r="BU436" s="1071"/>
      <c r="BV436" s="1039"/>
      <c r="BW436" s="1025"/>
      <c r="BX436" s="1026"/>
      <c r="BY436" s="1022"/>
      <c r="BZ436" s="1022"/>
      <c r="CA436" s="1025"/>
      <c r="CB436" s="1026"/>
      <c r="CC436" s="1025"/>
      <c r="CD436" s="1026"/>
      <c r="CE436" s="1025"/>
      <c r="CF436" s="1026"/>
      <c r="CG436" s="1202"/>
      <c r="CH436" s="1022"/>
      <c r="CI436" s="1022"/>
      <c r="CJ436" s="1022"/>
      <c r="CK436" s="1065"/>
      <c r="CL436" s="1026"/>
      <c r="CM436" s="1202"/>
      <c r="CN436" s="1022"/>
      <c r="CO436" s="1022"/>
      <c r="CP436" s="1022"/>
      <c r="CQ436" s="1065"/>
      <c r="CR436" s="1026"/>
      <c r="CS436" s="1202"/>
      <c r="CT436" s="1022"/>
      <c r="CU436" s="1022"/>
      <c r="CV436" s="1022"/>
      <c r="CW436" s="1065"/>
      <c r="CX436" s="1026"/>
      <c r="CY436" s="1022"/>
      <c r="CZ436" s="1022"/>
      <c r="DA436" s="1022"/>
      <c r="DB436" s="1022"/>
      <c r="DC436" s="1065"/>
    </row>
    <row r="437" spans="1:107" ht="18.600000000000001" customHeight="1" x14ac:dyDescent="0.25">
      <c r="A437" s="1180" t="s">
        <v>1114</v>
      </c>
      <c r="B437" s="1018"/>
      <c r="C437" s="1018"/>
      <c r="D437" s="1011"/>
      <c r="E437" s="1023"/>
      <c r="F437" s="1019"/>
      <c r="G437" s="1016"/>
      <c r="H437" s="1020"/>
      <c r="I437" s="1239"/>
      <c r="J437" s="1238"/>
      <c r="K437" s="1021"/>
      <c r="L437" s="1016"/>
      <c r="M437" s="1022"/>
      <c r="N43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3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3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3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3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3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37" s="1022"/>
      <c r="U437" s="1022"/>
      <c r="V43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3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3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3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3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3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37" s="1022"/>
      <c r="AC437" s="1046"/>
      <c r="AD437" s="1047"/>
      <c r="AE437" s="1047"/>
      <c r="AF437" s="1047"/>
      <c r="AG437" s="1039"/>
      <c r="AH437" s="1038"/>
      <c r="AI437" s="1048"/>
      <c r="AJ437" s="1048"/>
      <c r="AK437" s="1041"/>
      <c r="AL437" s="1042"/>
      <c r="AM437" s="1043"/>
      <c r="AN437" s="1040"/>
      <c r="AO437" s="1044"/>
      <c r="AP437" s="1044"/>
      <c r="AQ437" s="1044"/>
      <c r="AR437" s="1044"/>
      <c r="AS437" s="1044"/>
      <c r="AT437" s="1044"/>
      <c r="AU437" s="1049"/>
      <c r="AV437" s="1041"/>
      <c r="AW437" s="1041"/>
      <c r="AX437" s="1047"/>
      <c r="AY43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3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37" s="1055"/>
      <c r="BB437" s="1038"/>
      <c r="BC437" s="1038"/>
      <c r="BD43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37" s="1038"/>
      <c r="BF437" s="1030"/>
      <c r="BG437" s="1030"/>
      <c r="BH437" s="1066"/>
      <c r="BI437" s="1038"/>
      <c r="BJ437" s="1066"/>
      <c r="BK437" s="1055"/>
      <c r="BL437" s="1038"/>
      <c r="BM437" s="1067"/>
      <c r="BN437" s="1068"/>
      <c r="BO437" s="1055"/>
      <c r="BP437" s="1022"/>
      <c r="BQ437" s="1067"/>
      <c r="BR437" s="1069"/>
      <c r="BS437" s="1070"/>
      <c r="BT437" s="1022"/>
      <c r="BU437" s="1071"/>
      <c r="BV437" s="1039"/>
      <c r="BW437" s="1025"/>
      <c r="BX437" s="1026"/>
      <c r="BY437" s="1022"/>
      <c r="BZ437" s="1022"/>
      <c r="CA437" s="1025"/>
      <c r="CB437" s="1026"/>
      <c r="CC437" s="1025"/>
      <c r="CD437" s="1026"/>
      <c r="CE437" s="1025"/>
      <c r="CF437" s="1026"/>
      <c r="CG437" s="1202"/>
      <c r="CH437" s="1022"/>
      <c r="CI437" s="1022"/>
      <c r="CJ437" s="1022"/>
      <c r="CK437" s="1065"/>
      <c r="CL437" s="1026"/>
      <c r="CM437" s="1202"/>
      <c r="CN437" s="1022"/>
      <c r="CO437" s="1022"/>
      <c r="CP437" s="1022"/>
      <c r="CQ437" s="1065"/>
      <c r="CR437" s="1026"/>
      <c r="CS437" s="1202"/>
      <c r="CT437" s="1022"/>
      <c r="CU437" s="1022"/>
      <c r="CV437" s="1022"/>
      <c r="CW437" s="1065"/>
      <c r="CX437" s="1026"/>
      <c r="CY437" s="1022"/>
      <c r="CZ437" s="1022"/>
      <c r="DA437" s="1022"/>
      <c r="DB437" s="1022"/>
      <c r="DC437" s="1065"/>
    </row>
    <row r="438" spans="1:107" ht="18.600000000000001" customHeight="1" x14ac:dyDescent="0.25">
      <c r="A438" s="1180" t="s">
        <v>1115</v>
      </c>
      <c r="B438" s="1018"/>
      <c r="C438" s="1018"/>
      <c r="D438" s="1011"/>
      <c r="E438" s="1023"/>
      <c r="F438" s="1019"/>
      <c r="G438" s="1016"/>
      <c r="H438" s="1020"/>
      <c r="I438" s="1239"/>
      <c r="J438" s="1238"/>
      <c r="K438" s="1021"/>
      <c r="L438" s="1016"/>
      <c r="M438" s="1022"/>
      <c r="N43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3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3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3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3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3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38" s="1022"/>
      <c r="U438" s="1022"/>
      <c r="V43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3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3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3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3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3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38" s="1022"/>
      <c r="AC438" s="1046"/>
      <c r="AD438" s="1047"/>
      <c r="AE438" s="1047"/>
      <c r="AF438" s="1047"/>
      <c r="AG438" s="1039"/>
      <c r="AH438" s="1038"/>
      <c r="AI438" s="1048"/>
      <c r="AJ438" s="1048"/>
      <c r="AK438" s="1041"/>
      <c r="AL438" s="1042"/>
      <c r="AM438" s="1043"/>
      <c r="AN438" s="1040"/>
      <c r="AO438" s="1044"/>
      <c r="AP438" s="1044"/>
      <c r="AQ438" s="1044"/>
      <c r="AR438" s="1044"/>
      <c r="AS438" s="1044"/>
      <c r="AT438" s="1044"/>
      <c r="AU438" s="1049"/>
      <c r="AV438" s="1041"/>
      <c r="AW438" s="1041"/>
      <c r="AX438" s="1047"/>
      <c r="AY43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3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38" s="1055"/>
      <c r="BB438" s="1038"/>
      <c r="BC438" s="1038"/>
      <c r="BD43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38" s="1038"/>
      <c r="BF438" s="1030"/>
      <c r="BG438" s="1030"/>
      <c r="BH438" s="1066"/>
      <c r="BI438" s="1038"/>
      <c r="BJ438" s="1066"/>
      <c r="BK438" s="1055"/>
      <c r="BL438" s="1038"/>
      <c r="BM438" s="1067"/>
      <c r="BN438" s="1068"/>
      <c r="BO438" s="1055"/>
      <c r="BP438" s="1022"/>
      <c r="BQ438" s="1067"/>
      <c r="BR438" s="1069"/>
      <c r="BS438" s="1070"/>
      <c r="BT438" s="1022"/>
      <c r="BU438" s="1071"/>
      <c r="BV438" s="1039"/>
      <c r="BW438" s="1025"/>
      <c r="BX438" s="1026"/>
      <c r="BY438" s="1022"/>
      <c r="BZ438" s="1022"/>
      <c r="CA438" s="1025"/>
      <c r="CB438" s="1026"/>
      <c r="CC438" s="1025"/>
      <c r="CD438" s="1026"/>
      <c r="CE438" s="1025"/>
      <c r="CF438" s="1026"/>
      <c r="CG438" s="1202"/>
      <c r="CH438" s="1022"/>
      <c r="CI438" s="1022"/>
      <c r="CJ438" s="1022"/>
      <c r="CK438" s="1065"/>
      <c r="CL438" s="1026"/>
      <c r="CM438" s="1202"/>
      <c r="CN438" s="1022"/>
      <c r="CO438" s="1022"/>
      <c r="CP438" s="1022"/>
      <c r="CQ438" s="1065"/>
      <c r="CR438" s="1026"/>
      <c r="CS438" s="1202"/>
      <c r="CT438" s="1022"/>
      <c r="CU438" s="1022"/>
      <c r="CV438" s="1022"/>
      <c r="CW438" s="1065"/>
      <c r="CX438" s="1026"/>
      <c r="CY438" s="1022"/>
      <c r="CZ438" s="1022"/>
      <c r="DA438" s="1022"/>
      <c r="DB438" s="1022"/>
      <c r="DC438" s="1065"/>
    </row>
    <row r="439" spans="1:107" ht="18.600000000000001" customHeight="1" x14ac:dyDescent="0.25">
      <c r="A439" s="1180" t="s">
        <v>1116</v>
      </c>
      <c r="B439" s="1018"/>
      <c r="C439" s="1018"/>
      <c r="D439" s="1011"/>
      <c r="E439" s="1023"/>
      <c r="F439" s="1019"/>
      <c r="G439" s="1016"/>
      <c r="H439" s="1020"/>
      <c r="I439" s="1239"/>
      <c r="J439" s="1238"/>
      <c r="K439" s="1021"/>
      <c r="L439" s="1016"/>
      <c r="M439" s="1022"/>
      <c r="N43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3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3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3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3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3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39" s="1022"/>
      <c r="U439" s="1022"/>
      <c r="V43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3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3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3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3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3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39" s="1022"/>
      <c r="AC439" s="1046"/>
      <c r="AD439" s="1047"/>
      <c r="AE439" s="1047"/>
      <c r="AF439" s="1047"/>
      <c r="AG439" s="1039"/>
      <c r="AH439" s="1038"/>
      <c r="AI439" s="1048"/>
      <c r="AJ439" s="1048"/>
      <c r="AK439" s="1041"/>
      <c r="AL439" s="1042"/>
      <c r="AM439" s="1043"/>
      <c r="AN439" s="1040"/>
      <c r="AO439" s="1044"/>
      <c r="AP439" s="1044"/>
      <c r="AQ439" s="1044"/>
      <c r="AR439" s="1044"/>
      <c r="AS439" s="1044"/>
      <c r="AT439" s="1044"/>
      <c r="AU439" s="1049"/>
      <c r="AV439" s="1041"/>
      <c r="AW439" s="1041"/>
      <c r="AX439" s="1047"/>
      <c r="AY43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3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39" s="1055"/>
      <c r="BB439" s="1038"/>
      <c r="BC439" s="1038"/>
      <c r="BD43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39" s="1038"/>
      <c r="BF439" s="1030"/>
      <c r="BG439" s="1030"/>
      <c r="BH439" s="1066"/>
      <c r="BI439" s="1038"/>
      <c r="BJ439" s="1066"/>
      <c r="BK439" s="1055"/>
      <c r="BL439" s="1038"/>
      <c r="BM439" s="1067"/>
      <c r="BN439" s="1068"/>
      <c r="BO439" s="1055"/>
      <c r="BP439" s="1022"/>
      <c r="BQ439" s="1067"/>
      <c r="BR439" s="1069"/>
      <c r="BS439" s="1070"/>
      <c r="BT439" s="1022"/>
      <c r="BU439" s="1071"/>
      <c r="BV439" s="1039"/>
      <c r="BW439" s="1025"/>
      <c r="BX439" s="1026"/>
      <c r="BY439" s="1022"/>
      <c r="BZ439" s="1022"/>
      <c r="CA439" s="1025"/>
      <c r="CB439" s="1026"/>
      <c r="CC439" s="1025"/>
      <c r="CD439" s="1026"/>
      <c r="CE439" s="1025"/>
      <c r="CF439" s="1026"/>
      <c r="CG439" s="1202"/>
      <c r="CH439" s="1022"/>
      <c r="CI439" s="1022"/>
      <c r="CJ439" s="1022"/>
      <c r="CK439" s="1065"/>
      <c r="CL439" s="1026"/>
      <c r="CM439" s="1202"/>
      <c r="CN439" s="1022"/>
      <c r="CO439" s="1022"/>
      <c r="CP439" s="1022"/>
      <c r="CQ439" s="1065"/>
      <c r="CR439" s="1026"/>
      <c r="CS439" s="1202"/>
      <c r="CT439" s="1022"/>
      <c r="CU439" s="1022"/>
      <c r="CV439" s="1022"/>
      <c r="CW439" s="1065"/>
      <c r="CX439" s="1026"/>
      <c r="CY439" s="1022"/>
      <c r="CZ439" s="1022"/>
      <c r="DA439" s="1022"/>
      <c r="DB439" s="1022"/>
      <c r="DC439" s="1065"/>
    </row>
    <row r="440" spans="1:107" ht="18.600000000000001" customHeight="1" x14ac:dyDescent="0.25">
      <c r="A440" s="1180" t="s">
        <v>1117</v>
      </c>
      <c r="B440" s="1018"/>
      <c r="C440" s="1018"/>
      <c r="D440" s="1011"/>
      <c r="E440" s="1023"/>
      <c r="F440" s="1019"/>
      <c r="G440" s="1016"/>
      <c r="H440" s="1020"/>
      <c r="I440" s="1239"/>
      <c r="J440" s="1238"/>
      <c r="K440" s="1021"/>
      <c r="L440" s="1016"/>
      <c r="M440" s="1022"/>
      <c r="N44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4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4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4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4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4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40" s="1022"/>
      <c r="U440" s="1022"/>
      <c r="V44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4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4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4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4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4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40" s="1022"/>
      <c r="AC440" s="1046"/>
      <c r="AD440" s="1047"/>
      <c r="AE440" s="1047"/>
      <c r="AF440" s="1047"/>
      <c r="AG440" s="1039"/>
      <c r="AH440" s="1038"/>
      <c r="AI440" s="1048"/>
      <c r="AJ440" s="1048"/>
      <c r="AK440" s="1041"/>
      <c r="AL440" s="1042"/>
      <c r="AM440" s="1043"/>
      <c r="AN440" s="1040"/>
      <c r="AO440" s="1044"/>
      <c r="AP440" s="1044"/>
      <c r="AQ440" s="1044"/>
      <c r="AR440" s="1044"/>
      <c r="AS440" s="1044"/>
      <c r="AT440" s="1044"/>
      <c r="AU440" s="1049"/>
      <c r="AV440" s="1041"/>
      <c r="AW440" s="1041"/>
      <c r="AX440" s="1047"/>
      <c r="AY44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4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40" s="1055"/>
      <c r="BB440" s="1038"/>
      <c r="BC440" s="1038"/>
      <c r="BD44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40" s="1038"/>
      <c r="BF440" s="1030"/>
      <c r="BG440" s="1030"/>
      <c r="BH440" s="1066"/>
      <c r="BI440" s="1038"/>
      <c r="BJ440" s="1066"/>
      <c r="BK440" s="1055"/>
      <c r="BL440" s="1038"/>
      <c r="BM440" s="1067"/>
      <c r="BN440" s="1068"/>
      <c r="BO440" s="1055"/>
      <c r="BP440" s="1022"/>
      <c r="BQ440" s="1067"/>
      <c r="BR440" s="1069"/>
      <c r="BS440" s="1070"/>
      <c r="BT440" s="1022"/>
      <c r="BU440" s="1071"/>
      <c r="BV440" s="1039"/>
      <c r="BW440" s="1025"/>
      <c r="BX440" s="1026"/>
      <c r="BY440" s="1022"/>
      <c r="BZ440" s="1022"/>
      <c r="CA440" s="1025"/>
      <c r="CB440" s="1026"/>
      <c r="CC440" s="1025"/>
      <c r="CD440" s="1026"/>
      <c r="CE440" s="1025"/>
      <c r="CF440" s="1026"/>
      <c r="CG440" s="1202"/>
      <c r="CH440" s="1022"/>
      <c r="CI440" s="1022"/>
      <c r="CJ440" s="1022"/>
      <c r="CK440" s="1065"/>
      <c r="CL440" s="1026"/>
      <c r="CM440" s="1202"/>
      <c r="CN440" s="1022"/>
      <c r="CO440" s="1022"/>
      <c r="CP440" s="1022"/>
      <c r="CQ440" s="1065"/>
      <c r="CR440" s="1026"/>
      <c r="CS440" s="1202"/>
      <c r="CT440" s="1022"/>
      <c r="CU440" s="1022"/>
      <c r="CV440" s="1022"/>
      <c r="CW440" s="1065"/>
      <c r="CX440" s="1026"/>
      <c r="CY440" s="1022"/>
      <c r="CZ440" s="1022"/>
      <c r="DA440" s="1022"/>
      <c r="DB440" s="1022"/>
      <c r="DC440" s="1065"/>
    </row>
    <row r="441" spans="1:107" ht="18.600000000000001" customHeight="1" x14ac:dyDescent="0.25">
      <c r="A441" s="1180" t="s">
        <v>1118</v>
      </c>
      <c r="B441" s="1018"/>
      <c r="C441" s="1018"/>
      <c r="D441" s="1011"/>
      <c r="E441" s="1023"/>
      <c r="F441" s="1019"/>
      <c r="G441" s="1016"/>
      <c r="H441" s="1020"/>
      <c r="I441" s="1239"/>
      <c r="J441" s="1238"/>
      <c r="K441" s="1021"/>
      <c r="L441" s="1016"/>
      <c r="M441" s="1022"/>
      <c r="N44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4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4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4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4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4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41" s="1022"/>
      <c r="U441" s="1022"/>
      <c r="V44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4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4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4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4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4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41" s="1022"/>
      <c r="AC441" s="1046"/>
      <c r="AD441" s="1047"/>
      <c r="AE441" s="1047"/>
      <c r="AF441" s="1047"/>
      <c r="AG441" s="1039"/>
      <c r="AH441" s="1038"/>
      <c r="AI441" s="1048"/>
      <c r="AJ441" s="1048"/>
      <c r="AK441" s="1041"/>
      <c r="AL441" s="1042"/>
      <c r="AM441" s="1043"/>
      <c r="AN441" s="1040"/>
      <c r="AO441" s="1044"/>
      <c r="AP441" s="1044"/>
      <c r="AQ441" s="1044"/>
      <c r="AR441" s="1044"/>
      <c r="AS441" s="1044"/>
      <c r="AT441" s="1044"/>
      <c r="AU441" s="1049"/>
      <c r="AV441" s="1041"/>
      <c r="AW441" s="1041"/>
      <c r="AX441" s="1047"/>
      <c r="AY44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4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41" s="1055"/>
      <c r="BB441" s="1038"/>
      <c r="BC441" s="1038"/>
      <c r="BD44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41" s="1038"/>
      <c r="BF441" s="1030"/>
      <c r="BG441" s="1030"/>
      <c r="BH441" s="1066"/>
      <c r="BI441" s="1038"/>
      <c r="BJ441" s="1066"/>
      <c r="BK441" s="1055"/>
      <c r="BL441" s="1038"/>
      <c r="BM441" s="1067"/>
      <c r="BN441" s="1068"/>
      <c r="BO441" s="1055"/>
      <c r="BP441" s="1022"/>
      <c r="BQ441" s="1067"/>
      <c r="BR441" s="1069"/>
      <c r="BS441" s="1070"/>
      <c r="BT441" s="1022"/>
      <c r="BU441" s="1071"/>
      <c r="BV441" s="1039"/>
      <c r="BW441" s="1025"/>
      <c r="BX441" s="1026"/>
      <c r="BY441" s="1022"/>
      <c r="BZ441" s="1022"/>
      <c r="CA441" s="1025"/>
      <c r="CB441" s="1026"/>
      <c r="CC441" s="1025"/>
      <c r="CD441" s="1026"/>
      <c r="CE441" s="1025"/>
      <c r="CF441" s="1026"/>
      <c r="CG441" s="1202"/>
      <c r="CH441" s="1022"/>
      <c r="CI441" s="1022"/>
      <c r="CJ441" s="1022"/>
      <c r="CK441" s="1065"/>
      <c r="CL441" s="1026"/>
      <c r="CM441" s="1202"/>
      <c r="CN441" s="1022"/>
      <c r="CO441" s="1022"/>
      <c r="CP441" s="1022"/>
      <c r="CQ441" s="1065"/>
      <c r="CR441" s="1026"/>
      <c r="CS441" s="1202"/>
      <c r="CT441" s="1022"/>
      <c r="CU441" s="1022"/>
      <c r="CV441" s="1022"/>
      <c r="CW441" s="1065"/>
      <c r="CX441" s="1026"/>
      <c r="CY441" s="1022"/>
      <c r="CZ441" s="1022"/>
      <c r="DA441" s="1022"/>
      <c r="DB441" s="1022"/>
      <c r="DC441" s="1065"/>
    </row>
    <row r="442" spans="1:107" ht="18.600000000000001" customHeight="1" x14ac:dyDescent="0.25">
      <c r="A442" s="1180" t="s">
        <v>1119</v>
      </c>
      <c r="B442" s="1018"/>
      <c r="C442" s="1018"/>
      <c r="D442" s="1011"/>
      <c r="E442" s="1023"/>
      <c r="F442" s="1019"/>
      <c r="G442" s="1016"/>
      <c r="H442" s="1020"/>
      <c r="I442" s="1239"/>
      <c r="J442" s="1238"/>
      <c r="K442" s="1021"/>
      <c r="L442" s="1016"/>
      <c r="M442" s="1022"/>
      <c r="N44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4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4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4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4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4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42" s="1022"/>
      <c r="U442" s="1022"/>
      <c r="V44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4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4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4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4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4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42" s="1022"/>
      <c r="AC442" s="1046"/>
      <c r="AD442" s="1047"/>
      <c r="AE442" s="1047"/>
      <c r="AF442" s="1047"/>
      <c r="AG442" s="1039"/>
      <c r="AH442" s="1038"/>
      <c r="AI442" s="1048"/>
      <c r="AJ442" s="1048"/>
      <c r="AK442" s="1041"/>
      <c r="AL442" s="1042"/>
      <c r="AM442" s="1043"/>
      <c r="AN442" s="1040"/>
      <c r="AO442" s="1044"/>
      <c r="AP442" s="1044"/>
      <c r="AQ442" s="1044"/>
      <c r="AR442" s="1044"/>
      <c r="AS442" s="1044"/>
      <c r="AT442" s="1044"/>
      <c r="AU442" s="1049"/>
      <c r="AV442" s="1041"/>
      <c r="AW442" s="1041"/>
      <c r="AX442" s="1047"/>
      <c r="AY44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4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42" s="1055"/>
      <c r="BB442" s="1038"/>
      <c r="BC442" s="1038"/>
      <c r="BD44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42" s="1038"/>
      <c r="BF442" s="1030"/>
      <c r="BG442" s="1030"/>
      <c r="BH442" s="1066"/>
      <c r="BI442" s="1038"/>
      <c r="BJ442" s="1066"/>
      <c r="BK442" s="1055"/>
      <c r="BL442" s="1038"/>
      <c r="BM442" s="1067"/>
      <c r="BN442" s="1068"/>
      <c r="BO442" s="1055"/>
      <c r="BP442" s="1022"/>
      <c r="BQ442" s="1067"/>
      <c r="BR442" s="1069"/>
      <c r="BS442" s="1070"/>
      <c r="BT442" s="1022"/>
      <c r="BU442" s="1071"/>
      <c r="BV442" s="1039"/>
      <c r="BW442" s="1025"/>
      <c r="BX442" s="1026"/>
      <c r="BY442" s="1022"/>
      <c r="BZ442" s="1022"/>
      <c r="CA442" s="1025"/>
      <c r="CB442" s="1026"/>
      <c r="CC442" s="1025"/>
      <c r="CD442" s="1026"/>
      <c r="CE442" s="1025"/>
      <c r="CF442" s="1026"/>
      <c r="CG442" s="1202"/>
      <c r="CH442" s="1022"/>
      <c r="CI442" s="1022"/>
      <c r="CJ442" s="1022"/>
      <c r="CK442" s="1065"/>
      <c r="CL442" s="1026"/>
      <c r="CM442" s="1202"/>
      <c r="CN442" s="1022"/>
      <c r="CO442" s="1022"/>
      <c r="CP442" s="1022"/>
      <c r="CQ442" s="1065"/>
      <c r="CR442" s="1026"/>
      <c r="CS442" s="1202"/>
      <c r="CT442" s="1022"/>
      <c r="CU442" s="1022"/>
      <c r="CV442" s="1022"/>
      <c r="CW442" s="1065"/>
      <c r="CX442" s="1026"/>
      <c r="CY442" s="1022"/>
      <c r="CZ442" s="1022"/>
      <c r="DA442" s="1022"/>
      <c r="DB442" s="1022"/>
      <c r="DC442" s="1065"/>
    </row>
    <row r="443" spans="1:107" ht="18.600000000000001" customHeight="1" x14ac:dyDescent="0.25">
      <c r="A443" s="1180" t="s">
        <v>1120</v>
      </c>
      <c r="B443" s="1018"/>
      <c r="C443" s="1018"/>
      <c r="D443" s="1011"/>
      <c r="E443" s="1023"/>
      <c r="F443" s="1019"/>
      <c r="G443" s="1016"/>
      <c r="H443" s="1020"/>
      <c r="I443" s="1239"/>
      <c r="J443" s="1238"/>
      <c r="K443" s="1021"/>
      <c r="L443" s="1016"/>
      <c r="M443" s="1022"/>
      <c r="N44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4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4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4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4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4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43" s="1022"/>
      <c r="U443" s="1022"/>
      <c r="V44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4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4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4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4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4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43" s="1022"/>
      <c r="AC443" s="1046"/>
      <c r="AD443" s="1047"/>
      <c r="AE443" s="1047"/>
      <c r="AF443" s="1047"/>
      <c r="AG443" s="1039"/>
      <c r="AH443" s="1038"/>
      <c r="AI443" s="1048"/>
      <c r="AJ443" s="1048"/>
      <c r="AK443" s="1041"/>
      <c r="AL443" s="1042"/>
      <c r="AM443" s="1043"/>
      <c r="AN443" s="1040"/>
      <c r="AO443" s="1044"/>
      <c r="AP443" s="1044"/>
      <c r="AQ443" s="1044"/>
      <c r="AR443" s="1044"/>
      <c r="AS443" s="1044"/>
      <c r="AT443" s="1044"/>
      <c r="AU443" s="1049"/>
      <c r="AV443" s="1041"/>
      <c r="AW443" s="1041"/>
      <c r="AX443" s="1047"/>
      <c r="AY44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4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43" s="1055"/>
      <c r="BB443" s="1038"/>
      <c r="BC443" s="1038"/>
      <c r="BD44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43" s="1038"/>
      <c r="BF443" s="1030"/>
      <c r="BG443" s="1030"/>
      <c r="BH443" s="1066"/>
      <c r="BI443" s="1038"/>
      <c r="BJ443" s="1066"/>
      <c r="BK443" s="1055"/>
      <c r="BL443" s="1038"/>
      <c r="BM443" s="1067"/>
      <c r="BN443" s="1068"/>
      <c r="BO443" s="1055"/>
      <c r="BP443" s="1022"/>
      <c r="BQ443" s="1067"/>
      <c r="BR443" s="1069"/>
      <c r="BS443" s="1070"/>
      <c r="BT443" s="1022"/>
      <c r="BU443" s="1071"/>
      <c r="BV443" s="1039"/>
      <c r="BW443" s="1025"/>
      <c r="BX443" s="1026"/>
      <c r="BY443" s="1022"/>
      <c r="BZ443" s="1022"/>
      <c r="CA443" s="1025"/>
      <c r="CB443" s="1026"/>
      <c r="CC443" s="1025"/>
      <c r="CD443" s="1026"/>
      <c r="CE443" s="1025"/>
      <c r="CF443" s="1026"/>
      <c r="CG443" s="1202"/>
      <c r="CH443" s="1022"/>
      <c r="CI443" s="1022"/>
      <c r="CJ443" s="1022"/>
      <c r="CK443" s="1065"/>
      <c r="CL443" s="1026"/>
      <c r="CM443" s="1202"/>
      <c r="CN443" s="1022"/>
      <c r="CO443" s="1022"/>
      <c r="CP443" s="1022"/>
      <c r="CQ443" s="1065"/>
      <c r="CR443" s="1026"/>
      <c r="CS443" s="1202"/>
      <c r="CT443" s="1022"/>
      <c r="CU443" s="1022"/>
      <c r="CV443" s="1022"/>
      <c r="CW443" s="1065"/>
      <c r="CX443" s="1026"/>
      <c r="CY443" s="1022"/>
      <c r="CZ443" s="1022"/>
      <c r="DA443" s="1022"/>
      <c r="DB443" s="1022"/>
      <c r="DC443" s="1065"/>
    </row>
    <row r="444" spans="1:107" ht="18.600000000000001" customHeight="1" x14ac:dyDescent="0.25">
      <c r="A444" s="1180" t="s">
        <v>1121</v>
      </c>
      <c r="B444" s="1018"/>
      <c r="C444" s="1018"/>
      <c r="D444" s="1011"/>
      <c r="E444" s="1023"/>
      <c r="F444" s="1019"/>
      <c r="G444" s="1016"/>
      <c r="H444" s="1020"/>
      <c r="I444" s="1239"/>
      <c r="J444" s="1238"/>
      <c r="K444" s="1021"/>
      <c r="L444" s="1016"/>
      <c r="M444" s="1022"/>
      <c r="N44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4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4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4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4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4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44" s="1022"/>
      <c r="U444" s="1022"/>
      <c r="V44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4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4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4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4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4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44" s="1022"/>
      <c r="AC444" s="1046"/>
      <c r="AD444" s="1047"/>
      <c r="AE444" s="1047"/>
      <c r="AF444" s="1047"/>
      <c r="AG444" s="1039"/>
      <c r="AH444" s="1038"/>
      <c r="AI444" s="1048"/>
      <c r="AJ444" s="1048"/>
      <c r="AK444" s="1041"/>
      <c r="AL444" s="1042"/>
      <c r="AM444" s="1043"/>
      <c r="AN444" s="1040"/>
      <c r="AO444" s="1044"/>
      <c r="AP444" s="1044"/>
      <c r="AQ444" s="1044"/>
      <c r="AR444" s="1044"/>
      <c r="AS444" s="1044"/>
      <c r="AT444" s="1044"/>
      <c r="AU444" s="1049"/>
      <c r="AV444" s="1041"/>
      <c r="AW444" s="1041"/>
      <c r="AX444" s="1047"/>
      <c r="AY44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4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44" s="1055"/>
      <c r="BB444" s="1038"/>
      <c r="BC444" s="1038"/>
      <c r="BD44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44" s="1038"/>
      <c r="BF444" s="1030"/>
      <c r="BG444" s="1030"/>
      <c r="BH444" s="1066"/>
      <c r="BI444" s="1038"/>
      <c r="BJ444" s="1066"/>
      <c r="BK444" s="1055"/>
      <c r="BL444" s="1038"/>
      <c r="BM444" s="1067"/>
      <c r="BN444" s="1068"/>
      <c r="BO444" s="1055"/>
      <c r="BP444" s="1022"/>
      <c r="BQ444" s="1067"/>
      <c r="BR444" s="1069"/>
      <c r="BS444" s="1070"/>
      <c r="BT444" s="1022"/>
      <c r="BU444" s="1071"/>
      <c r="BV444" s="1039"/>
      <c r="BW444" s="1025"/>
      <c r="BX444" s="1026"/>
      <c r="BY444" s="1022"/>
      <c r="BZ444" s="1022"/>
      <c r="CA444" s="1025"/>
      <c r="CB444" s="1026"/>
      <c r="CC444" s="1025"/>
      <c r="CD444" s="1026"/>
      <c r="CE444" s="1025"/>
      <c r="CF444" s="1026"/>
      <c r="CG444" s="1202"/>
      <c r="CH444" s="1022"/>
      <c r="CI444" s="1022"/>
      <c r="CJ444" s="1022"/>
      <c r="CK444" s="1065"/>
      <c r="CL444" s="1026"/>
      <c r="CM444" s="1202"/>
      <c r="CN444" s="1022"/>
      <c r="CO444" s="1022"/>
      <c r="CP444" s="1022"/>
      <c r="CQ444" s="1065"/>
      <c r="CR444" s="1026"/>
      <c r="CS444" s="1202"/>
      <c r="CT444" s="1022"/>
      <c r="CU444" s="1022"/>
      <c r="CV444" s="1022"/>
      <c r="CW444" s="1065"/>
      <c r="CX444" s="1026"/>
      <c r="CY444" s="1022"/>
      <c r="CZ444" s="1022"/>
      <c r="DA444" s="1022"/>
      <c r="DB444" s="1022"/>
      <c r="DC444" s="1065"/>
    </row>
    <row r="445" spans="1:107" ht="18.600000000000001" customHeight="1" x14ac:dyDescent="0.25">
      <c r="A445" s="1180" t="s">
        <v>1122</v>
      </c>
      <c r="B445" s="1018"/>
      <c r="C445" s="1018"/>
      <c r="D445" s="1011"/>
      <c r="E445" s="1023"/>
      <c r="F445" s="1019"/>
      <c r="G445" s="1016"/>
      <c r="H445" s="1020"/>
      <c r="I445" s="1239"/>
      <c r="J445" s="1238"/>
      <c r="K445" s="1021"/>
      <c r="L445" s="1016"/>
      <c r="M445" s="1022"/>
      <c r="N44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4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4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4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4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4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45" s="1022"/>
      <c r="U445" s="1022"/>
      <c r="V44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4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4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4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4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4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45" s="1022"/>
      <c r="AC445" s="1046"/>
      <c r="AD445" s="1047"/>
      <c r="AE445" s="1047"/>
      <c r="AF445" s="1047"/>
      <c r="AG445" s="1039"/>
      <c r="AH445" s="1038"/>
      <c r="AI445" s="1048"/>
      <c r="AJ445" s="1048"/>
      <c r="AK445" s="1041"/>
      <c r="AL445" s="1042"/>
      <c r="AM445" s="1043"/>
      <c r="AN445" s="1040"/>
      <c r="AO445" s="1044"/>
      <c r="AP445" s="1044"/>
      <c r="AQ445" s="1044"/>
      <c r="AR445" s="1044"/>
      <c r="AS445" s="1044"/>
      <c r="AT445" s="1044"/>
      <c r="AU445" s="1049"/>
      <c r="AV445" s="1041"/>
      <c r="AW445" s="1041"/>
      <c r="AX445" s="1047"/>
      <c r="AY44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4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45" s="1055"/>
      <c r="BB445" s="1038"/>
      <c r="BC445" s="1038"/>
      <c r="BD44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45" s="1038"/>
      <c r="BF445" s="1030"/>
      <c r="BG445" s="1030"/>
      <c r="BH445" s="1066"/>
      <c r="BI445" s="1038"/>
      <c r="BJ445" s="1066"/>
      <c r="BK445" s="1055"/>
      <c r="BL445" s="1038"/>
      <c r="BM445" s="1067"/>
      <c r="BN445" s="1068"/>
      <c r="BO445" s="1055"/>
      <c r="BP445" s="1022"/>
      <c r="BQ445" s="1067"/>
      <c r="BR445" s="1069"/>
      <c r="BS445" s="1070"/>
      <c r="BT445" s="1022"/>
      <c r="BU445" s="1071"/>
      <c r="BV445" s="1039"/>
      <c r="BW445" s="1025"/>
      <c r="BX445" s="1026"/>
      <c r="BY445" s="1022"/>
      <c r="BZ445" s="1022"/>
      <c r="CA445" s="1025"/>
      <c r="CB445" s="1026"/>
      <c r="CC445" s="1025"/>
      <c r="CD445" s="1026"/>
      <c r="CE445" s="1025"/>
      <c r="CF445" s="1026"/>
      <c r="CG445" s="1202"/>
      <c r="CH445" s="1022"/>
      <c r="CI445" s="1022"/>
      <c r="CJ445" s="1022"/>
      <c r="CK445" s="1065"/>
      <c r="CL445" s="1026"/>
      <c r="CM445" s="1202"/>
      <c r="CN445" s="1022"/>
      <c r="CO445" s="1022"/>
      <c r="CP445" s="1022"/>
      <c r="CQ445" s="1065"/>
      <c r="CR445" s="1026"/>
      <c r="CS445" s="1202"/>
      <c r="CT445" s="1022"/>
      <c r="CU445" s="1022"/>
      <c r="CV445" s="1022"/>
      <c r="CW445" s="1065"/>
      <c r="CX445" s="1026"/>
      <c r="CY445" s="1022"/>
      <c r="CZ445" s="1022"/>
      <c r="DA445" s="1022"/>
      <c r="DB445" s="1022"/>
      <c r="DC445" s="1065"/>
    </row>
    <row r="446" spans="1:107" ht="18.600000000000001" customHeight="1" x14ac:dyDescent="0.25">
      <c r="A446" s="1180" t="s">
        <v>1123</v>
      </c>
      <c r="B446" s="1018"/>
      <c r="C446" s="1018"/>
      <c r="D446" s="1011"/>
      <c r="E446" s="1023"/>
      <c r="F446" s="1019"/>
      <c r="G446" s="1016"/>
      <c r="H446" s="1020"/>
      <c r="I446" s="1239"/>
      <c r="J446" s="1238"/>
      <c r="K446" s="1021"/>
      <c r="L446" s="1016"/>
      <c r="M446" s="1022"/>
      <c r="N44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4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4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4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4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4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46" s="1022"/>
      <c r="U446" s="1022"/>
      <c r="V44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4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4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4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4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4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46" s="1022"/>
      <c r="AC446" s="1046"/>
      <c r="AD446" s="1047"/>
      <c r="AE446" s="1047"/>
      <c r="AF446" s="1047"/>
      <c r="AG446" s="1039"/>
      <c r="AH446" s="1038"/>
      <c r="AI446" s="1048"/>
      <c r="AJ446" s="1048"/>
      <c r="AK446" s="1041"/>
      <c r="AL446" s="1042"/>
      <c r="AM446" s="1043"/>
      <c r="AN446" s="1040"/>
      <c r="AO446" s="1044"/>
      <c r="AP446" s="1044"/>
      <c r="AQ446" s="1044"/>
      <c r="AR446" s="1044"/>
      <c r="AS446" s="1044"/>
      <c r="AT446" s="1044"/>
      <c r="AU446" s="1049"/>
      <c r="AV446" s="1041"/>
      <c r="AW446" s="1041"/>
      <c r="AX446" s="1047"/>
      <c r="AY44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4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46" s="1055"/>
      <c r="BB446" s="1038"/>
      <c r="BC446" s="1038"/>
      <c r="BD44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46" s="1038"/>
      <c r="BF446" s="1030"/>
      <c r="BG446" s="1030"/>
      <c r="BH446" s="1066"/>
      <c r="BI446" s="1038"/>
      <c r="BJ446" s="1066"/>
      <c r="BK446" s="1055"/>
      <c r="BL446" s="1038"/>
      <c r="BM446" s="1067"/>
      <c r="BN446" s="1068"/>
      <c r="BO446" s="1055"/>
      <c r="BP446" s="1022"/>
      <c r="BQ446" s="1067"/>
      <c r="BR446" s="1069"/>
      <c r="BS446" s="1070"/>
      <c r="BT446" s="1022"/>
      <c r="BU446" s="1071"/>
      <c r="BV446" s="1039"/>
      <c r="BW446" s="1025"/>
      <c r="BX446" s="1026"/>
      <c r="BY446" s="1022"/>
      <c r="BZ446" s="1022"/>
      <c r="CA446" s="1025"/>
      <c r="CB446" s="1026"/>
      <c r="CC446" s="1025"/>
      <c r="CD446" s="1026"/>
      <c r="CE446" s="1025"/>
      <c r="CF446" s="1026"/>
      <c r="CG446" s="1202"/>
      <c r="CH446" s="1022"/>
      <c r="CI446" s="1022"/>
      <c r="CJ446" s="1022"/>
      <c r="CK446" s="1065"/>
      <c r="CL446" s="1026"/>
      <c r="CM446" s="1202"/>
      <c r="CN446" s="1022"/>
      <c r="CO446" s="1022"/>
      <c r="CP446" s="1022"/>
      <c r="CQ446" s="1065"/>
      <c r="CR446" s="1026"/>
      <c r="CS446" s="1202"/>
      <c r="CT446" s="1022"/>
      <c r="CU446" s="1022"/>
      <c r="CV446" s="1022"/>
      <c r="CW446" s="1065"/>
      <c r="CX446" s="1026"/>
      <c r="CY446" s="1022"/>
      <c r="CZ446" s="1022"/>
      <c r="DA446" s="1022"/>
      <c r="DB446" s="1022"/>
      <c r="DC446" s="1065"/>
    </row>
    <row r="447" spans="1:107" ht="18.600000000000001" customHeight="1" x14ac:dyDescent="0.25">
      <c r="A447" s="1180" t="s">
        <v>1124</v>
      </c>
      <c r="B447" s="1018"/>
      <c r="C447" s="1018"/>
      <c r="D447" s="1011"/>
      <c r="E447" s="1023"/>
      <c r="F447" s="1019"/>
      <c r="G447" s="1016"/>
      <c r="H447" s="1020"/>
      <c r="I447" s="1239"/>
      <c r="J447" s="1238"/>
      <c r="K447" s="1021"/>
      <c r="L447" s="1016"/>
      <c r="M447" s="1022"/>
      <c r="N44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4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4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4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4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4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47" s="1022"/>
      <c r="U447" s="1022"/>
      <c r="V44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4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4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4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4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4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47" s="1022"/>
      <c r="AC447" s="1046"/>
      <c r="AD447" s="1047"/>
      <c r="AE447" s="1047"/>
      <c r="AF447" s="1047"/>
      <c r="AG447" s="1039"/>
      <c r="AH447" s="1038"/>
      <c r="AI447" s="1048"/>
      <c r="AJ447" s="1048"/>
      <c r="AK447" s="1041"/>
      <c r="AL447" s="1042"/>
      <c r="AM447" s="1043"/>
      <c r="AN447" s="1040"/>
      <c r="AO447" s="1044"/>
      <c r="AP447" s="1044"/>
      <c r="AQ447" s="1044"/>
      <c r="AR447" s="1044"/>
      <c r="AS447" s="1044"/>
      <c r="AT447" s="1044"/>
      <c r="AU447" s="1049"/>
      <c r="AV447" s="1041"/>
      <c r="AW447" s="1041"/>
      <c r="AX447" s="1047"/>
      <c r="AY44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4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47" s="1055"/>
      <c r="BB447" s="1038"/>
      <c r="BC447" s="1038"/>
      <c r="BD44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47" s="1038"/>
      <c r="BF447" s="1030"/>
      <c r="BG447" s="1030"/>
      <c r="BH447" s="1066"/>
      <c r="BI447" s="1038"/>
      <c r="BJ447" s="1066"/>
      <c r="BK447" s="1055"/>
      <c r="BL447" s="1038"/>
      <c r="BM447" s="1067"/>
      <c r="BN447" s="1068"/>
      <c r="BO447" s="1055"/>
      <c r="BP447" s="1022"/>
      <c r="BQ447" s="1067"/>
      <c r="BR447" s="1069"/>
      <c r="BS447" s="1070"/>
      <c r="BT447" s="1022"/>
      <c r="BU447" s="1071"/>
      <c r="BV447" s="1039"/>
      <c r="BW447" s="1025"/>
      <c r="BX447" s="1026"/>
      <c r="BY447" s="1022"/>
      <c r="BZ447" s="1022"/>
      <c r="CA447" s="1025"/>
      <c r="CB447" s="1026"/>
      <c r="CC447" s="1025"/>
      <c r="CD447" s="1026"/>
      <c r="CE447" s="1025"/>
      <c r="CF447" s="1026"/>
      <c r="CG447" s="1202"/>
      <c r="CH447" s="1022"/>
      <c r="CI447" s="1022"/>
      <c r="CJ447" s="1022"/>
      <c r="CK447" s="1065"/>
      <c r="CL447" s="1026"/>
      <c r="CM447" s="1202"/>
      <c r="CN447" s="1022"/>
      <c r="CO447" s="1022"/>
      <c r="CP447" s="1022"/>
      <c r="CQ447" s="1065"/>
      <c r="CR447" s="1026"/>
      <c r="CS447" s="1202"/>
      <c r="CT447" s="1022"/>
      <c r="CU447" s="1022"/>
      <c r="CV447" s="1022"/>
      <c r="CW447" s="1065"/>
      <c r="CX447" s="1026"/>
      <c r="CY447" s="1022"/>
      <c r="CZ447" s="1022"/>
      <c r="DA447" s="1022"/>
      <c r="DB447" s="1022"/>
      <c r="DC447" s="1065"/>
    </row>
    <row r="448" spans="1:107" ht="18.600000000000001" customHeight="1" x14ac:dyDescent="0.25">
      <c r="A448" s="1180" t="s">
        <v>1125</v>
      </c>
      <c r="B448" s="1018"/>
      <c r="C448" s="1018"/>
      <c r="D448" s="1011"/>
      <c r="E448" s="1023"/>
      <c r="F448" s="1019"/>
      <c r="G448" s="1016"/>
      <c r="H448" s="1020"/>
      <c r="I448" s="1239"/>
      <c r="J448" s="1238"/>
      <c r="K448" s="1021"/>
      <c r="L448" s="1016"/>
      <c r="M448" s="1022"/>
      <c r="N44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4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4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4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4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4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48" s="1022"/>
      <c r="U448" s="1022"/>
      <c r="V44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4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4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4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4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4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48" s="1022"/>
      <c r="AC448" s="1046"/>
      <c r="AD448" s="1047"/>
      <c r="AE448" s="1047"/>
      <c r="AF448" s="1047"/>
      <c r="AG448" s="1039"/>
      <c r="AH448" s="1038"/>
      <c r="AI448" s="1048"/>
      <c r="AJ448" s="1048"/>
      <c r="AK448" s="1041"/>
      <c r="AL448" s="1042"/>
      <c r="AM448" s="1043"/>
      <c r="AN448" s="1040"/>
      <c r="AO448" s="1044"/>
      <c r="AP448" s="1044"/>
      <c r="AQ448" s="1044"/>
      <c r="AR448" s="1044"/>
      <c r="AS448" s="1044"/>
      <c r="AT448" s="1044"/>
      <c r="AU448" s="1049"/>
      <c r="AV448" s="1041"/>
      <c r="AW448" s="1041"/>
      <c r="AX448" s="1047"/>
      <c r="AY44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4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48" s="1055"/>
      <c r="BB448" s="1038"/>
      <c r="BC448" s="1038"/>
      <c r="BD44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48" s="1038"/>
      <c r="BF448" s="1030"/>
      <c r="BG448" s="1030"/>
      <c r="BH448" s="1066"/>
      <c r="BI448" s="1038"/>
      <c r="BJ448" s="1066"/>
      <c r="BK448" s="1055"/>
      <c r="BL448" s="1038"/>
      <c r="BM448" s="1067"/>
      <c r="BN448" s="1068"/>
      <c r="BO448" s="1055"/>
      <c r="BP448" s="1022"/>
      <c r="BQ448" s="1067"/>
      <c r="BR448" s="1069"/>
      <c r="BS448" s="1070"/>
      <c r="BT448" s="1022"/>
      <c r="BU448" s="1071"/>
      <c r="BV448" s="1039"/>
      <c r="BW448" s="1025"/>
      <c r="BX448" s="1026"/>
      <c r="BY448" s="1022"/>
      <c r="BZ448" s="1022"/>
      <c r="CA448" s="1025"/>
      <c r="CB448" s="1026"/>
      <c r="CC448" s="1025"/>
      <c r="CD448" s="1026"/>
      <c r="CE448" s="1025"/>
      <c r="CF448" s="1026"/>
      <c r="CG448" s="1202"/>
      <c r="CH448" s="1022"/>
      <c r="CI448" s="1022"/>
      <c r="CJ448" s="1022"/>
      <c r="CK448" s="1065"/>
      <c r="CL448" s="1026"/>
      <c r="CM448" s="1202"/>
      <c r="CN448" s="1022"/>
      <c r="CO448" s="1022"/>
      <c r="CP448" s="1022"/>
      <c r="CQ448" s="1065"/>
      <c r="CR448" s="1026"/>
      <c r="CS448" s="1202"/>
      <c r="CT448" s="1022"/>
      <c r="CU448" s="1022"/>
      <c r="CV448" s="1022"/>
      <c r="CW448" s="1065"/>
      <c r="CX448" s="1026"/>
      <c r="CY448" s="1022"/>
      <c r="CZ448" s="1022"/>
      <c r="DA448" s="1022"/>
      <c r="DB448" s="1022"/>
      <c r="DC448" s="1065"/>
    </row>
    <row r="449" spans="1:107" ht="18.600000000000001" customHeight="1" x14ac:dyDescent="0.25">
      <c r="A449" s="1180" t="s">
        <v>1126</v>
      </c>
      <c r="B449" s="1018"/>
      <c r="C449" s="1018"/>
      <c r="D449" s="1011"/>
      <c r="E449" s="1023"/>
      <c r="F449" s="1019"/>
      <c r="G449" s="1016"/>
      <c r="H449" s="1020"/>
      <c r="I449" s="1239"/>
      <c r="J449" s="1238"/>
      <c r="K449" s="1021"/>
      <c r="L449" s="1016"/>
      <c r="M449" s="1022"/>
      <c r="N44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4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4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4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4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4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49" s="1022"/>
      <c r="U449" s="1022"/>
      <c r="V44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4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4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4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4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4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49" s="1022"/>
      <c r="AC449" s="1046"/>
      <c r="AD449" s="1047"/>
      <c r="AE449" s="1047"/>
      <c r="AF449" s="1047"/>
      <c r="AG449" s="1039"/>
      <c r="AH449" s="1038"/>
      <c r="AI449" s="1048"/>
      <c r="AJ449" s="1048"/>
      <c r="AK449" s="1041"/>
      <c r="AL449" s="1042"/>
      <c r="AM449" s="1043"/>
      <c r="AN449" s="1040"/>
      <c r="AO449" s="1044"/>
      <c r="AP449" s="1044"/>
      <c r="AQ449" s="1044"/>
      <c r="AR449" s="1044"/>
      <c r="AS449" s="1044"/>
      <c r="AT449" s="1044"/>
      <c r="AU449" s="1049"/>
      <c r="AV449" s="1041"/>
      <c r="AW449" s="1041"/>
      <c r="AX449" s="1047"/>
      <c r="AY44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4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49" s="1055"/>
      <c r="BB449" s="1038"/>
      <c r="BC449" s="1038"/>
      <c r="BD44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49" s="1038"/>
      <c r="BF449" s="1030"/>
      <c r="BG449" s="1030"/>
      <c r="BH449" s="1066"/>
      <c r="BI449" s="1038"/>
      <c r="BJ449" s="1066"/>
      <c r="BK449" s="1055"/>
      <c r="BL449" s="1038"/>
      <c r="BM449" s="1067"/>
      <c r="BN449" s="1068"/>
      <c r="BO449" s="1055"/>
      <c r="BP449" s="1022"/>
      <c r="BQ449" s="1067"/>
      <c r="BR449" s="1069"/>
      <c r="BS449" s="1070"/>
      <c r="BT449" s="1022"/>
      <c r="BU449" s="1071"/>
      <c r="BV449" s="1039"/>
      <c r="BW449" s="1025"/>
      <c r="BX449" s="1026"/>
      <c r="BY449" s="1022"/>
      <c r="BZ449" s="1022"/>
      <c r="CA449" s="1025"/>
      <c r="CB449" s="1026"/>
      <c r="CC449" s="1025"/>
      <c r="CD449" s="1026"/>
      <c r="CE449" s="1025"/>
      <c r="CF449" s="1026"/>
      <c r="CG449" s="1202"/>
      <c r="CH449" s="1022"/>
      <c r="CI449" s="1022"/>
      <c r="CJ449" s="1022"/>
      <c r="CK449" s="1065"/>
      <c r="CL449" s="1026"/>
      <c r="CM449" s="1202"/>
      <c r="CN449" s="1022"/>
      <c r="CO449" s="1022"/>
      <c r="CP449" s="1022"/>
      <c r="CQ449" s="1065"/>
      <c r="CR449" s="1026"/>
      <c r="CS449" s="1202"/>
      <c r="CT449" s="1022"/>
      <c r="CU449" s="1022"/>
      <c r="CV449" s="1022"/>
      <c r="CW449" s="1065"/>
      <c r="CX449" s="1026"/>
      <c r="CY449" s="1022"/>
      <c r="CZ449" s="1022"/>
      <c r="DA449" s="1022"/>
      <c r="DB449" s="1022"/>
      <c r="DC449" s="1065"/>
    </row>
    <row r="450" spans="1:107" ht="18.600000000000001" customHeight="1" x14ac:dyDescent="0.25">
      <c r="A450" s="1180" t="s">
        <v>1127</v>
      </c>
      <c r="B450" s="1018"/>
      <c r="C450" s="1018"/>
      <c r="D450" s="1011"/>
      <c r="E450" s="1023"/>
      <c r="F450" s="1019"/>
      <c r="G450" s="1016"/>
      <c r="H450" s="1020"/>
      <c r="I450" s="1239"/>
      <c r="J450" s="1238"/>
      <c r="K450" s="1021"/>
      <c r="L450" s="1016"/>
      <c r="M450" s="1022"/>
      <c r="N45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5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5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5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5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5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50" s="1022"/>
      <c r="U450" s="1022"/>
      <c r="V45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5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5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5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5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5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50" s="1022"/>
      <c r="AC450" s="1046"/>
      <c r="AD450" s="1047"/>
      <c r="AE450" s="1047"/>
      <c r="AF450" s="1047"/>
      <c r="AG450" s="1039"/>
      <c r="AH450" s="1038"/>
      <c r="AI450" s="1048"/>
      <c r="AJ450" s="1048"/>
      <c r="AK450" s="1041"/>
      <c r="AL450" s="1042"/>
      <c r="AM450" s="1043"/>
      <c r="AN450" s="1040"/>
      <c r="AO450" s="1044"/>
      <c r="AP450" s="1044"/>
      <c r="AQ450" s="1044"/>
      <c r="AR450" s="1044"/>
      <c r="AS450" s="1044"/>
      <c r="AT450" s="1044"/>
      <c r="AU450" s="1049"/>
      <c r="AV450" s="1041"/>
      <c r="AW450" s="1041"/>
      <c r="AX450" s="1047"/>
      <c r="AY45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5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50" s="1055"/>
      <c r="BB450" s="1038"/>
      <c r="BC450" s="1038"/>
      <c r="BD45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50" s="1038"/>
      <c r="BF450" s="1030"/>
      <c r="BG450" s="1030"/>
      <c r="BH450" s="1066"/>
      <c r="BI450" s="1038"/>
      <c r="BJ450" s="1066"/>
      <c r="BK450" s="1055"/>
      <c r="BL450" s="1038"/>
      <c r="BM450" s="1067"/>
      <c r="BN450" s="1068"/>
      <c r="BO450" s="1055"/>
      <c r="BP450" s="1022"/>
      <c r="BQ450" s="1067"/>
      <c r="BR450" s="1069"/>
      <c r="BS450" s="1070"/>
      <c r="BT450" s="1022"/>
      <c r="BU450" s="1071"/>
      <c r="BV450" s="1039"/>
      <c r="BW450" s="1025"/>
      <c r="BX450" s="1026"/>
      <c r="BY450" s="1022"/>
      <c r="BZ450" s="1022"/>
      <c r="CA450" s="1025"/>
      <c r="CB450" s="1026"/>
      <c r="CC450" s="1025"/>
      <c r="CD450" s="1026"/>
      <c r="CE450" s="1025"/>
      <c r="CF450" s="1026"/>
      <c r="CG450" s="1202"/>
      <c r="CH450" s="1022"/>
      <c r="CI450" s="1022"/>
      <c r="CJ450" s="1022"/>
      <c r="CK450" s="1065"/>
      <c r="CL450" s="1026"/>
      <c r="CM450" s="1202"/>
      <c r="CN450" s="1022"/>
      <c r="CO450" s="1022"/>
      <c r="CP450" s="1022"/>
      <c r="CQ450" s="1065"/>
      <c r="CR450" s="1026"/>
      <c r="CS450" s="1202"/>
      <c r="CT450" s="1022"/>
      <c r="CU450" s="1022"/>
      <c r="CV450" s="1022"/>
      <c r="CW450" s="1065"/>
      <c r="CX450" s="1026"/>
      <c r="CY450" s="1022"/>
      <c r="CZ450" s="1022"/>
      <c r="DA450" s="1022"/>
      <c r="DB450" s="1022"/>
      <c r="DC450" s="1065"/>
    </row>
    <row r="451" spans="1:107" ht="18.600000000000001" customHeight="1" x14ac:dyDescent="0.25">
      <c r="A451" s="1180" t="s">
        <v>1128</v>
      </c>
      <c r="B451" s="1018"/>
      <c r="C451" s="1018"/>
      <c r="D451" s="1011"/>
      <c r="E451" s="1023"/>
      <c r="F451" s="1019"/>
      <c r="G451" s="1016"/>
      <c r="H451" s="1020"/>
      <c r="I451" s="1239"/>
      <c r="J451" s="1238"/>
      <c r="K451" s="1021"/>
      <c r="L451" s="1016"/>
      <c r="M451" s="1022"/>
      <c r="N45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5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5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5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5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5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51" s="1022"/>
      <c r="U451" s="1022"/>
      <c r="V45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5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5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5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5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5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51" s="1022"/>
      <c r="AC451" s="1046"/>
      <c r="AD451" s="1047"/>
      <c r="AE451" s="1047"/>
      <c r="AF451" s="1047"/>
      <c r="AG451" s="1039"/>
      <c r="AH451" s="1038"/>
      <c r="AI451" s="1048"/>
      <c r="AJ451" s="1048"/>
      <c r="AK451" s="1041"/>
      <c r="AL451" s="1042"/>
      <c r="AM451" s="1043"/>
      <c r="AN451" s="1040"/>
      <c r="AO451" s="1044"/>
      <c r="AP451" s="1044"/>
      <c r="AQ451" s="1044"/>
      <c r="AR451" s="1044"/>
      <c r="AS451" s="1044"/>
      <c r="AT451" s="1044"/>
      <c r="AU451" s="1049"/>
      <c r="AV451" s="1041"/>
      <c r="AW451" s="1041"/>
      <c r="AX451" s="1047"/>
      <c r="AY45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5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51" s="1055"/>
      <c r="BB451" s="1038"/>
      <c r="BC451" s="1038"/>
      <c r="BD45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51" s="1038"/>
      <c r="BF451" s="1030"/>
      <c r="BG451" s="1030"/>
      <c r="BH451" s="1066"/>
      <c r="BI451" s="1038"/>
      <c r="BJ451" s="1066"/>
      <c r="BK451" s="1055"/>
      <c r="BL451" s="1038"/>
      <c r="BM451" s="1067"/>
      <c r="BN451" s="1068"/>
      <c r="BO451" s="1055"/>
      <c r="BP451" s="1022"/>
      <c r="BQ451" s="1067"/>
      <c r="BR451" s="1069"/>
      <c r="BS451" s="1070"/>
      <c r="BT451" s="1022"/>
      <c r="BU451" s="1071"/>
      <c r="BV451" s="1039"/>
      <c r="BW451" s="1025"/>
      <c r="BX451" s="1026"/>
      <c r="BY451" s="1022"/>
      <c r="BZ451" s="1022"/>
      <c r="CA451" s="1025"/>
      <c r="CB451" s="1026"/>
      <c r="CC451" s="1025"/>
      <c r="CD451" s="1026"/>
      <c r="CE451" s="1025"/>
      <c r="CF451" s="1026"/>
      <c r="CG451" s="1202"/>
      <c r="CH451" s="1022"/>
      <c r="CI451" s="1022"/>
      <c r="CJ451" s="1022"/>
      <c r="CK451" s="1065"/>
      <c r="CL451" s="1026"/>
      <c r="CM451" s="1202"/>
      <c r="CN451" s="1022"/>
      <c r="CO451" s="1022"/>
      <c r="CP451" s="1022"/>
      <c r="CQ451" s="1065"/>
      <c r="CR451" s="1026"/>
      <c r="CS451" s="1202"/>
      <c r="CT451" s="1022"/>
      <c r="CU451" s="1022"/>
      <c r="CV451" s="1022"/>
      <c r="CW451" s="1065"/>
      <c r="CX451" s="1026"/>
      <c r="CY451" s="1022"/>
      <c r="CZ451" s="1022"/>
      <c r="DA451" s="1022"/>
      <c r="DB451" s="1022"/>
      <c r="DC451" s="1065"/>
    </row>
    <row r="452" spans="1:107" ht="18.600000000000001" customHeight="1" x14ac:dyDescent="0.25">
      <c r="A452" s="1180" t="s">
        <v>1129</v>
      </c>
      <c r="B452" s="1018"/>
      <c r="C452" s="1018"/>
      <c r="D452" s="1011"/>
      <c r="E452" s="1023"/>
      <c r="F452" s="1019"/>
      <c r="G452" s="1016"/>
      <c r="H452" s="1020"/>
      <c r="I452" s="1239"/>
      <c r="J452" s="1238"/>
      <c r="K452" s="1021"/>
      <c r="L452" s="1016"/>
      <c r="M452" s="1022"/>
      <c r="N45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5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5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5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5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5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52" s="1022"/>
      <c r="U452" s="1022"/>
      <c r="V45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5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5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5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5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5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52" s="1022"/>
      <c r="AC452" s="1046"/>
      <c r="AD452" s="1047"/>
      <c r="AE452" s="1047"/>
      <c r="AF452" s="1047"/>
      <c r="AG452" s="1039"/>
      <c r="AH452" s="1038"/>
      <c r="AI452" s="1048"/>
      <c r="AJ452" s="1048"/>
      <c r="AK452" s="1041"/>
      <c r="AL452" s="1042"/>
      <c r="AM452" s="1043"/>
      <c r="AN452" s="1040"/>
      <c r="AO452" s="1044"/>
      <c r="AP452" s="1044"/>
      <c r="AQ452" s="1044"/>
      <c r="AR452" s="1044"/>
      <c r="AS452" s="1044"/>
      <c r="AT452" s="1044"/>
      <c r="AU452" s="1049"/>
      <c r="AV452" s="1041"/>
      <c r="AW452" s="1041"/>
      <c r="AX452" s="1047"/>
      <c r="AY45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5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52" s="1055"/>
      <c r="BB452" s="1038"/>
      <c r="BC452" s="1038"/>
      <c r="BD45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52" s="1038"/>
      <c r="BF452" s="1030"/>
      <c r="BG452" s="1030"/>
      <c r="BH452" s="1066"/>
      <c r="BI452" s="1038"/>
      <c r="BJ452" s="1066"/>
      <c r="BK452" s="1055"/>
      <c r="BL452" s="1038"/>
      <c r="BM452" s="1067"/>
      <c r="BN452" s="1068"/>
      <c r="BO452" s="1055"/>
      <c r="BP452" s="1022"/>
      <c r="BQ452" s="1067"/>
      <c r="BR452" s="1069"/>
      <c r="BS452" s="1070"/>
      <c r="BT452" s="1022"/>
      <c r="BU452" s="1071"/>
      <c r="BV452" s="1039"/>
      <c r="BW452" s="1025"/>
      <c r="BX452" s="1026"/>
      <c r="BY452" s="1022"/>
      <c r="BZ452" s="1022"/>
      <c r="CA452" s="1025"/>
      <c r="CB452" s="1026"/>
      <c r="CC452" s="1025"/>
      <c r="CD452" s="1026"/>
      <c r="CE452" s="1025"/>
      <c r="CF452" s="1026"/>
      <c r="CG452" s="1202"/>
      <c r="CH452" s="1022"/>
      <c r="CI452" s="1022"/>
      <c r="CJ452" s="1022"/>
      <c r="CK452" s="1065"/>
      <c r="CL452" s="1026"/>
      <c r="CM452" s="1202"/>
      <c r="CN452" s="1022"/>
      <c r="CO452" s="1022"/>
      <c r="CP452" s="1022"/>
      <c r="CQ452" s="1065"/>
      <c r="CR452" s="1026"/>
      <c r="CS452" s="1202"/>
      <c r="CT452" s="1022"/>
      <c r="CU452" s="1022"/>
      <c r="CV452" s="1022"/>
      <c r="CW452" s="1065"/>
      <c r="CX452" s="1026"/>
      <c r="CY452" s="1022"/>
      <c r="CZ452" s="1022"/>
      <c r="DA452" s="1022"/>
      <c r="DB452" s="1022"/>
      <c r="DC452" s="1065"/>
    </row>
    <row r="453" spans="1:107" ht="18.600000000000001" customHeight="1" x14ac:dyDescent="0.25">
      <c r="A453" s="1180" t="s">
        <v>1130</v>
      </c>
      <c r="B453" s="1018"/>
      <c r="C453" s="1018"/>
      <c r="D453" s="1011"/>
      <c r="E453" s="1023"/>
      <c r="F453" s="1019"/>
      <c r="G453" s="1016"/>
      <c r="H453" s="1020"/>
      <c r="I453" s="1239"/>
      <c r="J453" s="1238"/>
      <c r="K453" s="1021"/>
      <c r="L453" s="1016"/>
      <c r="M453" s="1022"/>
      <c r="N45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5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5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5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5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5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53" s="1022"/>
      <c r="U453" s="1022"/>
      <c r="V45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5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5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5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5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5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53" s="1022"/>
      <c r="AC453" s="1046"/>
      <c r="AD453" s="1047"/>
      <c r="AE453" s="1047"/>
      <c r="AF453" s="1047"/>
      <c r="AG453" s="1039"/>
      <c r="AH453" s="1038"/>
      <c r="AI453" s="1048"/>
      <c r="AJ453" s="1048"/>
      <c r="AK453" s="1041"/>
      <c r="AL453" s="1042"/>
      <c r="AM453" s="1043"/>
      <c r="AN453" s="1040"/>
      <c r="AO453" s="1044"/>
      <c r="AP453" s="1044"/>
      <c r="AQ453" s="1044"/>
      <c r="AR453" s="1044"/>
      <c r="AS453" s="1044"/>
      <c r="AT453" s="1044"/>
      <c r="AU453" s="1049"/>
      <c r="AV453" s="1041"/>
      <c r="AW453" s="1041"/>
      <c r="AX453" s="1047"/>
      <c r="AY45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5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53" s="1055"/>
      <c r="BB453" s="1038"/>
      <c r="BC453" s="1038"/>
      <c r="BD45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53" s="1038"/>
      <c r="BF453" s="1030"/>
      <c r="BG453" s="1030"/>
      <c r="BH453" s="1066"/>
      <c r="BI453" s="1038"/>
      <c r="BJ453" s="1066"/>
      <c r="BK453" s="1055"/>
      <c r="BL453" s="1038"/>
      <c r="BM453" s="1067"/>
      <c r="BN453" s="1068"/>
      <c r="BO453" s="1055"/>
      <c r="BP453" s="1022"/>
      <c r="BQ453" s="1067"/>
      <c r="BR453" s="1069"/>
      <c r="BS453" s="1070"/>
      <c r="BT453" s="1022"/>
      <c r="BU453" s="1071"/>
      <c r="BV453" s="1039"/>
      <c r="BW453" s="1025"/>
      <c r="BX453" s="1026"/>
      <c r="BY453" s="1022"/>
      <c r="BZ453" s="1022"/>
      <c r="CA453" s="1025"/>
      <c r="CB453" s="1026"/>
      <c r="CC453" s="1025"/>
      <c r="CD453" s="1026"/>
      <c r="CE453" s="1025"/>
      <c r="CF453" s="1026"/>
      <c r="CG453" s="1202"/>
      <c r="CH453" s="1022"/>
      <c r="CI453" s="1022"/>
      <c r="CJ453" s="1022"/>
      <c r="CK453" s="1065"/>
      <c r="CL453" s="1026"/>
      <c r="CM453" s="1202"/>
      <c r="CN453" s="1022"/>
      <c r="CO453" s="1022"/>
      <c r="CP453" s="1022"/>
      <c r="CQ453" s="1065"/>
      <c r="CR453" s="1026"/>
      <c r="CS453" s="1202"/>
      <c r="CT453" s="1022"/>
      <c r="CU453" s="1022"/>
      <c r="CV453" s="1022"/>
      <c r="CW453" s="1065"/>
      <c r="CX453" s="1026"/>
      <c r="CY453" s="1022"/>
      <c r="CZ453" s="1022"/>
      <c r="DA453" s="1022"/>
      <c r="DB453" s="1022"/>
      <c r="DC453" s="1065"/>
    </row>
    <row r="454" spans="1:107" ht="18.600000000000001" customHeight="1" x14ac:dyDescent="0.25">
      <c r="A454" s="1180" t="s">
        <v>1131</v>
      </c>
      <c r="B454" s="1018"/>
      <c r="C454" s="1018"/>
      <c r="D454" s="1011"/>
      <c r="E454" s="1023"/>
      <c r="F454" s="1019"/>
      <c r="G454" s="1016"/>
      <c r="H454" s="1020"/>
      <c r="I454" s="1239"/>
      <c r="J454" s="1238"/>
      <c r="K454" s="1021"/>
      <c r="L454" s="1016"/>
      <c r="M454" s="1022"/>
      <c r="N45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5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5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5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5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5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54" s="1022"/>
      <c r="U454" s="1022"/>
      <c r="V45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5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5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5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5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5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54" s="1022"/>
      <c r="AC454" s="1046"/>
      <c r="AD454" s="1047"/>
      <c r="AE454" s="1047"/>
      <c r="AF454" s="1047"/>
      <c r="AG454" s="1039"/>
      <c r="AH454" s="1038"/>
      <c r="AI454" s="1048"/>
      <c r="AJ454" s="1048"/>
      <c r="AK454" s="1041"/>
      <c r="AL454" s="1042"/>
      <c r="AM454" s="1043"/>
      <c r="AN454" s="1040"/>
      <c r="AO454" s="1044"/>
      <c r="AP454" s="1044"/>
      <c r="AQ454" s="1044"/>
      <c r="AR454" s="1044"/>
      <c r="AS454" s="1044"/>
      <c r="AT454" s="1044"/>
      <c r="AU454" s="1049"/>
      <c r="AV454" s="1041"/>
      <c r="AW454" s="1041"/>
      <c r="AX454" s="1047"/>
      <c r="AY45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5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54" s="1055"/>
      <c r="BB454" s="1038"/>
      <c r="BC454" s="1038"/>
      <c r="BD45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54" s="1038"/>
      <c r="BF454" s="1030"/>
      <c r="BG454" s="1030"/>
      <c r="BH454" s="1066"/>
      <c r="BI454" s="1038"/>
      <c r="BJ454" s="1066"/>
      <c r="BK454" s="1055"/>
      <c r="BL454" s="1038"/>
      <c r="BM454" s="1067"/>
      <c r="BN454" s="1068"/>
      <c r="BO454" s="1055"/>
      <c r="BP454" s="1022"/>
      <c r="BQ454" s="1067"/>
      <c r="BR454" s="1069"/>
      <c r="BS454" s="1070"/>
      <c r="BT454" s="1022"/>
      <c r="BU454" s="1071"/>
      <c r="BV454" s="1039"/>
      <c r="BW454" s="1025"/>
      <c r="BX454" s="1026"/>
      <c r="BY454" s="1022"/>
      <c r="BZ454" s="1022"/>
      <c r="CA454" s="1025"/>
      <c r="CB454" s="1026"/>
      <c r="CC454" s="1025"/>
      <c r="CD454" s="1026"/>
      <c r="CE454" s="1025"/>
      <c r="CF454" s="1026"/>
      <c r="CG454" s="1202"/>
      <c r="CH454" s="1022"/>
      <c r="CI454" s="1022"/>
      <c r="CJ454" s="1022"/>
      <c r="CK454" s="1065"/>
      <c r="CL454" s="1026"/>
      <c r="CM454" s="1202"/>
      <c r="CN454" s="1022"/>
      <c r="CO454" s="1022"/>
      <c r="CP454" s="1022"/>
      <c r="CQ454" s="1065"/>
      <c r="CR454" s="1026"/>
      <c r="CS454" s="1202"/>
      <c r="CT454" s="1022"/>
      <c r="CU454" s="1022"/>
      <c r="CV454" s="1022"/>
      <c r="CW454" s="1065"/>
      <c r="CX454" s="1026"/>
      <c r="CY454" s="1022"/>
      <c r="CZ454" s="1022"/>
      <c r="DA454" s="1022"/>
      <c r="DB454" s="1022"/>
      <c r="DC454" s="1065"/>
    </row>
    <row r="455" spans="1:107" ht="18.600000000000001" customHeight="1" x14ac:dyDescent="0.25">
      <c r="A455" s="1180" t="s">
        <v>1132</v>
      </c>
      <c r="B455" s="1018"/>
      <c r="C455" s="1018"/>
      <c r="D455" s="1011"/>
      <c r="E455" s="1023"/>
      <c r="F455" s="1019"/>
      <c r="G455" s="1016"/>
      <c r="H455" s="1020"/>
      <c r="I455" s="1239"/>
      <c r="J455" s="1238"/>
      <c r="K455" s="1021"/>
      <c r="L455" s="1016"/>
      <c r="M455" s="1022"/>
      <c r="N45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5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5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5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5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5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55" s="1022"/>
      <c r="U455" s="1022"/>
      <c r="V45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5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5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5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5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5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55" s="1022"/>
      <c r="AC455" s="1046"/>
      <c r="AD455" s="1047"/>
      <c r="AE455" s="1047"/>
      <c r="AF455" s="1047"/>
      <c r="AG455" s="1039"/>
      <c r="AH455" s="1038"/>
      <c r="AI455" s="1048"/>
      <c r="AJ455" s="1048"/>
      <c r="AK455" s="1041"/>
      <c r="AL455" s="1042"/>
      <c r="AM455" s="1043"/>
      <c r="AN455" s="1040"/>
      <c r="AO455" s="1044"/>
      <c r="AP455" s="1044"/>
      <c r="AQ455" s="1044"/>
      <c r="AR455" s="1044"/>
      <c r="AS455" s="1044"/>
      <c r="AT455" s="1044"/>
      <c r="AU455" s="1049"/>
      <c r="AV455" s="1041"/>
      <c r="AW455" s="1041"/>
      <c r="AX455" s="1047"/>
      <c r="AY45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5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55" s="1055"/>
      <c r="BB455" s="1038"/>
      <c r="BC455" s="1038"/>
      <c r="BD45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55" s="1038"/>
      <c r="BF455" s="1030"/>
      <c r="BG455" s="1030"/>
      <c r="BH455" s="1066"/>
      <c r="BI455" s="1038"/>
      <c r="BJ455" s="1066"/>
      <c r="BK455" s="1055"/>
      <c r="BL455" s="1038"/>
      <c r="BM455" s="1067"/>
      <c r="BN455" s="1068"/>
      <c r="BO455" s="1055"/>
      <c r="BP455" s="1022"/>
      <c r="BQ455" s="1067"/>
      <c r="BR455" s="1069"/>
      <c r="BS455" s="1070"/>
      <c r="BT455" s="1022"/>
      <c r="BU455" s="1071"/>
      <c r="BV455" s="1039"/>
      <c r="BW455" s="1025"/>
      <c r="BX455" s="1026"/>
      <c r="BY455" s="1022"/>
      <c r="BZ455" s="1022"/>
      <c r="CA455" s="1025"/>
      <c r="CB455" s="1026"/>
      <c r="CC455" s="1025"/>
      <c r="CD455" s="1026"/>
      <c r="CE455" s="1025"/>
      <c r="CF455" s="1026"/>
      <c r="CG455" s="1202"/>
      <c r="CH455" s="1022"/>
      <c r="CI455" s="1022"/>
      <c r="CJ455" s="1022"/>
      <c r="CK455" s="1065"/>
      <c r="CL455" s="1026"/>
      <c r="CM455" s="1202"/>
      <c r="CN455" s="1022"/>
      <c r="CO455" s="1022"/>
      <c r="CP455" s="1022"/>
      <c r="CQ455" s="1065"/>
      <c r="CR455" s="1026"/>
      <c r="CS455" s="1202"/>
      <c r="CT455" s="1022"/>
      <c r="CU455" s="1022"/>
      <c r="CV455" s="1022"/>
      <c r="CW455" s="1065"/>
      <c r="CX455" s="1026"/>
      <c r="CY455" s="1022"/>
      <c r="CZ455" s="1022"/>
      <c r="DA455" s="1022"/>
      <c r="DB455" s="1022"/>
      <c r="DC455" s="1065"/>
    </row>
    <row r="456" spans="1:107" ht="18.600000000000001" customHeight="1" x14ac:dyDescent="0.25">
      <c r="A456" s="1180" t="s">
        <v>1133</v>
      </c>
      <c r="B456" s="1018"/>
      <c r="C456" s="1018"/>
      <c r="D456" s="1011"/>
      <c r="E456" s="1023"/>
      <c r="F456" s="1019"/>
      <c r="G456" s="1016"/>
      <c r="H456" s="1020"/>
      <c r="I456" s="1239"/>
      <c r="J456" s="1238"/>
      <c r="K456" s="1021"/>
      <c r="L456" s="1016"/>
      <c r="M456" s="1022"/>
      <c r="N45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5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5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5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5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5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56" s="1022"/>
      <c r="U456" s="1022"/>
      <c r="V45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5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5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5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5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5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56" s="1022"/>
      <c r="AC456" s="1046"/>
      <c r="AD456" s="1047"/>
      <c r="AE456" s="1047"/>
      <c r="AF456" s="1047"/>
      <c r="AG456" s="1039"/>
      <c r="AH456" s="1038"/>
      <c r="AI456" s="1048"/>
      <c r="AJ456" s="1048"/>
      <c r="AK456" s="1041"/>
      <c r="AL456" s="1042"/>
      <c r="AM456" s="1043"/>
      <c r="AN456" s="1040"/>
      <c r="AO456" s="1044"/>
      <c r="AP456" s="1044"/>
      <c r="AQ456" s="1044"/>
      <c r="AR456" s="1044"/>
      <c r="AS456" s="1044"/>
      <c r="AT456" s="1044"/>
      <c r="AU456" s="1049"/>
      <c r="AV456" s="1041"/>
      <c r="AW456" s="1041"/>
      <c r="AX456" s="1047"/>
      <c r="AY45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5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56" s="1055"/>
      <c r="BB456" s="1038"/>
      <c r="BC456" s="1038"/>
      <c r="BD45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56" s="1038"/>
      <c r="BF456" s="1030"/>
      <c r="BG456" s="1030"/>
      <c r="BH456" s="1066"/>
      <c r="BI456" s="1038"/>
      <c r="BJ456" s="1066"/>
      <c r="BK456" s="1055"/>
      <c r="BL456" s="1038"/>
      <c r="BM456" s="1067"/>
      <c r="BN456" s="1068"/>
      <c r="BO456" s="1055"/>
      <c r="BP456" s="1022"/>
      <c r="BQ456" s="1067"/>
      <c r="BR456" s="1069"/>
      <c r="BS456" s="1070"/>
      <c r="BT456" s="1022"/>
      <c r="BU456" s="1071"/>
      <c r="BV456" s="1039"/>
      <c r="BW456" s="1025"/>
      <c r="BX456" s="1026"/>
      <c r="BY456" s="1022"/>
      <c r="BZ456" s="1022"/>
      <c r="CA456" s="1025"/>
      <c r="CB456" s="1026"/>
      <c r="CC456" s="1025"/>
      <c r="CD456" s="1026"/>
      <c r="CE456" s="1025"/>
      <c r="CF456" s="1026"/>
      <c r="CG456" s="1202"/>
      <c r="CH456" s="1022"/>
      <c r="CI456" s="1022"/>
      <c r="CJ456" s="1022"/>
      <c r="CK456" s="1065"/>
      <c r="CL456" s="1026"/>
      <c r="CM456" s="1202"/>
      <c r="CN456" s="1022"/>
      <c r="CO456" s="1022"/>
      <c r="CP456" s="1022"/>
      <c r="CQ456" s="1065"/>
      <c r="CR456" s="1026"/>
      <c r="CS456" s="1202"/>
      <c r="CT456" s="1022"/>
      <c r="CU456" s="1022"/>
      <c r="CV456" s="1022"/>
      <c r="CW456" s="1065"/>
      <c r="CX456" s="1026"/>
      <c r="CY456" s="1022"/>
      <c r="CZ456" s="1022"/>
      <c r="DA456" s="1022"/>
      <c r="DB456" s="1022"/>
      <c r="DC456" s="1065"/>
    </row>
    <row r="457" spans="1:107" ht="18.600000000000001" customHeight="1" x14ac:dyDescent="0.25">
      <c r="A457" s="1180" t="s">
        <v>1134</v>
      </c>
      <c r="B457" s="1018"/>
      <c r="C457" s="1018"/>
      <c r="D457" s="1011"/>
      <c r="E457" s="1023"/>
      <c r="F457" s="1019"/>
      <c r="G457" s="1016"/>
      <c r="H457" s="1020"/>
      <c r="I457" s="1239"/>
      <c r="J457" s="1238"/>
      <c r="K457" s="1021"/>
      <c r="L457" s="1016"/>
      <c r="M457" s="1022"/>
      <c r="N45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5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5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5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5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5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57" s="1022"/>
      <c r="U457" s="1022"/>
      <c r="V45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5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5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5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5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5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57" s="1022"/>
      <c r="AC457" s="1046"/>
      <c r="AD457" s="1047"/>
      <c r="AE457" s="1047"/>
      <c r="AF457" s="1047"/>
      <c r="AG457" s="1039"/>
      <c r="AH457" s="1038"/>
      <c r="AI457" s="1048"/>
      <c r="AJ457" s="1048"/>
      <c r="AK457" s="1041"/>
      <c r="AL457" s="1042"/>
      <c r="AM457" s="1043"/>
      <c r="AN457" s="1040"/>
      <c r="AO457" s="1044"/>
      <c r="AP457" s="1044"/>
      <c r="AQ457" s="1044"/>
      <c r="AR457" s="1044"/>
      <c r="AS457" s="1044"/>
      <c r="AT457" s="1044"/>
      <c r="AU457" s="1049"/>
      <c r="AV457" s="1041"/>
      <c r="AW457" s="1041"/>
      <c r="AX457" s="1047"/>
      <c r="AY45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5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57" s="1055"/>
      <c r="BB457" s="1038"/>
      <c r="BC457" s="1038"/>
      <c r="BD45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57" s="1038"/>
      <c r="BF457" s="1030"/>
      <c r="BG457" s="1030"/>
      <c r="BH457" s="1066"/>
      <c r="BI457" s="1038"/>
      <c r="BJ457" s="1066"/>
      <c r="BK457" s="1055"/>
      <c r="BL457" s="1038"/>
      <c r="BM457" s="1067"/>
      <c r="BN457" s="1068"/>
      <c r="BO457" s="1055"/>
      <c r="BP457" s="1022"/>
      <c r="BQ457" s="1067"/>
      <c r="BR457" s="1069"/>
      <c r="BS457" s="1070"/>
      <c r="BT457" s="1022"/>
      <c r="BU457" s="1071"/>
      <c r="BV457" s="1039"/>
      <c r="BW457" s="1025"/>
      <c r="BX457" s="1026"/>
      <c r="BY457" s="1022"/>
      <c r="BZ457" s="1022"/>
      <c r="CA457" s="1025"/>
      <c r="CB457" s="1026"/>
      <c r="CC457" s="1025"/>
      <c r="CD457" s="1026"/>
      <c r="CE457" s="1025"/>
      <c r="CF457" s="1026"/>
      <c r="CG457" s="1202"/>
      <c r="CH457" s="1022"/>
      <c r="CI457" s="1022"/>
      <c r="CJ457" s="1022"/>
      <c r="CK457" s="1065"/>
      <c r="CL457" s="1026"/>
      <c r="CM457" s="1202"/>
      <c r="CN457" s="1022"/>
      <c r="CO457" s="1022"/>
      <c r="CP457" s="1022"/>
      <c r="CQ457" s="1065"/>
      <c r="CR457" s="1026"/>
      <c r="CS457" s="1202"/>
      <c r="CT457" s="1022"/>
      <c r="CU457" s="1022"/>
      <c r="CV457" s="1022"/>
      <c r="CW457" s="1065"/>
      <c r="CX457" s="1026"/>
      <c r="CY457" s="1022"/>
      <c r="CZ457" s="1022"/>
      <c r="DA457" s="1022"/>
      <c r="DB457" s="1022"/>
      <c r="DC457" s="1065"/>
    </row>
    <row r="458" spans="1:107" ht="18.600000000000001" customHeight="1" x14ac:dyDescent="0.25">
      <c r="A458" s="1180" t="s">
        <v>1135</v>
      </c>
      <c r="B458" s="1018"/>
      <c r="C458" s="1018"/>
      <c r="D458" s="1011"/>
      <c r="E458" s="1023"/>
      <c r="F458" s="1019"/>
      <c r="G458" s="1016"/>
      <c r="H458" s="1020"/>
      <c r="I458" s="1239"/>
      <c r="J458" s="1238"/>
      <c r="K458" s="1021"/>
      <c r="L458" s="1016"/>
      <c r="M458" s="1022"/>
      <c r="N45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5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5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5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5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5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58" s="1022"/>
      <c r="U458" s="1022"/>
      <c r="V45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5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5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5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5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5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58" s="1022"/>
      <c r="AC458" s="1046"/>
      <c r="AD458" s="1047"/>
      <c r="AE458" s="1047"/>
      <c r="AF458" s="1047"/>
      <c r="AG458" s="1039"/>
      <c r="AH458" s="1038"/>
      <c r="AI458" s="1048"/>
      <c r="AJ458" s="1048"/>
      <c r="AK458" s="1041"/>
      <c r="AL458" s="1042"/>
      <c r="AM458" s="1043"/>
      <c r="AN458" s="1040"/>
      <c r="AO458" s="1044"/>
      <c r="AP458" s="1044"/>
      <c r="AQ458" s="1044"/>
      <c r="AR458" s="1044"/>
      <c r="AS458" s="1044"/>
      <c r="AT458" s="1044"/>
      <c r="AU458" s="1049"/>
      <c r="AV458" s="1041"/>
      <c r="AW458" s="1041"/>
      <c r="AX458" s="1047"/>
      <c r="AY45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5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58" s="1055"/>
      <c r="BB458" s="1038"/>
      <c r="BC458" s="1038"/>
      <c r="BD45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58" s="1038"/>
      <c r="BF458" s="1030"/>
      <c r="BG458" s="1030"/>
      <c r="BH458" s="1066"/>
      <c r="BI458" s="1038"/>
      <c r="BJ458" s="1066"/>
      <c r="BK458" s="1055"/>
      <c r="BL458" s="1038"/>
      <c r="BM458" s="1067"/>
      <c r="BN458" s="1068"/>
      <c r="BO458" s="1055"/>
      <c r="BP458" s="1022"/>
      <c r="BQ458" s="1067"/>
      <c r="BR458" s="1069"/>
      <c r="BS458" s="1070"/>
      <c r="BT458" s="1022"/>
      <c r="BU458" s="1071"/>
      <c r="BV458" s="1039"/>
      <c r="BW458" s="1025"/>
      <c r="BX458" s="1026"/>
      <c r="BY458" s="1022"/>
      <c r="BZ458" s="1022"/>
      <c r="CA458" s="1025"/>
      <c r="CB458" s="1026"/>
      <c r="CC458" s="1025"/>
      <c r="CD458" s="1026"/>
      <c r="CE458" s="1025"/>
      <c r="CF458" s="1026"/>
      <c r="CG458" s="1202"/>
      <c r="CH458" s="1022"/>
      <c r="CI458" s="1022"/>
      <c r="CJ458" s="1022"/>
      <c r="CK458" s="1065"/>
      <c r="CL458" s="1026"/>
      <c r="CM458" s="1202"/>
      <c r="CN458" s="1022"/>
      <c r="CO458" s="1022"/>
      <c r="CP458" s="1022"/>
      <c r="CQ458" s="1065"/>
      <c r="CR458" s="1026"/>
      <c r="CS458" s="1202"/>
      <c r="CT458" s="1022"/>
      <c r="CU458" s="1022"/>
      <c r="CV458" s="1022"/>
      <c r="CW458" s="1065"/>
      <c r="CX458" s="1026"/>
      <c r="CY458" s="1022"/>
      <c r="CZ458" s="1022"/>
      <c r="DA458" s="1022"/>
      <c r="DB458" s="1022"/>
      <c r="DC458" s="1065"/>
    </row>
    <row r="459" spans="1:107" ht="18.600000000000001" customHeight="1" x14ac:dyDescent="0.25">
      <c r="A459" s="1180" t="s">
        <v>1136</v>
      </c>
      <c r="B459" s="1018"/>
      <c r="C459" s="1018"/>
      <c r="D459" s="1011"/>
      <c r="E459" s="1023"/>
      <c r="F459" s="1019"/>
      <c r="G459" s="1016"/>
      <c r="H459" s="1020"/>
      <c r="I459" s="1239"/>
      <c r="J459" s="1238"/>
      <c r="K459" s="1021"/>
      <c r="L459" s="1016"/>
      <c r="M459" s="1022"/>
      <c r="N45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5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5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5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5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5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59" s="1022"/>
      <c r="U459" s="1022"/>
      <c r="V45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5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5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5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5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5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59" s="1022"/>
      <c r="AC459" s="1046"/>
      <c r="AD459" s="1047"/>
      <c r="AE459" s="1047"/>
      <c r="AF459" s="1047"/>
      <c r="AG459" s="1039"/>
      <c r="AH459" s="1038"/>
      <c r="AI459" s="1048"/>
      <c r="AJ459" s="1048"/>
      <c r="AK459" s="1041"/>
      <c r="AL459" s="1042"/>
      <c r="AM459" s="1043"/>
      <c r="AN459" s="1040"/>
      <c r="AO459" s="1044"/>
      <c r="AP459" s="1044"/>
      <c r="AQ459" s="1044"/>
      <c r="AR459" s="1044"/>
      <c r="AS459" s="1044"/>
      <c r="AT459" s="1044"/>
      <c r="AU459" s="1049"/>
      <c r="AV459" s="1041"/>
      <c r="AW459" s="1041"/>
      <c r="AX459" s="1047"/>
      <c r="AY45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5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59" s="1055"/>
      <c r="BB459" s="1038"/>
      <c r="BC459" s="1038"/>
      <c r="BD45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59" s="1038"/>
      <c r="BF459" s="1030"/>
      <c r="BG459" s="1030"/>
      <c r="BH459" s="1066"/>
      <c r="BI459" s="1038"/>
      <c r="BJ459" s="1066"/>
      <c r="BK459" s="1055"/>
      <c r="BL459" s="1038"/>
      <c r="BM459" s="1067"/>
      <c r="BN459" s="1068"/>
      <c r="BO459" s="1055"/>
      <c r="BP459" s="1022"/>
      <c r="BQ459" s="1067"/>
      <c r="BR459" s="1069"/>
      <c r="BS459" s="1070"/>
      <c r="BT459" s="1022"/>
      <c r="BU459" s="1071"/>
      <c r="BV459" s="1039"/>
      <c r="BW459" s="1025"/>
      <c r="BX459" s="1026"/>
      <c r="BY459" s="1022"/>
      <c r="BZ459" s="1022"/>
      <c r="CA459" s="1025"/>
      <c r="CB459" s="1026"/>
      <c r="CC459" s="1025"/>
      <c r="CD459" s="1026"/>
      <c r="CE459" s="1025"/>
      <c r="CF459" s="1026"/>
      <c r="CG459" s="1202"/>
      <c r="CH459" s="1022"/>
      <c r="CI459" s="1022"/>
      <c r="CJ459" s="1022"/>
      <c r="CK459" s="1065"/>
      <c r="CL459" s="1026"/>
      <c r="CM459" s="1202"/>
      <c r="CN459" s="1022"/>
      <c r="CO459" s="1022"/>
      <c r="CP459" s="1022"/>
      <c r="CQ459" s="1065"/>
      <c r="CR459" s="1026"/>
      <c r="CS459" s="1202"/>
      <c r="CT459" s="1022"/>
      <c r="CU459" s="1022"/>
      <c r="CV459" s="1022"/>
      <c r="CW459" s="1065"/>
      <c r="CX459" s="1026"/>
      <c r="CY459" s="1022"/>
      <c r="CZ459" s="1022"/>
      <c r="DA459" s="1022"/>
      <c r="DB459" s="1022"/>
      <c r="DC459" s="1065"/>
    </row>
    <row r="460" spans="1:107" ht="18.600000000000001" customHeight="1" x14ac:dyDescent="0.25">
      <c r="A460" s="1180" t="s">
        <v>1137</v>
      </c>
      <c r="B460" s="1018"/>
      <c r="C460" s="1018"/>
      <c r="D460" s="1011"/>
      <c r="E460" s="1023"/>
      <c r="F460" s="1019"/>
      <c r="G460" s="1016"/>
      <c r="H460" s="1020"/>
      <c r="I460" s="1239"/>
      <c r="J460" s="1238"/>
      <c r="K460" s="1021"/>
      <c r="L460" s="1016"/>
      <c r="M460" s="1022"/>
      <c r="N46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6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6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6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6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6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60" s="1022"/>
      <c r="U460" s="1022"/>
      <c r="V46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6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6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6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6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6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60" s="1022"/>
      <c r="AC460" s="1046"/>
      <c r="AD460" s="1047"/>
      <c r="AE460" s="1047"/>
      <c r="AF460" s="1047"/>
      <c r="AG460" s="1039"/>
      <c r="AH460" s="1038"/>
      <c r="AI460" s="1048"/>
      <c r="AJ460" s="1048"/>
      <c r="AK460" s="1041"/>
      <c r="AL460" s="1042"/>
      <c r="AM460" s="1043"/>
      <c r="AN460" s="1040"/>
      <c r="AO460" s="1044"/>
      <c r="AP460" s="1044"/>
      <c r="AQ460" s="1044"/>
      <c r="AR460" s="1044"/>
      <c r="AS460" s="1044"/>
      <c r="AT460" s="1044"/>
      <c r="AU460" s="1049"/>
      <c r="AV460" s="1041"/>
      <c r="AW460" s="1041"/>
      <c r="AX460" s="1047"/>
      <c r="AY46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6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60" s="1055"/>
      <c r="BB460" s="1038"/>
      <c r="BC460" s="1038"/>
      <c r="BD46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60" s="1038"/>
      <c r="BF460" s="1030"/>
      <c r="BG460" s="1030"/>
      <c r="BH460" s="1066"/>
      <c r="BI460" s="1038"/>
      <c r="BJ460" s="1066"/>
      <c r="BK460" s="1055"/>
      <c r="BL460" s="1038"/>
      <c r="BM460" s="1067"/>
      <c r="BN460" s="1068"/>
      <c r="BO460" s="1055"/>
      <c r="BP460" s="1022"/>
      <c r="BQ460" s="1067"/>
      <c r="BR460" s="1069"/>
      <c r="BS460" s="1070"/>
      <c r="BT460" s="1022"/>
      <c r="BU460" s="1071"/>
      <c r="BV460" s="1039"/>
      <c r="BW460" s="1025"/>
      <c r="BX460" s="1026"/>
      <c r="BY460" s="1022"/>
      <c r="BZ460" s="1022"/>
      <c r="CA460" s="1025"/>
      <c r="CB460" s="1026"/>
      <c r="CC460" s="1025"/>
      <c r="CD460" s="1026"/>
      <c r="CE460" s="1025"/>
      <c r="CF460" s="1026"/>
      <c r="CG460" s="1202"/>
      <c r="CH460" s="1022"/>
      <c r="CI460" s="1022"/>
      <c r="CJ460" s="1022"/>
      <c r="CK460" s="1065"/>
      <c r="CL460" s="1026"/>
      <c r="CM460" s="1202"/>
      <c r="CN460" s="1022"/>
      <c r="CO460" s="1022"/>
      <c r="CP460" s="1022"/>
      <c r="CQ460" s="1065"/>
      <c r="CR460" s="1026"/>
      <c r="CS460" s="1202"/>
      <c r="CT460" s="1022"/>
      <c r="CU460" s="1022"/>
      <c r="CV460" s="1022"/>
      <c r="CW460" s="1065"/>
      <c r="CX460" s="1026"/>
      <c r="CY460" s="1022"/>
      <c r="CZ460" s="1022"/>
      <c r="DA460" s="1022"/>
      <c r="DB460" s="1022"/>
      <c r="DC460" s="1065"/>
    </row>
    <row r="461" spans="1:107" ht="18.600000000000001" customHeight="1" x14ac:dyDescent="0.25">
      <c r="A461" s="1180" t="s">
        <v>1138</v>
      </c>
      <c r="B461" s="1018"/>
      <c r="C461" s="1018"/>
      <c r="D461" s="1011"/>
      <c r="E461" s="1023"/>
      <c r="F461" s="1019"/>
      <c r="G461" s="1016"/>
      <c r="H461" s="1020"/>
      <c r="I461" s="1239"/>
      <c r="J461" s="1238"/>
      <c r="K461" s="1021"/>
      <c r="L461" s="1016"/>
      <c r="M461" s="1022"/>
      <c r="N46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6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6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6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6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6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61" s="1022"/>
      <c r="U461" s="1022"/>
      <c r="V46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6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6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6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6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6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61" s="1022"/>
      <c r="AC461" s="1046"/>
      <c r="AD461" s="1047"/>
      <c r="AE461" s="1047"/>
      <c r="AF461" s="1047"/>
      <c r="AG461" s="1039"/>
      <c r="AH461" s="1038"/>
      <c r="AI461" s="1048"/>
      <c r="AJ461" s="1048"/>
      <c r="AK461" s="1041"/>
      <c r="AL461" s="1042"/>
      <c r="AM461" s="1043"/>
      <c r="AN461" s="1040"/>
      <c r="AO461" s="1044"/>
      <c r="AP461" s="1044"/>
      <c r="AQ461" s="1044"/>
      <c r="AR461" s="1044"/>
      <c r="AS461" s="1044"/>
      <c r="AT461" s="1044"/>
      <c r="AU461" s="1049"/>
      <c r="AV461" s="1041"/>
      <c r="AW461" s="1041"/>
      <c r="AX461" s="1047"/>
      <c r="AY46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6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61" s="1055"/>
      <c r="BB461" s="1038"/>
      <c r="BC461" s="1038"/>
      <c r="BD46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61" s="1038"/>
      <c r="BF461" s="1030"/>
      <c r="BG461" s="1030"/>
      <c r="BH461" s="1066"/>
      <c r="BI461" s="1038"/>
      <c r="BJ461" s="1066"/>
      <c r="BK461" s="1055"/>
      <c r="BL461" s="1038"/>
      <c r="BM461" s="1067"/>
      <c r="BN461" s="1068"/>
      <c r="BO461" s="1055"/>
      <c r="BP461" s="1022"/>
      <c r="BQ461" s="1067"/>
      <c r="BR461" s="1069"/>
      <c r="BS461" s="1070"/>
      <c r="BT461" s="1022"/>
      <c r="BU461" s="1071"/>
      <c r="BV461" s="1039"/>
      <c r="BW461" s="1025"/>
      <c r="BX461" s="1026"/>
      <c r="BY461" s="1022"/>
      <c r="BZ461" s="1022"/>
      <c r="CA461" s="1025"/>
      <c r="CB461" s="1026"/>
      <c r="CC461" s="1025"/>
      <c r="CD461" s="1026"/>
      <c r="CE461" s="1025"/>
      <c r="CF461" s="1026"/>
      <c r="CG461" s="1202"/>
      <c r="CH461" s="1022"/>
      <c r="CI461" s="1022"/>
      <c r="CJ461" s="1022"/>
      <c r="CK461" s="1065"/>
      <c r="CL461" s="1026"/>
      <c r="CM461" s="1202"/>
      <c r="CN461" s="1022"/>
      <c r="CO461" s="1022"/>
      <c r="CP461" s="1022"/>
      <c r="CQ461" s="1065"/>
      <c r="CR461" s="1026"/>
      <c r="CS461" s="1202"/>
      <c r="CT461" s="1022"/>
      <c r="CU461" s="1022"/>
      <c r="CV461" s="1022"/>
      <c r="CW461" s="1065"/>
      <c r="CX461" s="1026"/>
      <c r="CY461" s="1022"/>
      <c r="CZ461" s="1022"/>
      <c r="DA461" s="1022"/>
      <c r="DB461" s="1022"/>
      <c r="DC461" s="1065"/>
    </row>
    <row r="462" spans="1:107" ht="18.600000000000001" customHeight="1" x14ac:dyDescent="0.25">
      <c r="A462" s="1180" t="s">
        <v>1139</v>
      </c>
      <c r="B462" s="1018"/>
      <c r="C462" s="1018"/>
      <c r="D462" s="1011"/>
      <c r="E462" s="1023"/>
      <c r="F462" s="1019"/>
      <c r="G462" s="1016"/>
      <c r="H462" s="1020"/>
      <c r="I462" s="1239"/>
      <c r="J462" s="1238"/>
      <c r="K462" s="1021"/>
      <c r="L462" s="1016"/>
      <c r="M462" s="1022"/>
      <c r="N46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6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6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6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6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6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62" s="1022"/>
      <c r="U462" s="1022"/>
      <c r="V46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6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6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6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6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6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62" s="1022"/>
      <c r="AC462" s="1046"/>
      <c r="AD462" s="1047"/>
      <c r="AE462" s="1047"/>
      <c r="AF462" s="1047"/>
      <c r="AG462" s="1039"/>
      <c r="AH462" s="1038"/>
      <c r="AI462" s="1048"/>
      <c r="AJ462" s="1048"/>
      <c r="AK462" s="1041"/>
      <c r="AL462" s="1042"/>
      <c r="AM462" s="1043"/>
      <c r="AN462" s="1040"/>
      <c r="AO462" s="1044"/>
      <c r="AP462" s="1044"/>
      <c r="AQ462" s="1044"/>
      <c r="AR462" s="1044"/>
      <c r="AS462" s="1044"/>
      <c r="AT462" s="1044"/>
      <c r="AU462" s="1049"/>
      <c r="AV462" s="1041"/>
      <c r="AW462" s="1041"/>
      <c r="AX462" s="1047"/>
      <c r="AY46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6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62" s="1055"/>
      <c r="BB462" s="1038"/>
      <c r="BC462" s="1038"/>
      <c r="BD46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62" s="1038"/>
      <c r="BF462" s="1030"/>
      <c r="BG462" s="1030"/>
      <c r="BH462" s="1066"/>
      <c r="BI462" s="1038"/>
      <c r="BJ462" s="1066"/>
      <c r="BK462" s="1055"/>
      <c r="BL462" s="1038"/>
      <c r="BM462" s="1067"/>
      <c r="BN462" s="1068"/>
      <c r="BO462" s="1055"/>
      <c r="BP462" s="1022"/>
      <c r="BQ462" s="1067"/>
      <c r="BR462" s="1069"/>
      <c r="BS462" s="1070"/>
      <c r="BT462" s="1022"/>
      <c r="BU462" s="1071"/>
      <c r="BV462" s="1039"/>
      <c r="BW462" s="1025"/>
      <c r="BX462" s="1026"/>
      <c r="BY462" s="1022"/>
      <c r="BZ462" s="1022"/>
      <c r="CA462" s="1025"/>
      <c r="CB462" s="1026"/>
      <c r="CC462" s="1025"/>
      <c r="CD462" s="1026"/>
      <c r="CE462" s="1025"/>
      <c r="CF462" s="1026"/>
      <c r="CG462" s="1202"/>
      <c r="CH462" s="1022"/>
      <c r="CI462" s="1022"/>
      <c r="CJ462" s="1022"/>
      <c r="CK462" s="1065"/>
      <c r="CL462" s="1026"/>
      <c r="CM462" s="1202"/>
      <c r="CN462" s="1022"/>
      <c r="CO462" s="1022"/>
      <c r="CP462" s="1022"/>
      <c r="CQ462" s="1065"/>
      <c r="CR462" s="1026"/>
      <c r="CS462" s="1202"/>
      <c r="CT462" s="1022"/>
      <c r="CU462" s="1022"/>
      <c r="CV462" s="1022"/>
      <c r="CW462" s="1065"/>
      <c r="CX462" s="1026"/>
      <c r="CY462" s="1022"/>
      <c r="CZ462" s="1022"/>
      <c r="DA462" s="1022"/>
      <c r="DB462" s="1022"/>
      <c r="DC462" s="1065"/>
    </row>
    <row r="463" spans="1:107" ht="18.600000000000001" customHeight="1" x14ac:dyDescent="0.25">
      <c r="A463" s="1180" t="s">
        <v>1140</v>
      </c>
      <c r="B463" s="1018"/>
      <c r="C463" s="1018"/>
      <c r="D463" s="1011"/>
      <c r="E463" s="1023"/>
      <c r="F463" s="1019"/>
      <c r="G463" s="1016"/>
      <c r="H463" s="1020"/>
      <c r="I463" s="1239"/>
      <c r="J463" s="1238"/>
      <c r="K463" s="1021"/>
      <c r="L463" s="1016"/>
      <c r="M463" s="1022"/>
      <c r="N46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6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6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6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6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6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63" s="1022"/>
      <c r="U463" s="1022"/>
      <c r="V46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6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6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6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6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6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63" s="1022"/>
      <c r="AC463" s="1046"/>
      <c r="AD463" s="1047"/>
      <c r="AE463" s="1047"/>
      <c r="AF463" s="1047"/>
      <c r="AG463" s="1039"/>
      <c r="AH463" s="1038"/>
      <c r="AI463" s="1048"/>
      <c r="AJ463" s="1048"/>
      <c r="AK463" s="1041"/>
      <c r="AL463" s="1042"/>
      <c r="AM463" s="1043"/>
      <c r="AN463" s="1040"/>
      <c r="AO463" s="1044"/>
      <c r="AP463" s="1044"/>
      <c r="AQ463" s="1044"/>
      <c r="AR463" s="1044"/>
      <c r="AS463" s="1044"/>
      <c r="AT463" s="1044"/>
      <c r="AU463" s="1049"/>
      <c r="AV463" s="1041"/>
      <c r="AW463" s="1041"/>
      <c r="AX463" s="1047"/>
      <c r="AY46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6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63" s="1055"/>
      <c r="BB463" s="1038"/>
      <c r="BC463" s="1038"/>
      <c r="BD46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63" s="1038"/>
      <c r="BF463" s="1030"/>
      <c r="BG463" s="1030"/>
      <c r="BH463" s="1066"/>
      <c r="BI463" s="1038"/>
      <c r="BJ463" s="1066"/>
      <c r="BK463" s="1055"/>
      <c r="BL463" s="1038"/>
      <c r="BM463" s="1067"/>
      <c r="BN463" s="1068"/>
      <c r="BO463" s="1055"/>
      <c r="BP463" s="1022"/>
      <c r="BQ463" s="1067"/>
      <c r="BR463" s="1069"/>
      <c r="BS463" s="1070"/>
      <c r="BT463" s="1022"/>
      <c r="BU463" s="1071"/>
      <c r="BV463" s="1039"/>
      <c r="BW463" s="1025"/>
      <c r="BX463" s="1026"/>
      <c r="BY463" s="1022"/>
      <c r="BZ463" s="1022"/>
      <c r="CA463" s="1025"/>
      <c r="CB463" s="1026"/>
      <c r="CC463" s="1025"/>
      <c r="CD463" s="1026"/>
      <c r="CE463" s="1025"/>
      <c r="CF463" s="1026"/>
      <c r="CG463" s="1202"/>
      <c r="CH463" s="1022"/>
      <c r="CI463" s="1022"/>
      <c r="CJ463" s="1022"/>
      <c r="CK463" s="1065"/>
      <c r="CL463" s="1026"/>
      <c r="CM463" s="1202"/>
      <c r="CN463" s="1022"/>
      <c r="CO463" s="1022"/>
      <c r="CP463" s="1022"/>
      <c r="CQ463" s="1065"/>
      <c r="CR463" s="1026"/>
      <c r="CS463" s="1202"/>
      <c r="CT463" s="1022"/>
      <c r="CU463" s="1022"/>
      <c r="CV463" s="1022"/>
      <c r="CW463" s="1065"/>
      <c r="CX463" s="1026"/>
      <c r="CY463" s="1022"/>
      <c r="CZ463" s="1022"/>
      <c r="DA463" s="1022"/>
      <c r="DB463" s="1022"/>
      <c r="DC463" s="1065"/>
    </row>
    <row r="464" spans="1:107" ht="18.600000000000001" customHeight="1" x14ac:dyDescent="0.25">
      <c r="A464" s="1180" t="s">
        <v>1141</v>
      </c>
      <c r="B464" s="1018"/>
      <c r="C464" s="1018"/>
      <c r="D464" s="1011"/>
      <c r="E464" s="1023"/>
      <c r="F464" s="1019"/>
      <c r="G464" s="1016"/>
      <c r="H464" s="1020"/>
      <c r="I464" s="1239"/>
      <c r="J464" s="1238"/>
      <c r="K464" s="1021"/>
      <c r="L464" s="1016"/>
      <c r="M464" s="1022"/>
      <c r="N46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6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6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6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6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6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64" s="1022"/>
      <c r="U464" s="1022"/>
      <c r="V46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6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6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6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6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6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64" s="1022"/>
      <c r="AC464" s="1046"/>
      <c r="AD464" s="1047"/>
      <c r="AE464" s="1047"/>
      <c r="AF464" s="1047"/>
      <c r="AG464" s="1039"/>
      <c r="AH464" s="1038"/>
      <c r="AI464" s="1048"/>
      <c r="AJ464" s="1048"/>
      <c r="AK464" s="1041"/>
      <c r="AL464" s="1042"/>
      <c r="AM464" s="1043"/>
      <c r="AN464" s="1040"/>
      <c r="AO464" s="1044"/>
      <c r="AP464" s="1044"/>
      <c r="AQ464" s="1044"/>
      <c r="AR464" s="1044"/>
      <c r="AS464" s="1044"/>
      <c r="AT464" s="1044"/>
      <c r="AU464" s="1049"/>
      <c r="AV464" s="1041"/>
      <c r="AW464" s="1041"/>
      <c r="AX464" s="1047"/>
      <c r="AY46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6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64" s="1055"/>
      <c r="BB464" s="1038"/>
      <c r="BC464" s="1038"/>
      <c r="BD46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64" s="1038"/>
      <c r="BF464" s="1030"/>
      <c r="BG464" s="1030"/>
      <c r="BH464" s="1066"/>
      <c r="BI464" s="1038"/>
      <c r="BJ464" s="1066"/>
      <c r="BK464" s="1055"/>
      <c r="BL464" s="1038"/>
      <c r="BM464" s="1067"/>
      <c r="BN464" s="1068"/>
      <c r="BO464" s="1055"/>
      <c r="BP464" s="1022"/>
      <c r="BQ464" s="1067"/>
      <c r="BR464" s="1069"/>
      <c r="BS464" s="1070"/>
      <c r="BT464" s="1022"/>
      <c r="BU464" s="1071"/>
      <c r="BV464" s="1039"/>
      <c r="BW464" s="1025"/>
      <c r="BX464" s="1026"/>
      <c r="BY464" s="1022"/>
      <c r="BZ464" s="1022"/>
      <c r="CA464" s="1025"/>
      <c r="CB464" s="1026"/>
      <c r="CC464" s="1025"/>
      <c r="CD464" s="1026"/>
      <c r="CE464" s="1025"/>
      <c r="CF464" s="1026"/>
      <c r="CG464" s="1202"/>
      <c r="CH464" s="1022"/>
      <c r="CI464" s="1022"/>
      <c r="CJ464" s="1022"/>
      <c r="CK464" s="1065"/>
      <c r="CL464" s="1026"/>
      <c r="CM464" s="1202"/>
      <c r="CN464" s="1022"/>
      <c r="CO464" s="1022"/>
      <c r="CP464" s="1022"/>
      <c r="CQ464" s="1065"/>
      <c r="CR464" s="1026"/>
      <c r="CS464" s="1202"/>
      <c r="CT464" s="1022"/>
      <c r="CU464" s="1022"/>
      <c r="CV464" s="1022"/>
      <c r="CW464" s="1065"/>
      <c r="CX464" s="1026"/>
      <c r="CY464" s="1022"/>
      <c r="CZ464" s="1022"/>
      <c r="DA464" s="1022"/>
      <c r="DB464" s="1022"/>
      <c r="DC464" s="1065"/>
    </row>
    <row r="465" spans="1:107" ht="18.600000000000001" customHeight="1" x14ac:dyDescent="0.25">
      <c r="A465" s="1180" t="s">
        <v>1142</v>
      </c>
      <c r="B465" s="1018"/>
      <c r="C465" s="1018"/>
      <c r="D465" s="1011"/>
      <c r="E465" s="1023"/>
      <c r="F465" s="1019"/>
      <c r="G465" s="1016"/>
      <c r="H465" s="1020"/>
      <c r="I465" s="1239"/>
      <c r="J465" s="1238"/>
      <c r="K465" s="1021"/>
      <c r="L465" s="1016"/>
      <c r="M465" s="1022"/>
      <c r="N46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6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6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6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6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6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65" s="1022"/>
      <c r="U465" s="1022"/>
      <c r="V46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6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6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6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6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6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65" s="1022"/>
      <c r="AC465" s="1046"/>
      <c r="AD465" s="1047"/>
      <c r="AE465" s="1047"/>
      <c r="AF465" s="1047"/>
      <c r="AG465" s="1039"/>
      <c r="AH465" s="1038"/>
      <c r="AI465" s="1048"/>
      <c r="AJ465" s="1048"/>
      <c r="AK465" s="1041"/>
      <c r="AL465" s="1042"/>
      <c r="AM465" s="1043"/>
      <c r="AN465" s="1040"/>
      <c r="AO465" s="1044"/>
      <c r="AP465" s="1044"/>
      <c r="AQ465" s="1044"/>
      <c r="AR465" s="1044"/>
      <c r="AS465" s="1044"/>
      <c r="AT465" s="1044"/>
      <c r="AU465" s="1049"/>
      <c r="AV465" s="1041"/>
      <c r="AW465" s="1041"/>
      <c r="AX465" s="1047"/>
      <c r="AY46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6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65" s="1055"/>
      <c r="BB465" s="1038"/>
      <c r="BC465" s="1038"/>
      <c r="BD46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65" s="1038"/>
      <c r="BF465" s="1030"/>
      <c r="BG465" s="1030"/>
      <c r="BH465" s="1066"/>
      <c r="BI465" s="1038"/>
      <c r="BJ465" s="1066"/>
      <c r="BK465" s="1055"/>
      <c r="BL465" s="1038"/>
      <c r="BM465" s="1067"/>
      <c r="BN465" s="1068"/>
      <c r="BO465" s="1055"/>
      <c r="BP465" s="1022"/>
      <c r="BQ465" s="1067"/>
      <c r="BR465" s="1069"/>
      <c r="BS465" s="1070"/>
      <c r="BT465" s="1022"/>
      <c r="BU465" s="1071"/>
      <c r="BV465" s="1039"/>
      <c r="BW465" s="1025"/>
      <c r="BX465" s="1026"/>
      <c r="BY465" s="1022"/>
      <c r="BZ465" s="1022"/>
      <c r="CA465" s="1025"/>
      <c r="CB465" s="1026"/>
      <c r="CC465" s="1025"/>
      <c r="CD465" s="1026"/>
      <c r="CE465" s="1025"/>
      <c r="CF465" s="1026"/>
      <c r="CG465" s="1202"/>
      <c r="CH465" s="1022"/>
      <c r="CI465" s="1022"/>
      <c r="CJ465" s="1022"/>
      <c r="CK465" s="1065"/>
      <c r="CL465" s="1026"/>
      <c r="CM465" s="1202"/>
      <c r="CN465" s="1022"/>
      <c r="CO465" s="1022"/>
      <c r="CP465" s="1022"/>
      <c r="CQ465" s="1065"/>
      <c r="CR465" s="1026"/>
      <c r="CS465" s="1202"/>
      <c r="CT465" s="1022"/>
      <c r="CU465" s="1022"/>
      <c r="CV465" s="1022"/>
      <c r="CW465" s="1065"/>
      <c r="CX465" s="1026"/>
      <c r="CY465" s="1022"/>
      <c r="CZ465" s="1022"/>
      <c r="DA465" s="1022"/>
      <c r="DB465" s="1022"/>
      <c r="DC465" s="1065"/>
    </row>
    <row r="466" spans="1:107" ht="18.600000000000001" customHeight="1" x14ac:dyDescent="0.25">
      <c r="A466" s="1180" t="s">
        <v>1143</v>
      </c>
      <c r="B466" s="1018"/>
      <c r="C466" s="1018"/>
      <c r="D466" s="1011"/>
      <c r="E466" s="1023"/>
      <c r="F466" s="1019"/>
      <c r="G466" s="1016"/>
      <c r="H466" s="1020"/>
      <c r="I466" s="1239"/>
      <c r="J466" s="1238"/>
      <c r="K466" s="1021"/>
      <c r="L466" s="1016"/>
      <c r="M466" s="1022"/>
      <c r="N46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6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6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6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6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6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66" s="1022"/>
      <c r="U466" s="1022"/>
      <c r="V46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6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6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6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6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6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66" s="1022"/>
      <c r="AC466" s="1046"/>
      <c r="AD466" s="1047"/>
      <c r="AE466" s="1047"/>
      <c r="AF466" s="1047"/>
      <c r="AG466" s="1039"/>
      <c r="AH466" s="1038"/>
      <c r="AI466" s="1048"/>
      <c r="AJ466" s="1048"/>
      <c r="AK466" s="1041"/>
      <c r="AL466" s="1042"/>
      <c r="AM466" s="1043"/>
      <c r="AN466" s="1040"/>
      <c r="AO466" s="1044"/>
      <c r="AP466" s="1044"/>
      <c r="AQ466" s="1044"/>
      <c r="AR466" s="1044"/>
      <c r="AS466" s="1044"/>
      <c r="AT466" s="1044"/>
      <c r="AU466" s="1049"/>
      <c r="AV466" s="1041"/>
      <c r="AW466" s="1041"/>
      <c r="AX466" s="1047"/>
      <c r="AY46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6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66" s="1055"/>
      <c r="BB466" s="1038"/>
      <c r="BC466" s="1038"/>
      <c r="BD46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66" s="1038"/>
      <c r="BF466" s="1030"/>
      <c r="BG466" s="1030"/>
      <c r="BH466" s="1066"/>
      <c r="BI466" s="1038"/>
      <c r="BJ466" s="1066"/>
      <c r="BK466" s="1055"/>
      <c r="BL466" s="1038"/>
      <c r="BM466" s="1067"/>
      <c r="BN466" s="1068"/>
      <c r="BO466" s="1055"/>
      <c r="BP466" s="1022"/>
      <c r="BQ466" s="1067"/>
      <c r="BR466" s="1069"/>
      <c r="BS466" s="1070"/>
      <c r="BT466" s="1022"/>
      <c r="BU466" s="1071"/>
      <c r="BV466" s="1039"/>
      <c r="BW466" s="1025"/>
      <c r="BX466" s="1026"/>
      <c r="BY466" s="1022"/>
      <c r="BZ466" s="1022"/>
      <c r="CA466" s="1025"/>
      <c r="CB466" s="1026"/>
      <c r="CC466" s="1025"/>
      <c r="CD466" s="1026"/>
      <c r="CE466" s="1025"/>
      <c r="CF466" s="1026"/>
      <c r="CG466" s="1202"/>
      <c r="CH466" s="1022"/>
      <c r="CI466" s="1022"/>
      <c r="CJ466" s="1022"/>
      <c r="CK466" s="1065"/>
      <c r="CL466" s="1026"/>
      <c r="CM466" s="1202"/>
      <c r="CN466" s="1022"/>
      <c r="CO466" s="1022"/>
      <c r="CP466" s="1022"/>
      <c r="CQ466" s="1065"/>
      <c r="CR466" s="1026"/>
      <c r="CS466" s="1202"/>
      <c r="CT466" s="1022"/>
      <c r="CU466" s="1022"/>
      <c r="CV466" s="1022"/>
      <c r="CW466" s="1065"/>
      <c r="CX466" s="1026"/>
      <c r="CY466" s="1022"/>
      <c r="CZ466" s="1022"/>
      <c r="DA466" s="1022"/>
      <c r="DB466" s="1022"/>
      <c r="DC466" s="1065"/>
    </row>
    <row r="467" spans="1:107" ht="18.600000000000001" customHeight="1" x14ac:dyDescent="0.25">
      <c r="A467" s="1180" t="s">
        <v>1144</v>
      </c>
      <c r="B467" s="1018"/>
      <c r="C467" s="1018"/>
      <c r="D467" s="1011"/>
      <c r="E467" s="1023"/>
      <c r="F467" s="1019"/>
      <c r="G467" s="1016"/>
      <c r="H467" s="1020"/>
      <c r="I467" s="1239"/>
      <c r="J467" s="1238"/>
      <c r="K467" s="1021"/>
      <c r="L467" s="1016"/>
      <c r="M467" s="1022"/>
      <c r="N46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6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6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6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6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6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67" s="1022"/>
      <c r="U467" s="1022"/>
      <c r="V46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6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6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6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6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6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67" s="1022"/>
      <c r="AC467" s="1046"/>
      <c r="AD467" s="1047"/>
      <c r="AE467" s="1047"/>
      <c r="AF467" s="1047"/>
      <c r="AG467" s="1039"/>
      <c r="AH467" s="1038"/>
      <c r="AI467" s="1048"/>
      <c r="AJ467" s="1048"/>
      <c r="AK467" s="1041"/>
      <c r="AL467" s="1042"/>
      <c r="AM467" s="1043"/>
      <c r="AN467" s="1040"/>
      <c r="AO467" s="1044"/>
      <c r="AP467" s="1044"/>
      <c r="AQ467" s="1044"/>
      <c r="AR467" s="1044"/>
      <c r="AS467" s="1044"/>
      <c r="AT467" s="1044"/>
      <c r="AU467" s="1049"/>
      <c r="AV467" s="1041"/>
      <c r="AW467" s="1041"/>
      <c r="AX467" s="1047"/>
      <c r="AY46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6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67" s="1055"/>
      <c r="BB467" s="1038"/>
      <c r="BC467" s="1038"/>
      <c r="BD46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67" s="1038"/>
      <c r="BF467" s="1030"/>
      <c r="BG467" s="1030"/>
      <c r="BH467" s="1066"/>
      <c r="BI467" s="1038"/>
      <c r="BJ467" s="1066"/>
      <c r="BK467" s="1055"/>
      <c r="BL467" s="1038"/>
      <c r="BM467" s="1067"/>
      <c r="BN467" s="1068"/>
      <c r="BO467" s="1055"/>
      <c r="BP467" s="1022"/>
      <c r="BQ467" s="1067"/>
      <c r="BR467" s="1069"/>
      <c r="BS467" s="1070"/>
      <c r="BT467" s="1022"/>
      <c r="BU467" s="1071"/>
      <c r="BV467" s="1039"/>
      <c r="BW467" s="1025"/>
      <c r="BX467" s="1026"/>
      <c r="BY467" s="1022"/>
      <c r="BZ467" s="1022"/>
      <c r="CA467" s="1025"/>
      <c r="CB467" s="1026"/>
      <c r="CC467" s="1025"/>
      <c r="CD467" s="1026"/>
      <c r="CE467" s="1025"/>
      <c r="CF467" s="1026"/>
      <c r="CG467" s="1202"/>
      <c r="CH467" s="1022"/>
      <c r="CI467" s="1022"/>
      <c r="CJ467" s="1022"/>
      <c r="CK467" s="1065"/>
      <c r="CL467" s="1026"/>
      <c r="CM467" s="1202"/>
      <c r="CN467" s="1022"/>
      <c r="CO467" s="1022"/>
      <c r="CP467" s="1022"/>
      <c r="CQ467" s="1065"/>
      <c r="CR467" s="1026"/>
      <c r="CS467" s="1202"/>
      <c r="CT467" s="1022"/>
      <c r="CU467" s="1022"/>
      <c r="CV467" s="1022"/>
      <c r="CW467" s="1065"/>
      <c r="CX467" s="1026"/>
      <c r="CY467" s="1022"/>
      <c r="CZ467" s="1022"/>
      <c r="DA467" s="1022"/>
      <c r="DB467" s="1022"/>
      <c r="DC467" s="1065"/>
    </row>
    <row r="468" spans="1:107" ht="18.600000000000001" customHeight="1" x14ac:dyDescent="0.25">
      <c r="A468" s="1180" t="s">
        <v>1145</v>
      </c>
      <c r="B468" s="1018"/>
      <c r="C468" s="1018"/>
      <c r="D468" s="1011"/>
      <c r="E468" s="1023"/>
      <c r="F468" s="1019"/>
      <c r="G468" s="1016"/>
      <c r="H468" s="1020"/>
      <c r="I468" s="1239"/>
      <c r="J468" s="1238"/>
      <c r="K468" s="1021"/>
      <c r="L468" s="1016"/>
      <c r="M468" s="1022"/>
      <c r="N46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6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6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6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6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6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68" s="1022"/>
      <c r="U468" s="1022"/>
      <c r="V46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6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6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6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6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6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68" s="1022"/>
      <c r="AC468" s="1046"/>
      <c r="AD468" s="1047"/>
      <c r="AE468" s="1047"/>
      <c r="AF468" s="1047"/>
      <c r="AG468" s="1039"/>
      <c r="AH468" s="1038"/>
      <c r="AI468" s="1048"/>
      <c r="AJ468" s="1048"/>
      <c r="AK468" s="1041"/>
      <c r="AL468" s="1042"/>
      <c r="AM468" s="1043"/>
      <c r="AN468" s="1040"/>
      <c r="AO468" s="1044"/>
      <c r="AP468" s="1044"/>
      <c r="AQ468" s="1044"/>
      <c r="AR468" s="1044"/>
      <c r="AS468" s="1044"/>
      <c r="AT468" s="1044"/>
      <c r="AU468" s="1049"/>
      <c r="AV468" s="1041"/>
      <c r="AW468" s="1041"/>
      <c r="AX468" s="1047"/>
      <c r="AY46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6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68" s="1055"/>
      <c r="BB468" s="1038"/>
      <c r="BC468" s="1038"/>
      <c r="BD46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68" s="1038"/>
      <c r="BF468" s="1030"/>
      <c r="BG468" s="1030"/>
      <c r="BH468" s="1066"/>
      <c r="BI468" s="1038"/>
      <c r="BJ468" s="1066"/>
      <c r="BK468" s="1055"/>
      <c r="BL468" s="1038"/>
      <c r="BM468" s="1067"/>
      <c r="BN468" s="1068"/>
      <c r="BO468" s="1055"/>
      <c r="BP468" s="1022"/>
      <c r="BQ468" s="1067"/>
      <c r="BR468" s="1069"/>
      <c r="BS468" s="1070"/>
      <c r="BT468" s="1022"/>
      <c r="BU468" s="1071"/>
      <c r="BV468" s="1039"/>
      <c r="BW468" s="1025"/>
      <c r="BX468" s="1026"/>
      <c r="BY468" s="1022"/>
      <c r="BZ468" s="1022"/>
      <c r="CA468" s="1025"/>
      <c r="CB468" s="1026"/>
      <c r="CC468" s="1025"/>
      <c r="CD468" s="1026"/>
      <c r="CE468" s="1025"/>
      <c r="CF468" s="1026"/>
      <c r="CG468" s="1202"/>
      <c r="CH468" s="1022"/>
      <c r="CI468" s="1022"/>
      <c r="CJ468" s="1022"/>
      <c r="CK468" s="1065"/>
      <c r="CL468" s="1026"/>
      <c r="CM468" s="1202"/>
      <c r="CN468" s="1022"/>
      <c r="CO468" s="1022"/>
      <c r="CP468" s="1022"/>
      <c r="CQ468" s="1065"/>
      <c r="CR468" s="1026"/>
      <c r="CS468" s="1202"/>
      <c r="CT468" s="1022"/>
      <c r="CU468" s="1022"/>
      <c r="CV468" s="1022"/>
      <c r="CW468" s="1065"/>
      <c r="CX468" s="1026"/>
      <c r="CY468" s="1022"/>
      <c r="CZ468" s="1022"/>
      <c r="DA468" s="1022"/>
      <c r="DB468" s="1022"/>
      <c r="DC468" s="1065"/>
    </row>
    <row r="469" spans="1:107" ht="18.600000000000001" customHeight="1" x14ac:dyDescent="0.25">
      <c r="A469" s="1180" t="s">
        <v>1146</v>
      </c>
      <c r="B469" s="1018"/>
      <c r="C469" s="1018"/>
      <c r="D469" s="1011"/>
      <c r="E469" s="1023"/>
      <c r="F469" s="1019"/>
      <c r="G469" s="1016"/>
      <c r="H469" s="1020"/>
      <c r="I469" s="1239"/>
      <c r="J469" s="1238"/>
      <c r="K469" s="1021"/>
      <c r="L469" s="1016"/>
      <c r="M469" s="1022"/>
      <c r="N46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6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6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6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6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6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69" s="1022"/>
      <c r="U469" s="1022"/>
      <c r="V46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6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6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6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6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6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69" s="1022"/>
      <c r="AC469" s="1046"/>
      <c r="AD469" s="1047"/>
      <c r="AE469" s="1047"/>
      <c r="AF469" s="1047"/>
      <c r="AG469" s="1039"/>
      <c r="AH469" s="1038"/>
      <c r="AI469" s="1048"/>
      <c r="AJ469" s="1048"/>
      <c r="AK469" s="1041"/>
      <c r="AL469" s="1042"/>
      <c r="AM469" s="1043"/>
      <c r="AN469" s="1040"/>
      <c r="AO469" s="1044"/>
      <c r="AP469" s="1044"/>
      <c r="AQ469" s="1044"/>
      <c r="AR469" s="1044"/>
      <c r="AS469" s="1044"/>
      <c r="AT469" s="1044"/>
      <c r="AU469" s="1049"/>
      <c r="AV469" s="1041"/>
      <c r="AW469" s="1041"/>
      <c r="AX469" s="1047"/>
      <c r="AY46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6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69" s="1055"/>
      <c r="BB469" s="1038"/>
      <c r="BC469" s="1038"/>
      <c r="BD46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69" s="1038"/>
      <c r="BF469" s="1030"/>
      <c r="BG469" s="1030"/>
      <c r="BH469" s="1066"/>
      <c r="BI469" s="1038"/>
      <c r="BJ469" s="1066"/>
      <c r="BK469" s="1055"/>
      <c r="BL469" s="1038"/>
      <c r="BM469" s="1067"/>
      <c r="BN469" s="1068"/>
      <c r="BO469" s="1055"/>
      <c r="BP469" s="1022"/>
      <c r="BQ469" s="1067"/>
      <c r="BR469" s="1069"/>
      <c r="BS469" s="1070"/>
      <c r="BT469" s="1022"/>
      <c r="BU469" s="1071"/>
      <c r="BV469" s="1039"/>
      <c r="BW469" s="1025"/>
      <c r="BX469" s="1026"/>
      <c r="BY469" s="1022"/>
      <c r="BZ469" s="1022"/>
      <c r="CA469" s="1025"/>
      <c r="CB469" s="1026"/>
      <c r="CC469" s="1025"/>
      <c r="CD469" s="1026"/>
      <c r="CE469" s="1025"/>
      <c r="CF469" s="1026"/>
      <c r="CG469" s="1202"/>
      <c r="CH469" s="1022"/>
      <c r="CI469" s="1022"/>
      <c r="CJ469" s="1022"/>
      <c r="CK469" s="1065"/>
      <c r="CL469" s="1026"/>
      <c r="CM469" s="1202"/>
      <c r="CN469" s="1022"/>
      <c r="CO469" s="1022"/>
      <c r="CP469" s="1022"/>
      <c r="CQ469" s="1065"/>
      <c r="CR469" s="1026"/>
      <c r="CS469" s="1202"/>
      <c r="CT469" s="1022"/>
      <c r="CU469" s="1022"/>
      <c r="CV469" s="1022"/>
      <c r="CW469" s="1065"/>
      <c r="CX469" s="1026"/>
      <c r="CY469" s="1022"/>
      <c r="CZ469" s="1022"/>
      <c r="DA469" s="1022"/>
      <c r="DB469" s="1022"/>
      <c r="DC469" s="1065"/>
    </row>
    <row r="470" spans="1:107" ht="18.600000000000001" customHeight="1" x14ac:dyDescent="0.25">
      <c r="A470" s="1180" t="s">
        <v>1147</v>
      </c>
      <c r="B470" s="1018"/>
      <c r="C470" s="1018"/>
      <c r="D470" s="1011"/>
      <c r="E470" s="1023"/>
      <c r="F470" s="1019"/>
      <c r="G470" s="1016"/>
      <c r="H470" s="1020"/>
      <c r="I470" s="1239"/>
      <c r="J470" s="1238"/>
      <c r="K470" s="1021"/>
      <c r="L470" s="1016"/>
      <c r="M470" s="1022"/>
      <c r="N47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7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7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7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7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7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70" s="1022"/>
      <c r="U470" s="1022"/>
      <c r="V47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7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7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7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7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7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70" s="1022"/>
      <c r="AC470" s="1046"/>
      <c r="AD470" s="1047"/>
      <c r="AE470" s="1047"/>
      <c r="AF470" s="1047"/>
      <c r="AG470" s="1039"/>
      <c r="AH470" s="1038"/>
      <c r="AI470" s="1048"/>
      <c r="AJ470" s="1048"/>
      <c r="AK470" s="1041"/>
      <c r="AL470" s="1042"/>
      <c r="AM470" s="1043"/>
      <c r="AN470" s="1040"/>
      <c r="AO470" s="1044"/>
      <c r="AP470" s="1044"/>
      <c r="AQ470" s="1044"/>
      <c r="AR470" s="1044"/>
      <c r="AS470" s="1044"/>
      <c r="AT470" s="1044"/>
      <c r="AU470" s="1049"/>
      <c r="AV470" s="1041"/>
      <c r="AW470" s="1041"/>
      <c r="AX470" s="1047"/>
      <c r="AY47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7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70" s="1055"/>
      <c r="BB470" s="1038"/>
      <c r="BC470" s="1038"/>
      <c r="BD47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70" s="1038"/>
      <c r="BF470" s="1030"/>
      <c r="BG470" s="1030"/>
      <c r="BH470" s="1066"/>
      <c r="BI470" s="1038"/>
      <c r="BJ470" s="1066"/>
      <c r="BK470" s="1055"/>
      <c r="BL470" s="1038"/>
      <c r="BM470" s="1067"/>
      <c r="BN470" s="1068"/>
      <c r="BO470" s="1055"/>
      <c r="BP470" s="1022"/>
      <c r="BQ470" s="1067"/>
      <c r="BR470" s="1069"/>
      <c r="BS470" s="1070"/>
      <c r="BT470" s="1022"/>
      <c r="BU470" s="1071"/>
      <c r="BV470" s="1039"/>
      <c r="BW470" s="1025"/>
      <c r="BX470" s="1026"/>
      <c r="BY470" s="1022"/>
      <c r="BZ470" s="1022"/>
      <c r="CA470" s="1025"/>
      <c r="CB470" s="1026"/>
      <c r="CC470" s="1025"/>
      <c r="CD470" s="1026"/>
      <c r="CE470" s="1025"/>
      <c r="CF470" s="1026"/>
      <c r="CG470" s="1202"/>
      <c r="CH470" s="1022"/>
      <c r="CI470" s="1022"/>
      <c r="CJ470" s="1022"/>
      <c r="CK470" s="1065"/>
      <c r="CL470" s="1026"/>
      <c r="CM470" s="1202"/>
      <c r="CN470" s="1022"/>
      <c r="CO470" s="1022"/>
      <c r="CP470" s="1022"/>
      <c r="CQ470" s="1065"/>
      <c r="CR470" s="1026"/>
      <c r="CS470" s="1202"/>
      <c r="CT470" s="1022"/>
      <c r="CU470" s="1022"/>
      <c r="CV470" s="1022"/>
      <c r="CW470" s="1065"/>
      <c r="CX470" s="1026"/>
      <c r="CY470" s="1022"/>
      <c r="CZ470" s="1022"/>
      <c r="DA470" s="1022"/>
      <c r="DB470" s="1022"/>
      <c r="DC470" s="1065"/>
    </row>
    <row r="471" spans="1:107" ht="18.600000000000001" customHeight="1" x14ac:dyDescent="0.25">
      <c r="A471" s="1180" t="s">
        <v>1148</v>
      </c>
      <c r="B471" s="1018"/>
      <c r="C471" s="1018"/>
      <c r="D471" s="1011"/>
      <c r="E471" s="1023"/>
      <c r="F471" s="1019"/>
      <c r="G471" s="1016"/>
      <c r="H471" s="1020"/>
      <c r="I471" s="1239"/>
      <c r="J471" s="1238"/>
      <c r="K471" s="1021"/>
      <c r="L471" s="1016"/>
      <c r="M471" s="1022"/>
      <c r="N47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7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7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7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7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7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71" s="1022"/>
      <c r="U471" s="1022"/>
      <c r="V47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7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7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7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7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7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71" s="1022"/>
      <c r="AC471" s="1046"/>
      <c r="AD471" s="1047"/>
      <c r="AE471" s="1047"/>
      <c r="AF471" s="1047"/>
      <c r="AG471" s="1039"/>
      <c r="AH471" s="1038"/>
      <c r="AI471" s="1048"/>
      <c r="AJ471" s="1048"/>
      <c r="AK471" s="1041"/>
      <c r="AL471" s="1042"/>
      <c r="AM471" s="1043"/>
      <c r="AN471" s="1040"/>
      <c r="AO471" s="1044"/>
      <c r="AP471" s="1044"/>
      <c r="AQ471" s="1044"/>
      <c r="AR471" s="1044"/>
      <c r="AS471" s="1044"/>
      <c r="AT471" s="1044"/>
      <c r="AU471" s="1049"/>
      <c r="AV471" s="1041"/>
      <c r="AW471" s="1041"/>
      <c r="AX471" s="1047"/>
      <c r="AY47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7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71" s="1055"/>
      <c r="BB471" s="1038"/>
      <c r="BC471" s="1038"/>
      <c r="BD47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71" s="1038"/>
      <c r="BF471" s="1030"/>
      <c r="BG471" s="1030"/>
      <c r="BH471" s="1066"/>
      <c r="BI471" s="1038"/>
      <c r="BJ471" s="1066"/>
      <c r="BK471" s="1055"/>
      <c r="BL471" s="1038"/>
      <c r="BM471" s="1067"/>
      <c r="BN471" s="1068"/>
      <c r="BO471" s="1055"/>
      <c r="BP471" s="1022"/>
      <c r="BQ471" s="1067"/>
      <c r="BR471" s="1069"/>
      <c r="BS471" s="1070"/>
      <c r="BT471" s="1022"/>
      <c r="BU471" s="1071"/>
      <c r="BV471" s="1039"/>
      <c r="BW471" s="1025"/>
      <c r="BX471" s="1026"/>
      <c r="BY471" s="1022"/>
      <c r="BZ471" s="1022"/>
      <c r="CA471" s="1025"/>
      <c r="CB471" s="1026"/>
      <c r="CC471" s="1025"/>
      <c r="CD471" s="1026"/>
      <c r="CE471" s="1025"/>
      <c r="CF471" s="1026"/>
      <c r="CG471" s="1202"/>
      <c r="CH471" s="1022"/>
      <c r="CI471" s="1022"/>
      <c r="CJ471" s="1022"/>
      <c r="CK471" s="1065"/>
      <c r="CL471" s="1026"/>
      <c r="CM471" s="1202"/>
      <c r="CN471" s="1022"/>
      <c r="CO471" s="1022"/>
      <c r="CP471" s="1022"/>
      <c r="CQ471" s="1065"/>
      <c r="CR471" s="1026"/>
      <c r="CS471" s="1202"/>
      <c r="CT471" s="1022"/>
      <c r="CU471" s="1022"/>
      <c r="CV471" s="1022"/>
      <c r="CW471" s="1065"/>
      <c r="CX471" s="1026"/>
      <c r="CY471" s="1022"/>
      <c r="CZ471" s="1022"/>
      <c r="DA471" s="1022"/>
      <c r="DB471" s="1022"/>
      <c r="DC471" s="1065"/>
    </row>
    <row r="472" spans="1:107" ht="18.600000000000001" customHeight="1" x14ac:dyDescent="0.25">
      <c r="A472" s="1180" t="s">
        <v>1149</v>
      </c>
      <c r="B472" s="1018"/>
      <c r="C472" s="1018"/>
      <c r="D472" s="1011"/>
      <c r="E472" s="1023"/>
      <c r="F472" s="1019"/>
      <c r="G472" s="1016"/>
      <c r="H472" s="1020"/>
      <c r="I472" s="1239"/>
      <c r="J472" s="1238"/>
      <c r="K472" s="1021"/>
      <c r="L472" s="1016"/>
      <c r="M472" s="1022"/>
      <c r="N47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7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7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7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7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7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72" s="1022"/>
      <c r="U472" s="1022"/>
      <c r="V47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7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7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7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7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7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72" s="1022"/>
      <c r="AC472" s="1046"/>
      <c r="AD472" s="1047"/>
      <c r="AE472" s="1047"/>
      <c r="AF472" s="1047"/>
      <c r="AG472" s="1039"/>
      <c r="AH472" s="1038"/>
      <c r="AI472" s="1048"/>
      <c r="AJ472" s="1048"/>
      <c r="AK472" s="1041"/>
      <c r="AL472" s="1042"/>
      <c r="AM472" s="1043"/>
      <c r="AN472" s="1040"/>
      <c r="AO472" s="1044"/>
      <c r="AP472" s="1044"/>
      <c r="AQ472" s="1044"/>
      <c r="AR472" s="1044"/>
      <c r="AS472" s="1044"/>
      <c r="AT472" s="1044"/>
      <c r="AU472" s="1049"/>
      <c r="AV472" s="1041"/>
      <c r="AW472" s="1041"/>
      <c r="AX472" s="1047"/>
      <c r="AY47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7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72" s="1055"/>
      <c r="BB472" s="1038"/>
      <c r="BC472" s="1038"/>
      <c r="BD47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72" s="1038"/>
      <c r="BF472" s="1030"/>
      <c r="BG472" s="1030"/>
      <c r="BH472" s="1066"/>
      <c r="BI472" s="1038"/>
      <c r="BJ472" s="1066"/>
      <c r="BK472" s="1055"/>
      <c r="BL472" s="1038"/>
      <c r="BM472" s="1067"/>
      <c r="BN472" s="1068"/>
      <c r="BO472" s="1055"/>
      <c r="BP472" s="1022"/>
      <c r="BQ472" s="1067"/>
      <c r="BR472" s="1069"/>
      <c r="BS472" s="1070"/>
      <c r="BT472" s="1022"/>
      <c r="BU472" s="1071"/>
      <c r="BV472" s="1039"/>
      <c r="BW472" s="1025"/>
      <c r="BX472" s="1026"/>
      <c r="BY472" s="1022"/>
      <c r="BZ472" s="1022"/>
      <c r="CA472" s="1025"/>
      <c r="CB472" s="1026"/>
      <c r="CC472" s="1025"/>
      <c r="CD472" s="1026"/>
      <c r="CE472" s="1025"/>
      <c r="CF472" s="1026"/>
      <c r="CG472" s="1202"/>
      <c r="CH472" s="1022"/>
      <c r="CI472" s="1022"/>
      <c r="CJ472" s="1022"/>
      <c r="CK472" s="1065"/>
      <c r="CL472" s="1026"/>
      <c r="CM472" s="1202"/>
      <c r="CN472" s="1022"/>
      <c r="CO472" s="1022"/>
      <c r="CP472" s="1022"/>
      <c r="CQ472" s="1065"/>
      <c r="CR472" s="1026"/>
      <c r="CS472" s="1202"/>
      <c r="CT472" s="1022"/>
      <c r="CU472" s="1022"/>
      <c r="CV472" s="1022"/>
      <c r="CW472" s="1065"/>
      <c r="CX472" s="1026"/>
      <c r="CY472" s="1022"/>
      <c r="CZ472" s="1022"/>
      <c r="DA472" s="1022"/>
      <c r="DB472" s="1022"/>
      <c r="DC472" s="1065"/>
    </row>
    <row r="473" spans="1:107" ht="18.600000000000001" customHeight="1" x14ac:dyDescent="0.25">
      <c r="A473" s="1180" t="s">
        <v>1150</v>
      </c>
      <c r="B473" s="1018"/>
      <c r="C473" s="1018"/>
      <c r="D473" s="1011"/>
      <c r="E473" s="1023"/>
      <c r="F473" s="1019"/>
      <c r="G473" s="1016"/>
      <c r="H473" s="1020"/>
      <c r="I473" s="1239"/>
      <c r="J473" s="1238"/>
      <c r="K473" s="1021"/>
      <c r="L473" s="1016"/>
      <c r="M473" s="1022"/>
      <c r="N47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7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7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7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7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7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73" s="1022"/>
      <c r="U473" s="1022"/>
      <c r="V47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7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7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7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7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7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73" s="1022"/>
      <c r="AC473" s="1046"/>
      <c r="AD473" s="1047"/>
      <c r="AE473" s="1047"/>
      <c r="AF473" s="1047"/>
      <c r="AG473" s="1039"/>
      <c r="AH473" s="1038"/>
      <c r="AI473" s="1048"/>
      <c r="AJ473" s="1048"/>
      <c r="AK473" s="1041"/>
      <c r="AL473" s="1042"/>
      <c r="AM473" s="1043"/>
      <c r="AN473" s="1040"/>
      <c r="AO473" s="1044"/>
      <c r="AP473" s="1044"/>
      <c r="AQ473" s="1044"/>
      <c r="AR473" s="1044"/>
      <c r="AS473" s="1044"/>
      <c r="AT473" s="1044"/>
      <c r="AU473" s="1049"/>
      <c r="AV473" s="1041"/>
      <c r="AW473" s="1041"/>
      <c r="AX473" s="1047"/>
      <c r="AY47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7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73" s="1055"/>
      <c r="BB473" s="1038"/>
      <c r="BC473" s="1038"/>
      <c r="BD47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73" s="1038"/>
      <c r="BF473" s="1030"/>
      <c r="BG473" s="1030"/>
      <c r="BH473" s="1066"/>
      <c r="BI473" s="1038"/>
      <c r="BJ473" s="1066"/>
      <c r="BK473" s="1055"/>
      <c r="BL473" s="1038"/>
      <c r="BM473" s="1067"/>
      <c r="BN473" s="1068"/>
      <c r="BO473" s="1055"/>
      <c r="BP473" s="1022"/>
      <c r="BQ473" s="1067"/>
      <c r="BR473" s="1069"/>
      <c r="BS473" s="1070"/>
      <c r="BT473" s="1022"/>
      <c r="BU473" s="1071"/>
      <c r="BV473" s="1039"/>
      <c r="BW473" s="1025"/>
      <c r="BX473" s="1026"/>
      <c r="BY473" s="1022"/>
      <c r="BZ473" s="1022"/>
      <c r="CA473" s="1025"/>
      <c r="CB473" s="1026"/>
      <c r="CC473" s="1025"/>
      <c r="CD473" s="1026"/>
      <c r="CE473" s="1025"/>
      <c r="CF473" s="1026"/>
      <c r="CG473" s="1202"/>
      <c r="CH473" s="1022"/>
      <c r="CI473" s="1022"/>
      <c r="CJ473" s="1022"/>
      <c r="CK473" s="1065"/>
      <c r="CL473" s="1026"/>
      <c r="CM473" s="1202"/>
      <c r="CN473" s="1022"/>
      <c r="CO473" s="1022"/>
      <c r="CP473" s="1022"/>
      <c r="CQ473" s="1065"/>
      <c r="CR473" s="1026"/>
      <c r="CS473" s="1202"/>
      <c r="CT473" s="1022"/>
      <c r="CU473" s="1022"/>
      <c r="CV473" s="1022"/>
      <c r="CW473" s="1065"/>
      <c r="CX473" s="1026"/>
      <c r="CY473" s="1022"/>
      <c r="CZ473" s="1022"/>
      <c r="DA473" s="1022"/>
      <c r="DB473" s="1022"/>
      <c r="DC473" s="1065"/>
    </row>
    <row r="474" spans="1:107" ht="18.600000000000001" customHeight="1" x14ac:dyDescent="0.25">
      <c r="A474" s="1180" t="s">
        <v>1151</v>
      </c>
      <c r="B474" s="1018"/>
      <c r="C474" s="1018"/>
      <c r="D474" s="1011"/>
      <c r="E474" s="1023"/>
      <c r="F474" s="1019"/>
      <c r="G474" s="1016"/>
      <c r="H474" s="1020"/>
      <c r="I474" s="1239"/>
      <c r="J474" s="1238"/>
      <c r="K474" s="1021"/>
      <c r="L474" s="1016"/>
      <c r="M474" s="1022"/>
      <c r="N47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7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7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7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7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7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74" s="1022"/>
      <c r="U474" s="1022"/>
      <c r="V47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7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7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7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7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7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74" s="1022"/>
      <c r="AC474" s="1046"/>
      <c r="AD474" s="1047"/>
      <c r="AE474" s="1047"/>
      <c r="AF474" s="1047"/>
      <c r="AG474" s="1039"/>
      <c r="AH474" s="1038"/>
      <c r="AI474" s="1048"/>
      <c r="AJ474" s="1048"/>
      <c r="AK474" s="1041"/>
      <c r="AL474" s="1042"/>
      <c r="AM474" s="1043"/>
      <c r="AN474" s="1040"/>
      <c r="AO474" s="1044"/>
      <c r="AP474" s="1044"/>
      <c r="AQ474" s="1044"/>
      <c r="AR474" s="1044"/>
      <c r="AS474" s="1044"/>
      <c r="AT474" s="1044"/>
      <c r="AU474" s="1049"/>
      <c r="AV474" s="1041"/>
      <c r="AW474" s="1041"/>
      <c r="AX474" s="1047"/>
      <c r="AY47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7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74" s="1055"/>
      <c r="BB474" s="1038"/>
      <c r="BC474" s="1038"/>
      <c r="BD47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74" s="1038"/>
      <c r="BF474" s="1030"/>
      <c r="BG474" s="1030"/>
      <c r="BH474" s="1066"/>
      <c r="BI474" s="1038"/>
      <c r="BJ474" s="1066"/>
      <c r="BK474" s="1055"/>
      <c r="BL474" s="1038"/>
      <c r="BM474" s="1067"/>
      <c r="BN474" s="1068"/>
      <c r="BO474" s="1055"/>
      <c r="BP474" s="1022"/>
      <c r="BQ474" s="1067"/>
      <c r="BR474" s="1069"/>
      <c r="BS474" s="1070"/>
      <c r="BT474" s="1022"/>
      <c r="BU474" s="1071"/>
      <c r="BV474" s="1039"/>
      <c r="BW474" s="1025"/>
      <c r="BX474" s="1026"/>
      <c r="BY474" s="1022"/>
      <c r="BZ474" s="1022"/>
      <c r="CA474" s="1025"/>
      <c r="CB474" s="1026"/>
      <c r="CC474" s="1025"/>
      <c r="CD474" s="1026"/>
      <c r="CE474" s="1025"/>
      <c r="CF474" s="1026"/>
      <c r="CG474" s="1202"/>
      <c r="CH474" s="1022"/>
      <c r="CI474" s="1022"/>
      <c r="CJ474" s="1022"/>
      <c r="CK474" s="1065"/>
      <c r="CL474" s="1026"/>
      <c r="CM474" s="1202"/>
      <c r="CN474" s="1022"/>
      <c r="CO474" s="1022"/>
      <c r="CP474" s="1022"/>
      <c r="CQ474" s="1065"/>
      <c r="CR474" s="1026"/>
      <c r="CS474" s="1202"/>
      <c r="CT474" s="1022"/>
      <c r="CU474" s="1022"/>
      <c r="CV474" s="1022"/>
      <c r="CW474" s="1065"/>
      <c r="CX474" s="1026"/>
      <c r="CY474" s="1022"/>
      <c r="CZ474" s="1022"/>
      <c r="DA474" s="1022"/>
      <c r="DB474" s="1022"/>
      <c r="DC474" s="1065"/>
    </row>
    <row r="475" spans="1:107" ht="18.600000000000001" customHeight="1" x14ac:dyDescent="0.25">
      <c r="A475" s="1180" t="s">
        <v>1152</v>
      </c>
      <c r="B475" s="1018"/>
      <c r="C475" s="1018"/>
      <c r="D475" s="1011"/>
      <c r="E475" s="1023"/>
      <c r="F475" s="1019"/>
      <c r="G475" s="1016"/>
      <c r="H475" s="1020"/>
      <c r="I475" s="1239"/>
      <c r="J475" s="1238"/>
      <c r="K475" s="1021"/>
      <c r="L475" s="1016"/>
      <c r="M475" s="1022"/>
      <c r="N47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7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7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7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7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7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75" s="1022"/>
      <c r="U475" s="1022"/>
      <c r="V47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7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7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7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7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7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75" s="1022"/>
      <c r="AC475" s="1046"/>
      <c r="AD475" s="1047"/>
      <c r="AE475" s="1047"/>
      <c r="AF475" s="1047"/>
      <c r="AG475" s="1039"/>
      <c r="AH475" s="1038"/>
      <c r="AI475" s="1048"/>
      <c r="AJ475" s="1048"/>
      <c r="AK475" s="1041"/>
      <c r="AL475" s="1042"/>
      <c r="AM475" s="1043"/>
      <c r="AN475" s="1040"/>
      <c r="AO475" s="1044"/>
      <c r="AP475" s="1044"/>
      <c r="AQ475" s="1044"/>
      <c r="AR475" s="1044"/>
      <c r="AS475" s="1044"/>
      <c r="AT475" s="1044"/>
      <c r="AU475" s="1049"/>
      <c r="AV475" s="1041"/>
      <c r="AW475" s="1041"/>
      <c r="AX475" s="1047"/>
      <c r="AY47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7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75" s="1055"/>
      <c r="BB475" s="1038"/>
      <c r="BC475" s="1038"/>
      <c r="BD47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75" s="1038"/>
      <c r="BF475" s="1030"/>
      <c r="BG475" s="1030"/>
      <c r="BH475" s="1066"/>
      <c r="BI475" s="1038"/>
      <c r="BJ475" s="1066"/>
      <c r="BK475" s="1055"/>
      <c r="BL475" s="1038"/>
      <c r="BM475" s="1067"/>
      <c r="BN475" s="1068"/>
      <c r="BO475" s="1055"/>
      <c r="BP475" s="1022"/>
      <c r="BQ475" s="1067"/>
      <c r="BR475" s="1069"/>
      <c r="BS475" s="1070"/>
      <c r="BT475" s="1022"/>
      <c r="BU475" s="1071"/>
      <c r="BV475" s="1039"/>
      <c r="BW475" s="1025"/>
      <c r="BX475" s="1026"/>
      <c r="BY475" s="1022"/>
      <c r="BZ475" s="1022"/>
      <c r="CA475" s="1025"/>
      <c r="CB475" s="1026"/>
      <c r="CC475" s="1025"/>
      <c r="CD475" s="1026"/>
      <c r="CE475" s="1025"/>
      <c r="CF475" s="1026"/>
      <c r="CG475" s="1202"/>
      <c r="CH475" s="1022"/>
      <c r="CI475" s="1022"/>
      <c r="CJ475" s="1022"/>
      <c r="CK475" s="1065"/>
      <c r="CL475" s="1026"/>
      <c r="CM475" s="1202"/>
      <c r="CN475" s="1022"/>
      <c r="CO475" s="1022"/>
      <c r="CP475" s="1022"/>
      <c r="CQ475" s="1065"/>
      <c r="CR475" s="1026"/>
      <c r="CS475" s="1202"/>
      <c r="CT475" s="1022"/>
      <c r="CU475" s="1022"/>
      <c r="CV475" s="1022"/>
      <c r="CW475" s="1065"/>
      <c r="CX475" s="1026"/>
      <c r="CY475" s="1022"/>
      <c r="CZ475" s="1022"/>
      <c r="DA475" s="1022"/>
      <c r="DB475" s="1022"/>
      <c r="DC475" s="1065"/>
    </row>
    <row r="476" spans="1:107" ht="18.600000000000001" customHeight="1" x14ac:dyDescent="0.25">
      <c r="A476" s="1180" t="s">
        <v>1153</v>
      </c>
      <c r="B476" s="1018"/>
      <c r="C476" s="1018"/>
      <c r="D476" s="1011"/>
      <c r="E476" s="1023"/>
      <c r="F476" s="1019"/>
      <c r="G476" s="1016"/>
      <c r="H476" s="1020"/>
      <c r="I476" s="1239"/>
      <c r="J476" s="1238"/>
      <c r="K476" s="1021"/>
      <c r="L476" s="1016"/>
      <c r="M476" s="1022"/>
      <c r="N47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7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7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7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7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7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76" s="1022"/>
      <c r="U476" s="1022"/>
      <c r="V47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7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7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7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7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7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76" s="1022"/>
      <c r="AC476" s="1046"/>
      <c r="AD476" s="1047"/>
      <c r="AE476" s="1047"/>
      <c r="AF476" s="1047"/>
      <c r="AG476" s="1039"/>
      <c r="AH476" s="1038"/>
      <c r="AI476" s="1048"/>
      <c r="AJ476" s="1048"/>
      <c r="AK476" s="1041"/>
      <c r="AL476" s="1042"/>
      <c r="AM476" s="1043"/>
      <c r="AN476" s="1040"/>
      <c r="AO476" s="1044"/>
      <c r="AP476" s="1044"/>
      <c r="AQ476" s="1044"/>
      <c r="AR476" s="1044"/>
      <c r="AS476" s="1044"/>
      <c r="AT476" s="1044"/>
      <c r="AU476" s="1049"/>
      <c r="AV476" s="1041"/>
      <c r="AW476" s="1041"/>
      <c r="AX476" s="1047"/>
      <c r="AY47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7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76" s="1055"/>
      <c r="BB476" s="1038"/>
      <c r="BC476" s="1038"/>
      <c r="BD47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76" s="1038"/>
      <c r="BF476" s="1030"/>
      <c r="BG476" s="1030"/>
      <c r="BH476" s="1066"/>
      <c r="BI476" s="1038"/>
      <c r="BJ476" s="1066"/>
      <c r="BK476" s="1055"/>
      <c r="BL476" s="1038"/>
      <c r="BM476" s="1067"/>
      <c r="BN476" s="1068"/>
      <c r="BO476" s="1055"/>
      <c r="BP476" s="1022"/>
      <c r="BQ476" s="1067"/>
      <c r="BR476" s="1069"/>
      <c r="BS476" s="1070"/>
      <c r="BT476" s="1022"/>
      <c r="BU476" s="1071"/>
      <c r="BV476" s="1039"/>
      <c r="BW476" s="1025"/>
      <c r="BX476" s="1026"/>
      <c r="BY476" s="1022"/>
      <c r="BZ476" s="1022"/>
      <c r="CA476" s="1025"/>
      <c r="CB476" s="1026"/>
      <c r="CC476" s="1025"/>
      <c r="CD476" s="1026"/>
      <c r="CE476" s="1025"/>
      <c r="CF476" s="1026"/>
      <c r="CG476" s="1202"/>
      <c r="CH476" s="1022"/>
      <c r="CI476" s="1022"/>
      <c r="CJ476" s="1022"/>
      <c r="CK476" s="1065"/>
      <c r="CL476" s="1026"/>
      <c r="CM476" s="1202"/>
      <c r="CN476" s="1022"/>
      <c r="CO476" s="1022"/>
      <c r="CP476" s="1022"/>
      <c r="CQ476" s="1065"/>
      <c r="CR476" s="1026"/>
      <c r="CS476" s="1202"/>
      <c r="CT476" s="1022"/>
      <c r="CU476" s="1022"/>
      <c r="CV476" s="1022"/>
      <c r="CW476" s="1065"/>
      <c r="CX476" s="1026"/>
      <c r="CY476" s="1022"/>
      <c r="CZ476" s="1022"/>
      <c r="DA476" s="1022"/>
      <c r="DB476" s="1022"/>
      <c r="DC476" s="1065"/>
    </row>
    <row r="477" spans="1:107" ht="18.600000000000001" customHeight="1" x14ac:dyDescent="0.25">
      <c r="A477" s="1180" t="s">
        <v>1154</v>
      </c>
      <c r="B477" s="1018"/>
      <c r="C477" s="1018"/>
      <c r="D477" s="1011"/>
      <c r="E477" s="1023"/>
      <c r="F477" s="1019"/>
      <c r="G477" s="1016"/>
      <c r="H477" s="1020"/>
      <c r="I477" s="1239"/>
      <c r="J477" s="1238"/>
      <c r="K477" s="1021"/>
      <c r="L477" s="1016"/>
      <c r="M477" s="1022"/>
      <c r="N47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7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7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7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7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7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77" s="1022"/>
      <c r="U477" s="1022"/>
      <c r="V47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7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7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7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7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7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77" s="1022"/>
      <c r="AC477" s="1046"/>
      <c r="AD477" s="1047"/>
      <c r="AE477" s="1047"/>
      <c r="AF477" s="1047"/>
      <c r="AG477" s="1039"/>
      <c r="AH477" s="1038"/>
      <c r="AI477" s="1048"/>
      <c r="AJ477" s="1048"/>
      <c r="AK477" s="1041"/>
      <c r="AL477" s="1042"/>
      <c r="AM477" s="1043"/>
      <c r="AN477" s="1040"/>
      <c r="AO477" s="1044"/>
      <c r="AP477" s="1044"/>
      <c r="AQ477" s="1044"/>
      <c r="AR477" s="1044"/>
      <c r="AS477" s="1044"/>
      <c r="AT477" s="1044"/>
      <c r="AU477" s="1049"/>
      <c r="AV477" s="1041"/>
      <c r="AW477" s="1041"/>
      <c r="AX477" s="1047"/>
      <c r="AY47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7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77" s="1055"/>
      <c r="BB477" s="1038"/>
      <c r="BC477" s="1038"/>
      <c r="BD47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77" s="1038"/>
      <c r="BF477" s="1030"/>
      <c r="BG477" s="1030"/>
      <c r="BH477" s="1066"/>
      <c r="BI477" s="1038"/>
      <c r="BJ477" s="1066"/>
      <c r="BK477" s="1055"/>
      <c r="BL477" s="1038"/>
      <c r="BM477" s="1067"/>
      <c r="BN477" s="1068"/>
      <c r="BO477" s="1055"/>
      <c r="BP477" s="1022"/>
      <c r="BQ477" s="1067"/>
      <c r="BR477" s="1069"/>
      <c r="BS477" s="1070"/>
      <c r="BT477" s="1022"/>
      <c r="BU477" s="1071"/>
      <c r="BV477" s="1039"/>
      <c r="BW477" s="1025"/>
      <c r="BX477" s="1026"/>
      <c r="BY477" s="1022"/>
      <c r="BZ477" s="1022"/>
      <c r="CA477" s="1025"/>
      <c r="CB477" s="1026"/>
      <c r="CC477" s="1025"/>
      <c r="CD477" s="1026"/>
      <c r="CE477" s="1025"/>
      <c r="CF477" s="1026"/>
      <c r="CG477" s="1202"/>
      <c r="CH477" s="1022"/>
      <c r="CI477" s="1022"/>
      <c r="CJ477" s="1022"/>
      <c r="CK477" s="1065"/>
      <c r="CL477" s="1026"/>
      <c r="CM477" s="1202"/>
      <c r="CN477" s="1022"/>
      <c r="CO477" s="1022"/>
      <c r="CP477" s="1022"/>
      <c r="CQ477" s="1065"/>
      <c r="CR477" s="1026"/>
      <c r="CS477" s="1202"/>
      <c r="CT477" s="1022"/>
      <c r="CU477" s="1022"/>
      <c r="CV477" s="1022"/>
      <c r="CW477" s="1065"/>
      <c r="CX477" s="1026"/>
      <c r="CY477" s="1022"/>
      <c r="CZ477" s="1022"/>
      <c r="DA477" s="1022"/>
      <c r="DB477" s="1022"/>
      <c r="DC477" s="1065"/>
    </row>
    <row r="478" spans="1:107" ht="18.600000000000001" customHeight="1" x14ac:dyDescent="0.25">
      <c r="A478" s="1180" t="s">
        <v>1155</v>
      </c>
      <c r="B478" s="1018"/>
      <c r="C478" s="1018"/>
      <c r="D478" s="1011"/>
      <c r="E478" s="1023"/>
      <c r="F478" s="1019"/>
      <c r="G478" s="1016"/>
      <c r="H478" s="1020"/>
      <c r="I478" s="1239"/>
      <c r="J478" s="1238"/>
      <c r="K478" s="1021"/>
      <c r="L478" s="1016"/>
      <c r="M478" s="1022"/>
      <c r="N47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7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7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7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7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7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78" s="1022"/>
      <c r="U478" s="1022"/>
      <c r="V47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7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7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7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7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7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78" s="1022"/>
      <c r="AC478" s="1046"/>
      <c r="AD478" s="1047"/>
      <c r="AE478" s="1047"/>
      <c r="AF478" s="1047"/>
      <c r="AG478" s="1039"/>
      <c r="AH478" s="1038"/>
      <c r="AI478" s="1048"/>
      <c r="AJ478" s="1048"/>
      <c r="AK478" s="1041"/>
      <c r="AL478" s="1042"/>
      <c r="AM478" s="1043"/>
      <c r="AN478" s="1040"/>
      <c r="AO478" s="1044"/>
      <c r="AP478" s="1044"/>
      <c r="AQ478" s="1044"/>
      <c r="AR478" s="1044"/>
      <c r="AS478" s="1044"/>
      <c r="AT478" s="1044"/>
      <c r="AU478" s="1049"/>
      <c r="AV478" s="1041"/>
      <c r="AW478" s="1041"/>
      <c r="AX478" s="1047"/>
      <c r="AY47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7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78" s="1055"/>
      <c r="BB478" s="1038"/>
      <c r="BC478" s="1038"/>
      <c r="BD47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78" s="1038"/>
      <c r="BF478" s="1030"/>
      <c r="BG478" s="1030"/>
      <c r="BH478" s="1066"/>
      <c r="BI478" s="1038"/>
      <c r="BJ478" s="1066"/>
      <c r="BK478" s="1055"/>
      <c r="BL478" s="1038"/>
      <c r="BM478" s="1067"/>
      <c r="BN478" s="1068"/>
      <c r="BO478" s="1055"/>
      <c r="BP478" s="1022"/>
      <c r="BQ478" s="1067"/>
      <c r="BR478" s="1069"/>
      <c r="BS478" s="1070"/>
      <c r="BT478" s="1022"/>
      <c r="BU478" s="1071"/>
      <c r="BV478" s="1039"/>
      <c r="BW478" s="1025"/>
      <c r="BX478" s="1026"/>
      <c r="BY478" s="1022"/>
      <c r="BZ478" s="1022"/>
      <c r="CA478" s="1025"/>
      <c r="CB478" s="1026"/>
      <c r="CC478" s="1025"/>
      <c r="CD478" s="1026"/>
      <c r="CE478" s="1025"/>
      <c r="CF478" s="1026"/>
      <c r="CG478" s="1202"/>
      <c r="CH478" s="1022"/>
      <c r="CI478" s="1022"/>
      <c r="CJ478" s="1022"/>
      <c r="CK478" s="1065"/>
      <c r="CL478" s="1026"/>
      <c r="CM478" s="1202"/>
      <c r="CN478" s="1022"/>
      <c r="CO478" s="1022"/>
      <c r="CP478" s="1022"/>
      <c r="CQ478" s="1065"/>
      <c r="CR478" s="1026"/>
      <c r="CS478" s="1202"/>
      <c r="CT478" s="1022"/>
      <c r="CU478" s="1022"/>
      <c r="CV478" s="1022"/>
      <c r="CW478" s="1065"/>
      <c r="CX478" s="1026"/>
      <c r="CY478" s="1022"/>
      <c r="CZ478" s="1022"/>
      <c r="DA478" s="1022"/>
      <c r="DB478" s="1022"/>
      <c r="DC478" s="1065"/>
    </row>
    <row r="479" spans="1:107" ht="18.600000000000001" customHeight="1" x14ac:dyDescent="0.25">
      <c r="A479" s="1180" t="s">
        <v>1156</v>
      </c>
      <c r="B479" s="1018"/>
      <c r="C479" s="1018"/>
      <c r="D479" s="1011"/>
      <c r="E479" s="1023"/>
      <c r="F479" s="1019"/>
      <c r="G479" s="1016"/>
      <c r="H479" s="1020"/>
      <c r="I479" s="1239"/>
      <c r="J479" s="1238"/>
      <c r="K479" s="1021"/>
      <c r="L479" s="1016"/>
      <c r="M479" s="1022"/>
      <c r="N47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7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7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7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7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7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79" s="1022"/>
      <c r="U479" s="1022"/>
      <c r="V47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7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7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7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7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7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79" s="1022"/>
      <c r="AC479" s="1046"/>
      <c r="AD479" s="1047"/>
      <c r="AE479" s="1047"/>
      <c r="AF479" s="1047"/>
      <c r="AG479" s="1039"/>
      <c r="AH479" s="1038"/>
      <c r="AI479" s="1048"/>
      <c r="AJ479" s="1048"/>
      <c r="AK479" s="1041"/>
      <c r="AL479" s="1042"/>
      <c r="AM479" s="1043"/>
      <c r="AN479" s="1040"/>
      <c r="AO479" s="1044"/>
      <c r="AP479" s="1044"/>
      <c r="AQ479" s="1044"/>
      <c r="AR479" s="1044"/>
      <c r="AS479" s="1044"/>
      <c r="AT479" s="1044"/>
      <c r="AU479" s="1049"/>
      <c r="AV479" s="1041"/>
      <c r="AW479" s="1041"/>
      <c r="AX479" s="1047"/>
      <c r="AY47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7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79" s="1055"/>
      <c r="BB479" s="1038"/>
      <c r="BC479" s="1038"/>
      <c r="BD47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79" s="1038"/>
      <c r="BF479" s="1030"/>
      <c r="BG479" s="1030"/>
      <c r="BH479" s="1066"/>
      <c r="BI479" s="1038"/>
      <c r="BJ479" s="1066"/>
      <c r="BK479" s="1055"/>
      <c r="BL479" s="1038"/>
      <c r="BM479" s="1067"/>
      <c r="BN479" s="1068"/>
      <c r="BO479" s="1055"/>
      <c r="BP479" s="1022"/>
      <c r="BQ479" s="1067"/>
      <c r="BR479" s="1069"/>
      <c r="BS479" s="1070"/>
      <c r="BT479" s="1022"/>
      <c r="BU479" s="1071"/>
      <c r="BV479" s="1039"/>
      <c r="BW479" s="1025"/>
      <c r="BX479" s="1026"/>
      <c r="BY479" s="1022"/>
      <c r="BZ479" s="1022"/>
      <c r="CA479" s="1025"/>
      <c r="CB479" s="1026"/>
      <c r="CC479" s="1025"/>
      <c r="CD479" s="1026"/>
      <c r="CE479" s="1025"/>
      <c r="CF479" s="1026"/>
      <c r="CG479" s="1202"/>
      <c r="CH479" s="1022"/>
      <c r="CI479" s="1022"/>
      <c r="CJ479" s="1022"/>
      <c r="CK479" s="1065"/>
      <c r="CL479" s="1026"/>
      <c r="CM479" s="1202"/>
      <c r="CN479" s="1022"/>
      <c r="CO479" s="1022"/>
      <c r="CP479" s="1022"/>
      <c r="CQ479" s="1065"/>
      <c r="CR479" s="1026"/>
      <c r="CS479" s="1202"/>
      <c r="CT479" s="1022"/>
      <c r="CU479" s="1022"/>
      <c r="CV479" s="1022"/>
      <c r="CW479" s="1065"/>
      <c r="CX479" s="1026"/>
      <c r="CY479" s="1022"/>
      <c r="CZ479" s="1022"/>
      <c r="DA479" s="1022"/>
      <c r="DB479" s="1022"/>
      <c r="DC479" s="1065"/>
    </row>
    <row r="480" spans="1:107" ht="18.600000000000001" customHeight="1" x14ac:dyDescent="0.25">
      <c r="A480" s="1180" t="s">
        <v>1157</v>
      </c>
      <c r="B480" s="1018"/>
      <c r="C480" s="1018"/>
      <c r="D480" s="1011"/>
      <c r="E480" s="1023"/>
      <c r="F480" s="1019"/>
      <c r="G480" s="1016"/>
      <c r="H480" s="1020"/>
      <c r="I480" s="1239"/>
      <c r="J480" s="1238"/>
      <c r="K480" s="1021"/>
      <c r="L480" s="1016"/>
      <c r="M480" s="1022"/>
      <c r="N48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8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8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8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8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8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80" s="1022"/>
      <c r="U480" s="1022"/>
      <c r="V48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8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8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8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8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8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80" s="1022"/>
      <c r="AC480" s="1046"/>
      <c r="AD480" s="1047"/>
      <c r="AE480" s="1047"/>
      <c r="AF480" s="1047"/>
      <c r="AG480" s="1039"/>
      <c r="AH480" s="1038"/>
      <c r="AI480" s="1048"/>
      <c r="AJ480" s="1048"/>
      <c r="AK480" s="1041"/>
      <c r="AL480" s="1042"/>
      <c r="AM480" s="1043"/>
      <c r="AN480" s="1040"/>
      <c r="AO480" s="1044"/>
      <c r="AP480" s="1044"/>
      <c r="AQ480" s="1044"/>
      <c r="AR480" s="1044"/>
      <c r="AS480" s="1044"/>
      <c r="AT480" s="1044"/>
      <c r="AU480" s="1049"/>
      <c r="AV480" s="1041"/>
      <c r="AW480" s="1041"/>
      <c r="AX480" s="1047"/>
      <c r="AY48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8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80" s="1055"/>
      <c r="BB480" s="1038"/>
      <c r="BC480" s="1038"/>
      <c r="BD48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80" s="1038"/>
      <c r="BF480" s="1030"/>
      <c r="BG480" s="1030"/>
      <c r="BH480" s="1066"/>
      <c r="BI480" s="1038"/>
      <c r="BJ480" s="1066"/>
      <c r="BK480" s="1055"/>
      <c r="BL480" s="1038"/>
      <c r="BM480" s="1067"/>
      <c r="BN480" s="1068"/>
      <c r="BO480" s="1055"/>
      <c r="BP480" s="1022"/>
      <c r="BQ480" s="1067"/>
      <c r="BR480" s="1069"/>
      <c r="BS480" s="1070"/>
      <c r="BT480" s="1022"/>
      <c r="BU480" s="1071"/>
      <c r="BV480" s="1039"/>
      <c r="BW480" s="1025"/>
      <c r="BX480" s="1026"/>
      <c r="BY480" s="1022"/>
      <c r="BZ480" s="1022"/>
      <c r="CA480" s="1025"/>
      <c r="CB480" s="1026"/>
      <c r="CC480" s="1025"/>
      <c r="CD480" s="1026"/>
      <c r="CE480" s="1025"/>
      <c r="CF480" s="1026"/>
      <c r="CG480" s="1202"/>
      <c r="CH480" s="1022"/>
      <c r="CI480" s="1022"/>
      <c r="CJ480" s="1022"/>
      <c r="CK480" s="1065"/>
      <c r="CL480" s="1026"/>
      <c r="CM480" s="1202"/>
      <c r="CN480" s="1022"/>
      <c r="CO480" s="1022"/>
      <c r="CP480" s="1022"/>
      <c r="CQ480" s="1065"/>
      <c r="CR480" s="1026"/>
      <c r="CS480" s="1202"/>
      <c r="CT480" s="1022"/>
      <c r="CU480" s="1022"/>
      <c r="CV480" s="1022"/>
      <c r="CW480" s="1065"/>
      <c r="CX480" s="1026"/>
      <c r="CY480" s="1022"/>
      <c r="CZ480" s="1022"/>
      <c r="DA480" s="1022"/>
      <c r="DB480" s="1022"/>
      <c r="DC480" s="1065"/>
    </row>
    <row r="481" spans="1:107" ht="18.600000000000001" customHeight="1" x14ac:dyDescent="0.25">
      <c r="A481" s="1180" t="s">
        <v>1158</v>
      </c>
      <c r="B481" s="1018"/>
      <c r="C481" s="1018"/>
      <c r="D481" s="1011"/>
      <c r="E481" s="1023"/>
      <c r="F481" s="1019"/>
      <c r="G481" s="1016"/>
      <c r="H481" s="1020"/>
      <c r="I481" s="1239"/>
      <c r="J481" s="1238"/>
      <c r="K481" s="1021"/>
      <c r="L481" s="1016"/>
      <c r="M481" s="1022"/>
      <c r="N48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8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8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8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8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8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81" s="1022"/>
      <c r="U481" s="1022"/>
      <c r="V48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8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8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8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8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8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81" s="1022"/>
      <c r="AC481" s="1046"/>
      <c r="AD481" s="1047"/>
      <c r="AE481" s="1047"/>
      <c r="AF481" s="1047"/>
      <c r="AG481" s="1039"/>
      <c r="AH481" s="1038"/>
      <c r="AI481" s="1048"/>
      <c r="AJ481" s="1048"/>
      <c r="AK481" s="1041"/>
      <c r="AL481" s="1042"/>
      <c r="AM481" s="1043"/>
      <c r="AN481" s="1040"/>
      <c r="AO481" s="1044"/>
      <c r="AP481" s="1044"/>
      <c r="AQ481" s="1044"/>
      <c r="AR481" s="1044"/>
      <c r="AS481" s="1044"/>
      <c r="AT481" s="1044"/>
      <c r="AU481" s="1049"/>
      <c r="AV481" s="1041"/>
      <c r="AW481" s="1041"/>
      <c r="AX481" s="1047"/>
      <c r="AY48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8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81" s="1055"/>
      <c r="BB481" s="1038"/>
      <c r="BC481" s="1038"/>
      <c r="BD48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81" s="1038"/>
      <c r="BF481" s="1030"/>
      <c r="BG481" s="1030"/>
      <c r="BH481" s="1066"/>
      <c r="BI481" s="1038"/>
      <c r="BJ481" s="1066"/>
      <c r="BK481" s="1055"/>
      <c r="BL481" s="1038"/>
      <c r="BM481" s="1067"/>
      <c r="BN481" s="1068"/>
      <c r="BO481" s="1055"/>
      <c r="BP481" s="1022"/>
      <c r="BQ481" s="1067"/>
      <c r="BR481" s="1069"/>
      <c r="BS481" s="1070"/>
      <c r="BT481" s="1022"/>
      <c r="BU481" s="1071"/>
      <c r="BV481" s="1039"/>
      <c r="BW481" s="1025"/>
      <c r="BX481" s="1026"/>
      <c r="BY481" s="1022"/>
      <c r="BZ481" s="1022"/>
      <c r="CA481" s="1025"/>
      <c r="CB481" s="1026"/>
      <c r="CC481" s="1025"/>
      <c r="CD481" s="1026"/>
      <c r="CE481" s="1025"/>
      <c r="CF481" s="1026"/>
      <c r="CG481" s="1202"/>
      <c r="CH481" s="1022"/>
      <c r="CI481" s="1022"/>
      <c r="CJ481" s="1022"/>
      <c r="CK481" s="1065"/>
      <c r="CL481" s="1026"/>
      <c r="CM481" s="1202"/>
      <c r="CN481" s="1022"/>
      <c r="CO481" s="1022"/>
      <c r="CP481" s="1022"/>
      <c r="CQ481" s="1065"/>
      <c r="CR481" s="1026"/>
      <c r="CS481" s="1202"/>
      <c r="CT481" s="1022"/>
      <c r="CU481" s="1022"/>
      <c r="CV481" s="1022"/>
      <c r="CW481" s="1065"/>
      <c r="CX481" s="1026"/>
      <c r="CY481" s="1022"/>
      <c r="CZ481" s="1022"/>
      <c r="DA481" s="1022"/>
      <c r="DB481" s="1022"/>
      <c r="DC481" s="1065"/>
    </row>
    <row r="482" spans="1:107" ht="18.600000000000001" customHeight="1" x14ac:dyDescent="0.25">
      <c r="A482" s="1180" t="s">
        <v>1159</v>
      </c>
      <c r="B482" s="1018"/>
      <c r="C482" s="1018"/>
      <c r="D482" s="1011"/>
      <c r="E482" s="1023"/>
      <c r="F482" s="1019"/>
      <c r="G482" s="1016"/>
      <c r="H482" s="1020"/>
      <c r="I482" s="1239"/>
      <c r="J482" s="1238"/>
      <c r="K482" s="1021"/>
      <c r="L482" s="1016"/>
      <c r="M482" s="1022"/>
      <c r="N48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8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8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8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8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8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82" s="1022"/>
      <c r="U482" s="1022"/>
      <c r="V48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8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8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8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8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8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82" s="1022"/>
      <c r="AC482" s="1046"/>
      <c r="AD482" s="1047"/>
      <c r="AE482" s="1047"/>
      <c r="AF482" s="1047"/>
      <c r="AG482" s="1039"/>
      <c r="AH482" s="1038"/>
      <c r="AI482" s="1048"/>
      <c r="AJ482" s="1048"/>
      <c r="AK482" s="1041"/>
      <c r="AL482" s="1042"/>
      <c r="AM482" s="1043"/>
      <c r="AN482" s="1040"/>
      <c r="AO482" s="1044"/>
      <c r="AP482" s="1044"/>
      <c r="AQ482" s="1044"/>
      <c r="AR482" s="1044"/>
      <c r="AS482" s="1044"/>
      <c r="AT482" s="1044"/>
      <c r="AU482" s="1049"/>
      <c r="AV482" s="1041"/>
      <c r="AW482" s="1041"/>
      <c r="AX482" s="1047"/>
      <c r="AY48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8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82" s="1055"/>
      <c r="BB482" s="1038"/>
      <c r="BC482" s="1038"/>
      <c r="BD48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82" s="1038"/>
      <c r="BF482" s="1030"/>
      <c r="BG482" s="1030"/>
      <c r="BH482" s="1066"/>
      <c r="BI482" s="1038"/>
      <c r="BJ482" s="1066"/>
      <c r="BK482" s="1055"/>
      <c r="BL482" s="1038"/>
      <c r="BM482" s="1067"/>
      <c r="BN482" s="1068"/>
      <c r="BO482" s="1055"/>
      <c r="BP482" s="1022"/>
      <c r="BQ482" s="1067"/>
      <c r="BR482" s="1069"/>
      <c r="BS482" s="1070"/>
      <c r="BT482" s="1022"/>
      <c r="BU482" s="1071"/>
      <c r="BV482" s="1039"/>
      <c r="BW482" s="1025"/>
      <c r="BX482" s="1026"/>
      <c r="BY482" s="1022"/>
      <c r="BZ482" s="1022"/>
      <c r="CA482" s="1025"/>
      <c r="CB482" s="1026"/>
      <c r="CC482" s="1025"/>
      <c r="CD482" s="1026"/>
      <c r="CE482" s="1025"/>
      <c r="CF482" s="1026"/>
      <c r="CG482" s="1202"/>
      <c r="CH482" s="1022"/>
      <c r="CI482" s="1022"/>
      <c r="CJ482" s="1022"/>
      <c r="CK482" s="1065"/>
      <c r="CL482" s="1026"/>
      <c r="CM482" s="1202"/>
      <c r="CN482" s="1022"/>
      <c r="CO482" s="1022"/>
      <c r="CP482" s="1022"/>
      <c r="CQ482" s="1065"/>
      <c r="CR482" s="1026"/>
      <c r="CS482" s="1202"/>
      <c r="CT482" s="1022"/>
      <c r="CU482" s="1022"/>
      <c r="CV482" s="1022"/>
      <c r="CW482" s="1065"/>
      <c r="CX482" s="1026"/>
      <c r="CY482" s="1022"/>
      <c r="CZ482" s="1022"/>
      <c r="DA482" s="1022"/>
      <c r="DB482" s="1022"/>
      <c r="DC482" s="1065"/>
    </row>
    <row r="483" spans="1:107" ht="18.600000000000001" customHeight="1" x14ac:dyDescent="0.25">
      <c r="A483" s="1180" t="s">
        <v>1160</v>
      </c>
      <c r="B483" s="1018"/>
      <c r="C483" s="1018"/>
      <c r="D483" s="1011"/>
      <c r="E483" s="1023"/>
      <c r="F483" s="1019"/>
      <c r="G483" s="1016"/>
      <c r="H483" s="1020"/>
      <c r="I483" s="1239"/>
      <c r="J483" s="1238"/>
      <c r="K483" s="1021"/>
      <c r="L483" s="1016"/>
      <c r="M483" s="1022"/>
      <c r="N48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8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8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8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8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8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83" s="1022"/>
      <c r="U483" s="1022"/>
      <c r="V48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8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8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8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8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8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83" s="1022"/>
      <c r="AC483" s="1046"/>
      <c r="AD483" s="1047"/>
      <c r="AE483" s="1047"/>
      <c r="AF483" s="1047"/>
      <c r="AG483" s="1039"/>
      <c r="AH483" s="1038"/>
      <c r="AI483" s="1048"/>
      <c r="AJ483" s="1048"/>
      <c r="AK483" s="1041"/>
      <c r="AL483" s="1042"/>
      <c r="AM483" s="1043"/>
      <c r="AN483" s="1040"/>
      <c r="AO483" s="1044"/>
      <c r="AP483" s="1044"/>
      <c r="AQ483" s="1044"/>
      <c r="AR483" s="1044"/>
      <c r="AS483" s="1044"/>
      <c r="AT483" s="1044"/>
      <c r="AU483" s="1049"/>
      <c r="AV483" s="1041"/>
      <c r="AW483" s="1041"/>
      <c r="AX483" s="1047"/>
      <c r="AY48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8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83" s="1055"/>
      <c r="BB483" s="1038"/>
      <c r="BC483" s="1038"/>
      <c r="BD48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83" s="1038"/>
      <c r="BF483" s="1030"/>
      <c r="BG483" s="1030"/>
      <c r="BH483" s="1066"/>
      <c r="BI483" s="1038"/>
      <c r="BJ483" s="1066"/>
      <c r="BK483" s="1055"/>
      <c r="BL483" s="1038"/>
      <c r="BM483" s="1067"/>
      <c r="BN483" s="1068"/>
      <c r="BO483" s="1055"/>
      <c r="BP483" s="1022"/>
      <c r="BQ483" s="1067"/>
      <c r="BR483" s="1069"/>
      <c r="BS483" s="1070"/>
      <c r="BT483" s="1022"/>
      <c r="BU483" s="1071"/>
      <c r="BV483" s="1039"/>
      <c r="BW483" s="1025"/>
      <c r="BX483" s="1026"/>
      <c r="BY483" s="1022"/>
      <c r="BZ483" s="1022"/>
      <c r="CA483" s="1025"/>
      <c r="CB483" s="1026"/>
      <c r="CC483" s="1025"/>
      <c r="CD483" s="1026"/>
      <c r="CE483" s="1025"/>
      <c r="CF483" s="1026"/>
      <c r="CG483" s="1202"/>
      <c r="CH483" s="1022"/>
      <c r="CI483" s="1022"/>
      <c r="CJ483" s="1022"/>
      <c r="CK483" s="1065"/>
      <c r="CL483" s="1026"/>
      <c r="CM483" s="1202"/>
      <c r="CN483" s="1022"/>
      <c r="CO483" s="1022"/>
      <c r="CP483" s="1022"/>
      <c r="CQ483" s="1065"/>
      <c r="CR483" s="1026"/>
      <c r="CS483" s="1202"/>
      <c r="CT483" s="1022"/>
      <c r="CU483" s="1022"/>
      <c r="CV483" s="1022"/>
      <c r="CW483" s="1065"/>
      <c r="CX483" s="1026"/>
      <c r="CY483" s="1022"/>
      <c r="CZ483" s="1022"/>
      <c r="DA483" s="1022"/>
      <c r="DB483" s="1022"/>
      <c r="DC483" s="1065"/>
    </row>
    <row r="484" spans="1:107" ht="18.600000000000001" customHeight="1" x14ac:dyDescent="0.25">
      <c r="A484" s="1180" t="s">
        <v>1161</v>
      </c>
      <c r="B484" s="1018"/>
      <c r="C484" s="1018"/>
      <c r="D484" s="1011"/>
      <c r="E484" s="1023"/>
      <c r="F484" s="1019"/>
      <c r="G484" s="1016"/>
      <c r="H484" s="1020"/>
      <c r="I484" s="1239"/>
      <c r="J484" s="1238"/>
      <c r="K484" s="1021"/>
      <c r="L484" s="1016"/>
      <c r="M484" s="1022"/>
      <c r="N48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8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8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8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8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8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84" s="1022"/>
      <c r="U484" s="1022"/>
      <c r="V48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8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8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8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8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8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84" s="1022"/>
      <c r="AC484" s="1046"/>
      <c r="AD484" s="1047"/>
      <c r="AE484" s="1047"/>
      <c r="AF484" s="1047"/>
      <c r="AG484" s="1039"/>
      <c r="AH484" s="1038"/>
      <c r="AI484" s="1048"/>
      <c r="AJ484" s="1048"/>
      <c r="AK484" s="1041"/>
      <c r="AL484" s="1042"/>
      <c r="AM484" s="1043"/>
      <c r="AN484" s="1040"/>
      <c r="AO484" s="1044"/>
      <c r="AP484" s="1044"/>
      <c r="AQ484" s="1044"/>
      <c r="AR484" s="1044"/>
      <c r="AS484" s="1044"/>
      <c r="AT484" s="1044"/>
      <c r="AU484" s="1049"/>
      <c r="AV484" s="1041"/>
      <c r="AW484" s="1041"/>
      <c r="AX484" s="1047"/>
      <c r="AY48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8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84" s="1055"/>
      <c r="BB484" s="1038"/>
      <c r="BC484" s="1038"/>
      <c r="BD48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84" s="1038"/>
      <c r="BF484" s="1030"/>
      <c r="BG484" s="1030"/>
      <c r="BH484" s="1066"/>
      <c r="BI484" s="1038"/>
      <c r="BJ484" s="1066"/>
      <c r="BK484" s="1055"/>
      <c r="BL484" s="1038"/>
      <c r="BM484" s="1067"/>
      <c r="BN484" s="1068"/>
      <c r="BO484" s="1055"/>
      <c r="BP484" s="1022"/>
      <c r="BQ484" s="1067"/>
      <c r="BR484" s="1069"/>
      <c r="BS484" s="1070"/>
      <c r="BT484" s="1022"/>
      <c r="BU484" s="1071"/>
      <c r="BV484" s="1039"/>
      <c r="BW484" s="1025"/>
      <c r="BX484" s="1026"/>
      <c r="BY484" s="1022"/>
      <c r="BZ484" s="1022"/>
      <c r="CA484" s="1025"/>
      <c r="CB484" s="1026"/>
      <c r="CC484" s="1025"/>
      <c r="CD484" s="1026"/>
      <c r="CE484" s="1025"/>
      <c r="CF484" s="1026"/>
      <c r="CG484" s="1202"/>
      <c r="CH484" s="1022"/>
      <c r="CI484" s="1022"/>
      <c r="CJ484" s="1022"/>
      <c r="CK484" s="1065"/>
      <c r="CL484" s="1026"/>
      <c r="CM484" s="1202"/>
      <c r="CN484" s="1022"/>
      <c r="CO484" s="1022"/>
      <c r="CP484" s="1022"/>
      <c r="CQ484" s="1065"/>
      <c r="CR484" s="1026"/>
      <c r="CS484" s="1202"/>
      <c r="CT484" s="1022"/>
      <c r="CU484" s="1022"/>
      <c r="CV484" s="1022"/>
      <c r="CW484" s="1065"/>
      <c r="CX484" s="1026"/>
      <c r="CY484" s="1022"/>
      <c r="CZ484" s="1022"/>
      <c r="DA484" s="1022"/>
      <c r="DB484" s="1022"/>
      <c r="DC484" s="1065"/>
    </row>
    <row r="485" spans="1:107" ht="18.600000000000001" customHeight="1" x14ac:dyDescent="0.25">
      <c r="A485" s="1180" t="s">
        <v>1162</v>
      </c>
      <c r="B485" s="1018"/>
      <c r="C485" s="1018"/>
      <c r="D485" s="1011"/>
      <c r="E485" s="1023"/>
      <c r="F485" s="1019"/>
      <c r="G485" s="1016"/>
      <c r="H485" s="1020"/>
      <c r="I485" s="1239"/>
      <c r="J485" s="1238"/>
      <c r="K485" s="1021"/>
      <c r="L485" s="1016"/>
      <c r="M485" s="1022"/>
      <c r="N48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8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8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8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8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8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85" s="1022"/>
      <c r="U485" s="1022"/>
      <c r="V48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8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8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8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8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8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85" s="1022"/>
      <c r="AC485" s="1046"/>
      <c r="AD485" s="1047"/>
      <c r="AE485" s="1047"/>
      <c r="AF485" s="1047"/>
      <c r="AG485" s="1039"/>
      <c r="AH485" s="1038"/>
      <c r="AI485" s="1048"/>
      <c r="AJ485" s="1048"/>
      <c r="AK485" s="1041"/>
      <c r="AL485" s="1042"/>
      <c r="AM485" s="1043"/>
      <c r="AN485" s="1040"/>
      <c r="AO485" s="1044"/>
      <c r="AP485" s="1044"/>
      <c r="AQ485" s="1044"/>
      <c r="AR485" s="1044"/>
      <c r="AS485" s="1044"/>
      <c r="AT485" s="1044"/>
      <c r="AU485" s="1049"/>
      <c r="AV485" s="1041"/>
      <c r="AW485" s="1041"/>
      <c r="AX485" s="1047"/>
      <c r="AY48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8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85" s="1055"/>
      <c r="BB485" s="1038"/>
      <c r="BC485" s="1038"/>
      <c r="BD48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85" s="1038"/>
      <c r="BF485" s="1030"/>
      <c r="BG485" s="1030"/>
      <c r="BH485" s="1066"/>
      <c r="BI485" s="1038"/>
      <c r="BJ485" s="1066"/>
      <c r="BK485" s="1055"/>
      <c r="BL485" s="1038"/>
      <c r="BM485" s="1067"/>
      <c r="BN485" s="1068"/>
      <c r="BO485" s="1055"/>
      <c r="BP485" s="1022"/>
      <c r="BQ485" s="1067"/>
      <c r="BR485" s="1069"/>
      <c r="BS485" s="1070"/>
      <c r="BT485" s="1022"/>
      <c r="BU485" s="1071"/>
      <c r="BV485" s="1039"/>
      <c r="BW485" s="1025"/>
      <c r="BX485" s="1026"/>
      <c r="BY485" s="1022"/>
      <c r="BZ485" s="1022"/>
      <c r="CA485" s="1025"/>
      <c r="CB485" s="1026"/>
      <c r="CC485" s="1025"/>
      <c r="CD485" s="1026"/>
      <c r="CE485" s="1025"/>
      <c r="CF485" s="1026"/>
      <c r="CG485" s="1202"/>
      <c r="CH485" s="1022"/>
      <c r="CI485" s="1022"/>
      <c r="CJ485" s="1022"/>
      <c r="CK485" s="1065"/>
      <c r="CL485" s="1026"/>
      <c r="CM485" s="1202"/>
      <c r="CN485" s="1022"/>
      <c r="CO485" s="1022"/>
      <c r="CP485" s="1022"/>
      <c r="CQ485" s="1065"/>
      <c r="CR485" s="1026"/>
      <c r="CS485" s="1202"/>
      <c r="CT485" s="1022"/>
      <c r="CU485" s="1022"/>
      <c r="CV485" s="1022"/>
      <c r="CW485" s="1065"/>
      <c r="CX485" s="1026"/>
      <c r="CY485" s="1022"/>
      <c r="CZ485" s="1022"/>
      <c r="DA485" s="1022"/>
      <c r="DB485" s="1022"/>
      <c r="DC485" s="1065"/>
    </row>
    <row r="486" spans="1:107" ht="18.600000000000001" customHeight="1" x14ac:dyDescent="0.25">
      <c r="A486" s="1180" t="s">
        <v>1163</v>
      </c>
      <c r="B486" s="1018"/>
      <c r="C486" s="1018"/>
      <c r="D486" s="1011"/>
      <c r="E486" s="1023"/>
      <c r="F486" s="1019"/>
      <c r="G486" s="1016"/>
      <c r="H486" s="1020"/>
      <c r="I486" s="1239"/>
      <c r="J486" s="1238"/>
      <c r="K486" s="1021"/>
      <c r="L486" s="1016"/>
      <c r="M486" s="1022"/>
      <c r="N48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8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8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8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8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8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86" s="1022"/>
      <c r="U486" s="1022"/>
      <c r="V48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8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8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8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8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8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86" s="1022"/>
      <c r="AC486" s="1046"/>
      <c r="AD486" s="1047"/>
      <c r="AE486" s="1047"/>
      <c r="AF486" s="1047"/>
      <c r="AG486" s="1039"/>
      <c r="AH486" s="1038"/>
      <c r="AI486" s="1048"/>
      <c r="AJ486" s="1048"/>
      <c r="AK486" s="1041"/>
      <c r="AL486" s="1042"/>
      <c r="AM486" s="1043"/>
      <c r="AN486" s="1040"/>
      <c r="AO486" s="1044"/>
      <c r="AP486" s="1044"/>
      <c r="AQ486" s="1044"/>
      <c r="AR486" s="1044"/>
      <c r="AS486" s="1044"/>
      <c r="AT486" s="1044"/>
      <c r="AU486" s="1049"/>
      <c r="AV486" s="1041"/>
      <c r="AW486" s="1041"/>
      <c r="AX486" s="1047"/>
      <c r="AY48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8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86" s="1055"/>
      <c r="BB486" s="1038"/>
      <c r="BC486" s="1038"/>
      <c r="BD48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86" s="1038"/>
      <c r="BF486" s="1030"/>
      <c r="BG486" s="1030"/>
      <c r="BH486" s="1066"/>
      <c r="BI486" s="1038"/>
      <c r="BJ486" s="1066"/>
      <c r="BK486" s="1055"/>
      <c r="BL486" s="1038"/>
      <c r="BM486" s="1067"/>
      <c r="BN486" s="1068"/>
      <c r="BO486" s="1055"/>
      <c r="BP486" s="1022"/>
      <c r="BQ486" s="1067"/>
      <c r="BR486" s="1069"/>
      <c r="BS486" s="1070"/>
      <c r="BT486" s="1022"/>
      <c r="BU486" s="1071"/>
      <c r="BV486" s="1039"/>
      <c r="BW486" s="1025"/>
      <c r="BX486" s="1026"/>
      <c r="BY486" s="1022"/>
      <c r="BZ486" s="1022"/>
      <c r="CA486" s="1025"/>
      <c r="CB486" s="1026"/>
      <c r="CC486" s="1025"/>
      <c r="CD486" s="1026"/>
      <c r="CE486" s="1025"/>
      <c r="CF486" s="1026"/>
      <c r="CG486" s="1202"/>
      <c r="CH486" s="1022"/>
      <c r="CI486" s="1022"/>
      <c r="CJ486" s="1022"/>
      <c r="CK486" s="1065"/>
      <c r="CL486" s="1026"/>
      <c r="CM486" s="1202"/>
      <c r="CN486" s="1022"/>
      <c r="CO486" s="1022"/>
      <c r="CP486" s="1022"/>
      <c r="CQ486" s="1065"/>
      <c r="CR486" s="1026"/>
      <c r="CS486" s="1202"/>
      <c r="CT486" s="1022"/>
      <c r="CU486" s="1022"/>
      <c r="CV486" s="1022"/>
      <c r="CW486" s="1065"/>
      <c r="CX486" s="1026"/>
      <c r="CY486" s="1022"/>
      <c r="CZ486" s="1022"/>
      <c r="DA486" s="1022"/>
      <c r="DB486" s="1022"/>
      <c r="DC486" s="1065"/>
    </row>
    <row r="487" spans="1:107" ht="18.600000000000001" customHeight="1" x14ac:dyDescent="0.25">
      <c r="A487" s="1180" t="s">
        <v>1164</v>
      </c>
      <c r="B487" s="1018"/>
      <c r="C487" s="1018"/>
      <c r="D487" s="1011"/>
      <c r="E487" s="1023"/>
      <c r="F487" s="1019"/>
      <c r="G487" s="1016"/>
      <c r="H487" s="1020"/>
      <c r="I487" s="1239"/>
      <c r="J487" s="1238"/>
      <c r="K487" s="1021"/>
      <c r="L487" s="1016"/>
      <c r="M487" s="1022"/>
      <c r="N48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8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8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8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8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8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87" s="1022"/>
      <c r="U487" s="1022"/>
      <c r="V48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8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8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8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8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8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87" s="1022"/>
      <c r="AC487" s="1046"/>
      <c r="AD487" s="1047"/>
      <c r="AE487" s="1047"/>
      <c r="AF487" s="1047"/>
      <c r="AG487" s="1039"/>
      <c r="AH487" s="1038"/>
      <c r="AI487" s="1048"/>
      <c r="AJ487" s="1048"/>
      <c r="AK487" s="1041"/>
      <c r="AL487" s="1042"/>
      <c r="AM487" s="1043"/>
      <c r="AN487" s="1040"/>
      <c r="AO487" s="1044"/>
      <c r="AP487" s="1044"/>
      <c r="AQ487" s="1044"/>
      <c r="AR487" s="1044"/>
      <c r="AS487" s="1044"/>
      <c r="AT487" s="1044"/>
      <c r="AU487" s="1049"/>
      <c r="AV487" s="1041"/>
      <c r="AW487" s="1041"/>
      <c r="AX487" s="1047"/>
      <c r="AY48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8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87" s="1055"/>
      <c r="BB487" s="1038"/>
      <c r="BC487" s="1038"/>
      <c r="BD48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87" s="1038"/>
      <c r="BF487" s="1030"/>
      <c r="BG487" s="1030"/>
      <c r="BH487" s="1066"/>
      <c r="BI487" s="1038"/>
      <c r="BJ487" s="1066"/>
      <c r="BK487" s="1055"/>
      <c r="BL487" s="1038"/>
      <c r="BM487" s="1067"/>
      <c r="BN487" s="1068"/>
      <c r="BO487" s="1055"/>
      <c r="BP487" s="1022"/>
      <c r="BQ487" s="1067"/>
      <c r="BR487" s="1069"/>
      <c r="BS487" s="1070"/>
      <c r="BT487" s="1022"/>
      <c r="BU487" s="1071"/>
      <c r="BV487" s="1039"/>
      <c r="BW487" s="1025"/>
      <c r="BX487" s="1026"/>
      <c r="BY487" s="1022"/>
      <c r="BZ487" s="1022"/>
      <c r="CA487" s="1025"/>
      <c r="CB487" s="1026"/>
      <c r="CC487" s="1025"/>
      <c r="CD487" s="1026"/>
      <c r="CE487" s="1025"/>
      <c r="CF487" s="1026"/>
      <c r="CG487" s="1202"/>
      <c r="CH487" s="1022"/>
      <c r="CI487" s="1022"/>
      <c r="CJ487" s="1022"/>
      <c r="CK487" s="1065"/>
      <c r="CL487" s="1026"/>
      <c r="CM487" s="1202"/>
      <c r="CN487" s="1022"/>
      <c r="CO487" s="1022"/>
      <c r="CP487" s="1022"/>
      <c r="CQ487" s="1065"/>
      <c r="CR487" s="1026"/>
      <c r="CS487" s="1202"/>
      <c r="CT487" s="1022"/>
      <c r="CU487" s="1022"/>
      <c r="CV487" s="1022"/>
      <c r="CW487" s="1065"/>
      <c r="CX487" s="1026"/>
      <c r="CY487" s="1022"/>
      <c r="CZ487" s="1022"/>
      <c r="DA487" s="1022"/>
      <c r="DB487" s="1022"/>
      <c r="DC487" s="1065"/>
    </row>
    <row r="488" spans="1:107" ht="18.600000000000001" customHeight="1" x14ac:dyDescent="0.25">
      <c r="A488" s="1180" t="s">
        <v>1165</v>
      </c>
      <c r="B488" s="1018"/>
      <c r="C488" s="1018"/>
      <c r="D488" s="1011"/>
      <c r="E488" s="1023"/>
      <c r="F488" s="1019"/>
      <c r="G488" s="1016"/>
      <c r="H488" s="1020"/>
      <c r="I488" s="1239"/>
      <c r="J488" s="1238"/>
      <c r="K488" s="1021"/>
      <c r="L488" s="1016"/>
      <c r="M488" s="1022"/>
      <c r="N48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8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8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8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8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8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88" s="1022"/>
      <c r="U488" s="1022"/>
      <c r="V48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8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8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8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8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8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88" s="1022"/>
      <c r="AC488" s="1046"/>
      <c r="AD488" s="1047"/>
      <c r="AE488" s="1047"/>
      <c r="AF488" s="1047"/>
      <c r="AG488" s="1039"/>
      <c r="AH488" s="1038"/>
      <c r="AI488" s="1048"/>
      <c r="AJ488" s="1048"/>
      <c r="AK488" s="1041"/>
      <c r="AL488" s="1042"/>
      <c r="AM488" s="1043"/>
      <c r="AN488" s="1040"/>
      <c r="AO488" s="1044"/>
      <c r="AP488" s="1044"/>
      <c r="AQ488" s="1044"/>
      <c r="AR488" s="1044"/>
      <c r="AS488" s="1044"/>
      <c r="AT488" s="1044"/>
      <c r="AU488" s="1049"/>
      <c r="AV488" s="1041"/>
      <c r="AW488" s="1041"/>
      <c r="AX488" s="1047"/>
      <c r="AY48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8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88" s="1055"/>
      <c r="BB488" s="1038"/>
      <c r="BC488" s="1038"/>
      <c r="BD48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88" s="1038"/>
      <c r="BF488" s="1030"/>
      <c r="BG488" s="1030"/>
      <c r="BH488" s="1066"/>
      <c r="BI488" s="1038"/>
      <c r="BJ488" s="1066"/>
      <c r="BK488" s="1055"/>
      <c r="BL488" s="1038"/>
      <c r="BM488" s="1067"/>
      <c r="BN488" s="1068"/>
      <c r="BO488" s="1055"/>
      <c r="BP488" s="1022"/>
      <c r="BQ488" s="1067"/>
      <c r="BR488" s="1069"/>
      <c r="BS488" s="1070"/>
      <c r="BT488" s="1022"/>
      <c r="BU488" s="1071"/>
      <c r="BV488" s="1039"/>
      <c r="BW488" s="1025"/>
      <c r="BX488" s="1026"/>
      <c r="BY488" s="1022"/>
      <c r="BZ488" s="1022"/>
      <c r="CA488" s="1025"/>
      <c r="CB488" s="1026"/>
      <c r="CC488" s="1025"/>
      <c r="CD488" s="1026"/>
      <c r="CE488" s="1025"/>
      <c r="CF488" s="1026"/>
      <c r="CG488" s="1202"/>
      <c r="CH488" s="1022"/>
      <c r="CI488" s="1022"/>
      <c r="CJ488" s="1022"/>
      <c r="CK488" s="1065"/>
      <c r="CL488" s="1026"/>
      <c r="CM488" s="1202"/>
      <c r="CN488" s="1022"/>
      <c r="CO488" s="1022"/>
      <c r="CP488" s="1022"/>
      <c r="CQ488" s="1065"/>
      <c r="CR488" s="1026"/>
      <c r="CS488" s="1202"/>
      <c r="CT488" s="1022"/>
      <c r="CU488" s="1022"/>
      <c r="CV488" s="1022"/>
      <c r="CW488" s="1065"/>
      <c r="CX488" s="1026"/>
      <c r="CY488" s="1022"/>
      <c r="CZ488" s="1022"/>
      <c r="DA488" s="1022"/>
      <c r="DB488" s="1022"/>
      <c r="DC488" s="1065"/>
    </row>
    <row r="489" spans="1:107" ht="18.600000000000001" customHeight="1" x14ac:dyDescent="0.25">
      <c r="A489" s="1180" t="s">
        <v>1166</v>
      </c>
      <c r="B489" s="1018"/>
      <c r="C489" s="1018"/>
      <c r="D489" s="1011"/>
      <c r="E489" s="1023"/>
      <c r="F489" s="1019"/>
      <c r="G489" s="1016"/>
      <c r="H489" s="1020"/>
      <c r="I489" s="1239"/>
      <c r="J489" s="1238"/>
      <c r="K489" s="1021"/>
      <c r="L489" s="1016"/>
      <c r="M489" s="1022"/>
      <c r="N48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8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8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8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8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8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89" s="1022"/>
      <c r="U489" s="1022"/>
      <c r="V48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8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8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8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8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8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89" s="1022"/>
      <c r="AC489" s="1046"/>
      <c r="AD489" s="1047"/>
      <c r="AE489" s="1047"/>
      <c r="AF489" s="1047"/>
      <c r="AG489" s="1039"/>
      <c r="AH489" s="1038"/>
      <c r="AI489" s="1048"/>
      <c r="AJ489" s="1048"/>
      <c r="AK489" s="1041"/>
      <c r="AL489" s="1042"/>
      <c r="AM489" s="1043"/>
      <c r="AN489" s="1040"/>
      <c r="AO489" s="1044"/>
      <c r="AP489" s="1044"/>
      <c r="AQ489" s="1044"/>
      <c r="AR489" s="1044"/>
      <c r="AS489" s="1044"/>
      <c r="AT489" s="1044"/>
      <c r="AU489" s="1049"/>
      <c r="AV489" s="1041"/>
      <c r="AW489" s="1041"/>
      <c r="AX489" s="1047"/>
      <c r="AY48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8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89" s="1055"/>
      <c r="BB489" s="1038"/>
      <c r="BC489" s="1038"/>
      <c r="BD48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89" s="1038"/>
      <c r="BF489" s="1030"/>
      <c r="BG489" s="1030"/>
      <c r="BH489" s="1066"/>
      <c r="BI489" s="1038"/>
      <c r="BJ489" s="1066"/>
      <c r="BK489" s="1055"/>
      <c r="BL489" s="1038"/>
      <c r="BM489" s="1067"/>
      <c r="BN489" s="1068"/>
      <c r="BO489" s="1055"/>
      <c r="BP489" s="1022"/>
      <c r="BQ489" s="1067"/>
      <c r="BR489" s="1069"/>
      <c r="BS489" s="1070"/>
      <c r="BT489" s="1022"/>
      <c r="BU489" s="1071"/>
      <c r="BV489" s="1039"/>
      <c r="BW489" s="1025"/>
      <c r="BX489" s="1026"/>
      <c r="BY489" s="1022"/>
      <c r="BZ489" s="1022"/>
      <c r="CA489" s="1025"/>
      <c r="CB489" s="1026"/>
      <c r="CC489" s="1025"/>
      <c r="CD489" s="1026"/>
      <c r="CE489" s="1025"/>
      <c r="CF489" s="1026"/>
      <c r="CG489" s="1202"/>
      <c r="CH489" s="1022"/>
      <c r="CI489" s="1022"/>
      <c r="CJ489" s="1022"/>
      <c r="CK489" s="1065"/>
      <c r="CL489" s="1026"/>
      <c r="CM489" s="1202"/>
      <c r="CN489" s="1022"/>
      <c r="CO489" s="1022"/>
      <c r="CP489" s="1022"/>
      <c r="CQ489" s="1065"/>
      <c r="CR489" s="1026"/>
      <c r="CS489" s="1202"/>
      <c r="CT489" s="1022"/>
      <c r="CU489" s="1022"/>
      <c r="CV489" s="1022"/>
      <c r="CW489" s="1065"/>
      <c r="CX489" s="1026"/>
      <c r="CY489" s="1022"/>
      <c r="CZ489" s="1022"/>
      <c r="DA489" s="1022"/>
      <c r="DB489" s="1022"/>
      <c r="DC489" s="1065"/>
    </row>
    <row r="490" spans="1:107" ht="18.600000000000001" customHeight="1" x14ac:dyDescent="0.25">
      <c r="A490" s="1180" t="s">
        <v>1167</v>
      </c>
      <c r="B490" s="1018"/>
      <c r="C490" s="1018"/>
      <c r="D490" s="1011"/>
      <c r="E490" s="1023"/>
      <c r="F490" s="1019"/>
      <c r="G490" s="1016"/>
      <c r="H490" s="1020"/>
      <c r="I490" s="1239"/>
      <c r="J490" s="1238"/>
      <c r="K490" s="1021"/>
      <c r="L490" s="1016"/>
      <c r="M490" s="1022"/>
      <c r="N49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9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9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9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9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9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90" s="1022"/>
      <c r="U490" s="1022"/>
      <c r="V49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9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9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9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9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9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90" s="1022"/>
      <c r="AC490" s="1046"/>
      <c r="AD490" s="1047"/>
      <c r="AE490" s="1047"/>
      <c r="AF490" s="1047"/>
      <c r="AG490" s="1039"/>
      <c r="AH490" s="1038"/>
      <c r="AI490" s="1048"/>
      <c r="AJ490" s="1048"/>
      <c r="AK490" s="1041"/>
      <c r="AL490" s="1042"/>
      <c r="AM490" s="1043"/>
      <c r="AN490" s="1040"/>
      <c r="AO490" s="1044"/>
      <c r="AP490" s="1044"/>
      <c r="AQ490" s="1044"/>
      <c r="AR490" s="1044"/>
      <c r="AS490" s="1044"/>
      <c r="AT490" s="1044"/>
      <c r="AU490" s="1049"/>
      <c r="AV490" s="1041"/>
      <c r="AW490" s="1041"/>
      <c r="AX490" s="1047"/>
      <c r="AY49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9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90" s="1055"/>
      <c r="BB490" s="1038"/>
      <c r="BC490" s="1038"/>
      <c r="BD49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90" s="1038"/>
      <c r="BF490" s="1030"/>
      <c r="BG490" s="1030"/>
      <c r="BH490" s="1066"/>
      <c r="BI490" s="1038"/>
      <c r="BJ490" s="1066"/>
      <c r="BK490" s="1055"/>
      <c r="BL490" s="1038"/>
      <c r="BM490" s="1067"/>
      <c r="BN490" s="1068"/>
      <c r="BO490" s="1055"/>
      <c r="BP490" s="1022"/>
      <c r="BQ490" s="1067"/>
      <c r="BR490" s="1069"/>
      <c r="BS490" s="1070"/>
      <c r="BT490" s="1022"/>
      <c r="BU490" s="1071"/>
      <c r="BV490" s="1039"/>
      <c r="BW490" s="1025"/>
      <c r="BX490" s="1026"/>
      <c r="BY490" s="1022"/>
      <c r="BZ490" s="1022"/>
      <c r="CA490" s="1025"/>
      <c r="CB490" s="1026"/>
      <c r="CC490" s="1025"/>
      <c r="CD490" s="1026"/>
      <c r="CE490" s="1025"/>
      <c r="CF490" s="1026"/>
      <c r="CG490" s="1202"/>
      <c r="CH490" s="1022"/>
      <c r="CI490" s="1022"/>
      <c r="CJ490" s="1022"/>
      <c r="CK490" s="1065"/>
      <c r="CL490" s="1026"/>
      <c r="CM490" s="1202"/>
      <c r="CN490" s="1022"/>
      <c r="CO490" s="1022"/>
      <c r="CP490" s="1022"/>
      <c r="CQ490" s="1065"/>
      <c r="CR490" s="1026"/>
      <c r="CS490" s="1202"/>
      <c r="CT490" s="1022"/>
      <c r="CU490" s="1022"/>
      <c r="CV490" s="1022"/>
      <c r="CW490" s="1065"/>
      <c r="CX490" s="1026"/>
      <c r="CY490" s="1022"/>
      <c r="CZ490" s="1022"/>
      <c r="DA490" s="1022"/>
      <c r="DB490" s="1022"/>
      <c r="DC490" s="1065"/>
    </row>
    <row r="491" spans="1:107" ht="18.600000000000001" customHeight="1" x14ac:dyDescent="0.25">
      <c r="A491" s="1180" t="s">
        <v>1168</v>
      </c>
      <c r="B491" s="1018"/>
      <c r="C491" s="1018"/>
      <c r="D491" s="1011"/>
      <c r="E491" s="1023"/>
      <c r="F491" s="1019"/>
      <c r="G491" s="1016"/>
      <c r="H491" s="1020"/>
      <c r="I491" s="1239"/>
      <c r="J491" s="1238"/>
      <c r="K491" s="1021"/>
      <c r="L491" s="1016"/>
      <c r="M491" s="1022"/>
      <c r="N49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9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9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9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9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9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91" s="1022"/>
      <c r="U491" s="1022"/>
      <c r="V49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9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9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9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9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9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91" s="1022"/>
      <c r="AC491" s="1046"/>
      <c r="AD491" s="1047"/>
      <c r="AE491" s="1047"/>
      <c r="AF491" s="1047"/>
      <c r="AG491" s="1039"/>
      <c r="AH491" s="1038"/>
      <c r="AI491" s="1048"/>
      <c r="AJ491" s="1048"/>
      <c r="AK491" s="1041"/>
      <c r="AL491" s="1042"/>
      <c r="AM491" s="1043"/>
      <c r="AN491" s="1040"/>
      <c r="AO491" s="1044"/>
      <c r="AP491" s="1044"/>
      <c r="AQ491" s="1044"/>
      <c r="AR491" s="1044"/>
      <c r="AS491" s="1044"/>
      <c r="AT491" s="1044"/>
      <c r="AU491" s="1049"/>
      <c r="AV491" s="1041"/>
      <c r="AW491" s="1041"/>
      <c r="AX491" s="1047"/>
      <c r="AY49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9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91" s="1055"/>
      <c r="BB491" s="1038"/>
      <c r="BC491" s="1038"/>
      <c r="BD49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91" s="1038"/>
      <c r="BF491" s="1030"/>
      <c r="BG491" s="1030"/>
      <c r="BH491" s="1066"/>
      <c r="BI491" s="1038"/>
      <c r="BJ491" s="1066"/>
      <c r="BK491" s="1055"/>
      <c r="BL491" s="1038"/>
      <c r="BM491" s="1067"/>
      <c r="BN491" s="1068"/>
      <c r="BO491" s="1055"/>
      <c r="BP491" s="1022"/>
      <c r="BQ491" s="1067"/>
      <c r="BR491" s="1069"/>
      <c r="BS491" s="1070"/>
      <c r="BT491" s="1022"/>
      <c r="BU491" s="1071"/>
      <c r="BV491" s="1039"/>
      <c r="BW491" s="1025"/>
      <c r="BX491" s="1026"/>
      <c r="BY491" s="1022"/>
      <c r="BZ491" s="1022"/>
      <c r="CA491" s="1025"/>
      <c r="CB491" s="1026"/>
      <c r="CC491" s="1025"/>
      <c r="CD491" s="1026"/>
      <c r="CE491" s="1025"/>
      <c r="CF491" s="1026"/>
      <c r="CG491" s="1202"/>
      <c r="CH491" s="1022"/>
      <c r="CI491" s="1022"/>
      <c r="CJ491" s="1022"/>
      <c r="CK491" s="1065"/>
      <c r="CL491" s="1026"/>
      <c r="CM491" s="1202"/>
      <c r="CN491" s="1022"/>
      <c r="CO491" s="1022"/>
      <c r="CP491" s="1022"/>
      <c r="CQ491" s="1065"/>
      <c r="CR491" s="1026"/>
      <c r="CS491" s="1202"/>
      <c r="CT491" s="1022"/>
      <c r="CU491" s="1022"/>
      <c r="CV491" s="1022"/>
      <c r="CW491" s="1065"/>
      <c r="CX491" s="1026"/>
      <c r="CY491" s="1022"/>
      <c r="CZ491" s="1022"/>
      <c r="DA491" s="1022"/>
      <c r="DB491" s="1022"/>
      <c r="DC491" s="1065"/>
    </row>
    <row r="492" spans="1:107" ht="18.600000000000001" customHeight="1" x14ac:dyDescent="0.25">
      <c r="A492" s="1180" t="s">
        <v>1169</v>
      </c>
      <c r="B492" s="1018"/>
      <c r="C492" s="1018"/>
      <c r="D492" s="1011"/>
      <c r="E492" s="1023"/>
      <c r="F492" s="1019"/>
      <c r="G492" s="1016"/>
      <c r="H492" s="1020"/>
      <c r="I492" s="1239"/>
      <c r="J492" s="1238"/>
      <c r="K492" s="1021"/>
      <c r="L492" s="1016"/>
      <c r="M492" s="1022"/>
      <c r="N49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9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9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9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9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9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92" s="1022"/>
      <c r="U492" s="1022"/>
      <c r="V49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9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9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9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9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9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92" s="1022"/>
      <c r="AC492" s="1046"/>
      <c r="AD492" s="1047"/>
      <c r="AE492" s="1047"/>
      <c r="AF492" s="1047"/>
      <c r="AG492" s="1039"/>
      <c r="AH492" s="1038"/>
      <c r="AI492" s="1048"/>
      <c r="AJ492" s="1048"/>
      <c r="AK492" s="1041"/>
      <c r="AL492" s="1042"/>
      <c r="AM492" s="1043"/>
      <c r="AN492" s="1040"/>
      <c r="AO492" s="1044"/>
      <c r="AP492" s="1044"/>
      <c r="AQ492" s="1044"/>
      <c r="AR492" s="1044"/>
      <c r="AS492" s="1044"/>
      <c r="AT492" s="1044"/>
      <c r="AU492" s="1049"/>
      <c r="AV492" s="1041"/>
      <c r="AW492" s="1041"/>
      <c r="AX492" s="1047"/>
      <c r="AY49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9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92" s="1055"/>
      <c r="BB492" s="1038"/>
      <c r="BC492" s="1038"/>
      <c r="BD49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92" s="1038"/>
      <c r="BF492" s="1030"/>
      <c r="BG492" s="1030"/>
      <c r="BH492" s="1066"/>
      <c r="BI492" s="1038"/>
      <c r="BJ492" s="1066"/>
      <c r="BK492" s="1055"/>
      <c r="BL492" s="1038"/>
      <c r="BM492" s="1067"/>
      <c r="BN492" s="1068"/>
      <c r="BO492" s="1055"/>
      <c r="BP492" s="1022"/>
      <c r="BQ492" s="1067"/>
      <c r="BR492" s="1069"/>
      <c r="BS492" s="1070"/>
      <c r="BT492" s="1022"/>
      <c r="BU492" s="1071"/>
      <c r="BV492" s="1039"/>
      <c r="BW492" s="1025"/>
      <c r="BX492" s="1026"/>
      <c r="BY492" s="1022"/>
      <c r="BZ492" s="1022"/>
      <c r="CA492" s="1025"/>
      <c r="CB492" s="1026"/>
      <c r="CC492" s="1025"/>
      <c r="CD492" s="1026"/>
      <c r="CE492" s="1025"/>
      <c r="CF492" s="1026"/>
      <c r="CG492" s="1202"/>
      <c r="CH492" s="1022"/>
      <c r="CI492" s="1022"/>
      <c r="CJ492" s="1022"/>
      <c r="CK492" s="1065"/>
      <c r="CL492" s="1026"/>
      <c r="CM492" s="1202"/>
      <c r="CN492" s="1022"/>
      <c r="CO492" s="1022"/>
      <c r="CP492" s="1022"/>
      <c r="CQ492" s="1065"/>
      <c r="CR492" s="1026"/>
      <c r="CS492" s="1202"/>
      <c r="CT492" s="1022"/>
      <c r="CU492" s="1022"/>
      <c r="CV492" s="1022"/>
      <c r="CW492" s="1065"/>
      <c r="CX492" s="1026"/>
      <c r="CY492" s="1022"/>
      <c r="CZ492" s="1022"/>
      <c r="DA492" s="1022"/>
      <c r="DB492" s="1022"/>
      <c r="DC492" s="1065"/>
    </row>
    <row r="493" spans="1:107" ht="18.600000000000001" customHeight="1" x14ac:dyDescent="0.25">
      <c r="A493" s="1180" t="s">
        <v>1170</v>
      </c>
      <c r="B493" s="1018"/>
      <c r="C493" s="1018"/>
      <c r="D493" s="1011"/>
      <c r="E493" s="1023"/>
      <c r="F493" s="1019"/>
      <c r="G493" s="1016"/>
      <c r="H493" s="1020"/>
      <c r="I493" s="1239"/>
      <c r="J493" s="1238"/>
      <c r="K493" s="1021"/>
      <c r="L493" s="1016"/>
      <c r="M493" s="1022"/>
      <c r="N49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9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9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9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9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9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93" s="1022"/>
      <c r="U493" s="1022"/>
      <c r="V49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9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9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9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9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9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93" s="1022"/>
      <c r="AC493" s="1046"/>
      <c r="AD493" s="1047"/>
      <c r="AE493" s="1047"/>
      <c r="AF493" s="1047"/>
      <c r="AG493" s="1039"/>
      <c r="AH493" s="1038"/>
      <c r="AI493" s="1048"/>
      <c r="AJ493" s="1048"/>
      <c r="AK493" s="1041"/>
      <c r="AL493" s="1042"/>
      <c r="AM493" s="1043"/>
      <c r="AN493" s="1040"/>
      <c r="AO493" s="1044"/>
      <c r="AP493" s="1044"/>
      <c r="AQ493" s="1044"/>
      <c r="AR493" s="1044"/>
      <c r="AS493" s="1044"/>
      <c r="AT493" s="1044"/>
      <c r="AU493" s="1049"/>
      <c r="AV493" s="1041"/>
      <c r="AW493" s="1041"/>
      <c r="AX493" s="1047"/>
      <c r="AY49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9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93" s="1055"/>
      <c r="BB493" s="1038"/>
      <c r="BC493" s="1038"/>
      <c r="BD49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93" s="1038"/>
      <c r="BF493" s="1030"/>
      <c r="BG493" s="1030"/>
      <c r="BH493" s="1066"/>
      <c r="BI493" s="1038"/>
      <c r="BJ493" s="1066"/>
      <c r="BK493" s="1055"/>
      <c r="BL493" s="1038"/>
      <c r="BM493" s="1067"/>
      <c r="BN493" s="1068"/>
      <c r="BO493" s="1055"/>
      <c r="BP493" s="1022"/>
      <c r="BQ493" s="1067"/>
      <c r="BR493" s="1069"/>
      <c r="BS493" s="1070"/>
      <c r="BT493" s="1022"/>
      <c r="BU493" s="1071"/>
      <c r="BV493" s="1039"/>
      <c r="BW493" s="1025"/>
      <c r="BX493" s="1026"/>
      <c r="BY493" s="1022"/>
      <c r="BZ493" s="1022"/>
      <c r="CA493" s="1025"/>
      <c r="CB493" s="1026"/>
      <c r="CC493" s="1025"/>
      <c r="CD493" s="1026"/>
      <c r="CE493" s="1025"/>
      <c r="CF493" s="1026"/>
      <c r="CG493" s="1202"/>
      <c r="CH493" s="1022"/>
      <c r="CI493" s="1022"/>
      <c r="CJ493" s="1022"/>
      <c r="CK493" s="1065"/>
      <c r="CL493" s="1026"/>
      <c r="CM493" s="1202"/>
      <c r="CN493" s="1022"/>
      <c r="CO493" s="1022"/>
      <c r="CP493" s="1022"/>
      <c r="CQ493" s="1065"/>
      <c r="CR493" s="1026"/>
      <c r="CS493" s="1202"/>
      <c r="CT493" s="1022"/>
      <c r="CU493" s="1022"/>
      <c r="CV493" s="1022"/>
      <c r="CW493" s="1065"/>
      <c r="CX493" s="1026"/>
      <c r="CY493" s="1022"/>
      <c r="CZ493" s="1022"/>
      <c r="DA493" s="1022"/>
      <c r="DB493" s="1022"/>
      <c r="DC493" s="1065"/>
    </row>
    <row r="494" spans="1:107" ht="18.600000000000001" customHeight="1" x14ac:dyDescent="0.25">
      <c r="A494" s="1180" t="s">
        <v>1171</v>
      </c>
      <c r="B494" s="1018"/>
      <c r="C494" s="1018"/>
      <c r="D494" s="1011"/>
      <c r="E494" s="1023"/>
      <c r="F494" s="1019"/>
      <c r="G494" s="1016"/>
      <c r="H494" s="1020"/>
      <c r="I494" s="1239"/>
      <c r="J494" s="1238"/>
      <c r="K494" s="1021"/>
      <c r="L494" s="1016"/>
      <c r="M494" s="1022"/>
      <c r="N49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9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9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9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9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9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94" s="1022"/>
      <c r="U494" s="1022"/>
      <c r="V49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9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9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9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9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9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94" s="1022"/>
      <c r="AC494" s="1046"/>
      <c r="AD494" s="1047"/>
      <c r="AE494" s="1047"/>
      <c r="AF494" s="1047"/>
      <c r="AG494" s="1039"/>
      <c r="AH494" s="1038"/>
      <c r="AI494" s="1048"/>
      <c r="AJ494" s="1048"/>
      <c r="AK494" s="1041"/>
      <c r="AL494" s="1042"/>
      <c r="AM494" s="1043"/>
      <c r="AN494" s="1040"/>
      <c r="AO494" s="1044"/>
      <c r="AP494" s="1044"/>
      <c r="AQ494" s="1044"/>
      <c r="AR494" s="1044"/>
      <c r="AS494" s="1044"/>
      <c r="AT494" s="1044"/>
      <c r="AU494" s="1049"/>
      <c r="AV494" s="1041"/>
      <c r="AW494" s="1041"/>
      <c r="AX494" s="1047"/>
      <c r="AY49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9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94" s="1055"/>
      <c r="BB494" s="1038"/>
      <c r="BC494" s="1038"/>
      <c r="BD49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94" s="1038"/>
      <c r="BF494" s="1030"/>
      <c r="BG494" s="1030"/>
      <c r="BH494" s="1066"/>
      <c r="BI494" s="1038"/>
      <c r="BJ494" s="1066"/>
      <c r="BK494" s="1055"/>
      <c r="BL494" s="1038"/>
      <c r="BM494" s="1067"/>
      <c r="BN494" s="1068"/>
      <c r="BO494" s="1055"/>
      <c r="BP494" s="1022"/>
      <c r="BQ494" s="1067"/>
      <c r="BR494" s="1069"/>
      <c r="BS494" s="1070"/>
      <c r="BT494" s="1022"/>
      <c r="BU494" s="1071"/>
      <c r="BV494" s="1039"/>
      <c r="BW494" s="1025"/>
      <c r="BX494" s="1026"/>
      <c r="BY494" s="1022"/>
      <c r="BZ494" s="1022"/>
      <c r="CA494" s="1025"/>
      <c r="CB494" s="1026"/>
      <c r="CC494" s="1025"/>
      <c r="CD494" s="1026"/>
      <c r="CE494" s="1025"/>
      <c r="CF494" s="1026"/>
      <c r="CG494" s="1202"/>
      <c r="CH494" s="1022"/>
      <c r="CI494" s="1022"/>
      <c r="CJ494" s="1022"/>
      <c r="CK494" s="1065"/>
      <c r="CL494" s="1026"/>
      <c r="CM494" s="1202"/>
      <c r="CN494" s="1022"/>
      <c r="CO494" s="1022"/>
      <c r="CP494" s="1022"/>
      <c r="CQ494" s="1065"/>
      <c r="CR494" s="1026"/>
      <c r="CS494" s="1202"/>
      <c r="CT494" s="1022"/>
      <c r="CU494" s="1022"/>
      <c r="CV494" s="1022"/>
      <c r="CW494" s="1065"/>
      <c r="CX494" s="1026"/>
      <c r="CY494" s="1022"/>
      <c r="CZ494" s="1022"/>
      <c r="DA494" s="1022"/>
      <c r="DB494" s="1022"/>
      <c r="DC494" s="1065"/>
    </row>
    <row r="495" spans="1:107" ht="18.600000000000001" customHeight="1" x14ac:dyDescent="0.25">
      <c r="A495" s="1180" t="s">
        <v>1172</v>
      </c>
      <c r="B495" s="1018"/>
      <c r="C495" s="1018"/>
      <c r="D495" s="1011"/>
      <c r="E495" s="1023"/>
      <c r="F495" s="1019"/>
      <c r="G495" s="1016"/>
      <c r="H495" s="1020"/>
      <c r="I495" s="1239"/>
      <c r="J495" s="1238"/>
      <c r="K495" s="1021"/>
      <c r="L495" s="1016"/>
      <c r="M495" s="1022"/>
      <c r="N49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9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9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9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9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9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95" s="1022"/>
      <c r="U495" s="1022"/>
      <c r="V49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9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9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9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9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9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95" s="1022"/>
      <c r="AC495" s="1046"/>
      <c r="AD495" s="1047"/>
      <c r="AE495" s="1047"/>
      <c r="AF495" s="1047"/>
      <c r="AG495" s="1039"/>
      <c r="AH495" s="1038"/>
      <c r="AI495" s="1048"/>
      <c r="AJ495" s="1048"/>
      <c r="AK495" s="1041"/>
      <c r="AL495" s="1042"/>
      <c r="AM495" s="1043"/>
      <c r="AN495" s="1040"/>
      <c r="AO495" s="1044"/>
      <c r="AP495" s="1044"/>
      <c r="AQ495" s="1044"/>
      <c r="AR495" s="1044"/>
      <c r="AS495" s="1044"/>
      <c r="AT495" s="1044"/>
      <c r="AU495" s="1049"/>
      <c r="AV495" s="1041"/>
      <c r="AW495" s="1041"/>
      <c r="AX495" s="1047"/>
      <c r="AY49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9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95" s="1055"/>
      <c r="BB495" s="1038"/>
      <c r="BC495" s="1038"/>
      <c r="BD49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95" s="1038"/>
      <c r="BF495" s="1030"/>
      <c r="BG495" s="1030"/>
      <c r="BH495" s="1066"/>
      <c r="BI495" s="1038"/>
      <c r="BJ495" s="1066"/>
      <c r="BK495" s="1055"/>
      <c r="BL495" s="1038"/>
      <c r="BM495" s="1067"/>
      <c r="BN495" s="1068"/>
      <c r="BO495" s="1055"/>
      <c r="BP495" s="1022"/>
      <c r="BQ495" s="1067"/>
      <c r="BR495" s="1069"/>
      <c r="BS495" s="1070"/>
      <c r="BT495" s="1022"/>
      <c r="BU495" s="1071"/>
      <c r="BV495" s="1039"/>
      <c r="BW495" s="1025"/>
      <c r="BX495" s="1026"/>
      <c r="BY495" s="1022"/>
      <c r="BZ495" s="1022"/>
      <c r="CA495" s="1025"/>
      <c r="CB495" s="1026"/>
      <c r="CC495" s="1025"/>
      <c r="CD495" s="1026"/>
      <c r="CE495" s="1025"/>
      <c r="CF495" s="1026"/>
      <c r="CG495" s="1202"/>
      <c r="CH495" s="1022"/>
      <c r="CI495" s="1022"/>
      <c r="CJ495" s="1022"/>
      <c r="CK495" s="1065"/>
      <c r="CL495" s="1026"/>
      <c r="CM495" s="1202"/>
      <c r="CN495" s="1022"/>
      <c r="CO495" s="1022"/>
      <c r="CP495" s="1022"/>
      <c r="CQ495" s="1065"/>
      <c r="CR495" s="1026"/>
      <c r="CS495" s="1202"/>
      <c r="CT495" s="1022"/>
      <c r="CU495" s="1022"/>
      <c r="CV495" s="1022"/>
      <c r="CW495" s="1065"/>
      <c r="CX495" s="1026"/>
      <c r="CY495" s="1022"/>
      <c r="CZ495" s="1022"/>
      <c r="DA495" s="1022"/>
      <c r="DB495" s="1022"/>
      <c r="DC495" s="1065"/>
    </row>
    <row r="496" spans="1:107" ht="18.600000000000001" customHeight="1" x14ac:dyDescent="0.25">
      <c r="A496" s="1180" t="s">
        <v>1173</v>
      </c>
      <c r="B496" s="1018"/>
      <c r="C496" s="1018"/>
      <c r="D496" s="1011"/>
      <c r="E496" s="1023"/>
      <c r="F496" s="1019"/>
      <c r="G496" s="1016"/>
      <c r="H496" s="1020"/>
      <c r="I496" s="1239"/>
      <c r="J496" s="1238"/>
      <c r="K496" s="1021"/>
      <c r="L496" s="1016"/>
      <c r="M496" s="1022"/>
      <c r="N49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9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9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9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9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9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96" s="1022"/>
      <c r="U496" s="1022"/>
      <c r="V49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9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9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9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9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9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96" s="1022"/>
      <c r="AC496" s="1046"/>
      <c r="AD496" s="1047"/>
      <c r="AE496" s="1047"/>
      <c r="AF496" s="1047"/>
      <c r="AG496" s="1039"/>
      <c r="AH496" s="1038"/>
      <c r="AI496" s="1048"/>
      <c r="AJ496" s="1048"/>
      <c r="AK496" s="1041"/>
      <c r="AL496" s="1042"/>
      <c r="AM496" s="1043"/>
      <c r="AN496" s="1040"/>
      <c r="AO496" s="1044"/>
      <c r="AP496" s="1044"/>
      <c r="AQ496" s="1044"/>
      <c r="AR496" s="1044"/>
      <c r="AS496" s="1044"/>
      <c r="AT496" s="1044"/>
      <c r="AU496" s="1049"/>
      <c r="AV496" s="1041"/>
      <c r="AW496" s="1041"/>
      <c r="AX496" s="1047"/>
      <c r="AY49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9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96" s="1055"/>
      <c r="BB496" s="1038"/>
      <c r="BC496" s="1038"/>
      <c r="BD49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96" s="1038"/>
      <c r="BF496" s="1030"/>
      <c r="BG496" s="1030"/>
      <c r="BH496" s="1066"/>
      <c r="BI496" s="1038"/>
      <c r="BJ496" s="1066"/>
      <c r="BK496" s="1055"/>
      <c r="BL496" s="1038"/>
      <c r="BM496" s="1067"/>
      <c r="BN496" s="1068"/>
      <c r="BO496" s="1055"/>
      <c r="BP496" s="1022"/>
      <c r="BQ496" s="1067"/>
      <c r="BR496" s="1069"/>
      <c r="BS496" s="1070"/>
      <c r="BT496" s="1022"/>
      <c r="BU496" s="1071"/>
      <c r="BV496" s="1039"/>
      <c r="BW496" s="1025"/>
      <c r="BX496" s="1026"/>
      <c r="BY496" s="1022"/>
      <c r="BZ496" s="1022"/>
      <c r="CA496" s="1025"/>
      <c r="CB496" s="1026"/>
      <c r="CC496" s="1025"/>
      <c r="CD496" s="1026"/>
      <c r="CE496" s="1025"/>
      <c r="CF496" s="1026"/>
      <c r="CG496" s="1202"/>
      <c r="CH496" s="1022"/>
      <c r="CI496" s="1022"/>
      <c r="CJ496" s="1022"/>
      <c r="CK496" s="1065"/>
      <c r="CL496" s="1026"/>
      <c r="CM496" s="1202"/>
      <c r="CN496" s="1022"/>
      <c r="CO496" s="1022"/>
      <c r="CP496" s="1022"/>
      <c r="CQ496" s="1065"/>
      <c r="CR496" s="1026"/>
      <c r="CS496" s="1202"/>
      <c r="CT496" s="1022"/>
      <c r="CU496" s="1022"/>
      <c r="CV496" s="1022"/>
      <c r="CW496" s="1065"/>
      <c r="CX496" s="1026"/>
      <c r="CY496" s="1022"/>
      <c r="CZ496" s="1022"/>
      <c r="DA496" s="1022"/>
      <c r="DB496" s="1022"/>
      <c r="DC496" s="1065"/>
    </row>
    <row r="497" spans="1:107" ht="18.600000000000001" customHeight="1" x14ac:dyDescent="0.25">
      <c r="A497" s="1180" t="s">
        <v>1174</v>
      </c>
      <c r="B497" s="1018"/>
      <c r="C497" s="1018"/>
      <c r="D497" s="1011"/>
      <c r="E497" s="1023"/>
      <c r="F497" s="1019"/>
      <c r="G497" s="1016"/>
      <c r="H497" s="1020"/>
      <c r="I497" s="1239"/>
      <c r="J497" s="1238"/>
      <c r="K497" s="1021"/>
      <c r="L497" s="1016"/>
      <c r="M497" s="1022"/>
      <c r="N49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9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9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9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9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9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97" s="1022"/>
      <c r="U497" s="1022"/>
      <c r="V49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9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9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9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9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9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97" s="1022"/>
      <c r="AC497" s="1046"/>
      <c r="AD497" s="1047"/>
      <c r="AE497" s="1047"/>
      <c r="AF497" s="1047"/>
      <c r="AG497" s="1039"/>
      <c r="AH497" s="1038"/>
      <c r="AI497" s="1048"/>
      <c r="AJ497" s="1048"/>
      <c r="AK497" s="1041"/>
      <c r="AL497" s="1042"/>
      <c r="AM497" s="1043"/>
      <c r="AN497" s="1040"/>
      <c r="AO497" s="1044"/>
      <c r="AP497" s="1044"/>
      <c r="AQ497" s="1044"/>
      <c r="AR497" s="1044"/>
      <c r="AS497" s="1044"/>
      <c r="AT497" s="1044"/>
      <c r="AU497" s="1049"/>
      <c r="AV497" s="1041"/>
      <c r="AW497" s="1041"/>
      <c r="AX497" s="1047"/>
      <c r="AY49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9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97" s="1055"/>
      <c r="BB497" s="1038"/>
      <c r="BC497" s="1038"/>
      <c r="BD49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97" s="1038"/>
      <c r="BF497" s="1030"/>
      <c r="BG497" s="1030"/>
      <c r="BH497" s="1066"/>
      <c r="BI497" s="1038"/>
      <c r="BJ497" s="1066"/>
      <c r="BK497" s="1055"/>
      <c r="BL497" s="1038"/>
      <c r="BM497" s="1067"/>
      <c r="BN497" s="1068"/>
      <c r="BO497" s="1055"/>
      <c r="BP497" s="1022"/>
      <c r="BQ497" s="1067"/>
      <c r="BR497" s="1069"/>
      <c r="BS497" s="1070"/>
      <c r="BT497" s="1022"/>
      <c r="BU497" s="1071"/>
      <c r="BV497" s="1039"/>
      <c r="BW497" s="1025"/>
      <c r="BX497" s="1026"/>
      <c r="BY497" s="1022"/>
      <c r="BZ497" s="1022"/>
      <c r="CA497" s="1025"/>
      <c r="CB497" s="1026"/>
      <c r="CC497" s="1025"/>
      <c r="CD497" s="1026"/>
      <c r="CE497" s="1025"/>
      <c r="CF497" s="1026"/>
      <c r="CG497" s="1202"/>
      <c r="CH497" s="1022"/>
      <c r="CI497" s="1022"/>
      <c r="CJ497" s="1022"/>
      <c r="CK497" s="1065"/>
      <c r="CL497" s="1026"/>
      <c r="CM497" s="1202"/>
      <c r="CN497" s="1022"/>
      <c r="CO497" s="1022"/>
      <c r="CP497" s="1022"/>
      <c r="CQ497" s="1065"/>
      <c r="CR497" s="1026"/>
      <c r="CS497" s="1202"/>
      <c r="CT497" s="1022"/>
      <c r="CU497" s="1022"/>
      <c r="CV497" s="1022"/>
      <c r="CW497" s="1065"/>
      <c r="CX497" s="1026"/>
      <c r="CY497" s="1022"/>
      <c r="CZ497" s="1022"/>
      <c r="DA497" s="1022"/>
      <c r="DB497" s="1022"/>
      <c r="DC497" s="1065"/>
    </row>
    <row r="498" spans="1:107" ht="18.600000000000001" customHeight="1" x14ac:dyDescent="0.25">
      <c r="A498" s="1180" t="s">
        <v>1175</v>
      </c>
      <c r="B498" s="1018"/>
      <c r="C498" s="1018"/>
      <c r="D498" s="1011"/>
      <c r="E498" s="1023"/>
      <c r="F498" s="1019"/>
      <c r="G498" s="1016"/>
      <c r="H498" s="1020"/>
      <c r="I498" s="1239"/>
      <c r="J498" s="1238"/>
      <c r="K498" s="1021"/>
      <c r="L498" s="1016"/>
      <c r="M498" s="1022"/>
      <c r="N49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9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9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9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9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9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98" s="1022"/>
      <c r="U498" s="1022"/>
      <c r="V49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9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9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9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9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9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98" s="1022"/>
      <c r="AC498" s="1046"/>
      <c r="AD498" s="1047"/>
      <c r="AE498" s="1047"/>
      <c r="AF498" s="1047"/>
      <c r="AG498" s="1039"/>
      <c r="AH498" s="1038"/>
      <c r="AI498" s="1048"/>
      <c r="AJ498" s="1048"/>
      <c r="AK498" s="1041"/>
      <c r="AL498" s="1042"/>
      <c r="AM498" s="1043"/>
      <c r="AN498" s="1040"/>
      <c r="AO498" s="1044"/>
      <c r="AP498" s="1044"/>
      <c r="AQ498" s="1044"/>
      <c r="AR498" s="1044"/>
      <c r="AS498" s="1044"/>
      <c r="AT498" s="1044"/>
      <c r="AU498" s="1049"/>
      <c r="AV498" s="1041"/>
      <c r="AW498" s="1041"/>
      <c r="AX498" s="1047"/>
      <c r="AY49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9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98" s="1055"/>
      <c r="BB498" s="1038"/>
      <c r="BC498" s="1038"/>
      <c r="BD49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98" s="1038"/>
      <c r="BF498" s="1030"/>
      <c r="BG498" s="1030"/>
      <c r="BH498" s="1066"/>
      <c r="BI498" s="1038"/>
      <c r="BJ498" s="1066"/>
      <c r="BK498" s="1055"/>
      <c r="BL498" s="1038"/>
      <c r="BM498" s="1067"/>
      <c r="BN498" s="1068"/>
      <c r="BO498" s="1055"/>
      <c r="BP498" s="1022"/>
      <c r="BQ498" s="1067"/>
      <c r="BR498" s="1069"/>
      <c r="BS498" s="1070"/>
      <c r="BT498" s="1022"/>
      <c r="BU498" s="1071"/>
      <c r="BV498" s="1039"/>
      <c r="BW498" s="1025"/>
      <c r="BX498" s="1026"/>
      <c r="BY498" s="1022"/>
      <c r="BZ498" s="1022"/>
      <c r="CA498" s="1025"/>
      <c r="CB498" s="1026"/>
      <c r="CC498" s="1025"/>
      <c r="CD498" s="1026"/>
      <c r="CE498" s="1025"/>
      <c r="CF498" s="1026"/>
      <c r="CG498" s="1202"/>
      <c r="CH498" s="1022"/>
      <c r="CI498" s="1022"/>
      <c r="CJ498" s="1022"/>
      <c r="CK498" s="1065"/>
      <c r="CL498" s="1026"/>
      <c r="CM498" s="1202"/>
      <c r="CN498" s="1022"/>
      <c r="CO498" s="1022"/>
      <c r="CP498" s="1022"/>
      <c r="CQ498" s="1065"/>
      <c r="CR498" s="1026"/>
      <c r="CS498" s="1202"/>
      <c r="CT498" s="1022"/>
      <c r="CU498" s="1022"/>
      <c r="CV498" s="1022"/>
      <c r="CW498" s="1065"/>
      <c r="CX498" s="1026"/>
      <c r="CY498" s="1022"/>
      <c r="CZ498" s="1022"/>
      <c r="DA498" s="1022"/>
      <c r="DB498" s="1022"/>
      <c r="DC498" s="1065"/>
    </row>
    <row r="499" spans="1:107" ht="18.600000000000001" customHeight="1" x14ac:dyDescent="0.25">
      <c r="A499" s="1180" t="s">
        <v>1176</v>
      </c>
      <c r="B499" s="1018"/>
      <c r="C499" s="1018"/>
      <c r="D499" s="1011"/>
      <c r="E499" s="1023"/>
      <c r="F499" s="1019"/>
      <c r="G499" s="1016"/>
      <c r="H499" s="1020"/>
      <c r="I499" s="1239"/>
      <c r="J499" s="1238"/>
      <c r="K499" s="1021"/>
      <c r="L499" s="1016"/>
      <c r="M499" s="1022"/>
      <c r="N49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9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9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9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9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9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99" s="1022"/>
      <c r="U499" s="1022"/>
      <c r="V49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9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9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9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9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9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99" s="1022"/>
      <c r="AC499" s="1046"/>
      <c r="AD499" s="1047"/>
      <c r="AE499" s="1047"/>
      <c r="AF499" s="1047"/>
      <c r="AG499" s="1039"/>
      <c r="AH499" s="1038"/>
      <c r="AI499" s="1048"/>
      <c r="AJ499" s="1048"/>
      <c r="AK499" s="1041"/>
      <c r="AL499" s="1042"/>
      <c r="AM499" s="1043"/>
      <c r="AN499" s="1040"/>
      <c r="AO499" s="1044"/>
      <c r="AP499" s="1044"/>
      <c r="AQ499" s="1044"/>
      <c r="AR499" s="1044"/>
      <c r="AS499" s="1044"/>
      <c r="AT499" s="1044"/>
      <c r="AU499" s="1049"/>
      <c r="AV499" s="1041"/>
      <c r="AW499" s="1041"/>
      <c r="AX499" s="1047"/>
      <c r="AY49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9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99" s="1055"/>
      <c r="BB499" s="1038"/>
      <c r="BC499" s="1038"/>
      <c r="BD49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99" s="1038"/>
      <c r="BF499" s="1030"/>
      <c r="BG499" s="1030"/>
      <c r="BH499" s="1066"/>
      <c r="BI499" s="1038"/>
      <c r="BJ499" s="1066"/>
      <c r="BK499" s="1055"/>
      <c r="BL499" s="1038"/>
      <c r="BM499" s="1067"/>
      <c r="BN499" s="1068"/>
      <c r="BO499" s="1055"/>
      <c r="BP499" s="1022"/>
      <c r="BQ499" s="1067"/>
      <c r="BR499" s="1069"/>
      <c r="BS499" s="1070"/>
      <c r="BT499" s="1022"/>
      <c r="BU499" s="1071"/>
      <c r="BV499" s="1039"/>
      <c r="BW499" s="1025"/>
      <c r="BX499" s="1026"/>
      <c r="BY499" s="1022"/>
      <c r="BZ499" s="1022"/>
      <c r="CA499" s="1025"/>
      <c r="CB499" s="1026"/>
      <c r="CC499" s="1025"/>
      <c r="CD499" s="1026"/>
      <c r="CE499" s="1025"/>
      <c r="CF499" s="1026"/>
      <c r="CG499" s="1202"/>
      <c r="CH499" s="1022"/>
      <c r="CI499" s="1022"/>
      <c r="CJ499" s="1022"/>
      <c r="CK499" s="1065"/>
      <c r="CL499" s="1026"/>
      <c r="CM499" s="1202"/>
      <c r="CN499" s="1022"/>
      <c r="CO499" s="1022"/>
      <c r="CP499" s="1022"/>
      <c r="CQ499" s="1065"/>
      <c r="CR499" s="1026"/>
      <c r="CS499" s="1202"/>
      <c r="CT499" s="1022"/>
      <c r="CU499" s="1022"/>
      <c r="CV499" s="1022"/>
      <c r="CW499" s="1065"/>
      <c r="CX499" s="1026"/>
      <c r="CY499" s="1022"/>
      <c r="CZ499" s="1022"/>
      <c r="DA499" s="1022"/>
      <c r="DB499" s="1022"/>
      <c r="DC499" s="1065"/>
    </row>
    <row r="500" spans="1:107" ht="18.600000000000001" customHeight="1" x14ac:dyDescent="0.25">
      <c r="A500" s="1180" t="s">
        <v>1177</v>
      </c>
      <c r="B500" s="1018"/>
      <c r="C500" s="1018"/>
      <c r="D500" s="1011"/>
      <c r="E500" s="1023"/>
      <c r="F500" s="1019"/>
      <c r="G500" s="1016"/>
      <c r="H500" s="1020"/>
      <c r="I500" s="1239"/>
      <c r="J500" s="1238"/>
      <c r="K500" s="1021"/>
      <c r="L500" s="1016"/>
      <c r="M500" s="1022"/>
      <c r="N50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0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0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0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0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0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00" s="1022"/>
      <c r="U500" s="1022"/>
      <c r="V50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0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0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0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0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0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00" s="1022"/>
      <c r="AC500" s="1046"/>
      <c r="AD500" s="1047"/>
      <c r="AE500" s="1047"/>
      <c r="AF500" s="1047"/>
      <c r="AG500" s="1039"/>
      <c r="AH500" s="1038"/>
      <c r="AI500" s="1048"/>
      <c r="AJ500" s="1048"/>
      <c r="AK500" s="1041"/>
      <c r="AL500" s="1042"/>
      <c r="AM500" s="1043"/>
      <c r="AN500" s="1040"/>
      <c r="AO500" s="1044"/>
      <c r="AP500" s="1044"/>
      <c r="AQ500" s="1044"/>
      <c r="AR500" s="1044"/>
      <c r="AS500" s="1044"/>
      <c r="AT500" s="1044"/>
      <c r="AU500" s="1049"/>
      <c r="AV500" s="1041"/>
      <c r="AW500" s="1041"/>
      <c r="AX500" s="1047"/>
      <c r="AY50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0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00" s="1055"/>
      <c r="BB500" s="1038"/>
      <c r="BC500" s="1038"/>
      <c r="BD50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00" s="1038"/>
      <c r="BF500" s="1030"/>
      <c r="BG500" s="1030"/>
      <c r="BH500" s="1066"/>
      <c r="BI500" s="1038"/>
      <c r="BJ500" s="1066"/>
      <c r="BK500" s="1055"/>
      <c r="BL500" s="1038"/>
      <c r="BM500" s="1067"/>
      <c r="BN500" s="1068"/>
      <c r="BO500" s="1055"/>
      <c r="BP500" s="1022"/>
      <c r="BQ500" s="1067"/>
      <c r="BR500" s="1069"/>
      <c r="BS500" s="1070"/>
      <c r="BT500" s="1022"/>
      <c r="BU500" s="1071"/>
      <c r="BV500" s="1039"/>
      <c r="BW500" s="1025"/>
      <c r="BX500" s="1026"/>
      <c r="BY500" s="1022"/>
      <c r="BZ500" s="1022"/>
      <c r="CA500" s="1025"/>
      <c r="CB500" s="1026"/>
      <c r="CC500" s="1025"/>
      <c r="CD500" s="1026"/>
      <c r="CE500" s="1025"/>
      <c r="CF500" s="1026"/>
      <c r="CG500" s="1202"/>
      <c r="CH500" s="1022"/>
      <c r="CI500" s="1022"/>
      <c r="CJ500" s="1022"/>
      <c r="CK500" s="1065"/>
      <c r="CL500" s="1026"/>
      <c r="CM500" s="1202"/>
      <c r="CN500" s="1022"/>
      <c r="CO500" s="1022"/>
      <c r="CP500" s="1022"/>
      <c r="CQ500" s="1065"/>
      <c r="CR500" s="1026"/>
      <c r="CS500" s="1202"/>
      <c r="CT500" s="1022"/>
      <c r="CU500" s="1022"/>
      <c r="CV500" s="1022"/>
      <c r="CW500" s="1065"/>
      <c r="CX500" s="1026"/>
      <c r="CY500" s="1022"/>
      <c r="CZ500" s="1022"/>
      <c r="DA500" s="1022"/>
      <c r="DB500" s="1022"/>
      <c r="DC500" s="1065"/>
    </row>
    <row r="501" spans="1:107" ht="18.600000000000001" customHeight="1" x14ac:dyDescent="0.25">
      <c r="A501" s="1180" t="s">
        <v>1178</v>
      </c>
      <c r="B501" s="1018"/>
      <c r="C501" s="1018"/>
      <c r="D501" s="1011"/>
      <c r="E501" s="1023"/>
      <c r="F501" s="1019"/>
      <c r="G501" s="1016"/>
      <c r="H501" s="1020"/>
      <c r="I501" s="1239"/>
      <c r="J501" s="1238"/>
      <c r="K501" s="1021"/>
      <c r="L501" s="1016"/>
      <c r="M501" s="1022"/>
      <c r="N50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0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0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0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0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0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01" s="1022"/>
      <c r="U501" s="1022"/>
      <c r="V50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0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0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0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0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0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01" s="1022"/>
      <c r="AC501" s="1046"/>
      <c r="AD501" s="1047"/>
      <c r="AE501" s="1047"/>
      <c r="AF501" s="1047"/>
      <c r="AG501" s="1039"/>
      <c r="AH501" s="1038"/>
      <c r="AI501" s="1048"/>
      <c r="AJ501" s="1048"/>
      <c r="AK501" s="1041"/>
      <c r="AL501" s="1042"/>
      <c r="AM501" s="1043"/>
      <c r="AN501" s="1040"/>
      <c r="AO501" s="1044"/>
      <c r="AP501" s="1044"/>
      <c r="AQ501" s="1044"/>
      <c r="AR501" s="1044"/>
      <c r="AS501" s="1044"/>
      <c r="AT501" s="1044"/>
      <c r="AU501" s="1049"/>
      <c r="AV501" s="1041"/>
      <c r="AW501" s="1041"/>
      <c r="AX501" s="1047"/>
      <c r="AY50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0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01" s="1055"/>
      <c r="BB501" s="1038"/>
      <c r="BC501" s="1038"/>
      <c r="BD50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01" s="1038"/>
      <c r="BF501" s="1030"/>
      <c r="BG501" s="1030"/>
      <c r="BH501" s="1066"/>
      <c r="BI501" s="1038"/>
      <c r="BJ501" s="1066"/>
      <c r="BK501" s="1055"/>
      <c r="BL501" s="1038"/>
      <c r="BM501" s="1067"/>
      <c r="BN501" s="1068"/>
      <c r="BO501" s="1055"/>
      <c r="BP501" s="1022"/>
      <c r="BQ501" s="1067"/>
      <c r="BR501" s="1069"/>
      <c r="BS501" s="1070"/>
      <c r="BT501" s="1022"/>
      <c r="BU501" s="1071"/>
      <c r="BV501" s="1039"/>
      <c r="BW501" s="1025"/>
      <c r="BX501" s="1026"/>
      <c r="BY501" s="1022"/>
      <c r="BZ501" s="1022"/>
      <c r="CA501" s="1025"/>
      <c r="CB501" s="1026"/>
      <c r="CC501" s="1025"/>
      <c r="CD501" s="1026"/>
      <c r="CE501" s="1025"/>
      <c r="CF501" s="1026"/>
      <c r="CG501" s="1202"/>
      <c r="CH501" s="1022"/>
      <c r="CI501" s="1022"/>
      <c r="CJ501" s="1022"/>
      <c r="CK501" s="1065"/>
      <c r="CL501" s="1026"/>
      <c r="CM501" s="1202"/>
      <c r="CN501" s="1022"/>
      <c r="CO501" s="1022"/>
      <c r="CP501" s="1022"/>
      <c r="CQ501" s="1065"/>
      <c r="CR501" s="1026"/>
      <c r="CS501" s="1202"/>
      <c r="CT501" s="1022"/>
      <c r="CU501" s="1022"/>
      <c r="CV501" s="1022"/>
      <c r="CW501" s="1065"/>
      <c r="CX501" s="1026"/>
      <c r="CY501" s="1022"/>
      <c r="CZ501" s="1022"/>
      <c r="DA501" s="1022"/>
      <c r="DB501" s="1022"/>
      <c r="DC501" s="1065"/>
    </row>
    <row r="502" spans="1:107" ht="18.600000000000001" customHeight="1" x14ac:dyDescent="0.25">
      <c r="A502" s="1180" t="s">
        <v>1179</v>
      </c>
      <c r="B502" s="1018"/>
      <c r="C502" s="1018"/>
      <c r="D502" s="1011"/>
      <c r="E502" s="1023"/>
      <c r="F502" s="1019"/>
      <c r="G502" s="1016"/>
      <c r="H502" s="1020"/>
      <c r="I502" s="1239"/>
      <c r="J502" s="1238"/>
      <c r="K502" s="1021"/>
      <c r="L502" s="1016"/>
      <c r="M502" s="1022"/>
      <c r="N50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0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0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0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0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0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02" s="1022"/>
      <c r="U502" s="1022"/>
      <c r="V50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0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0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0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0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0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02" s="1022"/>
      <c r="AC502" s="1046"/>
      <c r="AD502" s="1047"/>
      <c r="AE502" s="1047"/>
      <c r="AF502" s="1047"/>
      <c r="AG502" s="1039"/>
      <c r="AH502" s="1038"/>
      <c r="AI502" s="1048"/>
      <c r="AJ502" s="1048"/>
      <c r="AK502" s="1041"/>
      <c r="AL502" s="1042"/>
      <c r="AM502" s="1043"/>
      <c r="AN502" s="1040"/>
      <c r="AO502" s="1044"/>
      <c r="AP502" s="1044"/>
      <c r="AQ502" s="1044"/>
      <c r="AR502" s="1044"/>
      <c r="AS502" s="1044"/>
      <c r="AT502" s="1044"/>
      <c r="AU502" s="1049"/>
      <c r="AV502" s="1041"/>
      <c r="AW502" s="1041"/>
      <c r="AX502" s="1047"/>
      <c r="AY50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0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02" s="1055"/>
      <c r="BB502" s="1038"/>
      <c r="BC502" s="1038"/>
      <c r="BD50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02" s="1038"/>
      <c r="BF502" s="1030"/>
      <c r="BG502" s="1030"/>
      <c r="BH502" s="1066"/>
      <c r="BI502" s="1038"/>
      <c r="BJ502" s="1066"/>
      <c r="BK502" s="1055"/>
      <c r="BL502" s="1038"/>
      <c r="BM502" s="1067"/>
      <c r="BN502" s="1068"/>
      <c r="BO502" s="1055"/>
      <c r="BP502" s="1022"/>
      <c r="BQ502" s="1067"/>
      <c r="BR502" s="1069"/>
      <c r="BS502" s="1070"/>
      <c r="BT502" s="1022"/>
      <c r="BU502" s="1071"/>
      <c r="BV502" s="1039"/>
      <c r="BW502" s="1025"/>
      <c r="BX502" s="1026"/>
      <c r="BY502" s="1022"/>
      <c r="BZ502" s="1022"/>
      <c r="CA502" s="1025"/>
      <c r="CB502" s="1026"/>
      <c r="CC502" s="1025"/>
      <c r="CD502" s="1026"/>
      <c r="CE502" s="1025"/>
      <c r="CF502" s="1026"/>
      <c r="CG502" s="1202"/>
      <c r="CH502" s="1022"/>
      <c r="CI502" s="1022"/>
      <c r="CJ502" s="1022"/>
      <c r="CK502" s="1065"/>
      <c r="CL502" s="1026"/>
      <c r="CM502" s="1202"/>
      <c r="CN502" s="1022"/>
      <c r="CO502" s="1022"/>
      <c r="CP502" s="1022"/>
      <c r="CQ502" s="1065"/>
      <c r="CR502" s="1026"/>
      <c r="CS502" s="1202"/>
      <c r="CT502" s="1022"/>
      <c r="CU502" s="1022"/>
      <c r="CV502" s="1022"/>
      <c r="CW502" s="1065"/>
      <c r="CX502" s="1026"/>
      <c r="CY502" s="1022"/>
      <c r="CZ502" s="1022"/>
      <c r="DA502" s="1022"/>
      <c r="DB502" s="1022"/>
      <c r="DC502" s="1065"/>
    </row>
    <row r="503" spans="1:107" ht="18.600000000000001" customHeight="1" x14ac:dyDescent="0.25">
      <c r="A503" s="1180" t="s">
        <v>1180</v>
      </c>
      <c r="B503" s="1018"/>
      <c r="C503" s="1018"/>
      <c r="D503" s="1011"/>
      <c r="E503" s="1023"/>
      <c r="F503" s="1019"/>
      <c r="G503" s="1016"/>
      <c r="H503" s="1020"/>
      <c r="I503" s="1239"/>
      <c r="J503" s="1238"/>
      <c r="K503" s="1021"/>
      <c r="L503" s="1016"/>
      <c r="M503" s="1022"/>
      <c r="N50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0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0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0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0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0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03" s="1022"/>
      <c r="U503" s="1022"/>
      <c r="V50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0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0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0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0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0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03" s="1022"/>
      <c r="AC503" s="1046"/>
      <c r="AD503" s="1047"/>
      <c r="AE503" s="1047"/>
      <c r="AF503" s="1047"/>
      <c r="AG503" s="1039"/>
      <c r="AH503" s="1038"/>
      <c r="AI503" s="1048"/>
      <c r="AJ503" s="1048"/>
      <c r="AK503" s="1041"/>
      <c r="AL503" s="1042"/>
      <c r="AM503" s="1043"/>
      <c r="AN503" s="1040"/>
      <c r="AO503" s="1044"/>
      <c r="AP503" s="1044"/>
      <c r="AQ503" s="1044"/>
      <c r="AR503" s="1044"/>
      <c r="AS503" s="1044"/>
      <c r="AT503" s="1044"/>
      <c r="AU503" s="1049"/>
      <c r="AV503" s="1041"/>
      <c r="AW503" s="1041"/>
      <c r="AX503" s="1047"/>
      <c r="AY50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0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03" s="1055"/>
      <c r="BB503" s="1038"/>
      <c r="BC503" s="1038"/>
      <c r="BD50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03" s="1038"/>
      <c r="BF503" s="1030"/>
      <c r="BG503" s="1030"/>
      <c r="BH503" s="1066"/>
      <c r="BI503" s="1038"/>
      <c r="BJ503" s="1066"/>
      <c r="BK503" s="1055"/>
      <c r="BL503" s="1038"/>
      <c r="BM503" s="1067"/>
      <c r="BN503" s="1068"/>
      <c r="BO503" s="1055"/>
      <c r="BP503" s="1022"/>
      <c r="BQ503" s="1067"/>
      <c r="BR503" s="1069"/>
      <c r="BS503" s="1070"/>
      <c r="BT503" s="1022"/>
      <c r="BU503" s="1071"/>
      <c r="BV503" s="1039"/>
      <c r="BW503" s="1025"/>
      <c r="BX503" s="1026"/>
      <c r="BY503" s="1022"/>
      <c r="BZ503" s="1022"/>
      <c r="CA503" s="1025"/>
      <c r="CB503" s="1026"/>
      <c r="CC503" s="1025"/>
      <c r="CD503" s="1026"/>
      <c r="CE503" s="1025"/>
      <c r="CF503" s="1026"/>
      <c r="CG503" s="1202"/>
      <c r="CH503" s="1022"/>
      <c r="CI503" s="1022"/>
      <c r="CJ503" s="1022"/>
      <c r="CK503" s="1065"/>
      <c r="CL503" s="1026"/>
      <c r="CM503" s="1202"/>
      <c r="CN503" s="1022"/>
      <c r="CO503" s="1022"/>
      <c r="CP503" s="1022"/>
      <c r="CQ503" s="1065"/>
      <c r="CR503" s="1026"/>
      <c r="CS503" s="1202"/>
      <c r="CT503" s="1022"/>
      <c r="CU503" s="1022"/>
      <c r="CV503" s="1022"/>
      <c r="CW503" s="1065"/>
      <c r="CX503" s="1026"/>
      <c r="CY503" s="1022"/>
      <c r="CZ503" s="1022"/>
      <c r="DA503" s="1022"/>
      <c r="DB503" s="1022"/>
      <c r="DC503" s="1065"/>
    </row>
    <row r="504" spans="1:107" ht="18.600000000000001" customHeight="1" x14ac:dyDescent="0.25">
      <c r="A504" s="1180" t="s">
        <v>1181</v>
      </c>
      <c r="B504" s="1018"/>
      <c r="C504" s="1018"/>
      <c r="D504" s="1011"/>
      <c r="E504" s="1023"/>
      <c r="F504" s="1019"/>
      <c r="G504" s="1016"/>
      <c r="H504" s="1020"/>
      <c r="I504" s="1239"/>
      <c r="J504" s="1238"/>
      <c r="K504" s="1021"/>
      <c r="L504" s="1016"/>
      <c r="M504" s="1022"/>
      <c r="N50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0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0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0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0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0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04" s="1022"/>
      <c r="U504" s="1022"/>
      <c r="V50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0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0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0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0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0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04" s="1022"/>
      <c r="AC504" s="1046"/>
      <c r="AD504" s="1047"/>
      <c r="AE504" s="1047"/>
      <c r="AF504" s="1047"/>
      <c r="AG504" s="1039"/>
      <c r="AH504" s="1038"/>
      <c r="AI504" s="1048"/>
      <c r="AJ504" s="1048"/>
      <c r="AK504" s="1041"/>
      <c r="AL504" s="1042"/>
      <c r="AM504" s="1043"/>
      <c r="AN504" s="1040"/>
      <c r="AO504" s="1044"/>
      <c r="AP504" s="1044"/>
      <c r="AQ504" s="1044"/>
      <c r="AR504" s="1044"/>
      <c r="AS504" s="1044"/>
      <c r="AT504" s="1044"/>
      <c r="AU504" s="1049"/>
      <c r="AV504" s="1041"/>
      <c r="AW504" s="1041"/>
      <c r="AX504" s="1047"/>
      <c r="AY50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0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04" s="1055"/>
      <c r="BB504" s="1038"/>
      <c r="BC504" s="1038"/>
      <c r="BD50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04" s="1038"/>
      <c r="BF504" s="1030"/>
      <c r="BG504" s="1030"/>
      <c r="BH504" s="1066"/>
      <c r="BI504" s="1038"/>
      <c r="BJ504" s="1066"/>
      <c r="BK504" s="1055"/>
      <c r="BL504" s="1038"/>
      <c r="BM504" s="1067"/>
      <c r="BN504" s="1068"/>
      <c r="BO504" s="1055"/>
      <c r="BP504" s="1022"/>
      <c r="BQ504" s="1067"/>
      <c r="BR504" s="1069"/>
      <c r="BS504" s="1070"/>
      <c r="BT504" s="1022"/>
      <c r="BU504" s="1071"/>
      <c r="BV504" s="1039"/>
      <c r="BW504" s="1025"/>
      <c r="BX504" s="1026"/>
      <c r="BY504" s="1022"/>
      <c r="BZ504" s="1022"/>
      <c r="CA504" s="1025"/>
      <c r="CB504" s="1026"/>
      <c r="CC504" s="1025"/>
      <c r="CD504" s="1026"/>
      <c r="CE504" s="1025"/>
      <c r="CF504" s="1026"/>
      <c r="CG504" s="1202"/>
      <c r="CH504" s="1022"/>
      <c r="CI504" s="1022"/>
      <c r="CJ504" s="1022"/>
      <c r="CK504" s="1065"/>
      <c r="CL504" s="1026"/>
      <c r="CM504" s="1202"/>
      <c r="CN504" s="1022"/>
      <c r="CO504" s="1022"/>
      <c r="CP504" s="1022"/>
      <c r="CQ504" s="1065"/>
      <c r="CR504" s="1026"/>
      <c r="CS504" s="1202"/>
      <c r="CT504" s="1022"/>
      <c r="CU504" s="1022"/>
      <c r="CV504" s="1022"/>
      <c r="CW504" s="1065"/>
      <c r="CX504" s="1026"/>
      <c r="CY504" s="1022"/>
      <c r="CZ504" s="1022"/>
      <c r="DA504" s="1022"/>
      <c r="DB504" s="1022"/>
      <c r="DC504" s="1065"/>
    </row>
    <row r="505" spans="1:107" ht="18.600000000000001" customHeight="1" x14ac:dyDescent="0.25">
      <c r="A505" s="1180" t="s">
        <v>1182</v>
      </c>
      <c r="B505" s="1018"/>
      <c r="C505" s="1018"/>
      <c r="D505" s="1011"/>
      <c r="E505" s="1023"/>
      <c r="F505" s="1019"/>
      <c r="G505" s="1016"/>
      <c r="H505" s="1020"/>
      <c r="I505" s="1239"/>
      <c r="J505" s="1238"/>
      <c r="K505" s="1021"/>
      <c r="L505" s="1016"/>
      <c r="M505" s="1022"/>
      <c r="N50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0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0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0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0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0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05" s="1022"/>
      <c r="U505" s="1022"/>
      <c r="V50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0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0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0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0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0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05" s="1022"/>
      <c r="AC505" s="1046"/>
      <c r="AD505" s="1047"/>
      <c r="AE505" s="1047"/>
      <c r="AF505" s="1047"/>
      <c r="AG505" s="1039"/>
      <c r="AH505" s="1038"/>
      <c r="AI505" s="1048"/>
      <c r="AJ505" s="1048"/>
      <c r="AK505" s="1041"/>
      <c r="AL505" s="1042"/>
      <c r="AM505" s="1043"/>
      <c r="AN505" s="1040"/>
      <c r="AO505" s="1044"/>
      <c r="AP505" s="1044"/>
      <c r="AQ505" s="1044"/>
      <c r="AR505" s="1044"/>
      <c r="AS505" s="1044"/>
      <c r="AT505" s="1044"/>
      <c r="AU505" s="1049"/>
      <c r="AV505" s="1041"/>
      <c r="AW505" s="1041"/>
      <c r="AX505" s="1047"/>
      <c r="AY50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0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05" s="1055"/>
      <c r="BB505" s="1038"/>
      <c r="BC505" s="1038"/>
      <c r="BD50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05" s="1038"/>
      <c r="BF505" s="1030"/>
      <c r="BG505" s="1030"/>
      <c r="BH505" s="1066"/>
      <c r="BI505" s="1038"/>
      <c r="BJ505" s="1066"/>
      <c r="BK505" s="1055"/>
      <c r="BL505" s="1038"/>
      <c r="BM505" s="1067"/>
      <c r="BN505" s="1068"/>
      <c r="BO505" s="1055"/>
      <c r="BP505" s="1022"/>
      <c r="BQ505" s="1067"/>
      <c r="BR505" s="1069"/>
      <c r="BS505" s="1070"/>
      <c r="BT505" s="1022"/>
      <c r="BU505" s="1071"/>
      <c r="BV505" s="1039"/>
      <c r="BW505" s="1025"/>
      <c r="BX505" s="1026"/>
      <c r="BY505" s="1022"/>
      <c r="BZ505" s="1022"/>
      <c r="CA505" s="1025"/>
      <c r="CB505" s="1026"/>
      <c r="CC505" s="1025"/>
      <c r="CD505" s="1026"/>
      <c r="CE505" s="1025"/>
      <c r="CF505" s="1026"/>
      <c r="CG505" s="1202"/>
      <c r="CH505" s="1022"/>
      <c r="CI505" s="1022"/>
      <c r="CJ505" s="1022"/>
      <c r="CK505" s="1065"/>
      <c r="CL505" s="1026"/>
      <c r="CM505" s="1202"/>
      <c r="CN505" s="1022"/>
      <c r="CO505" s="1022"/>
      <c r="CP505" s="1022"/>
      <c r="CQ505" s="1065"/>
      <c r="CR505" s="1026"/>
      <c r="CS505" s="1202"/>
      <c r="CT505" s="1022"/>
      <c r="CU505" s="1022"/>
      <c r="CV505" s="1022"/>
      <c r="CW505" s="1065"/>
      <c r="CX505" s="1026"/>
      <c r="CY505" s="1022"/>
      <c r="CZ505" s="1022"/>
      <c r="DA505" s="1022"/>
      <c r="DB505" s="1022"/>
      <c r="DC505" s="1065"/>
    </row>
    <row r="506" spans="1:107" ht="18.600000000000001" customHeight="1" x14ac:dyDescent="0.25">
      <c r="A506" s="1180" t="s">
        <v>1183</v>
      </c>
      <c r="B506" s="1018"/>
      <c r="C506" s="1018"/>
      <c r="D506" s="1011"/>
      <c r="E506" s="1023"/>
      <c r="F506" s="1019"/>
      <c r="G506" s="1016"/>
      <c r="H506" s="1020"/>
      <c r="I506" s="1239"/>
      <c r="J506" s="1238"/>
      <c r="K506" s="1021"/>
      <c r="L506" s="1016"/>
      <c r="M506" s="1022"/>
      <c r="N50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0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0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0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0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0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06" s="1022"/>
      <c r="U506" s="1022"/>
      <c r="V50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0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0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0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0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0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06" s="1022"/>
      <c r="AC506" s="1046"/>
      <c r="AD506" s="1047"/>
      <c r="AE506" s="1047"/>
      <c r="AF506" s="1047"/>
      <c r="AG506" s="1039"/>
      <c r="AH506" s="1038"/>
      <c r="AI506" s="1048"/>
      <c r="AJ506" s="1048"/>
      <c r="AK506" s="1041"/>
      <c r="AL506" s="1042"/>
      <c r="AM506" s="1043"/>
      <c r="AN506" s="1040"/>
      <c r="AO506" s="1044"/>
      <c r="AP506" s="1044"/>
      <c r="AQ506" s="1044"/>
      <c r="AR506" s="1044"/>
      <c r="AS506" s="1044"/>
      <c r="AT506" s="1044"/>
      <c r="AU506" s="1049"/>
      <c r="AV506" s="1041"/>
      <c r="AW506" s="1041"/>
      <c r="AX506" s="1047"/>
      <c r="AY50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0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06" s="1055"/>
      <c r="BB506" s="1038"/>
      <c r="BC506" s="1038"/>
      <c r="BD50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06" s="1038"/>
      <c r="BF506" s="1030"/>
      <c r="BG506" s="1030"/>
      <c r="BH506" s="1066"/>
      <c r="BI506" s="1038"/>
      <c r="BJ506" s="1066"/>
      <c r="BK506" s="1055"/>
      <c r="BL506" s="1038"/>
      <c r="BM506" s="1067"/>
      <c r="BN506" s="1068"/>
      <c r="BO506" s="1055"/>
      <c r="BP506" s="1022"/>
      <c r="BQ506" s="1067"/>
      <c r="BR506" s="1069"/>
      <c r="BS506" s="1070"/>
      <c r="BT506" s="1022"/>
      <c r="BU506" s="1071"/>
      <c r="BV506" s="1039"/>
      <c r="BW506" s="1025"/>
      <c r="BX506" s="1026"/>
      <c r="BY506" s="1022"/>
      <c r="BZ506" s="1022"/>
      <c r="CA506" s="1025"/>
      <c r="CB506" s="1026"/>
      <c r="CC506" s="1025"/>
      <c r="CD506" s="1026"/>
      <c r="CE506" s="1025"/>
      <c r="CF506" s="1026"/>
      <c r="CG506" s="1202"/>
      <c r="CH506" s="1022"/>
      <c r="CI506" s="1022"/>
      <c r="CJ506" s="1022"/>
      <c r="CK506" s="1065"/>
      <c r="CL506" s="1026"/>
      <c r="CM506" s="1202"/>
      <c r="CN506" s="1022"/>
      <c r="CO506" s="1022"/>
      <c r="CP506" s="1022"/>
      <c r="CQ506" s="1065"/>
      <c r="CR506" s="1026"/>
      <c r="CS506" s="1202"/>
      <c r="CT506" s="1022"/>
      <c r="CU506" s="1022"/>
      <c r="CV506" s="1022"/>
      <c r="CW506" s="1065"/>
      <c r="CX506" s="1026"/>
      <c r="CY506" s="1022"/>
      <c r="CZ506" s="1022"/>
      <c r="DA506" s="1022"/>
      <c r="DB506" s="1022"/>
      <c r="DC506" s="1065"/>
    </row>
    <row r="507" spans="1:107" ht="18.600000000000001" customHeight="1" x14ac:dyDescent="0.25">
      <c r="A507" s="1180" t="s">
        <v>1184</v>
      </c>
      <c r="B507" s="1018"/>
      <c r="C507" s="1018"/>
      <c r="D507" s="1011"/>
      <c r="E507" s="1023"/>
      <c r="F507" s="1019"/>
      <c r="G507" s="1016"/>
      <c r="H507" s="1020"/>
      <c r="I507" s="1239"/>
      <c r="J507" s="1238"/>
      <c r="K507" s="1021"/>
      <c r="L507" s="1016"/>
      <c r="M507" s="1022"/>
      <c r="N50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0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0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0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0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0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07" s="1022"/>
      <c r="U507" s="1022"/>
      <c r="V50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0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0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0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0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0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07" s="1022"/>
      <c r="AC507" s="1046"/>
      <c r="AD507" s="1047"/>
      <c r="AE507" s="1047"/>
      <c r="AF507" s="1047"/>
      <c r="AG507" s="1039"/>
      <c r="AH507" s="1038"/>
      <c r="AI507" s="1048"/>
      <c r="AJ507" s="1048"/>
      <c r="AK507" s="1041"/>
      <c r="AL507" s="1042"/>
      <c r="AM507" s="1043"/>
      <c r="AN507" s="1040"/>
      <c r="AO507" s="1044"/>
      <c r="AP507" s="1044"/>
      <c r="AQ507" s="1044"/>
      <c r="AR507" s="1044"/>
      <c r="AS507" s="1044"/>
      <c r="AT507" s="1044"/>
      <c r="AU507" s="1049"/>
      <c r="AV507" s="1041"/>
      <c r="AW507" s="1041"/>
      <c r="AX507" s="1047"/>
      <c r="AY50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0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07" s="1055"/>
      <c r="BB507" s="1038"/>
      <c r="BC507" s="1038"/>
      <c r="BD50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07" s="1038"/>
      <c r="BF507" s="1030"/>
      <c r="BG507" s="1030"/>
      <c r="BH507" s="1066"/>
      <c r="BI507" s="1038"/>
      <c r="BJ507" s="1066"/>
      <c r="BK507" s="1055"/>
      <c r="BL507" s="1038"/>
      <c r="BM507" s="1067"/>
      <c r="BN507" s="1068"/>
      <c r="BO507" s="1055"/>
      <c r="BP507" s="1022"/>
      <c r="BQ507" s="1067"/>
      <c r="BR507" s="1069"/>
      <c r="BS507" s="1070"/>
      <c r="BT507" s="1022"/>
      <c r="BU507" s="1071"/>
      <c r="BV507" s="1039"/>
      <c r="BW507" s="1025"/>
      <c r="BX507" s="1026"/>
      <c r="BY507" s="1022"/>
      <c r="BZ507" s="1022"/>
      <c r="CA507" s="1025"/>
      <c r="CB507" s="1026"/>
      <c r="CC507" s="1025"/>
      <c r="CD507" s="1026"/>
      <c r="CE507" s="1025"/>
      <c r="CF507" s="1026"/>
      <c r="CG507" s="1202"/>
      <c r="CH507" s="1022"/>
      <c r="CI507" s="1022"/>
      <c r="CJ507" s="1022"/>
      <c r="CK507" s="1065"/>
      <c r="CL507" s="1026"/>
      <c r="CM507" s="1202"/>
      <c r="CN507" s="1022"/>
      <c r="CO507" s="1022"/>
      <c r="CP507" s="1022"/>
      <c r="CQ507" s="1065"/>
      <c r="CR507" s="1026"/>
      <c r="CS507" s="1202"/>
      <c r="CT507" s="1022"/>
      <c r="CU507" s="1022"/>
      <c r="CV507" s="1022"/>
      <c r="CW507" s="1065"/>
      <c r="CX507" s="1026"/>
      <c r="CY507" s="1022"/>
      <c r="CZ507" s="1022"/>
      <c r="DA507" s="1022"/>
      <c r="DB507" s="1022"/>
      <c r="DC507" s="1065"/>
    </row>
    <row r="508" spans="1:107" ht="18.600000000000001" customHeight="1" x14ac:dyDescent="0.25">
      <c r="A508" s="1180" t="s">
        <v>1185</v>
      </c>
      <c r="B508" s="1018"/>
      <c r="C508" s="1018"/>
      <c r="D508" s="1011"/>
      <c r="E508" s="1023"/>
      <c r="F508" s="1019"/>
      <c r="G508" s="1016"/>
      <c r="H508" s="1020"/>
      <c r="I508" s="1239"/>
      <c r="J508" s="1238"/>
      <c r="K508" s="1021"/>
      <c r="L508" s="1016"/>
      <c r="M508" s="1022"/>
      <c r="N50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0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0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0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0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0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08" s="1022"/>
      <c r="U508" s="1022"/>
      <c r="V50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0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0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0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0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0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08" s="1022"/>
      <c r="AC508" s="1046"/>
      <c r="AD508" s="1047"/>
      <c r="AE508" s="1047"/>
      <c r="AF508" s="1047"/>
      <c r="AG508" s="1039"/>
      <c r="AH508" s="1038"/>
      <c r="AI508" s="1048"/>
      <c r="AJ508" s="1048"/>
      <c r="AK508" s="1041"/>
      <c r="AL508" s="1042"/>
      <c r="AM508" s="1043"/>
      <c r="AN508" s="1040"/>
      <c r="AO508" s="1044"/>
      <c r="AP508" s="1044"/>
      <c r="AQ508" s="1044"/>
      <c r="AR508" s="1044"/>
      <c r="AS508" s="1044"/>
      <c r="AT508" s="1044"/>
      <c r="AU508" s="1049"/>
      <c r="AV508" s="1041"/>
      <c r="AW508" s="1041"/>
      <c r="AX508" s="1047"/>
      <c r="AY50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0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08" s="1055"/>
      <c r="BB508" s="1038"/>
      <c r="BC508" s="1038"/>
      <c r="BD50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08" s="1038"/>
      <c r="BF508" s="1030"/>
      <c r="BG508" s="1030"/>
      <c r="BH508" s="1066"/>
      <c r="BI508" s="1038"/>
      <c r="BJ508" s="1066"/>
      <c r="BK508" s="1055"/>
      <c r="BL508" s="1038"/>
      <c r="BM508" s="1067"/>
      <c r="BN508" s="1068"/>
      <c r="BO508" s="1055"/>
      <c r="BP508" s="1022"/>
      <c r="BQ508" s="1067"/>
      <c r="BR508" s="1069"/>
      <c r="BS508" s="1070"/>
      <c r="BT508" s="1022"/>
      <c r="BU508" s="1071"/>
      <c r="BV508" s="1039"/>
      <c r="BW508" s="1025"/>
      <c r="BX508" s="1026"/>
      <c r="BY508" s="1022"/>
      <c r="BZ508" s="1022"/>
      <c r="CA508" s="1025"/>
      <c r="CB508" s="1026"/>
      <c r="CC508" s="1025"/>
      <c r="CD508" s="1026"/>
      <c r="CE508" s="1025"/>
      <c r="CF508" s="1026"/>
      <c r="CG508" s="1202"/>
      <c r="CH508" s="1022"/>
      <c r="CI508" s="1022"/>
      <c r="CJ508" s="1022"/>
      <c r="CK508" s="1065"/>
      <c r="CL508" s="1026"/>
      <c r="CM508" s="1202"/>
      <c r="CN508" s="1022"/>
      <c r="CO508" s="1022"/>
      <c r="CP508" s="1022"/>
      <c r="CQ508" s="1065"/>
      <c r="CR508" s="1026"/>
      <c r="CS508" s="1202"/>
      <c r="CT508" s="1022"/>
      <c r="CU508" s="1022"/>
      <c r="CV508" s="1022"/>
      <c r="CW508" s="1065"/>
      <c r="CX508" s="1026"/>
      <c r="CY508" s="1022"/>
      <c r="CZ508" s="1022"/>
      <c r="DA508" s="1022"/>
      <c r="DB508" s="1022"/>
      <c r="DC508" s="1065"/>
    </row>
    <row r="509" spans="1:107" ht="18.600000000000001" customHeight="1" x14ac:dyDescent="0.25">
      <c r="A509" s="1180" t="s">
        <v>1186</v>
      </c>
      <c r="B509" s="1018"/>
      <c r="C509" s="1018"/>
      <c r="D509" s="1011"/>
      <c r="E509" s="1023"/>
      <c r="F509" s="1019"/>
      <c r="G509" s="1016"/>
      <c r="H509" s="1020"/>
      <c r="I509" s="1239"/>
      <c r="J509" s="1238"/>
      <c r="K509" s="1021"/>
      <c r="L509" s="1016"/>
      <c r="M509" s="1022"/>
      <c r="N50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0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0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0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0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0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09" s="1022"/>
      <c r="U509" s="1022"/>
      <c r="V50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0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0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0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0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0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09" s="1022"/>
      <c r="AC509" s="1046"/>
      <c r="AD509" s="1047"/>
      <c r="AE509" s="1047"/>
      <c r="AF509" s="1047"/>
      <c r="AG509" s="1039"/>
      <c r="AH509" s="1038"/>
      <c r="AI509" s="1048"/>
      <c r="AJ509" s="1048"/>
      <c r="AK509" s="1041"/>
      <c r="AL509" s="1042"/>
      <c r="AM509" s="1043"/>
      <c r="AN509" s="1040"/>
      <c r="AO509" s="1044"/>
      <c r="AP509" s="1044"/>
      <c r="AQ509" s="1044"/>
      <c r="AR509" s="1044"/>
      <c r="AS509" s="1044"/>
      <c r="AT509" s="1044"/>
      <c r="AU509" s="1049"/>
      <c r="AV509" s="1041"/>
      <c r="AW509" s="1041"/>
      <c r="AX509" s="1047"/>
      <c r="AY50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0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09" s="1055"/>
      <c r="BB509" s="1038"/>
      <c r="BC509" s="1038"/>
      <c r="BD50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09" s="1038"/>
      <c r="BF509" s="1030"/>
      <c r="BG509" s="1030"/>
      <c r="BH509" s="1066"/>
      <c r="BI509" s="1038"/>
      <c r="BJ509" s="1066"/>
      <c r="BK509" s="1055"/>
      <c r="BL509" s="1038"/>
      <c r="BM509" s="1067"/>
      <c r="BN509" s="1068"/>
      <c r="BO509" s="1055"/>
      <c r="BP509" s="1022"/>
      <c r="BQ509" s="1067"/>
      <c r="BR509" s="1069"/>
      <c r="BS509" s="1070"/>
      <c r="BT509" s="1022"/>
      <c r="BU509" s="1071"/>
      <c r="BV509" s="1039"/>
      <c r="BW509" s="1025"/>
      <c r="BX509" s="1026"/>
      <c r="BY509" s="1022"/>
      <c r="BZ509" s="1022"/>
      <c r="CA509" s="1025"/>
      <c r="CB509" s="1026"/>
      <c r="CC509" s="1025"/>
      <c r="CD509" s="1026"/>
      <c r="CE509" s="1025"/>
      <c r="CF509" s="1026"/>
      <c r="CG509" s="1202"/>
      <c r="CH509" s="1022"/>
      <c r="CI509" s="1022"/>
      <c r="CJ509" s="1022"/>
      <c r="CK509" s="1065"/>
      <c r="CL509" s="1026"/>
      <c r="CM509" s="1202"/>
      <c r="CN509" s="1022"/>
      <c r="CO509" s="1022"/>
      <c r="CP509" s="1022"/>
      <c r="CQ509" s="1065"/>
      <c r="CR509" s="1026"/>
      <c r="CS509" s="1202"/>
      <c r="CT509" s="1022"/>
      <c r="CU509" s="1022"/>
      <c r="CV509" s="1022"/>
      <c r="CW509" s="1065"/>
      <c r="CX509" s="1026"/>
      <c r="CY509" s="1022"/>
      <c r="CZ509" s="1022"/>
      <c r="DA509" s="1022"/>
      <c r="DB509" s="1022"/>
      <c r="DC509" s="1065"/>
    </row>
    <row r="510" spans="1:107" ht="18.600000000000001" customHeight="1" x14ac:dyDescent="0.25">
      <c r="A510" s="1180" t="s">
        <v>1187</v>
      </c>
      <c r="B510" s="1018"/>
      <c r="C510" s="1018"/>
      <c r="D510" s="1011"/>
      <c r="E510" s="1023"/>
      <c r="F510" s="1019"/>
      <c r="G510" s="1016"/>
      <c r="H510" s="1020"/>
      <c r="I510" s="1239"/>
      <c r="J510" s="1238"/>
      <c r="K510" s="1021"/>
      <c r="L510" s="1016"/>
      <c r="M510" s="1022"/>
      <c r="N51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1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1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1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1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1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10" s="1022"/>
      <c r="U510" s="1022"/>
      <c r="V51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1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1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1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1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1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10" s="1022"/>
      <c r="AC510" s="1046"/>
      <c r="AD510" s="1047"/>
      <c r="AE510" s="1047"/>
      <c r="AF510" s="1047"/>
      <c r="AG510" s="1039"/>
      <c r="AH510" s="1038"/>
      <c r="AI510" s="1048"/>
      <c r="AJ510" s="1048"/>
      <c r="AK510" s="1041"/>
      <c r="AL510" s="1042"/>
      <c r="AM510" s="1043"/>
      <c r="AN510" s="1040"/>
      <c r="AO510" s="1044"/>
      <c r="AP510" s="1044"/>
      <c r="AQ510" s="1044"/>
      <c r="AR510" s="1044"/>
      <c r="AS510" s="1044"/>
      <c r="AT510" s="1044"/>
      <c r="AU510" s="1049"/>
      <c r="AV510" s="1041"/>
      <c r="AW510" s="1041"/>
      <c r="AX510" s="1047"/>
      <c r="AY51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1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10" s="1055"/>
      <c r="BB510" s="1038"/>
      <c r="BC510" s="1038"/>
      <c r="BD51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10" s="1038"/>
      <c r="BF510" s="1030"/>
      <c r="BG510" s="1030"/>
      <c r="BH510" s="1066"/>
      <c r="BI510" s="1038"/>
      <c r="BJ510" s="1066"/>
      <c r="BK510" s="1055"/>
      <c r="BL510" s="1038"/>
      <c r="BM510" s="1067"/>
      <c r="BN510" s="1068"/>
      <c r="BO510" s="1055"/>
      <c r="BP510" s="1022"/>
      <c r="BQ510" s="1067"/>
      <c r="BR510" s="1069"/>
      <c r="BS510" s="1070"/>
      <c r="BT510" s="1022"/>
      <c r="BU510" s="1071"/>
      <c r="BV510" s="1039"/>
      <c r="BW510" s="1025"/>
      <c r="BX510" s="1026"/>
      <c r="BY510" s="1022"/>
      <c r="BZ510" s="1022"/>
      <c r="CA510" s="1025"/>
      <c r="CB510" s="1026"/>
      <c r="CC510" s="1025"/>
      <c r="CD510" s="1026"/>
      <c r="CE510" s="1025"/>
      <c r="CF510" s="1026"/>
      <c r="CG510" s="1202"/>
      <c r="CH510" s="1022"/>
      <c r="CI510" s="1022"/>
      <c r="CJ510" s="1022"/>
      <c r="CK510" s="1065"/>
      <c r="CL510" s="1026"/>
      <c r="CM510" s="1202"/>
      <c r="CN510" s="1022"/>
      <c r="CO510" s="1022"/>
      <c r="CP510" s="1022"/>
      <c r="CQ510" s="1065"/>
      <c r="CR510" s="1026"/>
      <c r="CS510" s="1202"/>
      <c r="CT510" s="1022"/>
      <c r="CU510" s="1022"/>
      <c r="CV510" s="1022"/>
      <c r="CW510" s="1065"/>
      <c r="CX510" s="1026"/>
      <c r="CY510" s="1022"/>
      <c r="CZ510" s="1022"/>
      <c r="DA510" s="1022"/>
      <c r="DB510" s="1022"/>
      <c r="DC510" s="1065"/>
    </row>
    <row r="511" spans="1:107" ht="18.600000000000001" customHeight="1" x14ac:dyDescent="0.25">
      <c r="A511" s="1180" t="s">
        <v>1188</v>
      </c>
      <c r="B511" s="1018"/>
      <c r="C511" s="1018"/>
      <c r="D511" s="1011"/>
      <c r="E511" s="1023"/>
      <c r="F511" s="1019"/>
      <c r="G511" s="1016"/>
      <c r="H511" s="1020"/>
      <c r="I511" s="1239"/>
      <c r="J511" s="1238"/>
      <c r="K511" s="1021"/>
      <c r="L511" s="1016"/>
      <c r="M511" s="1022"/>
      <c r="N51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1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1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1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1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1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11" s="1022"/>
      <c r="U511" s="1022"/>
      <c r="V51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1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1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1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1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1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11" s="1022"/>
      <c r="AC511" s="1046"/>
      <c r="AD511" s="1047"/>
      <c r="AE511" s="1047"/>
      <c r="AF511" s="1047"/>
      <c r="AG511" s="1039"/>
      <c r="AH511" s="1038"/>
      <c r="AI511" s="1048"/>
      <c r="AJ511" s="1048"/>
      <c r="AK511" s="1041"/>
      <c r="AL511" s="1042"/>
      <c r="AM511" s="1043"/>
      <c r="AN511" s="1040"/>
      <c r="AO511" s="1044"/>
      <c r="AP511" s="1044"/>
      <c r="AQ511" s="1044"/>
      <c r="AR511" s="1044"/>
      <c r="AS511" s="1044"/>
      <c r="AT511" s="1044"/>
      <c r="AU511" s="1049"/>
      <c r="AV511" s="1041"/>
      <c r="AW511" s="1041"/>
      <c r="AX511" s="1047"/>
      <c r="AY51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1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11" s="1055"/>
      <c r="BB511" s="1038"/>
      <c r="BC511" s="1038"/>
      <c r="BD51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11" s="1038"/>
      <c r="BF511" s="1030"/>
      <c r="BG511" s="1030"/>
      <c r="BH511" s="1066"/>
      <c r="BI511" s="1038"/>
      <c r="BJ511" s="1066"/>
      <c r="BK511" s="1055"/>
      <c r="BL511" s="1038"/>
      <c r="BM511" s="1067"/>
      <c r="BN511" s="1068"/>
      <c r="BO511" s="1055"/>
      <c r="BP511" s="1022"/>
      <c r="BQ511" s="1067"/>
      <c r="BR511" s="1069"/>
      <c r="BS511" s="1070"/>
      <c r="BT511" s="1022"/>
      <c r="BU511" s="1071"/>
      <c r="BV511" s="1039"/>
      <c r="BW511" s="1025"/>
      <c r="BX511" s="1026"/>
      <c r="BY511" s="1022"/>
      <c r="BZ511" s="1022"/>
      <c r="CA511" s="1025"/>
      <c r="CB511" s="1026"/>
      <c r="CC511" s="1025"/>
      <c r="CD511" s="1026"/>
      <c r="CE511" s="1025"/>
      <c r="CF511" s="1026"/>
      <c r="CG511" s="1202"/>
      <c r="CH511" s="1022"/>
      <c r="CI511" s="1022"/>
      <c r="CJ511" s="1022"/>
      <c r="CK511" s="1065"/>
      <c r="CL511" s="1026"/>
      <c r="CM511" s="1202"/>
      <c r="CN511" s="1022"/>
      <c r="CO511" s="1022"/>
      <c r="CP511" s="1022"/>
      <c r="CQ511" s="1065"/>
      <c r="CR511" s="1026"/>
      <c r="CS511" s="1202"/>
      <c r="CT511" s="1022"/>
      <c r="CU511" s="1022"/>
      <c r="CV511" s="1022"/>
      <c r="CW511" s="1065"/>
      <c r="CX511" s="1026"/>
      <c r="CY511" s="1022"/>
      <c r="CZ511" s="1022"/>
      <c r="DA511" s="1022"/>
      <c r="DB511" s="1022"/>
      <c r="DC511" s="1065"/>
    </row>
    <row r="512" spans="1:107" ht="18.600000000000001" customHeight="1" x14ac:dyDescent="0.25">
      <c r="A512" s="1180" t="s">
        <v>1189</v>
      </c>
      <c r="B512" s="1018"/>
      <c r="C512" s="1018"/>
      <c r="D512" s="1011"/>
      <c r="E512" s="1023"/>
      <c r="F512" s="1019"/>
      <c r="G512" s="1016"/>
      <c r="H512" s="1020"/>
      <c r="I512" s="1239"/>
      <c r="J512" s="1238"/>
      <c r="K512" s="1021"/>
      <c r="L512" s="1016"/>
      <c r="M512" s="1022"/>
      <c r="N51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1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1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1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1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1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12" s="1022"/>
      <c r="U512" s="1022"/>
      <c r="V51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1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1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1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1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1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12" s="1022"/>
      <c r="AC512" s="1046"/>
      <c r="AD512" s="1047"/>
      <c r="AE512" s="1047"/>
      <c r="AF512" s="1047"/>
      <c r="AG512" s="1039"/>
      <c r="AH512" s="1038"/>
      <c r="AI512" s="1048"/>
      <c r="AJ512" s="1048"/>
      <c r="AK512" s="1041"/>
      <c r="AL512" s="1042"/>
      <c r="AM512" s="1043"/>
      <c r="AN512" s="1040"/>
      <c r="AO512" s="1044"/>
      <c r="AP512" s="1044"/>
      <c r="AQ512" s="1044"/>
      <c r="AR512" s="1044"/>
      <c r="AS512" s="1044"/>
      <c r="AT512" s="1044"/>
      <c r="AU512" s="1049"/>
      <c r="AV512" s="1041"/>
      <c r="AW512" s="1041"/>
      <c r="AX512" s="1047"/>
      <c r="AY51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1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12" s="1055"/>
      <c r="BB512" s="1038"/>
      <c r="BC512" s="1038"/>
      <c r="BD51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12" s="1038"/>
      <c r="BF512" s="1030"/>
      <c r="BG512" s="1030"/>
      <c r="BH512" s="1066"/>
      <c r="BI512" s="1038"/>
      <c r="BJ512" s="1066"/>
      <c r="BK512" s="1055"/>
      <c r="BL512" s="1038"/>
      <c r="BM512" s="1067"/>
      <c r="BN512" s="1068"/>
      <c r="BO512" s="1055"/>
      <c r="BP512" s="1022"/>
      <c r="BQ512" s="1067"/>
      <c r="BR512" s="1069"/>
      <c r="BS512" s="1070"/>
      <c r="BT512" s="1022"/>
      <c r="BU512" s="1071"/>
      <c r="BV512" s="1039"/>
      <c r="BW512" s="1025"/>
      <c r="BX512" s="1026"/>
      <c r="BY512" s="1022"/>
      <c r="BZ512" s="1022"/>
      <c r="CA512" s="1025"/>
      <c r="CB512" s="1026"/>
      <c r="CC512" s="1025"/>
      <c r="CD512" s="1026"/>
      <c r="CE512" s="1025"/>
      <c r="CF512" s="1026"/>
      <c r="CG512" s="1202"/>
      <c r="CH512" s="1022"/>
      <c r="CI512" s="1022"/>
      <c r="CJ512" s="1022"/>
      <c r="CK512" s="1065"/>
      <c r="CL512" s="1026"/>
      <c r="CM512" s="1202"/>
      <c r="CN512" s="1022"/>
      <c r="CO512" s="1022"/>
      <c r="CP512" s="1022"/>
      <c r="CQ512" s="1065"/>
      <c r="CR512" s="1026"/>
      <c r="CS512" s="1202"/>
      <c r="CT512" s="1022"/>
      <c r="CU512" s="1022"/>
      <c r="CV512" s="1022"/>
      <c r="CW512" s="1065"/>
      <c r="CX512" s="1026"/>
      <c r="CY512" s="1022"/>
      <c r="CZ512" s="1022"/>
      <c r="DA512" s="1022"/>
      <c r="DB512" s="1022"/>
      <c r="DC512" s="1065"/>
    </row>
    <row r="513" spans="1:107" ht="18.600000000000001" customHeight="1" x14ac:dyDescent="0.25">
      <c r="A513" s="1180" t="s">
        <v>1190</v>
      </c>
      <c r="B513" s="1018"/>
      <c r="C513" s="1018"/>
      <c r="D513" s="1011"/>
      <c r="E513" s="1023"/>
      <c r="F513" s="1019"/>
      <c r="G513" s="1016"/>
      <c r="H513" s="1020"/>
      <c r="I513" s="1239"/>
      <c r="J513" s="1238"/>
      <c r="K513" s="1021"/>
      <c r="L513" s="1016"/>
      <c r="M513" s="1022"/>
      <c r="N51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1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1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1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1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1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13" s="1022"/>
      <c r="U513" s="1022"/>
      <c r="V51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1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1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1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1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1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13" s="1022"/>
      <c r="AC513" s="1046"/>
      <c r="AD513" s="1047"/>
      <c r="AE513" s="1047"/>
      <c r="AF513" s="1047"/>
      <c r="AG513" s="1039"/>
      <c r="AH513" s="1038"/>
      <c r="AI513" s="1048"/>
      <c r="AJ513" s="1048"/>
      <c r="AK513" s="1041"/>
      <c r="AL513" s="1042"/>
      <c r="AM513" s="1043"/>
      <c r="AN513" s="1040"/>
      <c r="AO513" s="1044"/>
      <c r="AP513" s="1044"/>
      <c r="AQ513" s="1044"/>
      <c r="AR513" s="1044"/>
      <c r="AS513" s="1044"/>
      <c r="AT513" s="1044"/>
      <c r="AU513" s="1049"/>
      <c r="AV513" s="1041"/>
      <c r="AW513" s="1041"/>
      <c r="AX513" s="1047"/>
      <c r="AY51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1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13" s="1055"/>
      <c r="BB513" s="1038"/>
      <c r="BC513" s="1038"/>
      <c r="BD51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13" s="1038"/>
      <c r="BF513" s="1030"/>
      <c r="BG513" s="1030"/>
      <c r="BH513" s="1066"/>
      <c r="BI513" s="1038"/>
      <c r="BJ513" s="1066"/>
      <c r="BK513" s="1055"/>
      <c r="BL513" s="1038"/>
      <c r="BM513" s="1067"/>
      <c r="BN513" s="1068"/>
      <c r="BO513" s="1055"/>
      <c r="BP513" s="1022"/>
      <c r="BQ513" s="1067"/>
      <c r="BR513" s="1069"/>
      <c r="BS513" s="1070"/>
      <c r="BT513" s="1022"/>
      <c r="BU513" s="1071"/>
      <c r="BV513" s="1039"/>
      <c r="BW513" s="1025"/>
      <c r="BX513" s="1026"/>
      <c r="BY513" s="1022"/>
      <c r="BZ513" s="1022"/>
      <c r="CA513" s="1025"/>
      <c r="CB513" s="1026"/>
      <c r="CC513" s="1025"/>
      <c r="CD513" s="1026"/>
      <c r="CE513" s="1025"/>
      <c r="CF513" s="1026"/>
      <c r="CG513" s="1202"/>
      <c r="CH513" s="1022"/>
      <c r="CI513" s="1022"/>
      <c r="CJ513" s="1022"/>
      <c r="CK513" s="1065"/>
      <c r="CL513" s="1026"/>
      <c r="CM513" s="1202"/>
      <c r="CN513" s="1022"/>
      <c r="CO513" s="1022"/>
      <c r="CP513" s="1022"/>
      <c r="CQ513" s="1065"/>
      <c r="CR513" s="1026"/>
      <c r="CS513" s="1202"/>
      <c r="CT513" s="1022"/>
      <c r="CU513" s="1022"/>
      <c r="CV513" s="1022"/>
      <c r="CW513" s="1065"/>
      <c r="CX513" s="1026"/>
      <c r="CY513" s="1022"/>
      <c r="CZ513" s="1022"/>
      <c r="DA513" s="1022"/>
      <c r="DB513" s="1022"/>
      <c r="DC513" s="1065"/>
    </row>
    <row r="514" spans="1:107" ht="18.600000000000001" customHeight="1" x14ac:dyDescent="0.25">
      <c r="A514" s="1180" t="s">
        <v>1191</v>
      </c>
      <c r="B514" s="1018"/>
      <c r="C514" s="1018"/>
      <c r="D514" s="1011"/>
      <c r="E514" s="1023"/>
      <c r="F514" s="1019"/>
      <c r="G514" s="1016"/>
      <c r="H514" s="1020"/>
      <c r="I514" s="1239"/>
      <c r="J514" s="1238"/>
      <c r="K514" s="1021"/>
      <c r="L514" s="1016"/>
      <c r="M514" s="1022"/>
      <c r="N51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1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1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1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1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1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14" s="1022"/>
      <c r="U514" s="1022"/>
      <c r="V51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1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1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1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1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1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14" s="1022"/>
      <c r="AC514" s="1046"/>
      <c r="AD514" s="1047"/>
      <c r="AE514" s="1047"/>
      <c r="AF514" s="1047"/>
      <c r="AG514" s="1039"/>
      <c r="AH514" s="1038"/>
      <c r="AI514" s="1048"/>
      <c r="AJ514" s="1048"/>
      <c r="AK514" s="1041"/>
      <c r="AL514" s="1042"/>
      <c r="AM514" s="1043"/>
      <c r="AN514" s="1040"/>
      <c r="AO514" s="1044"/>
      <c r="AP514" s="1044"/>
      <c r="AQ514" s="1044"/>
      <c r="AR514" s="1044"/>
      <c r="AS514" s="1044"/>
      <c r="AT514" s="1044"/>
      <c r="AU514" s="1049"/>
      <c r="AV514" s="1041"/>
      <c r="AW514" s="1041"/>
      <c r="AX514" s="1047"/>
      <c r="AY51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1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14" s="1055"/>
      <c r="BB514" s="1038"/>
      <c r="BC514" s="1038"/>
      <c r="BD51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14" s="1038"/>
      <c r="BF514" s="1030"/>
      <c r="BG514" s="1030"/>
      <c r="BH514" s="1066"/>
      <c r="BI514" s="1038"/>
      <c r="BJ514" s="1066"/>
      <c r="BK514" s="1055"/>
      <c r="BL514" s="1038"/>
      <c r="BM514" s="1067"/>
      <c r="BN514" s="1068"/>
      <c r="BO514" s="1055"/>
      <c r="BP514" s="1022"/>
      <c r="BQ514" s="1067"/>
      <c r="BR514" s="1069"/>
      <c r="BS514" s="1070"/>
      <c r="BT514" s="1022"/>
      <c r="BU514" s="1071"/>
      <c r="BV514" s="1039"/>
      <c r="BW514" s="1025"/>
      <c r="BX514" s="1026"/>
      <c r="BY514" s="1022"/>
      <c r="BZ514" s="1022"/>
      <c r="CA514" s="1025"/>
      <c r="CB514" s="1026"/>
      <c r="CC514" s="1025"/>
      <c r="CD514" s="1026"/>
      <c r="CE514" s="1025"/>
      <c r="CF514" s="1026"/>
      <c r="CG514" s="1202"/>
      <c r="CH514" s="1022"/>
      <c r="CI514" s="1022"/>
      <c r="CJ514" s="1022"/>
      <c r="CK514" s="1065"/>
      <c r="CL514" s="1026"/>
      <c r="CM514" s="1202"/>
      <c r="CN514" s="1022"/>
      <c r="CO514" s="1022"/>
      <c r="CP514" s="1022"/>
      <c r="CQ514" s="1065"/>
      <c r="CR514" s="1026"/>
      <c r="CS514" s="1202"/>
      <c r="CT514" s="1022"/>
      <c r="CU514" s="1022"/>
      <c r="CV514" s="1022"/>
      <c r="CW514" s="1065"/>
      <c r="CX514" s="1026"/>
      <c r="CY514" s="1022"/>
      <c r="CZ514" s="1022"/>
      <c r="DA514" s="1022"/>
      <c r="DB514" s="1022"/>
      <c r="DC514" s="1065"/>
    </row>
    <row r="515" spans="1:107" ht="18.600000000000001" customHeight="1" x14ac:dyDescent="0.25">
      <c r="A515" s="1180" t="s">
        <v>1192</v>
      </c>
      <c r="B515" s="1018"/>
      <c r="C515" s="1018"/>
      <c r="D515" s="1011"/>
      <c r="E515" s="1023"/>
      <c r="F515" s="1019"/>
      <c r="G515" s="1016"/>
      <c r="H515" s="1020"/>
      <c r="I515" s="1239"/>
      <c r="J515" s="1238"/>
      <c r="K515" s="1021"/>
      <c r="L515" s="1016"/>
      <c r="M515" s="1022"/>
      <c r="N51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1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1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1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1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1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15" s="1022"/>
      <c r="U515" s="1022"/>
      <c r="V51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1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1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1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1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1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15" s="1022"/>
      <c r="AC515" s="1046"/>
      <c r="AD515" s="1047"/>
      <c r="AE515" s="1047"/>
      <c r="AF515" s="1047"/>
      <c r="AG515" s="1039"/>
      <c r="AH515" s="1038"/>
      <c r="AI515" s="1048"/>
      <c r="AJ515" s="1048"/>
      <c r="AK515" s="1041"/>
      <c r="AL515" s="1042"/>
      <c r="AM515" s="1043"/>
      <c r="AN515" s="1040"/>
      <c r="AO515" s="1044"/>
      <c r="AP515" s="1044"/>
      <c r="AQ515" s="1044"/>
      <c r="AR515" s="1044"/>
      <c r="AS515" s="1044"/>
      <c r="AT515" s="1044"/>
      <c r="AU515" s="1049"/>
      <c r="AV515" s="1041"/>
      <c r="AW515" s="1041"/>
      <c r="AX515" s="1047"/>
      <c r="AY51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1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15" s="1055"/>
      <c r="BB515" s="1038"/>
      <c r="BC515" s="1038"/>
      <c r="BD51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15" s="1038"/>
      <c r="BF515" s="1030"/>
      <c r="BG515" s="1030"/>
      <c r="BH515" s="1066"/>
      <c r="BI515" s="1038"/>
      <c r="BJ515" s="1066"/>
      <c r="BK515" s="1055"/>
      <c r="BL515" s="1038"/>
      <c r="BM515" s="1067"/>
      <c r="BN515" s="1068"/>
      <c r="BO515" s="1055"/>
      <c r="BP515" s="1022"/>
      <c r="BQ515" s="1067"/>
      <c r="BR515" s="1069"/>
      <c r="BS515" s="1070"/>
      <c r="BT515" s="1022"/>
      <c r="BU515" s="1071"/>
      <c r="BV515" s="1039"/>
      <c r="BW515" s="1025"/>
      <c r="BX515" s="1026"/>
      <c r="BY515" s="1022"/>
      <c r="BZ515" s="1022"/>
      <c r="CA515" s="1025"/>
      <c r="CB515" s="1026"/>
      <c r="CC515" s="1025"/>
      <c r="CD515" s="1026"/>
      <c r="CE515" s="1025"/>
      <c r="CF515" s="1026"/>
      <c r="CG515" s="1202"/>
      <c r="CH515" s="1022"/>
      <c r="CI515" s="1022"/>
      <c r="CJ515" s="1022"/>
      <c r="CK515" s="1065"/>
      <c r="CL515" s="1026"/>
      <c r="CM515" s="1202"/>
      <c r="CN515" s="1022"/>
      <c r="CO515" s="1022"/>
      <c r="CP515" s="1022"/>
      <c r="CQ515" s="1065"/>
      <c r="CR515" s="1026"/>
      <c r="CS515" s="1202"/>
      <c r="CT515" s="1022"/>
      <c r="CU515" s="1022"/>
      <c r="CV515" s="1022"/>
      <c r="CW515" s="1065"/>
      <c r="CX515" s="1026"/>
      <c r="CY515" s="1022"/>
      <c r="CZ515" s="1022"/>
      <c r="DA515" s="1022"/>
      <c r="DB515" s="1022"/>
      <c r="DC515" s="1065"/>
    </row>
    <row r="516" spans="1:107" ht="18.600000000000001" customHeight="1" x14ac:dyDescent="0.25">
      <c r="A516" s="1180" t="s">
        <v>1193</v>
      </c>
      <c r="B516" s="1018"/>
      <c r="C516" s="1018"/>
      <c r="D516" s="1011"/>
      <c r="E516" s="1023"/>
      <c r="F516" s="1019"/>
      <c r="G516" s="1016"/>
      <c r="H516" s="1020"/>
      <c r="I516" s="1239"/>
      <c r="J516" s="1238"/>
      <c r="K516" s="1021"/>
      <c r="L516" s="1016"/>
      <c r="M516" s="1022"/>
      <c r="N51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1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1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1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1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1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16" s="1022"/>
      <c r="U516" s="1022"/>
      <c r="V51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1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1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1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1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1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16" s="1022"/>
      <c r="AC516" s="1046"/>
      <c r="AD516" s="1047"/>
      <c r="AE516" s="1047"/>
      <c r="AF516" s="1047"/>
      <c r="AG516" s="1039"/>
      <c r="AH516" s="1038"/>
      <c r="AI516" s="1048"/>
      <c r="AJ516" s="1048"/>
      <c r="AK516" s="1041"/>
      <c r="AL516" s="1042"/>
      <c r="AM516" s="1043"/>
      <c r="AN516" s="1040"/>
      <c r="AO516" s="1044"/>
      <c r="AP516" s="1044"/>
      <c r="AQ516" s="1044"/>
      <c r="AR516" s="1044"/>
      <c r="AS516" s="1044"/>
      <c r="AT516" s="1044"/>
      <c r="AU516" s="1049"/>
      <c r="AV516" s="1041"/>
      <c r="AW516" s="1041"/>
      <c r="AX516" s="1047"/>
      <c r="AY51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1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16" s="1055"/>
      <c r="BB516" s="1038"/>
      <c r="BC516" s="1038"/>
      <c r="BD51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16" s="1038"/>
      <c r="BF516" s="1030"/>
      <c r="BG516" s="1030"/>
      <c r="BH516" s="1066"/>
      <c r="BI516" s="1038"/>
      <c r="BJ516" s="1066"/>
      <c r="BK516" s="1055"/>
      <c r="BL516" s="1038"/>
      <c r="BM516" s="1067"/>
      <c r="BN516" s="1068"/>
      <c r="BO516" s="1055"/>
      <c r="BP516" s="1022"/>
      <c r="BQ516" s="1067"/>
      <c r="BR516" s="1069"/>
      <c r="BS516" s="1070"/>
      <c r="BT516" s="1022"/>
      <c r="BU516" s="1071"/>
      <c r="BV516" s="1039"/>
      <c r="BW516" s="1025"/>
      <c r="BX516" s="1026"/>
      <c r="BY516" s="1022"/>
      <c r="BZ516" s="1022"/>
      <c r="CA516" s="1025"/>
      <c r="CB516" s="1026"/>
      <c r="CC516" s="1025"/>
      <c r="CD516" s="1026"/>
      <c r="CE516" s="1025"/>
      <c r="CF516" s="1026"/>
      <c r="CG516" s="1202"/>
      <c r="CH516" s="1022"/>
      <c r="CI516" s="1022"/>
      <c r="CJ516" s="1022"/>
      <c r="CK516" s="1065"/>
      <c r="CL516" s="1026"/>
      <c r="CM516" s="1202"/>
      <c r="CN516" s="1022"/>
      <c r="CO516" s="1022"/>
      <c r="CP516" s="1022"/>
      <c r="CQ516" s="1065"/>
      <c r="CR516" s="1026"/>
      <c r="CS516" s="1202"/>
      <c r="CT516" s="1022"/>
      <c r="CU516" s="1022"/>
      <c r="CV516" s="1022"/>
      <c r="CW516" s="1065"/>
      <c r="CX516" s="1026"/>
      <c r="CY516" s="1022"/>
      <c r="CZ516" s="1022"/>
      <c r="DA516" s="1022"/>
      <c r="DB516" s="1022"/>
      <c r="DC516" s="1065"/>
    </row>
    <row r="517" spans="1:107" ht="18.600000000000001" customHeight="1" x14ac:dyDescent="0.25">
      <c r="A517" s="1180" t="s">
        <v>1194</v>
      </c>
      <c r="B517" s="1018"/>
      <c r="C517" s="1018"/>
      <c r="D517" s="1011"/>
      <c r="E517" s="1023"/>
      <c r="F517" s="1019"/>
      <c r="G517" s="1016"/>
      <c r="H517" s="1020"/>
      <c r="I517" s="1239"/>
      <c r="J517" s="1238"/>
      <c r="K517" s="1021"/>
      <c r="L517" s="1016"/>
      <c r="M517" s="1022"/>
      <c r="N51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1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1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1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1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1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17" s="1022"/>
      <c r="U517" s="1022"/>
      <c r="V51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1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1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1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1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1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17" s="1022"/>
      <c r="AC517" s="1046"/>
      <c r="AD517" s="1047"/>
      <c r="AE517" s="1047"/>
      <c r="AF517" s="1047"/>
      <c r="AG517" s="1039"/>
      <c r="AH517" s="1038"/>
      <c r="AI517" s="1048"/>
      <c r="AJ517" s="1048"/>
      <c r="AK517" s="1041"/>
      <c r="AL517" s="1042"/>
      <c r="AM517" s="1043"/>
      <c r="AN517" s="1040"/>
      <c r="AO517" s="1044"/>
      <c r="AP517" s="1044"/>
      <c r="AQ517" s="1044"/>
      <c r="AR517" s="1044"/>
      <c r="AS517" s="1044"/>
      <c r="AT517" s="1044"/>
      <c r="AU517" s="1049"/>
      <c r="AV517" s="1041"/>
      <c r="AW517" s="1041"/>
      <c r="AX517" s="1047"/>
      <c r="AY51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1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17" s="1055"/>
      <c r="BB517" s="1038"/>
      <c r="BC517" s="1038"/>
      <c r="BD51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17" s="1038"/>
      <c r="BF517" s="1030"/>
      <c r="BG517" s="1030"/>
      <c r="BH517" s="1066"/>
      <c r="BI517" s="1038"/>
      <c r="BJ517" s="1066"/>
      <c r="BK517" s="1055"/>
      <c r="BL517" s="1038"/>
      <c r="BM517" s="1067"/>
      <c r="BN517" s="1068"/>
      <c r="BO517" s="1055"/>
      <c r="BP517" s="1022"/>
      <c r="BQ517" s="1067"/>
      <c r="BR517" s="1069"/>
      <c r="BS517" s="1070"/>
      <c r="BT517" s="1022"/>
      <c r="BU517" s="1071"/>
      <c r="BV517" s="1039"/>
      <c r="BW517" s="1025"/>
      <c r="BX517" s="1026"/>
      <c r="BY517" s="1022"/>
      <c r="BZ517" s="1022"/>
      <c r="CA517" s="1025"/>
      <c r="CB517" s="1026"/>
      <c r="CC517" s="1025"/>
      <c r="CD517" s="1026"/>
      <c r="CE517" s="1025"/>
      <c r="CF517" s="1026"/>
      <c r="CG517" s="1202"/>
      <c r="CH517" s="1022"/>
      <c r="CI517" s="1022"/>
      <c r="CJ517" s="1022"/>
      <c r="CK517" s="1065"/>
      <c r="CL517" s="1026"/>
      <c r="CM517" s="1202"/>
      <c r="CN517" s="1022"/>
      <c r="CO517" s="1022"/>
      <c r="CP517" s="1022"/>
      <c r="CQ517" s="1065"/>
      <c r="CR517" s="1026"/>
      <c r="CS517" s="1202"/>
      <c r="CT517" s="1022"/>
      <c r="CU517" s="1022"/>
      <c r="CV517" s="1022"/>
      <c r="CW517" s="1065"/>
      <c r="CX517" s="1026"/>
      <c r="CY517" s="1022"/>
      <c r="CZ517" s="1022"/>
      <c r="DA517" s="1022"/>
      <c r="DB517" s="1022"/>
      <c r="DC517" s="1065"/>
    </row>
    <row r="518" spans="1:107" ht="18.600000000000001" customHeight="1" x14ac:dyDescent="0.25">
      <c r="A518" s="1180" t="s">
        <v>1195</v>
      </c>
      <c r="B518" s="1018"/>
      <c r="C518" s="1018"/>
      <c r="D518" s="1011"/>
      <c r="E518" s="1023"/>
      <c r="F518" s="1019"/>
      <c r="G518" s="1016"/>
      <c r="H518" s="1020"/>
      <c r="I518" s="1239"/>
      <c r="J518" s="1238"/>
      <c r="K518" s="1021"/>
      <c r="L518" s="1016"/>
      <c r="M518" s="1022"/>
      <c r="N51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1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1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1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1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1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18" s="1022"/>
      <c r="U518" s="1022"/>
      <c r="V51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1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1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1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1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1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18" s="1022"/>
      <c r="AC518" s="1046"/>
      <c r="AD518" s="1047"/>
      <c r="AE518" s="1047"/>
      <c r="AF518" s="1047"/>
      <c r="AG518" s="1039"/>
      <c r="AH518" s="1038"/>
      <c r="AI518" s="1048"/>
      <c r="AJ518" s="1048"/>
      <c r="AK518" s="1041"/>
      <c r="AL518" s="1042"/>
      <c r="AM518" s="1043"/>
      <c r="AN518" s="1040"/>
      <c r="AO518" s="1044"/>
      <c r="AP518" s="1044"/>
      <c r="AQ518" s="1044"/>
      <c r="AR518" s="1044"/>
      <c r="AS518" s="1044"/>
      <c r="AT518" s="1044"/>
      <c r="AU518" s="1049"/>
      <c r="AV518" s="1041"/>
      <c r="AW518" s="1041"/>
      <c r="AX518" s="1047"/>
      <c r="AY51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1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18" s="1055"/>
      <c r="BB518" s="1038"/>
      <c r="BC518" s="1038"/>
      <c r="BD51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18" s="1038"/>
      <c r="BF518" s="1030"/>
      <c r="BG518" s="1030"/>
      <c r="BH518" s="1066"/>
      <c r="BI518" s="1038"/>
      <c r="BJ518" s="1066"/>
      <c r="BK518" s="1055"/>
      <c r="BL518" s="1038"/>
      <c r="BM518" s="1067"/>
      <c r="BN518" s="1068"/>
      <c r="BO518" s="1055"/>
      <c r="BP518" s="1022"/>
      <c r="BQ518" s="1067"/>
      <c r="BR518" s="1069"/>
      <c r="BS518" s="1070"/>
      <c r="BT518" s="1022"/>
      <c r="BU518" s="1071"/>
      <c r="BV518" s="1039"/>
      <c r="BW518" s="1025"/>
      <c r="BX518" s="1026"/>
      <c r="BY518" s="1022"/>
      <c r="BZ518" s="1022"/>
      <c r="CA518" s="1025"/>
      <c r="CB518" s="1026"/>
      <c r="CC518" s="1025"/>
      <c r="CD518" s="1026"/>
      <c r="CE518" s="1025"/>
      <c r="CF518" s="1026"/>
      <c r="CG518" s="1202"/>
      <c r="CH518" s="1022"/>
      <c r="CI518" s="1022"/>
      <c r="CJ518" s="1022"/>
      <c r="CK518" s="1065"/>
      <c r="CL518" s="1026"/>
      <c r="CM518" s="1202"/>
      <c r="CN518" s="1022"/>
      <c r="CO518" s="1022"/>
      <c r="CP518" s="1022"/>
      <c r="CQ518" s="1065"/>
      <c r="CR518" s="1026"/>
      <c r="CS518" s="1202"/>
      <c r="CT518" s="1022"/>
      <c r="CU518" s="1022"/>
      <c r="CV518" s="1022"/>
      <c r="CW518" s="1065"/>
      <c r="CX518" s="1026"/>
      <c r="CY518" s="1022"/>
      <c r="CZ518" s="1022"/>
      <c r="DA518" s="1022"/>
      <c r="DB518" s="1022"/>
      <c r="DC518" s="1065"/>
    </row>
    <row r="519" spans="1:107" ht="18.600000000000001" customHeight="1" x14ac:dyDescent="0.25">
      <c r="A519" s="1180" t="s">
        <v>1196</v>
      </c>
      <c r="B519" s="1018"/>
      <c r="C519" s="1018"/>
      <c r="D519" s="1011"/>
      <c r="E519" s="1023"/>
      <c r="F519" s="1019"/>
      <c r="G519" s="1016"/>
      <c r="H519" s="1020"/>
      <c r="I519" s="1239"/>
      <c r="J519" s="1238"/>
      <c r="K519" s="1021"/>
      <c r="L519" s="1016"/>
      <c r="M519" s="1022"/>
      <c r="N51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1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1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1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1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1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19" s="1022"/>
      <c r="U519" s="1022"/>
      <c r="V51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1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1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1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1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1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19" s="1022"/>
      <c r="AC519" s="1046"/>
      <c r="AD519" s="1047"/>
      <c r="AE519" s="1047"/>
      <c r="AF519" s="1047"/>
      <c r="AG519" s="1039"/>
      <c r="AH519" s="1038"/>
      <c r="AI519" s="1048"/>
      <c r="AJ519" s="1048"/>
      <c r="AK519" s="1041"/>
      <c r="AL519" s="1042"/>
      <c r="AM519" s="1043"/>
      <c r="AN519" s="1040"/>
      <c r="AO519" s="1044"/>
      <c r="AP519" s="1044"/>
      <c r="AQ519" s="1044"/>
      <c r="AR519" s="1044"/>
      <c r="AS519" s="1044"/>
      <c r="AT519" s="1044"/>
      <c r="AU519" s="1049"/>
      <c r="AV519" s="1041"/>
      <c r="AW519" s="1041"/>
      <c r="AX519" s="1047"/>
      <c r="AY51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1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19" s="1055"/>
      <c r="BB519" s="1038"/>
      <c r="BC519" s="1038"/>
      <c r="BD51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19" s="1038"/>
      <c r="BF519" s="1030"/>
      <c r="BG519" s="1030"/>
      <c r="BH519" s="1066"/>
      <c r="BI519" s="1038"/>
      <c r="BJ519" s="1066"/>
      <c r="BK519" s="1055"/>
      <c r="BL519" s="1038"/>
      <c r="BM519" s="1067"/>
      <c r="BN519" s="1068"/>
      <c r="BO519" s="1055"/>
      <c r="BP519" s="1022"/>
      <c r="BQ519" s="1067"/>
      <c r="BR519" s="1069"/>
      <c r="BS519" s="1070"/>
      <c r="BT519" s="1022"/>
      <c r="BU519" s="1071"/>
      <c r="BV519" s="1039"/>
      <c r="BW519" s="1025"/>
      <c r="BX519" s="1026"/>
      <c r="BY519" s="1022"/>
      <c r="BZ519" s="1022"/>
      <c r="CA519" s="1025"/>
      <c r="CB519" s="1026"/>
      <c r="CC519" s="1025"/>
      <c r="CD519" s="1026"/>
      <c r="CE519" s="1025"/>
      <c r="CF519" s="1026"/>
      <c r="CG519" s="1202"/>
      <c r="CH519" s="1022"/>
      <c r="CI519" s="1022"/>
      <c r="CJ519" s="1022"/>
      <c r="CK519" s="1065"/>
      <c r="CL519" s="1026"/>
      <c r="CM519" s="1202"/>
      <c r="CN519" s="1022"/>
      <c r="CO519" s="1022"/>
      <c r="CP519" s="1022"/>
      <c r="CQ519" s="1065"/>
      <c r="CR519" s="1026"/>
      <c r="CS519" s="1202"/>
      <c r="CT519" s="1022"/>
      <c r="CU519" s="1022"/>
      <c r="CV519" s="1022"/>
      <c r="CW519" s="1065"/>
      <c r="CX519" s="1026"/>
      <c r="CY519" s="1022"/>
      <c r="CZ519" s="1022"/>
      <c r="DA519" s="1022"/>
      <c r="DB519" s="1022"/>
      <c r="DC519" s="1065"/>
    </row>
    <row r="520" spans="1:107" ht="18.600000000000001" customHeight="1" x14ac:dyDescent="0.25">
      <c r="A520" s="1180" t="s">
        <v>1197</v>
      </c>
      <c r="B520" s="1018"/>
      <c r="C520" s="1018"/>
      <c r="D520" s="1011"/>
      <c r="E520" s="1023"/>
      <c r="F520" s="1019"/>
      <c r="G520" s="1016"/>
      <c r="H520" s="1020"/>
      <c r="I520" s="1239"/>
      <c r="J520" s="1238"/>
      <c r="K520" s="1021"/>
      <c r="L520" s="1016"/>
      <c r="M520" s="1022"/>
      <c r="N52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2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2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2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2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2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20" s="1022"/>
      <c r="U520" s="1022"/>
      <c r="V52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2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2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2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2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2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20" s="1022"/>
      <c r="AC520" s="1046"/>
      <c r="AD520" s="1047"/>
      <c r="AE520" s="1047"/>
      <c r="AF520" s="1047"/>
      <c r="AG520" s="1039"/>
      <c r="AH520" s="1038"/>
      <c r="AI520" s="1048"/>
      <c r="AJ520" s="1048"/>
      <c r="AK520" s="1041"/>
      <c r="AL520" s="1042"/>
      <c r="AM520" s="1043"/>
      <c r="AN520" s="1040"/>
      <c r="AO520" s="1044"/>
      <c r="AP520" s="1044"/>
      <c r="AQ520" s="1044"/>
      <c r="AR520" s="1044"/>
      <c r="AS520" s="1044"/>
      <c r="AT520" s="1044"/>
      <c r="AU520" s="1049"/>
      <c r="AV520" s="1041"/>
      <c r="AW520" s="1041"/>
      <c r="AX520" s="1047"/>
      <c r="AY52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2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20" s="1055"/>
      <c r="BB520" s="1038"/>
      <c r="BC520" s="1038"/>
      <c r="BD52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20" s="1038"/>
      <c r="BF520" s="1030"/>
      <c r="BG520" s="1030"/>
      <c r="BH520" s="1066"/>
      <c r="BI520" s="1038"/>
      <c r="BJ520" s="1066"/>
      <c r="BK520" s="1055"/>
      <c r="BL520" s="1038"/>
      <c r="BM520" s="1067"/>
      <c r="BN520" s="1068"/>
      <c r="BO520" s="1055"/>
      <c r="BP520" s="1022"/>
      <c r="BQ520" s="1067"/>
      <c r="BR520" s="1069"/>
      <c r="BS520" s="1070"/>
      <c r="BT520" s="1022"/>
      <c r="BU520" s="1071"/>
      <c r="BV520" s="1039"/>
      <c r="BW520" s="1025"/>
      <c r="BX520" s="1026"/>
      <c r="BY520" s="1022"/>
      <c r="BZ520" s="1022"/>
      <c r="CA520" s="1025"/>
      <c r="CB520" s="1026"/>
      <c r="CC520" s="1025"/>
      <c r="CD520" s="1026"/>
      <c r="CE520" s="1025"/>
      <c r="CF520" s="1026"/>
      <c r="CG520" s="1202"/>
      <c r="CH520" s="1022"/>
      <c r="CI520" s="1022"/>
      <c r="CJ520" s="1022"/>
      <c r="CK520" s="1065"/>
      <c r="CL520" s="1026"/>
      <c r="CM520" s="1202"/>
      <c r="CN520" s="1022"/>
      <c r="CO520" s="1022"/>
      <c r="CP520" s="1022"/>
      <c r="CQ520" s="1065"/>
      <c r="CR520" s="1026"/>
      <c r="CS520" s="1202"/>
      <c r="CT520" s="1022"/>
      <c r="CU520" s="1022"/>
      <c r="CV520" s="1022"/>
      <c r="CW520" s="1065"/>
      <c r="CX520" s="1026"/>
      <c r="CY520" s="1022"/>
      <c r="CZ520" s="1022"/>
      <c r="DA520" s="1022"/>
      <c r="DB520" s="1022"/>
      <c r="DC520" s="1065"/>
    </row>
    <row r="521" spans="1:107" ht="18.600000000000001" customHeight="1" x14ac:dyDescent="0.25">
      <c r="A521" s="1180" t="s">
        <v>1198</v>
      </c>
      <c r="B521" s="1018"/>
      <c r="C521" s="1018"/>
      <c r="D521" s="1011"/>
      <c r="E521" s="1023"/>
      <c r="F521" s="1019"/>
      <c r="G521" s="1016"/>
      <c r="H521" s="1020"/>
      <c r="I521" s="1239"/>
      <c r="J521" s="1238"/>
      <c r="K521" s="1021"/>
      <c r="L521" s="1016"/>
      <c r="M521" s="1022"/>
      <c r="N52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2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2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2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2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2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21" s="1022"/>
      <c r="U521" s="1022"/>
      <c r="V52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2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2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2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2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2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21" s="1022"/>
      <c r="AC521" s="1046"/>
      <c r="AD521" s="1047"/>
      <c r="AE521" s="1047"/>
      <c r="AF521" s="1047"/>
      <c r="AG521" s="1039"/>
      <c r="AH521" s="1038"/>
      <c r="AI521" s="1048"/>
      <c r="AJ521" s="1048"/>
      <c r="AK521" s="1041"/>
      <c r="AL521" s="1042"/>
      <c r="AM521" s="1043"/>
      <c r="AN521" s="1040"/>
      <c r="AO521" s="1044"/>
      <c r="AP521" s="1044"/>
      <c r="AQ521" s="1044"/>
      <c r="AR521" s="1044"/>
      <c r="AS521" s="1044"/>
      <c r="AT521" s="1044"/>
      <c r="AU521" s="1049"/>
      <c r="AV521" s="1041"/>
      <c r="AW521" s="1041"/>
      <c r="AX521" s="1047"/>
      <c r="AY52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2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21" s="1055"/>
      <c r="BB521" s="1038"/>
      <c r="BC521" s="1038"/>
      <c r="BD52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21" s="1038"/>
      <c r="BF521" s="1030"/>
      <c r="BG521" s="1030"/>
      <c r="BH521" s="1066"/>
      <c r="BI521" s="1038"/>
      <c r="BJ521" s="1066"/>
      <c r="BK521" s="1055"/>
      <c r="BL521" s="1038"/>
      <c r="BM521" s="1067"/>
      <c r="BN521" s="1068"/>
      <c r="BO521" s="1055"/>
      <c r="BP521" s="1022"/>
      <c r="BQ521" s="1067"/>
      <c r="BR521" s="1069"/>
      <c r="BS521" s="1070"/>
      <c r="BT521" s="1022"/>
      <c r="BU521" s="1071"/>
      <c r="BV521" s="1039"/>
      <c r="BW521" s="1025"/>
      <c r="BX521" s="1026"/>
      <c r="BY521" s="1022"/>
      <c r="BZ521" s="1022"/>
      <c r="CA521" s="1025"/>
      <c r="CB521" s="1026"/>
      <c r="CC521" s="1025"/>
      <c r="CD521" s="1026"/>
      <c r="CE521" s="1025"/>
      <c r="CF521" s="1026"/>
      <c r="CG521" s="1202"/>
      <c r="CH521" s="1022"/>
      <c r="CI521" s="1022"/>
      <c r="CJ521" s="1022"/>
      <c r="CK521" s="1065"/>
      <c r="CL521" s="1026"/>
      <c r="CM521" s="1202"/>
      <c r="CN521" s="1022"/>
      <c r="CO521" s="1022"/>
      <c r="CP521" s="1022"/>
      <c r="CQ521" s="1065"/>
      <c r="CR521" s="1026"/>
      <c r="CS521" s="1202"/>
      <c r="CT521" s="1022"/>
      <c r="CU521" s="1022"/>
      <c r="CV521" s="1022"/>
      <c r="CW521" s="1065"/>
      <c r="CX521" s="1026"/>
      <c r="CY521" s="1022"/>
      <c r="CZ521" s="1022"/>
      <c r="DA521" s="1022"/>
      <c r="DB521" s="1022"/>
      <c r="DC521" s="1065"/>
    </row>
    <row r="522" spans="1:107" ht="18.600000000000001" customHeight="1" x14ac:dyDescent="0.25">
      <c r="A522" s="1180" t="s">
        <v>1199</v>
      </c>
      <c r="B522" s="1018"/>
      <c r="C522" s="1018"/>
      <c r="D522" s="1011"/>
      <c r="E522" s="1023"/>
      <c r="F522" s="1019"/>
      <c r="G522" s="1016"/>
      <c r="H522" s="1020"/>
      <c r="I522" s="1239"/>
      <c r="J522" s="1238"/>
      <c r="K522" s="1021"/>
      <c r="L522" s="1016"/>
      <c r="M522" s="1022"/>
      <c r="N52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2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2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2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2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2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22" s="1022"/>
      <c r="U522" s="1022"/>
      <c r="V52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2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2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2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2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2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22" s="1022"/>
      <c r="AC522" s="1046"/>
      <c r="AD522" s="1047"/>
      <c r="AE522" s="1047"/>
      <c r="AF522" s="1047"/>
      <c r="AG522" s="1039"/>
      <c r="AH522" s="1038"/>
      <c r="AI522" s="1048"/>
      <c r="AJ522" s="1048"/>
      <c r="AK522" s="1041"/>
      <c r="AL522" s="1042"/>
      <c r="AM522" s="1043"/>
      <c r="AN522" s="1040"/>
      <c r="AO522" s="1044"/>
      <c r="AP522" s="1044"/>
      <c r="AQ522" s="1044"/>
      <c r="AR522" s="1044"/>
      <c r="AS522" s="1044"/>
      <c r="AT522" s="1044"/>
      <c r="AU522" s="1049"/>
      <c r="AV522" s="1041"/>
      <c r="AW522" s="1041"/>
      <c r="AX522" s="1047"/>
      <c r="AY52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2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22" s="1055"/>
      <c r="BB522" s="1038"/>
      <c r="BC522" s="1038"/>
      <c r="BD52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22" s="1038"/>
      <c r="BF522" s="1030"/>
      <c r="BG522" s="1030"/>
      <c r="BH522" s="1066"/>
      <c r="BI522" s="1038"/>
      <c r="BJ522" s="1066"/>
      <c r="BK522" s="1055"/>
      <c r="BL522" s="1038"/>
      <c r="BM522" s="1067"/>
      <c r="BN522" s="1068"/>
      <c r="BO522" s="1055"/>
      <c r="BP522" s="1022"/>
      <c r="BQ522" s="1067"/>
      <c r="BR522" s="1069"/>
      <c r="BS522" s="1070"/>
      <c r="BT522" s="1022"/>
      <c r="BU522" s="1071"/>
      <c r="BV522" s="1039"/>
      <c r="BW522" s="1025"/>
      <c r="BX522" s="1026"/>
      <c r="BY522" s="1022"/>
      <c r="BZ522" s="1022"/>
      <c r="CA522" s="1025"/>
      <c r="CB522" s="1026"/>
      <c r="CC522" s="1025"/>
      <c r="CD522" s="1026"/>
      <c r="CE522" s="1025"/>
      <c r="CF522" s="1026"/>
      <c r="CG522" s="1202"/>
      <c r="CH522" s="1022"/>
      <c r="CI522" s="1022"/>
      <c r="CJ522" s="1022"/>
      <c r="CK522" s="1065"/>
      <c r="CL522" s="1026"/>
      <c r="CM522" s="1202"/>
      <c r="CN522" s="1022"/>
      <c r="CO522" s="1022"/>
      <c r="CP522" s="1022"/>
      <c r="CQ522" s="1065"/>
      <c r="CR522" s="1026"/>
      <c r="CS522" s="1202"/>
      <c r="CT522" s="1022"/>
      <c r="CU522" s="1022"/>
      <c r="CV522" s="1022"/>
      <c r="CW522" s="1065"/>
      <c r="CX522" s="1026"/>
      <c r="CY522" s="1022"/>
      <c r="CZ522" s="1022"/>
      <c r="DA522" s="1022"/>
      <c r="DB522" s="1022"/>
      <c r="DC522" s="1065"/>
    </row>
    <row r="523" spans="1:107" ht="18.600000000000001" customHeight="1" x14ac:dyDescent="0.25">
      <c r="A523" s="1180" t="s">
        <v>1200</v>
      </c>
      <c r="B523" s="1018"/>
      <c r="C523" s="1018"/>
      <c r="D523" s="1011"/>
      <c r="E523" s="1023"/>
      <c r="F523" s="1019"/>
      <c r="G523" s="1016"/>
      <c r="H523" s="1020"/>
      <c r="I523" s="1239"/>
      <c r="J523" s="1238"/>
      <c r="K523" s="1021"/>
      <c r="L523" s="1016"/>
      <c r="M523" s="1022"/>
      <c r="N52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2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2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2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2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2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23" s="1022"/>
      <c r="U523" s="1022"/>
      <c r="V52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2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2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2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2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2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23" s="1022"/>
      <c r="AC523" s="1046"/>
      <c r="AD523" s="1047"/>
      <c r="AE523" s="1047"/>
      <c r="AF523" s="1047"/>
      <c r="AG523" s="1039"/>
      <c r="AH523" s="1038"/>
      <c r="AI523" s="1048"/>
      <c r="AJ523" s="1048"/>
      <c r="AK523" s="1041"/>
      <c r="AL523" s="1042"/>
      <c r="AM523" s="1043"/>
      <c r="AN523" s="1040"/>
      <c r="AO523" s="1044"/>
      <c r="AP523" s="1044"/>
      <c r="AQ523" s="1044"/>
      <c r="AR523" s="1044"/>
      <c r="AS523" s="1044"/>
      <c r="AT523" s="1044"/>
      <c r="AU523" s="1049"/>
      <c r="AV523" s="1041"/>
      <c r="AW523" s="1041"/>
      <c r="AX523" s="1047"/>
      <c r="AY52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2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23" s="1055"/>
      <c r="BB523" s="1038"/>
      <c r="BC523" s="1038"/>
      <c r="BD52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23" s="1038"/>
      <c r="BF523" s="1030"/>
      <c r="BG523" s="1030"/>
      <c r="BH523" s="1066"/>
      <c r="BI523" s="1038"/>
      <c r="BJ523" s="1066"/>
      <c r="BK523" s="1055"/>
      <c r="BL523" s="1038"/>
      <c r="BM523" s="1067"/>
      <c r="BN523" s="1068"/>
      <c r="BO523" s="1055"/>
      <c r="BP523" s="1022"/>
      <c r="BQ523" s="1067"/>
      <c r="BR523" s="1069"/>
      <c r="BS523" s="1070"/>
      <c r="BT523" s="1022"/>
      <c r="BU523" s="1071"/>
      <c r="BV523" s="1039"/>
      <c r="BW523" s="1025"/>
      <c r="BX523" s="1026"/>
      <c r="BY523" s="1022"/>
      <c r="BZ523" s="1022"/>
      <c r="CA523" s="1025"/>
      <c r="CB523" s="1026"/>
      <c r="CC523" s="1025"/>
      <c r="CD523" s="1026"/>
      <c r="CE523" s="1025"/>
      <c r="CF523" s="1026"/>
      <c r="CG523" s="1202"/>
      <c r="CH523" s="1022"/>
      <c r="CI523" s="1022"/>
      <c r="CJ523" s="1022"/>
      <c r="CK523" s="1065"/>
      <c r="CL523" s="1026"/>
      <c r="CM523" s="1202"/>
      <c r="CN523" s="1022"/>
      <c r="CO523" s="1022"/>
      <c r="CP523" s="1022"/>
      <c r="CQ523" s="1065"/>
      <c r="CR523" s="1026"/>
      <c r="CS523" s="1202"/>
      <c r="CT523" s="1022"/>
      <c r="CU523" s="1022"/>
      <c r="CV523" s="1022"/>
      <c r="CW523" s="1065"/>
      <c r="CX523" s="1026"/>
      <c r="CY523" s="1022"/>
      <c r="CZ523" s="1022"/>
      <c r="DA523" s="1022"/>
      <c r="DB523" s="1022"/>
      <c r="DC523" s="1065"/>
    </row>
    <row r="524" spans="1:107" ht="18.600000000000001" customHeight="1" x14ac:dyDescent="0.25">
      <c r="A524" s="1180" t="s">
        <v>1201</v>
      </c>
      <c r="B524" s="1018"/>
      <c r="C524" s="1018"/>
      <c r="D524" s="1011"/>
      <c r="E524" s="1023"/>
      <c r="F524" s="1019"/>
      <c r="G524" s="1016"/>
      <c r="H524" s="1020"/>
      <c r="I524" s="1239"/>
      <c r="J524" s="1238"/>
      <c r="K524" s="1021"/>
      <c r="L524" s="1016"/>
      <c r="M524" s="1022"/>
      <c r="N52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2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2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2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2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2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24" s="1022"/>
      <c r="U524" s="1022"/>
      <c r="V52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2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2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2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2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2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24" s="1022"/>
      <c r="AC524" s="1046"/>
      <c r="AD524" s="1047"/>
      <c r="AE524" s="1047"/>
      <c r="AF524" s="1047"/>
      <c r="AG524" s="1039"/>
      <c r="AH524" s="1038"/>
      <c r="AI524" s="1048"/>
      <c r="AJ524" s="1048"/>
      <c r="AK524" s="1041"/>
      <c r="AL524" s="1042"/>
      <c r="AM524" s="1043"/>
      <c r="AN524" s="1040"/>
      <c r="AO524" s="1044"/>
      <c r="AP524" s="1044"/>
      <c r="AQ524" s="1044"/>
      <c r="AR524" s="1044"/>
      <c r="AS524" s="1044"/>
      <c r="AT524" s="1044"/>
      <c r="AU524" s="1049"/>
      <c r="AV524" s="1041"/>
      <c r="AW524" s="1041"/>
      <c r="AX524" s="1047"/>
      <c r="AY52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2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24" s="1055"/>
      <c r="BB524" s="1038"/>
      <c r="BC524" s="1038"/>
      <c r="BD52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24" s="1038"/>
      <c r="BF524" s="1030"/>
      <c r="BG524" s="1030"/>
      <c r="BH524" s="1066"/>
      <c r="BI524" s="1038"/>
      <c r="BJ524" s="1066"/>
      <c r="BK524" s="1055"/>
      <c r="BL524" s="1038"/>
      <c r="BM524" s="1067"/>
      <c r="BN524" s="1068"/>
      <c r="BO524" s="1055"/>
      <c r="BP524" s="1022"/>
      <c r="BQ524" s="1067"/>
      <c r="BR524" s="1069"/>
      <c r="BS524" s="1070"/>
      <c r="BT524" s="1022"/>
      <c r="BU524" s="1071"/>
      <c r="BV524" s="1039"/>
      <c r="BW524" s="1025"/>
      <c r="BX524" s="1026"/>
      <c r="BY524" s="1022"/>
      <c r="BZ524" s="1022"/>
      <c r="CA524" s="1025"/>
      <c r="CB524" s="1026"/>
      <c r="CC524" s="1025"/>
      <c r="CD524" s="1026"/>
      <c r="CE524" s="1025"/>
      <c r="CF524" s="1026"/>
      <c r="CG524" s="1202"/>
      <c r="CH524" s="1022"/>
      <c r="CI524" s="1022"/>
      <c r="CJ524" s="1022"/>
      <c r="CK524" s="1065"/>
      <c r="CL524" s="1026"/>
      <c r="CM524" s="1202"/>
      <c r="CN524" s="1022"/>
      <c r="CO524" s="1022"/>
      <c r="CP524" s="1022"/>
      <c r="CQ524" s="1065"/>
      <c r="CR524" s="1026"/>
      <c r="CS524" s="1202"/>
      <c r="CT524" s="1022"/>
      <c r="CU524" s="1022"/>
      <c r="CV524" s="1022"/>
      <c r="CW524" s="1065"/>
      <c r="CX524" s="1026"/>
      <c r="CY524" s="1022"/>
      <c r="CZ524" s="1022"/>
      <c r="DA524" s="1022"/>
      <c r="DB524" s="1022"/>
      <c r="DC524" s="1065"/>
    </row>
    <row r="525" spans="1:107" ht="18.600000000000001" customHeight="1" x14ac:dyDescent="0.25">
      <c r="A525" s="1180" t="s">
        <v>1202</v>
      </c>
      <c r="B525" s="1018"/>
      <c r="C525" s="1018"/>
      <c r="D525" s="1011"/>
      <c r="E525" s="1023"/>
      <c r="F525" s="1019"/>
      <c r="G525" s="1016"/>
      <c r="H525" s="1020"/>
      <c r="I525" s="1239"/>
      <c r="J525" s="1238"/>
      <c r="K525" s="1021"/>
      <c r="L525" s="1016"/>
      <c r="M525" s="1022"/>
      <c r="N52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2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2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2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2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2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25" s="1022"/>
      <c r="U525" s="1022"/>
      <c r="V52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2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2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2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2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2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25" s="1022"/>
      <c r="AC525" s="1046"/>
      <c r="AD525" s="1047"/>
      <c r="AE525" s="1047"/>
      <c r="AF525" s="1047"/>
      <c r="AG525" s="1039"/>
      <c r="AH525" s="1038"/>
      <c r="AI525" s="1048"/>
      <c r="AJ525" s="1048"/>
      <c r="AK525" s="1041"/>
      <c r="AL525" s="1042"/>
      <c r="AM525" s="1043"/>
      <c r="AN525" s="1040"/>
      <c r="AO525" s="1044"/>
      <c r="AP525" s="1044"/>
      <c r="AQ525" s="1044"/>
      <c r="AR525" s="1044"/>
      <c r="AS525" s="1044"/>
      <c r="AT525" s="1044"/>
      <c r="AU525" s="1049"/>
      <c r="AV525" s="1041"/>
      <c r="AW525" s="1041"/>
      <c r="AX525" s="1047"/>
      <c r="AY52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2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25" s="1055"/>
      <c r="BB525" s="1038"/>
      <c r="BC525" s="1038"/>
      <c r="BD52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25" s="1038"/>
      <c r="BF525" s="1030"/>
      <c r="BG525" s="1030"/>
      <c r="BH525" s="1066"/>
      <c r="BI525" s="1038"/>
      <c r="BJ525" s="1066"/>
      <c r="BK525" s="1055"/>
      <c r="BL525" s="1038"/>
      <c r="BM525" s="1067"/>
      <c r="BN525" s="1068"/>
      <c r="BO525" s="1055"/>
      <c r="BP525" s="1022"/>
      <c r="BQ525" s="1067"/>
      <c r="BR525" s="1069"/>
      <c r="BS525" s="1070"/>
      <c r="BT525" s="1022"/>
      <c r="BU525" s="1071"/>
      <c r="BV525" s="1039"/>
      <c r="BW525" s="1025"/>
      <c r="BX525" s="1026"/>
      <c r="BY525" s="1022"/>
      <c r="BZ525" s="1022"/>
      <c r="CA525" s="1025"/>
      <c r="CB525" s="1026"/>
      <c r="CC525" s="1025"/>
      <c r="CD525" s="1026"/>
      <c r="CE525" s="1025"/>
      <c r="CF525" s="1026"/>
      <c r="CG525" s="1202"/>
      <c r="CH525" s="1022"/>
      <c r="CI525" s="1022"/>
      <c r="CJ525" s="1022"/>
      <c r="CK525" s="1065"/>
      <c r="CL525" s="1026"/>
      <c r="CM525" s="1202"/>
      <c r="CN525" s="1022"/>
      <c r="CO525" s="1022"/>
      <c r="CP525" s="1022"/>
      <c r="CQ525" s="1065"/>
      <c r="CR525" s="1026"/>
      <c r="CS525" s="1202"/>
      <c r="CT525" s="1022"/>
      <c r="CU525" s="1022"/>
      <c r="CV525" s="1022"/>
      <c r="CW525" s="1065"/>
      <c r="CX525" s="1026"/>
      <c r="CY525" s="1022"/>
      <c r="CZ525" s="1022"/>
      <c r="DA525" s="1022"/>
      <c r="DB525" s="1022"/>
      <c r="DC525" s="1065"/>
    </row>
    <row r="526" spans="1:107" ht="18.600000000000001" customHeight="1" x14ac:dyDescent="0.25">
      <c r="A526" s="1180" t="s">
        <v>1203</v>
      </c>
      <c r="B526" s="1018"/>
      <c r="C526" s="1018"/>
      <c r="D526" s="1011"/>
      <c r="E526" s="1023"/>
      <c r="F526" s="1019"/>
      <c r="G526" s="1016"/>
      <c r="H526" s="1020"/>
      <c r="I526" s="1239"/>
      <c r="J526" s="1238"/>
      <c r="K526" s="1021"/>
      <c r="L526" s="1016"/>
      <c r="M526" s="1022"/>
      <c r="N52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2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2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2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2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2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26" s="1022"/>
      <c r="U526" s="1022"/>
      <c r="V52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2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2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2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2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2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26" s="1022"/>
      <c r="AC526" s="1046"/>
      <c r="AD526" s="1047"/>
      <c r="AE526" s="1047"/>
      <c r="AF526" s="1047"/>
      <c r="AG526" s="1039"/>
      <c r="AH526" s="1038"/>
      <c r="AI526" s="1048"/>
      <c r="AJ526" s="1048"/>
      <c r="AK526" s="1041"/>
      <c r="AL526" s="1042"/>
      <c r="AM526" s="1043"/>
      <c r="AN526" s="1040"/>
      <c r="AO526" s="1044"/>
      <c r="AP526" s="1044"/>
      <c r="AQ526" s="1044"/>
      <c r="AR526" s="1044"/>
      <c r="AS526" s="1044"/>
      <c r="AT526" s="1044"/>
      <c r="AU526" s="1049"/>
      <c r="AV526" s="1041"/>
      <c r="AW526" s="1041"/>
      <c r="AX526" s="1047"/>
      <c r="AY52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2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26" s="1055"/>
      <c r="BB526" s="1038"/>
      <c r="BC526" s="1038"/>
      <c r="BD52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26" s="1038"/>
      <c r="BF526" s="1030"/>
      <c r="BG526" s="1030"/>
      <c r="BH526" s="1066"/>
      <c r="BI526" s="1038"/>
      <c r="BJ526" s="1066"/>
      <c r="BK526" s="1055"/>
      <c r="BL526" s="1038"/>
      <c r="BM526" s="1067"/>
      <c r="BN526" s="1068"/>
      <c r="BO526" s="1055"/>
      <c r="BP526" s="1022"/>
      <c r="BQ526" s="1067"/>
      <c r="BR526" s="1069"/>
      <c r="BS526" s="1070"/>
      <c r="BT526" s="1022"/>
      <c r="BU526" s="1071"/>
      <c r="BV526" s="1039"/>
      <c r="BW526" s="1025"/>
      <c r="BX526" s="1026"/>
      <c r="BY526" s="1022"/>
      <c r="BZ526" s="1022"/>
      <c r="CA526" s="1025"/>
      <c r="CB526" s="1026"/>
      <c r="CC526" s="1025"/>
      <c r="CD526" s="1026"/>
      <c r="CE526" s="1025"/>
      <c r="CF526" s="1026"/>
      <c r="CG526" s="1202"/>
      <c r="CH526" s="1022"/>
      <c r="CI526" s="1022"/>
      <c r="CJ526" s="1022"/>
      <c r="CK526" s="1065"/>
      <c r="CL526" s="1026"/>
      <c r="CM526" s="1202"/>
      <c r="CN526" s="1022"/>
      <c r="CO526" s="1022"/>
      <c r="CP526" s="1022"/>
      <c r="CQ526" s="1065"/>
      <c r="CR526" s="1026"/>
      <c r="CS526" s="1202"/>
      <c r="CT526" s="1022"/>
      <c r="CU526" s="1022"/>
      <c r="CV526" s="1022"/>
      <c r="CW526" s="1065"/>
      <c r="CX526" s="1026"/>
      <c r="CY526" s="1022"/>
      <c r="CZ526" s="1022"/>
      <c r="DA526" s="1022"/>
      <c r="DB526" s="1022"/>
      <c r="DC526" s="1065"/>
    </row>
    <row r="527" spans="1:107" ht="18.600000000000001" customHeight="1" x14ac:dyDescent="0.25">
      <c r="A527" s="1180" t="s">
        <v>1204</v>
      </c>
      <c r="B527" s="1018"/>
      <c r="C527" s="1018"/>
      <c r="D527" s="1011"/>
      <c r="E527" s="1023"/>
      <c r="F527" s="1019"/>
      <c r="G527" s="1016"/>
      <c r="H527" s="1020"/>
      <c r="I527" s="1239"/>
      <c r="J527" s="1238"/>
      <c r="K527" s="1021"/>
      <c r="L527" s="1016"/>
      <c r="M527" s="1022"/>
      <c r="N52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2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2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2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2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2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27" s="1022"/>
      <c r="U527" s="1022"/>
      <c r="V52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2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2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2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2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2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27" s="1022"/>
      <c r="AC527" s="1046"/>
      <c r="AD527" s="1047"/>
      <c r="AE527" s="1047"/>
      <c r="AF527" s="1047"/>
      <c r="AG527" s="1039"/>
      <c r="AH527" s="1038"/>
      <c r="AI527" s="1048"/>
      <c r="AJ527" s="1048"/>
      <c r="AK527" s="1041"/>
      <c r="AL527" s="1042"/>
      <c r="AM527" s="1043"/>
      <c r="AN527" s="1040"/>
      <c r="AO527" s="1044"/>
      <c r="AP527" s="1044"/>
      <c r="AQ527" s="1044"/>
      <c r="AR527" s="1044"/>
      <c r="AS527" s="1044"/>
      <c r="AT527" s="1044"/>
      <c r="AU527" s="1049"/>
      <c r="AV527" s="1041"/>
      <c r="AW527" s="1041"/>
      <c r="AX527" s="1047"/>
      <c r="AY52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2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27" s="1055"/>
      <c r="BB527" s="1038"/>
      <c r="BC527" s="1038"/>
      <c r="BD52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27" s="1038"/>
      <c r="BF527" s="1030"/>
      <c r="BG527" s="1030"/>
      <c r="BH527" s="1066"/>
      <c r="BI527" s="1038"/>
      <c r="BJ527" s="1066"/>
      <c r="BK527" s="1055"/>
      <c r="BL527" s="1038"/>
      <c r="BM527" s="1067"/>
      <c r="BN527" s="1068"/>
      <c r="BO527" s="1055"/>
      <c r="BP527" s="1022"/>
      <c r="BQ527" s="1067"/>
      <c r="BR527" s="1069"/>
      <c r="BS527" s="1070"/>
      <c r="BT527" s="1022"/>
      <c r="BU527" s="1071"/>
      <c r="BV527" s="1039"/>
      <c r="BW527" s="1025"/>
      <c r="BX527" s="1026"/>
      <c r="BY527" s="1022"/>
      <c r="BZ527" s="1022"/>
      <c r="CA527" s="1025"/>
      <c r="CB527" s="1026"/>
      <c r="CC527" s="1025"/>
      <c r="CD527" s="1026"/>
      <c r="CE527" s="1025"/>
      <c r="CF527" s="1026"/>
      <c r="CG527" s="1202"/>
      <c r="CH527" s="1022"/>
      <c r="CI527" s="1022"/>
      <c r="CJ527" s="1022"/>
      <c r="CK527" s="1065"/>
      <c r="CL527" s="1026"/>
      <c r="CM527" s="1202"/>
      <c r="CN527" s="1022"/>
      <c r="CO527" s="1022"/>
      <c r="CP527" s="1022"/>
      <c r="CQ527" s="1065"/>
      <c r="CR527" s="1026"/>
      <c r="CS527" s="1202"/>
      <c r="CT527" s="1022"/>
      <c r="CU527" s="1022"/>
      <c r="CV527" s="1022"/>
      <c r="CW527" s="1065"/>
      <c r="CX527" s="1026"/>
      <c r="CY527" s="1022"/>
      <c r="CZ527" s="1022"/>
      <c r="DA527" s="1022"/>
      <c r="DB527" s="1022"/>
      <c r="DC527" s="1065"/>
    </row>
    <row r="528" spans="1:107" ht="18.600000000000001" customHeight="1" x14ac:dyDescent="0.25">
      <c r="A528" s="1180" t="s">
        <v>1205</v>
      </c>
      <c r="B528" s="1018"/>
      <c r="C528" s="1018"/>
      <c r="D528" s="1011"/>
      <c r="E528" s="1023"/>
      <c r="F528" s="1019"/>
      <c r="G528" s="1016"/>
      <c r="H528" s="1020"/>
      <c r="I528" s="1239"/>
      <c r="J528" s="1238"/>
      <c r="K528" s="1021"/>
      <c r="L528" s="1016"/>
      <c r="M528" s="1022"/>
      <c r="N52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2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2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2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2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2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28" s="1022"/>
      <c r="U528" s="1022"/>
      <c r="V52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2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2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2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2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2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28" s="1022"/>
      <c r="AC528" s="1046"/>
      <c r="AD528" s="1047"/>
      <c r="AE528" s="1047"/>
      <c r="AF528" s="1047"/>
      <c r="AG528" s="1039"/>
      <c r="AH528" s="1038"/>
      <c r="AI528" s="1048"/>
      <c r="AJ528" s="1048"/>
      <c r="AK528" s="1041"/>
      <c r="AL528" s="1042"/>
      <c r="AM528" s="1043"/>
      <c r="AN528" s="1040"/>
      <c r="AO528" s="1044"/>
      <c r="AP528" s="1044"/>
      <c r="AQ528" s="1044"/>
      <c r="AR528" s="1044"/>
      <c r="AS528" s="1044"/>
      <c r="AT528" s="1044"/>
      <c r="AU528" s="1049"/>
      <c r="AV528" s="1041"/>
      <c r="AW528" s="1041"/>
      <c r="AX528" s="1047"/>
      <c r="AY52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2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28" s="1055"/>
      <c r="BB528" s="1038"/>
      <c r="BC528" s="1038"/>
      <c r="BD52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28" s="1038"/>
      <c r="BF528" s="1030"/>
      <c r="BG528" s="1030"/>
      <c r="BH528" s="1066"/>
      <c r="BI528" s="1038"/>
      <c r="BJ528" s="1066"/>
      <c r="BK528" s="1055"/>
      <c r="BL528" s="1038"/>
      <c r="BM528" s="1067"/>
      <c r="BN528" s="1068"/>
      <c r="BO528" s="1055"/>
      <c r="BP528" s="1022"/>
      <c r="BQ528" s="1067"/>
      <c r="BR528" s="1069"/>
      <c r="BS528" s="1070"/>
      <c r="BT528" s="1022"/>
      <c r="BU528" s="1071"/>
      <c r="BV528" s="1039"/>
      <c r="BW528" s="1025"/>
      <c r="BX528" s="1026"/>
      <c r="BY528" s="1022"/>
      <c r="BZ528" s="1022"/>
      <c r="CA528" s="1025"/>
      <c r="CB528" s="1026"/>
      <c r="CC528" s="1025"/>
      <c r="CD528" s="1026"/>
      <c r="CE528" s="1025"/>
      <c r="CF528" s="1026"/>
      <c r="CG528" s="1202"/>
      <c r="CH528" s="1022"/>
      <c r="CI528" s="1022"/>
      <c r="CJ528" s="1022"/>
      <c r="CK528" s="1065"/>
      <c r="CL528" s="1026"/>
      <c r="CM528" s="1202"/>
      <c r="CN528" s="1022"/>
      <c r="CO528" s="1022"/>
      <c r="CP528" s="1022"/>
      <c r="CQ528" s="1065"/>
      <c r="CR528" s="1026"/>
      <c r="CS528" s="1202"/>
      <c r="CT528" s="1022"/>
      <c r="CU528" s="1022"/>
      <c r="CV528" s="1022"/>
      <c r="CW528" s="1065"/>
      <c r="CX528" s="1026"/>
      <c r="CY528" s="1022"/>
      <c r="CZ528" s="1022"/>
      <c r="DA528" s="1022"/>
      <c r="DB528" s="1022"/>
      <c r="DC528" s="1065"/>
    </row>
    <row r="529" spans="1:107" ht="18.600000000000001" customHeight="1" x14ac:dyDescent="0.25">
      <c r="A529" s="1180" t="s">
        <v>1206</v>
      </c>
      <c r="B529" s="1018"/>
      <c r="C529" s="1018"/>
      <c r="D529" s="1011"/>
      <c r="E529" s="1023"/>
      <c r="F529" s="1019"/>
      <c r="G529" s="1016"/>
      <c r="H529" s="1020"/>
      <c r="I529" s="1239"/>
      <c r="J529" s="1238"/>
      <c r="K529" s="1021"/>
      <c r="L529" s="1016"/>
      <c r="M529" s="1022"/>
      <c r="N52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2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2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2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2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2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29" s="1022"/>
      <c r="U529" s="1022"/>
      <c r="V52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2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2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2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2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2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29" s="1022"/>
      <c r="AC529" s="1046"/>
      <c r="AD529" s="1047"/>
      <c r="AE529" s="1047"/>
      <c r="AF529" s="1047"/>
      <c r="AG529" s="1039"/>
      <c r="AH529" s="1038"/>
      <c r="AI529" s="1048"/>
      <c r="AJ529" s="1048"/>
      <c r="AK529" s="1041"/>
      <c r="AL529" s="1042"/>
      <c r="AM529" s="1043"/>
      <c r="AN529" s="1040"/>
      <c r="AO529" s="1044"/>
      <c r="AP529" s="1044"/>
      <c r="AQ529" s="1044"/>
      <c r="AR529" s="1044"/>
      <c r="AS529" s="1044"/>
      <c r="AT529" s="1044"/>
      <c r="AU529" s="1049"/>
      <c r="AV529" s="1041"/>
      <c r="AW529" s="1041"/>
      <c r="AX529" s="1047"/>
      <c r="AY52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2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29" s="1055"/>
      <c r="BB529" s="1038"/>
      <c r="BC529" s="1038"/>
      <c r="BD52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29" s="1038"/>
      <c r="BF529" s="1030"/>
      <c r="BG529" s="1030"/>
      <c r="BH529" s="1066"/>
      <c r="BI529" s="1038"/>
      <c r="BJ529" s="1066"/>
      <c r="BK529" s="1055"/>
      <c r="BL529" s="1038"/>
      <c r="BM529" s="1067"/>
      <c r="BN529" s="1068"/>
      <c r="BO529" s="1055"/>
      <c r="BP529" s="1022"/>
      <c r="BQ529" s="1067"/>
      <c r="BR529" s="1069"/>
      <c r="BS529" s="1070"/>
      <c r="BT529" s="1022"/>
      <c r="BU529" s="1071"/>
      <c r="BV529" s="1039"/>
      <c r="BW529" s="1025"/>
      <c r="BX529" s="1026"/>
      <c r="BY529" s="1022"/>
      <c r="BZ529" s="1022"/>
      <c r="CA529" s="1025"/>
      <c r="CB529" s="1026"/>
      <c r="CC529" s="1025"/>
      <c r="CD529" s="1026"/>
      <c r="CE529" s="1025"/>
      <c r="CF529" s="1026"/>
      <c r="CG529" s="1202"/>
      <c r="CH529" s="1022"/>
      <c r="CI529" s="1022"/>
      <c r="CJ529" s="1022"/>
      <c r="CK529" s="1065"/>
      <c r="CL529" s="1026"/>
      <c r="CM529" s="1202"/>
      <c r="CN529" s="1022"/>
      <c r="CO529" s="1022"/>
      <c r="CP529" s="1022"/>
      <c r="CQ529" s="1065"/>
      <c r="CR529" s="1026"/>
      <c r="CS529" s="1202"/>
      <c r="CT529" s="1022"/>
      <c r="CU529" s="1022"/>
      <c r="CV529" s="1022"/>
      <c r="CW529" s="1065"/>
      <c r="CX529" s="1026"/>
      <c r="CY529" s="1022"/>
      <c r="CZ529" s="1022"/>
      <c r="DA529" s="1022"/>
      <c r="DB529" s="1022"/>
      <c r="DC529" s="1065"/>
    </row>
    <row r="530" spans="1:107" ht="18.600000000000001" customHeight="1" x14ac:dyDescent="0.25">
      <c r="A530" s="1180" t="s">
        <v>1207</v>
      </c>
      <c r="B530" s="1018"/>
      <c r="C530" s="1018"/>
      <c r="D530" s="1011"/>
      <c r="E530" s="1023"/>
      <c r="F530" s="1019"/>
      <c r="G530" s="1016"/>
      <c r="H530" s="1020"/>
      <c r="I530" s="1239"/>
      <c r="J530" s="1238"/>
      <c r="K530" s="1021"/>
      <c r="L530" s="1016"/>
      <c r="M530" s="1022"/>
      <c r="N53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3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3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3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3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3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30" s="1022"/>
      <c r="U530" s="1022"/>
      <c r="V53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3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3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3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3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3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30" s="1022"/>
      <c r="AC530" s="1046"/>
      <c r="AD530" s="1047"/>
      <c r="AE530" s="1047"/>
      <c r="AF530" s="1047"/>
      <c r="AG530" s="1039"/>
      <c r="AH530" s="1038"/>
      <c r="AI530" s="1048"/>
      <c r="AJ530" s="1048"/>
      <c r="AK530" s="1041"/>
      <c r="AL530" s="1042"/>
      <c r="AM530" s="1043"/>
      <c r="AN530" s="1040"/>
      <c r="AO530" s="1044"/>
      <c r="AP530" s="1044"/>
      <c r="AQ530" s="1044"/>
      <c r="AR530" s="1044"/>
      <c r="AS530" s="1044"/>
      <c r="AT530" s="1044"/>
      <c r="AU530" s="1049"/>
      <c r="AV530" s="1041"/>
      <c r="AW530" s="1041"/>
      <c r="AX530" s="1047"/>
      <c r="AY53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3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30" s="1055"/>
      <c r="BB530" s="1038"/>
      <c r="BC530" s="1038"/>
      <c r="BD53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30" s="1038"/>
      <c r="BF530" s="1030"/>
      <c r="BG530" s="1030"/>
      <c r="BH530" s="1066"/>
      <c r="BI530" s="1038"/>
      <c r="BJ530" s="1066"/>
      <c r="BK530" s="1055"/>
      <c r="BL530" s="1038"/>
      <c r="BM530" s="1067"/>
      <c r="BN530" s="1068"/>
      <c r="BO530" s="1055"/>
      <c r="BP530" s="1022"/>
      <c r="BQ530" s="1067"/>
      <c r="BR530" s="1069"/>
      <c r="BS530" s="1070"/>
      <c r="BT530" s="1022"/>
      <c r="BU530" s="1071"/>
      <c r="BV530" s="1039"/>
      <c r="BW530" s="1025"/>
      <c r="BX530" s="1026"/>
      <c r="BY530" s="1022"/>
      <c r="BZ530" s="1022"/>
      <c r="CA530" s="1025"/>
      <c r="CB530" s="1026"/>
      <c r="CC530" s="1025"/>
      <c r="CD530" s="1026"/>
      <c r="CE530" s="1025"/>
      <c r="CF530" s="1026"/>
      <c r="CG530" s="1202"/>
      <c r="CH530" s="1022"/>
      <c r="CI530" s="1022"/>
      <c r="CJ530" s="1022"/>
      <c r="CK530" s="1065"/>
      <c r="CL530" s="1026"/>
      <c r="CM530" s="1202"/>
      <c r="CN530" s="1022"/>
      <c r="CO530" s="1022"/>
      <c r="CP530" s="1022"/>
      <c r="CQ530" s="1065"/>
      <c r="CR530" s="1026"/>
      <c r="CS530" s="1202"/>
      <c r="CT530" s="1022"/>
      <c r="CU530" s="1022"/>
      <c r="CV530" s="1022"/>
      <c r="CW530" s="1065"/>
      <c r="CX530" s="1026"/>
      <c r="CY530" s="1022"/>
      <c r="CZ530" s="1022"/>
      <c r="DA530" s="1022"/>
      <c r="DB530" s="1022"/>
      <c r="DC530" s="1065"/>
    </row>
    <row r="531" spans="1:107" ht="18.600000000000001" customHeight="1" x14ac:dyDescent="0.25">
      <c r="A531" s="1180" t="s">
        <v>1208</v>
      </c>
      <c r="B531" s="1018"/>
      <c r="C531" s="1018"/>
      <c r="D531" s="1011"/>
      <c r="E531" s="1023"/>
      <c r="F531" s="1019"/>
      <c r="G531" s="1016"/>
      <c r="H531" s="1020"/>
      <c r="I531" s="1239"/>
      <c r="J531" s="1238"/>
      <c r="K531" s="1021"/>
      <c r="L531" s="1016"/>
      <c r="M531" s="1022"/>
      <c r="N53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3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3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3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3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3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31" s="1022"/>
      <c r="U531" s="1022"/>
      <c r="V53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3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3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3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3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3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31" s="1022"/>
      <c r="AC531" s="1046"/>
      <c r="AD531" s="1047"/>
      <c r="AE531" s="1047"/>
      <c r="AF531" s="1047"/>
      <c r="AG531" s="1039"/>
      <c r="AH531" s="1038"/>
      <c r="AI531" s="1048"/>
      <c r="AJ531" s="1048"/>
      <c r="AK531" s="1041"/>
      <c r="AL531" s="1042"/>
      <c r="AM531" s="1043"/>
      <c r="AN531" s="1040"/>
      <c r="AO531" s="1044"/>
      <c r="AP531" s="1044"/>
      <c r="AQ531" s="1044"/>
      <c r="AR531" s="1044"/>
      <c r="AS531" s="1044"/>
      <c r="AT531" s="1044"/>
      <c r="AU531" s="1049"/>
      <c r="AV531" s="1041"/>
      <c r="AW531" s="1041"/>
      <c r="AX531" s="1047"/>
      <c r="AY53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3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31" s="1055"/>
      <c r="BB531" s="1038"/>
      <c r="BC531" s="1038"/>
      <c r="BD53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31" s="1038"/>
      <c r="BF531" s="1030"/>
      <c r="BG531" s="1030"/>
      <c r="BH531" s="1066"/>
      <c r="BI531" s="1038"/>
      <c r="BJ531" s="1066"/>
      <c r="BK531" s="1055"/>
      <c r="BL531" s="1038"/>
      <c r="BM531" s="1067"/>
      <c r="BN531" s="1068"/>
      <c r="BO531" s="1055"/>
      <c r="BP531" s="1022"/>
      <c r="BQ531" s="1067"/>
      <c r="BR531" s="1069"/>
      <c r="BS531" s="1070"/>
      <c r="BT531" s="1022"/>
      <c r="BU531" s="1071"/>
      <c r="BV531" s="1039"/>
      <c r="BW531" s="1025"/>
      <c r="BX531" s="1026"/>
      <c r="BY531" s="1022"/>
      <c r="BZ531" s="1022"/>
      <c r="CA531" s="1025"/>
      <c r="CB531" s="1026"/>
      <c r="CC531" s="1025"/>
      <c r="CD531" s="1026"/>
      <c r="CE531" s="1025"/>
      <c r="CF531" s="1026"/>
      <c r="CG531" s="1202"/>
      <c r="CH531" s="1022"/>
      <c r="CI531" s="1022"/>
      <c r="CJ531" s="1022"/>
      <c r="CK531" s="1065"/>
      <c r="CL531" s="1026"/>
      <c r="CM531" s="1202"/>
      <c r="CN531" s="1022"/>
      <c r="CO531" s="1022"/>
      <c r="CP531" s="1022"/>
      <c r="CQ531" s="1065"/>
      <c r="CR531" s="1026"/>
      <c r="CS531" s="1202"/>
      <c r="CT531" s="1022"/>
      <c r="CU531" s="1022"/>
      <c r="CV531" s="1022"/>
      <c r="CW531" s="1065"/>
      <c r="CX531" s="1026"/>
      <c r="CY531" s="1022"/>
      <c r="CZ531" s="1022"/>
      <c r="DA531" s="1022"/>
      <c r="DB531" s="1022"/>
      <c r="DC531" s="1065"/>
    </row>
    <row r="532" spans="1:107" ht="18.600000000000001" customHeight="1" x14ac:dyDescent="0.25">
      <c r="A532" s="1180" t="s">
        <v>1209</v>
      </c>
      <c r="B532" s="1018"/>
      <c r="C532" s="1018"/>
      <c r="D532" s="1011"/>
      <c r="E532" s="1023"/>
      <c r="F532" s="1019"/>
      <c r="G532" s="1016"/>
      <c r="H532" s="1020"/>
      <c r="I532" s="1239"/>
      <c r="J532" s="1238"/>
      <c r="K532" s="1021"/>
      <c r="L532" s="1016"/>
      <c r="M532" s="1022"/>
      <c r="N53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3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3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3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3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3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32" s="1022"/>
      <c r="U532" s="1022"/>
      <c r="V53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3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3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3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3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3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32" s="1022"/>
      <c r="AC532" s="1046"/>
      <c r="AD532" s="1047"/>
      <c r="AE532" s="1047"/>
      <c r="AF532" s="1047"/>
      <c r="AG532" s="1039"/>
      <c r="AH532" s="1038"/>
      <c r="AI532" s="1048"/>
      <c r="AJ532" s="1048"/>
      <c r="AK532" s="1041"/>
      <c r="AL532" s="1042"/>
      <c r="AM532" s="1043"/>
      <c r="AN532" s="1040"/>
      <c r="AO532" s="1044"/>
      <c r="AP532" s="1044"/>
      <c r="AQ532" s="1044"/>
      <c r="AR532" s="1044"/>
      <c r="AS532" s="1044"/>
      <c r="AT532" s="1044"/>
      <c r="AU532" s="1049"/>
      <c r="AV532" s="1041"/>
      <c r="AW532" s="1041"/>
      <c r="AX532" s="1047"/>
      <c r="AY53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3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32" s="1055"/>
      <c r="BB532" s="1038"/>
      <c r="BC532" s="1038"/>
      <c r="BD53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32" s="1038"/>
      <c r="BF532" s="1030"/>
      <c r="BG532" s="1030"/>
      <c r="BH532" s="1066"/>
      <c r="BI532" s="1038"/>
      <c r="BJ532" s="1066"/>
      <c r="BK532" s="1055"/>
      <c r="BL532" s="1038"/>
      <c r="BM532" s="1067"/>
      <c r="BN532" s="1068"/>
      <c r="BO532" s="1055"/>
      <c r="BP532" s="1022"/>
      <c r="BQ532" s="1067"/>
      <c r="BR532" s="1069"/>
      <c r="BS532" s="1070"/>
      <c r="BT532" s="1022"/>
      <c r="BU532" s="1071"/>
      <c r="BV532" s="1039"/>
      <c r="BW532" s="1025"/>
      <c r="BX532" s="1026"/>
      <c r="BY532" s="1022"/>
      <c r="BZ532" s="1022"/>
      <c r="CA532" s="1025"/>
      <c r="CB532" s="1026"/>
      <c r="CC532" s="1025"/>
      <c r="CD532" s="1026"/>
      <c r="CE532" s="1025"/>
      <c r="CF532" s="1026"/>
      <c r="CG532" s="1202"/>
      <c r="CH532" s="1022"/>
      <c r="CI532" s="1022"/>
      <c r="CJ532" s="1022"/>
      <c r="CK532" s="1065"/>
      <c r="CL532" s="1026"/>
      <c r="CM532" s="1202"/>
      <c r="CN532" s="1022"/>
      <c r="CO532" s="1022"/>
      <c r="CP532" s="1022"/>
      <c r="CQ532" s="1065"/>
      <c r="CR532" s="1026"/>
      <c r="CS532" s="1202"/>
      <c r="CT532" s="1022"/>
      <c r="CU532" s="1022"/>
      <c r="CV532" s="1022"/>
      <c r="CW532" s="1065"/>
      <c r="CX532" s="1026"/>
      <c r="CY532" s="1022"/>
      <c r="CZ532" s="1022"/>
      <c r="DA532" s="1022"/>
      <c r="DB532" s="1022"/>
      <c r="DC532" s="1065"/>
    </row>
    <row r="533" spans="1:107" ht="18.600000000000001" customHeight="1" x14ac:dyDescent="0.25">
      <c r="A533" s="1180" t="s">
        <v>1210</v>
      </c>
      <c r="B533" s="1018"/>
      <c r="C533" s="1018"/>
      <c r="D533" s="1011"/>
      <c r="E533" s="1023"/>
      <c r="F533" s="1019"/>
      <c r="G533" s="1016"/>
      <c r="H533" s="1020"/>
      <c r="I533" s="1239"/>
      <c r="J533" s="1238"/>
      <c r="K533" s="1021"/>
      <c r="L533" s="1016"/>
      <c r="M533" s="1022"/>
      <c r="N53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3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3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3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3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3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33" s="1022"/>
      <c r="U533" s="1022"/>
      <c r="V53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3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3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3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3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3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33" s="1022"/>
      <c r="AC533" s="1046"/>
      <c r="AD533" s="1047"/>
      <c r="AE533" s="1047"/>
      <c r="AF533" s="1047"/>
      <c r="AG533" s="1039"/>
      <c r="AH533" s="1038"/>
      <c r="AI533" s="1048"/>
      <c r="AJ533" s="1048"/>
      <c r="AK533" s="1041"/>
      <c r="AL533" s="1042"/>
      <c r="AM533" s="1043"/>
      <c r="AN533" s="1040"/>
      <c r="AO533" s="1044"/>
      <c r="AP533" s="1044"/>
      <c r="AQ533" s="1044"/>
      <c r="AR533" s="1044"/>
      <c r="AS533" s="1044"/>
      <c r="AT533" s="1044"/>
      <c r="AU533" s="1049"/>
      <c r="AV533" s="1041"/>
      <c r="AW533" s="1041"/>
      <c r="AX533" s="1047"/>
      <c r="AY53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3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33" s="1055"/>
      <c r="BB533" s="1038"/>
      <c r="BC533" s="1038"/>
      <c r="BD53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33" s="1038"/>
      <c r="BF533" s="1030"/>
      <c r="BG533" s="1030"/>
      <c r="BH533" s="1066"/>
      <c r="BI533" s="1038"/>
      <c r="BJ533" s="1066"/>
      <c r="BK533" s="1055"/>
      <c r="BL533" s="1038"/>
      <c r="BM533" s="1067"/>
      <c r="BN533" s="1068"/>
      <c r="BO533" s="1055"/>
      <c r="BP533" s="1022"/>
      <c r="BQ533" s="1067"/>
      <c r="BR533" s="1069"/>
      <c r="BS533" s="1070"/>
      <c r="BT533" s="1022"/>
      <c r="BU533" s="1071"/>
      <c r="BV533" s="1039"/>
      <c r="BW533" s="1025"/>
      <c r="BX533" s="1026"/>
      <c r="BY533" s="1022"/>
      <c r="BZ533" s="1022"/>
      <c r="CA533" s="1025"/>
      <c r="CB533" s="1026"/>
      <c r="CC533" s="1025"/>
      <c r="CD533" s="1026"/>
      <c r="CE533" s="1025"/>
      <c r="CF533" s="1026"/>
      <c r="CG533" s="1202"/>
      <c r="CH533" s="1022"/>
      <c r="CI533" s="1022"/>
      <c r="CJ533" s="1022"/>
      <c r="CK533" s="1065"/>
      <c r="CL533" s="1026"/>
      <c r="CM533" s="1202"/>
      <c r="CN533" s="1022"/>
      <c r="CO533" s="1022"/>
      <c r="CP533" s="1022"/>
      <c r="CQ533" s="1065"/>
      <c r="CR533" s="1026"/>
      <c r="CS533" s="1202"/>
      <c r="CT533" s="1022"/>
      <c r="CU533" s="1022"/>
      <c r="CV533" s="1022"/>
      <c r="CW533" s="1065"/>
      <c r="CX533" s="1026"/>
      <c r="CY533" s="1022"/>
      <c r="CZ533" s="1022"/>
      <c r="DA533" s="1022"/>
      <c r="DB533" s="1022"/>
      <c r="DC533" s="1065"/>
    </row>
    <row r="534" spans="1:107" ht="18.600000000000001" customHeight="1" x14ac:dyDescent="0.25">
      <c r="A534" s="1180" t="s">
        <v>1211</v>
      </c>
      <c r="B534" s="1018"/>
      <c r="C534" s="1018"/>
      <c r="D534" s="1011"/>
      <c r="E534" s="1023"/>
      <c r="F534" s="1019"/>
      <c r="G534" s="1016"/>
      <c r="H534" s="1020"/>
      <c r="I534" s="1239"/>
      <c r="J534" s="1238"/>
      <c r="K534" s="1021"/>
      <c r="L534" s="1016"/>
      <c r="M534" s="1022"/>
      <c r="N53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3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3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3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3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3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34" s="1022"/>
      <c r="U534" s="1022"/>
      <c r="V53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3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3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3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3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3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34" s="1022"/>
      <c r="AC534" s="1046"/>
      <c r="AD534" s="1047"/>
      <c r="AE534" s="1047"/>
      <c r="AF534" s="1047"/>
      <c r="AG534" s="1039"/>
      <c r="AH534" s="1038"/>
      <c r="AI534" s="1048"/>
      <c r="AJ534" s="1048"/>
      <c r="AK534" s="1041"/>
      <c r="AL534" s="1042"/>
      <c r="AM534" s="1043"/>
      <c r="AN534" s="1040"/>
      <c r="AO534" s="1044"/>
      <c r="AP534" s="1044"/>
      <c r="AQ534" s="1044"/>
      <c r="AR534" s="1044"/>
      <c r="AS534" s="1044"/>
      <c r="AT534" s="1044"/>
      <c r="AU534" s="1049"/>
      <c r="AV534" s="1041"/>
      <c r="AW534" s="1041"/>
      <c r="AX534" s="1047"/>
      <c r="AY53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3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34" s="1055"/>
      <c r="BB534" s="1038"/>
      <c r="BC534" s="1038"/>
      <c r="BD53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34" s="1038"/>
      <c r="BF534" s="1030"/>
      <c r="BG534" s="1030"/>
      <c r="BH534" s="1066"/>
      <c r="BI534" s="1038"/>
      <c r="BJ534" s="1066"/>
      <c r="BK534" s="1055"/>
      <c r="BL534" s="1038"/>
      <c r="BM534" s="1067"/>
      <c r="BN534" s="1068"/>
      <c r="BO534" s="1055"/>
      <c r="BP534" s="1022"/>
      <c r="BQ534" s="1067"/>
      <c r="BR534" s="1069"/>
      <c r="BS534" s="1070"/>
      <c r="BT534" s="1022"/>
      <c r="BU534" s="1071"/>
      <c r="BV534" s="1039"/>
      <c r="BW534" s="1025"/>
      <c r="BX534" s="1026"/>
      <c r="BY534" s="1022"/>
      <c r="BZ534" s="1022"/>
      <c r="CA534" s="1025"/>
      <c r="CB534" s="1026"/>
      <c r="CC534" s="1025"/>
      <c r="CD534" s="1026"/>
      <c r="CE534" s="1025"/>
      <c r="CF534" s="1026"/>
      <c r="CG534" s="1202"/>
      <c r="CH534" s="1022"/>
      <c r="CI534" s="1022"/>
      <c r="CJ534" s="1022"/>
      <c r="CK534" s="1065"/>
      <c r="CL534" s="1026"/>
      <c r="CM534" s="1202"/>
      <c r="CN534" s="1022"/>
      <c r="CO534" s="1022"/>
      <c r="CP534" s="1022"/>
      <c r="CQ534" s="1065"/>
      <c r="CR534" s="1026"/>
      <c r="CS534" s="1202"/>
      <c r="CT534" s="1022"/>
      <c r="CU534" s="1022"/>
      <c r="CV534" s="1022"/>
      <c r="CW534" s="1065"/>
      <c r="CX534" s="1026"/>
      <c r="CY534" s="1022"/>
      <c r="CZ534" s="1022"/>
      <c r="DA534" s="1022"/>
      <c r="DB534" s="1022"/>
      <c r="DC534" s="1065"/>
    </row>
    <row r="535" spans="1:107" ht="18.600000000000001" customHeight="1" x14ac:dyDescent="0.25">
      <c r="A535" s="1180" t="s">
        <v>1212</v>
      </c>
      <c r="B535" s="1018"/>
      <c r="C535" s="1018"/>
      <c r="D535" s="1011"/>
      <c r="E535" s="1023"/>
      <c r="F535" s="1019"/>
      <c r="G535" s="1016"/>
      <c r="H535" s="1020"/>
      <c r="I535" s="1239"/>
      <c r="J535" s="1238"/>
      <c r="K535" s="1021"/>
      <c r="L535" s="1016"/>
      <c r="M535" s="1022"/>
      <c r="N53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3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3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3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3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3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35" s="1022"/>
      <c r="U535" s="1022"/>
      <c r="V53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3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3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3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3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3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35" s="1022"/>
      <c r="AC535" s="1046"/>
      <c r="AD535" s="1047"/>
      <c r="AE535" s="1047"/>
      <c r="AF535" s="1047"/>
      <c r="AG535" s="1039"/>
      <c r="AH535" s="1038"/>
      <c r="AI535" s="1048"/>
      <c r="AJ535" s="1048"/>
      <c r="AK535" s="1041"/>
      <c r="AL535" s="1042"/>
      <c r="AM535" s="1043"/>
      <c r="AN535" s="1040"/>
      <c r="AO535" s="1044"/>
      <c r="AP535" s="1044"/>
      <c r="AQ535" s="1044"/>
      <c r="AR535" s="1044"/>
      <c r="AS535" s="1044"/>
      <c r="AT535" s="1044"/>
      <c r="AU535" s="1049"/>
      <c r="AV535" s="1041"/>
      <c r="AW535" s="1041"/>
      <c r="AX535" s="1047"/>
      <c r="AY53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3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35" s="1055"/>
      <c r="BB535" s="1038"/>
      <c r="BC535" s="1038"/>
      <c r="BD53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35" s="1038"/>
      <c r="BF535" s="1030"/>
      <c r="BG535" s="1030"/>
      <c r="BH535" s="1066"/>
      <c r="BI535" s="1038"/>
      <c r="BJ535" s="1066"/>
      <c r="BK535" s="1055"/>
      <c r="BL535" s="1038"/>
      <c r="BM535" s="1067"/>
      <c r="BN535" s="1068"/>
      <c r="BO535" s="1055"/>
      <c r="BP535" s="1022"/>
      <c r="BQ535" s="1067"/>
      <c r="BR535" s="1069"/>
      <c r="BS535" s="1070"/>
      <c r="BT535" s="1022"/>
      <c r="BU535" s="1071"/>
      <c r="BV535" s="1039"/>
      <c r="BW535" s="1025"/>
      <c r="BX535" s="1026"/>
      <c r="BY535" s="1022"/>
      <c r="BZ535" s="1022"/>
      <c r="CA535" s="1025"/>
      <c r="CB535" s="1026"/>
      <c r="CC535" s="1025"/>
      <c r="CD535" s="1026"/>
      <c r="CE535" s="1025"/>
      <c r="CF535" s="1026"/>
      <c r="CG535" s="1202"/>
      <c r="CH535" s="1022"/>
      <c r="CI535" s="1022"/>
      <c r="CJ535" s="1022"/>
      <c r="CK535" s="1065"/>
      <c r="CL535" s="1026"/>
      <c r="CM535" s="1202"/>
      <c r="CN535" s="1022"/>
      <c r="CO535" s="1022"/>
      <c r="CP535" s="1022"/>
      <c r="CQ535" s="1065"/>
      <c r="CR535" s="1026"/>
      <c r="CS535" s="1202"/>
      <c r="CT535" s="1022"/>
      <c r="CU535" s="1022"/>
      <c r="CV535" s="1022"/>
      <c r="CW535" s="1065"/>
      <c r="CX535" s="1026"/>
      <c r="CY535" s="1022"/>
      <c r="CZ535" s="1022"/>
      <c r="DA535" s="1022"/>
      <c r="DB535" s="1022"/>
      <c r="DC535" s="1065"/>
    </row>
    <row r="536" spans="1:107" ht="18.600000000000001" customHeight="1" x14ac:dyDescent="0.25">
      <c r="A536" s="1180" t="s">
        <v>1213</v>
      </c>
      <c r="B536" s="1018"/>
      <c r="C536" s="1018"/>
      <c r="D536" s="1011"/>
      <c r="E536" s="1023"/>
      <c r="F536" s="1019"/>
      <c r="G536" s="1016"/>
      <c r="H536" s="1020"/>
      <c r="I536" s="1239"/>
      <c r="J536" s="1238"/>
      <c r="K536" s="1021"/>
      <c r="L536" s="1016"/>
      <c r="M536" s="1022"/>
      <c r="N53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3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3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3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3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3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36" s="1022"/>
      <c r="U536" s="1022"/>
      <c r="V53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3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3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3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3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3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36" s="1022"/>
      <c r="AC536" s="1046"/>
      <c r="AD536" s="1047"/>
      <c r="AE536" s="1047"/>
      <c r="AF536" s="1047"/>
      <c r="AG536" s="1039"/>
      <c r="AH536" s="1038"/>
      <c r="AI536" s="1048"/>
      <c r="AJ536" s="1048"/>
      <c r="AK536" s="1041"/>
      <c r="AL536" s="1042"/>
      <c r="AM536" s="1043"/>
      <c r="AN536" s="1040"/>
      <c r="AO536" s="1044"/>
      <c r="AP536" s="1044"/>
      <c r="AQ536" s="1044"/>
      <c r="AR536" s="1044"/>
      <c r="AS536" s="1044"/>
      <c r="AT536" s="1044"/>
      <c r="AU536" s="1049"/>
      <c r="AV536" s="1041"/>
      <c r="AW536" s="1041"/>
      <c r="AX536" s="1047"/>
      <c r="AY53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3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36" s="1055"/>
      <c r="BB536" s="1038"/>
      <c r="BC536" s="1038"/>
      <c r="BD53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36" s="1038"/>
      <c r="BF536" s="1030"/>
      <c r="BG536" s="1030"/>
      <c r="BH536" s="1066"/>
      <c r="BI536" s="1038"/>
      <c r="BJ536" s="1066"/>
      <c r="BK536" s="1055"/>
      <c r="BL536" s="1038"/>
      <c r="BM536" s="1067"/>
      <c r="BN536" s="1068"/>
      <c r="BO536" s="1055"/>
      <c r="BP536" s="1022"/>
      <c r="BQ536" s="1067"/>
      <c r="BR536" s="1069"/>
      <c r="BS536" s="1070"/>
      <c r="BT536" s="1022"/>
      <c r="BU536" s="1071"/>
      <c r="BV536" s="1039"/>
      <c r="BW536" s="1025"/>
      <c r="BX536" s="1026"/>
      <c r="BY536" s="1022"/>
      <c r="BZ536" s="1022"/>
      <c r="CA536" s="1025"/>
      <c r="CB536" s="1026"/>
      <c r="CC536" s="1025"/>
      <c r="CD536" s="1026"/>
      <c r="CE536" s="1025"/>
      <c r="CF536" s="1026"/>
      <c r="CG536" s="1202"/>
      <c r="CH536" s="1022"/>
      <c r="CI536" s="1022"/>
      <c r="CJ536" s="1022"/>
      <c r="CK536" s="1065"/>
      <c r="CL536" s="1026"/>
      <c r="CM536" s="1202"/>
      <c r="CN536" s="1022"/>
      <c r="CO536" s="1022"/>
      <c r="CP536" s="1022"/>
      <c r="CQ536" s="1065"/>
      <c r="CR536" s="1026"/>
      <c r="CS536" s="1202"/>
      <c r="CT536" s="1022"/>
      <c r="CU536" s="1022"/>
      <c r="CV536" s="1022"/>
      <c r="CW536" s="1065"/>
      <c r="CX536" s="1026"/>
      <c r="CY536" s="1022"/>
      <c r="CZ536" s="1022"/>
      <c r="DA536" s="1022"/>
      <c r="DB536" s="1022"/>
      <c r="DC536" s="1065"/>
    </row>
    <row r="537" spans="1:107" ht="18.600000000000001" customHeight="1" x14ac:dyDescent="0.25">
      <c r="A537" s="1180" t="s">
        <v>1214</v>
      </c>
      <c r="B537" s="1018"/>
      <c r="C537" s="1018"/>
      <c r="D537" s="1011"/>
      <c r="E537" s="1023"/>
      <c r="F537" s="1019"/>
      <c r="G537" s="1016"/>
      <c r="H537" s="1020"/>
      <c r="I537" s="1239"/>
      <c r="J537" s="1238"/>
      <c r="K537" s="1021"/>
      <c r="L537" s="1016"/>
      <c r="M537" s="1022"/>
      <c r="N53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3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3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3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3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3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37" s="1022"/>
      <c r="U537" s="1022"/>
      <c r="V53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3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3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3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3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3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37" s="1022"/>
      <c r="AC537" s="1046"/>
      <c r="AD537" s="1047"/>
      <c r="AE537" s="1047"/>
      <c r="AF537" s="1047"/>
      <c r="AG537" s="1039"/>
      <c r="AH537" s="1038"/>
      <c r="AI537" s="1048"/>
      <c r="AJ537" s="1048"/>
      <c r="AK537" s="1041"/>
      <c r="AL537" s="1042"/>
      <c r="AM537" s="1043"/>
      <c r="AN537" s="1040"/>
      <c r="AO537" s="1044"/>
      <c r="AP537" s="1044"/>
      <c r="AQ537" s="1044"/>
      <c r="AR537" s="1044"/>
      <c r="AS537" s="1044"/>
      <c r="AT537" s="1044"/>
      <c r="AU537" s="1049"/>
      <c r="AV537" s="1041"/>
      <c r="AW537" s="1041"/>
      <c r="AX537" s="1047"/>
      <c r="AY53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3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37" s="1055"/>
      <c r="BB537" s="1038"/>
      <c r="BC537" s="1038"/>
      <c r="BD53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37" s="1038"/>
      <c r="BF537" s="1030"/>
      <c r="BG537" s="1030"/>
      <c r="BH537" s="1066"/>
      <c r="BI537" s="1038"/>
      <c r="BJ537" s="1066"/>
      <c r="BK537" s="1055"/>
      <c r="BL537" s="1038"/>
      <c r="BM537" s="1067"/>
      <c r="BN537" s="1068"/>
      <c r="BO537" s="1055"/>
      <c r="BP537" s="1022"/>
      <c r="BQ537" s="1067"/>
      <c r="BR537" s="1069"/>
      <c r="BS537" s="1070"/>
      <c r="BT537" s="1022"/>
      <c r="BU537" s="1071"/>
      <c r="BV537" s="1039"/>
      <c r="BW537" s="1025"/>
      <c r="BX537" s="1026"/>
      <c r="BY537" s="1022"/>
      <c r="BZ537" s="1022"/>
      <c r="CA537" s="1025"/>
      <c r="CB537" s="1026"/>
      <c r="CC537" s="1025"/>
      <c r="CD537" s="1026"/>
      <c r="CE537" s="1025"/>
      <c r="CF537" s="1026"/>
      <c r="CG537" s="1202"/>
      <c r="CH537" s="1022"/>
      <c r="CI537" s="1022"/>
      <c r="CJ537" s="1022"/>
      <c r="CK537" s="1065"/>
      <c r="CL537" s="1026"/>
      <c r="CM537" s="1202"/>
      <c r="CN537" s="1022"/>
      <c r="CO537" s="1022"/>
      <c r="CP537" s="1022"/>
      <c r="CQ537" s="1065"/>
      <c r="CR537" s="1026"/>
      <c r="CS537" s="1202"/>
      <c r="CT537" s="1022"/>
      <c r="CU537" s="1022"/>
      <c r="CV537" s="1022"/>
      <c r="CW537" s="1065"/>
      <c r="CX537" s="1026"/>
      <c r="CY537" s="1022"/>
      <c r="CZ537" s="1022"/>
      <c r="DA537" s="1022"/>
      <c r="DB537" s="1022"/>
      <c r="DC537" s="1065"/>
    </row>
    <row r="538" spans="1:107" ht="18.600000000000001" customHeight="1" x14ac:dyDescent="0.25">
      <c r="A538" s="1180" t="s">
        <v>1215</v>
      </c>
      <c r="B538" s="1018"/>
      <c r="C538" s="1018"/>
      <c r="D538" s="1011"/>
      <c r="E538" s="1023"/>
      <c r="F538" s="1019"/>
      <c r="G538" s="1016"/>
      <c r="H538" s="1020"/>
      <c r="I538" s="1239"/>
      <c r="J538" s="1238"/>
      <c r="K538" s="1021"/>
      <c r="L538" s="1016"/>
      <c r="M538" s="1022"/>
      <c r="N53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3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3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3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3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3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38" s="1022"/>
      <c r="U538" s="1022"/>
      <c r="V53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3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3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3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3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3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38" s="1022"/>
      <c r="AC538" s="1046"/>
      <c r="AD538" s="1047"/>
      <c r="AE538" s="1047"/>
      <c r="AF538" s="1047"/>
      <c r="AG538" s="1039"/>
      <c r="AH538" s="1038"/>
      <c r="AI538" s="1048"/>
      <c r="AJ538" s="1048"/>
      <c r="AK538" s="1041"/>
      <c r="AL538" s="1042"/>
      <c r="AM538" s="1043"/>
      <c r="AN538" s="1040"/>
      <c r="AO538" s="1044"/>
      <c r="AP538" s="1044"/>
      <c r="AQ538" s="1044"/>
      <c r="AR538" s="1044"/>
      <c r="AS538" s="1044"/>
      <c r="AT538" s="1044"/>
      <c r="AU538" s="1049"/>
      <c r="AV538" s="1041"/>
      <c r="AW538" s="1041"/>
      <c r="AX538" s="1047"/>
      <c r="AY53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3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38" s="1055"/>
      <c r="BB538" s="1038"/>
      <c r="BC538" s="1038"/>
      <c r="BD53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38" s="1038"/>
      <c r="BF538" s="1030"/>
      <c r="BG538" s="1030"/>
      <c r="BH538" s="1066"/>
      <c r="BI538" s="1038"/>
      <c r="BJ538" s="1066"/>
      <c r="BK538" s="1055"/>
      <c r="BL538" s="1038"/>
      <c r="BM538" s="1067"/>
      <c r="BN538" s="1068"/>
      <c r="BO538" s="1055"/>
      <c r="BP538" s="1022"/>
      <c r="BQ538" s="1067"/>
      <c r="BR538" s="1069"/>
      <c r="BS538" s="1070"/>
      <c r="BT538" s="1022"/>
      <c r="BU538" s="1071"/>
      <c r="BV538" s="1039"/>
      <c r="BW538" s="1025"/>
      <c r="BX538" s="1026"/>
      <c r="BY538" s="1022"/>
      <c r="BZ538" s="1022"/>
      <c r="CA538" s="1025"/>
      <c r="CB538" s="1026"/>
      <c r="CC538" s="1025"/>
      <c r="CD538" s="1026"/>
      <c r="CE538" s="1025"/>
      <c r="CF538" s="1026"/>
      <c r="CG538" s="1202"/>
      <c r="CH538" s="1022"/>
      <c r="CI538" s="1022"/>
      <c r="CJ538" s="1022"/>
      <c r="CK538" s="1065"/>
      <c r="CL538" s="1026"/>
      <c r="CM538" s="1202"/>
      <c r="CN538" s="1022"/>
      <c r="CO538" s="1022"/>
      <c r="CP538" s="1022"/>
      <c r="CQ538" s="1065"/>
      <c r="CR538" s="1026"/>
      <c r="CS538" s="1202"/>
      <c r="CT538" s="1022"/>
      <c r="CU538" s="1022"/>
      <c r="CV538" s="1022"/>
      <c r="CW538" s="1065"/>
      <c r="CX538" s="1026"/>
      <c r="CY538" s="1022"/>
      <c r="CZ538" s="1022"/>
      <c r="DA538" s="1022"/>
      <c r="DB538" s="1022"/>
      <c r="DC538" s="1065"/>
    </row>
    <row r="539" spans="1:107" ht="18.600000000000001" customHeight="1" x14ac:dyDescent="0.25">
      <c r="A539" s="1180" t="s">
        <v>1216</v>
      </c>
      <c r="B539" s="1018"/>
      <c r="C539" s="1018"/>
      <c r="D539" s="1011"/>
      <c r="E539" s="1023"/>
      <c r="F539" s="1019"/>
      <c r="G539" s="1016"/>
      <c r="H539" s="1020"/>
      <c r="I539" s="1239"/>
      <c r="J539" s="1238"/>
      <c r="K539" s="1021"/>
      <c r="L539" s="1016"/>
      <c r="M539" s="1022"/>
      <c r="N53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3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3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3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3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3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39" s="1022"/>
      <c r="U539" s="1022"/>
      <c r="V53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3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3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3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3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3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39" s="1022"/>
      <c r="AC539" s="1046"/>
      <c r="AD539" s="1047"/>
      <c r="AE539" s="1047"/>
      <c r="AF539" s="1047"/>
      <c r="AG539" s="1039"/>
      <c r="AH539" s="1038"/>
      <c r="AI539" s="1048"/>
      <c r="AJ539" s="1048"/>
      <c r="AK539" s="1041"/>
      <c r="AL539" s="1042"/>
      <c r="AM539" s="1043"/>
      <c r="AN539" s="1040"/>
      <c r="AO539" s="1044"/>
      <c r="AP539" s="1044"/>
      <c r="AQ539" s="1044"/>
      <c r="AR539" s="1044"/>
      <c r="AS539" s="1044"/>
      <c r="AT539" s="1044"/>
      <c r="AU539" s="1049"/>
      <c r="AV539" s="1041"/>
      <c r="AW539" s="1041"/>
      <c r="AX539" s="1047"/>
      <c r="AY53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3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39" s="1055"/>
      <c r="BB539" s="1038"/>
      <c r="BC539" s="1038"/>
      <c r="BD53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39" s="1038"/>
      <c r="BF539" s="1030"/>
      <c r="BG539" s="1030"/>
      <c r="BH539" s="1066"/>
      <c r="BI539" s="1038"/>
      <c r="BJ539" s="1066"/>
      <c r="BK539" s="1055"/>
      <c r="BL539" s="1038"/>
      <c r="BM539" s="1067"/>
      <c r="BN539" s="1068"/>
      <c r="BO539" s="1055"/>
      <c r="BP539" s="1022"/>
      <c r="BQ539" s="1067"/>
      <c r="BR539" s="1069"/>
      <c r="BS539" s="1070"/>
      <c r="BT539" s="1022"/>
      <c r="BU539" s="1071"/>
      <c r="BV539" s="1039"/>
      <c r="BW539" s="1025"/>
      <c r="BX539" s="1026"/>
      <c r="BY539" s="1022"/>
      <c r="BZ539" s="1022"/>
      <c r="CA539" s="1025"/>
      <c r="CB539" s="1026"/>
      <c r="CC539" s="1025"/>
      <c r="CD539" s="1026"/>
      <c r="CE539" s="1025"/>
      <c r="CF539" s="1026"/>
      <c r="CG539" s="1202"/>
      <c r="CH539" s="1022"/>
      <c r="CI539" s="1022"/>
      <c r="CJ539" s="1022"/>
      <c r="CK539" s="1065"/>
      <c r="CL539" s="1026"/>
      <c r="CM539" s="1202"/>
      <c r="CN539" s="1022"/>
      <c r="CO539" s="1022"/>
      <c r="CP539" s="1022"/>
      <c r="CQ539" s="1065"/>
      <c r="CR539" s="1026"/>
      <c r="CS539" s="1202"/>
      <c r="CT539" s="1022"/>
      <c r="CU539" s="1022"/>
      <c r="CV539" s="1022"/>
      <c r="CW539" s="1065"/>
      <c r="CX539" s="1026"/>
      <c r="CY539" s="1022"/>
      <c r="CZ539" s="1022"/>
      <c r="DA539" s="1022"/>
      <c r="DB539" s="1022"/>
      <c r="DC539" s="1065"/>
    </row>
    <row r="540" spans="1:107" ht="18.600000000000001" customHeight="1" x14ac:dyDescent="0.25">
      <c r="A540" s="1180" t="s">
        <v>1217</v>
      </c>
      <c r="B540" s="1018"/>
      <c r="C540" s="1018"/>
      <c r="D540" s="1011"/>
      <c r="E540" s="1023"/>
      <c r="F540" s="1019"/>
      <c r="G540" s="1016"/>
      <c r="H540" s="1020"/>
      <c r="I540" s="1239"/>
      <c r="J540" s="1238"/>
      <c r="K540" s="1021"/>
      <c r="L540" s="1016"/>
      <c r="M540" s="1022"/>
      <c r="N54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4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4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4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4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4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40" s="1022"/>
      <c r="U540" s="1022"/>
      <c r="V54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4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4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4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4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4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40" s="1022"/>
      <c r="AC540" s="1046"/>
      <c r="AD540" s="1047"/>
      <c r="AE540" s="1047"/>
      <c r="AF540" s="1047"/>
      <c r="AG540" s="1039"/>
      <c r="AH540" s="1038"/>
      <c r="AI540" s="1048"/>
      <c r="AJ540" s="1048"/>
      <c r="AK540" s="1041"/>
      <c r="AL540" s="1042"/>
      <c r="AM540" s="1043"/>
      <c r="AN540" s="1040"/>
      <c r="AO540" s="1044"/>
      <c r="AP540" s="1044"/>
      <c r="AQ540" s="1044"/>
      <c r="AR540" s="1044"/>
      <c r="AS540" s="1044"/>
      <c r="AT540" s="1044"/>
      <c r="AU540" s="1049"/>
      <c r="AV540" s="1041"/>
      <c r="AW540" s="1041"/>
      <c r="AX540" s="1047"/>
      <c r="AY54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4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40" s="1055"/>
      <c r="BB540" s="1038"/>
      <c r="BC540" s="1038"/>
      <c r="BD54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40" s="1038"/>
      <c r="BF540" s="1030"/>
      <c r="BG540" s="1030"/>
      <c r="BH540" s="1066"/>
      <c r="BI540" s="1038"/>
      <c r="BJ540" s="1066"/>
      <c r="BK540" s="1055"/>
      <c r="BL540" s="1038"/>
      <c r="BM540" s="1067"/>
      <c r="BN540" s="1068"/>
      <c r="BO540" s="1055"/>
      <c r="BP540" s="1022"/>
      <c r="BQ540" s="1067"/>
      <c r="BR540" s="1069"/>
      <c r="BS540" s="1070"/>
      <c r="BT540" s="1022"/>
      <c r="BU540" s="1071"/>
      <c r="BV540" s="1039"/>
      <c r="BW540" s="1025"/>
      <c r="BX540" s="1026"/>
      <c r="BY540" s="1022"/>
      <c r="BZ540" s="1022"/>
      <c r="CA540" s="1025"/>
      <c r="CB540" s="1026"/>
      <c r="CC540" s="1025"/>
      <c r="CD540" s="1026"/>
      <c r="CE540" s="1025"/>
      <c r="CF540" s="1026"/>
      <c r="CG540" s="1202"/>
      <c r="CH540" s="1022"/>
      <c r="CI540" s="1022"/>
      <c r="CJ540" s="1022"/>
      <c r="CK540" s="1065"/>
      <c r="CL540" s="1026"/>
      <c r="CM540" s="1202"/>
      <c r="CN540" s="1022"/>
      <c r="CO540" s="1022"/>
      <c r="CP540" s="1022"/>
      <c r="CQ540" s="1065"/>
      <c r="CR540" s="1026"/>
      <c r="CS540" s="1202"/>
      <c r="CT540" s="1022"/>
      <c r="CU540" s="1022"/>
      <c r="CV540" s="1022"/>
      <c r="CW540" s="1065"/>
      <c r="CX540" s="1026"/>
      <c r="CY540" s="1022"/>
      <c r="CZ540" s="1022"/>
      <c r="DA540" s="1022"/>
      <c r="DB540" s="1022"/>
      <c r="DC540" s="1065"/>
    </row>
    <row r="541" spans="1:107" ht="18.600000000000001" customHeight="1" x14ac:dyDescent="0.25">
      <c r="A541" s="1180" t="s">
        <v>1218</v>
      </c>
      <c r="B541" s="1018"/>
      <c r="C541" s="1018"/>
      <c r="D541" s="1011"/>
      <c r="E541" s="1023"/>
      <c r="F541" s="1019"/>
      <c r="G541" s="1016"/>
      <c r="H541" s="1020"/>
      <c r="I541" s="1239"/>
      <c r="J541" s="1238"/>
      <c r="K541" s="1021"/>
      <c r="L541" s="1016"/>
      <c r="M541" s="1022"/>
      <c r="N54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4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4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4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4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4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41" s="1022"/>
      <c r="U541" s="1022"/>
      <c r="V54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4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4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4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4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4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41" s="1022"/>
      <c r="AC541" s="1046"/>
      <c r="AD541" s="1047"/>
      <c r="AE541" s="1047"/>
      <c r="AF541" s="1047"/>
      <c r="AG541" s="1039"/>
      <c r="AH541" s="1038"/>
      <c r="AI541" s="1048"/>
      <c r="AJ541" s="1048"/>
      <c r="AK541" s="1041"/>
      <c r="AL541" s="1042"/>
      <c r="AM541" s="1043"/>
      <c r="AN541" s="1040"/>
      <c r="AO541" s="1044"/>
      <c r="AP541" s="1044"/>
      <c r="AQ541" s="1044"/>
      <c r="AR541" s="1044"/>
      <c r="AS541" s="1044"/>
      <c r="AT541" s="1044"/>
      <c r="AU541" s="1049"/>
      <c r="AV541" s="1041"/>
      <c r="AW541" s="1041"/>
      <c r="AX541" s="1047"/>
      <c r="AY54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4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41" s="1055"/>
      <c r="BB541" s="1038"/>
      <c r="BC541" s="1038"/>
      <c r="BD54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41" s="1038"/>
      <c r="BF541" s="1030"/>
      <c r="BG541" s="1030"/>
      <c r="BH541" s="1066"/>
      <c r="BI541" s="1038"/>
      <c r="BJ541" s="1066"/>
      <c r="BK541" s="1055"/>
      <c r="BL541" s="1038"/>
      <c r="BM541" s="1067"/>
      <c r="BN541" s="1068"/>
      <c r="BO541" s="1055"/>
      <c r="BP541" s="1022"/>
      <c r="BQ541" s="1067"/>
      <c r="BR541" s="1069"/>
      <c r="BS541" s="1070"/>
      <c r="BT541" s="1022"/>
      <c r="BU541" s="1071"/>
      <c r="BV541" s="1039"/>
      <c r="BW541" s="1025"/>
      <c r="BX541" s="1026"/>
      <c r="BY541" s="1022"/>
      <c r="BZ541" s="1022"/>
      <c r="CA541" s="1025"/>
      <c r="CB541" s="1026"/>
      <c r="CC541" s="1025"/>
      <c r="CD541" s="1026"/>
      <c r="CE541" s="1025"/>
      <c r="CF541" s="1026"/>
      <c r="CG541" s="1202"/>
      <c r="CH541" s="1022"/>
      <c r="CI541" s="1022"/>
      <c r="CJ541" s="1022"/>
      <c r="CK541" s="1065"/>
      <c r="CL541" s="1026"/>
      <c r="CM541" s="1202"/>
      <c r="CN541" s="1022"/>
      <c r="CO541" s="1022"/>
      <c r="CP541" s="1022"/>
      <c r="CQ541" s="1065"/>
      <c r="CR541" s="1026"/>
      <c r="CS541" s="1202"/>
      <c r="CT541" s="1022"/>
      <c r="CU541" s="1022"/>
      <c r="CV541" s="1022"/>
      <c r="CW541" s="1065"/>
      <c r="CX541" s="1026"/>
      <c r="CY541" s="1022"/>
      <c r="CZ541" s="1022"/>
      <c r="DA541" s="1022"/>
      <c r="DB541" s="1022"/>
      <c r="DC541" s="1065"/>
    </row>
    <row r="542" spans="1:107" ht="18.600000000000001" customHeight="1" x14ac:dyDescent="0.25">
      <c r="A542" s="1180" t="s">
        <v>1219</v>
      </c>
      <c r="B542" s="1018"/>
      <c r="C542" s="1018"/>
      <c r="D542" s="1011"/>
      <c r="E542" s="1023"/>
      <c r="F542" s="1019"/>
      <c r="G542" s="1016"/>
      <c r="H542" s="1020"/>
      <c r="I542" s="1239"/>
      <c r="J542" s="1238"/>
      <c r="K542" s="1021"/>
      <c r="L542" s="1016"/>
      <c r="M542" s="1022"/>
      <c r="N54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4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4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4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4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4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42" s="1022"/>
      <c r="U542" s="1022"/>
      <c r="V54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4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4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4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4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4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42" s="1022"/>
      <c r="AC542" s="1046"/>
      <c r="AD542" s="1047"/>
      <c r="AE542" s="1047"/>
      <c r="AF542" s="1047"/>
      <c r="AG542" s="1039"/>
      <c r="AH542" s="1038"/>
      <c r="AI542" s="1048"/>
      <c r="AJ542" s="1048"/>
      <c r="AK542" s="1041"/>
      <c r="AL542" s="1042"/>
      <c r="AM542" s="1043"/>
      <c r="AN542" s="1040"/>
      <c r="AO542" s="1044"/>
      <c r="AP542" s="1044"/>
      <c r="AQ542" s="1044"/>
      <c r="AR542" s="1044"/>
      <c r="AS542" s="1044"/>
      <c r="AT542" s="1044"/>
      <c r="AU542" s="1049"/>
      <c r="AV542" s="1041"/>
      <c r="AW542" s="1041"/>
      <c r="AX542" s="1047"/>
      <c r="AY54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4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42" s="1055"/>
      <c r="BB542" s="1038"/>
      <c r="BC542" s="1038"/>
      <c r="BD54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42" s="1038"/>
      <c r="BF542" s="1030"/>
      <c r="BG542" s="1030"/>
      <c r="BH542" s="1066"/>
      <c r="BI542" s="1038"/>
      <c r="BJ542" s="1066"/>
      <c r="BK542" s="1055"/>
      <c r="BL542" s="1038"/>
      <c r="BM542" s="1067"/>
      <c r="BN542" s="1068"/>
      <c r="BO542" s="1055"/>
      <c r="BP542" s="1022"/>
      <c r="BQ542" s="1067"/>
      <c r="BR542" s="1069"/>
      <c r="BS542" s="1070"/>
      <c r="BT542" s="1022"/>
      <c r="BU542" s="1071"/>
      <c r="BV542" s="1039"/>
      <c r="BW542" s="1025"/>
      <c r="BX542" s="1026"/>
      <c r="BY542" s="1022"/>
      <c r="BZ542" s="1022"/>
      <c r="CA542" s="1025"/>
      <c r="CB542" s="1026"/>
      <c r="CC542" s="1025"/>
      <c r="CD542" s="1026"/>
      <c r="CE542" s="1025"/>
      <c r="CF542" s="1026"/>
      <c r="CG542" s="1202"/>
      <c r="CH542" s="1022"/>
      <c r="CI542" s="1022"/>
      <c r="CJ542" s="1022"/>
      <c r="CK542" s="1065"/>
      <c r="CL542" s="1026"/>
      <c r="CM542" s="1202"/>
      <c r="CN542" s="1022"/>
      <c r="CO542" s="1022"/>
      <c r="CP542" s="1022"/>
      <c r="CQ542" s="1065"/>
      <c r="CR542" s="1026"/>
      <c r="CS542" s="1202"/>
      <c r="CT542" s="1022"/>
      <c r="CU542" s="1022"/>
      <c r="CV542" s="1022"/>
      <c r="CW542" s="1065"/>
      <c r="CX542" s="1026"/>
      <c r="CY542" s="1022"/>
      <c r="CZ542" s="1022"/>
      <c r="DA542" s="1022"/>
      <c r="DB542" s="1022"/>
      <c r="DC542" s="1065"/>
    </row>
    <row r="543" spans="1:107" ht="18.600000000000001" customHeight="1" x14ac:dyDescent="0.25">
      <c r="A543" s="1180" t="s">
        <v>1220</v>
      </c>
      <c r="B543" s="1018"/>
      <c r="C543" s="1018"/>
      <c r="D543" s="1011"/>
      <c r="E543" s="1023"/>
      <c r="F543" s="1019"/>
      <c r="G543" s="1016"/>
      <c r="H543" s="1020"/>
      <c r="I543" s="1239"/>
      <c r="J543" s="1238"/>
      <c r="K543" s="1021"/>
      <c r="L543" s="1016"/>
      <c r="M543" s="1022"/>
      <c r="N54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4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4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4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4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4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43" s="1022"/>
      <c r="U543" s="1022"/>
      <c r="V54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4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4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4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4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4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43" s="1022"/>
      <c r="AC543" s="1046"/>
      <c r="AD543" s="1047"/>
      <c r="AE543" s="1047"/>
      <c r="AF543" s="1047"/>
      <c r="AG543" s="1039"/>
      <c r="AH543" s="1038"/>
      <c r="AI543" s="1048"/>
      <c r="AJ543" s="1048"/>
      <c r="AK543" s="1041"/>
      <c r="AL543" s="1042"/>
      <c r="AM543" s="1043"/>
      <c r="AN543" s="1040"/>
      <c r="AO543" s="1044"/>
      <c r="AP543" s="1044"/>
      <c r="AQ543" s="1044"/>
      <c r="AR543" s="1044"/>
      <c r="AS543" s="1044"/>
      <c r="AT543" s="1044"/>
      <c r="AU543" s="1049"/>
      <c r="AV543" s="1041"/>
      <c r="AW543" s="1041"/>
      <c r="AX543" s="1047"/>
      <c r="AY54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4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43" s="1055"/>
      <c r="BB543" s="1038"/>
      <c r="BC543" s="1038"/>
      <c r="BD54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43" s="1038"/>
      <c r="BF543" s="1030"/>
      <c r="BG543" s="1030"/>
      <c r="BH543" s="1066"/>
      <c r="BI543" s="1038"/>
      <c r="BJ543" s="1066"/>
      <c r="BK543" s="1055"/>
      <c r="BL543" s="1038"/>
      <c r="BM543" s="1067"/>
      <c r="BN543" s="1068"/>
      <c r="BO543" s="1055"/>
      <c r="BP543" s="1022"/>
      <c r="BQ543" s="1067"/>
      <c r="BR543" s="1069"/>
      <c r="BS543" s="1070"/>
      <c r="BT543" s="1022"/>
      <c r="BU543" s="1071"/>
      <c r="BV543" s="1039"/>
      <c r="BW543" s="1025"/>
      <c r="BX543" s="1026"/>
      <c r="BY543" s="1022"/>
      <c r="BZ543" s="1022"/>
      <c r="CA543" s="1025"/>
      <c r="CB543" s="1026"/>
      <c r="CC543" s="1025"/>
      <c r="CD543" s="1026"/>
      <c r="CE543" s="1025"/>
      <c r="CF543" s="1026"/>
      <c r="CG543" s="1202"/>
      <c r="CH543" s="1022"/>
      <c r="CI543" s="1022"/>
      <c r="CJ543" s="1022"/>
      <c r="CK543" s="1065"/>
      <c r="CL543" s="1026"/>
      <c r="CM543" s="1202"/>
      <c r="CN543" s="1022"/>
      <c r="CO543" s="1022"/>
      <c r="CP543" s="1022"/>
      <c r="CQ543" s="1065"/>
      <c r="CR543" s="1026"/>
      <c r="CS543" s="1202"/>
      <c r="CT543" s="1022"/>
      <c r="CU543" s="1022"/>
      <c r="CV543" s="1022"/>
      <c r="CW543" s="1065"/>
      <c r="CX543" s="1026"/>
      <c r="CY543" s="1022"/>
      <c r="CZ543" s="1022"/>
      <c r="DA543" s="1022"/>
      <c r="DB543" s="1022"/>
      <c r="DC543" s="1065"/>
    </row>
    <row r="544" spans="1:107" ht="18.600000000000001" customHeight="1" x14ac:dyDescent="0.25">
      <c r="A544" s="1180" t="s">
        <v>1221</v>
      </c>
      <c r="B544" s="1018"/>
      <c r="C544" s="1018"/>
      <c r="D544" s="1011"/>
      <c r="E544" s="1023"/>
      <c r="F544" s="1019"/>
      <c r="G544" s="1016"/>
      <c r="H544" s="1020"/>
      <c r="I544" s="1239"/>
      <c r="J544" s="1238"/>
      <c r="K544" s="1021"/>
      <c r="L544" s="1016"/>
      <c r="M544" s="1022"/>
      <c r="N54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4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4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4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4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4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44" s="1022"/>
      <c r="U544" s="1022"/>
      <c r="V54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4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4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4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4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4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44" s="1022"/>
      <c r="AC544" s="1046"/>
      <c r="AD544" s="1047"/>
      <c r="AE544" s="1047"/>
      <c r="AF544" s="1047"/>
      <c r="AG544" s="1039"/>
      <c r="AH544" s="1038"/>
      <c r="AI544" s="1048"/>
      <c r="AJ544" s="1048"/>
      <c r="AK544" s="1041"/>
      <c r="AL544" s="1042"/>
      <c r="AM544" s="1043"/>
      <c r="AN544" s="1040"/>
      <c r="AO544" s="1044"/>
      <c r="AP544" s="1044"/>
      <c r="AQ544" s="1044"/>
      <c r="AR544" s="1044"/>
      <c r="AS544" s="1044"/>
      <c r="AT544" s="1044"/>
      <c r="AU544" s="1049"/>
      <c r="AV544" s="1041"/>
      <c r="AW544" s="1041"/>
      <c r="AX544" s="1047"/>
      <c r="AY54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4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44" s="1055"/>
      <c r="BB544" s="1038"/>
      <c r="BC544" s="1038"/>
      <c r="BD54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44" s="1038"/>
      <c r="BF544" s="1030"/>
      <c r="BG544" s="1030"/>
      <c r="BH544" s="1066"/>
      <c r="BI544" s="1038"/>
      <c r="BJ544" s="1066"/>
      <c r="BK544" s="1055"/>
      <c r="BL544" s="1038"/>
      <c r="BM544" s="1067"/>
      <c r="BN544" s="1068"/>
      <c r="BO544" s="1055"/>
      <c r="BP544" s="1022"/>
      <c r="BQ544" s="1067"/>
      <c r="BR544" s="1069"/>
      <c r="BS544" s="1070"/>
      <c r="BT544" s="1022"/>
      <c r="BU544" s="1071"/>
      <c r="BV544" s="1039"/>
      <c r="BW544" s="1025"/>
      <c r="BX544" s="1026"/>
      <c r="BY544" s="1022"/>
      <c r="BZ544" s="1022"/>
      <c r="CA544" s="1025"/>
      <c r="CB544" s="1026"/>
      <c r="CC544" s="1025"/>
      <c r="CD544" s="1026"/>
      <c r="CE544" s="1025"/>
      <c r="CF544" s="1026"/>
      <c r="CG544" s="1202"/>
      <c r="CH544" s="1022"/>
      <c r="CI544" s="1022"/>
      <c r="CJ544" s="1022"/>
      <c r="CK544" s="1065"/>
      <c r="CL544" s="1026"/>
      <c r="CM544" s="1202"/>
      <c r="CN544" s="1022"/>
      <c r="CO544" s="1022"/>
      <c r="CP544" s="1022"/>
      <c r="CQ544" s="1065"/>
      <c r="CR544" s="1026"/>
      <c r="CS544" s="1202"/>
      <c r="CT544" s="1022"/>
      <c r="CU544" s="1022"/>
      <c r="CV544" s="1022"/>
      <c r="CW544" s="1065"/>
      <c r="CX544" s="1026"/>
      <c r="CY544" s="1022"/>
      <c r="CZ544" s="1022"/>
      <c r="DA544" s="1022"/>
      <c r="DB544" s="1022"/>
      <c r="DC544" s="1065"/>
    </row>
    <row r="545" spans="1:107" ht="18.600000000000001" customHeight="1" x14ac:dyDescent="0.25">
      <c r="A545" s="1180" t="s">
        <v>1222</v>
      </c>
      <c r="B545" s="1018"/>
      <c r="C545" s="1018"/>
      <c r="D545" s="1011"/>
      <c r="E545" s="1023"/>
      <c r="F545" s="1019"/>
      <c r="G545" s="1016"/>
      <c r="H545" s="1020"/>
      <c r="I545" s="1239"/>
      <c r="J545" s="1238"/>
      <c r="K545" s="1021"/>
      <c r="L545" s="1016"/>
      <c r="M545" s="1022"/>
      <c r="N54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4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4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4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4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4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45" s="1022"/>
      <c r="U545" s="1022"/>
      <c r="V54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4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4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4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4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4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45" s="1022"/>
      <c r="AC545" s="1046"/>
      <c r="AD545" s="1047"/>
      <c r="AE545" s="1047"/>
      <c r="AF545" s="1047"/>
      <c r="AG545" s="1039"/>
      <c r="AH545" s="1038"/>
      <c r="AI545" s="1048"/>
      <c r="AJ545" s="1048"/>
      <c r="AK545" s="1041"/>
      <c r="AL545" s="1042"/>
      <c r="AM545" s="1043"/>
      <c r="AN545" s="1040"/>
      <c r="AO545" s="1044"/>
      <c r="AP545" s="1044"/>
      <c r="AQ545" s="1044"/>
      <c r="AR545" s="1044"/>
      <c r="AS545" s="1044"/>
      <c r="AT545" s="1044"/>
      <c r="AU545" s="1049"/>
      <c r="AV545" s="1041"/>
      <c r="AW545" s="1041"/>
      <c r="AX545" s="1047"/>
      <c r="AY54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4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45" s="1055"/>
      <c r="BB545" s="1038"/>
      <c r="BC545" s="1038"/>
      <c r="BD54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45" s="1038"/>
      <c r="BF545" s="1030"/>
      <c r="BG545" s="1030"/>
      <c r="BH545" s="1066"/>
      <c r="BI545" s="1038"/>
      <c r="BJ545" s="1066"/>
      <c r="BK545" s="1055"/>
      <c r="BL545" s="1038"/>
      <c r="BM545" s="1067"/>
      <c r="BN545" s="1068"/>
      <c r="BO545" s="1055"/>
      <c r="BP545" s="1022"/>
      <c r="BQ545" s="1067"/>
      <c r="BR545" s="1069"/>
      <c r="BS545" s="1070"/>
      <c r="BT545" s="1022"/>
      <c r="BU545" s="1071"/>
      <c r="BV545" s="1039"/>
      <c r="BW545" s="1025"/>
      <c r="BX545" s="1026"/>
      <c r="BY545" s="1022"/>
      <c r="BZ545" s="1022"/>
      <c r="CA545" s="1025"/>
      <c r="CB545" s="1026"/>
      <c r="CC545" s="1025"/>
      <c r="CD545" s="1026"/>
      <c r="CE545" s="1025"/>
      <c r="CF545" s="1026"/>
      <c r="CG545" s="1202"/>
      <c r="CH545" s="1022"/>
      <c r="CI545" s="1022"/>
      <c r="CJ545" s="1022"/>
      <c r="CK545" s="1065"/>
      <c r="CL545" s="1026"/>
      <c r="CM545" s="1202"/>
      <c r="CN545" s="1022"/>
      <c r="CO545" s="1022"/>
      <c r="CP545" s="1022"/>
      <c r="CQ545" s="1065"/>
      <c r="CR545" s="1026"/>
      <c r="CS545" s="1202"/>
      <c r="CT545" s="1022"/>
      <c r="CU545" s="1022"/>
      <c r="CV545" s="1022"/>
      <c r="CW545" s="1065"/>
      <c r="CX545" s="1026"/>
      <c r="CY545" s="1022"/>
      <c r="CZ545" s="1022"/>
      <c r="DA545" s="1022"/>
      <c r="DB545" s="1022"/>
      <c r="DC545" s="1065"/>
    </row>
    <row r="546" spans="1:107" ht="18.600000000000001" customHeight="1" x14ac:dyDescent="0.25">
      <c r="A546" s="1180" t="s">
        <v>1223</v>
      </c>
      <c r="B546" s="1018"/>
      <c r="C546" s="1018"/>
      <c r="D546" s="1011"/>
      <c r="E546" s="1023"/>
      <c r="F546" s="1019"/>
      <c r="G546" s="1016"/>
      <c r="H546" s="1020"/>
      <c r="I546" s="1239"/>
      <c r="J546" s="1238"/>
      <c r="K546" s="1021"/>
      <c r="L546" s="1016"/>
      <c r="M546" s="1022"/>
      <c r="N54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4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4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4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4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4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46" s="1022"/>
      <c r="U546" s="1022"/>
      <c r="V54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4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4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4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4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4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46" s="1022"/>
      <c r="AC546" s="1046"/>
      <c r="AD546" s="1047"/>
      <c r="AE546" s="1047"/>
      <c r="AF546" s="1047"/>
      <c r="AG546" s="1039"/>
      <c r="AH546" s="1038"/>
      <c r="AI546" s="1048"/>
      <c r="AJ546" s="1048"/>
      <c r="AK546" s="1041"/>
      <c r="AL546" s="1042"/>
      <c r="AM546" s="1043"/>
      <c r="AN546" s="1040"/>
      <c r="AO546" s="1044"/>
      <c r="AP546" s="1044"/>
      <c r="AQ546" s="1044"/>
      <c r="AR546" s="1044"/>
      <c r="AS546" s="1044"/>
      <c r="AT546" s="1044"/>
      <c r="AU546" s="1049"/>
      <c r="AV546" s="1041"/>
      <c r="AW546" s="1041"/>
      <c r="AX546" s="1047"/>
      <c r="AY54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4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46" s="1055"/>
      <c r="BB546" s="1038"/>
      <c r="BC546" s="1038"/>
      <c r="BD54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46" s="1038"/>
      <c r="BF546" s="1030"/>
      <c r="BG546" s="1030"/>
      <c r="BH546" s="1066"/>
      <c r="BI546" s="1038"/>
      <c r="BJ546" s="1066"/>
      <c r="BK546" s="1055"/>
      <c r="BL546" s="1038"/>
      <c r="BM546" s="1067"/>
      <c r="BN546" s="1068"/>
      <c r="BO546" s="1055"/>
      <c r="BP546" s="1022"/>
      <c r="BQ546" s="1067"/>
      <c r="BR546" s="1069"/>
      <c r="BS546" s="1070"/>
      <c r="BT546" s="1022"/>
      <c r="BU546" s="1071"/>
      <c r="BV546" s="1039"/>
      <c r="BW546" s="1025"/>
      <c r="BX546" s="1026"/>
      <c r="BY546" s="1022"/>
      <c r="BZ546" s="1022"/>
      <c r="CA546" s="1025"/>
      <c r="CB546" s="1026"/>
      <c r="CC546" s="1025"/>
      <c r="CD546" s="1026"/>
      <c r="CE546" s="1025"/>
      <c r="CF546" s="1026"/>
      <c r="CG546" s="1202"/>
      <c r="CH546" s="1022"/>
      <c r="CI546" s="1022"/>
      <c r="CJ546" s="1022"/>
      <c r="CK546" s="1065"/>
      <c r="CL546" s="1026"/>
      <c r="CM546" s="1202"/>
      <c r="CN546" s="1022"/>
      <c r="CO546" s="1022"/>
      <c r="CP546" s="1022"/>
      <c r="CQ546" s="1065"/>
      <c r="CR546" s="1026"/>
      <c r="CS546" s="1202"/>
      <c r="CT546" s="1022"/>
      <c r="CU546" s="1022"/>
      <c r="CV546" s="1022"/>
      <c r="CW546" s="1065"/>
      <c r="CX546" s="1026"/>
      <c r="CY546" s="1022"/>
      <c r="CZ546" s="1022"/>
      <c r="DA546" s="1022"/>
      <c r="DB546" s="1022"/>
      <c r="DC546" s="1065"/>
    </row>
    <row r="547" spans="1:107" ht="18.600000000000001" customHeight="1" x14ac:dyDescent="0.25">
      <c r="A547" s="1180" t="s">
        <v>1224</v>
      </c>
      <c r="B547" s="1018"/>
      <c r="C547" s="1018"/>
      <c r="D547" s="1011"/>
      <c r="E547" s="1023"/>
      <c r="F547" s="1019"/>
      <c r="G547" s="1016"/>
      <c r="H547" s="1020"/>
      <c r="I547" s="1239"/>
      <c r="J547" s="1238"/>
      <c r="K547" s="1021"/>
      <c r="L547" s="1016"/>
      <c r="M547" s="1022"/>
      <c r="N54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4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4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4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4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4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47" s="1022"/>
      <c r="U547" s="1022"/>
      <c r="V54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4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4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4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4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4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47" s="1022"/>
      <c r="AC547" s="1046"/>
      <c r="AD547" s="1047"/>
      <c r="AE547" s="1047"/>
      <c r="AF547" s="1047"/>
      <c r="AG547" s="1039"/>
      <c r="AH547" s="1038"/>
      <c r="AI547" s="1048"/>
      <c r="AJ547" s="1048"/>
      <c r="AK547" s="1041"/>
      <c r="AL547" s="1042"/>
      <c r="AM547" s="1043"/>
      <c r="AN547" s="1040"/>
      <c r="AO547" s="1044"/>
      <c r="AP547" s="1044"/>
      <c r="AQ547" s="1044"/>
      <c r="AR547" s="1044"/>
      <c r="AS547" s="1044"/>
      <c r="AT547" s="1044"/>
      <c r="AU547" s="1049"/>
      <c r="AV547" s="1041"/>
      <c r="AW547" s="1041"/>
      <c r="AX547" s="1047"/>
      <c r="AY54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4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47" s="1055"/>
      <c r="BB547" s="1038"/>
      <c r="BC547" s="1038"/>
      <c r="BD54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47" s="1038"/>
      <c r="BF547" s="1030"/>
      <c r="BG547" s="1030"/>
      <c r="BH547" s="1066"/>
      <c r="BI547" s="1038"/>
      <c r="BJ547" s="1066"/>
      <c r="BK547" s="1055"/>
      <c r="BL547" s="1038"/>
      <c r="BM547" s="1067"/>
      <c r="BN547" s="1068"/>
      <c r="BO547" s="1055"/>
      <c r="BP547" s="1022"/>
      <c r="BQ547" s="1067"/>
      <c r="BR547" s="1069"/>
      <c r="BS547" s="1070"/>
      <c r="BT547" s="1022"/>
      <c r="BU547" s="1071"/>
      <c r="BV547" s="1039"/>
      <c r="BW547" s="1025"/>
      <c r="BX547" s="1026"/>
      <c r="BY547" s="1022"/>
      <c r="BZ547" s="1022"/>
      <c r="CA547" s="1025"/>
      <c r="CB547" s="1026"/>
      <c r="CC547" s="1025"/>
      <c r="CD547" s="1026"/>
      <c r="CE547" s="1025"/>
      <c r="CF547" s="1026"/>
      <c r="CG547" s="1202"/>
      <c r="CH547" s="1022"/>
      <c r="CI547" s="1022"/>
      <c r="CJ547" s="1022"/>
      <c r="CK547" s="1065"/>
      <c r="CL547" s="1026"/>
      <c r="CM547" s="1202"/>
      <c r="CN547" s="1022"/>
      <c r="CO547" s="1022"/>
      <c r="CP547" s="1022"/>
      <c r="CQ547" s="1065"/>
      <c r="CR547" s="1026"/>
      <c r="CS547" s="1202"/>
      <c r="CT547" s="1022"/>
      <c r="CU547" s="1022"/>
      <c r="CV547" s="1022"/>
      <c r="CW547" s="1065"/>
      <c r="CX547" s="1026"/>
      <c r="CY547" s="1022"/>
      <c r="CZ547" s="1022"/>
      <c r="DA547" s="1022"/>
      <c r="DB547" s="1022"/>
      <c r="DC547" s="1065"/>
    </row>
    <row r="548" spans="1:107" ht="18.600000000000001" customHeight="1" x14ac:dyDescent="0.25">
      <c r="A548" s="1180" t="s">
        <v>1225</v>
      </c>
      <c r="B548" s="1018"/>
      <c r="C548" s="1018"/>
      <c r="D548" s="1011"/>
      <c r="E548" s="1023"/>
      <c r="F548" s="1019"/>
      <c r="G548" s="1016"/>
      <c r="H548" s="1020"/>
      <c r="I548" s="1239"/>
      <c r="J548" s="1238"/>
      <c r="K548" s="1021"/>
      <c r="L548" s="1016"/>
      <c r="M548" s="1022"/>
      <c r="N54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4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4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4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4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4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48" s="1022"/>
      <c r="U548" s="1022"/>
      <c r="V54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4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4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4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4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4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48" s="1022"/>
      <c r="AC548" s="1046"/>
      <c r="AD548" s="1047"/>
      <c r="AE548" s="1047"/>
      <c r="AF548" s="1047"/>
      <c r="AG548" s="1039"/>
      <c r="AH548" s="1038"/>
      <c r="AI548" s="1048"/>
      <c r="AJ548" s="1048"/>
      <c r="AK548" s="1041"/>
      <c r="AL548" s="1042"/>
      <c r="AM548" s="1043"/>
      <c r="AN548" s="1040"/>
      <c r="AO548" s="1044"/>
      <c r="AP548" s="1044"/>
      <c r="AQ548" s="1044"/>
      <c r="AR548" s="1044"/>
      <c r="AS548" s="1044"/>
      <c r="AT548" s="1044"/>
      <c r="AU548" s="1049"/>
      <c r="AV548" s="1041"/>
      <c r="AW548" s="1041"/>
      <c r="AX548" s="1047"/>
      <c r="AY54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4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48" s="1055"/>
      <c r="BB548" s="1038"/>
      <c r="BC548" s="1038"/>
      <c r="BD54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48" s="1038"/>
      <c r="BF548" s="1030"/>
      <c r="BG548" s="1030"/>
      <c r="BH548" s="1066"/>
      <c r="BI548" s="1038"/>
      <c r="BJ548" s="1066"/>
      <c r="BK548" s="1055"/>
      <c r="BL548" s="1038"/>
      <c r="BM548" s="1067"/>
      <c r="BN548" s="1068"/>
      <c r="BO548" s="1055"/>
      <c r="BP548" s="1022"/>
      <c r="BQ548" s="1067"/>
      <c r="BR548" s="1069"/>
      <c r="BS548" s="1070"/>
      <c r="BT548" s="1022"/>
      <c r="BU548" s="1071"/>
      <c r="BV548" s="1039"/>
      <c r="BW548" s="1025"/>
      <c r="BX548" s="1026"/>
      <c r="BY548" s="1022"/>
      <c r="BZ548" s="1022"/>
      <c r="CA548" s="1025"/>
      <c r="CB548" s="1026"/>
      <c r="CC548" s="1025"/>
      <c r="CD548" s="1026"/>
      <c r="CE548" s="1025"/>
      <c r="CF548" s="1026"/>
      <c r="CG548" s="1202"/>
      <c r="CH548" s="1022"/>
      <c r="CI548" s="1022"/>
      <c r="CJ548" s="1022"/>
      <c r="CK548" s="1065"/>
      <c r="CL548" s="1026"/>
      <c r="CM548" s="1202"/>
      <c r="CN548" s="1022"/>
      <c r="CO548" s="1022"/>
      <c r="CP548" s="1022"/>
      <c r="CQ548" s="1065"/>
      <c r="CR548" s="1026"/>
      <c r="CS548" s="1202"/>
      <c r="CT548" s="1022"/>
      <c r="CU548" s="1022"/>
      <c r="CV548" s="1022"/>
      <c r="CW548" s="1065"/>
      <c r="CX548" s="1026"/>
      <c r="CY548" s="1022"/>
      <c r="CZ548" s="1022"/>
      <c r="DA548" s="1022"/>
      <c r="DB548" s="1022"/>
      <c r="DC548" s="1065"/>
    </row>
    <row r="549" spans="1:107" ht="18.600000000000001" customHeight="1" x14ac:dyDescent="0.25">
      <c r="A549" s="1180" t="s">
        <v>1226</v>
      </c>
      <c r="B549" s="1018"/>
      <c r="C549" s="1018"/>
      <c r="D549" s="1011"/>
      <c r="E549" s="1023"/>
      <c r="F549" s="1019"/>
      <c r="G549" s="1016"/>
      <c r="H549" s="1020"/>
      <c r="I549" s="1239"/>
      <c r="J549" s="1238"/>
      <c r="K549" s="1021"/>
      <c r="L549" s="1016"/>
      <c r="M549" s="1022"/>
      <c r="N54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4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4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4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4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4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49" s="1022"/>
      <c r="U549" s="1022"/>
      <c r="V54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4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4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4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4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4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49" s="1022"/>
      <c r="AC549" s="1046"/>
      <c r="AD549" s="1047"/>
      <c r="AE549" s="1047"/>
      <c r="AF549" s="1047"/>
      <c r="AG549" s="1039"/>
      <c r="AH549" s="1038"/>
      <c r="AI549" s="1048"/>
      <c r="AJ549" s="1048"/>
      <c r="AK549" s="1041"/>
      <c r="AL549" s="1042"/>
      <c r="AM549" s="1043"/>
      <c r="AN549" s="1040"/>
      <c r="AO549" s="1044"/>
      <c r="AP549" s="1044"/>
      <c r="AQ549" s="1044"/>
      <c r="AR549" s="1044"/>
      <c r="AS549" s="1044"/>
      <c r="AT549" s="1044"/>
      <c r="AU549" s="1049"/>
      <c r="AV549" s="1041"/>
      <c r="AW549" s="1041"/>
      <c r="AX549" s="1047"/>
      <c r="AY54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4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49" s="1055"/>
      <c r="BB549" s="1038"/>
      <c r="BC549" s="1038"/>
      <c r="BD54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49" s="1038"/>
      <c r="BF549" s="1030"/>
      <c r="BG549" s="1030"/>
      <c r="BH549" s="1066"/>
      <c r="BI549" s="1038"/>
      <c r="BJ549" s="1066"/>
      <c r="BK549" s="1055"/>
      <c r="BL549" s="1038"/>
      <c r="BM549" s="1067"/>
      <c r="BN549" s="1068"/>
      <c r="BO549" s="1055"/>
      <c r="BP549" s="1022"/>
      <c r="BQ549" s="1067"/>
      <c r="BR549" s="1069"/>
      <c r="BS549" s="1070"/>
      <c r="BT549" s="1022"/>
      <c r="BU549" s="1071"/>
      <c r="BV549" s="1039"/>
      <c r="BW549" s="1025"/>
      <c r="BX549" s="1026"/>
      <c r="BY549" s="1022"/>
      <c r="BZ549" s="1022"/>
      <c r="CA549" s="1025"/>
      <c r="CB549" s="1026"/>
      <c r="CC549" s="1025"/>
      <c r="CD549" s="1026"/>
      <c r="CE549" s="1025"/>
      <c r="CF549" s="1026"/>
      <c r="CG549" s="1202"/>
      <c r="CH549" s="1022"/>
      <c r="CI549" s="1022"/>
      <c r="CJ549" s="1022"/>
      <c r="CK549" s="1065"/>
      <c r="CL549" s="1026"/>
      <c r="CM549" s="1202"/>
      <c r="CN549" s="1022"/>
      <c r="CO549" s="1022"/>
      <c r="CP549" s="1022"/>
      <c r="CQ549" s="1065"/>
      <c r="CR549" s="1026"/>
      <c r="CS549" s="1202"/>
      <c r="CT549" s="1022"/>
      <c r="CU549" s="1022"/>
      <c r="CV549" s="1022"/>
      <c r="CW549" s="1065"/>
      <c r="CX549" s="1026"/>
      <c r="CY549" s="1022"/>
      <c r="CZ549" s="1022"/>
      <c r="DA549" s="1022"/>
      <c r="DB549" s="1022"/>
      <c r="DC549" s="1065"/>
    </row>
    <row r="550" spans="1:107" ht="18.600000000000001" customHeight="1" x14ac:dyDescent="0.25">
      <c r="A550" s="1180" t="s">
        <v>1227</v>
      </c>
      <c r="B550" s="1018"/>
      <c r="C550" s="1018"/>
      <c r="D550" s="1011"/>
      <c r="E550" s="1023"/>
      <c r="F550" s="1019"/>
      <c r="G550" s="1016"/>
      <c r="H550" s="1020"/>
      <c r="I550" s="1239"/>
      <c r="J550" s="1238"/>
      <c r="K550" s="1021"/>
      <c r="L550" s="1016"/>
      <c r="M550" s="1022"/>
      <c r="N55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5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5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5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5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5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50" s="1022"/>
      <c r="U550" s="1022"/>
      <c r="V55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5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5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5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5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5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50" s="1022"/>
      <c r="AC550" s="1046"/>
      <c r="AD550" s="1047"/>
      <c r="AE550" s="1047"/>
      <c r="AF550" s="1047"/>
      <c r="AG550" s="1039"/>
      <c r="AH550" s="1038"/>
      <c r="AI550" s="1048"/>
      <c r="AJ550" s="1048"/>
      <c r="AK550" s="1041"/>
      <c r="AL550" s="1042"/>
      <c r="AM550" s="1043"/>
      <c r="AN550" s="1040"/>
      <c r="AO550" s="1044"/>
      <c r="AP550" s="1044"/>
      <c r="AQ550" s="1044"/>
      <c r="AR550" s="1044"/>
      <c r="AS550" s="1044"/>
      <c r="AT550" s="1044"/>
      <c r="AU550" s="1049"/>
      <c r="AV550" s="1041"/>
      <c r="AW550" s="1041"/>
      <c r="AX550" s="1047"/>
      <c r="AY55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5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50" s="1055"/>
      <c r="BB550" s="1038"/>
      <c r="BC550" s="1038"/>
      <c r="BD55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50" s="1038"/>
      <c r="BF550" s="1030"/>
      <c r="BG550" s="1030"/>
      <c r="BH550" s="1066"/>
      <c r="BI550" s="1038"/>
      <c r="BJ550" s="1066"/>
      <c r="BK550" s="1055"/>
      <c r="BL550" s="1038"/>
      <c r="BM550" s="1067"/>
      <c r="BN550" s="1068"/>
      <c r="BO550" s="1055"/>
      <c r="BP550" s="1022"/>
      <c r="BQ550" s="1067"/>
      <c r="BR550" s="1069"/>
      <c r="BS550" s="1070"/>
      <c r="BT550" s="1022"/>
      <c r="BU550" s="1071"/>
      <c r="BV550" s="1039"/>
      <c r="BW550" s="1025"/>
      <c r="BX550" s="1026"/>
      <c r="BY550" s="1022"/>
      <c r="BZ550" s="1022"/>
      <c r="CA550" s="1025"/>
      <c r="CB550" s="1026"/>
      <c r="CC550" s="1025"/>
      <c r="CD550" s="1026"/>
      <c r="CE550" s="1025"/>
      <c r="CF550" s="1026"/>
      <c r="CG550" s="1202"/>
      <c r="CH550" s="1022"/>
      <c r="CI550" s="1022"/>
      <c r="CJ550" s="1022"/>
      <c r="CK550" s="1065"/>
      <c r="CL550" s="1026"/>
      <c r="CM550" s="1202"/>
      <c r="CN550" s="1022"/>
      <c r="CO550" s="1022"/>
      <c r="CP550" s="1022"/>
      <c r="CQ550" s="1065"/>
      <c r="CR550" s="1026"/>
      <c r="CS550" s="1202"/>
      <c r="CT550" s="1022"/>
      <c r="CU550" s="1022"/>
      <c r="CV550" s="1022"/>
      <c r="CW550" s="1065"/>
      <c r="CX550" s="1026"/>
      <c r="CY550" s="1022"/>
      <c r="CZ550" s="1022"/>
      <c r="DA550" s="1022"/>
      <c r="DB550" s="1022"/>
      <c r="DC550" s="1065"/>
    </row>
    <row r="551" spans="1:107" ht="18.600000000000001" customHeight="1" x14ac:dyDescent="0.25">
      <c r="A551" s="1180" t="s">
        <v>1228</v>
      </c>
      <c r="B551" s="1018"/>
      <c r="C551" s="1018"/>
      <c r="D551" s="1011"/>
      <c r="E551" s="1023"/>
      <c r="F551" s="1019"/>
      <c r="G551" s="1016"/>
      <c r="H551" s="1020"/>
      <c r="I551" s="1239"/>
      <c r="J551" s="1238"/>
      <c r="K551" s="1021"/>
      <c r="L551" s="1016"/>
      <c r="M551" s="1022"/>
      <c r="N55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5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5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5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5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5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51" s="1022"/>
      <c r="U551" s="1022"/>
      <c r="V55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5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5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5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5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5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51" s="1022"/>
      <c r="AC551" s="1046"/>
      <c r="AD551" s="1047"/>
      <c r="AE551" s="1047"/>
      <c r="AF551" s="1047"/>
      <c r="AG551" s="1039"/>
      <c r="AH551" s="1038"/>
      <c r="AI551" s="1048"/>
      <c r="AJ551" s="1048"/>
      <c r="AK551" s="1041"/>
      <c r="AL551" s="1042"/>
      <c r="AM551" s="1043"/>
      <c r="AN551" s="1040"/>
      <c r="AO551" s="1044"/>
      <c r="AP551" s="1044"/>
      <c r="AQ551" s="1044"/>
      <c r="AR551" s="1044"/>
      <c r="AS551" s="1044"/>
      <c r="AT551" s="1044"/>
      <c r="AU551" s="1049"/>
      <c r="AV551" s="1041"/>
      <c r="AW551" s="1041"/>
      <c r="AX551" s="1047"/>
      <c r="AY55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5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51" s="1055"/>
      <c r="BB551" s="1038"/>
      <c r="BC551" s="1038"/>
      <c r="BD55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51" s="1038"/>
      <c r="BF551" s="1030"/>
      <c r="BG551" s="1030"/>
      <c r="BH551" s="1066"/>
      <c r="BI551" s="1038"/>
      <c r="BJ551" s="1066"/>
      <c r="BK551" s="1055"/>
      <c r="BL551" s="1038"/>
      <c r="BM551" s="1067"/>
      <c r="BN551" s="1068"/>
      <c r="BO551" s="1055"/>
      <c r="BP551" s="1022"/>
      <c r="BQ551" s="1067"/>
      <c r="BR551" s="1069"/>
      <c r="BS551" s="1070"/>
      <c r="BT551" s="1022"/>
      <c r="BU551" s="1071"/>
      <c r="BV551" s="1039"/>
      <c r="BW551" s="1025"/>
      <c r="BX551" s="1026"/>
      <c r="BY551" s="1022"/>
      <c r="BZ551" s="1022"/>
      <c r="CA551" s="1025"/>
      <c r="CB551" s="1026"/>
      <c r="CC551" s="1025"/>
      <c r="CD551" s="1026"/>
      <c r="CE551" s="1025"/>
      <c r="CF551" s="1026"/>
      <c r="CG551" s="1202"/>
      <c r="CH551" s="1022"/>
      <c r="CI551" s="1022"/>
      <c r="CJ551" s="1022"/>
      <c r="CK551" s="1065"/>
      <c r="CL551" s="1026"/>
      <c r="CM551" s="1202"/>
      <c r="CN551" s="1022"/>
      <c r="CO551" s="1022"/>
      <c r="CP551" s="1022"/>
      <c r="CQ551" s="1065"/>
      <c r="CR551" s="1026"/>
      <c r="CS551" s="1202"/>
      <c r="CT551" s="1022"/>
      <c r="CU551" s="1022"/>
      <c r="CV551" s="1022"/>
      <c r="CW551" s="1065"/>
      <c r="CX551" s="1026"/>
      <c r="CY551" s="1022"/>
      <c r="CZ551" s="1022"/>
      <c r="DA551" s="1022"/>
      <c r="DB551" s="1022"/>
      <c r="DC551" s="1065"/>
    </row>
    <row r="552" spans="1:107" ht="18.600000000000001" customHeight="1" x14ac:dyDescent="0.25">
      <c r="A552" s="1180" t="s">
        <v>1229</v>
      </c>
      <c r="B552" s="1018"/>
      <c r="C552" s="1018"/>
      <c r="D552" s="1011"/>
      <c r="E552" s="1023"/>
      <c r="F552" s="1019"/>
      <c r="G552" s="1016"/>
      <c r="H552" s="1020"/>
      <c r="I552" s="1239"/>
      <c r="J552" s="1238"/>
      <c r="K552" s="1021"/>
      <c r="L552" s="1016"/>
      <c r="M552" s="1022"/>
      <c r="N55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5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5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5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5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5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52" s="1022"/>
      <c r="U552" s="1022"/>
      <c r="V55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5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5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5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5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5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52" s="1022"/>
      <c r="AC552" s="1046"/>
      <c r="AD552" s="1047"/>
      <c r="AE552" s="1047"/>
      <c r="AF552" s="1047"/>
      <c r="AG552" s="1039"/>
      <c r="AH552" s="1038"/>
      <c r="AI552" s="1048"/>
      <c r="AJ552" s="1048"/>
      <c r="AK552" s="1041"/>
      <c r="AL552" s="1042"/>
      <c r="AM552" s="1043"/>
      <c r="AN552" s="1040"/>
      <c r="AO552" s="1044"/>
      <c r="AP552" s="1044"/>
      <c r="AQ552" s="1044"/>
      <c r="AR552" s="1044"/>
      <c r="AS552" s="1044"/>
      <c r="AT552" s="1044"/>
      <c r="AU552" s="1049"/>
      <c r="AV552" s="1041"/>
      <c r="AW552" s="1041"/>
      <c r="AX552" s="1047"/>
      <c r="AY55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5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52" s="1055"/>
      <c r="BB552" s="1038"/>
      <c r="BC552" s="1038"/>
      <c r="BD55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52" s="1038"/>
      <c r="BF552" s="1030"/>
      <c r="BG552" s="1030"/>
      <c r="BH552" s="1066"/>
      <c r="BI552" s="1038"/>
      <c r="BJ552" s="1066"/>
      <c r="BK552" s="1055"/>
      <c r="BL552" s="1038"/>
      <c r="BM552" s="1067"/>
      <c r="BN552" s="1068"/>
      <c r="BO552" s="1055"/>
      <c r="BP552" s="1022"/>
      <c r="BQ552" s="1067"/>
      <c r="BR552" s="1069"/>
      <c r="BS552" s="1070"/>
      <c r="BT552" s="1022"/>
      <c r="BU552" s="1071"/>
      <c r="BV552" s="1039"/>
      <c r="BW552" s="1025"/>
      <c r="BX552" s="1026"/>
      <c r="BY552" s="1022"/>
      <c r="BZ552" s="1022"/>
      <c r="CA552" s="1025"/>
      <c r="CB552" s="1026"/>
      <c r="CC552" s="1025"/>
      <c r="CD552" s="1026"/>
      <c r="CE552" s="1025"/>
      <c r="CF552" s="1026"/>
      <c r="CG552" s="1202"/>
      <c r="CH552" s="1022"/>
      <c r="CI552" s="1022"/>
      <c r="CJ552" s="1022"/>
      <c r="CK552" s="1065"/>
      <c r="CL552" s="1026"/>
      <c r="CM552" s="1202"/>
      <c r="CN552" s="1022"/>
      <c r="CO552" s="1022"/>
      <c r="CP552" s="1022"/>
      <c r="CQ552" s="1065"/>
      <c r="CR552" s="1026"/>
      <c r="CS552" s="1202"/>
      <c r="CT552" s="1022"/>
      <c r="CU552" s="1022"/>
      <c r="CV552" s="1022"/>
      <c r="CW552" s="1065"/>
      <c r="CX552" s="1026"/>
      <c r="CY552" s="1022"/>
      <c r="CZ552" s="1022"/>
      <c r="DA552" s="1022"/>
      <c r="DB552" s="1022"/>
      <c r="DC552" s="1065"/>
    </row>
    <row r="553" spans="1:107" ht="18.600000000000001" customHeight="1" x14ac:dyDescent="0.25">
      <c r="A553" s="1180" t="s">
        <v>1230</v>
      </c>
      <c r="B553" s="1018"/>
      <c r="C553" s="1018"/>
      <c r="D553" s="1011"/>
      <c r="E553" s="1023"/>
      <c r="F553" s="1019"/>
      <c r="G553" s="1016"/>
      <c r="H553" s="1020"/>
      <c r="I553" s="1239"/>
      <c r="J553" s="1238"/>
      <c r="K553" s="1021"/>
      <c r="L553" s="1016"/>
      <c r="M553" s="1022"/>
      <c r="N55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5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5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5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5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5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53" s="1022"/>
      <c r="U553" s="1022"/>
      <c r="V55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5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5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5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5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5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53" s="1022"/>
      <c r="AC553" s="1046"/>
      <c r="AD553" s="1047"/>
      <c r="AE553" s="1047"/>
      <c r="AF553" s="1047"/>
      <c r="AG553" s="1039"/>
      <c r="AH553" s="1038"/>
      <c r="AI553" s="1048"/>
      <c r="AJ553" s="1048"/>
      <c r="AK553" s="1041"/>
      <c r="AL553" s="1042"/>
      <c r="AM553" s="1043"/>
      <c r="AN553" s="1040"/>
      <c r="AO553" s="1044"/>
      <c r="AP553" s="1044"/>
      <c r="AQ553" s="1044"/>
      <c r="AR553" s="1044"/>
      <c r="AS553" s="1044"/>
      <c r="AT553" s="1044"/>
      <c r="AU553" s="1049"/>
      <c r="AV553" s="1041"/>
      <c r="AW553" s="1041"/>
      <c r="AX553" s="1047"/>
      <c r="AY55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5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53" s="1055"/>
      <c r="BB553" s="1038"/>
      <c r="BC553" s="1038"/>
      <c r="BD55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53" s="1038"/>
      <c r="BF553" s="1030"/>
      <c r="BG553" s="1030"/>
      <c r="BH553" s="1066"/>
      <c r="BI553" s="1038"/>
      <c r="BJ553" s="1066"/>
      <c r="BK553" s="1055"/>
      <c r="BL553" s="1038"/>
      <c r="BM553" s="1067"/>
      <c r="BN553" s="1068"/>
      <c r="BO553" s="1055"/>
      <c r="BP553" s="1022"/>
      <c r="BQ553" s="1067"/>
      <c r="BR553" s="1069"/>
      <c r="BS553" s="1070"/>
      <c r="BT553" s="1022"/>
      <c r="BU553" s="1071"/>
      <c r="BV553" s="1039"/>
      <c r="BW553" s="1025"/>
      <c r="BX553" s="1026"/>
      <c r="BY553" s="1022"/>
      <c r="BZ553" s="1022"/>
      <c r="CA553" s="1025"/>
      <c r="CB553" s="1026"/>
      <c r="CC553" s="1025"/>
      <c r="CD553" s="1026"/>
      <c r="CE553" s="1025"/>
      <c r="CF553" s="1026"/>
      <c r="CG553" s="1202"/>
      <c r="CH553" s="1022"/>
      <c r="CI553" s="1022"/>
      <c r="CJ553" s="1022"/>
      <c r="CK553" s="1065"/>
      <c r="CL553" s="1026"/>
      <c r="CM553" s="1202"/>
      <c r="CN553" s="1022"/>
      <c r="CO553" s="1022"/>
      <c r="CP553" s="1022"/>
      <c r="CQ553" s="1065"/>
      <c r="CR553" s="1026"/>
      <c r="CS553" s="1202"/>
      <c r="CT553" s="1022"/>
      <c r="CU553" s="1022"/>
      <c r="CV553" s="1022"/>
      <c r="CW553" s="1065"/>
      <c r="CX553" s="1026"/>
      <c r="CY553" s="1022"/>
      <c r="CZ553" s="1022"/>
      <c r="DA553" s="1022"/>
      <c r="DB553" s="1022"/>
      <c r="DC553" s="1065"/>
    </row>
    <row r="554" spans="1:107" ht="18.600000000000001" customHeight="1" x14ac:dyDescent="0.25">
      <c r="A554" s="1180" t="s">
        <v>1231</v>
      </c>
      <c r="B554" s="1018"/>
      <c r="C554" s="1018"/>
      <c r="D554" s="1011"/>
      <c r="E554" s="1023"/>
      <c r="F554" s="1019"/>
      <c r="G554" s="1016"/>
      <c r="H554" s="1020"/>
      <c r="I554" s="1239"/>
      <c r="J554" s="1238"/>
      <c r="K554" s="1021"/>
      <c r="L554" s="1016"/>
      <c r="M554" s="1022"/>
      <c r="N55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5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5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5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5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5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54" s="1022"/>
      <c r="U554" s="1022"/>
      <c r="V55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5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5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5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5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5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54" s="1022"/>
      <c r="AC554" s="1046"/>
      <c r="AD554" s="1047"/>
      <c r="AE554" s="1047"/>
      <c r="AF554" s="1047"/>
      <c r="AG554" s="1039"/>
      <c r="AH554" s="1038"/>
      <c r="AI554" s="1048"/>
      <c r="AJ554" s="1048"/>
      <c r="AK554" s="1041"/>
      <c r="AL554" s="1042"/>
      <c r="AM554" s="1043"/>
      <c r="AN554" s="1040"/>
      <c r="AO554" s="1044"/>
      <c r="AP554" s="1044"/>
      <c r="AQ554" s="1044"/>
      <c r="AR554" s="1044"/>
      <c r="AS554" s="1044"/>
      <c r="AT554" s="1044"/>
      <c r="AU554" s="1049"/>
      <c r="AV554" s="1041"/>
      <c r="AW554" s="1041"/>
      <c r="AX554" s="1047"/>
      <c r="AY55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5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54" s="1055"/>
      <c r="BB554" s="1038"/>
      <c r="BC554" s="1038"/>
      <c r="BD55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54" s="1038"/>
      <c r="BF554" s="1030"/>
      <c r="BG554" s="1030"/>
      <c r="BH554" s="1066"/>
      <c r="BI554" s="1038"/>
      <c r="BJ554" s="1066"/>
      <c r="BK554" s="1055"/>
      <c r="BL554" s="1038"/>
      <c r="BM554" s="1067"/>
      <c r="BN554" s="1068"/>
      <c r="BO554" s="1055"/>
      <c r="BP554" s="1022"/>
      <c r="BQ554" s="1067"/>
      <c r="BR554" s="1069"/>
      <c r="BS554" s="1070"/>
      <c r="BT554" s="1022"/>
      <c r="BU554" s="1071"/>
      <c r="BV554" s="1039"/>
      <c r="BW554" s="1025"/>
      <c r="BX554" s="1026"/>
      <c r="BY554" s="1022"/>
      <c r="BZ554" s="1022"/>
      <c r="CA554" s="1025"/>
      <c r="CB554" s="1026"/>
      <c r="CC554" s="1025"/>
      <c r="CD554" s="1026"/>
      <c r="CE554" s="1025"/>
      <c r="CF554" s="1026"/>
      <c r="CG554" s="1202"/>
      <c r="CH554" s="1022"/>
      <c r="CI554" s="1022"/>
      <c r="CJ554" s="1022"/>
      <c r="CK554" s="1065"/>
      <c r="CL554" s="1026"/>
      <c r="CM554" s="1202"/>
      <c r="CN554" s="1022"/>
      <c r="CO554" s="1022"/>
      <c r="CP554" s="1022"/>
      <c r="CQ554" s="1065"/>
      <c r="CR554" s="1026"/>
      <c r="CS554" s="1202"/>
      <c r="CT554" s="1022"/>
      <c r="CU554" s="1022"/>
      <c r="CV554" s="1022"/>
      <c r="CW554" s="1065"/>
      <c r="CX554" s="1026"/>
      <c r="CY554" s="1022"/>
      <c r="CZ554" s="1022"/>
      <c r="DA554" s="1022"/>
      <c r="DB554" s="1022"/>
      <c r="DC554" s="1065"/>
    </row>
    <row r="555" spans="1:107" ht="18.600000000000001" customHeight="1" x14ac:dyDescent="0.25">
      <c r="A555" s="1180" t="s">
        <v>1232</v>
      </c>
      <c r="B555" s="1018"/>
      <c r="C555" s="1018"/>
      <c r="D555" s="1011"/>
      <c r="E555" s="1023"/>
      <c r="F555" s="1019"/>
      <c r="G555" s="1016"/>
      <c r="H555" s="1020"/>
      <c r="I555" s="1239"/>
      <c r="J555" s="1238"/>
      <c r="K555" s="1021"/>
      <c r="L555" s="1016"/>
      <c r="M555" s="1022"/>
      <c r="N55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5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5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5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5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5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55" s="1022"/>
      <c r="U555" s="1022"/>
      <c r="V55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5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5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5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5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5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55" s="1022"/>
      <c r="AC555" s="1046"/>
      <c r="AD555" s="1047"/>
      <c r="AE555" s="1047"/>
      <c r="AF555" s="1047"/>
      <c r="AG555" s="1039"/>
      <c r="AH555" s="1038"/>
      <c r="AI555" s="1048"/>
      <c r="AJ555" s="1048"/>
      <c r="AK555" s="1041"/>
      <c r="AL555" s="1042"/>
      <c r="AM555" s="1043"/>
      <c r="AN555" s="1040"/>
      <c r="AO555" s="1044"/>
      <c r="AP555" s="1044"/>
      <c r="AQ555" s="1044"/>
      <c r="AR555" s="1044"/>
      <c r="AS555" s="1044"/>
      <c r="AT555" s="1044"/>
      <c r="AU555" s="1049"/>
      <c r="AV555" s="1041"/>
      <c r="AW555" s="1041"/>
      <c r="AX555" s="1047"/>
      <c r="AY55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5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55" s="1055"/>
      <c r="BB555" s="1038"/>
      <c r="BC555" s="1038"/>
      <c r="BD55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55" s="1038"/>
      <c r="BF555" s="1030"/>
      <c r="BG555" s="1030"/>
      <c r="BH555" s="1066"/>
      <c r="BI555" s="1038"/>
      <c r="BJ555" s="1066"/>
      <c r="BK555" s="1055"/>
      <c r="BL555" s="1038"/>
      <c r="BM555" s="1067"/>
      <c r="BN555" s="1068"/>
      <c r="BO555" s="1055"/>
      <c r="BP555" s="1022"/>
      <c r="BQ555" s="1067"/>
      <c r="BR555" s="1069"/>
      <c r="BS555" s="1070"/>
      <c r="BT555" s="1022"/>
      <c r="BU555" s="1071"/>
      <c r="BV555" s="1039"/>
      <c r="BW555" s="1025"/>
      <c r="BX555" s="1026"/>
      <c r="BY555" s="1022"/>
      <c r="BZ555" s="1022"/>
      <c r="CA555" s="1025"/>
      <c r="CB555" s="1026"/>
      <c r="CC555" s="1025"/>
      <c r="CD555" s="1026"/>
      <c r="CE555" s="1025"/>
      <c r="CF555" s="1026"/>
      <c r="CG555" s="1202"/>
      <c r="CH555" s="1022"/>
      <c r="CI555" s="1022"/>
      <c r="CJ555" s="1022"/>
      <c r="CK555" s="1065"/>
      <c r="CL555" s="1026"/>
      <c r="CM555" s="1202"/>
      <c r="CN555" s="1022"/>
      <c r="CO555" s="1022"/>
      <c r="CP555" s="1022"/>
      <c r="CQ555" s="1065"/>
      <c r="CR555" s="1026"/>
      <c r="CS555" s="1202"/>
      <c r="CT555" s="1022"/>
      <c r="CU555" s="1022"/>
      <c r="CV555" s="1022"/>
      <c r="CW555" s="1065"/>
      <c r="CX555" s="1026"/>
      <c r="CY555" s="1022"/>
      <c r="CZ555" s="1022"/>
      <c r="DA555" s="1022"/>
      <c r="DB555" s="1022"/>
      <c r="DC555" s="1065"/>
    </row>
    <row r="556" spans="1:107" ht="18.600000000000001" customHeight="1" x14ac:dyDescent="0.25">
      <c r="A556" s="1180" t="s">
        <v>1233</v>
      </c>
      <c r="B556" s="1018"/>
      <c r="C556" s="1018"/>
      <c r="D556" s="1011"/>
      <c r="E556" s="1023"/>
      <c r="F556" s="1019"/>
      <c r="G556" s="1016"/>
      <c r="H556" s="1020"/>
      <c r="I556" s="1239"/>
      <c r="J556" s="1238"/>
      <c r="K556" s="1021"/>
      <c r="L556" s="1016"/>
      <c r="M556" s="1022"/>
      <c r="N55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5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5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5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5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5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56" s="1022"/>
      <c r="U556" s="1022"/>
      <c r="V55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5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5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5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5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5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56" s="1022"/>
      <c r="AC556" s="1046"/>
      <c r="AD556" s="1047"/>
      <c r="AE556" s="1047"/>
      <c r="AF556" s="1047"/>
      <c r="AG556" s="1039"/>
      <c r="AH556" s="1038"/>
      <c r="AI556" s="1048"/>
      <c r="AJ556" s="1048"/>
      <c r="AK556" s="1041"/>
      <c r="AL556" s="1042"/>
      <c r="AM556" s="1043"/>
      <c r="AN556" s="1040"/>
      <c r="AO556" s="1044"/>
      <c r="AP556" s="1044"/>
      <c r="AQ556" s="1044"/>
      <c r="AR556" s="1044"/>
      <c r="AS556" s="1044"/>
      <c r="AT556" s="1044"/>
      <c r="AU556" s="1049"/>
      <c r="AV556" s="1041"/>
      <c r="AW556" s="1041"/>
      <c r="AX556" s="1047"/>
      <c r="AY55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5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56" s="1055"/>
      <c r="BB556" s="1038"/>
      <c r="BC556" s="1038"/>
      <c r="BD55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56" s="1038"/>
      <c r="BF556" s="1030"/>
      <c r="BG556" s="1030"/>
      <c r="BH556" s="1066"/>
      <c r="BI556" s="1038"/>
      <c r="BJ556" s="1066"/>
      <c r="BK556" s="1055"/>
      <c r="BL556" s="1038"/>
      <c r="BM556" s="1067"/>
      <c r="BN556" s="1068"/>
      <c r="BO556" s="1055"/>
      <c r="BP556" s="1022"/>
      <c r="BQ556" s="1067"/>
      <c r="BR556" s="1069"/>
      <c r="BS556" s="1070"/>
      <c r="BT556" s="1022"/>
      <c r="BU556" s="1071"/>
      <c r="BV556" s="1039"/>
      <c r="BW556" s="1025"/>
      <c r="BX556" s="1026"/>
      <c r="BY556" s="1022"/>
      <c r="BZ556" s="1022"/>
      <c r="CA556" s="1025"/>
      <c r="CB556" s="1026"/>
      <c r="CC556" s="1025"/>
      <c r="CD556" s="1026"/>
      <c r="CE556" s="1025"/>
      <c r="CF556" s="1026"/>
      <c r="CG556" s="1202"/>
      <c r="CH556" s="1022"/>
      <c r="CI556" s="1022"/>
      <c r="CJ556" s="1022"/>
      <c r="CK556" s="1065"/>
      <c r="CL556" s="1026"/>
      <c r="CM556" s="1202"/>
      <c r="CN556" s="1022"/>
      <c r="CO556" s="1022"/>
      <c r="CP556" s="1022"/>
      <c r="CQ556" s="1065"/>
      <c r="CR556" s="1026"/>
      <c r="CS556" s="1202"/>
      <c r="CT556" s="1022"/>
      <c r="CU556" s="1022"/>
      <c r="CV556" s="1022"/>
      <c r="CW556" s="1065"/>
      <c r="CX556" s="1026"/>
      <c r="CY556" s="1022"/>
      <c r="CZ556" s="1022"/>
      <c r="DA556" s="1022"/>
      <c r="DB556" s="1022"/>
      <c r="DC556" s="1065"/>
    </row>
    <row r="557" spans="1:107" ht="18.600000000000001" customHeight="1" x14ac:dyDescent="0.25">
      <c r="A557" s="1180" t="s">
        <v>1234</v>
      </c>
      <c r="B557" s="1018"/>
      <c r="C557" s="1018"/>
      <c r="D557" s="1011"/>
      <c r="E557" s="1023"/>
      <c r="F557" s="1019"/>
      <c r="G557" s="1016"/>
      <c r="H557" s="1020"/>
      <c r="I557" s="1239"/>
      <c r="J557" s="1238"/>
      <c r="K557" s="1021"/>
      <c r="L557" s="1016"/>
      <c r="M557" s="1022"/>
      <c r="N55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5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5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5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5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5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57" s="1022"/>
      <c r="U557" s="1022"/>
      <c r="V55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5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5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5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5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5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57" s="1022"/>
      <c r="AC557" s="1046"/>
      <c r="AD557" s="1047"/>
      <c r="AE557" s="1047"/>
      <c r="AF557" s="1047"/>
      <c r="AG557" s="1039"/>
      <c r="AH557" s="1038"/>
      <c r="AI557" s="1048"/>
      <c r="AJ557" s="1048"/>
      <c r="AK557" s="1041"/>
      <c r="AL557" s="1042"/>
      <c r="AM557" s="1043"/>
      <c r="AN557" s="1040"/>
      <c r="AO557" s="1044"/>
      <c r="AP557" s="1044"/>
      <c r="AQ557" s="1044"/>
      <c r="AR557" s="1044"/>
      <c r="AS557" s="1044"/>
      <c r="AT557" s="1044"/>
      <c r="AU557" s="1049"/>
      <c r="AV557" s="1041"/>
      <c r="AW557" s="1041"/>
      <c r="AX557" s="1047"/>
      <c r="AY55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5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57" s="1055"/>
      <c r="BB557" s="1038"/>
      <c r="BC557" s="1038"/>
      <c r="BD55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57" s="1038"/>
      <c r="BF557" s="1030"/>
      <c r="BG557" s="1030"/>
      <c r="BH557" s="1066"/>
      <c r="BI557" s="1038"/>
      <c r="BJ557" s="1066"/>
      <c r="BK557" s="1055"/>
      <c r="BL557" s="1038"/>
      <c r="BM557" s="1067"/>
      <c r="BN557" s="1068"/>
      <c r="BO557" s="1055"/>
      <c r="BP557" s="1022"/>
      <c r="BQ557" s="1067"/>
      <c r="BR557" s="1069"/>
      <c r="BS557" s="1070"/>
      <c r="BT557" s="1022"/>
      <c r="BU557" s="1071"/>
      <c r="BV557" s="1039"/>
      <c r="BW557" s="1025"/>
      <c r="BX557" s="1026"/>
      <c r="BY557" s="1022"/>
      <c r="BZ557" s="1022"/>
      <c r="CA557" s="1025"/>
      <c r="CB557" s="1026"/>
      <c r="CC557" s="1025"/>
      <c r="CD557" s="1026"/>
      <c r="CE557" s="1025"/>
      <c r="CF557" s="1026"/>
      <c r="CG557" s="1202"/>
      <c r="CH557" s="1022"/>
      <c r="CI557" s="1022"/>
      <c r="CJ557" s="1022"/>
      <c r="CK557" s="1065"/>
      <c r="CL557" s="1026"/>
      <c r="CM557" s="1202"/>
      <c r="CN557" s="1022"/>
      <c r="CO557" s="1022"/>
      <c r="CP557" s="1022"/>
      <c r="CQ557" s="1065"/>
      <c r="CR557" s="1026"/>
      <c r="CS557" s="1202"/>
      <c r="CT557" s="1022"/>
      <c r="CU557" s="1022"/>
      <c r="CV557" s="1022"/>
      <c r="CW557" s="1065"/>
      <c r="CX557" s="1026"/>
      <c r="CY557" s="1022"/>
      <c r="CZ557" s="1022"/>
      <c r="DA557" s="1022"/>
      <c r="DB557" s="1022"/>
      <c r="DC557" s="1065"/>
    </row>
    <row r="558" spans="1:107" ht="18.600000000000001" customHeight="1" x14ac:dyDescent="0.25">
      <c r="A558" s="1180" t="s">
        <v>1235</v>
      </c>
      <c r="B558" s="1018"/>
      <c r="C558" s="1018"/>
      <c r="D558" s="1011"/>
      <c r="E558" s="1023"/>
      <c r="F558" s="1019"/>
      <c r="G558" s="1016"/>
      <c r="H558" s="1020"/>
      <c r="I558" s="1239"/>
      <c r="J558" s="1238"/>
      <c r="K558" s="1021"/>
      <c r="L558" s="1016"/>
      <c r="M558" s="1022"/>
      <c r="N55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5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5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5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5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5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58" s="1022"/>
      <c r="U558" s="1022"/>
      <c r="V55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5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5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5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5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5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58" s="1022"/>
      <c r="AC558" s="1046"/>
      <c r="AD558" s="1047"/>
      <c r="AE558" s="1047"/>
      <c r="AF558" s="1047"/>
      <c r="AG558" s="1039"/>
      <c r="AH558" s="1038"/>
      <c r="AI558" s="1048"/>
      <c r="AJ558" s="1048"/>
      <c r="AK558" s="1041"/>
      <c r="AL558" s="1042"/>
      <c r="AM558" s="1043"/>
      <c r="AN558" s="1040"/>
      <c r="AO558" s="1044"/>
      <c r="AP558" s="1044"/>
      <c r="AQ558" s="1044"/>
      <c r="AR558" s="1044"/>
      <c r="AS558" s="1044"/>
      <c r="AT558" s="1044"/>
      <c r="AU558" s="1049"/>
      <c r="AV558" s="1041"/>
      <c r="AW558" s="1041"/>
      <c r="AX558" s="1047"/>
      <c r="AY55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5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58" s="1055"/>
      <c r="BB558" s="1038"/>
      <c r="BC558" s="1038"/>
      <c r="BD55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58" s="1038"/>
      <c r="BF558" s="1030"/>
      <c r="BG558" s="1030"/>
      <c r="BH558" s="1066"/>
      <c r="BI558" s="1038"/>
      <c r="BJ558" s="1066"/>
      <c r="BK558" s="1055"/>
      <c r="BL558" s="1038"/>
      <c r="BM558" s="1067"/>
      <c r="BN558" s="1068"/>
      <c r="BO558" s="1055"/>
      <c r="BP558" s="1022"/>
      <c r="BQ558" s="1067"/>
      <c r="BR558" s="1069"/>
      <c r="BS558" s="1070"/>
      <c r="BT558" s="1022"/>
      <c r="BU558" s="1071"/>
      <c r="BV558" s="1039"/>
      <c r="BW558" s="1025"/>
      <c r="BX558" s="1026"/>
      <c r="BY558" s="1022"/>
      <c r="BZ558" s="1022"/>
      <c r="CA558" s="1025"/>
      <c r="CB558" s="1026"/>
      <c r="CC558" s="1025"/>
      <c r="CD558" s="1026"/>
      <c r="CE558" s="1025"/>
      <c r="CF558" s="1026"/>
      <c r="CG558" s="1202"/>
      <c r="CH558" s="1022"/>
      <c r="CI558" s="1022"/>
      <c r="CJ558" s="1022"/>
      <c r="CK558" s="1065"/>
      <c r="CL558" s="1026"/>
      <c r="CM558" s="1202"/>
      <c r="CN558" s="1022"/>
      <c r="CO558" s="1022"/>
      <c r="CP558" s="1022"/>
      <c r="CQ558" s="1065"/>
      <c r="CR558" s="1026"/>
      <c r="CS558" s="1202"/>
      <c r="CT558" s="1022"/>
      <c r="CU558" s="1022"/>
      <c r="CV558" s="1022"/>
      <c r="CW558" s="1065"/>
      <c r="CX558" s="1026"/>
      <c r="CY558" s="1022"/>
      <c r="CZ558" s="1022"/>
      <c r="DA558" s="1022"/>
      <c r="DB558" s="1022"/>
      <c r="DC558" s="1065"/>
    </row>
    <row r="559" spans="1:107" ht="18.600000000000001" customHeight="1" x14ac:dyDescent="0.25">
      <c r="A559" s="1180" t="s">
        <v>1236</v>
      </c>
      <c r="B559" s="1018"/>
      <c r="C559" s="1018"/>
      <c r="D559" s="1011"/>
      <c r="E559" s="1023"/>
      <c r="F559" s="1019"/>
      <c r="G559" s="1016"/>
      <c r="H559" s="1020"/>
      <c r="I559" s="1239"/>
      <c r="J559" s="1238"/>
      <c r="K559" s="1021"/>
      <c r="L559" s="1016"/>
      <c r="M559" s="1022"/>
      <c r="N55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5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5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5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5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5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59" s="1022"/>
      <c r="U559" s="1022"/>
      <c r="V55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5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5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5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5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5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59" s="1022"/>
      <c r="AC559" s="1046"/>
      <c r="AD559" s="1047"/>
      <c r="AE559" s="1047"/>
      <c r="AF559" s="1047"/>
      <c r="AG559" s="1039"/>
      <c r="AH559" s="1038"/>
      <c r="AI559" s="1048"/>
      <c r="AJ559" s="1048"/>
      <c r="AK559" s="1041"/>
      <c r="AL559" s="1042"/>
      <c r="AM559" s="1043"/>
      <c r="AN559" s="1040"/>
      <c r="AO559" s="1044"/>
      <c r="AP559" s="1044"/>
      <c r="AQ559" s="1044"/>
      <c r="AR559" s="1044"/>
      <c r="AS559" s="1044"/>
      <c r="AT559" s="1044"/>
      <c r="AU559" s="1049"/>
      <c r="AV559" s="1041"/>
      <c r="AW559" s="1041"/>
      <c r="AX559" s="1047"/>
      <c r="AY55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5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59" s="1055"/>
      <c r="BB559" s="1038"/>
      <c r="BC559" s="1038"/>
      <c r="BD55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59" s="1038"/>
      <c r="BF559" s="1030"/>
      <c r="BG559" s="1030"/>
      <c r="BH559" s="1066"/>
      <c r="BI559" s="1038"/>
      <c r="BJ559" s="1066"/>
      <c r="BK559" s="1055"/>
      <c r="BL559" s="1038"/>
      <c r="BM559" s="1067"/>
      <c r="BN559" s="1068"/>
      <c r="BO559" s="1055"/>
      <c r="BP559" s="1022"/>
      <c r="BQ559" s="1067"/>
      <c r="BR559" s="1069"/>
      <c r="BS559" s="1070"/>
      <c r="BT559" s="1022"/>
      <c r="BU559" s="1071"/>
      <c r="BV559" s="1039"/>
      <c r="BW559" s="1025"/>
      <c r="BX559" s="1026"/>
      <c r="BY559" s="1022"/>
      <c r="BZ559" s="1022"/>
      <c r="CA559" s="1025"/>
      <c r="CB559" s="1026"/>
      <c r="CC559" s="1025"/>
      <c r="CD559" s="1026"/>
      <c r="CE559" s="1025"/>
      <c r="CF559" s="1026"/>
      <c r="CG559" s="1202"/>
      <c r="CH559" s="1022"/>
      <c r="CI559" s="1022"/>
      <c r="CJ559" s="1022"/>
      <c r="CK559" s="1065"/>
      <c r="CL559" s="1026"/>
      <c r="CM559" s="1202"/>
      <c r="CN559" s="1022"/>
      <c r="CO559" s="1022"/>
      <c r="CP559" s="1022"/>
      <c r="CQ559" s="1065"/>
      <c r="CR559" s="1026"/>
      <c r="CS559" s="1202"/>
      <c r="CT559" s="1022"/>
      <c r="CU559" s="1022"/>
      <c r="CV559" s="1022"/>
      <c r="CW559" s="1065"/>
      <c r="CX559" s="1026"/>
      <c r="CY559" s="1022"/>
      <c r="CZ559" s="1022"/>
      <c r="DA559" s="1022"/>
      <c r="DB559" s="1022"/>
      <c r="DC559" s="1065"/>
    </row>
    <row r="560" spans="1:107" ht="18.600000000000001" customHeight="1" x14ac:dyDescent="0.25">
      <c r="A560" s="1180" t="s">
        <v>1237</v>
      </c>
      <c r="B560" s="1018"/>
      <c r="C560" s="1018"/>
      <c r="D560" s="1011"/>
      <c r="E560" s="1023"/>
      <c r="F560" s="1019"/>
      <c r="G560" s="1016"/>
      <c r="H560" s="1020"/>
      <c r="I560" s="1239"/>
      <c r="J560" s="1238"/>
      <c r="K560" s="1021"/>
      <c r="L560" s="1016"/>
      <c r="M560" s="1022"/>
      <c r="N56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6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6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6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6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6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60" s="1022"/>
      <c r="U560" s="1022"/>
      <c r="V56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6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6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6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6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6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60" s="1022"/>
      <c r="AC560" s="1046"/>
      <c r="AD560" s="1047"/>
      <c r="AE560" s="1047"/>
      <c r="AF560" s="1047"/>
      <c r="AG560" s="1039"/>
      <c r="AH560" s="1038"/>
      <c r="AI560" s="1048"/>
      <c r="AJ560" s="1048"/>
      <c r="AK560" s="1041"/>
      <c r="AL560" s="1042"/>
      <c r="AM560" s="1043"/>
      <c r="AN560" s="1040"/>
      <c r="AO560" s="1044"/>
      <c r="AP560" s="1044"/>
      <c r="AQ560" s="1044"/>
      <c r="AR560" s="1044"/>
      <c r="AS560" s="1044"/>
      <c r="AT560" s="1044"/>
      <c r="AU560" s="1049"/>
      <c r="AV560" s="1041"/>
      <c r="AW560" s="1041"/>
      <c r="AX560" s="1047"/>
      <c r="AY56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6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60" s="1055"/>
      <c r="BB560" s="1038"/>
      <c r="BC560" s="1038"/>
      <c r="BD56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60" s="1038"/>
      <c r="BF560" s="1030"/>
      <c r="BG560" s="1030"/>
      <c r="BH560" s="1066"/>
      <c r="BI560" s="1038"/>
      <c r="BJ560" s="1066"/>
      <c r="BK560" s="1055"/>
      <c r="BL560" s="1038"/>
      <c r="BM560" s="1067"/>
      <c r="BN560" s="1068"/>
      <c r="BO560" s="1055"/>
      <c r="BP560" s="1022"/>
      <c r="BQ560" s="1067"/>
      <c r="BR560" s="1069"/>
      <c r="BS560" s="1070"/>
      <c r="BT560" s="1022"/>
      <c r="BU560" s="1071"/>
      <c r="BV560" s="1039"/>
      <c r="BW560" s="1025"/>
      <c r="BX560" s="1026"/>
      <c r="BY560" s="1022"/>
      <c r="BZ560" s="1022"/>
      <c r="CA560" s="1025"/>
      <c r="CB560" s="1026"/>
      <c r="CC560" s="1025"/>
      <c r="CD560" s="1026"/>
      <c r="CE560" s="1025"/>
      <c r="CF560" s="1026"/>
      <c r="CG560" s="1202"/>
      <c r="CH560" s="1022"/>
      <c r="CI560" s="1022"/>
      <c r="CJ560" s="1022"/>
      <c r="CK560" s="1065"/>
      <c r="CL560" s="1026"/>
      <c r="CM560" s="1202"/>
      <c r="CN560" s="1022"/>
      <c r="CO560" s="1022"/>
      <c r="CP560" s="1022"/>
      <c r="CQ560" s="1065"/>
      <c r="CR560" s="1026"/>
      <c r="CS560" s="1202"/>
      <c r="CT560" s="1022"/>
      <c r="CU560" s="1022"/>
      <c r="CV560" s="1022"/>
      <c r="CW560" s="1065"/>
      <c r="CX560" s="1026"/>
      <c r="CY560" s="1022"/>
      <c r="CZ560" s="1022"/>
      <c r="DA560" s="1022"/>
      <c r="DB560" s="1022"/>
      <c r="DC560" s="1065"/>
    </row>
    <row r="561" spans="1:107" ht="18.600000000000001" customHeight="1" x14ac:dyDescent="0.25">
      <c r="A561" s="1180" t="s">
        <v>1238</v>
      </c>
      <c r="B561" s="1018"/>
      <c r="C561" s="1018"/>
      <c r="D561" s="1011"/>
      <c r="E561" s="1023"/>
      <c r="F561" s="1019"/>
      <c r="G561" s="1016"/>
      <c r="H561" s="1020"/>
      <c r="I561" s="1239"/>
      <c r="J561" s="1238"/>
      <c r="K561" s="1021"/>
      <c r="L561" s="1016"/>
      <c r="M561" s="1022"/>
      <c r="N56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6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6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6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6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6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61" s="1022"/>
      <c r="U561" s="1022"/>
      <c r="V56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6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6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6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6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6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61" s="1022"/>
      <c r="AC561" s="1046"/>
      <c r="AD561" s="1047"/>
      <c r="AE561" s="1047"/>
      <c r="AF561" s="1047"/>
      <c r="AG561" s="1039"/>
      <c r="AH561" s="1038"/>
      <c r="AI561" s="1048"/>
      <c r="AJ561" s="1048"/>
      <c r="AK561" s="1041"/>
      <c r="AL561" s="1042"/>
      <c r="AM561" s="1043"/>
      <c r="AN561" s="1040"/>
      <c r="AO561" s="1044"/>
      <c r="AP561" s="1044"/>
      <c r="AQ561" s="1044"/>
      <c r="AR561" s="1044"/>
      <c r="AS561" s="1044"/>
      <c r="AT561" s="1044"/>
      <c r="AU561" s="1049"/>
      <c r="AV561" s="1041"/>
      <c r="AW561" s="1041"/>
      <c r="AX561" s="1047"/>
      <c r="AY56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6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61" s="1055"/>
      <c r="BB561" s="1038"/>
      <c r="BC561" s="1038"/>
      <c r="BD56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61" s="1038"/>
      <c r="BF561" s="1030"/>
      <c r="BG561" s="1030"/>
      <c r="BH561" s="1066"/>
      <c r="BI561" s="1038"/>
      <c r="BJ561" s="1066"/>
      <c r="BK561" s="1055"/>
      <c r="BL561" s="1038"/>
      <c r="BM561" s="1067"/>
      <c r="BN561" s="1068"/>
      <c r="BO561" s="1055"/>
      <c r="BP561" s="1022"/>
      <c r="BQ561" s="1067"/>
      <c r="BR561" s="1069"/>
      <c r="BS561" s="1070"/>
      <c r="BT561" s="1022"/>
      <c r="BU561" s="1071"/>
      <c r="BV561" s="1039"/>
      <c r="BW561" s="1025"/>
      <c r="BX561" s="1026"/>
      <c r="BY561" s="1022"/>
      <c r="BZ561" s="1022"/>
      <c r="CA561" s="1025"/>
      <c r="CB561" s="1026"/>
      <c r="CC561" s="1025"/>
      <c r="CD561" s="1026"/>
      <c r="CE561" s="1025"/>
      <c r="CF561" s="1026"/>
      <c r="CG561" s="1202"/>
      <c r="CH561" s="1022"/>
      <c r="CI561" s="1022"/>
      <c r="CJ561" s="1022"/>
      <c r="CK561" s="1065"/>
      <c r="CL561" s="1026"/>
      <c r="CM561" s="1202"/>
      <c r="CN561" s="1022"/>
      <c r="CO561" s="1022"/>
      <c r="CP561" s="1022"/>
      <c r="CQ561" s="1065"/>
      <c r="CR561" s="1026"/>
      <c r="CS561" s="1202"/>
      <c r="CT561" s="1022"/>
      <c r="CU561" s="1022"/>
      <c r="CV561" s="1022"/>
      <c r="CW561" s="1065"/>
      <c r="CX561" s="1026"/>
      <c r="CY561" s="1022"/>
      <c r="CZ561" s="1022"/>
      <c r="DA561" s="1022"/>
      <c r="DB561" s="1022"/>
      <c r="DC561" s="1065"/>
    </row>
    <row r="562" spans="1:107" ht="18.600000000000001" customHeight="1" x14ac:dyDescent="0.25">
      <c r="A562" s="1180" t="s">
        <v>1239</v>
      </c>
      <c r="B562" s="1018"/>
      <c r="C562" s="1018"/>
      <c r="D562" s="1011"/>
      <c r="E562" s="1023"/>
      <c r="F562" s="1019"/>
      <c r="G562" s="1016"/>
      <c r="H562" s="1020"/>
      <c r="I562" s="1239"/>
      <c r="J562" s="1238"/>
      <c r="K562" s="1021"/>
      <c r="L562" s="1016"/>
      <c r="M562" s="1022"/>
      <c r="N56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6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6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6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6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6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62" s="1022"/>
      <c r="U562" s="1022"/>
      <c r="V56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6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6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6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6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6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62" s="1022"/>
      <c r="AC562" s="1046"/>
      <c r="AD562" s="1047"/>
      <c r="AE562" s="1047"/>
      <c r="AF562" s="1047"/>
      <c r="AG562" s="1039"/>
      <c r="AH562" s="1038"/>
      <c r="AI562" s="1048"/>
      <c r="AJ562" s="1048"/>
      <c r="AK562" s="1041"/>
      <c r="AL562" s="1042"/>
      <c r="AM562" s="1043"/>
      <c r="AN562" s="1040"/>
      <c r="AO562" s="1044"/>
      <c r="AP562" s="1044"/>
      <c r="AQ562" s="1044"/>
      <c r="AR562" s="1044"/>
      <c r="AS562" s="1044"/>
      <c r="AT562" s="1044"/>
      <c r="AU562" s="1049"/>
      <c r="AV562" s="1041"/>
      <c r="AW562" s="1041"/>
      <c r="AX562" s="1047"/>
      <c r="AY56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6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62" s="1055"/>
      <c r="BB562" s="1038"/>
      <c r="BC562" s="1038"/>
      <c r="BD56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62" s="1038"/>
      <c r="BF562" s="1030"/>
      <c r="BG562" s="1030"/>
      <c r="BH562" s="1066"/>
      <c r="BI562" s="1038"/>
      <c r="BJ562" s="1066"/>
      <c r="BK562" s="1055"/>
      <c r="BL562" s="1038"/>
      <c r="BM562" s="1067"/>
      <c r="BN562" s="1068"/>
      <c r="BO562" s="1055"/>
      <c r="BP562" s="1022"/>
      <c r="BQ562" s="1067"/>
      <c r="BR562" s="1069"/>
      <c r="BS562" s="1070"/>
      <c r="BT562" s="1022"/>
      <c r="BU562" s="1071"/>
      <c r="BV562" s="1039"/>
      <c r="BW562" s="1025"/>
      <c r="BX562" s="1026"/>
      <c r="BY562" s="1022"/>
      <c r="BZ562" s="1022"/>
      <c r="CA562" s="1025"/>
      <c r="CB562" s="1026"/>
      <c r="CC562" s="1025"/>
      <c r="CD562" s="1026"/>
      <c r="CE562" s="1025"/>
      <c r="CF562" s="1026"/>
      <c r="CG562" s="1202"/>
      <c r="CH562" s="1022"/>
      <c r="CI562" s="1022"/>
      <c r="CJ562" s="1022"/>
      <c r="CK562" s="1065"/>
      <c r="CL562" s="1026"/>
      <c r="CM562" s="1202"/>
      <c r="CN562" s="1022"/>
      <c r="CO562" s="1022"/>
      <c r="CP562" s="1022"/>
      <c r="CQ562" s="1065"/>
      <c r="CR562" s="1026"/>
      <c r="CS562" s="1202"/>
      <c r="CT562" s="1022"/>
      <c r="CU562" s="1022"/>
      <c r="CV562" s="1022"/>
      <c r="CW562" s="1065"/>
      <c r="CX562" s="1026"/>
      <c r="CY562" s="1022"/>
      <c r="CZ562" s="1022"/>
      <c r="DA562" s="1022"/>
      <c r="DB562" s="1022"/>
      <c r="DC562" s="1065"/>
    </row>
    <row r="563" spans="1:107" ht="18.600000000000001" customHeight="1" x14ac:dyDescent="0.25">
      <c r="A563" s="1180" t="s">
        <v>1240</v>
      </c>
      <c r="B563" s="1018"/>
      <c r="C563" s="1018"/>
      <c r="D563" s="1011"/>
      <c r="E563" s="1023"/>
      <c r="F563" s="1019"/>
      <c r="G563" s="1016"/>
      <c r="H563" s="1020"/>
      <c r="I563" s="1239"/>
      <c r="J563" s="1238"/>
      <c r="K563" s="1021"/>
      <c r="L563" s="1016"/>
      <c r="M563" s="1022"/>
      <c r="N56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6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6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6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6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6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63" s="1022"/>
      <c r="U563" s="1022"/>
      <c r="V56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6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6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6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6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6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63" s="1022"/>
      <c r="AC563" s="1046"/>
      <c r="AD563" s="1047"/>
      <c r="AE563" s="1047"/>
      <c r="AF563" s="1047"/>
      <c r="AG563" s="1039"/>
      <c r="AH563" s="1038"/>
      <c r="AI563" s="1048"/>
      <c r="AJ563" s="1048"/>
      <c r="AK563" s="1041"/>
      <c r="AL563" s="1042"/>
      <c r="AM563" s="1043"/>
      <c r="AN563" s="1040"/>
      <c r="AO563" s="1044"/>
      <c r="AP563" s="1044"/>
      <c r="AQ563" s="1044"/>
      <c r="AR563" s="1044"/>
      <c r="AS563" s="1044"/>
      <c r="AT563" s="1044"/>
      <c r="AU563" s="1049"/>
      <c r="AV563" s="1041"/>
      <c r="AW563" s="1041"/>
      <c r="AX563" s="1047"/>
      <c r="AY56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6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63" s="1055"/>
      <c r="BB563" s="1038"/>
      <c r="BC563" s="1038"/>
      <c r="BD56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63" s="1038"/>
      <c r="BF563" s="1030"/>
      <c r="BG563" s="1030"/>
      <c r="BH563" s="1066"/>
      <c r="BI563" s="1038"/>
      <c r="BJ563" s="1066"/>
      <c r="BK563" s="1055"/>
      <c r="BL563" s="1038"/>
      <c r="BM563" s="1067"/>
      <c r="BN563" s="1068"/>
      <c r="BO563" s="1055"/>
      <c r="BP563" s="1022"/>
      <c r="BQ563" s="1067"/>
      <c r="BR563" s="1069"/>
      <c r="BS563" s="1070"/>
      <c r="BT563" s="1022"/>
      <c r="BU563" s="1071"/>
      <c r="BV563" s="1039"/>
      <c r="BW563" s="1025"/>
      <c r="BX563" s="1026"/>
      <c r="BY563" s="1022"/>
      <c r="BZ563" s="1022"/>
      <c r="CA563" s="1025"/>
      <c r="CB563" s="1026"/>
      <c r="CC563" s="1025"/>
      <c r="CD563" s="1026"/>
      <c r="CE563" s="1025"/>
      <c r="CF563" s="1026"/>
      <c r="CG563" s="1202"/>
      <c r="CH563" s="1022"/>
      <c r="CI563" s="1022"/>
      <c r="CJ563" s="1022"/>
      <c r="CK563" s="1065"/>
      <c r="CL563" s="1026"/>
      <c r="CM563" s="1202"/>
      <c r="CN563" s="1022"/>
      <c r="CO563" s="1022"/>
      <c r="CP563" s="1022"/>
      <c r="CQ563" s="1065"/>
      <c r="CR563" s="1026"/>
      <c r="CS563" s="1202"/>
      <c r="CT563" s="1022"/>
      <c r="CU563" s="1022"/>
      <c r="CV563" s="1022"/>
      <c r="CW563" s="1065"/>
      <c r="CX563" s="1026"/>
      <c r="CY563" s="1022"/>
      <c r="CZ563" s="1022"/>
      <c r="DA563" s="1022"/>
      <c r="DB563" s="1022"/>
      <c r="DC563" s="1065"/>
    </row>
    <row r="564" spans="1:107" ht="18.600000000000001" customHeight="1" x14ac:dyDescent="0.25">
      <c r="A564" s="1180" t="s">
        <v>1241</v>
      </c>
      <c r="B564" s="1018"/>
      <c r="C564" s="1018"/>
      <c r="D564" s="1011"/>
      <c r="E564" s="1023"/>
      <c r="F564" s="1019"/>
      <c r="G564" s="1016"/>
      <c r="H564" s="1020"/>
      <c r="I564" s="1239"/>
      <c r="J564" s="1238"/>
      <c r="K564" s="1021"/>
      <c r="L564" s="1016"/>
      <c r="M564" s="1022"/>
      <c r="N56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6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6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6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6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6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64" s="1022"/>
      <c r="U564" s="1022"/>
      <c r="V56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6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6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6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6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6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64" s="1022"/>
      <c r="AC564" s="1046"/>
      <c r="AD564" s="1047"/>
      <c r="AE564" s="1047"/>
      <c r="AF564" s="1047"/>
      <c r="AG564" s="1039"/>
      <c r="AH564" s="1038"/>
      <c r="AI564" s="1048"/>
      <c r="AJ564" s="1048"/>
      <c r="AK564" s="1041"/>
      <c r="AL564" s="1042"/>
      <c r="AM564" s="1043"/>
      <c r="AN564" s="1040"/>
      <c r="AO564" s="1044"/>
      <c r="AP564" s="1044"/>
      <c r="AQ564" s="1044"/>
      <c r="AR564" s="1044"/>
      <c r="AS564" s="1044"/>
      <c r="AT564" s="1044"/>
      <c r="AU564" s="1049"/>
      <c r="AV564" s="1041"/>
      <c r="AW564" s="1041"/>
      <c r="AX564" s="1047"/>
      <c r="AY56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6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64" s="1055"/>
      <c r="BB564" s="1038"/>
      <c r="BC564" s="1038"/>
      <c r="BD56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64" s="1038"/>
      <c r="BF564" s="1030"/>
      <c r="BG564" s="1030"/>
      <c r="BH564" s="1066"/>
      <c r="BI564" s="1038"/>
      <c r="BJ564" s="1066"/>
      <c r="BK564" s="1055"/>
      <c r="BL564" s="1038"/>
      <c r="BM564" s="1067"/>
      <c r="BN564" s="1068"/>
      <c r="BO564" s="1055"/>
      <c r="BP564" s="1022"/>
      <c r="BQ564" s="1067"/>
      <c r="BR564" s="1069"/>
      <c r="BS564" s="1070"/>
      <c r="BT564" s="1022"/>
      <c r="BU564" s="1071"/>
      <c r="BV564" s="1039"/>
      <c r="BW564" s="1025"/>
      <c r="BX564" s="1026"/>
      <c r="BY564" s="1022"/>
      <c r="BZ564" s="1022"/>
      <c r="CA564" s="1025"/>
      <c r="CB564" s="1026"/>
      <c r="CC564" s="1025"/>
      <c r="CD564" s="1026"/>
      <c r="CE564" s="1025"/>
      <c r="CF564" s="1026"/>
      <c r="CG564" s="1202"/>
      <c r="CH564" s="1022"/>
      <c r="CI564" s="1022"/>
      <c r="CJ564" s="1022"/>
      <c r="CK564" s="1065"/>
      <c r="CL564" s="1026"/>
      <c r="CM564" s="1202"/>
      <c r="CN564" s="1022"/>
      <c r="CO564" s="1022"/>
      <c r="CP564" s="1022"/>
      <c r="CQ564" s="1065"/>
      <c r="CR564" s="1026"/>
      <c r="CS564" s="1202"/>
      <c r="CT564" s="1022"/>
      <c r="CU564" s="1022"/>
      <c r="CV564" s="1022"/>
      <c r="CW564" s="1065"/>
      <c r="CX564" s="1026"/>
      <c r="CY564" s="1022"/>
      <c r="CZ564" s="1022"/>
      <c r="DA564" s="1022"/>
      <c r="DB564" s="1022"/>
      <c r="DC564" s="1065"/>
    </row>
    <row r="565" spans="1:107" ht="18.600000000000001" customHeight="1" x14ac:dyDescent="0.25">
      <c r="A565" s="1180" t="s">
        <v>1242</v>
      </c>
      <c r="B565" s="1018"/>
      <c r="C565" s="1018"/>
      <c r="D565" s="1011"/>
      <c r="E565" s="1023"/>
      <c r="F565" s="1019"/>
      <c r="G565" s="1016"/>
      <c r="H565" s="1020"/>
      <c r="I565" s="1239"/>
      <c r="J565" s="1238"/>
      <c r="K565" s="1021"/>
      <c r="L565" s="1016"/>
      <c r="M565" s="1022"/>
      <c r="N56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6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6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6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6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6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65" s="1022"/>
      <c r="U565" s="1022"/>
      <c r="V56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6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6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6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6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6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65" s="1022"/>
      <c r="AC565" s="1046"/>
      <c r="AD565" s="1047"/>
      <c r="AE565" s="1047"/>
      <c r="AF565" s="1047"/>
      <c r="AG565" s="1039"/>
      <c r="AH565" s="1038"/>
      <c r="AI565" s="1048"/>
      <c r="AJ565" s="1048"/>
      <c r="AK565" s="1041"/>
      <c r="AL565" s="1042"/>
      <c r="AM565" s="1043"/>
      <c r="AN565" s="1040"/>
      <c r="AO565" s="1044"/>
      <c r="AP565" s="1044"/>
      <c r="AQ565" s="1044"/>
      <c r="AR565" s="1044"/>
      <c r="AS565" s="1044"/>
      <c r="AT565" s="1044"/>
      <c r="AU565" s="1049"/>
      <c r="AV565" s="1041"/>
      <c r="AW565" s="1041"/>
      <c r="AX565" s="1047"/>
      <c r="AY56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6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65" s="1055"/>
      <c r="BB565" s="1038"/>
      <c r="BC565" s="1038"/>
      <c r="BD56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65" s="1038"/>
      <c r="BF565" s="1030"/>
      <c r="BG565" s="1030"/>
      <c r="BH565" s="1066"/>
      <c r="BI565" s="1038"/>
      <c r="BJ565" s="1066"/>
      <c r="BK565" s="1055"/>
      <c r="BL565" s="1038"/>
      <c r="BM565" s="1067"/>
      <c r="BN565" s="1068"/>
      <c r="BO565" s="1055"/>
      <c r="BP565" s="1022"/>
      <c r="BQ565" s="1067"/>
      <c r="BR565" s="1069"/>
      <c r="BS565" s="1070"/>
      <c r="BT565" s="1022"/>
      <c r="BU565" s="1071"/>
      <c r="BV565" s="1039"/>
      <c r="BW565" s="1025"/>
      <c r="BX565" s="1026"/>
      <c r="BY565" s="1022"/>
      <c r="BZ565" s="1022"/>
      <c r="CA565" s="1025"/>
      <c r="CB565" s="1026"/>
      <c r="CC565" s="1025"/>
      <c r="CD565" s="1026"/>
      <c r="CE565" s="1025"/>
      <c r="CF565" s="1026"/>
      <c r="CG565" s="1202"/>
      <c r="CH565" s="1022"/>
      <c r="CI565" s="1022"/>
      <c r="CJ565" s="1022"/>
      <c r="CK565" s="1065"/>
      <c r="CL565" s="1026"/>
      <c r="CM565" s="1202"/>
      <c r="CN565" s="1022"/>
      <c r="CO565" s="1022"/>
      <c r="CP565" s="1022"/>
      <c r="CQ565" s="1065"/>
      <c r="CR565" s="1026"/>
      <c r="CS565" s="1202"/>
      <c r="CT565" s="1022"/>
      <c r="CU565" s="1022"/>
      <c r="CV565" s="1022"/>
      <c r="CW565" s="1065"/>
      <c r="CX565" s="1026"/>
      <c r="CY565" s="1022"/>
      <c r="CZ565" s="1022"/>
      <c r="DA565" s="1022"/>
      <c r="DB565" s="1022"/>
      <c r="DC565" s="1065"/>
    </row>
    <row r="566" spans="1:107" ht="18.600000000000001" customHeight="1" x14ac:dyDescent="0.25">
      <c r="A566" s="1180" t="s">
        <v>1243</v>
      </c>
      <c r="B566" s="1018"/>
      <c r="C566" s="1018"/>
      <c r="D566" s="1011"/>
      <c r="E566" s="1023"/>
      <c r="F566" s="1019"/>
      <c r="G566" s="1016"/>
      <c r="H566" s="1020"/>
      <c r="I566" s="1239"/>
      <c r="J566" s="1238"/>
      <c r="K566" s="1021"/>
      <c r="L566" s="1016"/>
      <c r="M566" s="1022"/>
      <c r="N56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6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6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6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6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6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66" s="1022"/>
      <c r="U566" s="1022"/>
      <c r="V56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6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6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6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6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6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66" s="1022"/>
      <c r="AC566" s="1046"/>
      <c r="AD566" s="1047"/>
      <c r="AE566" s="1047"/>
      <c r="AF566" s="1047"/>
      <c r="AG566" s="1039"/>
      <c r="AH566" s="1038"/>
      <c r="AI566" s="1048"/>
      <c r="AJ566" s="1048"/>
      <c r="AK566" s="1041"/>
      <c r="AL566" s="1042"/>
      <c r="AM566" s="1043"/>
      <c r="AN566" s="1040"/>
      <c r="AO566" s="1044"/>
      <c r="AP566" s="1044"/>
      <c r="AQ566" s="1044"/>
      <c r="AR566" s="1044"/>
      <c r="AS566" s="1044"/>
      <c r="AT566" s="1044"/>
      <c r="AU566" s="1049"/>
      <c r="AV566" s="1041"/>
      <c r="AW566" s="1041"/>
      <c r="AX566" s="1047"/>
      <c r="AY56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6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66" s="1055"/>
      <c r="BB566" s="1038"/>
      <c r="BC566" s="1038"/>
      <c r="BD56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66" s="1038"/>
      <c r="BF566" s="1030"/>
      <c r="BG566" s="1030"/>
      <c r="BH566" s="1066"/>
      <c r="BI566" s="1038"/>
      <c r="BJ566" s="1066"/>
      <c r="BK566" s="1055"/>
      <c r="BL566" s="1038"/>
      <c r="BM566" s="1067"/>
      <c r="BN566" s="1068"/>
      <c r="BO566" s="1055"/>
      <c r="BP566" s="1022"/>
      <c r="BQ566" s="1067"/>
      <c r="BR566" s="1069"/>
      <c r="BS566" s="1070"/>
      <c r="BT566" s="1022"/>
      <c r="BU566" s="1071"/>
      <c r="BV566" s="1039"/>
      <c r="BW566" s="1025"/>
      <c r="BX566" s="1026"/>
      <c r="BY566" s="1022"/>
      <c r="BZ566" s="1022"/>
      <c r="CA566" s="1025"/>
      <c r="CB566" s="1026"/>
      <c r="CC566" s="1025"/>
      <c r="CD566" s="1026"/>
      <c r="CE566" s="1025"/>
      <c r="CF566" s="1026"/>
      <c r="CG566" s="1202"/>
      <c r="CH566" s="1022"/>
      <c r="CI566" s="1022"/>
      <c r="CJ566" s="1022"/>
      <c r="CK566" s="1065"/>
      <c r="CL566" s="1026"/>
      <c r="CM566" s="1202"/>
      <c r="CN566" s="1022"/>
      <c r="CO566" s="1022"/>
      <c r="CP566" s="1022"/>
      <c r="CQ566" s="1065"/>
      <c r="CR566" s="1026"/>
      <c r="CS566" s="1202"/>
      <c r="CT566" s="1022"/>
      <c r="CU566" s="1022"/>
      <c r="CV566" s="1022"/>
      <c r="CW566" s="1065"/>
      <c r="CX566" s="1026"/>
      <c r="CY566" s="1022"/>
      <c r="CZ566" s="1022"/>
      <c r="DA566" s="1022"/>
      <c r="DB566" s="1022"/>
      <c r="DC566" s="1065"/>
    </row>
    <row r="567" spans="1:107" ht="18.600000000000001" customHeight="1" x14ac:dyDescent="0.25">
      <c r="A567" s="1180" t="s">
        <v>1244</v>
      </c>
      <c r="B567" s="1018"/>
      <c r="C567" s="1018"/>
      <c r="D567" s="1011"/>
      <c r="E567" s="1023"/>
      <c r="F567" s="1019"/>
      <c r="G567" s="1016"/>
      <c r="H567" s="1020"/>
      <c r="I567" s="1239"/>
      <c r="J567" s="1238"/>
      <c r="K567" s="1021"/>
      <c r="L567" s="1016"/>
      <c r="M567" s="1022"/>
      <c r="N56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6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6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6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6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6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67" s="1022"/>
      <c r="U567" s="1022"/>
      <c r="V56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6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6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6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6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6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67" s="1022"/>
      <c r="AC567" s="1046"/>
      <c r="AD567" s="1047"/>
      <c r="AE567" s="1047"/>
      <c r="AF567" s="1047"/>
      <c r="AG567" s="1039"/>
      <c r="AH567" s="1038"/>
      <c r="AI567" s="1048"/>
      <c r="AJ567" s="1048"/>
      <c r="AK567" s="1041"/>
      <c r="AL567" s="1042"/>
      <c r="AM567" s="1043"/>
      <c r="AN567" s="1040"/>
      <c r="AO567" s="1044"/>
      <c r="AP567" s="1044"/>
      <c r="AQ567" s="1044"/>
      <c r="AR567" s="1044"/>
      <c r="AS567" s="1044"/>
      <c r="AT567" s="1044"/>
      <c r="AU567" s="1049"/>
      <c r="AV567" s="1041"/>
      <c r="AW567" s="1041"/>
      <c r="AX567" s="1047"/>
      <c r="AY56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6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67" s="1055"/>
      <c r="BB567" s="1038"/>
      <c r="BC567" s="1038"/>
      <c r="BD56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67" s="1038"/>
      <c r="BF567" s="1030"/>
      <c r="BG567" s="1030"/>
      <c r="BH567" s="1066"/>
      <c r="BI567" s="1038"/>
      <c r="BJ567" s="1066"/>
      <c r="BK567" s="1055"/>
      <c r="BL567" s="1038"/>
      <c r="BM567" s="1067"/>
      <c r="BN567" s="1068"/>
      <c r="BO567" s="1055"/>
      <c r="BP567" s="1022"/>
      <c r="BQ567" s="1067"/>
      <c r="BR567" s="1069"/>
      <c r="BS567" s="1070"/>
      <c r="BT567" s="1022"/>
      <c r="BU567" s="1071"/>
      <c r="BV567" s="1039"/>
      <c r="BW567" s="1025"/>
      <c r="BX567" s="1026"/>
      <c r="BY567" s="1022"/>
      <c r="BZ567" s="1022"/>
      <c r="CA567" s="1025"/>
      <c r="CB567" s="1026"/>
      <c r="CC567" s="1025"/>
      <c r="CD567" s="1026"/>
      <c r="CE567" s="1025"/>
      <c r="CF567" s="1026"/>
      <c r="CG567" s="1202"/>
      <c r="CH567" s="1022"/>
      <c r="CI567" s="1022"/>
      <c r="CJ567" s="1022"/>
      <c r="CK567" s="1065"/>
      <c r="CL567" s="1026"/>
      <c r="CM567" s="1202"/>
      <c r="CN567" s="1022"/>
      <c r="CO567" s="1022"/>
      <c r="CP567" s="1022"/>
      <c r="CQ567" s="1065"/>
      <c r="CR567" s="1026"/>
      <c r="CS567" s="1202"/>
      <c r="CT567" s="1022"/>
      <c r="CU567" s="1022"/>
      <c r="CV567" s="1022"/>
      <c r="CW567" s="1065"/>
      <c r="CX567" s="1026"/>
      <c r="CY567" s="1022"/>
      <c r="CZ567" s="1022"/>
      <c r="DA567" s="1022"/>
      <c r="DB567" s="1022"/>
      <c r="DC567" s="1065"/>
    </row>
    <row r="568" spans="1:107" ht="18.600000000000001" customHeight="1" x14ac:dyDescent="0.25">
      <c r="A568" s="1180" t="s">
        <v>1245</v>
      </c>
      <c r="B568" s="1018"/>
      <c r="C568" s="1018"/>
      <c r="D568" s="1011"/>
      <c r="E568" s="1023"/>
      <c r="F568" s="1019"/>
      <c r="G568" s="1016"/>
      <c r="H568" s="1020"/>
      <c r="I568" s="1239"/>
      <c r="J568" s="1238"/>
      <c r="K568" s="1021"/>
      <c r="L568" s="1016"/>
      <c r="M568" s="1022"/>
      <c r="N56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6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6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6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6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6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68" s="1022"/>
      <c r="U568" s="1022"/>
      <c r="V56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6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6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6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6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6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68" s="1022"/>
      <c r="AC568" s="1046"/>
      <c r="AD568" s="1047"/>
      <c r="AE568" s="1047"/>
      <c r="AF568" s="1047"/>
      <c r="AG568" s="1039"/>
      <c r="AH568" s="1038"/>
      <c r="AI568" s="1048"/>
      <c r="AJ568" s="1048"/>
      <c r="AK568" s="1041"/>
      <c r="AL568" s="1042"/>
      <c r="AM568" s="1043"/>
      <c r="AN568" s="1040"/>
      <c r="AO568" s="1044"/>
      <c r="AP568" s="1044"/>
      <c r="AQ568" s="1044"/>
      <c r="AR568" s="1044"/>
      <c r="AS568" s="1044"/>
      <c r="AT568" s="1044"/>
      <c r="AU568" s="1049"/>
      <c r="AV568" s="1041"/>
      <c r="AW568" s="1041"/>
      <c r="AX568" s="1047"/>
      <c r="AY56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6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68" s="1055"/>
      <c r="BB568" s="1038"/>
      <c r="BC568" s="1038"/>
      <c r="BD56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68" s="1038"/>
      <c r="BF568" s="1030"/>
      <c r="BG568" s="1030"/>
      <c r="BH568" s="1066"/>
      <c r="BI568" s="1038"/>
      <c r="BJ568" s="1066"/>
      <c r="BK568" s="1055"/>
      <c r="BL568" s="1038"/>
      <c r="BM568" s="1067"/>
      <c r="BN568" s="1068"/>
      <c r="BO568" s="1055"/>
      <c r="BP568" s="1022"/>
      <c r="BQ568" s="1067"/>
      <c r="BR568" s="1069"/>
      <c r="BS568" s="1070"/>
      <c r="BT568" s="1022"/>
      <c r="BU568" s="1071"/>
      <c r="BV568" s="1039"/>
      <c r="BW568" s="1025"/>
      <c r="BX568" s="1026"/>
      <c r="BY568" s="1022"/>
      <c r="BZ568" s="1022"/>
      <c r="CA568" s="1025"/>
      <c r="CB568" s="1026"/>
      <c r="CC568" s="1025"/>
      <c r="CD568" s="1026"/>
      <c r="CE568" s="1025"/>
      <c r="CF568" s="1026"/>
      <c r="CG568" s="1202"/>
      <c r="CH568" s="1022"/>
      <c r="CI568" s="1022"/>
      <c r="CJ568" s="1022"/>
      <c r="CK568" s="1065"/>
      <c r="CL568" s="1026"/>
      <c r="CM568" s="1202"/>
      <c r="CN568" s="1022"/>
      <c r="CO568" s="1022"/>
      <c r="CP568" s="1022"/>
      <c r="CQ568" s="1065"/>
      <c r="CR568" s="1026"/>
      <c r="CS568" s="1202"/>
      <c r="CT568" s="1022"/>
      <c r="CU568" s="1022"/>
      <c r="CV568" s="1022"/>
      <c r="CW568" s="1065"/>
      <c r="CX568" s="1026"/>
      <c r="CY568" s="1022"/>
      <c r="CZ568" s="1022"/>
      <c r="DA568" s="1022"/>
      <c r="DB568" s="1022"/>
      <c r="DC568" s="1065"/>
    </row>
    <row r="569" spans="1:107" ht="18.600000000000001" customHeight="1" x14ac:dyDescent="0.25">
      <c r="A569" s="1180" t="s">
        <v>1246</v>
      </c>
      <c r="B569" s="1018"/>
      <c r="C569" s="1018"/>
      <c r="D569" s="1011"/>
      <c r="E569" s="1023"/>
      <c r="F569" s="1019"/>
      <c r="G569" s="1016"/>
      <c r="H569" s="1020"/>
      <c r="I569" s="1239"/>
      <c r="J569" s="1238"/>
      <c r="K569" s="1021"/>
      <c r="L569" s="1016"/>
      <c r="M569" s="1022"/>
      <c r="N56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6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6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6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6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6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69" s="1022"/>
      <c r="U569" s="1022"/>
      <c r="V56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6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6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6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6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6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69" s="1022"/>
      <c r="AC569" s="1046"/>
      <c r="AD569" s="1047"/>
      <c r="AE569" s="1047"/>
      <c r="AF569" s="1047"/>
      <c r="AG569" s="1039"/>
      <c r="AH569" s="1038"/>
      <c r="AI569" s="1048"/>
      <c r="AJ569" s="1048"/>
      <c r="AK569" s="1041"/>
      <c r="AL569" s="1042"/>
      <c r="AM569" s="1043"/>
      <c r="AN569" s="1040"/>
      <c r="AO569" s="1044"/>
      <c r="AP569" s="1044"/>
      <c r="AQ569" s="1044"/>
      <c r="AR569" s="1044"/>
      <c r="AS569" s="1044"/>
      <c r="AT569" s="1044"/>
      <c r="AU569" s="1049"/>
      <c r="AV569" s="1041"/>
      <c r="AW569" s="1041"/>
      <c r="AX569" s="1047"/>
      <c r="AY56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6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69" s="1055"/>
      <c r="BB569" s="1038"/>
      <c r="BC569" s="1038"/>
      <c r="BD56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69" s="1038"/>
      <c r="BF569" s="1030"/>
      <c r="BG569" s="1030"/>
      <c r="BH569" s="1066"/>
      <c r="BI569" s="1038"/>
      <c r="BJ569" s="1066"/>
      <c r="BK569" s="1055"/>
      <c r="BL569" s="1038"/>
      <c r="BM569" s="1067"/>
      <c r="BN569" s="1068"/>
      <c r="BO569" s="1055"/>
      <c r="BP569" s="1022"/>
      <c r="BQ569" s="1067"/>
      <c r="BR569" s="1069"/>
      <c r="BS569" s="1070"/>
      <c r="BT569" s="1022"/>
      <c r="BU569" s="1071"/>
      <c r="BV569" s="1039"/>
      <c r="BW569" s="1025"/>
      <c r="BX569" s="1026"/>
      <c r="BY569" s="1022"/>
      <c r="BZ569" s="1022"/>
      <c r="CA569" s="1025"/>
      <c r="CB569" s="1026"/>
      <c r="CC569" s="1025"/>
      <c r="CD569" s="1026"/>
      <c r="CE569" s="1025"/>
      <c r="CF569" s="1026"/>
      <c r="CG569" s="1202"/>
      <c r="CH569" s="1022"/>
      <c r="CI569" s="1022"/>
      <c r="CJ569" s="1022"/>
      <c r="CK569" s="1065"/>
      <c r="CL569" s="1026"/>
      <c r="CM569" s="1202"/>
      <c r="CN569" s="1022"/>
      <c r="CO569" s="1022"/>
      <c r="CP569" s="1022"/>
      <c r="CQ569" s="1065"/>
      <c r="CR569" s="1026"/>
      <c r="CS569" s="1202"/>
      <c r="CT569" s="1022"/>
      <c r="CU569" s="1022"/>
      <c r="CV569" s="1022"/>
      <c r="CW569" s="1065"/>
      <c r="CX569" s="1026"/>
      <c r="CY569" s="1022"/>
      <c r="CZ569" s="1022"/>
      <c r="DA569" s="1022"/>
      <c r="DB569" s="1022"/>
      <c r="DC569" s="1065"/>
    </row>
    <row r="570" spans="1:107" ht="18.600000000000001" customHeight="1" x14ac:dyDescent="0.25">
      <c r="A570" s="1180" t="s">
        <v>1247</v>
      </c>
      <c r="B570" s="1018"/>
      <c r="C570" s="1018"/>
      <c r="D570" s="1011"/>
      <c r="E570" s="1023"/>
      <c r="F570" s="1019"/>
      <c r="G570" s="1016"/>
      <c r="H570" s="1020"/>
      <c r="I570" s="1239"/>
      <c r="J570" s="1238"/>
      <c r="K570" s="1021"/>
      <c r="L570" s="1016"/>
      <c r="M570" s="1022"/>
      <c r="N57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7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7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7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7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7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70" s="1022"/>
      <c r="U570" s="1022"/>
      <c r="V57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7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7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7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7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7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70" s="1022"/>
      <c r="AC570" s="1046"/>
      <c r="AD570" s="1047"/>
      <c r="AE570" s="1047"/>
      <c r="AF570" s="1047"/>
      <c r="AG570" s="1039"/>
      <c r="AH570" s="1038"/>
      <c r="AI570" s="1048"/>
      <c r="AJ570" s="1048"/>
      <c r="AK570" s="1041"/>
      <c r="AL570" s="1042"/>
      <c r="AM570" s="1043"/>
      <c r="AN570" s="1040"/>
      <c r="AO570" s="1044"/>
      <c r="AP570" s="1044"/>
      <c r="AQ570" s="1044"/>
      <c r="AR570" s="1044"/>
      <c r="AS570" s="1044"/>
      <c r="AT570" s="1044"/>
      <c r="AU570" s="1049"/>
      <c r="AV570" s="1041"/>
      <c r="AW570" s="1041"/>
      <c r="AX570" s="1047"/>
      <c r="AY57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7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70" s="1055"/>
      <c r="BB570" s="1038"/>
      <c r="BC570" s="1038"/>
      <c r="BD57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70" s="1038"/>
      <c r="BF570" s="1030"/>
      <c r="BG570" s="1030"/>
      <c r="BH570" s="1066"/>
      <c r="BI570" s="1038"/>
      <c r="BJ570" s="1066"/>
      <c r="BK570" s="1055"/>
      <c r="BL570" s="1038"/>
      <c r="BM570" s="1067"/>
      <c r="BN570" s="1068"/>
      <c r="BO570" s="1055"/>
      <c r="BP570" s="1022"/>
      <c r="BQ570" s="1067"/>
      <c r="BR570" s="1069"/>
      <c r="BS570" s="1070"/>
      <c r="BT570" s="1022"/>
      <c r="BU570" s="1071"/>
      <c r="BV570" s="1039"/>
      <c r="BW570" s="1025"/>
      <c r="BX570" s="1026"/>
      <c r="BY570" s="1022"/>
      <c r="BZ570" s="1022"/>
      <c r="CA570" s="1025"/>
      <c r="CB570" s="1026"/>
      <c r="CC570" s="1025"/>
      <c r="CD570" s="1026"/>
      <c r="CE570" s="1025"/>
      <c r="CF570" s="1026"/>
      <c r="CG570" s="1202"/>
      <c r="CH570" s="1022"/>
      <c r="CI570" s="1022"/>
      <c r="CJ570" s="1022"/>
      <c r="CK570" s="1065"/>
      <c r="CL570" s="1026"/>
      <c r="CM570" s="1202"/>
      <c r="CN570" s="1022"/>
      <c r="CO570" s="1022"/>
      <c r="CP570" s="1022"/>
      <c r="CQ570" s="1065"/>
      <c r="CR570" s="1026"/>
      <c r="CS570" s="1202"/>
      <c r="CT570" s="1022"/>
      <c r="CU570" s="1022"/>
      <c r="CV570" s="1022"/>
      <c r="CW570" s="1065"/>
      <c r="CX570" s="1026"/>
      <c r="CY570" s="1022"/>
      <c r="CZ570" s="1022"/>
      <c r="DA570" s="1022"/>
      <c r="DB570" s="1022"/>
      <c r="DC570" s="1065"/>
    </row>
    <row r="571" spans="1:107" ht="18.600000000000001" customHeight="1" x14ac:dyDescent="0.25">
      <c r="A571" s="1180" t="s">
        <v>1248</v>
      </c>
      <c r="B571" s="1018"/>
      <c r="C571" s="1018"/>
      <c r="D571" s="1011"/>
      <c r="E571" s="1023"/>
      <c r="F571" s="1019"/>
      <c r="G571" s="1016"/>
      <c r="H571" s="1020"/>
      <c r="I571" s="1239"/>
      <c r="J571" s="1238"/>
      <c r="K571" s="1021"/>
      <c r="L571" s="1016"/>
      <c r="M571" s="1022"/>
      <c r="N57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7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7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7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7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7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71" s="1022"/>
      <c r="U571" s="1022"/>
      <c r="V57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7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7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7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7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7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71" s="1022"/>
      <c r="AC571" s="1046"/>
      <c r="AD571" s="1047"/>
      <c r="AE571" s="1047"/>
      <c r="AF571" s="1047"/>
      <c r="AG571" s="1039"/>
      <c r="AH571" s="1038"/>
      <c r="AI571" s="1048"/>
      <c r="AJ571" s="1048"/>
      <c r="AK571" s="1041"/>
      <c r="AL571" s="1042"/>
      <c r="AM571" s="1043"/>
      <c r="AN571" s="1040"/>
      <c r="AO571" s="1044"/>
      <c r="AP571" s="1044"/>
      <c r="AQ571" s="1044"/>
      <c r="AR571" s="1044"/>
      <c r="AS571" s="1044"/>
      <c r="AT571" s="1044"/>
      <c r="AU571" s="1049"/>
      <c r="AV571" s="1041"/>
      <c r="AW571" s="1041"/>
      <c r="AX571" s="1047"/>
      <c r="AY57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7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71" s="1055"/>
      <c r="BB571" s="1038"/>
      <c r="BC571" s="1038"/>
      <c r="BD57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71" s="1038"/>
      <c r="BF571" s="1030"/>
      <c r="BG571" s="1030"/>
      <c r="BH571" s="1066"/>
      <c r="BI571" s="1038"/>
      <c r="BJ571" s="1066"/>
      <c r="BK571" s="1055"/>
      <c r="BL571" s="1038"/>
      <c r="BM571" s="1067"/>
      <c r="BN571" s="1068"/>
      <c r="BO571" s="1055"/>
      <c r="BP571" s="1022"/>
      <c r="BQ571" s="1067"/>
      <c r="BR571" s="1069"/>
      <c r="BS571" s="1070"/>
      <c r="BT571" s="1022"/>
      <c r="BU571" s="1071"/>
      <c r="BV571" s="1039"/>
      <c r="BW571" s="1025"/>
      <c r="BX571" s="1026"/>
      <c r="BY571" s="1022"/>
      <c r="BZ571" s="1022"/>
      <c r="CA571" s="1025"/>
      <c r="CB571" s="1026"/>
      <c r="CC571" s="1025"/>
      <c r="CD571" s="1026"/>
      <c r="CE571" s="1025"/>
      <c r="CF571" s="1026"/>
      <c r="CG571" s="1202"/>
      <c r="CH571" s="1022"/>
      <c r="CI571" s="1022"/>
      <c r="CJ571" s="1022"/>
      <c r="CK571" s="1065"/>
      <c r="CL571" s="1026"/>
      <c r="CM571" s="1202"/>
      <c r="CN571" s="1022"/>
      <c r="CO571" s="1022"/>
      <c r="CP571" s="1022"/>
      <c r="CQ571" s="1065"/>
      <c r="CR571" s="1026"/>
      <c r="CS571" s="1202"/>
      <c r="CT571" s="1022"/>
      <c r="CU571" s="1022"/>
      <c r="CV571" s="1022"/>
      <c r="CW571" s="1065"/>
      <c r="CX571" s="1026"/>
      <c r="CY571" s="1022"/>
      <c r="CZ571" s="1022"/>
      <c r="DA571" s="1022"/>
      <c r="DB571" s="1022"/>
      <c r="DC571" s="1065"/>
    </row>
    <row r="572" spans="1:107" ht="18.600000000000001" customHeight="1" x14ac:dyDescent="0.25">
      <c r="A572" s="1180" t="s">
        <v>1249</v>
      </c>
      <c r="B572" s="1018"/>
      <c r="C572" s="1018"/>
      <c r="D572" s="1011"/>
      <c r="E572" s="1023"/>
      <c r="F572" s="1019"/>
      <c r="G572" s="1016"/>
      <c r="H572" s="1020"/>
      <c r="I572" s="1239"/>
      <c r="J572" s="1238"/>
      <c r="K572" s="1021"/>
      <c r="L572" s="1016"/>
      <c r="M572" s="1022"/>
      <c r="N57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7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7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7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7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7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72" s="1022"/>
      <c r="U572" s="1022"/>
      <c r="V57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7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7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7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7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7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72" s="1022"/>
      <c r="AC572" s="1046"/>
      <c r="AD572" s="1047"/>
      <c r="AE572" s="1047"/>
      <c r="AF572" s="1047"/>
      <c r="AG572" s="1039"/>
      <c r="AH572" s="1038"/>
      <c r="AI572" s="1048"/>
      <c r="AJ572" s="1048"/>
      <c r="AK572" s="1041"/>
      <c r="AL572" s="1042"/>
      <c r="AM572" s="1043"/>
      <c r="AN572" s="1040"/>
      <c r="AO572" s="1044"/>
      <c r="AP572" s="1044"/>
      <c r="AQ572" s="1044"/>
      <c r="AR572" s="1044"/>
      <c r="AS572" s="1044"/>
      <c r="AT572" s="1044"/>
      <c r="AU572" s="1049"/>
      <c r="AV572" s="1041"/>
      <c r="AW572" s="1041"/>
      <c r="AX572" s="1047"/>
      <c r="AY57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7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72" s="1055"/>
      <c r="BB572" s="1038"/>
      <c r="BC572" s="1038"/>
      <c r="BD57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72" s="1038"/>
      <c r="BF572" s="1030"/>
      <c r="BG572" s="1030"/>
      <c r="BH572" s="1066"/>
      <c r="BI572" s="1038"/>
      <c r="BJ572" s="1066"/>
      <c r="BK572" s="1055"/>
      <c r="BL572" s="1038"/>
      <c r="BM572" s="1067"/>
      <c r="BN572" s="1068"/>
      <c r="BO572" s="1055"/>
      <c r="BP572" s="1022"/>
      <c r="BQ572" s="1067"/>
      <c r="BR572" s="1069"/>
      <c r="BS572" s="1070"/>
      <c r="BT572" s="1022"/>
      <c r="BU572" s="1071"/>
      <c r="BV572" s="1039"/>
      <c r="BW572" s="1025"/>
      <c r="BX572" s="1026"/>
      <c r="BY572" s="1022"/>
      <c r="BZ572" s="1022"/>
      <c r="CA572" s="1025"/>
      <c r="CB572" s="1026"/>
      <c r="CC572" s="1025"/>
      <c r="CD572" s="1026"/>
      <c r="CE572" s="1025"/>
      <c r="CF572" s="1026"/>
      <c r="CG572" s="1202"/>
      <c r="CH572" s="1022"/>
      <c r="CI572" s="1022"/>
      <c r="CJ572" s="1022"/>
      <c r="CK572" s="1065"/>
      <c r="CL572" s="1026"/>
      <c r="CM572" s="1202"/>
      <c r="CN572" s="1022"/>
      <c r="CO572" s="1022"/>
      <c r="CP572" s="1022"/>
      <c r="CQ572" s="1065"/>
      <c r="CR572" s="1026"/>
      <c r="CS572" s="1202"/>
      <c r="CT572" s="1022"/>
      <c r="CU572" s="1022"/>
      <c r="CV572" s="1022"/>
      <c r="CW572" s="1065"/>
      <c r="CX572" s="1026"/>
      <c r="CY572" s="1022"/>
      <c r="CZ572" s="1022"/>
      <c r="DA572" s="1022"/>
      <c r="DB572" s="1022"/>
      <c r="DC572" s="1065"/>
    </row>
    <row r="573" spans="1:107" ht="18.600000000000001" customHeight="1" x14ac:dyDescent="0.25">
      <c r="A573" s="1180" t="s">
        <v>1250</v>
      </c>
      <c r="B573" s="1018"/>
      <c r="C573" s="1018"/>
      <c r="D573" s="1011"/>
      <c r="E573" s="1023"/>
      <c r="F573" s="1019"/>
      <c r="G573" s="1016"/>
      <c r="H573" s="1020"/>
      <c r="I573" s="1239"/>
      <c r="J573" s="1238"/>
      <c r="K573" s="1021"/>
      <c r="L573" s="1016"/>
      <c r="M573" s="1022"/>
      <c r="N57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7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7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7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7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7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73" s="1022"/>
      <c r="U573" s="1022"/>
      <c r="V57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7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7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7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7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7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73" s="1022"/>
      <c r="AC573" s="1046"/>
      <c r="AD573" s="1047"/>
      <c r="AE573" s="1047"/>
      <c r="AF573" s="1047"/>
      <c r="AG573" s="1039"/>
      <c r="AH573" s="1038"/>
      <c r="AI573" s="1048"/>
      <c r="AJ573" s="1048"/>
      <c r="AK573" s="1041"/>
      <c r="AL573" s="1042"/>
      <c r="AM573" s="1043"/>
      <c r="AN573" s="1040"/>
      <c r="AO573" s="1044"/>
      <c r="AP573" s="1044"/>
      <c r="AQ573" s="1044"/>
      <c r="AR573" s="1044"/>
      <c r="AS573" s="1044"/>
      <c r="AT573" s="1044"/>
      <c r="AU573" s="1049"/>
      <c r="AV573" s="1041"/>
      <c r="AW573" s="1041"/>
      <c r="AX573" s="1047"/>
      <c r="AY57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7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73" s="1055"/>
      <c r="BB573" s="1038"/>
      <c r="BC573" s="1038"/>
      <c r="BD57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73" s="1038"/>
      <c r="BF573" s="1030"/>
      <c r="BG573" s="1030"/>
      <c r="BH573" s="1066"/>
      <c r="BI573" s="1038"/>
      <c r="BJ573" s="1066"/>
      <c r="BK573" s="1055"/>
      <c r="BL573" s="1038"/>
      <c r="BM573" s="1067"/>
      <c r="BN573" s="1068"/>
      <c r="BO573" s="1055"/>
      <c r="BP573" s="1022"/>
      <c r="BQ573" s="1067"/>
      <c r="BR573" s="1069"/>
      <c r="BS573" s="1070"/>
      <c r="BT573" s="1022"/>
      <c r="BU573" s="1071"/>
      <c r="BV573" s="1039"/>
      <c r="BW573" s="1025"/>
      <c r="BX573" s="1026"/>
      <c r="BY573" s="1022"/>
      <c r="BZ573" s="1022"/>
      <c r="CA573" s="1025"/>
      <c r="CB573" s="1026"/>
      <c r="CC573" s="1025"/>
      <c r="CD573" s="1026"/>
      <c r="CE573" s="1025"/>
      <c r="CF573" s="1026"/>
      <c r="CG573" s="1202"/>
      <c r="CH573" s="1022"/>
      <c r="CI573" s="1022"/>
      <c r="CJ573" s="1022"/>
      <c r="CK573" s="1065"/>
      <c r="CL573" s="1026"/>
      <c r="CM573" s="1202"/>
      <c r="CN573" s="1022"/>
      <c r="CO573" s="1022"/>
      <c r="CP573" s="1022"/>
      <c r="CQ573" s="1065"/>
      <c r="CR573" s="1026"/>
      <c r="CS573" s="1202"/>
      <c r="CT573" s="1022"/>
      <c r="CU573" s="1022"/>
      <c r="CV573" s="1022"/>
      <c r="CW573" s="1065"/>
      <c r="CX573" s="1026"/>
      <c r="CY573" s="1022"/>
      <c r="CZ573" s="1022"/>
      <c r="DA573" s="1022"/>
      <c r="DB573" s="1022"/>
      <c r="DC573" s="1065"/>
    </row>
    <row r="574" spans="1:107" ht="18.600000000000001" customHeight="1" x14ac:dyDescent="0.25">
      <c r="A574" s="1180" t="s">
        <v>1251</v>
      </c>
      <c r="B574" s="1018"/>
      <c r="C574" s="1018"/>
      <c r="D574" s="1011"/>
      <c r="E574" s="1023"/>
      <c r="F574" s="1019"/>
      <c r="G574" s="1016"/>
      <c r="H574" s="1020"/>
      <c r="I574" s="1239"/>
      <c r="J574" s="1238"/>
      <c r="K574" s="1021"/>
      <c r="L574" s="1016"/>
      <c r="M574" s="1022"/>
      <c r="N57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7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7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7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7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7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74" s="1022"/>
      <c r="U574" s="1022"/>
      <c r="V57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7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7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7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7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7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74" s="1022"/>
      <c r="AC574" s="1046"/>
      <c r="AD574" s="1047"/>
      <c r="AE574" s="1047"/>
      <c r="AF574" s="1047"/>
      <c r="AG574" s="1039"/>
      <c r="AH574" s="1038"/>
      <c r="AI574" s="1048"/>
      <c r="AJ574" s="1048"/>
      <c r="AK574" s="1041"/>
      <c r="AL574" s="1042"/>
      <c r="AM574" s="1043"/>
      <c r="AN574" s="1040"/>
      <c r="AO574" s="1044"/>
      <c r="AP574" s="1044"/>
      <c r="AQ574" s="1044"/>
      <c r="AR574" s="1044"/>
      <c r="AS574" s="1044"/>
      <c r="AT574" s="1044"/>
      <c r="AU574" s="1049"/>
      <c r="AV574" s="1041"/>
      <c r="AW574" s="1041"/>
      <c r="AX574" s="1047"/>
      <c r="AY57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7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74" s="1055"/>
      <c r="BB574" s="1038"/>
      <c r="BC574" s="1038"/>
      <c r="BD57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74" s="1038"/>
      <c r="BF574" s="1030"/>
      <c r="BG574" s="1030"/>
      <c r="BH574" s="1066"/>
      <c r="BI574" s="1038"/>
      <c r="BJ574" s="1066"/>
      <c r="BK574" s="1055"/>
      <c r="BL574" s="1038"/>
      <c r="BM574" s="1067"/>
      <c r="BN574" s="1068"/>
      <c r="BO574" s="1055"/>
      <c r="BP574" s="1022"/>
      <c r="BQ574" s="1067"/>
      <c r="BR574" s="1069"/>
      <c r="BS574" s="1070"/>
      <c r="BT574" s="1022"/>
      <c r="BU574" s="1071"/>
      <c r="BV574" s="1039"/>
      <c r="BW574" s="1025"/>
      <c r="BX574" s="1026"/>
      <c r="BY574" s="1022"/>
      <c r="BZ574" s="1022"/>
      <c r="CA574" s="1025"/>
      <c r="CB574" s="1026"/>
      <c r="CC574" s="1025"/>
      <c r="CD574" s="1026"/>
      <c r="CE574" s="1025"/>
      <c r="CF574" s="1026"/>
      <c r="CG574" s="1202"/>
      <c r="CH574" s="1022"/>
      <c r="CI574" s="1022"/>
      <c r="CJ574" s="1022"/>
      <c r="CK574" s="1065"/>
      <c r="CL574" s="1026"/>
      <c r="CM574" s="1202"/>
      <c r="CN574" s="1022"/>
      <c r="CO574" s="1022"/>
      <c r="CP574" s="1022"/>
      <c r="CQ574" s="1065"/>
      <c r="CR574" s="1026"/>
      <c r="CS574" s="1202"/>
      <c r="CT574" s="1022"/>
      <c r="CU574" s="1022"/>
      <c r="CV574" s="1022"/>
      <c r="CW574" s="1065"/>
      <c r="CX574" s="1026"/>
      <c r="CY574" s="1022"/>
      <c r="CZ574" s="1022"/>
      <c r="DA574" s="1022"/>
      <c r="DB574" s="1022"/>
      <c r="DC574" s="1065"/>
    </row>
    <row r="575" spans="1:107" ht="18.600000000000001" customHeight="1" x14ac:dyDescent="0.25">
      <c r="A575" s="1180" t="s">
        <v>1252</v>
      </c>
      <c r="B575" s="1018"/>
      <c r="C575" s="1018"/>
      <c r="D575" s="1011"/>
      <c r="E575" s="1023"/>
      <c r="F575" s="1019"/>
      <c r="G575" s="1016"/>
      <c r="H575" s="1020"/>
      <c r="I575" s="1239"/>
      <c r="J575" s="1238"/>
      <c r="K575" s="1021"/>
      <c r="L575" s="1016"/>
      <c r="M575" s="1022"/>
      <c r="N57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7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7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7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7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7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75" s="1022"/>
      <c r="U575" s="1022"/>
      <c r="V57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7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7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7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7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7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75" s="1022"/>
      <c r="AC575" s="1046"/>
      <c r="AD575" s="1047"/>
      <c r="AE575" s="1047"/>
      <c r="AF575" s="1047"/>
      <c r="AG575" s="1039"/>
      <c r="AH575" s="1038"/>
      <c r="AI575" s="1048"/>
      <c r="AJ575" s="1048"/>
      <c r="AK575" s="1041"/>
      <c r="AL575" s="1042"/>
      <c r="AM575" s="1043"/>
      <c r="AN575" s="1040"/>
      <c r="AO575" s="1044"/>
      <c r="AP575" s="1044"/>
      <c r="AQ575" s="1044"/>
      <c r="AR575" s="1044"/>
      <c r="AS575" s="1044"/>
      <c r="AT575" s="1044"/>
      <c r="AU575" s="1049"/>
      <c r="AV575" s="1041"/>
      <c r="AW575" s="1041"/>
      <c r="AX575" s="1047"/>
      <c r="AY57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7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75" s="1055"/>
      <c r="BB575" s="1038"/>
      <c r="BC575" s="1038"/>
      <c r="BD57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75" s="1038"/>
      <c r="BF575" s="1030"/>
      <c r="BG575" s="1030"/>
      <c r="BH575" s="1066"/>
      <c r="BI575" s="1038"/>
      <c r="BJ575" s="1066"/>
      <c r="BK575" s="1055"/>
      <c r="BL575" s="1038"/>
      <c r="BM575" s="1067"/>
      <c r="BN575" s="1068"/>
      <c r="BO575" s="1055"/>
      <c r="BP575" s="1022"/>
      <c r="BQ575" s="1067"/>
      <c r="BR575" s="1069"/>
      <c r="BS575" s="1070"/>
      <c r="BT575" s="1022"/>
      <c r="BU575" s="1071"/>
      <c r="BV575" s="1039"/>
      <c r="BW575" s="1025"/>
      <c r="BX575" s="1026"/>
      <c r="BY575" s="1022"/>
      <c r="BZ575" s="1022"/>
      <c r="CA575" s="1025"/>
      <c r="CB575" s="1026"/>
      <c r="CC575" s="1025"/>
      <c r="CD575" s="1026"/>
      <c r="CE575" s="1025"/>
      <c r="CF575" s="1026"/>
      <c r="CG575" s="1202"/>
      <c r="CH575" s="1022"/>
      <c r="CI575" s="1022"/>
      <c r="CJ575" s="1022"/>
      <c r="CK575" s="1065"/>
      <c r="CL575" s="1026"/>
      <c r="CM575" s="1202"/>
      <c r="CN575" s="1022"/>
      <c r="CO575" s="1022"/>
      <c r="CP575" s="1022"/>
      <c r="CQ575" s="1065"/>
      <c r="CR575" s="1026"/>
      <c r="CS575" s="1202"/>
      <c r="CT575" s="1022"/>
      <c r="CU575" s="1022"/>
      <c r="CV575" s="1022"/>
      <c r="CW575" s="1065"/>
      <c r="CX575" s="1026"/>
      <c r="CY575" s="1022"/>
      <c r="CZ575" s="1022"/>
      <c r="DA575" s="1022"/>
      <c r="DB575" s="1022"/>
      <c r="DC575" s="1065"/>
    </row>
    <row r="576" spans="1:107" ht="18.600000000000001" customHeight="1" x14ac:dyDescent="0.25">
      <c r="A576" s="1180" t="s">
        <v>1253</v>
      </c>
      <c r="B576" s="1018"/>
      <c r="C576" s="1018"/>
      <c r="D576" s="1011"/>
      <c r="E576" s="1023"/>
      <c r="F576" s="1019"/>
      <c r="G576" s="1016"/>
      <c r="H576" s="1020"/>
      <c r="I576" s="1239"/>
      <c r="J576" s="1238"/>
      <c r="K576" s="1021"/>
      <c r="L576" s="1016"/>
      <c r="M576" s="1022"/>
      <c r="N57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7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7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7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7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7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76" s="1022"/>
      <c r="U576" s="1022"/>
      <c r="V57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7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7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7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7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7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76" s="1022"/>
      <c r="AC576" s="1046"/>
      <c r="AD576" s="1047"/>
      <c r="AE576" s="1047"/>
      <c r="AF576" s="1047"/>
      <c r="AG576" s="1039"/>
      <c r="AH576" s="1038"/>
      <c r="AI576" s="1048"/>
      <c r="AJ576" s="1048"/>
      <c r="AK576" s="1041"/>
      <c r="AL576" s="1042"/>
      <c r="AM576" s="1043"/>
      <c r="AN576" s="1040"/>
      <c r="AO576" s="1044"/>
      <c r="AP576" s="1044"/>
      <c r="AQ576" s="1044"/>
      <c r="AR576" s="1044"/>
      <c r="AS576" s="1044"/>
      <c r="AT576" s="1044"/>
      <c r="AU576" s="1049"/>
      <c r="AV576" s="1041"/>
      <c r="AW576" s="1041"/>
      <c r="AX576" s="1047"/>
      <c r="AY57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7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76" s="1055"/>
      <c r="BB576" s="1038"/>
      <c r="BC576" s="1038"/>
      <c r="BD57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76" s="1038"/>
      <c r="BF576" s="1030"/>
      <c r="BG576" s="1030"/>
      <c r="BH576" s="1066"/>
      <c r="BI576" s="1038"/>
      <c r="BJ576" s="1066"/>
      <c r="BK576" s="1055"/>
      <c r="BL576" s="1038"/>
      <c r="BM576" s="1067"/>
      <c r="BN576" s="1068"/>
      <c r="BO576" s="1055"/>
      <c r="BP576" s="1022"/>
      <c r="BQ576" s="1067"/>
      <c r="BR576" s="1069"/>
      <c r="BS576" s="1070"/>
      <c r="BT576" s="1022"/>
      <c r="BU576" s="1071"/>
      <c r="BV576" s="1039"/>
      <c r="BW576" s="1025"/>
      <c r="BX576" s="1026"/>
      <c r="BY576" s="1022"/>
      <c r="BZ576" s="1022"/>
      <c r="CA576" s="1025"/>
      <c r="CB576" s="1026"/>
      <c r="CC576" s="1025"/>
      <c r="CD576" s="1026"/>
      <c r="CE576" s="1025"/>
      <c r="CF576" s="1026"/>
      <c r="CG576" s="1202"/>
      <c r="CH576" s="1022"/>
      <c r="CI576" s="1022"/>
      <c r="CJ576" s="1022"/>
      <c r="CK576" s="1065"/>
      <c r="CL576" s="1026"/>
      <c r="CM576" s="1202"/>
      <c r="CN576" s="1022"/>
      <c r="CO576" s="1022"/>
      <c r="CP576" s="1022"/>
      <c r="CQ576" s="1065"/>
      <c r="CR576" s="1026"/>
      <c r="CS576" s="1202"/>
      <c r="CT576" s="1022"/>
      <c r="CU576" s="1022"/>
      <c r="CV576" s="1022"/>
      <c r="CW576" s="1065"/>
      <c r="CX576" s="1026"/>
      <c r="CY576" s="1022"/>
      <c r="CZ576" s="1022"/>
      <c r="DA576" s="1022"/>
      <c r="DB576" s="1022"/>
      <c r="DC576" s="1065"/>
    </row>
    <row r="577" spans="1:107" ht="18.600000000000001" customHeight="1" x14ac:dyDescent="0.25">
      <c r="A577" s="1180" t="s">
        <v>1254</v>
      </c>
      <c r="B577" s="1018"/>
      <c r="C577" s="1018"/>
      <c r="D577" s="1011"/>
      <c r="E577" s="1023"/>
      <c r="F577" s="1019"/>
      <c r="G577" s="1016"/>
      <c r="H577" s="1020"/>
      <c r="I577" s="1239"/>
      <c r="J577" s="1238"/>
      <c r="K577" s="1021"/>
      <c r="L577" s="1016"/>
      <c r="M577" s="1022"/>
      <c r="N57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7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7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7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7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7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77" s="1022"/>
      <c r="U577" s="1022"/>
      <c r="V57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7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7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7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7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7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77" s="1022"/>
      <c r="AC577" s="1046"/>
      <c r="AD577" s="1047"/>
      <c r="AE577" s="1047"/>
      <c r="AF577" s="1047"/>
      <c r="AG577" s="1039"/>
      <c r="AH577" s="1038"/>
      <c r="AI577" s="1048"/>
      <c r="AJ577" s="1048"/>
      <c r="AK577" s="1041"/>
      <c r="AL577" s="1042"/>
      <c r="AM577" s="1043"/>
      <c r="AN577" s="1040"/>
      <c r="AO577" s="1044"/>
      <c r="AP577" s="1044"/>
      <c r="AQ577" s="1044"/>
      <c r="AR577" s="1044"/>
      <c r="AS577" s="1044"/>
      <c r="AT577" s="1044"/>
      <c r="AU577" s="1049"/>
      <c r="AV577" s="1041"/>
      <c r="AW577" s="1041"/>
      <c r="AX577" s="1047"/>
      <c r="AY57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7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77" s="1055"/>
      <c r="BB577" s="1038"/>
      <c r="BC577" s="1038"/>
      <c r="BD57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77" s="1038"/>
      <c r="BF577" s="1030"/>
      <c r="BG577" s="1030"/>
      <c r="BH577" s="1066"/>
      <c r="BI577" s="1038"/>
      <c r="BJ577" s="1066"/>
      <c r="BK577" s="1055"/>
      <c r="BL577" s="1038"/>
      <c r="BM577" s="1067"/>
      <c r="BN577" s="1068"/>
      <c r="BO577" s="1055"/>
      <c r="BP577" s="1022"/>
      <c r="BQ577" s="1067"/>
      <c r="BR577" s="1069"/>
      <c r="BS577" s="1070"/>
      <c r="BT577" s="1022"/>
      <c r="BU577" s="1071"/>
      <c r="BV577" s="1039"/>
      <c r="BW577" s="1025"/>
      <c r="BX577" s="1026"/>
      <c r="BY577" s="1022"/>
      <c r="BZ577" s="1022"/>
      <c r="CA577" s="1025"/>
      <c r="CB577" s="1026"/>
      <c r="CC577" s="1025"/>
      <c r="CD577" s="1026"/>
      <c r="CE577" s="1025"/>
      <c r="CF577" s="1026"/>
      <c r="CG577" s="1202"/>
      <c r="CH577" s="1022"/>
      <c r="CI577" s="1022"/>
      <c r="CJ577" s="1022"/>
      <c r="CK577" s="1065"/>
      <c r="CL577" s="1026"/>
      <c r="CM577" s="1202"/>
      <c r="CN577" s="1022"/>
      <c r="CO577" s="1022"/>
      <c r="CP577" s="1022"/>
      <c r="CQ577" s="1065"/>
      <c r="CR577" s="1026"/>
      <c r="CS577" s="1202"/>
      <c r="CT577" s="1022"/>
      <c r="CU577" s="1022"/>
      <c r="CV577" s="1022"/>
      <c r="CW577" s="1065"/>
      <c r="CX577" s="1026"/>
      <c r="CY577" s="1022"/>
      <c r="CZ577" s="1022"/>
      <c r="DA577" s="1022"/>
      <c r="DB577" s="1022"/>
      <c r="DC577" s="1065"/>
    </row>
    <row r="578" spans="1:107" ht="18.600000000000001" customHeight="1" x14ac:dyDescent="0.25">
      <c r="A578" s="1180" t="s">
        <v>1255</v>
      </c>
      <c r="B578" s="1018"/>
      <c r="C578" s="1018"/>
      <c r="D578" s="1011"/>
      <c r="E578" s="1023"/>
      <c r="F578" s="1019"/>
      <c r="G578" s="1016"/>
      <c r="H578" s="1020"/>
      <c r="I578" s="1239"/>
      <c r="J578" s="1238"/>
      <c r="K578" s="1021"/>
      <c r="L578" s="1016"/>
      <c r="M578" s="1022"/>
      <c r="N57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7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7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7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7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7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78" s="1022"/>
      <c r="U578" s="1022"/>
      <c r="V57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7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7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7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7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7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78" s="1022"/>
      <c r="AC578" s="1046"/>
      <c r="AD578" s="1047"/>
      <c r="AE578" s="1047"/>
      <c r="AF578" s="1047"/>
      <c r="AG578" s="1039"/>
      <c r="AH578" s="1038"/>
      <c r="AI578" s="1048"/>
      <c r="AJ578" s="1048"/>
      <c r="AK578" s="1041"/>
      <c r="AL578" s="1042"/>
      <c r="AM578" s="1043"/>
      <c r="AN578" s="1040"/>
      <c r="AO578" s="1044"/>
      <c r="AP578" s="1044"/>
      <c r="AQ578" s="1044"/>
      <c r="AR578" s="1044"/>
      <c r="AS578" s="1044"/>
      <c r="AT578" s="1044"/>
      <c r="AU578" s="1049"/>
      <c r="AV578" s="1041"/>
      <c r="AW578" s="1041"/>
      <c r="AX578" s="1047"/>
      <c r="AY57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7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78" s="1055"/>
      <c r="BB578" s="1038"/>
      <c r="BC578" s="1038"/>
      <c r="BD57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78" s="1038"/>
      <c r="BF578" s="1030"/>
      <c r="BG578" s="1030"/>
      <c r="BH578" s="1066"/>
      <c r="BI578" s="1038"/>
      <c r="BJ578" s="1066"/>
      <c r="BK578" s="1055"/>
      <c r="BL578" s="1038"/>
      <c r="BM578" s="1067"/>
      <c r="BN578" s="1068"/>
      <c r="BO578" s="1055"/>
      <c r="BP578" s="1022"/>
      <c r="BQ578" s="1067"/>
      <c r="BR578" s="1069"/>
      <c r="BS578" s="1070"/>
      <c r="BT578" s="1022"/>
      <c r="BU578" s="1071"/>
      <c r="BV578" s="1039"/>
      <c r="BW578" s="1025"/>
      <c r="BX578" s="1026"/>
      <c r="BY578" s="1022"/>
      <c r="BZ578" s="1022"/>
      <c r="CA578" s="1025"/>
      <c r="CB578" s="1026"/>
      <c r="CC578" s="1025"/>
      <c r="CD578" s="1026"/>
      <c r="CE578" s="1025"/>
      <c r="CF578" s="1026"/>
      <c r="CG578" s="1202"/>
      <c r="CH578" s="1022"/>
      <c r="CI578" s="1022"/>
      <c r="CJ578" s="1022"/>
      <c r="CK578" s="1065"/>
      <c r="CL578" s="1026"/>
      <c r="CM578" s="1202"/>
      <c r="CN578" s="1022"/>
      <c r="CO578" s="1022"/>
      <c r="CP578" s="1022"/>
      <c r="CQ578" s="1065"/>
      <c r="CR578" s="1026"/>
      <c r="CS578" s="1202"/>
      <c r="CT578" s="1022"/>
      <c r="CU578" s="1022"/>
      <c r="CV578" s="1022"/>
      <c r="CW578" s="1065"/>
      <c r="CX578" s="1026"/>
      <c r="CY578" s="1022"/>
      <c r="CZ578" s="1022"/>
      <c r="DA578" s="1022"/>
      <c r="DB578" s="1022"/>
      <c r="DC578" s="1065"/>
    </row>
    <row r="579" spans="1:107" ht="18.600000000000001" customHeight="1" x14ac:dyDescent="0.25">
      <c r="A579" s="1180" t="s">
        <v>1256</v>
      </c>
      <c r="B579" s="1018"/>
      <c r="C579" s="1018"/>
      <c r="D579" s="1011"/>
      <c r="E579" s="1023"/>
      <c r="F579" s="1019"/>
      <c r="G579" s="1016"/>
      <c r="H579" s="1020"/>
      <c r="I579" s="1239"/>
      <c r="J579" s="1238"/>
      <c r="K579" s="1021"/>
      <c r="L579" s="1016"/>
      <c r="M579" s="1022"/>
      <c r="N57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7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7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7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7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7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79" s="1022"/>
      <c r="U579" s="1022"/>
      <c r="V57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7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7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7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7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7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79" s="1022"/>
      <c r="AC579" s="1046"/>
      <c r="AD579" s="1047"/>
      <c r="AE579" s="1047"/>
      <c r="AF579" s="1047"/>
      <c r="AG579" s="1039"/>
      <c r="AH579" s="1038"/>
      <c r="AI579" s="1048"/>
      <c r="AJ579" s="1048"/>
      <c r="AK579" s="1041"/>
      <c r="AL579" s="1042"/>
      <c r="AM579" s="1043"/>
      <c r="AN579" s="1040"/>
      <c r="AO579" s="1044"/>
      <c r="AP579" s="1044"/>
      <c r="AQ579" s="1044"/>
      <c r="AR579" s="1044"/>
      <c r="AS579" s="1044"/>
      <c r="AT579" s="1044"/>
      <c r="AU579" s="1049"/>
      <c r="AV579" s="1041"/>
      <c r="AW579" s="1041"/>
      <c r="AX579" s="1047"/>
      <c r="AY57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7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79" s="1055"/>
      <c r="BB579" s="1038"/>
      <c r="BC579" s="1038"/>
      <c r="BD57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79" s="1038"/>
      <c r="BF579" s="1030"/>
      <c r="BG579" s="1030"/>
      <c r="BH579" s="1066"/>
      <c r="BI579" s="1038"/>
      <c r="BJ579" s="1066"/>
      <c r="BK579" s="1055"/>
      <c r="BL579" s="1038"/>
      <c r="BM579" s="1067"/>
      <c r="BN579" s="1068"/>
      <c r="BO579" s="1055"/>
      <c r="BP579" s="1022"/>
      <c r="BQ579" s="1067"/>
      <c r="BR579" s="1069"/>
      <c r="BS579" s="1070"/>
      <c r="BT579" s="1022"/>
      <c r="BU579" s="1071"/>
      <c r="BV579" s="1039"/>
      <c r="BW579" s="1025"/>
      <c r="BX579" s="1026"/>
      <c r="BY579" s="1022"/>
      <c r="BZ579" s="1022"/>
      <c r="CA579" s="1025"/>
      <c r="CB579" s="1026"/>
      <c r="CC579" s="1025"/>
      <c r="CD579" s="1026"/>
      <c r="CE579" s="1025"/>
      <c r="CF579" s="1026"/>
      <c r="CG579" s="1202"/>
      <c r="CH579" s="1022"/>
      <c r="CI579" s="1022"/>
      <c r="CJ579" s="1022"/>
      <c r="CK579" s="1065"/>
      <c r="CL579" s="1026"/>
      <c r="CM579" s="1202"/>
      <c r="CN579" s="1022"/>
      <c r="CO579" s="1022"/>
      <c r="CP579" s="1022"/>
      <c r="CQ579" s="1065"/>
      <c r="CR579" s="1026"/>
      <c r="CS579" s="1202"/>
      <c r="CT579" s="1022"/>
      <c r="CU579" s="1022"/>
      <c r="CV579" s="1022"/>
      <c r="CW579" s="1065"/>
      <c r="CX579" s="1026"/>
      <c r="CY579" s="1022"/>
      <c r="CZ579" s="1022"/>
      <c r="DA579" s="1022"/>
      <c r="DB579" s="1022"/>
      <c r="DC579" s="1065"/>
    </row>
    <row r="580" spans="1:107" ht="18.600000000000001" customHeight="1" x14ac:dyDescent="0.25">
      <c r="A580" s="1180" t="s">
        <v>1257</v>
      </c>
      <c r="B580" s="1018"/>
      <c r="C580" s="1018"/>
      <c r="D580" s="1011"/>
      <c r="E580" s="1023"/>
      <c r="F580" s="1019"/>
      <c r="G580" s="1016"/>
      <c r="H580" s="1020"/>
      <c r="I580" s="1239"/>
      <c r="J580" s="1238"/>
      <c r="K580" s="1021"/>
      <c r="L580" s="1016"/>
      <c r="M580" s="1022"/>
      <c r="N58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8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8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8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8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8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80" s="1022"/>
      <c r="U580" s="1022"/>
      <c r="V58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8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8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8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8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8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80" s="1022"/>
      <c r="AC580" s="1046"/>
      <c r="AD580" s="1047"/>
      <c r="AE580" s="1047"/>
      <c r="AF580" s="1047"/>
      <c r="AG580" s="1039"/>
      <c r="AH580" s="1038"/>
      <c r="AI580" s="1048"/>
      <c r="AJ580" s="1048"/>
      <c r="AK580" s="1041"/>
      <c r="AL580" s="1042"/>
      <c r="AM580" s="1043"/>
      <c r="AN580" s="1040"/>
      <c r="AO580" s="1044"/>
      <c r="AP580" s="1044"/>
      <c r="AQ580" s="1044"/>
      <c r="AR580" s="1044"/>
      <c r="AS580" s="1044"/>
      <c r="AT580" s="1044"/>
      <c r="AU580" s="1049"/>
      <c r="AV580" s="1041"/>
      <c r="AW580" s="1041"/>
      <c r="AX580" s="1047"/>
      <c r="AY58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8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80" s="1055"/>
      <c r="BB580" s="1038"/>
      <c r="BC580" s="1038"/>
      <c r="BD58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80" s="1038"/>
      <c r="BF580" s="1030"/>
      <c r="BG580" s="1030"/>
      <c r="BH580" s="1066"/>
      <c r="BI580" s="1038"/>
      <c r="BJ580" s="1066"/>
      <c r="BK580" s="1055"/>
      <c r="BL580" s="1038"/>
      <c r="BM580" s="1067"/>
      <c r="BN580" s="1068"/>
      <c r="BO580" s="1055"/>
      <c r="BP580" s="1022"/>
      <c r="BQ580" s="1067"/>
      <c r="BR580" s="1069"/>
      <c r="BS580" s="1070"/>
      <c r="BT580" s="1022"/>
      <c r="BU580" s="1071"/>
      <c r="BV580" s="1039"/>
      <c r="BW580" s="1025"/>
      <c r="BX580" s="1026"/>
      <c r="BY580" s="1022"/>
      <c r="BZ580" s="1022"/>
      <c r="CA580" s="1025"/>
      <c r="CB580" s="1026"/>
      <c r="CC580" s="1025"/>
      <c r="CD580" s="1026"/>
      <c r="CE580" s="1025"/>
      <c r="CF580" s="1026"/>
      <c r="CG580" s="1202"/>
      <c r="CH580" s="1022"/>
      <c r="CI580" s="1022"/>
      <c r="CJ580" s="1022"/>
      <c r="CK580" s="1065"/>
      <c r="CL580" s="1026"/>
      <c r="CM580" s="1202"/>
      <c r="CN580" s="1022"/>
      <c r="CO580" s="1022"/>
      <c r="CP580" s="1022"/>
      <c r="CQ580" s="1065"/>
      <c r="CR580" s="1026"/>
      <c r="CS580" s="1202"/>
      <c r="CT580" s="1022"/>
      <c r="CU580" s="1022"/>
      <c r="CV580" s="1022"/>
      <c r="CW580" s="1065"/>
      <c r="CX580" s="1026"/>
      <c r="CY580" s="1022"/>
      <c r="CZ580" s="1022"/>
      <c r="DA580" s="1022"/>
      <c r="DB580" s="1022"/>
      <c r="DC580" s="1065"/>
    </row>
    <row r="581" spans="1:107" ht="18.600000000000001" customHeight="1" x14ac:dyDescent="0.25">
      <c r="A581" s="1180" t="s">
        <v>1258</v>
      </c>
      <c r="B581" s="1018"/>
      <c r="C581" s="1018"/>
      <c r="D581" s="1011"/>
      <c r="E581" s="1023"/>
      <c r="F581" s="1019"/>
      <c r="G581" s="1016"/>
      <c r="H581" s="1020"/>
      <c r="I581" s="1239"/>
      <c r="J581" s="1238"/>
      <c r="K581" s="1021"/>
      <c r="L581" s="1016"/>
      <c r="M581" s="1022"/>
      <c r="N58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8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8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8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8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8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81" s="1022"/>
      <c r="U581" s="1022"/>
      <c r="V58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8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8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8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8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8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81" s="1022"/>
      <c r="AC581" s="1046"/>
      <c r="AD581" s="1047"/>
      <c r="AE581" s="1047"/>
      <c r="AF581" s="1047"/>
      <c r="AG581" s="1039"/>
      <c r="AH581" s="1038"/>
      <c r="AI581" s="1048"/>
      <c r="AJ581" s="1048"/>
      <c r="AK581" s="1041"/>
      <c r="AL581" s="1042"/>
      <c r="AM581" s="1043"/>
      <c r="AN581" s="1040"/>
      <c r="AO581" s="1044"/>
      <c r="AP581" s="1044"/>
      <c r="AQ581" s="1044"/>
      <c r="AR581" s="1044"/>
      <c r="AS581" s="1044"/>
      <c r="AT581" s="1044"/>
      <c r="AU581" s="1049"/>
      <c r="AV581" s="1041"/>
      <c r="AW581" s="1041"/>
      <c r="AX581" s="1047"/>
      <c r="AY58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8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81" s="1055"/>
      <c r="BB581" s="1038"/>
      <c r="BC581" s="1038"/>
      <c r="BD58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81" s="1038"/>
      <c r="BF581" s="1030"/>
      <c r="BG581" s="1030"/>
      <c r="BH581" s="1066"/>
      <c r="BI581" s="1038"/>
      <c r="BJ581" s="1066"/>
      <c r="BK581" s="1055"/>
      <c r="BL581" s="1038"/>
      <c r="BM581" s="1067"/>
      <c r="BN581" s="1068"/>
      <c r="BO581" s="1055"/>
      <c r="BP581" s="1022"/>
      <c r="BQ581" s="1067"/>
      <c r="BR581" s="1069"/>
      <c r="BS581" s="1070"/>
      <c r="BT581" s="1022"/>
      <c r="BU581" s="1071"/>
      <c r="BV581" s="1039"/>
      <c r="BW581" s="1025"/>
      <c r="BX581" s="1026"/>
      <c r="BY581" s="1022"/>
      <c r="BZ581" s="1022"/>
      <c r="CA581" s="1025"/>
      <c r="CB581" s="1026"/>
      <c r="CC581" s="1025"/>
      <c r="CD581" s="1026"/>
      <c r="CE581" s="1025"/>
      <c r="CF581" s="1026"/>
      <c r="CG581" s="1202"/>
      <c r="CH581" s="1022"/>
      <c r="CI581" s="1022"/>
      <c r="CJ581" s="1022"/>
      <c r="CK581" s="1065"/>
      <c r="CL581" s="1026"/>
      <c r="CM581" s="1202"/>
      <c r="CN581" s="1022"/>
      <c r="CO581" s="1022"/>
      <c r="CP581" s="1022"/>
      <c r="CQ581" s="1065"/>
      <c r="CR581" s="1026"/>
      <c r="CS581" s="1202"/>
      <c r="CT581" s="1022"/>
      <c r="CU581" s="1022"/>
      <c r="CV581" s="1022"/>
      <c r="CW581" s="1065"/>
      <c r="CX581" s="1026"/>
      <c r="CY581" s="1022"/>
      <c r="CZ581" s="1022"/>
      <c r="DA581" s="1022"/>
      <c r="DB581" s="1022"/>
      <c r="DC581" s="1065"/>
    </row>
    <row r="582" spans="1:107" ht="18.600000000000001" customHeight="1" x14ac:dyDescent="0.25">
      <c r="A582" s="1180" t="s">
        <v>1259</v>
      </c>
      <c r="B582" s="1018"/>
      <c r="C582" s="1018"/>
      <c r="D582" s="1011"/>
      <c r="E582" s="1023"/>
      <c r="F582" s="1019"/>
      <c r="G582" s="1016"/>
      <c r="H582" s="1020"/>
      <c r="I582" s="1239"/>
      <c r="J582" s="1238"/>
      <c r="K582" s="1021"/>
      <c r="L582" s="1016"/>
      <c r="M582" s="1022"/>
      <c r="N58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8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8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8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8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8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82" s="1022"/>
      <c r="U582" s="1022"/>
      <c r="V58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8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8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8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8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8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82" s="1022"/>
      <c r="AC582" s="1046"/>
      <c r="AD582" s="1047"/>
      <c r="AE582" s="1047"/>
      <c r="AF582" s="1047"/>
      <c r="AG582" s="1039"/>
      <c r="AH582" s="1038"/>
      <c r="AI582" s="1048"/>
      <c r="AJ582" s="1048"/>
      <c r="AK582" s="1041"/>
      <c r="AL582" s="1042"/>
      <c r="AM582" s="1043"/>
      <c r="AN582" s="1040"/>
      <c r="AO582" s="1044"/>
      <c r="AP582" s="1044"/>
      <c r="AQ582" s="1044"/>
      <c r="AR582" s="1044"/>
      <c r="AS582" s="1044"/>
      <c r="AT582" s="1044"/>
      <c r="AU582" s="1049"/>
      <c r="AV582" s="1041"/>
      <c r="AW582" s="1041"/>
      <c r="AX582" s="1047"/>
      <c r="AY58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8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82" s="1055"/>
      <c r="BB582" s="1038"/>
      <c r="BC582" s="1038"/>
      <c r="BD58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82" s="1038"/>
      <c r="BF582" s="1030"/>
      <c r="BG582" s="1030"/>
      <c r="BH582" s="1066"/>
      <c r="BI582" s="1038"/>
      <c r="BJ582" s="1066"/>
      <c r="BK582" s="1055"/>
      <c r="BL582" s="1038"/>
      <c r="BM582" s="1067"/>
      <c r="BN582" s="1068"/>
      <c r="BO582" s="1055"/>
      <c r="BP582" s="1022"/>
      <c r="BQ582" s="1067"/>
      <c r="BR582" s="1069"/>
      <c r="BS582" s="1070"/>
      <c r="BT582" s="1022"/>
      <c r="BU582" s="1071"/>
      <c r="BV582" s="1039"/>
      <c r="BW582" s="1025"/>
      <c r="BX582" s="1026"/>
      <c r="BY582" s="1022"/>
      <c r="BZ582" s="1022"/>
      <c r="CA582" s="1025"/>
      <c r="CB582" s="1026"/>
      <c r="CC582" s="1025"/>
      <c r="CD582" s="1026"/>
      <c r="CE582" s="1025"/>
      <c r="CF582" s="1026"/>
      <c r="CG582" s="1202"/>
      <c r="CH582" s="1022"/>
      <c r="CI582" s="1022"/>
      <c r="CJ582" s="1022"/>
      <c r="CK582" s="1065"/>
      <c r="CL582" s="1026"/>
      <c r="CM582" s="1202"/>
      <c r="CN582" s="1022"/>
      <c r="CO582" s="1022"/>
      <c r="CP582" s="1022"/>
      <c r="CQ582" s="1065"/>
      <c r="CR582" s="1026"/>
      <c r="CS582" s="1202"/>
      <c r="CT582" s="1022"/>
      <c r="CU582" s="1022"/>
      <c r="CV582" s="1022"/>
      <c r="CW582" s="1065"/>
      <c r="CX582" s="1026"/>
      <c r="CY582" s="1022"/>
      <c r="CZ582" s="1022"/>
      <c r="DA582" s="1022"/>
      <c r="DB582" s="1022"/>
      <c r="DC582" s="1065"/>
    </row>
    <row r="583" spans="1:107" ht="18.600000000000001" customHeight="1" x14ac:dyDescent="0.25">
      <c r="A583" s="1180" t="s">
        <v>1260</v>
      </c>
      <c r="B583" s="1018"/>
      <c r="C583" s="1018"/>
      <c r="D583" s="1011"/>
      <c r="E583" s="1023"/>
      <c r="F583" s="1019"/>
      <c r="G583" s="1016"/>
      <c r="H583" s="1020"/>
      <c r="I583" s="1239"/>
      <c r="J583" s="1238"/>
      <c r="K583" s="1021"/>
      <c r="L583" s="1016"/>
      <c r="M583" s="1022"/>
      <c r="N58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8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8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8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8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8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83" s="1022"/>
      <c r="U583" s="1022"/>
      <c r="V58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8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8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8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8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8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83" s="1022"/>
      <c r="AC583" s="1046"/>
      <c r="AD583" s="1047"/>
      <c r="AE583" s="1047"/>
      <c r="AF583" s="1047"/>
      <c r="AG583" s="1039"/>
      <c r="AH583" s="1038"/>
      <c r="AI583" s="1048"/>
      <c r="AJ583" s="1048"/>
      <c r="AK583" s="1041"/>
      <c r="AL583" s="1042"/>
      <c r="AM583" s="1043"/>
      <c r="AN583" s="1040"/>
      <c r="AO583" s="1044"/>
      <c r="AP583" s="1044"/>
      <c r="AQ583" s="1044"/>
      <c r="AR583" s="1044"/>
      <c r="AS583" s="1044"/>
      <c r="AT583" s="1044"/>
      <c r="AU583" s="1049"/>
      <c r="AV583" s="1041"/>
      <c r="AW583" s="1041"/>
      <c r="AX583" s="1047"/>
      <c r="AY58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8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83" s="1055"/>
      <c r="BB583" s="1038"/>
      <c r="BC583" s="1038"/>
      <c r="BD58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83" s="1038"/>
      <c r="BF583" s="1030"/>
      <c r="BG583" s="1030"/>
      <c r="BH583" s="1066"/>
      <c r="BI583" s="1038"/>
      <c r="BJ583" s="1066"/>
      <c r="BK583" s="1055"/>
      <c r="BL583" s="1038"/>
      <c r="BM583" s="1067"/>
      <c r="BN583" s="1068"/>
      <c r="BO583" s="1055"/>
      <c r="BP583" s="1022"/>
      <c r="BQ583" s="1067"/>
      <c r="BR583" s="1069"/>
      <c r="BS583" s="1070"/>
      <c r="BT583" s="1022"/>
      <c r="BU583" s="1071"/>
      <c r="BV583" s="1039"/>
      <c r="BW583" s="1025"/>
      <c r="BX583" s="1026"/>
      <c r="BY583" s="1022"/>
      <c r="BZ583" s="1022"/>
      <c r="CA583" s="1025"/>
      <c r="CB583" s="1026"/>
      <c r="CC583" s="1025"/>
      <c r="CD583" s="1026"/>
      <c r="CE583" s="1025"/>
      <c r="CF583" s="1026"/>
      <c r="CG583" s="1202"/>
      <c r="CH583" s="1022"/>
      <c r="CI583" s="1022"/>
      <c r="CJ583" s="1022"/>
      <c r="CK583" s="1065"/>
      <c r="CL583" s="1026"/>
      <c r="CM583" s="1202"/>
      <c r="CN583" s="1022"/>
      <c r="CO583" s="1022"/>
      <c r="CP583" s="1022"/>
      <c r="CQ583" s="1065"/>
      <c r="CR583" s="1026"/>
      <c r="CS583" s="1202"/>
      <c r="CT583" s="1022"/>
      <c r="CU583" s="1022"/>
      <c r="CV583" s="1022"/>
      <c r="CW583" s="1065"/>
      <c r="CX583" s="1026"/>
      <c r="CY583" s="1022"/>
      <c r="CZ583" s="1022"/>
      <c r="DA583" s="1022"/>
      <c r="DB583" s="1022"/>
      <c r="DC583" s="1065"/>
    </row>
    <row r="584" spans="1:107" ht="18.600000000000001" customHeight="1" x14ac:dyDescent="0.25">
      <c r="A584" s="1180" t="s">
        <v>1261</v>
      </c>
      <c r="B584" s="1018"/>
      <c r="C584" s="1018"/>
      <c r="D584" s="1011"/>
      <c r="E584" s="1023"/>
      <c r="F584" s="1019"/>
      <c r="G584" s="1016"/>
      <c r="H584" s="1020"/>
      <c r="I584" s="1239"/>
      <c r="J584" s="1238"/>
      <c r="K584" s="1021"/>
      <c r="L584" s="1016"/>
      <c r="M584" s="1022"/>
      <c r="N58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8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8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8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8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8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84" s="1022"/>
      <c r="U584" s="1022"/>
      <c r="V58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8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8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8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8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8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84" s="1022"/>
      <c r="AC584" s="1046"/>
      <c r="AD584" s="1047"/>
      <c r="AE584" s="1047"/>
      <c r="AF584" s="1047"/>
      <c r="AG584" s="1039"/>
      <c r="AH584" s="1038"/>
      <c r="AI584" s="1048"/>
      <c r="AJ584" s="1048"/>
      <c r="AK584" s="1041"/>
      <c r="AL584" s="1042"/>
      <c r="AM584" s="1043"/>
      <c r="AN584" s="1040"/>
      <c r="AO584" s="1044"/>
      <c r="AP584" s="1044"/>
      <c r="AQ584" s="1044"/>
      <c r="AR584" s="1044"/>
      <c r="AS584" s="1044"/>
      <c r="AT584" s="1044"/>
      <c r="AU584" s="1049"/>
      <c r="AV584" s="1041"/>
      <c r="AW584" s="1041"/>
      <c r="AX584" s="1047"/>
      <c r="AY58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8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84" s="1055"/>
      <c r="BB584" s="1038"/>
      <c r="BC584" s="1038"/>
      <c r="BD58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84" s="1038"/>
      <c r="BF584" s="1030"/>
      <c r="BG584" s="1030"/>
      <c r="BH584" s="1066"/>
      <c r="BI584" s="1038"/>
      <c r="BJ584" s="1066"/>
      <c r="BK584" s="1055"/>
      <c r="BL584" s="1038"/>
      <c r="BM584" s="1067"/>
      <c r="BN584" s="1068"/>
      <c r="BO584" s="1055"/>
      <c r="BP584" s="1022"/>
      <c r="BQ584" s="1067"/>
      <c r="BR584" s="1069"/>
      <c r="BS584" s="1070"/>
      <c r="BT584" s="1022"/>
      <c r="BU584" s="1071"/>
      <c r="BV584" s="1039"/>
      <c r="BW584" s="1025"/>
      <c r="BX584" s="1026"/>
      <c r="BY584" s="1022"/>
      <c r="BZ584" s="1022"/>
      <c r="CA584" s="1025"/>
      <c r="CB584" s="1026"/>
      <c r="CC584" s="1025"/>
      <c r="CD584" s="1026"/>
      <c r="CE584" s="1025"/>
      <c r="CF584" s="1026"/>
      <c r="CG584" s="1202"/>
      <c r="CH584" s="1022"/>
      <c r="CI584" s="1022"/>
      <c r="CJ584" s="1022"/>
      <c r="CK584" s="1065"/>
      <c r="CL584" s="1026"/>
      <c r="CM584" s="1202"/>
      <c r="CN584" s="1022"/>
      <c r="CO584" s="1022"/>
      <c r="CP584" s="1022"/>
      <c r="CQ584" s="1065"/>
      <c r="CR584" s="1026"/>
      <c r="CS584" s="1202"/>
      <c r="CT584" s="1022"/>
      <c r="CU584" s="1022"/>
      <c r="CV584" s="1022"/>
      <c r="CW584" s="1065"/>
      <c r="CX584" s="1026"/>
      <c r="CY584" s="1022"/>
      <c r="CZ584" s="1022"/>
      <c r="DA584" s="1022"/>
      <c r="DB584" s="1022"/>
      <c r="DC584" s="1065"/>
    </row>
    <row r="585" spans="1:107" ht="18.600000000000001" customHeight="1" x14ac:dyDescent="0.25">
      <c r="A585" s="1180" t="s">
        <v>1262</v>
      </c>
      <c r="B585" s="1018"/>
      <c r="C585" s="1018"/>
      <c r="D585" s="1011"/>
      <c r="E585" s="1023"/>
      <c r="F585" s="1019"/>
      <c r="G585" s="1016"/>
      <c r="H585" s="1020"/>
      <c r="I585" s="1239"/>
      <c r="J585" s="1238"/>
      <c r="K585" s="1021"/>
      <c r="L585" s="1016"/>
      <c r="M585" s="1022"/>
      <c r="N58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8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8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8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8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8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85" s="1022"/>
      <c r="U585" s="1022"/>
      <c r="V58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8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8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8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8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8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85" s="1022"/>
      <c r="AC585" s="1046"/>
      <c r="AD585" s="1047"/>
      <c r="AE585" s="1047"/>
      <c r="AF585" s="1047"/>
      <c r="AG585" s="1039"/>
      <c r="AH585" s="1038"/>
      <c r="AI585" s="1048"/>
      <c r="AJ585" s="1048"/>
      <c r="AK585" s="1041"/>
      <c r="AL585" s="1042"/>
      <c r="AM585" s="1043"/>
      <c r="AN585" s="1040"/>
      <c r="AO585" s="1044"/>
      <c r="AP585" s="1044"/>
      <c r="AQ585" s="1044"/>
      <c r="AR585" s="1044"/>
      <c r="AS585" s="1044"/>
      <c r="AT585" s="1044"/>
      <c r="AU585" s="1049"/>
      <c r="AV585" s="1041"/>
      <c r="AW585" s="1041"/>
      <c r="AX585" s="1047"/>
      <c r="AY58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8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85" s="1055"/>
      <c r="BB585" s="1038"/>
      <c r="BC585" s="1038"/>
      <c r="BD58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85" s="1038"/>
      <c r="BF585" s="1030"/>
      <c r="BG585" s="1030"/>
      <c r="BH585" s="1066"/>
      <c r="BI585" s="1038"/>
      <c r="BJ585" s="1066"/>
      <c r="BK585" s="1055"/>
      <c r="BL585" s="1038"/>
      <c r="BM585" s="1067"/>
      <c r="BN585" s="1068"/>
      <c r="BO585" s="1055"/>
      <c r="BP585" s="1022"/>
      <c r="BQ585" s="1067"/>
      <c r="BR585" s="1069"/>
      <c r="BS585" s="1070"/>
      <c r="BT585" s="1022"/>
      <c r="BU585" s="1071"/>
      <c r="BV585" s="1039"/>
      <c r="BW585" s="1025"/>
      <c r="BX585" s="1026"/>
      <c r="BY585" s="1022"/>
      <c r="BZ585" s="1022"/>
      <c r="CA585" s="1025"/>
      <c r="CB585" s="1026"/>
      <c r="CC585" s="1025"/>
      <c r="CD585" s="1026"/>
      <c r="CE585" s="1025"/>
      <c r="CF585" s="1026"/>
      <c r="CG585" s="1202"/>
      <c r="CH585" s="1022"/>
      <c r="CI585" s="1022"/>
      <c r="CJ585" s="1022"/>
      <c r="CK585" s="1065"/>
      <c r="CL585" s="1026"/>
      <c r="CM585" s="1202"/>
      <c r="CN585" s="1022"/>
      <c r="CO585" s="1022"/>
      <c r="CP585" s="1022"/>
      <c r="CQ585" s="1065"/>
      <c r="CR585" s="1026"/>
      <c r="CS585" s="1202"/>
      <c r="CT585" s="1022"/>
      <c r="CU585" s="1022"/>
      <c r="CV585" s="1022"/>
      <c r="CW585" s="1065"/>
      <c r="CX585" s="1026"/>
      <c r="CY585" s="1022"/>
      <c r="CZ585" s="1022"/>
      <c r="DA585" s="1022"/>
      <c r="DB585" s="1022"/>
      <c r="DC585" s="1065"/>
    </row>
    <row r="586" spans="1:107" ht="18.600000000000001" customHeight="1" x14ac:dyDescent="0.25">
      <c r="A586" s="1180" t="s">
        <v>1263</v>
      </c>
      <c r="B586" s="1018"/>
      <c r="C586" s="1018"/>
      <c r="D586" s="1011"/>
      <c r="E586" s="1023"/>
      <c r="F586" s="1019"/>
      <c r="G586" s="1016"/>
      <c r="H586" s="1020"/>
      <c r="I586" s="1239"/>
      <c r="J586" s="1238"/>
      <c r="K586" s="1021"/>
      <c r="L586" s="1016"/>
      <c r="M586" s="1022"/>
      <c r="N58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8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8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8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8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8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86" s="1022"/>
      <c r="U586" s="1022"/>
      <c r="V58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8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8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8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8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8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86" s="1022"/>
      <c r="AC586" s="1046"/>
      <c r="AD586" s="1047"/>
      <c r="AE586" s="1047"/>
      <c r="AF586" s="1047"/>
      <c r="AG586" s="1039"/>
      <c r="AH586" s="1038"/>
      <c r="AI586" s="1048"/>
      <c r="AJ586" s="1048"/>
      <c r="AK586" s="1041"/>
      <c r="AL586" s="1042"/>
      <c r="AM586" s="1043"/>
      <c r="AN586" s="1040"/>
      <c r="AO586" s="1044"/>
      <c r="AP586" s="1044"/>
      <c r="AQ586" s="1044"/>
      <c r="AR586" s="1044"/>
      <c r="AS586" s="1044"/>
      <c r="AT586" s="1044"/>
      <c r="AU586" s="1049"/>
      <c r="AV586" s="1041"/>
      <c r="AW586" s="1041"/>
      <c r="AX586" s="1047"/>
      <c r="AY58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8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86" s="1055"/>
      <c r="BB586" s="1038"/>
      <c r="BC586" s="1038"/>
      <c r="BD58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86" s="1038"/>
      <c r="BF586" s="1030"/>
      <c r="BG586" s="1030"/>
      <c r="BH586" s="1066"/>
      <c r="BI586" s="1038"/>
      <c r="BJ586" s="1066"/>
      <c r="BK586" s="1055"/>
      <c r="BL586" s="1038"/>
      <c r="BM586" s="1067"/>
      <c r="BN586" s="1068"/>
      <c r="BO586" s="1055"/>
      <c r="BP586" s="1022"/>
      <c r="BQ586" s="1067"/>
      <c r="BR586" s="1069"/>
      <c r="BS586" s="1070"/>
      <c r="BT586" s="1022"/>
      <c r="BU586" s="1071"/>
      <c r="BV586" s="1039"/>
      <c r="BW586" s="1025"/>
      <c r="BX586" s="1026"/>
      <c r="BY586" s="1022"/>
      <c r="BZ586" s="1022"/>
      <c r="CA586" s="1025"/>
      <c r="CB586" s="1026"/>
      <c r="CC586" s="1025"/>
      <c r="CD586" s="1026"/>
      <c r="CE586" s="1025"/>
      <c r="CF586" s="1026"/>
      <c r="CG586" s="1202"/>
      <c r="CH586" s="1022"/>
      <c r="CI586" s="1022"/>
      <c r="CJ586" s="1022"/>
      <c r="CK586" s="1065"/>
      <c r="CL586" s="1026"/>
      <c r="CM586" s="1202"/>
      <c r="CN586" s="1022"/>
      <c r="CO586" s="1022"/>
      <c r="CP586" s="1022"/>
      <c r="CQ586" s="1065"/>
      <c r="CR586" s="1026"/>
      <c r="CS586" s="1202"/>
      <c r="CT586" s="1022"/>
      <c r="CU586" s="1022"/>
      <c r="CV586" s="1022"/>
      <c r="CW586" s="1065"/>
      <c r="CX586" s="1026"/>
      <c r="CY586" s="1022"/>
      <c r="CZ586" s="1022"/>
      <c r="DA586" s="1022"/>
      <c r="DB586" s="1022"/>
      <c r="DC586" s="1065"/>
    </row>
    <row r="587" spans="1:107" ht="18.600000000000001" customHeight="1" x14ac:dyDescent="0.25">
      <c r="A587" s="1180" t="s">
        <v>1264</v>
      </c>
      <c r="B587" s="1018"/>
      <c r="C587" s="1018"/>
      <c r="D587" s="1011"/>
      <c r="E587" s="1023"/>
      <c r="F587" s="1019"/>
      <c r="G587" s="1016"/>
      <c r="H587" s="1020"/>
      <c r="I587" s="1239"/>
      <c r="J587" s="1238"/>
      <c r="K587" s="1021"/>
      <c r="L587" s="1016"/>
      <c r="M587" s="1022"/>
      <c r="N58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8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8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8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8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8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87" s="1022"/>
      <c r="U587" s="1022"/>
      <c r="V58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8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8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8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8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8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87" s="1022"/>
      <c r="AC587" s="1046"/>
      <c r="AD587" s="1047"/>
      <c r="AE587" s="1047"/>
      <c r="AF587" s="1047"/>
      <c r="AG587" s="1039"/>
      <c r="AH587" s="1038"/>
      <c r="AI587" s="1048"/>
      <c r="AJ587" s="1048"/>
      <c r="AK587" s="1041"/>
      <c r="AL587" s="1042"/>
      <c r="AM587" s="1043"/>
      <c r="AN587" s="1040"/>
      <c r="AO587" s="1044"/>
      <c r="AP587" s="1044"/>
      <c r="AQ587" s="1044"/>
      <c r="AR587" s="1044"/>
      <c r="AS587" s="1044"/>
      <c r="AT587" s="1044"/>
      <c r="AU587" s="1049"/>
      <c r="AV587" s="1041"/>
      <c r="AW587" s="1041"/>
      <c r="AX587" s="1047"/>
      <c r="AY58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8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87" s="1055"/>
      <c r="BB587" s="1038"/>
      <c r="BC587" s="1038"/>
      <c r="BD58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87" s="1038"/>
      <c r="BF587" s="1030"/>
      <c r="BG587" s="1030"/>
      <c r="BH587" s="1066"/>
      <c r="BI587" s="1038"/>
      <c r="BJ587" s="1066"/>
      <c r="BK587" s="1055"/>
      <c r="BL587" s="1038"/>
      <c r="BM587" s="1067"/>
      <c r="BN587" s="1068"/>
      <c r="BO587" s="1055"/>
      <c r="BP587" s="1022"/>
      <c r="BQ587" s="1067"/>
      <c r="BR587" s="1069"/>
      <c r="BS587" s="1070"/>
      <c r="BT587" s="1022"/>
      <c r="BU587" s="1071"/>
      <c r="BV587" s="1039"/>
      <c r="BW587" s="1025"/>
      <c r="BX587" s="1026"/>
      <c r="BY587" s="1022"/>
      <c r="BZ587" s="1022"/>
      <c r="CA587" s="1025"/>
      <c r="CB587" s="1026"/>
      <c r="CC587" s="1025"/>
      <c r="CD587" s="1026"/>
      <c r="CE587" s="1025"/>
      <c r="CF587" s="1026"/>
      <c r="CG587" s="1202"/>
      <c r="CH587" s="1022"/>
      <c r="CI587" s="1022"/>
      <c r="CJ587" s="1022"/>
      <c r="CK587" s="1065"/>
      <c r="CL587" s="1026"/>
      <c r="CM587" s="1202"/>
      <c r="CN587" s="1022"/>
      <c r="CO587" s="1022"/>
      <c r="CP587" s="1022"/>
      <c r="CQ587" s="1065"/>
      <c r="CR587" s="1026"/>
      <c r="CS587" s="1202"/>
      <c r="CT587" s="1022"/>
      <c r="CU587" s="1022"/>
      <c r="CV587" s="1022"/>
      <c r="CW587" s="1065"/>
      <c r="CX587" s="1026"/>
      <c r="CY587" s="1022"/>
      <c r="CZ587" s="1022"/>
      <c r="DA587" s="1022"/>
      <c r="DB587" s="1022"/>
      <c r="DC587" s="1065"/>
    </row>
    <row r="588" spans="1:107" ht="18.600000000000001" customHeight="1" x14ac:dyDescent="0.25">
      <c r="A588" s="1180" t="s">
        <v>1265</v>
      </c>
      <c r="B588" s="1018"/>
      <c r="C588" s="1018"/>
      <c r="D588" s="1011"/>
      <c r="E588" s="1023"/>
      <c r="F588" s="1019"/>
      <c r="G588" s="1016"/>
      <c r="H588" s="1020"/>
      <c r="I588" s="1239"/>
      <c r="J588" s="1238"/>
      <c r="K588" s="1021"/>
      <c r="L588" s="1016"/>
      <c r="M588" s="1022"/>
      <c r="N58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8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8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8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8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8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88" s="1022"/>
      <c r="U588" s="1022"/>
      <c r="V58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8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8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8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8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8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88" s="1022"/>
      <c r="AC588" s="1046"/>
      <c r="AD588" s="1047"/>
      <c r="AE588" s="1047"/>
      <c r="AF588" s="1047"/>
      <c r="AG588" s="1039"/>
      <c r="AH588" s="1038"/>
      <c r="AI588" s="1048"/>
      <c r="AJ588" s="1048"/>
      <c r="AK588" s="1041"/>
      <c r="AL588" s="1042"/>
      <c r="AM588" s="1043"/>
      <c r="AN588" s="1040"/>
      <c r="AO588" s="1044"/>
      <c r="AP588" s="1044"/>
      <c r="AQ588" s="1044"/>
      <c r="AR588" s="1044"/>
      <c r="AS588" s="1044"/>
      <c r="AT588" s="1044"/>
      <c r="AU588" s="1049"/>
      <c r="AV588" s="1041"/>
      <c r="AW588" s="1041"/>
      <c r="AX588" s="1047"/>
      <c r="AY58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8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88" s="1055"/>
      <c r="BB588" s="1038"/>
      <c r="BC588" s="1038"/>
      <c r="BD58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88" s="1038"/>
      <c r="BF588" s="1030"/>
      <c r="BG588" s="1030"/>
      <c r="BH588" s="1066"/>
      <c r="BI588" s="1038"/>
      <c r="BJ588" s="1066"/>
      <c r="BK588" s="1055"/>
      <c r="BL588" s="1038"/>
      <c r="BM588" s="1067"/>
      <c r="BN588" s="1068"/>
      <c r="BO588" s="1055"/>
      <c r="BP588" s="1022"/>
      <c r="BQ588" s="1067"/>
      <c r="BR588" s="1069"/>
      <c r="BS588" s="1070"/>
      <c r="BT588" s="1022"/>
      <c r="BU588" s="1071"/>
      <c r="BV588" s="1039"/>
      <c r="BW588" s="1025"/>
      <c r="BX588" s="1026"/>
      <c r="BY588" s="1022"/>
      <c r="BZ588" s="1022"/>
      <c r="CA588" s="1025"/>
      <c r="CB588" s="1026"/>
      <c r="CC588" s="1025"/>
      <c r="CD588" s="1026"/>
      <c r="CE588" s="1025"/>
      <c r="CF588" s="1026"/>
      <c r="CG588" s="1202"/>
      <c r="CH588" s="1022"/>
      <c r="CI588" s="1022"/>
      <c r="CJ588" s="1022"/>
      <c r="CK588" s="1065"/>
      <c r="CL588" s="1026"/>
      <c r="CM588" s="1202"/>
      <c r="CN588" s="1022"/>
      <c r="CO588" s="1022"/>
      <c r="CP588" s="1022"/>
      <c r="CQ588" s="1065"/>
      <c r="CR588" s="1026"/>
      <c r="CS588" s="1202"/>
      <c r="CT588" s="1022"/>
      <c r="CU588" s="1022"/>
      <c r="CV588" s="1022"/>
      <c r="CW588" s="1065"/>
      <c r="CX588" s="1026"/>
      <c r="CY588" s="1022"/>
      <c r="CZ588" s="1022"/>
      <c r="DA588" s="1022"/>
      <c r="DB588" s="1022"/>
      <c r="DC588" s="1065"/>
    </row>
    <row r="589" spans="1:107" ht="18.600000000000001" customHeight="1" x14ac:dyDescent="0.25">
      <c r="A589" s="1180" t="s">
        <v>1266</v>
      </c>
      <c r="B589" s="1018"/>
      <c r="C589" s="1018"/>
      <c r="D589" s="1011"/>
      <c r="E589" s="1023"/>
      <c r="F589" s="1019"/>
      <c r="G589" s="1016"/>
      <c r="H589" s="1020"/>
      <c r="I589" s="1239"/>
      <c r="J589" s="1238"/>
      <c r="K589" s="1021"/>
      <c r="L589" s="1016"/>
      <c r="M589" s="1022"/>
      <c r="N58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8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8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8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8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8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89" s="1022"/>
      <c r="U589" s="1022"/>
      <c r="V58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8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8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8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8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8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89" s="1022"/>
      <c r="AC589" s="1046"/>
      <c r="AD589" s="1047"/>
      <c r="AE589" s="1047"/>
      <c r="AF589" s="1047"/>
      <c r="AG589" s="1039"/>
      <c r="AH589" s="1038"/>
      <c r="AI589" s="1048"/>
      <c r="AJ589" s="1048"/>
      <c r="AK589" s="1041"/>
      <c r="AL589" s="1042"/>
      <c r="AM589" s="1043"/>
      <c r="AN589" s="1040"/>
      <c r="AO589" s="1044"/>
      <c r="AP589" s="1044"/>
      <c r="AQ589" s="1044"/>
      <c r="AR589" s="1044"/>
      <c r="AS589" s="1044"/>
      <c r="AT589" s="1044"/>
      <c r="AU589" s="1049"/>
      <c r="AV589" s="1041"/>
      <c r="AW589" s="1041"/>
      <c r="AX589" s="1047"/>
      <c r="AY58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8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89" s="1055"/>
      <c r="BB589" s="1038"/>
      <c r="BC589" s="1038"/>
      <c r="BD58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89" s="1038"/>
      <c r="BF589" s="1030"/>
      <c r="BG589" s="1030"/>
      <c r="BH589" s="1066"/>
      <c r="BI589" s="1038"/>
      <c r="BJ589" s="1066"/>
      <c r="BK589" s="1055"/>
      <c r="BL589" s="1038"/>
      <c r="BM589" s="1067"/>
      <c r="BN589" s="1068"/>
      <c r="BO589" s="1055"/>
      <c r="BP589" s="1022"/>
      <c r="BQ589" s="1067"/>
      <c r="BR589" s="1069"/>
      <c r="BS589" s="1070"/>
      <c r="BT589" s="1022"/>
      <c r="BU589" s="1071"/>
      <c r="BV589" s="1039"/>
      <c r="BW589" s="1025"/>
      <c r="BX589" s="1026"/>
      <c r="BY589" s="1022"/>
      <c r="BZ589" s="1022"/>
      <c r="CA589" s="1025"/>
      <c r="CB589" s="1026"/>
      <c r="CC589" s="1025"/>
      <c r="CD589" s="1026"/>
      <c r="CE589" s="1025"/>
      <c r="CF589" s="1026"/>
      <c r="CG589" s="1202"/>
      <c r="CH589" s="1022"/>
      <c r="CI589" s="1022"/>
      <c r="CJ589" s="1022"/>
      <c r="CK589" s="1065"/>
      <c r="CL589" s="1026"/>
      <c r="CM589" s="1202"/>
      <c r="CN589" s="1022"/>
      <c r="CO589" s="1022"/>
      <c r="CP589" s="1022"/>
      <c r="CQ589" s="1065"/>
      <c r="CR589" s="1026"/>
      <c r="CS589" s="1202"/>
      <c r="CT589" s="1022"/>
      <c r="CU589" s="1022"/>
      <c r="CV589" s="1022"/>
      <c r="CW589" s="1065"/>
      <c r="CX589" s="1026"/>
      <c r="CY589" s="1022"/>
      <c r="CZ589" s="1022"/>
      <c r="DA589" s="1022"/>
      <c r="DB589" s="1022"/>
      <c r="DC589" s="1065"/>
    </row>
    <row r="590" spans="1:107" ht="18.600000000000001" customHeight="1" x14ac:dyDescent="0.25">
      <c r="A590" s="1180" t="s">
        <v>1267</v>
      </c>
      <c r="B590" s="1018"/>
      <c r="C590" s="1018"/>
      <c r="D590" s="1011"/>
      <c r="E590" s="1023"/>
      <c r="F590" s="1019"/>
      <c r="G590" s="1016"/>
      <c r="H590" s="1020"/>
      <c r="I590" s="1239"/>
      <c r="J590" s="1238"/>
      <c r="K590" s="1021"/>
      <c r="L590" s="1016"/>
      <c r="M590" s="1022"/>
      <c r="N59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9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9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9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9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9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90" s="1022"/>
      <c r="U590" s="1022"/>
      <c r="V59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9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9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9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9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9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90" s="1022"/>
      <c r="AC590" s="1046"/>
      <c r="AD590" s="1047"/>
      <c r="AE590" s="1047"/>
      <c r="AF590" s="1047"/>
      <c r="AG590" s="1039"/>
      <c r="AH590" s="1038"/>
      <c r="AI590" s="1048"/>
      <c r="AJ590" s="1048"/>
      <c r="AK590" s="1041"/>
      <c r="AL590" s="1042"/>
      <c r="AM590" s="1043"/>
      <c r="AN590" s="1040"/>
      <c r="AO590" s="1044"/>
      <c r="AP590" s="1044"/>
      <c r="AQ590" s="1044"/>
      <c r="AR590" s="1044"/>
      <c r="AS590" s="1044"/>
      <c r="AT590" s="1044"/>
      <c r="AU590" s="1049"/>
      <c r="AV590" s="1041"/>
      <c r="AW590" s="1041"/>
      <c r="AX590" s="1047"/>
      <c r="AY59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9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90" s="1055"/>
      <c r="BB590" s="1038"/>
      <c r="BC590" s="1038"/>
      <c r="BD59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90" s="1038"/>
      <c r="BF590" s="1030"/>
      <c r="BG590" s="1030"/>
      <c r="BH590" s="1066"/>
      <c r="BI590" s="1038"/>
      <c r="BJ590" s="1066"/>
      <c r="BK590" s="1055"/>
      <c r="BL590" s="1038"/>
      <c r="BM590" s="1067"/>
      <c r="BN590" s="1068"/>
      <c r="BO590" s="1055"/>
      <c r="BP590" s="1022"/>
      <c r="BQ590" s="1067"/>
      <c r="BR590" s="1069"/>
      <c r="BS590" s="1070"/>
      <c r="BT590" s="1022"/>
      <c r="BU590" s="1071"/>
      <c r="BV590" s="1039"/>
      <c r="BW590" s="1025"/>
      <c r="BX590" s="1026"/>
      <c r="BY590" s="1022"/>
      <c r="BZ590" s="1022"/>
      <c r="CA590" s="1025"/>
      <c r="CB590" s="1026"/>
      <c r="CC590" s="1025"/>
      <c r="CD590" s="1026"/>
      <c r="CE590" s="1025"/>
      <c r="CF590" s="1026"/>
      <c r="CG590" s="1202"/>
      <c r="CH590" s="1022"/>
      <c r="CI590" s="1022"/>
      <c r="CJ590" s="1022"/>
      <c r="CK590" s="1065"/>
      <c r="CL590" s="1026"/>
      <c r="CM590" s="1202"/>
      <c r="CN590" s="1022"/>
      <c r="CO590" s="1022"/>
      <c r="CP590" s="1022"/>
      <c r="CQ590" s="1065"/>
      <c r="CR590" s="1026"/>
      <c r="CS590" s="1202"/>
      <c r="CT590" s="1022"/>
      <c r="CU590" s="1022"/>
      <c r="CV590" s="1022"/>
      <c r="CW590" s="1065"/>
      <c r="CX590" s="1026"/>
      <c r="CY590" s="1022"/>
      <c r="CZ590" s="1022"/>
      <c r="DA590" s="1022"/>
      <c r="DB590" s="1022"/>
      <c r="DC590" s="1065"/>
    </row>
    <row r="591" spans="1:107" ht="18.600000000000001" customHeight="1" x14ac:dyDescent="0.25">
      <c r="A591" s="1180" t="s">
        <v>1268</v>
      </c>
      <c r="B591" s="1018"/>
      <c r="C591" s="1018"/>
      <c r="D591" s="1011"/>
      <c r="E591" s="1023"/>
      <c r="F591" s="1019"/>
      <c r="G591" s="1016"/>
      <c r="H591" s="1020"/>
      <c r="I591" s="1239"/>
      <c r="J591" s="1238"/>
      <c r="K591" s="1021"/>
      <c r="L591" s="1016"/>
      <c r="M591" s="1022"/>
      <c r="N59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9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9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9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9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9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91" s="1022"/>
      <c r="U591" s="1022"/>
      <c r="V59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9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9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9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9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9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91" s="1022"/>
      <c r="AC591" s="1046"/>
      <c r="AD591" s="1047"/>
      <c r="AE591" s="1047"/>
      <c r="AF591" s="1047"/>
      <c r="AG591" s="1039"/>
      <c r="AH591" s="1038"/>
      <c r="AI591" s="1048"/>
      <c r="AJ591" s="1048"/>
      <c r="AK591" s="1041"/>
      <c r="AL591" s="1042"/>
      <c r="AM591" s="1043"/>
      <c r="AN591" s="1040"/>
      <c r="AO591" s="1044"/>
      <c r="AP591" s="1044"/>
      <c r="AQ591" s="1044"/>
      <c r="AR591" s="1044"/>
      <c r="AS591" s="1044"/>
      <c r="AT591" s="1044"/>
      <c r="AU591" s="1049"/>
      <c r="AV591" s="1041"/>
      <c r="AW591" s="1041"/>
      <c r="AX591" s="1047"/>
      <c r="AY59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9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91" s="1055"/>
      <c r="BB591" s="1038"/>
      <c r="BC591" s="1038"/>
      <c r="BD59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91" s="1038"/>
      <c r="BF591" s="1030"/>
      <c r="BG591" s="1030"/>
      <c r="BH591" s="1066"/>
      <c r="BI591" s="1038"/>
      <c r="BJ591" s="1066"/>
      <c r="BK591" s="1055"/>
      <c r="BL591" s="1038"/>
      <c r="BM591" s="1067"/>
      <c r="BN591" s="1068"/>
      <c r="BO591" s="1055"/>
      <c r="BP591" s="1022"/>
      <c r="BQ591" s="1067"/>
      <c r="BR591" s="1069"/>
      <c r="BS591" s="1070"/>
      <c r="BT591" s="1022"/>
      <c r="BU591" s="1071"/>
      <c r="BV591" s="1039"/>
      <c r="BW591" s="1025"/>
      <c r="BX591" s="1026"/>
      <c r="BY591" s="1022"/>
      <c r="BZ591" s="1022"/>
      <c r="CA591" s="1025"/>
      <c r="CB591" s="1026"/>
      <c r="CC591" s="1025"/>
      <c r="CD591" s="1026"/>
      <c r="CE591" s="1025"/>
      <c r="CF591" s="1026"/>
      <c r="CG591" s="1202"/>
      <c r="CH591" s="1022"/>
      <c r="CI591" s="1022"/>
      <c r="CJ591" s="1022"/>
      <c r="CK591" s="1065"/>
      <c r="CL591" s="1026"/>
      <c r="CM591" s="1202"/>
      <c r="CN591" s="1022"/>
      <c r="CO591" s="1022"/>
      <c r="CP591" s="1022"/>
      <c r="CQ591" s="1065"/>
      <c r="CR591" s="1026"/>
      <c r="CS591" s="1202"/>
      <c r="CT591" s="1022"/>
      <c r="CU591" s="1022"/>
      <c r="CV591" s="1022"/>
      <c r="CW591" s="1065"/>
      <c r="CX591" s="1026"/>
      <c r="CY591" s="1022"/>
      <c r="CZ591" s="1022"/>
      <c r="DA591" s="1022"/>
      <c r="DB591" s="1022"/>
      <c r="DC591" s="1065"/>
    </row>
    <row r="592" spans="1:107" ht="18.600000000000001" customHeight="1" x14ac:dyDescent="0.25">
      <c r="A592" s="1180" t="s">
        <v>1269</v>
      </c>
      <c r="B592" s="1018"/>
      <c r="C592" s="1018"/>
      <c r="D592" s="1011"/>
      <c r="E592" s="1023"/>
      <c r="F592" s="1019"/>
      <c r="G592" s="1016"/>
      <c r="H592" s="1020"/>
      <c r="I592" s="1239"/>
      <c r="J592" s="1238"/>
      <c r="K592" s="1021"/>
      <c r="L592" s="1016"/>
      <c r="M592" s="1022"/>
      <c r="N59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9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9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9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9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9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92" s="1022"/>
      <c r="U592" s="1022"/>
      <c r="V59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9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9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9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9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9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92" s="1022"/>
      <c r="AC592" s="1046"/>
      <c r="AD592" s="1047"/>
      <c r="AE592" s="1047"/>
      <c r="AF592" s="1047"/>
      <c r="AG592" s="1039"/>
      <c r="AH592" s="1038"/>
      <c r="AI592" s="1048"/>
      <c r="AJ592" s="1048"/>
      <c r="AK592" s="1041"/>
      <c r="AL592" s="1042"/>
      <c r="AM592" s="1043"/>
      <c r="AN592" s="1040"/>
      <c r="AO592" s="1044"/>
      <c r="AP592" s="1044"/>
      <c r="AQ592" s="1044"/>
      <c r="AR592" s="1044"/>
      <c r="AS592" s="1044"/>
      <c r="AT592" s="1044"/>
      <c r="AU592" s="1049"/>
      <c r="AV592" s="1041"/>
      <c r="AW592" s="1041"/>
      <c r="AX592" s="1047"/>
      <c r="AY59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9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92" s="1055"/>
      <c r="BB592" s="1038"/>
      <c r="BC592" s="1038"/>
      <c r="BD59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92" s="1038"/>
      <c r="BF592" s="1030"/>
      <c r="BG592" s="1030"/>
      <c r="BH592" s="1066"/>
      <c r="BI592" s="1038"/>
      <c r="BJ592" s="1066"/>
      <c r="BK592" s="1055"/>
      <c r="BL592" s="1038"/>
      <c r="BM592" s="1067"/>
      <c r="BN592" s="1068"/>
      <c r="BO592" s="1055"/>
      <c r="BP592" s="1022"/>
      <c r="BQ592" s="1067"/>
      <c r="BR592" s="1069"/>
      <c r="BS592" s="1070"/>
      <c r="BT592" s="1022"/>
      <c r="BU592" s="1071"/>
      <c r="BV592" s="1039"/>
      <c r="BW592" s="1025"/>
      <c r="BX592" s="1026"/>
      <c r="BY592" s="1022"/>
      <c r="BZ592" s="1022"/>
      <c r="CA592" s="1025"/>
      <c r="CB592" s="1026"/>
      <c r="CC592" s="1025"/>
      <c r="CD592" s="1026"/>
      <c r="CE592" s="1025"/>
      <c r="CF592" s="1026"/>
      <c r="CG592" s="1202"/>
      <c r="CH592" s="1022"/>
      <c r="CI592" s="1022"/>
      <c r="CJ592" s="1022"/>
      <c r="CK592" s="1065"/>
      <c r="CL592" s="1026"/>
      <c r="CM592" s="1202"/>
      <c r="CN592" s="1022"/>
      <c r="CO592" s="1022"/>
      <c r="CP592" s="1022"/>
      <c r="CQ592" s="1065"/>
      <c r="CR592" s="1026"/>
      <c r="CS592" s="1202"/>
      <c r="CT592" s="1022"/>
      <c r="CU592" s="1022"/>
      <c r="CV592" s="1022"/>
      <c r="CW592" s="1065"/>
      <c r="CX592" s="1026"/>
      <c r="CY592" s="1022"/>
      <c r="CZ592" s="1022"/>
      <c r="DA592" s="1022"/>
      <c r="DB592" s="1022"/>
      <c r="DC592" s="1065"/>
    </row>
    <row r="593" spans="1:107" ht="18.600000000000001" customHeight="1" x14ac:dyDescent="0.25">
      <c r="A593" s="1180" t="s">
        <v>1270</v>
      </c>
      <c r="B593" s="1018"/>
      <c r="C593" s="1018"/>
      <c r="D593" s="1011"/>
      <c r="E593" s="1023"/>
      <c r="F593" s="1019"/>
      <c r="G593" s="1016"/>
      <c r="H593" s="1020"/>
      <c r="I593" s="1239"/>
      <c r="J593" s="1238"/>
      <c r="K593" s="1021"/>
      <c r="L593" s="1016"/>
      <c r="M593" s="1022"/>
      <c r="N59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9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9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9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9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9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93" s="1022"/>
      <c r="U593" s="1022"/>
      <c r="V59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9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9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9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9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9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93" s="1022"/>
      <c r="AC593" s="1046"/>
      <c r="AD593" s="1047"/>
      <c r="AE593" s="1047"/>
      <c r="AF593" s="1047"/>
      <c r="AG593" s="1039"/>
      <c r="AH593" s="1038"/>
      <c r="AI593" s="1048"/>
      <c r="AJ593" s="1048"/>
      <c r="AK593" s="1041"/>
      <c r="AL593" s="1042"/>
      <c r="AM593" s="1043"/>
      <c r="AN593" s="1040"/>
      <c r="AO593" s="1044"/>
      <c r="AP593" s="1044"/>
      <c r="AQ593" s="1044"/>
      <c r="AR593" s="1044"/>
      <c r="AS593" s="1044"/>
      <c r="AT593" s="1044"/>
      <c r="AU593" s="1049"/>
      <c r="AV593" s="1041"/>
      <c r="AW593" s="1041"/>
      <c r="AX593" s="1047"/>
      <c r="AY59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9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93" s="1055"/>
      <c r="BB593" s="1038"/>
      <c r="BC593" s="1038"/>
      <c r="BD59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93" s="1038"/>
      <c r="BF593" s="1030"/>
      <c r="BG593" s="1030"/>
      <c r="BH593" s="1066"/>
      <c r="BI593" s="1038"/>
      <c r="BJ593" s="1066"/>
      <c r="BK593" s="1055"/>
      <c r="BL593" s="1038"/>
      <c r="BM593" s="1067"/>
      <c r="BN593" s="1068"/>
      <c r="BO593" s="1055"/>
      <c r="BP593" s="1022"/>
      <c r="BQ593" s="1067"/>
      <c r="BR593" s="1069"/>
      <c r="BS593" s="1070"/>
      <c r="BT593" s="1022"/>
      <c r="BU593" s="1071"/>
      <c r="BV593" s="1039"/>
      <c r="BW593" s="1025"/>
      <c r="BX593" s="1026"/>
      <c r="BY593" s="1022"/>
      <c r="BZ593" s="1022"/>
      <c r="CA593" s="1025"/>
      <c r="CB593" s="1026"/>
      <c r="CC593" s="1025"/>
      <c r="CD593" s="1026"/>
      <c r="CE593" s="1025"/>
      <c r="CF593" s="1026"/>
      <c r="CG593" s="1202"/>
      <c r="CH593" s="1022"/>
      <c r="CI593" s="1022"/>
      <c r="CJ593" s="1022"/>
      <c r="CK593" s="1065"/>
      <c r="CL593" s="1026"/>
      <c r="CM593" s="1202"/>
      <c r="CN593" s="1022"/>
      <c r="CO593" s="1022"/>
      <c r="CP593" s="1022"/>
      <c r="CQ593" s="1065"/>
      <c r="CR593" s="1026"/>
      <c r="CS593" s="1202"/>
      <c r="CT593" s="1022"/>
      <c r="CU593" s="1022"/>
      <c r="CV593" s="1022"/>
      <c r="CW593" s="1065"/>
      <c r="CX593" s="1026"/>
      <c r="CY593" s="1022"/>
      <c r="CZ593" s="1022"/>
      <c r="DA593" s="1022"/>
      <c r="DB593" s="1022"/>
      <c r="DC593" s="1065"/>
    </row>
    <row r="594" spans="1:107" ht="18.600000000000001" customHeight="1" x14ac:dyDescent="0.25">
      <c r="A594" s="1180" t="s">
        <v>1271</v>
      </c>
      <c r="B594" s="1018"/>
      <c r="C594" s="1018"/>
      <c r="D594" s="1011"/>
      <c r="E594" s="1023"/>
      <c r="F594" s="1019"/>
      <c r="G594" s="1016"/>
      <c r="H594" s="1020"/>
      <c r="I594" s="1239"/>
      <c r="J594" s="1238"/>
      <c r="K594" s="1021"/>
      <c r="L594" s="1016"/>
      <c r="M594" s="1022"/>
      <c r="N59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9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9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9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9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9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94" s="1022"/>
      <c r="U594" s="1022"/>
      <c r="V59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9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9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9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9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9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94" s="1022"/>
      <c r="AC594" s="1046"/>
      <c r="AD594" s="1047"/>
      <c r="AE594" s="1047"/>
      <c r="AF594" s="1047"/>
      <c r="AG594" s="1039"/>
      <c r="AH594" s="1038"/>
      <c r="AI594" s="1048"/>
      <c r="AJ594" s="1048"/>
      <c r="AK594" s="1041"/>
      <c r="AL594" s="1042"/>
      <c r="AM594" s="1043"/>
      <c r="AN594" s="1040"/>
      <c r="AO594" s="1044"/>
      <c r="AP594" s="1044"/>
      <c r="AQ594" s="1044"/>
      <c r="AR594" s="1044"/>
      <c r="AS594" s="1044"/>
      <c r="AT594" s="1044"/>
      <c r="AU594" s="1049"/>
      <c r="AV594" s="1041"/>
      <c r="AW594" s="1041"/>
      <c r="AX594" s="1047"/>
      <c r="AY59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9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94" s="1055"/>
      <c r="BB594" s="1038"/>
      <c r="BC594" s="1038"/>
      <c r="BD59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94" s="1038"/>
      <c r="BF594" s="1030"/>
      <c r="BG594" s="1030"/>
      <c r="BH594" s="1066"/>
      <c r="BI594" s="1038"/>
      <c r="BJ594" s="1066"/>
      <c r="BK594" s="1055"/>
      <c r="BL594" s="1038"/>
      <c r="BM594" s="1067"/>
      <c r="BN594" s="1068"/>
      <c r="BO594" s="1055"/>
      <c r="BP594" s="1022"/>
      <c r="BQ594" s="1067"/>
      <c r="BR594" s="1069"/>
      <c r="BS594" s="1070"/>
      <c r="BT594" s="1022"/>
      <c r="BU594" s="1071"/>
      <c r="BV594" s="1039"/>
      <c r="BW594" s="1025"/>
      <c r="BX594" s="1026"/>
      <c r="BY594" s="1022"/>
      <c r="BZ594" s="1022"/>
      <c r="CA594" s="1025"/>
      <c r="CB594" s="1026"/>
      <c r="CC594" s="1025"/>
      <c r="CD594" s="1026"/>
      <c r="CE594" s="1025"/>
      <c r="CF594" s="1026"/>
      <c r="CG594" s="1202"/>
      <c r="CH594" s="1022"/>
      <c r="CI594" s="1022"/>
      <c r="CJ594" s="1022"/>
      <c r="CK594" s="1065"/>
      <c r="CL594" s="1026"/>
      <c r="CM594" s="1202"/>
      <c r="CN594" s="1022"/>
      <c r="CO594" s="1022"/>
      <c r="CP594" s="1022"/>
      <c r="CQ594" s="1065"/>
      <c r="CR594" s="1026"/>
      <c r="CS594" s="1202"/>
      <c r="CT594" s="1022"/>
      <c r="CU594" s="1022"/>
      <c r="CV594" s="1022"/>
      <c r="CW594" s="1065"/>
      <c r="CX594" s="1026"/>
      <c r="CY594" s="1022"/>
      <c r="CZ594" s="1022"/>
      <c r="DA594" s="1022"/>
      <c r="DB594" s="1022"/>
      <c r="DC594" s="1065"/>
    </row>
    <row r="595" spans="1:107" ht="18.600000000000001" customHeight="1" x14ac:dyDescent="0.25">
      <c r="A595" s="1180" t="s">
        <v>1272</v>
      </c>
      <c r="B595" s="1018"/>
      <c r="C595" s="1018"/>
      <c r="D595" s="1011"/>
      <c r="E595" s="1023"/>
      <c r="F595" s="1019"/>
      <c r="G595" s="1016"/>
      <c r="H595" s="1020"/>
      <c r="I595" s="1239"/>
      <c r="J595" s="1238"/>
      <c r="K595" s="1021"/>
      <c r="L595" s="1016"/>
      <c r="M595" s="1022"/>
      <c r="N59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9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9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9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9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9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95" s="1022"/>
      <c r="U595" s="1022"/>
      <c r="V59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9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9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9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9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9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95" s="1022"/>
      <c r="AC595" s="1046"/>
      <c r="AD595" s="1047"/>
      <c r="AE595" s="1047"/>
      <c r="AF595" s="1047"/>
      <c r="AG595" s="1039"/>
      <c r="AH595" s="1038"/>
      <c r="AI595" s="1048"/>
      <c r="AJ595" s="1048"/>
      <c r="AK595" s="1041"/>
      <c r="AL595" s="1042"/>
      <c r="AM595" s="1043"/>
      <c r="AN595" s="1040"/>
      <c r="AO595" s="1044"/>
      <c r="AP595" s="1044"/>
      <c r="AQ595" s="1044"/>
      <c r="AR595" s="1044"/>
      <c r="AS595" s="1044"/>
      <c r="AT595" s="1044"/>
      <c r="AU595" s="1049"/>
      <c r="AV595" s="1041"/>
      <c r="AW595" s="1041"/>
      <c r="AX595" s="1047"/>
      <c r="AY59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9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95" s="1055"/>
      <c r="BB595" s="1038"/>
      <c r="BC595" s="1038"/>
      <c r="BD59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95" s="1038"/>
      <c r="BF595" s="1030"/>
      <c r="BG595" s="1030"/>
      <c r="BH595" s="1066"/>
      <c r="BI595" s="1038"/>
      <c r="BJ595" s="1066"/>
      <c r="BK595" s="1055"/>
      <c r="BL595" s="1038"/>
      <c r="BM595" s="1067"/>
      <c r="BN595" s="1068"/>
      <c r="BO595" s="1055"/>
      <c r="BP595" s="1022"/>
      <c r="BQ595" s="1067"/>
      <c r="BR595" s="1069"/>
      <c r="BS595" s="1070"/>
      <c r="BT595" s="1022"/>
      <c r="BU595" s="1071"/>
      <c r="BV595" s="1039"/>
      <c r="BW595" s="1025"/>
      <c r="BX595" s="1026"/>
      <c r="BY595" s="1022"/>
      <c r="BZ595" s="1022"/>
      <c r="CA595" s="1025"/>
      <c r="CB595" s="1026"/>
      <c r="CC595" s="1025"/>
      <c r="CD595" s="1026"/>
      <c r="CE595" s="1025"/>
      <c r="CF595" s="1026"/>
      <c r="CG595" s="1202"/>
      <c r="CH595" s="1022"/>
      <c r="CI595" s="1022"/>
      <c r="CJ595" s="1022"/>
      <c r="CK595" s="1065"/>
      <c r="CL595" s="1026"/>
      <c r="CM595" s="1202"/>
      <c r="CN595" s="1022"/>
      <c r="CO595" s="1022"/>
      <c r="CP595" s="1022"/>
      <c r="CQ595" s="1065"/>
      <c r="CR595" s="1026"/>
      <c r="CS595" s="1202"/>
      <c r="CT595" s="1022"/>
      <c r="CU595" s="1022"/>
      <c r="CV595" s="1022"/>
      <c r="CW595" s="1065"/>
      <c r="CX595" s="1026"/>
      <c r="CY595" s="1022"/>
      <c r="CZ595" s="1022"/>
      <c r="DA595" s="1022"/>
      <c r="DB595" s="1022"/>
      <c r="DC595" s="1065"/>
    </row>
    <row r="596" spans="1:107" ht="18.600000000000001" customHeight="1" x14ac:dyDescent="0.25">
      <c r="A596" s="1180" t="s">
        <v>1273</v>
      </c>
      <c r="B596" s="1018"/>
      <c r="C596" s="1018"/>
      <c r="D596" s="1011"/>
      <c r="E596" s="1023"/>
      <c r="F596" s="1019"/>
      <c r="G596" s="1016"/>
      <c r="H596" s="1020"/>
      <c r="I596" s="1239"/>
      <c r="J596" s="1238"/>
      <c r="K596" s="1021"/>
      <c r="L596" s="1016"/>
      <c r="M596" s="1022"/>
      <c r="N59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9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9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9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9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9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96" s="1022"/>
      <c r="U596" s="1022"/>
      <c r="V59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9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9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9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9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9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96" s="1022"/>
      <c r="AC596" s="1046"/>
      <c r="AD596" s="1047"/>
      <c r="AE596" s="1047"/>
      <c r="AF596" s="1047"/>
      <c r="AG596" s="1039"/>
      <c r="AH596" s="1038"/>
      <c r="AI596" s="1048"/>
      <c r="AJ596" s="1048"/>
      <c r="AK596" s="1041"/>
      <c r="AL596" s="1042"/>
      <c r="AM596" s="1043"/>
      <c r="AN596" s="1040"/>
      <c r="AO596" s="1044"/>
      <c r="AP596" s="1044"/>
      <c r="AQ596" s="1044"/>
      <c r="AR596" s="1044"/>
      <c r="AS596" s="1044"/>
      <c r="AT596" s="1044"/>
      <c r="AU596" s="1049"/>
      <c r="AV596" s="1041"/>
      <c r="AW596" s="1041"/>
      <c r="AX596" s="1047"/>
      <c r="AY59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9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96" s="1055"/>
      <c r="BB596" s="1038"/>
      <c r="BC596" s="1038"/>
      <c r="BD59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96" s="1038"/>
      <c r="BF596" s="1030"/>
      <c r="BG596" s="1030"/>
      <c r="BH596" s="1066"/>
      <c r="BI596" s="1038"/>
      <c r="BJ596" s="1066"/>
      <c r="BK596" s="1055"/>
      <c r="BL596" s="1038"/>
      <c r="BM596" s="1067"/>
      <c r="BN596" s="1068"/>
      <c r="BO596" s="1055"/>
      <c r="BP596" s="1022"/>
      <c r="BQ596" s="1067"/>
      <c r="BR596" s="1069"/>
      <c r="BS596" s="1070"/>
      <c r="BT596" s="1022"/>
      <c r="BU596" s="1071"/>
      <c r="BV596" s="1039"/>
      <c r="BW596" s="1025"/>
      <c r="BX596" s="1026"/>
      <c r="BY596" s="1022"/>
      <c r="BZ596" s="1022"/>
      <c r="CA596" s="1025"/>
      <c r="CB596" s="1026"/>
      <c r="CC596" s="1025"/>
      <c r="CD596" s="1026"/>
      <c r="CE596" s="1025"/>
      <c r="CF596" s="1026"/>
      <c r="CG596" s="1202"/>
      <c r="CH596" s="1022"/>
      <c r="CI596" s="1022"/>
      <c r="CJ596" s="1022"/>
      <c r="CK596" s="1065"/>
      <c r="CL596" s="1026"/>
      <c r="CM596" s="1202"/>
      <c r="CN596" s="1022"/>
      <c r="CO596" s="1022"/>
      <c r="CP596" s="1022"/>
      <c r="CQ596" s="1065"/>
      <c r="CR596" s="1026"/>
      <c r="CS596" s="1202"/>
      <c r="CT596" s="1022"/>
      <c r="CU596" s="1022"/>
      <c r="CV596" s="1022"/>
      <c r="CW596" s="1065"/>
      <c r="CX596" s="1026"/>
      <c r="CY596" s="1022"/>
      <c r="CZ596" s="1022"/>
      <c r="DA596" s="1022"/>
      <c r="DB596" s="1022"/>
      <c r="DC596" s="1065"/>
    </row>
    <row r="597" spans="1:107" ht="18.600000000000001" customHeight="1" x14ac:dyDescent="0.25">
      <c r="A597" s="1180" t="s">
        <v>1274</v>
      </c>
      <c r="B597" s="1018"/>
      <c r="C597" s="1018"/>
      <c r="D597" s="1011"/>
      <c r="E597" s="1023"/>
      <c r="F597" s="1019"/>
      <c r="G597" s="1016"/>
      <c r="H597" s="1020"/>
      <c r="I597" s="1239"/>
      <c r="J597" s="1238"/>
      <c r="K597" s="1021"/>
      <c r="L597" s="1016"/>
      <c r="M597" s="1022"/>
      <c r="N59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9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9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9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9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9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97" s="1022"/>
      <c r="U597" s="1022"/>
      <c r="V59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9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9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9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9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9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97" s="1022"/>
      <c r="AC597" s="1046"/>
      <c r="AD597" s="1047"/>
      <c r="AE597" s="1047"/>
      <c r="AF597" s="1047"/>
      <c r="AG597" s="1039"/>
      <c r="AH597" s="1038"/>
      <c r="AI597" s="1048"/>
      <c r="AJ597" s="1048"/>
      <c r="AK597" s="1041"/>
      <c r="AL597" s="1042"/>
      <c r="AM597" s="1043"/>
      <c r="AN597" s="1040"/>
      <c r="AO597" s="1044"/>
      <c r="AP597" s="1044"/>
      <c r="AQ597" s="1044"/>
      <c r="AR597" s="1044"/>
      <c r="AS597" s="1044"/>
      <c r="AT597" s="1044"/>
      <c r="AU597" s="1049"/>
      <c r="AV597" s="1041"/>
      <c r="AW597" s="1041"/>
      <c r="AX597" s="1047"/>
      <c r="AY59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9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97" s="1055"/>
      <c r="BB597" s="1038"/>
      <c r="BC597" s="1038"/>
      <c r="BD59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97" s="1038"/>
      <c r="BF597" s="1030"/>
      <c r="BG597" s="1030"/>
      <c r="BH597" s="1066"/>
      <c r="BI597" s="1038"/>
      <c r="BJ597" s="1066"/>
      <c r="BK597" s="1055"/>
      <c r="BL597" s="1038"/>
      <c r="BM597" s="1067"/>
      <c r="BN597" s="1068"/>
      <c r="BO597" s="1055"/>
      <c r="BP597" s="1022"/>
      <c r="BQ597" s="1067"/>
      <c r="BR597" s="1069"/>
      <c r="BS597" s="1070"/>
      <c r="BT597" s="1022"/>
      <c r="BU597" s="1071"/>
      <c r="BV597" s="1039"/>
      <c r="BW597" s="1025"/>
      <c r="BX597" s="1026"/>
      <c r="BY597" s="1022"/>
      <c r="BZ597" s="1022"/>
      <c r="CA597" s="1025"/>
      <c r="CB597" s="1026"/>
      <c r="CC597" s="1025"/>
      <c r="CD597" s="1026"/>
      <c r="CE597" s="1025"/>
      <c r="CF597" s="1026"/>
      <c r="CG597" s="1202"/>
      <c r="CH597" s="1022"/>
      <c r="CI597" s="1022"/>
      <c r="CJ597" s="1022"/>
      <c r="CK597" s="1065"/>
      <c r="CL597" s="1026"/>
      <c r="CM597" s="1202"/>
      <c r="CN597" s="1022"/>
      <c r="CO597" s="1022"/>
      <c r="CP597" s="1022"/>
      <c r="CQ597" s="1065"/>
      <c r="CR597" s="1026"/>
      <c r="CS597" s="1202"/>
      <c r="CT597" s="1022"/>
      <c r="CU597" s="1022"/>
      <c r="CV597" s="1022"/>
      <c r="CW597" s="1065"/>
      <c r="CX597" s="1026"/>
      <c r="CY597" s="1022"/>
      <c r="CZ597" s="1022"/>
      <c r="DA597" s="1022"/>
      <c r="DB597" s="1022"/>
      <c r="DC597" s="1065"/>
    </row>
    <row r="598" spans="1:107" ht="18.600000000000001" customHeight="1" x14ac:dyDescent="0.25">
      <c r="A598" s="1180" t="s">
        <v>1275</v>
      </c>
      <c r="B598" s="1018"/>
      <c r="C598" s="1018"/>
      <c r="D598" s="1011"/>
      <c r="E598" s="1023"/>
      <c r="F598" s="1019"/>
      <c r="G598" s="1016"/>
      <c r="H598" s="1020"/>
      <c r="I598" s="1239"/>
      <c r="J598" s="1238"/>
      <c r="K598" s="1021"/>
      <c r="L598" s="1016"/>
      <c r="M598" s="1022"/>
      <c r="N59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9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9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9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9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9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98" s="1022"/>
      <c r="U598" s="1022"/>
      <c r="V59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9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9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9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9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9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98" s="1022"/>
      <c r="AC598" s="1046"/>
      <c r="AD598" s="1047"/>
      <c r="AE598" s="1047"/>
      <c r="AF598" s="1047"/>
      <c r="AG598" s="1039"/>
      <c r="AH598" s="1038"/>
      <c r="AI598" s="1048"/>
      <c r="AJ598" s="1048"/>
      <c r="AK598" s="1041"/>
      <c r="AL598" s="1042"/>
      <c r="AM598" s="1043"/>
      <c r="AN598" s="1040"/>
      <c r="AO598" s="1044"/>
      <c r="AP598" s="1044"/>
      <c r="AQ598" s="1044"/>
      <c r="AR598" s="1044"/>
      <c r="AS598" s="1044"/>
      <c r="AT598" s="1044"/>
      <c r="AU598" s="1049"/>
      <c r="AV598" s="1041"/>
      <c r="AW598" s="1041"/>
      <c r="AX598" s="1047"/>
      <c r="AY59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9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98" s="1055"/>
      <c r="BB598" s="1038"/>
      <c r="BC598" s="1038"/>
      <c r="BD59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98" s="1038"/>
      <c r="BF598" s="1030"/>
      <c r="BG598" s="1030"/>
      <c r="BH598" s="1066"/>
      <c r="BI598" s="1038"/>
      <c r="BJ598" s="1066"/>
      <c r="BK598" s="1055"/>
      <c r="BL598" s="1038"/>
      <c r="BM598" s="1067"/>
      <c r="BN598" s="1068"/>
      <c r="BO598" s="1055"/>
      <c r="BP598" s="1022"/>
      <c r="BQ598" s="1067"/>
      <c r="BR598" s="1069"/>
      <c r="BS598" s="1070"/>
      <c r="BT598" s="1022"/>
      <c r="BU598" s="1071"/>
      <c r="BV598" s="1039"/>
      <c r="BW598" s="1025"/>
      <c r="BX598" s="1026"/>
      <c r="BY598" s="1022"/>
      <c r="BZ598" s="1022"/>
      <c r="CA598" s="1025"/>
      <c r="CB598" s="1026"/>
      <c r="CC598" s="1025"/>
      <c r="CD598" s="1026"/>
      <c r="CE598" s="1025"/>
      <c r="CF598" s="1026"/>
      <c r="CG598" s="1202"/>
      <c r="CH598" s="1022"/>
      <c r="CI598" s="1022"/>
      <c r="CJ598" s="1022"/>
      <c r="CK598" s="1065"/>
      <c r="CL598" s="1026"/>
      <c r="CM598" s="1202"/>
      <c r="CN598" s="1022"/>
      <c r="CO598" s="1022"/>
      <c r="CP598" s="1022"/>
      <c r="CQ598" s="1065"/>
      <c r="CR598" s="1026"/>
      <c r="CS598" s="1202"/>
      <c r="CT598" s="1022"/>
      <c r="CU598" s="1022"/>
      <c r="CV598" s="1022"/>
      <c r="CW598" s="1065"/>
      <c r="CX598" s="1026"/>
      <c r="CY598" s="1022"/>
      <c r="CZ598" s="1022"/>
      <c r="DA598" s="1022"/>
      <c r="DB598" s="1022"/>
      <c r="DC598" s="1065"/>
    </row>
    <row r="599" spans="1:107" ht="18.600000000000001" customHeight="1" x14ac:dyDescent="0.25">
      <c r="A599" s="1180" t="s">
        <v>1276</v>
      </c>
      <c r="B599" s="1018"/>
      <c r="C599" s="1018"/>
      <c r="D599" s="1011"/>
      <c r="E599" s="1023"/>
      <c r="F599" s="1019"/>
      <c r="G599" s="1016"/>
      <c r="H599" s="1020"/>
      <c r="I599" s="1239"/>
      <c r="J599" s="1238"/>
      <c r="K599" s="1021"/>
      <c r="L599" s="1016"/>
      <c r="M599" s="1022"/>
      <c r="N59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9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9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9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9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9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99" s="1022"/>
      <c r="U599" s="1022"/>
      <c r="V59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9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9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9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9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9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99" s="1022"/>
      <c r="AC599" s="1046"/>
      <c r="AD599" s="1047"/>
      <c r="AE599" s="1047"/>
      <c r="AF599" s="1047"/>
      <c r="AG599" s="1039"/>
      <c r="AH599" s="1038"/>
      <c r="AI599" s="1048"/>
      <c r="AJ599" s="1048"/>
      <c r="AK599" s="1041"/>
      <c r="AL599" s="1042"/>
      <c r="AM599" s="1043"/>
      <c r="AN599" s="1040"/>
      <c r="AO599" s="1044"/>
      <c r="AP599" s="1044"/>
      <c r="AQ599" s="1044"/>
      <c r="AR599" s="1044"/>
      <c r="AS599" s="1044"/>
      <c r="AT599" s="1044"/>
      <c r="AU599" s="1049"/>
      <c r="AV599" s="1041"/>
      <c r="AW599" s="1041"/>
      <c r="AX599" s="1047"/>
      <c r="AY59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9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99" s="1055"/>
      <c r="BB599" s="1038"/>
      <c r="BC599" s="1038"/>
      <c r="BD59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99" s="1038"/>
      <c r="BF599" s="1030"/>
      <c r="BG599" s="1030"/>
      <c r="BH599" s="1066"/>
      <c r="BI599" s="1038"/>
      <c r="BJ599" s="1066"/>
      <c r="BK599" s="1055"/>
      <c r="BL599" s="1038"/>
      <c r="BM599" s="1067"/>
      <c r="BN599" s="1068"/>
      <c r="BO599" s="1055"/>
      <c r="BP599" s="1022"/>
      <c r="BQ599" s="1067"/>
      <c r="BR599" s="1069"/>
      <c r="BS599" s="1070"/>
      <c r="BT599" s="1022"/>
      <c r="BU599" s="1071"/>
      <c r="BV599" s="1039"/>
      <c r="BW599" s="1025"/>
      <c r="BX599" s="1026"/>
      <c r="BY599" s="1022"/>
      <c r="BZ599" s="1022"/>
      <c r="CA599" s="1025"/>
      <c r="CB599" s="1026"/>
      <c r="CC599" s="1025"/>
      <c r="CD599" s="1026"/>
      <c r="CE599" s="1025"/>
      <c r="CF599" s="1026"/>
      <c r="CG599" s="1202"/>
      <c r="CH599" s="1022"/>
      <c r="CI599" s="1022"/>
      <c r="CJ599" s="1022"/>
      <c r="CK599" s="1065"/>
      <c r="CL599" s="1026"/>
      <c r="CM599" s="1202"/>
      <c r="CN599" s="1022"/>
      <c r="CO599" s="1022"/>
      <c r="CP599" s="1022"/>
      <c r="CQ599" s="1065"/>
      <c r="CR599" s="1026"/>
      <c r="CS599" s="1202"/>
      <c r="CT599" s="1022"/>
      <c r="CU599" s="1022"/>
      <c r="CV599" s="1022"/>
      <c r="CW599" s="1065"/>
      <c r="CX599" s="1026"/>
      <c r="CY599" s="1022"/>
      <c r="CZ599" s="1022"/>
      <c r="DA599" s="1022"/>
      <c r="DB599" s="1022"/>
      <c r="DC599" s="1065"/>
    </row>
    <row r="600" spans="1:107" ht="18.600000000000001" customHeight="1" x14ac:dyDescent="0.25">
      <c r="A600" s="1180" t="s">
        <v>1277</v>
      </c>
      <c r="B600" s="1018"/>
      <c r="C600" s="1018"/>
      <c r="D600" s="1011"/>
      <c r="E600" s="1023"/>
      <c r="F600" s="1019"/>
      <c r="G600" s="1016"/>
      <c r="H600" s="1020"/>
      <c r="I600" s="1239"/>
      <c r="J600" s="1238"/>
      <c r="K600" s="1021"/>
      <c r="L600" s="1016"/>
      <c r="M600" s="1022"/>
      <c r="N60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0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0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0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0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0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00" s="1022"/>
      <c r="U600" s="1022"/>
      <c r="V60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0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0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0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0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0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00" s="1022"/>
      <c r="AC600" s="1046"/>
      <c r="AD600" s="1047"/>
      <c r="AE600" s="1047"/>
      <c r="AF600" s="1047"/>
      <c r="AG600" s="1039"/>
      <c r="AH600" s="1038"/>
      <c r="AI600" s="1048"/>
      <c r="AJ600" s="1048"/>
      <c r="AK600" s="1041"/>
      <c r="AL600" s="1042"/>
      <c r="AM600" s="1043"/>
      <c r="AN600" s="1040"/>
      <c r="AO600" s="1044"/>
      <c r="AP600" s="1044"/>
      <c r="AQ600" s="1044"/>
      <c r="AR600" s="1044"/>
      <c r="AS600" s="1044"/>
      <c r="AT600" s="1044"/>
      <c r="AU600" s="1049"/>
      <c r="AV600" s="1041"/>
      <c r="AW600" s="1041"/>
      <c r="AX600" s="1047"/>
      <c r="AY60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0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00" s="1055"/>
      <c r="BB600" s="1038"/>
      <c r="BC600" s="1038"/>
      <c r="BD60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00" s="1038"/>
      <c r="BF600" s="1030"/>
      <c r="BG600" s="1030"/>
      <c r="BH600" s="1066"/>
      <c r="BI600" s="1038"/>
      <c r="BJ600" s="1066"/>
      <c r="BK600" s="1055"/>
      <c r="BL600" s="1038"/>
      <c r="BM600" s="1067"/>
      <c r="BN600" s="1068"/>
      <c r="BO600" s="1055"/>
      <c r="BP600" s="1022"/>
      <c r="BQ600" s="1067"/>
      <c r="BR600" s="1069"/>
      <c r="BS600" s="1070"/>
      <c r="BT600" s="1022"/>
      <c r="BU600" s="1071"/>
      <c r="BV600" s="1039"/>
      <c r="BW600" s="1025"/>
      <c r="BX600" s="1026"/>
      <c r="BY600" s="1022"/>
      <c r="BZ600" s="1022"/>
      <c r="CA600" s="1025"/>
      <c r="CB600" s="1026"/>
      <c r="CC600" s="1025"/>
      <c r="CD600" s="1026"/>
      <c r="CE600" s="1025"/>
      <c r="CF600" s="1026"/>
      <c r="CG600" s="1202"/>
      <c r="CH600" s="1022"/>
      <c r="CI600" s="1022"/>
      <c r="CJ600" s="1022"/>
      <c r="CK600" s="1065"/>
      <c r="CL600" s="1026"/>
      <c r="CM600" s="1202"/>
      <c r="CN600" s="1022"/>
      <c r="CO600" s="1022"/>
      <c r="CP600" s="1022"/>
      <c r="CQ600" s="1065"/>
      <c r="CR600" s="1026"/>
      <c r="CS600" s="1202"/>
      <c r="CT600" s="1022"/>
      <c r="CU600" s="1022"/>
      <c r="CV600" s="1022"/>
      <c r="CW600" s="1065"/>
      <c r="CX600" s="1026"/>
      <c r="CY600" s="1022"/>
      <c r="CZ600" s="1022"/>
      <c r="DA600" s="1022"/>
      <c r="DB600" s="1022"/>
      <c r="DC600" s="1065"/>
    </row>
    <row r="601" spans="1:107" ht="18.600000000000001" customHeight="1" x14ac:dyDescent="0.25">
      <c r="A601" s="1180" t="s">
        <v>1278</v>
      </c>
      <c r="B601" s="1018"/>
      <c r="C601" s="1018"/>
      <c r="D601" s="1011"/>
      <c r="E601" s="1023"/>
      <c r="F601" s="1019"/>
      <c r="G601" s="1016"/>
      <c r="H601" s="1020"/>
      <c r="I601" s="1239"/>
      <c r="J601" s="1238"/>
      <c r="K601" s="1021"/>
      <c r="L601" s="1016"/>
      <c r="M601" s="1022"/>
      <c r="N60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0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0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0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0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0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01" s="1022"/>
      <c r="U601" s="1022"/>
      <c r="V60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0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0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0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0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0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01" s="1022"/>
      <c r="AC601" s="1046"/>
      <c r="AD601" s="1047"/>
      <c r="AE601" s="1047"/>
      <c r="AF601" s="1047"/>
      <c r="AG601" s="1039"/>
      <c r="AH601" s="1038"/>
      <c r="AI601" s="1048"/>
      <c r="AJ601" s="1048"/>
      <c r="AK601" s="1041"/>
      <c r="AL601" s="1042"/>
      <c r="AM601" s="1043"/>
      <c r="AN601" s="1040"/>
      <c r="AO601" s="1044"/>
      <c r="AP601" s="1044"/>
      <c r="AQ601" s="1044"/>
      <c r="AR601" s="1044"/>
      <c r="AS601" s="1044"/>
      <c r="AT601" s="1044"/>
      <c r="AU601" s="1049"/>
      <c r="AV601" s="1041"/>
      <c r="AW601" s="1041"/>
      <c r="AX601" s="1047"/>
      <c r="AY60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0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01" s="1055"/>
      <c r="BB601" s="1038"/>
      <c r="BC601" s="1038"/>
      <c r="BD60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01" s="1038"/>
      <c r="BF601" s="1030"/>
      <c r="BG601" s="1030"/>
      <c r="BH601" s="1066"/>
      <c r="BI601" s="1038"/>
      <c r="BJ601" s="1066"/>
      <c r="BK601" s="1055"/>
      <c r="BL601" s="1038"/>
      <c r="BM601" s="1067"/>
      <c r="BN601" s="1068"/>
      <c r="BO601" s="1055"/>
      <c r="BP601" s="1022"/>
      <c r="BQ601" s="1067"/>
      <c r="BR601" s="1069"/>
      <c r="BS601" s="1070"/>
      <c r="BT601" s="1022"/>
      <c r="BU601" s="1071"/>
      <c r="BV601" s="1039"/>
      <c r="BW601" s="1025"/>
      <c r="BX601" s="1026"/>
      <c r="BY601" s="1022"/>
      <c r="BZ601" s="1022"/>
      <c r="CA601" s="1025"/>
      <c r="CB601" s="1026"/>
      <c r="CC601" s="1025"/>
      <c r="CD601" s="1026"/>
      <c r="CE601" s="1025"/>
      <c r="CF601" s="1026"/>
      <c r="CG601" s="1202"/>
      <c r="CH601" s="1022"/>
      <c r="CI601" s="1022"/>
      <c r="CJ601" s="1022"/>
      <c r="CK601" s="1065"/>
      <c r="CL601" s="1026"/>
      <c r="CM601" s="1202"/>
      <c r="CN601" s="1022"/>
      <c r="CO601" s="1022"/>
      <c r="CP601" s="1022"/>
      <c r="CQ601" s="1065"/>
      <c r="CR601" s="1026"/>
      <c r="CS601" s="1202"/>
      <c r="CT601" s="1022"/>
      <c r="CU601" s="1022"/>
      <c r="CV601" s="1022"/>
      <c r="CW601" s="1065"/>
      <c r="CX601" s="1026"/>
      <c r="CY601" s="1022"/>
      <c r="CZ601" s="1022"/>
      <c r="DA601" s="1022"/>
      <c r="DB601" s="1022"/>
      <c r="DC601" s="1065"/>
    </row>
    <row r="602" spans="1:107" ht="18.600000000000001" customHeight="1" x14ac:dyDescent="0.25">
      <c r="A602" s="1180" t="s">
        <v>1279</v>
      </c>
      <c r="B602" s="1018"/>
      <c r="C602" s="1018"/>
      <c r="D602" s="1011"/>
      <c r="E602" s="1023"/>
      <c r="F602" s="1019"/>
      <c r="G602" s="1016"/>
      <c r="H602" s="1020"/>
      <c r="I602" s="1239"/>
      <c r="J602" s="1238"/>
      <c r="K602" s="1021"/>
      <c r="L602" s="1016"/>
      <c r="M602" s="1022"/>
      <c r="N60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0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0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0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0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0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02" s="1022"/>
      <c r="U602" s="1022"/>
      <c r="V60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0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0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0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0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0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02" s="1022"/>
      <c r="AC602" s="1046"/>
      <c r="AD602" s="1047"/>
      <c r="AE602" s="1047"/>
      <c r="AF602" s="1047"/>
      <c r="AG602" s="1039"/>
      <c r="AH602" s="1038"/>
      <c r="AI602" s="1048"/>
      <c r="AJ602" s="1048"/>
      <c r="AK602" s="1041"/>
      <c r="AL602" s="1042"/>
      <c r="AM602" s="1043"/>
      <c r="AN602" s="1040"/>
      <c r="AO602" s="1044"/>
      <c r="AP602" s="1044"/>
      <c r="AQ602" s="1044"/>
      <c r="AR602" s="1044"/>
      <c r="AS602" s="1044"/>
      <c r="AT602" s="1044"/>
      <c r="AU602" s="1049"/>
      <c r="AV602" s="1041"/>
      <c r="AW602" s="1041"/>
      <c r="AX602" s="1047"/>
      <c r="AY60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0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02" s="1055"/>
      <c r="BB602" s="1038"/>
      <c r="BC602" s="1038"/>
      <c r="BD60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02" s="1038"/>
      <c r="BF602" s="1030"/>
      <c r="BG602" s="1030"/>
      <c r="BH602" s="1066"/>
      <c r="BI602" s="1038"/>
      <c r="BJ602" s="1066"/>
      <c r="BK602" s="1055"/>
      <c r="BL602" s="1038"/>
      <c r="BM602" s="1067"/>
      <c r="BN602" s="1068"/>
      <c r="BO602" s="1055"/>
      <c r="BP602" s="1022"/>
      <c r="BQ602" s="1067"/>
      <c r="BR602" s="1069"/>
      <c r="BS602" s="1070"/>
      <c r="BT602" s="1022"/>
      <c r="BU602" s="1071"/>
      <c r="BV602" s="1039"/>
      <c r="BW602" s="1025"/>
      <c r="BX602" s="1026"/>
      <c r="BY602" s="1022"/>
      <c r="BZ602" s="1022"/>
      <c r="CA602" s="1025"/>
      <c r="CB602" s="1026"/>
      <c r="CC602" s="1025"/>
      <c r="CD602" s="1026"/>
      <c r="CE602" s="1025"/>
      <c r="CF602" s="1026"/>
      <c r="CG602" s="1202"/>
      <c r="CH602" s="1022"/>
      <c r="CI602" s="1022"/>
      <c r="CJ602" s="1022"/>
      <c r="CK602" s="1065"/>
      <c r="CL602" s="1026"/>
      <c r="CM602" s="1202"/>
      <c r="CN602" s="1022"/>
      <c r="CO602" s="1022"/>
      <c r="CP602" s="1022"/>
      <c r="CQ602" s="1065"/>
      <c r="CR602" s="1026"/>
      <c r="CS602" s="1202"/>
      <c r="CT602" s="1022"/>
      <c r="CU602" s="1022"/>
      <c r="CV602" s="1022"/>
      <c r="CW602" s="1065"/>
      <c r="CX602" s="1026"/>
      <c r="CY602" s="1022"/>
      <c r="CZ602" s="1022"/>
      <c r="DA602" s="1022"/>
      <c r="DB602" s="1022"/>
      <c r="DC602" s="1065"/>
    </row>
    <row r="603" spans="1:107" ht="18.600000000000001" customHeight="1" x14ac:dyDescent="0.25">
      <c r="A603" s="1180" t="s">
        <v>1280</v>
      </c>
      <c r="B603" s="1018"/>
      <c r="C603" s="1018"/>
      <c r="D603" s="1011"/>
      <c r="E603" s="1023"/>
      <c r="F603" s="1019"/>
      <c r="G603" s="1016"/>
      <c r="H603" s="1020"/>
      <c r="I603" s="1239"/>
      <c r="J603" s="1238"/>
      <c r="K603" s="1021"/>
      <c r="L603" s="1016"/>
      <c r="M603" s="1022"/>
      <c r="N60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0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0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0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0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0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03" s="1022"/>
      <c r="U603" s="1022"/>
      <c r="V60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0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0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0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0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0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03" s="1022"/>
      <c r="AC603" s="1046"/>
      <c r="AD603" s="1047"/>
      <c r="AE603" s="1047"/>
      <c r="AF603" s="1047"/>
      <c r="AG603" s="1039"/>
      <c r="AH603" s="1038"/>
      <c r="AI603" s="1048"/>
      <c r="AJ603" s="1048"/>
      <c r="AK603" s="1041"/>
      <c r="AL603" s="1042"/>
      <c r="AM603" s="1043"/>
      <c r="AN603" s="1040"/>
      <c r="AO603" s="1044"/>
      <c r="AP603" s="1044"/>
      <c r="AQ603" s="1044"/>
      <c r="AR603" s="1044"/>
      <c r="AS603" s="1044"/>
      <c r="AT603" s="1044"/>
      <c r="AU603" s="1049"/>
      <c r="AV603" s="1041"/>
      <c r="AW603" s="1041"/>
      <c r="AX603" s="1047"/>
      <c r="AY60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0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03" s="1055"/>
      <c r="BB603" s="1038"/>
      <c r="BC603" s="1038"/>
      <c r="BD60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03" s="1038"/>
      <c r="BF603" s="1030"/>
      <c r="BG603" s="1030"/>
      <c r="BH603" s="1066"/>
      <c r="BI603" s="1038"/>
      <c r="BJ603" s="1066"/>
      <c r="BK603" s="1055"/>
      <c r="BL603" s="1038"/>
      <c r="BM603" s="1067"/>
      <c r="BN603" s="1068"/>
      <c r="BO603" s="1055"/>
      <c r="BP603" s="1022"/>
      <c r="BQ603" s="1067"/>
      <c r="BR603" s="1069"/>
      <c r="BS603" s="1070"/>
      <c r="BT603" s="1022"/>
      <c r="BU603" s="1071"/>
      <c r="BV603" s="1039"/>
      <c r="BW603" s="1025"/>
      <c r="BX603" s="1026"/>
      <c r="BY603" s="1022"/>
      <c r="BZ603" s="1022"/>
      <c r="CA603" s="1025"/>
      <c r="CB603" s="1026"/>
      <c r="CC603" s="1025"/>
      <c r="CD603" s="1026"/>
      <c r="CE603" s="1025"/>
      <c r="CF603" s="1026"/>
      <c r="CG603" s="1202"/>
      <c r="CH603" s="1022"/>
      <c r="CI603" s="1022"/>
      <c r="CJ603" s="1022"/>
      <c r="CK603" s="1065"/>
      <c r="CL603" s="1026"/>
      <c r="CM603" s="1202"/>
      <c r="CN603" s="1022"/>
      <c r="CO603" s="1022"/>
      <c r="CP603" s="1022"/>
      <c r="CQ603" s="1065"/>
      <c r="CR603" s="1026"/>
      <c r="CS603" s="1202"/>
      <c r="CT603" s="1022"/>
      <c r="CU603" s="1022"/>
      <c r="CV603" s="1022"/>
      <c r="CW603" s="1065"/>
      <c r="CX603" s="1026"/>
      <c r="CY603" s="1022"/>
      <c r="CZ603" s="1022"/>
      <c r="DA603" s="1022"/>
      <c r="DB603" s="1022"/>
      <c r="DC603" s="1065"/>
    </row>
    <row r="604" spans="1:107" ht="18.600000000000001" customHeight="1" x14ac:dyDescent="0.25">
      <c r="A604" s="1180" t="s">
        <v>1281</v>
      </c>
      <c r="B604" s="1018"/>
      <c r="C604" s="1018"/>
      <c r="D604" s="1011"/>
      <c r="E604" s="1023"/>
      <c r="F604" s="1019"/>
      <c r="G604" s="1016"/>
      <c r="H604" s="1020"/>
      <c r="I604" s="1239"/>
      <c r="J604" s="1238"/>
      <c r="K604" s="1021"/>
      <c r="L604" s="1016"/>
      <c r="M604" s="1022"/>
      <c r="N60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0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0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0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0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0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04" s="1022"/>
      <c r="U604" s="1022"/>
      <c r="V60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0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0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0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0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0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04" s="1022"/>
      <c r="AC604" s="1046"/>
      <c r="AD604" s="1047"/>
      <c r="AE604" s="1047"/>
      <c r="AF604" s="1047"/>
      <c r="AG604" s="1039"/>
      <c r="AH604" s="1038"/>
      <c r="AI604" s="1048"/>
      <c r="AJ604" s="1048"/>
      <c r="AK604" s="1041"/>
      <c r="AL604" s="1042"/>
      <c r="AM604" s="1043"/>
      <c r="AN604" s="1040"/>
      <c r="AO604" s="1044"/>
      <c r="AP604" s="1044"/>
      <c r="AQ604" s="1044"/>
      <c r="AR604" s="1044"/>
      <c r="AS604" s="1044"/>
      <c r="AT604" s="1044"/>
      <c r="AU604" s="1049"/>
      <c r="AV604" s="1041"/>
      <c r="AW604" s="1041"/>
      <c r="AX604" s="1047"/>
      <c r="AY60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0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04" s="1055"/>
      <c r="BB604" s="1038"/>
      <c r="BC604" s="1038"/>
      <c r="BD60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04" s="1038"/>
      <c r="BF604" s="1030"/>
      <c r="BG604" s="1030"/>
      <c r="BH604" s="1066"/>
      <c r="BI604" s="1038"/>
      <c r="BJ604" s="1066"/>
      <c r="BK604" s="1055"/>
      <c r="BL604" s="1038"/>
      <c r="BM604" s="1067"/>
      <c r="BN604" s="1068"/>
      <c r="BO604" s="1055"/>
      <c r="BP604" s="1022"/>
      <c r="BQ604" s="1067"/>
      <c r="BR604" s="1069"/>
      <c r="BS604" s="1070"/>
      <c r="BT604" s="1022"/>
      <c r="BU604" s="1071"/>
      <c r="BV604" s="1039"/>
      <c r="BW604" s="1025"/>
      <c r="BX604" s="1026"/>
      <c r="BY604" s="1022"/>
      <c r="BZ604" s="1022"/>
      <c r="CA604" s="1025"/>
      <c r="CB604" s="1026"/>
      <c r="CC604" s="1025"/>
      <c r="CD604" s="1026"/>
      <c r="CE604" s="1025"/>
      <c r="CF604" s="1026"/>
      <c r="CG604" s="1202"/>
      <c r="CH604" s="1022"/>
      <c r="CI604" s="1022"/>
      <c r="CJ604" s="1022"/>
      <c r="CK604" s="1065"/>
      <c r="CL604" s="1026"/>
      <c r="CM604" s="1202"/>
      <c r="CN604" s="1022"/>
      <c r="CO604" s="1022"/>
      <c r="CP604" s="1022"/>
      <c r="CQ604" s="1065"/>
      <c r="CR604" s="1026"/>
      <c r="CS604" s="1202"/>
      <c r="CT604" s="1022"/>
      <c r="CU604" s="1022"/>
      <c r="CV604" s="1022"/>
      <c r="CW604" s="1065"/>
      <c r="CX604" s="1026"/>
      <c r="CY604" s="1022"/>
      <c r="CZ604" s="1022"/>
      <c r="DA604" s="1022"/>
      <c r="DB604" s="1022"/>
      <c r="DC604" s="1065"/>
    </row>
    <row r="605" spans="1:107" ht="18.600000000000001" customHeight="1" x14ac:dyDescent="0.25">
      <c r="A605" s="1180" t="s">
        <v>1282</v>
      </c>
      <c r="B605" s="1018"/>
      <c r="C605" s="1018"/>
      <c r="D605" s="1011"/>
      <c r="E605" s="1023"/>
      <c r="F605" s="1019"/>
      <c r="G605" s="1016"/>
      <c r="H605" s="1020"/>
      <c r="I605" s="1239"/>
      <c r="J605" s="1238"/>
      <c r="K605" s="1021"/>
      <c r="L605" s="1016"/>
      <c r="M605" s="1022"/>
      <c r="N60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0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0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0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0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0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05" s="1022"/>
      <c r="U605" s="1022"/>
      <c r="V60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0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0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0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0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0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05" s="1022"/>
      <c r="AC605" s="1046"/>
      <c r="AD605" s="1047"/>
      <c r="AE605" s="1047"/>
      <c r="AF605" s="1047"/>
      <c r="AG605" s="1039"/>
      <c r="AH605" s="1038"/>
      <c r="AI605" s="1048"/>
      <c r="AJ605" s="1048"/>
      <c r="AK605" s="1041"/>
      <c r="AL605" s="1042"/>
      <c r="AM605" s="1043"/>
      <c r="AN605" s="1040"/>
      <c r="AO605" s="1044"/>
      <c r="AP605" s="1044"/>
      <c r="AQ605" s="1044"/>
      <c r="AR605" s="1044"/>
      <c r="AS605" s="1044"/>
      <c r="AT605" s="1044"/>
      <c r="AU605" s="1049"/>
      <c r="AV605" s="1041"/>
      <c r="AW605" s="1041"/>
      <c r="AX605" s="1047"/>
      <c r="AY60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0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05" s="1055"/>
      <c r="BB605" s="1038"/>
      <c r="BC605" s="1038"/>
      <c r="BD60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05" s="1038"/>
      <c r="BF605" s="1030"/>
      <c r="BG605" s="1030"/>
      <c r="BH605" s="1066"/>
      <c r="BI605" s="1038"/>
      <c r="BJ605" s="1066"/>
      <c r="BK605" s="1055"/>
      <c r="BL605" s="1038"/>
      <c r="BM605" s="1067"/>
      <c r="BN605" s="1068"/>
      <c r="BO605" s="1055"/>
      <c r="BP605" s="1022"/>
      <c r="BQ605" s="1067"/>
      <c r="BR605" s="1069"/>
      <c r="BS605" s="1070"/>
      <c r="BT605" s="1022"/>
      <c r="BU605" s="1071"/>
      <c r="BV605" s="1039"/>
      <c r="BW605" s="1025"/>
      <c r="BX605" s="1026"/>
      <c r="BY605" s="1022"/>
      <c r="BZ605" s="1022"/>
      <c r="CA605" s="1025"/>
      <c r="CB605" s="1026"/>
      <c r="CC605" s="1025"/>
      <c r="CD605" s="1026"/>
      <c r="CE605" s="1025"/>
      <c r="CF605" s="1026"/>
      <c r="CG605" s="1202"/>
      <c r="CH605" s="1022"/>
      <c r="CI605" s="1022"/>
      <c r="CJ605" s="1022"/>
      <c r="CK605" s="1065"/>
      <c r="CL605" s="1026"/>
      <c r="CM605" s="1202"/>
      <c r="CN605" s="1022"/>
      <c r="CO605" s="1022"/>
      <c r="CP605" s="1022"/>
      <c r="CQ605" s="1065"/>
      <c r="CR605" s="1026"/>
      <c r="CS605" s="1202"/>
      <c r="CT605" s="1022"/>
      <c r="CU605" s="1022"/>
      <c r="CV605" s="1022"/>
      <c r="CW605" s="1065"/>
      <c r="CX605" s="1026"/>
      <c r="CY605" s="1022"/>
      <c r="CZ605" s="1022"/>
      <c r="DA605" s="1022"/>
      <c r="DB605" s="1022"/>
      <c r="DC605" s="1065"/>
    </row>
    <row r="606" spans="1:107" ht="18.600000000000001" customHeight="1" x14ac:dyDescent="0.25">
      <c r="A606" s="1180" t="s">
        <v>1283</v>
      </c>
      <c r="B606" s="1018"/>
      <c r="C606" s="1018"/>
      <c r="D606" s="1011"/>
      <c r="E606" s="1023"/>
      <c r="F606" s="1019"/>
      <c r="G606" s="1016"/>
      <c r="H606" s="1020"/>
      <c r="I606" s="1239"/>
      <c r="J606" s="1238"/>
      <c r="K606" s="1021"/>
      <c r="L606" s="1016"/>
      <c r="M606" s="1022"/>
      <c r="N60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0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0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0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0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0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06" s="1022"/>
      <c r="U606" s="1022"/>
      <c r="V60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0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0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0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0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0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06" s="1022"/>
      <c r="AC606" s="1046"/>
      <c r="AD606" s="1047"/>
      <c r="AE606" s="1047"/>
      <c r="AF606" s="1047"/>
      <c r="AG606" s="1039"/>
      <c r="AH606" s="1038"/>
      <c r="AI606" s="1048"/>
      <c r="AJ606" s="1048"/>
      <c r="AK606" s="1041"/>
      <c r="AL606" s="1042"/>
      <c r="AM606" s="1043"/>
      <c r="AN606" s="1040"/>
      <c r="AO606" s="1044"/>
      <c r="AP606" s="1044"/>
      <c r="AQ606" s="1044"/>
      <c r="AR606" s="1044"/>
      <c r="AS606" s="1044"/>
      <c r="AT606" s="1044"/>
      <c r="AU606" s="1049"/>
      <c r="AV606" s="1041"/>
      <c r="AW606" s="1041"/>
      <c r="AX606" s="1047"/>
      <c r="AY60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0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06" s="1055"/>
      <c r="BB606" s="1038"/>
      <c r="BC606" s="1038"/>
      <c r="BD60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06" s="1038"/>
      <c r="BF606" s="1030"/>
      <c r="BG606" s="1030"/>
      <c r="BH606" s="1066"/>
      <c r="BI606" s="1038"/>
      <c r="BJ606" s="1066"/>
      <c r="BK606" s="1055"/>
      <c r="BL606" s="1038"/>
      <c r="BM606" s="1067"/>
      <c r="BN606" s="1068"/>
      <c r="BO606" s="1055"/>
      <c r="BP606" s="1022"/>
      <c r="BQ606" s="1067"/>
      <c r="BR606" s="1069"/>
      <c r="BS606" s="1070"/>
      <c r="BT606" s="1022"/>
      <c r="BU606" s="1071"/>
      <c r="BV606" s="1039"/>
      <c r="BW606" s="1025"/>
      <c r="BX606" s="1026"/>
      <c r="BY606" s="1022"/>
      <c r="BZ606" s="1022"/>
      <c r="CA606" s="1025"/>
      <c r="CB606" s="1026"/>
      <c r="CC606" s="1025"/>
      <c r="CD606" s="1026"/>
      <c r="CE606" s="1025"/>
      <c r="CF606" s="1026"/>
      <c r="CG606" s="1202"/>
      <c r="CH606" s="1022"/>
      <c r="CI606" s="1022"/>
      <c r="CJ606" s="1022"/>
      <c r="CK606" s="1065"/>
      <c r="CL606" s="1026"/>
      <c r="CM606" s="1202"/>
      <c r="CN606" s="1022"/>
      <c r="CO606" s="1022"/>
      <c r="CP606" s="1022"/>
      <c r="CQ606" s="1065"/>
      <c r="CR606" s="1026"/>
      <c r="CS606" s="1202"/>
      <c r="CT606" s="1022"/>
      <c r="CU606" s="1022"/>
      <c r="CV606" s="1022"/>
      <c r="CW606" s="1065"/>
      <c r="CX606" s="1026"/>
      <c r="CY606" s="1022"/>
      <c r="CZ606" s="1022"/>
      <c r="DA606" s="1022"/>
      <c r="DB606" s="1022"/>
      <c r="DC606" s="1065"/>
    </row>
    <row r="607" spans="1:107" ht="18.600000000000001" customHeight="1" x14ac:dyDescent="0.25">
      <c r="A607" s="1180" t="s">
        <v>1284</v>
      </c>
      <c r="B607" s="1018"/>
      <c r="C607" s="1018"/>
      <c r="D607" s="1011"/>
      <c r="E607" s="1023"/>
      <c r="F607" s="1019"/>
      <c r="G607" s="1016"/>
      <c r="H607" s="1020"/>
      <c r="I607" s="1239"/>
      <c r="J607" s="1238"/>
      <c r="K607" s="1021"/>
      <c r="L607" s="1016"/>
      <c r="M607" s="1022"/>
      <c r="N60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0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0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0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0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0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07" s="1022"/>
      <c r="U607" s="1022"/>
      <c r="V60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0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0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0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0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0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07" s="1022"/>
      <c r="AC607" s="1046"/>
      <c r="AD607" s="1047"/>
      <c r="AE607" s="1047"/>
      <c r="AF607" s="1047"/>
      <c r="AG607" s="1039"/>
      <c r="AH607" s="1038"/>
      <c r="AI607" s="1048"/>
      <c r="AJ607" s="1048"/>
      <c r="AK607" s="1041"/>
      <c r="AL607" s="1042"/>
      <c r="AM607" s="1043"/>
      <c r="AN607" s="1040"/>
      <c r="AO607" s="1044"/>
      <c r="AP607" s="1044"/>
      <c r="AQ607" s="1044"/>
      <c r="AR607" s="1044"/>
      <c r="AS607" s="1044"/>
      <c r="AT607" s="1044"/>
      <c r="AU607" s="1049"/>
      <c r="AV607" s="1041"/>
      <c r="AW607" s="1041"/>
      <c r="AX607" s="1047"/>
      <c r="AY60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0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07" s="1055"/>
      <c r="BB607" s="1038"/>
      <c r="BC607" s="1038"/>
      <c r="BD60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07" s="1038"/>
      <c r="BF607" s="1030"/>
      <c r="BG607" s="1030"/>
      <c r="BH607" s="1066"/>
      <c r="BI607" s="1038"/>
      <c r="BJ607" s="1066"/>
      <c r="BK607" s="1055"/>
      <c r="BL607" s="1038"/>
      <c r="BM607" s="1067"/>
      <c r="BN607" s="1068"/>
      <c r="BO607" s="1055"/>
      <c r="BP607" s="1022"/>
      <c r="BQ607" s="1067"/>
      <c r="BR607" s="1069"/>
      <c r="BS607" s="1070"/>
      <c r="BT607" s="1022"/>
      <c r="BU607" s="1071"/>
      <c r="BV607" s="1039"/>
      <c r="BW607" s="1025"/>
      <c r="BX607" s="1026"/>
      <c r="BY607" s="1022"/>
      <c r="BZ607" s="1022"/>
      <c r="CA607" s="1025"/>
      <c r="CB607" s="1026"/>
      <c r="CC607" s="1025"/>
      <c r="CD607" s="1026"/>
      <c r="CE607" s="1025"/>
      <c r="CF607" s="1026"/>
      <c r="CG607" s="1202"/>
      <c r="CH607" s="1022"/>
      <c r="CI607" s="1022"/>
      <c r="CJ607" s="1022"/>
      <c r="CK607" s="1065"/>
      <c r="CL607" s="1026"/>
      <c r="CM607" s="1202"/>
      <c r="CN607" s="1022"/>
      <c r="CO607" s="1022"/>
      <c r="CP607" s="1022"/>
      <c r="CQ607" s="1065"/>
      <c r="CR607" s="1026"/>
      <c r="CS607" s="1202"/>
      <c r="CT607" s="1022"/>
      <c r="CU607" s="1022"/>
      <c r="CV607" s="1022"/>
      <c r="CW607" s="1065"/>
      <c r="CX607" s="1026"/>
      <c r="CY607" s="1022"/>
      <c r="CZ607" s="1022"/>
      <c r="DA607" s="1022"/>
      <c r="DB607" s="1022"/>
      <c r="DC607" s="1065"/>
    </row>
    <row r="608" spans="1:107" ht="18.600000000000001" customHeight="1" x14ac:dyDescent="0.25">
      <c r="A608" s="1180" t="s">
        <v>1285</v>
      </c>
      <c r="B608" s="1018"/>
      <c r="C608" s="1018"/>
      <c r="D608" s="1011"/>
      <c r="E608" s="1023"/>
      <c r="F608" s="1019"/>
      <c r="G608" s="1016"/>
      <c r="H608" s="1020"/>
      <c r="I608" s="1239"/>
      <c r="J608" s="1238"/>
      <c r="K608" s="1021"/>
      <c r="L608" s="1016"/>
      <c r="M608" s="1022"/>
      <c r="N60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0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0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0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0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0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08" s="1022"/>
      <c r="U608" s="1022"/>
      <c r="V60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0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0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0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0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0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08" s="1022"/>
      <c r="AC608" s="1046"/>
      <c r="AD608" s="1047"/>
      <c r="AE608" s="1047"/>
      <c r="AF608" s="1047"/>
      <c r="AG608" s="1039"/>
      <c r="AH608" s="1038"/>
      <c r="AI608" s="1048"/>
      <c r="AJ608" s="1048"/>
      <c r="AK608" s="1041"/>
      <c r="AL608" s="1042"/>
      <c r="AM608" s="1043"/>
      <c r="AN608" s="1040"/>
      <c r="AO608" s="1044"/>
      <c r="AP608" s="1044"/>
      <c r="AQ608" s="1044"/>
      <c r="AR608" s="1044"/>
      <c r="AS608" s="1044"/>
      <c r="AT608" s="1044"/>
      <c r="AU608" s="1049"/>
      <c r="AV608" s="1041"/>
      <c r="AW608" s="1041"/>
      <c r="AX608" s="1047"/>
      <c r="AY60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0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08" s="1055"/>
      <c r="BB608" s="1038"/>
      <c r="BC608" s="1038"/>
      <c r="BD60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08" s="1038"/>
      <c r="BF608" s="1030"/>
      <c r="BG608" s="1030"/>
      <c r="BH608" s="1066"/>
      <c r="BI608" s="1038"/>
      <c r="BJ608" s="1066"/>
      <c r="BK608" s="1055"/>
      <c r="BL608" s="1038"/>
      <c r="BM608" s="1067"/>
      <c r="BN608" s="1068"/>
      <c r="BO608" s="1055"/>
      <c r="BP608" s="1022"/>
      <c r="BQ608" s="1067"/>
      <c r="BR608" s="1069"/>
      <c r="BS608" s="1070"/>
      <c r="BT608" s="1022"/>
      <c r="BU608" s="1071"/>
      <c r="BV608" s="1039"/>
      <c r="BW608" s="1025"/>
      <c r="BX608" s="1026"/>
      <c r="BY608" s="1022"/>
      <c r="BZ608" s="1022"/>
      <c r="CA608" s="1025"/>
      <c r="CB608" s="1026"/>
      <c r="CC608" s="1025"/>
      <c r="CD608" s="1026"/>
      <c r="CE608" s="1025"/>
      <c r="CF608" s="1026"/>
      <c r="CG608" s="1202"/>
      <c r="CH608" s="1022"/>
      <c r="CI608" s="1022"/>
      <c r="CJ608" s="1022"/>
      <c r="CK608" s="1065"/>
      <c r="CL608" s="1026"/>
      <c r="CM608" s="1202"/>
      <c r="CN608" s="1022"/>
      <c r="CO608" s="1022"/>
      <c r="CP608" s="1022"/>
      <c r="CQ608" s="1065"/>
      <c r="CR608" s="1026"/>
      <c r="CS608" s="1202"/>
      <c r="CT608" s="1022"/>
      <c r="CU608" s="1022"/>
      <c r="CV608" s="1022"/>
      <c r="CW608" s="1065"/>
      <c r="CX608" s="1026"/>
      <c r="CY608" s="1022"/>
      <c r="CZ608" s="1022"/>
      <c r="DA608" s="1022"/>
      <c r="DB608" s="1022"/>
      <c r="DC608" s="1065"/>
    </row>
    <row r="609" spans="1:107" ht="18.600000000000001" customHeight="1" x14ac:dyDescent="0.25">
      <c r="A609" s="1180" t="s">
        <v>1286</v>
      </c>
      <c r="B609" s="1018"/>
      <c r="C609" s="1018"/>
      <c r="D609" s="1011"/>
      <c r="E609" s="1023"/>
      <c r="F609" s="1019"/>
      <c r="G609" s="1016"/>
      <c r="H609" s="1020"/>
      <c r="I609" s="1239"/>
      <c r="J609" s="1238"/>
      <c r="K609" s="1021"/>
      <c r="L609" s="1016"/>
      <c r="M609" s="1022"/>
      <c r="N60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0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0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0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0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0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09" s="1022"/>
      <c r="U609" s="1022"/>
      <c r="V60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0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0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0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0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0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09" s="1022"/>
      <c r="AC609" s="1046"/>
      <c r="AD609" s="1047"/>
      <c r="AE609" s="1047"/>
      <c r="AF609" s="1047"/>
      <c r="AG609" s="1039"/>
      <c r="AH609" s="1038"/>
      <c r="AI609" s="1048"/>
      <c r="AJ609" s="1048"/>
      <c r="AK609" s="1041"/>
      <c r="AL609" s="1042"/>
      <c r="AM609" s="1043"/>
      <c r="AN609" s="1040"/>
      <c r="AO609" s="1044"/>
      <c r="AP609" s="1044"/>
      <c r="AQ609" s="1044"/>
      <c r="AR609" s="1044"/>
      <c r="AS609" s="1044"/>
      <c r="AT609" s="1044"/>
      <c r="AU609" s="1049"/>
      <c r="AV609" s="1041"/>
      <c r="AW609" s="1041"/>
      <c r="AX609" s="1047"/>
      <c r="AY60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0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09" s="1055"/>
      <c r="BB609" s="1038"/>
      <c r="BC609" s="1038"/>
      <c r="BD60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09" s="1038"/>
      <c r="BF609" s="1030"/>
      <c r="BG609" s="1030"/>
      <c r="BH609" s="1066"/>
      <c r="BI609" s="1038"/>
      <c r="BJ609" s="1066"/>
      <c r="BK609" s="1055"/>
      <c r="BL609" s="1038"/>
      <c r="BM609" s="1067"/>
      <c r="BN609" s="1068"/>
      <c r="BO609" s="1055"/>
      <c r="BP609" s="1022"/>
      <c r="BQ609" s="1067"/>
      <c r="BR609" s="1069"/>
      <c r="BS609" s="1070"/>
      <c r="BT609" s="1022"/>
      <c r="BU609" s="1071"/>
      <c r="BV609" s="1039"/>
      <c r="BW609" s="1025"/>
      <c r="BX609" s="1026"/>
      <c r="BY609" s="1022"/>
      <c r="BZ609" s="1022"/>
      <c r="CA609" s="1025"/>
      <c r="CB609" s="1026"/>
      <c r="CC609" s="1025"/>
      <c r="CD609" s="1026"/>
      <c r="CE609" s="1025"/>
      <c r="CF609" s="1026"/>
      <c r="CG609" s="1202"/>
      <c r="CH609" s="1022"/>
      <c r="CI609" s="1022"/>
      <c r="CJ609" s="1022"/>
      <c r="CK609" s="1065"/>
      <c r="CL609" s="1026"/>
      <c r="CM609" s="1202"/>
      <c r="CN609" s="1022"/>
      <c r="CO609" s="1022"/>
      <c r="CP609" s="1022"/>
      <c r="CQ609" s="1065"/>
      <c r="CR609" s="1026"/>
      <c r="CS609" s="1202"/>
      <c r="CT609" s="1022"/>
      <c r="CU609" s="1022"/>
      <c r="CV609" s="1022"/>
      <c r="CW609" s="1065"/>
      <c r="CX609" s="1026"/>
      <c r="CY609" s="1022"/>
      <c r="CZ609" s="1022"/>
      <c r="DA609" s="1022"/>
      <c r="DB609" s="1022"/>
      <c r="DC609" s="1065"/>
    </row>
    <row r="610" spans="1:107" ht="18.600000000000001" customHeight="1" x14ac:dyDescent="0.25">
      <c r="A610" s="1180" t="s">
        <v>1287</v>
      </c>
      <c r="B610" s="1018"/>
      <c r="C610" s="1018"/>
      <c r="D610" s="1011"/>
      <c r="E610" s="1023"/>
      <c r="F610" s="1019"/>
      <c r="G610" s="1016"/>
      <c r="H610" s="1020"/>
      <c r="I610" s="1239"/>
      <c r="J610" s="1238"/>
      <c r="K610" s="1021"/>
      <c r="L610" s="1016"/>
      <c r="M610" s="1022"/>
      <c r="N61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1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1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1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1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1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10" s="1022"/>
      <c r="U610" s="1022"/>
      <c r="V61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1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1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1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1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1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10" s="1022"/>
      <c r="AC610" s="1046"/>
      <c r="AD610" s="1047"/>
      <c r="AE610" s="1047"/>
      <c r="AF610" s="1047"/>
      <c r="AG610" s="1039"/>
      <c r="AH610" s="1038"/>
      <c r="AI610" s="1048"/>
      <c r="AJ610" s="1048"/>
      <c r="AK610" s="1041"/>
      <c r="AL610" s="1042"/>
      <c r="AM610" s="1043"/>
      <c r="AN610" s="1040"/>
      <c r="AO610" s="1044"/>
      <c r="AP610" s="1044"/>
      <c r="AQ610" s="1044"/>
      <c r="AR610" s="1044"/>
      <c r="AS610" s="1044"/>
      <c r="AT610" s="1044"/>
      <c r="AU610" s="1049"/>
      <c r="AV610" s="1041"/>
      <c r="AW610" s="1041"/>
      <c r="AX610" s="1047"/>
      <c r="AY61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1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10" s="1055"/>
      <c r="BB610" s="1038"/>
      <c r="BC610" s="1038"/>
      <c r="BD61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10" s="1038"/>
      <c r="BF610" s="1030"/>
      <c r="BG610" s="1030"/>
      <c r="BH610" s="1066"/>
      <c r="BI610" s="1038"/>
      <c r="BJ610" s="1066"/>
      <c r="BK610" s="1055"/>
      <c r="BL610" s="1038"/>
      <c r="BM610" s="1067"/>
      <c r="BN610" s="1068"/>
      <c r="BO610" s="1055"/>
      <c r="BP610" s="1022"/>
      <c r="BQ610" s="1067"/>
      <c r="BR610" s="1069"/>
      <c r="BS610" s="1070"/>
      <c r="BT610" s="1022"/>
      <c r="BU610" s="1071"/>
      <c r="BV610" s="1039"/>
      <c r="BW610" s="1025"/>
      <c r="BX610" s="1026"/>
      <c r="BY610" s="1022"/>
      <c r="BZ610" s="1022"/>
      <c r="CA610" s="1025"/>
      <c r="CB610" s="1026"/>
      <c r="CC610" s="1025"/>
      <c r="CD610" s="1026"/>
      <c r="CE610" s="1025"/>
      <c r="CF610" s="1026"/>
      <c r="CG610" s="1202"/>
      <c r="CH610" s="1022"/>
      <c r="CI610" s="1022"/>
      <c r="CJ610" s="1022"/>
      <c r="CK610" s="1065"/>
      <c r="CL610" s="1026"/>
      <c r="CM610" s="1202"/>
      <c r="CN610" s="1022"/>
      <c r="CO610" s="1022"/>
      <c r="CP610" s="1022"/>
      <c r="CQ610" s="1065"/>
      <c r="CR610" s="1026"/>
      <c r="CS610" s="1202"/>
      <c r="CT610" s="1022"/>
      <c r="CU610" s="1022"/>
      <c r="CV610" s="1022"/>
      <c r="CW610" s="1065"/>
      <c r="CX610" s="1026"/>
      <c r="CY610" s="1022"/>
      <c r="CZ610" s="1022"/>
      <c r="DA610" s="1022"/>
      <c r="DB610" s="1022"/>
      <c r="DC610" s="1065"/>
    </row>
    <row r="611" spans="1:107" ht="18.600000000000001" customHeight="1" x14ac:dyDescent="0.25">
      <c r="A611" s="1180" t="s">
        <v>1288</v>
      </c>
      <c r="B611" s="1018"/>
      <c r="C611" s="1018"/>
      <c r="D611" s="1011"/>
      <c r="E611" s="1023"/>
      <c r="F611" s="1019"/>
      <c r="G611" s="1016"/>
      <c r="H611" s="1020"/>
      <c r="I611" s="1239"/>
      <c r="J611" s="1238"/>
      <c r="K611" s="1021"/>
      <c r="L611" s="1016"/>
      <c r="M611" s="1022"/>
      <c r="N61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1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1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1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1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1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11" s="1022"/>
      <c r="U611" s="1022"/>
      <c r="V61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1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1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1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1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1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11" s="1022"/>
      <c r="AC611" s="1046"/>
      <c r="AD611" s="1047"/>
      <c r="AE611" s="1047"/>
      <c r="AF611" s="1047"/>
      <c r="AG611" s="1039"/>
      <c r="AH611" s="1038"/>
      <c r="AI611" s="1048"/>
      <c r="AJ611" s="1048"/>
      <c r="AK611" s="1041"/>
      <c r="AL611" s="1042"/>
      <c r="AM611" s="1043"/>
      <c r="AN611" s="1040"/>
      <c r="AO611" s="1044"/>
      <c r="AP611" s="1044"/>
      <c r="AQ611" s="1044"/>
      <c r="AR611" s="1044"/>
      <c r="AS611" s="1044"/>
      <c r="AT611" s="1044"/>
      <c r="AU611" s="1049"/>
      <c r="AV611" s="1041"/>
      <c r="AW611" s="1041"/>
      <c r="AX611" s="1047"/>
      <c r="AY61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1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11" s="1055"/>
      <c r="BB611" s="1038"/>
      <c r="BC611" s="1038"/>
      <c r="BD61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11" s="1038"/>
      <c r="BF611" s="1030"/>
      <c r="BG611" s="1030"/>
      <c r="BH611" s="1066"/>
      <c r="BI611" s="1038"/>
      <c r="BJ611" s="1066"/>
      <c r="BK611" s="1055"/>
      <c r="BL611" s="1038"/>
      <c r="BM611" s="1067"/>
      <c r="BN611" s="1068"/>
      <c r="BO611" s="1055"/>
      <c r="BP611" s="1022"/>
      <c r="BQ611" s="1067"/>
      <c r="BR611" s="1069"/>
      <c r="BS611" s="1070"/>
      <c r="BT611" s="1022"/>
      <c r="BU611" s="1071"/>
      <c r="BV611" s="1039"/>
      <c r="BW611" s="1025"/>
      <c r="BX611" s="1026"/>
      <c r="BY611" s="1022"/>
      <c r="BZ611" s="1022"/>
      <c r="CA611" s="1025"/>
      <c r="CB611" s="1026"/>
      <c r="CC611" s="1025"/>
      <c r="CD611" s="1026"/>
      <c r="CE611" s="1025"/>
      <c r="CF611" s="1026"/>
      <c r="CG611" s="1202"/>
      <c r="CH611" s="1022"/>
      <c r="CI611" s="1022"/>
      <c r="CJ611" s="1022"/>
      <c r="CK611" s="1065"/>
      <c r="CL611" s="1026"/>
      <c r="CM611" s="1202"/>
      <c r="CN611" s="1022"/>
      <c r="CO611" s="1022"/>
      <c r="CP611" s="1022"/>
      <c r="CQ611" s="1065"/>
      <c r="CR611" s="1026"/>
      <c r="CS611" s="1202"/>
      <c r="CT611" s="1022"/>
      <c r="CU611" s="1022"/>
      <c r="CV611" s="1022"/>
      <c r="CW611" s="1065"/>
      <c r="CX611" s="1026"/>
      <c r="CY611" s="1022"/>
      <c r="CZ611" s="1022"/>
      <c r="DA611" s="1022"/>
      <c r="DB611" s="1022"/>
      <c r="DC611" s="1065"/>
    </row>
    <row r="612" spans="1:107" ht="18.600000000000001" customHeight="1" x14ac:dyDescent="0.25">
      <c r="A612" s="1180" t="s">
        <v>1289</v>
      </c>
      <c r="B612" s="1018"/>
      <c r="C612" s="1018"/>
      <c r="D612" s="1011"/>
      <c r="E612" s="1023"/>
      <c r="F612" s="1019"/>
      <c r="G612" s="1016"/>
      <c r="H612" s="1020"/>
      <c r="I612" s="1239"/>
      <c r="J612" s="1238"/>
      <c r="K612" s="1021"/>
      <c r="L612" s="1016"/>
      <c r="M612" s="1022"/>
      <c r="N61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1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1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1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1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1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12" s="1022"/>
      <c r="U612" s="1022"/>
      <c r="V61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1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1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1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1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1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12" s="1022"/>
      <c r="AC612" s="1046"/>
      <c r="AD612" s="1047"/>
      <c r="AE612" s="1047"/>
      <c r="AF612" s="1047"/>
      <c r="AG612" s="1039"/>
      <c r="AH612" s="1038"/>
      <c r="AI612" s="1048"/>
      <c r="AJ612" s="1048"/>
      <c r="AK612" s="1041"/>
      <c r="AL612" s="1042"/>
      <c r="AM612" s="1043"/>
      <c r="AN612" s="1040"/>
      <c r="AO612" s="1044"/>
      <c r="AP612" s="1044"/>
      <c r="AQ612" s="1044"/>
      <c r="AR612" s="1044"/>
      <c r="AS612" s="1044"/>
      <c r="AT612" s="1044"/>
      <c r="AU612" s="1049"/>
      <c r="AV612" s="1041"/>
      <c r="AW612" s="1041"/>
      <c r="AX612" s="1047"/>
      <c r="AY61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1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12" s="1055"/>
      <c r="BB612" s="1038"/>
      <c r="BC612" s="1038"/>
      <c r="BD61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12" s="1038"/>
      <c r="BF612" s="1030"/>
      <c r="BG612" s="1030"/>
      <c r="BH612" s="1066"/>
      <c r="BI612" s="1038"/>
      <c r="BJ612" s="1066"/>
      <c r="BK612" s="1055"/>
      <c r="BL612" s="1038"/>
      <c r="BM612" s="1067"/>
      <c r="BN612" s="1068"/>
      <c r="BO612" s="1055"/>
      <c r="BP612" s="1022"/>
      <c r="BQ612" s="1067"/>
      <c r="BR612" s="1069"/>
      <c r="BS612" s="1070"/>
      <c r="BT612" s="1022"/>
      <c r="BU612" s="1071"/>
      <c r="BV612" s="1039"/>
      <c r="BW612" s="1025"/>
      <c r="BX612" s="1026"/>
      <c r="BY612" s="1022"/>
      <c r="BZ612" s="1022"/>
      <c r="CA612" s="1025"/>
      <c r="CB612" s="1026"/>
      <c r="CC612" s="1025"/>
      <c r="CD612" s="1026"/>
      <c r="CE612" s="1025"/>
      <c r="CF612" s="1026"/>
      <c r="CG612" s="1202"/>
      <c r="CH612" s="1022"/>
      <c r="CI612" s="1022"/>
      <c r="CJ612" s="1022"/>
      <c r="CK612" s="1065"/>
      <c r="CL612" s="1026"/>
      <c r="CM612" s="1202"/>
      <c r="CN612" s="1022"/>
      <c r="CO612" s="1022"/>
      <c r="CP612" s="1022"/>
      <c r="CQ612" s="1065"/>
      <c r="CR612" s="1026"/>
      <c r="CS612" s="1202"/>
      <c r="CT612" s="1022"/>
      <c r="CU612" s="1022"/>
      <c r="CV612" s="1022"/>
      <c r="CW612" s="1065"/>
      <c r="CX612" s="1026"/>
      <c r="CY612" s="1022"/>
      <c r="CZ612" s="1022"/>
      <c r="DA612" s="1022"/>
      <c r="DB612" s="1022"/>
      <c r="DC612" s="1065"/>
    </row>
    <row r="613" spans="1:107" ht="18.600000000000001" customHeight="1" x14ac:dyDescent="0.25">
      <c r="A613" s="1180" t="s">
        <v>1290</v>
      </c>
      <c r="B613" s="1018"/>
      <c r="C613" s="1018"/>
      <c r="D613" s="1011"/>
      <c r="E613" s="1023"/>
      <c r="F613" s="1019"/>
      <c r="G613" s="1016"/>
      <c r="H613" s="1020"/>
      <c r="I613" s="1239"/>
      <c r="J613" s="1238"/>
      <c r="K613" s="1021"/>
      <c r="L613" s="1016"/>
      <c r="M613" s="1022"/>
      <c r="N61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1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1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1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1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1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13" s="1022"/>
      <c r="U613" s="1022"/>
      <c r="V61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1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1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1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1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1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13" s="1022"/>
      <c r="AC613" s="1046"/>
      <c r="AD613" s="1047"/>
      <c r="AE613" s="1047"/>
      <c r="AF613" s="1047"/>
      <c r="AG613" s="1039"/>
      <c r="AH613" s="1038"/>
      <c r="AI613" s="1048"/>
      <c r="AJ613" s="1048"/>
      <c r="AK613" s="1041"/>
      <c r="AL613" s="1042"/>
      <c r="AM613" s="1043"/>
      <c r="AN613" s="1040"/>
      <c r="AO613" s="1044"/>
      <c r="AP613" s="1044"/>
      <c r="AQ613" s="1044"/>
      <c r="AR613" s="1044"/>
      <c r="AS613" s="1044"/>
      <c r="AT613" s="1044"/>
      <c r="AU613" s="1049"/>
      <c r="AV613" s="1041"/>
      <c r="AW613" s="1041"/>
      <c r="AX613" s="1047"/>
      <c r="AY61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1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13" s="1055"/>
      <c r="BB613" s="1038"/>
      <c r="BC613" s="1038"/>
      <c r="BD61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13" s="1038"/>
      <c r="BF613" s="1030"/>
      <c r="BG613" s="1030"/>
      <c r="BH613" s="1066"/>
      <c r="BI613" s="1038"/>
      <c r="BJ613" s="1066"/>
      <c r="BK613" s="1055"/>
      <c r="BL613" s="1038"/>
      <c r="BM613" s="1067"/>
      <c r="BN613" s="1068"/>
      <c r="BO613" s="1055"/>
      <c r="BP613" s="1022"/>
      <c r="BQ613" s="1067"/>
      <c r="BR613" s="1069"/>
      <c r="BS613" s="1070"/>
      <c r="BT613" s="1022"/>
      <c r="BU613" s="1071"/>
      <c r="BV613" s="1039"/>
      <c r="BW613" s="1025"/>
      <c r="BX613" s="1026"/>
      <c r="BY613" s="1022"/>
      <c r="BZ613" s="1022"/>
      <c r="CA613" s="1025"/>
      <c r="CB613" s="1026"/>
      <c r="CC613" s="1025"/>
      <c r="CD613" s="1026"/>
      <c r="CE613" s="1025"/>
      <c r="CF613" s="1026"/>
      <c r="CG613" s="1202"/>
      <c r="CH613" s="1022"/>
      <c r="CI613" s="1022"/>
      <c r="CJ613" s="1022"/>
      <c r="CK613" s="1065"/>
      <c r="CL613" s="1026"/>
      <c r="CM613" s="1202"/>
      <c r="CN613" s="1022"/>
      <c r="CO613" s="1022"/>
      <c r="CP613" s="1022"/>
      <c r="CQ613" s="1065"/>
      <c r="CR613" s="1026"/>
      <c r="CS613" s="1202"/>
      <c r="CT613" s="1022"/>
      <c r="CU613" s="1022"/>
      <c r="CV613" s="1022"/>
      <c r="CW613" s="1065"/>
      <c r="CX613" s="1026"/>
      <c r="CY613" s="1022"/>
      <c r="CZ613" s="1022"/>
      <c r="DA613" s="1022"/>
      <c r="DB613" s="1022"/>
      <c r="DC613" s="1065"/>
    </row>
    <row r="614" spans="1:107" ht="18.600000000000001" customHeight="1" x14ac:dyDescent="0.25">
      <c r="A614" s="1180" t="s">
        <v>1291</v>
      </c>
      <c r="B614" s="1018"/>
      <c r="C614" s="1018"/>
      <c r="D614" s="1011"/>
      <c r="E614" s="1023"/>
      <c r="F614" s="1019"/>
      <c r="G614" s="1016"/>
      <c r="H614" s="1020"/>
      <c r="I614" s="1239"/>
      <c r="J614" s="1238"/>
      <c r="K614" s="1021"/>
      <c r="L614" s="1016"/>
      <c r="M614" s="1022"/>
      <c r="N61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1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1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1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1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1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14" s="1022"/>
      <c r="U614" s="1022"/>
      <c r="V61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1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1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1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1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1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14" s="1022"/>
      <c r="AC614" s="1046"/>
      <c r="AD614" s="1047"/>
      <c r="AE614" s="1047"/>
      <c r="AF614" s="1047"/>
      <c r="AG614" s="1039"/>
      <c r="AH614" s="1038"/>
      <c r="AI614" s="1048"/>
      <c r="AJ614" s="1048"/>
      <c r="AK614" s="1041"/>
      <c r="AL614" s="1042"/>
      <c r="AM614" s="1043"/>
      <c r="AN614" s="1040"/>
      <c r="AO614" s="1044"/>
      <c r="AP614" s="1044"/>
      <c r="AQ614" s="1044"/>
      <c r="AR614" s="1044"/>
      <c r="AS614" s="1044"/>
      <c r="AT614" s="1044"/>
      <c r="AU614" s="1049"/>
      <c r="AV614" s="1041"/>
      <c r="AW614" s="1041"/>
      <c r="AX614" s="1047"/>
      <c r="AY61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1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14" s="1055"/>
      <c r="BB614" s="1038"/>
      <c r="BC614" s="1038"/>
      <c r="BD61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14" s="1038"/>
      <c r="BF614" s="1030"/>
      <c r="BG614" s="1030"/>
      <c r="BH614" s="1066"/>
      <c r="BI614" s="1038"/>
      <c r="BJ614" s="1066"/>
      <c r="BK614" s="1055"/>
      <c r="BL614" s="1038"/>
      <c r="BM614" s="1067"/>
      <c r="BN614" s="1068"/>
      <c r="BO614" s="1055"/>
      <c r="BP614" s="1022"/>
      <c r="BQ614" s="1067"/>
      <c r="BR614" s="1069"/>
      <c r="BS614" s="1070"/>
      <c r="BT614" s="1022"/>
      <c r="BU614" s="1071"/>
      <c r="BV614" s="1039"/>
      <c r="BW614" s="1025"/>
      <c r="BX614" s="1026"/>
      <c r="BY614" s="1022"/>
      <c r="BZ614" s="1022"/>
      <c r="CA614" s="1025"/>
      <c r="CB614" s="1026"/>
      <c r="CC614" s="1025"/>
      <c r="CD614" s="1026"/>
      <c r="CE614" s="1025"/>
      <c r="CF614" s="1026"/>
      <c r="CG614" s="1202"/>
      <c r="CH614" s="1022"/>
      <c r="CI614" s="1022"/>
      <c r="CJ614" s="1022"/>
      <c r="CK614" s="1065"/>
      <c r="CL614" s="1026"/>
      <c r="CM614" s="1202"/>
      <c r="CN614" s="1022"/>
      <c r="CO614" s="1022"/>
      <c r="CP614" s="1022"/>
      <c r="CQ614" s="1065"/>
      <c r="CR614" s="1026"/>
      <c r="CS614" s="1202"/>
      <c r="CT614" s="1022"/>
      <c r="CU614" s="1022"/>
      <c r="CV614" s="1022"/>
      <c r="CW614" s="1065"/>
      <c r="CX614" s="1026"/>
      <c r="CY614" s="1022"/>
      <c r="CZ614" s="1022"/>
      <c r="DA614" s="1022"/>
      <c r="DB614" s="1022"/>
      <c r="DC614" s="1065"/>
    </row>
    <row r="615" spans="1:107" ht="18.600000000000001" customHeight="1" x14ac:dyDescent="0.25">
      <c r="A615" s="1180" t="s">
        <v>1292</v>
      </c>
      <c r="B615" s="1018"/>
      <c r="C615" s="1018"/>
      <c r="D615" s="1011"/>
      <c r="E615" s="1023"/>
      <c r="F615" s="1019"/>
      <c r="G615" s="1016"/>
      <c r="H615" s="1020"/>
      <c r="I615" s="1239"/>
      <c r="J615" s="1238"/>
      <c r="K615" s="1021"/>
      <c r="L615" s="1016"/>
      <c r="M615" s="1022"/>
      <c r="N61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1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1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1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1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1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15" s="1022"/>
      <c r="U615" s="1022"/>
      <c r="V61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1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1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1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1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1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15" s="1022"/>
      <c r="AC615" s="1046"/>
      <c r="AD615" s="1047"/>
      <c r="AE615" s="1047"/>
      <c r="AF615" s="1047"/>
      <c r="AG615" s="1039"/>
      <c r="AH615" s="1038"/>
      <c r="AI615" s="1048"/>
      <c r="AJ615" s="1048"/>
      <c r="AK615" s="1041"/>
      <c r="AL615" s="1042"/>
      <c r="AM615" s="1043"/>
      <c r="AN615" s="1040"/>
      <c r="AO615" s="1044"/>
      <c r="AP615" s="1044"/>
      <c r="AQ615" s="1044"/>
      <c r="AR615" s="1044"/>
      <c r="AS615" s="1044"/>
      <c r="AT615" s="1044"/>
      <c r="AU615" s="1049"/>
      <c r="AV615" s="1041"/>
      <c r="AW615" s="1041"/>
      <c r="AX615" s="1047"/>
      <c r="AY61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1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15" s="1055"/>
      <c r="BB615" s="1038"/>
      <c r="BC615" s="1038"/>
      <c r="BD61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15" s="1038"/>
      <c r="BF615" s="1030"/>
      <c r="BG615" s="1030"/>
      <c r="BH615" s="1066"/>
      <c r="BI615" s="1038"/>
      <c r="BJ615" s="1066"/>
      <c r="BK615" s="1055"/>
      <c r="BL615" s="1038"/>
      <c r="BM615" s="1067"/>
      <c r="BN615" s="1068"/>
      <c r="BO615" s="1055"/>
      <c r="BP615" s="1022"/>
      <c r="BQ615" s="1067"/>
      <c r="BR615" s="1069"/>
      <c r="BS615" s="1070"/>
      <c r="BT615" s="1022"/>
      <c r="BU615" s="1071"/>
      <c r="BV615" s="1039"/>
      <c r="BW615" s="1025"/>
      <c r="BX615" s="1026"/>
      <c r="BY615" s="1022"/>
      <c r="BZ615" s="1022"/>
      <c r="CA615" s="1025"/>
      <c r="CB615" s="1026"/>
      <c r="CC615" s="1025"/>
      <c r="CD615" s="1026"/>
      <c r="CE615" s="1025"/>
      <c r="CF615" s="1072"/>
      <c r="CG615" s="1203"/>
      <c r="CH615" s="1051"/>
      <c r="CI615" s="1051"/>
      <c r="CJ615" s="1051"/>
      <c r="CK615" s="1065"/>
      <c r="CL615" s="1072"/>
      <c r="CM615" s="1203"/>
      <c r="CN615" s="1051"/>
      <c r="CO615" s="1051"/>
      <c r="CP615" s="1051"/>
      <c r="CQ615" s="1065"/>
      <c r="CR615" s="1026"/>
      <c r="CS615" s="1202"/>
      <c r="CT615" s="1022"/>
      <c r="CU615" s="1022"/>
      <c r="CV615" s="1022"/>
      <c r="CW615" s="1065"/>
      <c r="CX615" s="1026"/>
      <c r="CY615" s="1022"/>
      <c r="CZ615" s="1022"/>
      <c r="DA615" s="1022"/>
      <c r="DB615" s="1022"/>
      <c r="DC615" s="1065"/>
    </row>
    <row r="616" spans="1:107" ht="18.600000000000001" customHeight="1" x14ac:dyDescent="0.25">
      <c r="A616" s="1180" t="s">
        <v>1293</v>
      </c>
      <c r="B616" s="1018"/>
      <c r="C616" s="1018"/>
      <c r="D616" s="1011"/>
      <c r="E616" s="1023"/>
      <c r="F616" s="1019"/>
      <c r="G616" s="1016"/>
      <c r="H616" s="1020"/>
      <c r="I616" s="1239"/>
      <c r="J616" s="1238"/>
      <c r="K616" s="1021"/>
      <c r="L616" s="1016"/>
      <c r="M616" s="1022"/>
      <c r="N61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1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1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1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1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1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16" s="1022"/>
      <c r="U616" s="1022"/>
      <c r="V61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1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1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1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1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1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16" s="1022"/>
      <c r="AC616" s="1046"/>
      <c r="AD616" s="1047"/>
      <c r="AE616" s="1047"/>
      <c r="AF616" s="1047"/>
      <c r="AG616" s="1039"/>
      <c r="AH616" s="1038"/>
      <c r="AI616" s="1048"/>
      <c r="AJ616" s="1048"/>
      <c r="AK616" s="1041"/>
      <c r="AL616" s="1042"/>
      <c r="AM616" s="1043"/>
      <c r="AN616" s="1040"/>
      <c r="AO616" s="1044"/>
      <c r="AP616" s="1044"/>
      <c r="AQ616" s="1044"/>
      <c r="AR616" s="1044"/>
      <c r="AS616" s="1044"/>
      <c r="AT616" s="1044"/>
      <c r="AU616" s="1049"/>
      <c r="AV616" s="1041"/>
      <c r="AW616" s="1041"/>
      <c r="AX616" s="1047"/>
      <c r="AY61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1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16" s="1055"/>
      <c r="BB616" s="1038"/>
      <c r="BC616" s="1038"/>
      <c r="BD61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16" s="1038"/>
      <c r="BF616" s="1030"/>
      <c r="BG616" s="1030"/>
      <c r="BH616" s="1066"/>
      <c r="BI616" s="1038"/>
      <c r="BJ616" s="1066"/>
      <c r="BK616" s="1055"/>
      <c r="BL616" s="1038"/>
      <c r="BM616" s="1067"/>
      <c r="BN616" s="1068"/>
      <c r="BO616" s="1055"/>
      <c r="BP616" s="1022"/>
      <c r="BQ616" s="1067"/>
      <c r="BR616" s="1069"/>
      <c r="BS616" s="1070"/>
      <c r="BT616" s="1022"/>
      <c r="BU616" s="1071"/>
      <c r="BV616" s="1039"/>
      <c r="BW616" s="1025"/>
      <c r="BX616" s="1026"/>
      <c r="BY616" s="1022"/>
      <c r="BZ616" s="1022"/>
      <c r="CA616" s="1025"/>
      <c r="CB616" s="1026"/>
      <c r="CC616" s="1025"/>
      <c r="CD616" s="1026"/>
      <c r="CE616" s="1025"/>
      <c r="CF616" s="1026"/>
      <c r="CG616" s="1202"/>
      <c r="CH616" s="1022"/>
      <c r="CI616" s="1022"/>
      <c r="CJ616" s="1022"/>
      <c r="CK616" s="1065"/>
      <c r="CL616" s="1026"/>
      <c r="CM616" s="1202"/>
      <c r="CN616" s="1022"/>
      <c r="CO616" s="1022"/>
      <c r="CP616" s="1022"/>
      <c r="CQ616" s="1065"/>
      <c r="CR616" s="1026"/>
      <c r="CS616" s="1202"/>
      <c r="CT616" s="1022"/>
      <c r="CU616" s="1022"/>
      <c r="CV616" s="1022"/>
      <c r="CW616" s="1065"/>
      <c r="CX616" s="1026"/>
      <c r="CY616" s="1022"/>
      <c r="CZ616" s="1022"/>
      <c r="DA616" s="1022"/>
      <c r="DB616" s="1022"/>
      <c r="DC616" s="1065"/>
    </row>
    <row r="617" spans="1:107" ht="18.600000000000001" customHeight="1" x14ac:dyDescent="0.25">
      <c r="A617" s="1180" t="s">
        <v>1294</v>
      </c>
      <c r="B617" s="1018"/>
      <c r="C617" s="1018"/>
      <c r="D617" s="1011"/>
      <c r="E617" s="1023"/>
      <c r="F617" s="1019"/>
      <c r="G617" s="1016"/>
      <c r="H617" s="1020"/>
      <c r="I617" s="1239"/>
      <c r="J617" s="1238"/>
      <c r="K617" s="1021"/>
      <c r="L617" s="1016"/>
      <c r="M617" s="1022"/>
      <c r="N61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1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1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1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1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1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17" s="1022"/>
      <c r="U617" s="1022"/>
      <c r="V61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1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1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1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1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1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17" s="1022"/>
      <c r="AC617" s="1046"/>
      <c r="AD617" s="1047"/>
      <c r="AE617" s="1047"/>
      <c r="AF617" s="1047"/>
      <c r="AG617" s="1039"/>
      <c r="AH617" s="1038"/>
      <c r="AI617" s="1048"/>
      <c r="AJ617" s="1048"/>
      <c r="AK617" s="1041"/>
      <c r="AL617" s="1042"/>
      <c r="AM617" s="1043"/>
      <c r="AN617" s="1040"/>
      <c r="AO617" s="1044"/>
      <c r="AP617" s="1044"/>
      <c r="AQ617" s="1044"/>
      <c r="AR617" s="1044"/>
      <c r="AS617" s="1044"/>
      <c r="AT617" s="1044"/>
      <c r="AU617" s="1049"/>
      <c r="AV617" s="1041"/>
      <c r="AW617" s="1041"/>
      <c r="AX617" s="1047"/>
      <c r="AY61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1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17" s="1055"/>
      <c r="BB617" s="1038"/>
      <c r="BC617" s="1038"/>
      <c r="BD61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17" s="1038"/>
      <c r="BF617" s="1030"/>
      <c r="BG617" s="1030"/>
      <c r="BH617" s="1066"/>
      <c r="BI617" s="1038"/>
      <c r="BJ617" s="1066"/>
      <c r="BK617" s="1055"/>
      <c r="BL617" s="1038"/>
      <c r="BM617" s="1067"/>
      <c r="BN617" s="1068"/>
      <c r="BO617" s="1055"/>
      <c r="BP617" s="1022"/>
      <c r="BQ617" s="1067"/>
      <c r="BR617" s="1069"/>
      <c r="BS617" s="1070"/>
      <c r="BT617" s="1022"/>
      <c r="BU617" s="1071"/>
      <c r="BV617" s="1039"/>
      <c r="BW617" s="1025"/>
      <c r="BX617" s="1026"/>
      <c r="BY617" s="1022"/>
      <c r="BZ617" s="1022"/>
      <c r="CA617" s="1025"/>
      <c r="CB617" s="1026"/>
      <c r="CC617" s="1025"/>
      <c r="CD617" s="1026"/>
      <c r="CE617" s="1025"/>
      <c r="CF617" s="1072"/>
      <c r="CG617" s="1203"/>
      <c r="CH617" s="1051"/>
      <c r="CI617" s="1051"/>
      <c r="CJ617" s="1051"/>
      <c r="CK617" s="1065"/>
      <c r="CL617" s="1072"/>
      <c r="CM617" s="1203"/>
      <c r="CN617" s="1051"/>
      <c r="CO617" s="1051"/>
      <c r="CP617" s="1051"/>
      <c r="CQ617" s="1065"/>
      <c r="CR617" s="1026"/>
      <c r="CS617" s="1202"/>
      <c r="CT617" s="1022"/>
      <c r="CU617" s="1022"/>
      <c r="CV617" s="1022"/>
      <c r="CW617" s="1065"/>
      <c r="CX617" s="1026"/>
      <c r="CY617" s="1022"/>
      <c r="CZ617" s="1022"/>
      <c r="DA617" s="1022"/>
      <c r="DB617" s="1022"/>
      <c r="DC617" s="1065"/>
    </row>
    <row r="618" spans="1:107" ht="18.600000000000001" customHeight="1" x14ac:dyDescent="0.25">
      <c r="A618" s="1180" t="s">
        <v>1295</v>
      </c>
      <c r="B618" s="1018"/>
      <c r="C618" s="1018"/>
      <c r="D618" s="1011"/>
      <c r="E618" s="1023"/>
      <c r="F618" s="1019"/>
      <c r="G618" s="1016"/>
      <c r="H618" s="1020"/>
      <c r="I618" s="1239"/>
      <c r="J618" s="1238"/>
      <c r="K618" s="1021"/>
      <c r="L618" s="1016"/>
      <c r="M618" s="1022"/>
      <c r="N61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1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1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1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1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1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18" s="1022"/>
      <c r="U618" s="1022"/>
      <c r="V61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1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1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1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1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1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18" s="1022"/>
      <c r="AC618" s="1046"/>
      <c r="AD618" s="1047"/>
      <c r="AE618" s="1047"/>
      <c r="AF618" s="1047"/>
      <c r="AG618" s="1039"/>
      <c r="AH618" s="1038"/>
      <c r="AI618" s="1048"/>
      <c r="AJ618" s="1048"/>
      <c r="AK618" s="1041"/>
      <c r="AL618" s="1042"/>
      <c r="AM618" s="1043"/>
      <c r="AN618" s="1040"/>
      <c r="AO618" s="1044"/>
      <c r="AP618" s="1044"/>
      <c r="AQ618" s="1044"/>
      <c r="AR618" s="1044"/>
      <c r="AS618" s="1044"/>
      <c r="AT618" s="1044"/>
      <c r="AU618" s="1049"/>
      <c r="AV618" s="1041"/>
      <c r="AW618" s="1041"/>
      <c r="AX618" s="1047"/>
      <c r="AY61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1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18" s="1055"/>
      <c r="BB618" s="1038"/>
      <c r="BC618" s="1038"/>
      <c r="BD61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18" s="1038"/>
      <c r="BF618" s="1030"/>
      <c r="BG618" s="1030"/>
      <c r="BH618" s="1066"/>
      <c r="BI618" s="1038"/>
      <c r="BJ618" s="1066"/>
      <c r="BK618" s="1055"/>
      <c r="BL618" s="1038"/>
      <c r="BM618" s="1067"/>
      <c r="BN618" s="1068"/>
      <c r="BO618" s="1055"/>
      <c r="BP618" s="1022"/>
      <c r="BQ618" s="1067"/>
      <c r="BR618" s="1069"/>
      <c r="BS618" s="1070"/>
      <c r="BT618" s="1022"/>
      <c r="BU618" s="1071"/>
      <c r="BV618" s="1039"/>
      <c r="BW618" s="1025"/>
      <c r="BX618" s="1026"/>
      <c r="BY618" s="1022"/>
      <c r="BZ618" s="1022"/>
      <c r="CA618" s="1025"/>
      <c r="CB618" s="1026"/>
      <c r="CC618" s="1025"/>
      <c r="CD618" s="1026"/>
      <c r="CE618" s="1025"/>
      <c r="CF618" s="1026"/>
      <c r="CG618" s="1202"/>
      <c r="CH618" s="1022"/>
      <c r="CI618" s="1022"/>
      <c r="CJ618" s="1022"/>
      <c r="CK618" s="1065"/>
      <c r="CL618" s="1026"/>
      <c r="CM618" s="1202"/>
      <c r="CN618" s="1022"/>
      <c r="CO618" s="1022"/>
      <c r="CP618" s="1022"/>
      <c r="CQ618" s="1065"/>
      <c r="CR618" s="1026"/>
      <c r="CS618" s="1202"/>
      <c r="CT618" s="1022"/>
      <c r="CU618" s="1022"/>
      <c r="CV618" s="1022"/>
      <c r="CW618" s="1065"/>
      <c r="CX618" s="1026"/>
      <c r="CY618" s="1022"/>
      <c r="CZ618" s="1022"/>
      <c r="DA618" s="1022"/>
      <c r="DB618" s="1022"/>
      <c r="DC618" s="1065"/>
    </row>
    <row r="619" spans="1:107" ht="18.600000000000001" customHeight="1" x14ac:dyDescent="0.25">
      <c r="A619" s="1180" t="s">
        <v>1296</v>
      </c>
      <c r="B619" s="1018"/>
      <c r="C619" s="1018"/>
      <c r="D619" s="1011"/>
      <c r="E619" s="1023"/>
      <c r="F619" s="1019"/>
      <c r="G619" s="1016"/>
      <c r="H619" s="1020"/>
      <c r="I619" s="1239"/>
      <c r="J619" s="1238"/>
      <c r="K619" s="1021"/>
      <c r="L619" s="1016"/>
      <c r="M619" s="1022"/>
      <c r="N61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1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1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1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1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1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19" s="1022"/>
      <c r="U619" s="1022"/>
      <c r="V61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1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1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1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1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1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19" s="1022"/>
      <c r="AC619" s="1046"/>
      <c r="AD619" s="1047"/>
      <c r="AE619" s="1047"/>
      <c r="AF619" s="1047"/>
      <c r="AG619" s="1039"/>
      <c r="AH619" s="1038"/>
      <c r="AI619" s="1048"/>
      <c r="AJ619" s="1048"/>
      <c r="AK619" s="1041"/>
      <c r="AL619" s="1042"/>
      <c r="AM619" s="1043"/>
      <c r="AN619" s="1040"/>
      <c r="AO619" s="1044"/>
      <c r="AP619" s="1044"/>
      <c r="AQ619" s="1044"/>
      <c r="AR619" s="1044"/>
      <c r="AS619" s="1044"/>
      <c r="AT619" s="1044"/>
      <c r="AU619" s="1049"/>
      <c r="AV619" s="1041"/>
      <c r="AW619" s="1041"/>
      <c r="AX619" s="1047"/>
      <c r="AY61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1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19" s="1055"/>
      <c r="BB619" s="1038"/>
      <c r="BC619" s="1038"/>
      <c r="BD61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19" s="1038"/>
      <c r="BF619" s="1030"/>
      <c r="BG619" s="1030"/>
      <c r="BH619" s="1066"/>
      <c r="BI619" s="1038"/>
      <c r="BJ619" s="1066"/>
      <c r="BK619" s="1055"/>
      <c r="BL619" s="1038"/>
      <c r="BM619" s="1067"/>
      <c r="BN619" s="1068"/>
      <c r="BO619" s="1055"/>
      <c r="BP619" s="1022"/>
      <c r="BQ619" s="1067"/>
      <c r="BR619" s="1069"/>
      <c r="BS619" s="1070"/>
      <c r="BT619" s="1022"/>
      <c r="BU619" s="1071"/>
      <c r="BV619" s="1039"/>
      <c r="BW619" s="1025"/>
      <c r="BX619" s="1026"/>
      <c r="BY619" s="1022"/>
      <c r="BZ619" s="1022"/>
      <c r="CA619" s="1025"/>
      <c r="CB619" s="1026"/>
      <c r="CC619" s="1025"/>
      <c r="CD619" s="1026"/>
      <c r="CE619" s="1025"/>
      <c r="CF619" s="1072"/>
      <c r="CG619" s="1203"/>
      <c r="CH619" s="1051"/>
      <c r="CI619" s="1051"/>
      <c r="CJ619" s="1051"/>
      <c r="CK619" s="1065"/>
      <c r="CL619" s="1072"/>
      <c r="CM619" s="1203"/>
      <c r="CN619" s="1051"/>
      <c r="CO619" s="1051"/>
      <c r="CP619" s="1051"/>
      <c r="CQ619" s="1065"/>
      <c r="CR619" s="1026"/>
      <c r="CS619" s="1202"/>
      <c r="CT619" s="1022"/>
      <c r="CU619" s="1022"/>
      <c r="CV619" s="1022"/>
      <c r="CW619" s="1065"/>
      <c r="CX619" s="1026"/>
      <c r="CY619" s="1022"/>
      <c r="CZ619" s="1022"/>
      <c r="DA619" s="1022"/>
      <c r="DB619" s="1022"/>
      <c r="DC619" s="1065"/>
    </row>
    <row r="620" spans="1:107" ht="18.600000000000001" customHeight="1" x14ac:dyDescent="0.25">
      <c r="A620" s="1180" t="s">
        <v>1297</v>
      </c>
      <c r="B620" s="1018"/>
      <c r="C620" s="1018"/>
      <c r="D620" s="1011"/>
      <c r="E620" s="1023"/>
      <c r="F620" s="1019"/>
      <c r="G620" s="1016"/>
      <c r="H620" s="1020"/>
      <c r="I620" s="1239"/>
      <c r="J620" s="1238"/>
      <c r="K620" s="1021"/>
      <c r="L620" s="1016"/>
      <c r="M620" s="1022"/>
      <c r="N62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2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2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2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2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2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20" s="1022"/>
      <c r="U620" s="1022"/>
      <c r="V62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2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2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2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2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2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20" s="1022"/>
      <c r="AC620" s="1046"/>
      <c r="AD620" s="1047"/>
      <c r="AE620" s="1047"/>
      <c r="AF620" s="1047"/>
      <c r="AG620" s="1039"/>
      <c r="AH620" s="1038"/>
      <c r="AI620" s="1048"/>
      <c r="AJ620" s="1048"/>
      <c r="AK620" s="1041"/>
      <c r="AL620" s="1042"/>
      <c r="AM620" s="1043"/>
      <c r="AN620" s="1040"/>
      <c r="AO620" s="1044"/>
      <c r="AP620" s="1044"/>
      <c r="AQ620" s="1044"/>
      <c r="AR620" s="1044"/>
      <c r="AS620" s="1044"/>
      <c r="AT620" s="1044"/>
      <c r="AU620" s="1049"/>
      <c r="AV620" s="1041"/>
      <c r="AW620" s="1041"/>
      <c r="AX620" s="1047"/>
      <c r="AY62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2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20" s="1055"/>
      <c r="BB620" s="1038"/>
      <c r="BC620" s="1038"/>
      <c r="BD62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20" s="1038"/>
      <c r="BF620" s="1030"/>
      <c r="BG620" s="1030"/>
      <c r="BH620" s="1066"/>
      <c r="BI620" s="1038"/>
      <c r="BJ620" s="1066"/>
      <c r="BK620" s="1055"/>
      <c r="BL620" s="1038"/>
      <c r="BM620" s="1067"/>
      <c r="BN620" s="1068"/>
      <c r="BO620" s="1055"/>
      <c r="BP620" s="1022"/>
      <c r="BQ620" s="1067"/>
      <c r="BR620" s="1069"/>
      <c r="BS620" s="1070"/>
      <c r="BT620" s="1022"/>
      <c r="BU620" s="1071"/>
      <c r="BV620" s="1039"/>
      <c r="BW620" s="1025"/>
      <c r="BX620" s="1026"/>
      <c r="BY620" s="1022"/>
      <c r="BZ620" s="1022"/>
      <c r="CA620" s="1025"/>
      <c r="CB620" s="1026"/>
      <c r="CC620" s="1025"/>
      <c r="CD620" s="1026"/>
      <c r="CE620" s="1025"/>
      <c r="CF620" s="1026"/>
      <c r="CG620" s="1202"/>
      <c r="CH620" s="1022"/>
      <c r="CI620" s="1022"/>
      <c r="CJ620" s="1022"/>
      <c r="CK620" s="1065"/>
      <c r="CL620" s="1026"/>
      <c r="CM620" s="1202"/>
      <c r="CN620" s="1022"/>
      <c r="CO620" s="1022"/>
      <c r="CP620" s="1022"/>
      <c r="CQ620" s="1065"/>
      <c r="CR620" s="1026"/>
      <c r="CS620" s="1202"/>
      <c r="CT620" s="1022"/>
      <c r="CU620" s="1022"/>
      <c r="CV620" s="1022"/>
      <c r="CW620" s="1065"/>
      <c r="CX620" s="1026"/>
      <c r="CY620" s="1022"/>
      <c r="CZ620" s="1022"/>
      <c r="DA620" s="1022"/>
      <c r="DB620" s="1022"/>
      <c r="DC620" s="1065"/>
    </row>
    <row r="621" spans="1:107" ht="18.600000000000001" customHeight="1" x14ac:dyDescent="0.25">
      <c r="A621" s="1180" t="s">
        <v>1298</v>
      </c>
      <c r="B621" s="1018"/>
      <c r="C621" s="1018"/>
      <c r="D621" s="1011"/>
      <c r="E621" s="1023"/>
      <c r="F621" s="1019"/>
      <c r="G621" s="1016"/>
      <c r="H621" s="1020"/>
      <c r="I621" s="1239"/>
      <c r="J621" s="1238"/>
      <c r="K621" s="1021"/>
      <c r="L621" s="1016"/>
      <c r="M621" s="1022"/>
      <c r="N62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2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2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2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2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2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21" s="1022"/>
      <c r="U621" s="1022"/>
      <c r="V62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2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2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2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2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2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21" s="1022"/>
      <c r="AC621" s="1046"/>
      <c r="AD621" s="1047"/>
      <c r="AE621" s="1047"/>
      <c r="AF621" s="1047"/>
      <c r="AG621" s="1039"/>
      <c r="AH621" s="1038"/>
      <c r="AI621" s="1048"/>
      <c r="AJ621" s="1048"/>
      <c r="AK621" s="1041"/>
      <c r="AL621" s="1042"/>
      <c r="AM621" s="1043"/>
      <c r="AN621" s="1040"/>
      <c r="AO621" s="1044"/>
      <c r="AP621" s="1044"/>
      <c r="AQ621" s="1044"/>
      <c r="AR621" s="1044"/>
      <c r="AS621" s="1044"/>
      <c r="AT621" s="1044"/>
      <c r="AU621" s="1049"/>
      <c r="AV621" s="1041"/>
      <c r="AW621" s="1041"/>
      <c r="AX621" s="1047"/>
      <c r="AY62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2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21" s="1055"/>
      <c r="BB621" s="1038"/>
      <c r="BC621" s="1038"/>
      <c r="BD62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21" s="1038"/>
      <c r="BF621" s="1030"/>
      <c r="BG621" s="1030"/>
      <c r="BH621" s="1066"/>
      <c r="BI621" s="1038"/>
      <c r="BJ621" s="1066"/>
      <c r="BK621" s="1055"/>
      <c r="BL621" s="1038"/>
      <c r="BM621" s="1067"/>
      <c r="BN621" s="1068"/>
      <c r="BO621" s="1055"/>
      <c r="BP621" s="1022"/>
      <c r="BQ621" s="1067"/>
      <c r="BR621" s="1069"/>
      <c r="BS621" s="1070"/>
      <c r="BT621" s="1022"/>
      <c r="BU621" s="1071"/>
      <c r="BV621" s="1039"/>
      <c r="BW621" s="1025"/>
      <c r="BX621" s="1026"/>
      <c r="BY621" s="1022"/>
      <c r="BZ621" s="1022"/>
      <c r="CA621" s="1025"/>
      <c r="CB621" s="1026"/>
      <c r="CC621" s="1025"/>
      <c r="CD621" s="1026"/>
      <c r="CE621" s="1025"/>
      <c r="CF621" s="1072"/>
      <c r="CG621" s="1203"/>
      <c r="CH621" s="1051"/>
      <c r="CI621" s="1051"/>
      <c r="CJ621" s="1051"/>
      <c r="CK621" s="1065"/>
      <c r="CL621" s="1072"/>
      <c r="CM621" s="1203"/>
      <c r="CN621" s="1051"/>
      <c r="CO621" s="1051"/>
      <c r="CP621" s="1051"/>
      <c r="CQ621" s="1065"/>
      <c r="CR621" s="1026"/>
      <c r="CS621" s="1202"/>
      <c r="CT621" s="1022"/>
      <c r="CU621" s="1022"/>
      <c r="CV621" s="1022"/>
      <c r="CW621" s="1065"/>
      <c r="CX621" s="1026"/>
      <c r="CY621" s="1022"/>
      <c r="CZ621" s="1022"/>
      <c r="DA621" s="1022"/>
      <c r="DB621" s="1022"/>
      <c r="DC621" s="1065"/>
    </row>
    <row r="622" spans="1:107" ht="18.600000000000001" customHeight="1" x14ac:dyDescent="0.25">
      <c r="A622" s="1180" t="s">
        <v>1299</v>
      </c>
      <c r="B622" s="1018"/>
      <c r="C622" s="1018"/>
      <c r="D622" s="1011"/>
      <c r="E622" s="1023"/>
      <c r="F622" s="1019"/>
      <c r="G622" s="1016"/>
      <c r="H622" s="1020"/>
      <c r="I622" s="1239"/>
      <c r="J622" s="1238"/>
      <c r="K622" s="1021"/>
      <c r="L622" s="1016"/>
      <c r="M622" s="1022"/>
      <c r="N62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2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2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2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2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2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22" s="1022"/>
      <c r="U622" s="1022"/>
      <c r="V62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2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2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2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2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2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22" s="1022"/>
      <c r="AC622" s="1046"/>
      <c r="AD622" s="1047"/>
      <c r="AE622" s="1047"/>
      <c r="AF622" s="1047"/>
      <c r="AG622" s="1039"/>
      <c r="AH622" s="1038"/>
      <c r="AI622" s="1048"/>
      <c r="AJ622" s="1048"/>
      <c r="AK622" s="1041"/>
      <c r="AL622" s="1042"/>
      <c r="AM622" s="1043"/>
      <c r="AN622" s="1040"/>
      <c r="AO622" s="1044"/>
      <c r="AP622" s="1044"/>
      <c r="AQ622" s="1044"/>
      <c r="AR622" s="1044"/>
      <c r="AS622" s="1044"/>
      <c r="AT622" s="1044"/>
      <c r="AU622" s="1049"/>
      <c r="AV622" s="1041"/>
      <c r="AW622" s="1041"/>
      <c r="AX622" s="1047"/>
      <c r="AY62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2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22" s="1055"/>
      <c r="BB622" s="1038"/>
      <c r="BC622" s="1038"/>
      <c r="BD62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22" s="1038"/>
      <c r="BF622" s="1030"/>
      <c r="BG622" s="1030"/>
      <c r="BH622" s="1066"/>
      <c r="BI622" s="1038"/>
      <c r="BJ622" s="1066"/>
      <c r="BK622" s="1055"/>
      <c r="BL622" s="1038"/>
      <c r="BM622" s="1067"/>
      <c r="BN622" s="1068"/>
      <c r="BO622" s="1055"/>
      <c r="BP622" s="1022"/>
      <c r="BQ622" s="1067"/>
      <c r="BR622" s="1069"/>
      <c r="BS622" s="1070"/>
      <c r="BT622" s="1022"/>
      <c r="BU622" s="1071"/>
      <c r="BV622" s="1039"/>
      <c r="BW622" s="1025"/>
      <c r="BX622" s="1026"/>
      <c r="BY622" s="1022"/>
      <c r="BZ622" s="1022"/>
      <c r="CA622" s="1025"/>
      <c r="CB622" s="1026"/>
      <c r="CC622" s="1025"/>
      <c r="CD622" s="1026"/>
      <c r="CE622" s="1025"/>
      <c r="CF622" s="1026"/>
      <c r="CG622" s="1202"/>
      <c r="CH622" s="1022"/>
      <c r="CI622" s="1022"/>
      <c r="CJ622" s="1022"/>
      <c r="CK622" s="1065"/>
      <c r="CL622" s="1026"/>
      <c r="CM622" s="1202"/>
      <c r="CN622" s="1022"/>
      <c r="CO622" s="1022"/>
      <c r="CP622" s="1022"/>
      <c r="CQ622" s="1065"/>
      <c r="CR622" s="1026"/>
      <c r="CS622" s="1202"/>
      <c r="CT622" s="1022"/>
      <c r="CU622" s="1022"/>
      <c r="CV622" s="1022"/>
      <c r="CW622" s="1065"/>
      <c r="CX622" s="1026"/>
      <c r="CY622" s="1022"/>
      <c r="CZ622" s="1022"/>
      <c r="DA622" s="1022"/>
      <c r="DB622" s="1022"/>
      <c r="DC622" s="1065"/>
    </row>
    <row r="623" spans="1:107" ht="18.600000000000001" customHeight="1" x14ac:dyDescent="0.25">
      <c r="A623" s="1180" t="s">
        <v>1300</v>
      </c>
      <c r="B623" s="1018"/>
      <c r="C623" s="1018"/>
      <c r="D623" s="1011"/>
      <c r="E623" s="1023"/>
      <c r="F623" s="1019"/>
      <c r="G623" s="1016"/>
      <c r="H623" s="1020"/>
      <c r="I623" s="1239"/>
      <c r="J623" s="1238"/>
      <c r="K623" s="1021"/>
      <c r="L623" s="1016"/>
      <c r="M623" s="1022"/>
      <c r="N62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2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2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2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2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2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23" s="1022"/>
      <c r="U623" s="1022"/>
      <c r="V62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2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2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2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2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2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23" s="1022"/>
      <c r="AC623" s="1046"/>
      <c r="AD623" s="1047"/>
      <c r="AE623" s="1047"/>
      <c r="AF623" s="1047"/>
      <c r="AG623" s="1039"/>
      <c r="AH623" s="1038"/>
      <c r="AI623" s="1048"/>
      <c r="AJ623" s="1048"/>
      <c r="AK623" s="1041"/>
      <c r="AL623" s="1042"/>
      <c r="AM623" s="1043"/>
      <c r="AN623" s="1040"/>
      <c r="AO623" s="1044"/>
      <c r="AP623" s="1044"/>
      <c r="AQ623" s="1044"/>
      <c r="AR623" s="1044"/>
      <c r="AS623" s="1044"/>
      <c r="AT623" s="1044"/>
      <c r="AU623" s="1049"/>
      <c r="AV623" s="1041"/>
      <c r="AW623" s="1041"/>
      <c r="AX623" s="1047"/>
      <c r="AY62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2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23" s="1055"/>
      <c r="BB623" s="1038"/>
      <c r="BC623" s="1038"/>
      <c r="BD62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23" s="1038"/>
      <c r="BF623" s="1030"/>
      <c r="BG623" s="1030"/>
      <c r="BH623" s="1066"/>
      <c r="BI623" s="1038"/>
      <c r="BJ623" s="1066"/>
      <c r="BK623" s="1055"/>
      <c r="BL623" s="1038"/>
      <c r="BM623" s="1067"/>
      <c r="BN623" s="1068"/>
      <c r="BO623" s="1055"/>
      <c r="BP623" s="1022"/>
      <c r="BQ623" s="1067"/>
      <c r="BR623" s="1069"/>
      <c r="BS623" s="1070"/>
      <c r="BT623" s="1022"/>
      <c r="BU623" s="1071"/>
      <c r="BV623" s="1039"/>
      <c r="BW623" s="1025"/>
      <c r="BX623" s="1026"/>
      <c r="BY623" s="1022"/>
      <c r="BZ623" s="1022"/>
      <c r="CA623" s="1025"/>
      <c r="CB623" s="1026"/>
      <c r="CC623" s="1025"/>
      <c r="CD623" s="1026"/>
      <c r="CE623" s="1025"/>
      <c r="CF623" s="1072"/>
      <c r="CG623" s="1203"/>
      <c r="CH623" s="1051"/>
      <c r="CI623" s="1051"/>
      <c r="CJ623" s="1051"/>
      <c r="CK623" s="1065"/>
      <c r="CL623" s="1072"/>
      <c r="CM623" s="1203"/>
      <c r="CN623" s="1051"/>
      <c r="CO623" s="1051"/>
      <c r="CP623" s="1051"/>
      <c r="CQ623" s="1065"/>
      <c r="CR623" s="1026"/>
      <c r="CS623" s="1202"/>
      <c r="CT623" s="1022"/>
      <c r="CU623" s="1022"/>
      <c r="CV623" s="1022"/>
      <c r="CW623" s="1065"/>
      <c r="CX623" s="1026"/>
      <c r="CY623" s="1022"/>
      <c r="CZ623" s="1022"/>
      <c r="DA623" s="1022"/>
      <c r="DB623" s="1022"/>
      <c r="DC623" s="1065"/>
    </row>
    <row r="624" spans="1:107" ht="18.600000000000001" customHeight="1" x14ac:dyDescent="0.25">
      <c r="A624" s="1180" t="s">
        <v>1301</v>
      </c>
      <c r="B624" s="1018"/>
      <c r="C624" s="1018"/>
      <c r="D624" s="1011"/>
      <c r="E624" s="1023"/>
      <c r="F624" s="1019"/>
      <c r="G624" s="1016"/>
      <c r="H624" s="1020"/>
      <c r="I624" s="1239"/>
      <c r="J624" s="1238"/>
      <c r="K624" s="1021"/>
      <c r="L624" s="1016"/>
      <c r="M624" s="1022"/>
      <c r="N62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2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2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2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2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2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24" s="1022"/>
      <c r="U624" s="1022"/>
      <c r="V62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2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2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2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2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2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24" s="1022"/>
      <c r="AC624" s="1046"/>
      <c r="AD624" s="1047"/>
      <c r="AE624" s="1047"/>
      <c r="AF624" s="1047"/>
      <c r="AG624" s="1039"/>
      <c r="AH624" s="1038"/>
      <c r="AI624" s="1048"/>
      <c r="AJ624" s="1048"/>
      <c r="AK624" s="1041"/>
      <c r="AL624" s="1042"/>
      <c r="AM624" s="1043"/>
      <c r="AN624" s="1040"/>
      <c r="AO624" s="1044"/>
      <c r="AP624" s="1044"/>
      <c r="AQ624" s="1044"/>
      <c r="AR624" s="1044"/>
      <c r="AS624" s="1044"/>
      <c r="AT624" s="1044"/>
      <c r="AU624" s="1049"/>
      <c r="AV624" s="1041"/>
      <c r="AW624" s="1041"/>
      <c r="AX624" s="1047"/>
      <c r="AY62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2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24" s="1055"/>
      <c r="BB624" s="1038"/>
      <c r="BC624" s="1038"/>
      <c r="BD62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24" s="1038"/>
      <c r="BF624" s="1030"/>
      <c r="BG624" s="1030"/>
      <c r="BH624" s="1066"/>
      <c r="BI624" s="1038"/>
      <c r="BJ624" s="1066"/>
      <c r="BK624" s="1055"/>
      <c r="BL624" s="1038"/>
      <c r="BM624" s="1067"/>
      <c r="BN624" s="1068"/>
      <c r="BO624" s="1055"/>
      <c r="BP624" s="1022"/>
      <c r="BQ624" s="1067"/>
      <c r="BR624" s="1069"/>
      <c r="BS624" s="1070"/>
      <c r="BT624" s="1022"/>
      <c r="BU624" s="1071"/>
      <c r="BV624" s="1039"/>
      <c r="BW624" s="1025"/>
      <c r="BX624" s="1026"/>
      <c r="BY624" s="1022"/>
      <c r="BZ624" s="1022"/>
      <c r="CA624" s="1025"/>
      <c r="CB624" s="1026"/>
      <c r="CC624" s="1025"/>
      <c r="CD624" s="1026"/>
      <c r="CE624" s="1025"/>
      <c r="CF624" s="1026"/>
      <c r="CG624" s="1202"/>
      <c r="CH624" s="1022"/>
      <c r="CI624" s="1022"/>
      <c r="CJ624" s="1022"/>
      <c r="CK624" s="1065"/>
      <c r="CL624" s="1026"/>
      <c r="CM624" s="1202"/>
      <c r="CN624" s="1022"/>
      <c r="CO624" s="1022"/>
      <c r="CP624" s="1022"/>
      <c r="CQ624" s="1065"/>
      <c r="CR624" s="1026"/>
      <c r="CS624" s="1202"/>
      <c r="CT624" s="1022"/>
      <c r="CU624" s="1022"/>
      <c r="CV624" s="1022"/>
      <c r="CW624" s="1065"/>
      <c r="CX624" s="1026"/>
      <c r="CY624" s="1022"/>
      <c r="CZ624" s="1022"/>
      <c r="DA624" s="1022"/>
      <c r="DB624" s="1022"/>
      <c r="DC624" s="1065"/>
    </row>
    <row r="625" spans="1:107" ht="18.600000000000001" customHeight="1" x14ac:dyDescent="0.25">
      <c r="A625" s="1180" t="s">
        <v>1302</v>
      </c>
      <c r="B625" s="1018"/>
      <c r="C625" s="1018"/>
      <c r="D625" s="1011"/>
      <c r="E625" s="1023"/>
      <c r="F625" s="1019"/>
      <c r="G625" s="1016"/>
      <c r="H625" s="1020"/>
      <c r="I625" s="1239"/>
      <c r="J625" s="1238"/>
      <c r="K625" s="1021"/>
      <c r="L625" s="1016"/>
      <c r="M625" s="1022"/>
      <c r="N62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2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2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2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2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2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25" s="1022"/>
      <c r="U625" s="1022"/>
      <c r="V62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2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2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2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2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2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25" s="1022"/>
      <c r="AC625" s="1046"/>
      <c r="AD625" s="1047"/>
      <c r="AE625" s="1047"/>
      <c r="AF625" s="1047"/>
      <c r="AG625" s="1039"/>
      <c r="AH625" s="1038"/>
      <c r="AI625" s="1048"/>
      <c r="AJ625" s="1048"/>
      <c r="AK625" s="1041"/>
      <c r="AL625" s="1042"/>
      <c r="AM625" s="1043"/>
      <c r="AN625" s="1040"/>
      <c r="AO625" s="1044"/>
      <c r="AP625" s="1044"/>
      <c r="AQ625" s="1044"/>
      <c r="AR625" s="1044"/>
      <c r="AS625" s="1044"/>
      <c r="AT625" s="1044"/>
      <c r="AU625" s="1049"/>
      <c r="AV625" s="1041"/>
      <c r="AW625" s="1041"/>
      <c r="AX625" s="1047"/>
      <c r="AY62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2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25" s="1055"/>
      <c r="BB625" s="1038"/>
      <c r="BC625" s="1038"/>
      <c r="BD62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25" s="1038"/>
      <c r="BF625" s="1030"/>
      <c r="BG625" s="1030"/>
      <c r="BH625" s="1066"/>
      <c r="BI625" s="1038"/>
      <c r="BJ625" s="1066"/>
      <c r="BK625" s="1055"/>
      <c r="BL625" s="1038"/>
      <c r="BM625" s="1067"/>
      <c r="BN625" s="1068"/>
      <c r="BO625" s="1055"/>
      <c r="BP625" s="1022"/>
      <c r="BQ625" s="1067"/>
      <c r="BR625" s="1069"/>
      <c r="BS625" s="1070"/>
      <c r="BT625" s="1022"/>
      <c r="BU625" s="1071"/>
      <c r="BV625" s="1039"/>
      <c r="BW625" s="1025"/>
      <c r="BX625" s="1026"/>
      <c r="BY625" s="1022"/>
      <c r="BZ625" s="1022"/>
      <c r="CA625" s="1025"/>
      <c r="CB625" s="1026"/>
      <c r="CC625" s="1025"/>
      <c r="CD625" s="1026"/>
      <c r="CE625" s="1025"/>
      <c r="CF625" s="1072"/>
      <c r="CG625" s="1203"/>
      <c r="CH625" s="1051"/>
      <c r="CI625" s="1051"/>
      <c r="CJ625" s="1051"/>
      <c r="CK625" s="1065"/>
      <c r="CL625" s="1072"/>
      <c r="CM625" s="1203"/>
      <c r="CN625" s="1051"/>
      <c r="CO625" s="1051"/>
      <c r="CP625" s="1051"/>
      <c r="CQ625" s="1065"/>
      <c r="CR625" s="1026"/>
      <c r="CS625" s="1202"/>
      <c r="CT625" s="1022"/>
      <c r="CU625" s="1022"/>
      <c r="CV625" s="1022"/>
      <c r="CW625" s="1065"/>
      <c r="CX625" s="1026"/>
      <c r="CY625" s="1022"/>
      <c r="CZ625" s="1022"/>
      <c r="DA625" s="1022"/>
      <c r="DB625" s="1022"/>
      <c r="DC625" s="1065"/>
    </row>
    <row r="626" spans="1:107" ht="18.600000000000001" customHeight="1" x14ac:dyDescent="0.25">
      <c r="A626" s="1180" t="s">
        <v>1303</v>
      </c>
      <c r="B626" s="1018"/>
      <c r="C626" s="1018"/>
      <c r="D626" s="1011"/>
      <c r="E626" s="1023"/>
      <c r="F626" s="1019"/>
      <c r="G626" s="1016"/>
      <c r="H626" s="1020"/>
      <c r="I626" s="1239"/>
      <c r="J626" s="1238"/>
      <c r="K626" s="1021"/>
      <c r="L626" s="1016"/>
      <c r="M626" s="1022"/>
      <c r="N62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2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2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2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2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2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26" s="1022"/>
      <c r="U626" s="1022"/>
      <c r="V62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2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2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2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2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2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26" s="1022"/>
      <c r="AC626" s="1046"/>
      <c r="AD626" s="1047"/>
      <c r="AE626" s="1047"/>
      <c r="AF626" s="1047"/>
      <c r="AG626" s="1039"/>
      <c r="AH626" s="1038"/>
      <c r="AI626" s="1048"/>
      <c r="AJ626" s="1048"/>
      <c r="AK626" s="1041"/>
      <c r="AL626" s="1042"/>
      <c r="AM626" s="1043"/>
      <c r="AN626" s="1040"/>
      <c r="AO626" s="1044"/>
      <c r="AP626" s="1044"/>
      <c r="AQ626" s="1044"/>
      <c r="AR626" s="1044"/>
      <c r="AS626" s="1044"/>
      <c r="AT626" s="1044"/>
      <c r="AU626" s="1049"/>
      <c r="AV626" s="1041"/>
      <c r="AW626" s="1041"/>
      <c r="AX626" s="1047"/>
      <c r="AY62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2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26" s="1055"/>
      <c r="BB626" s="1038"/>
      <c r="BC626" s="1038"/>
      <c r="BD62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26" s="1038"/>
      <c r="BF626" s="1030"/>
      <c r="BG626" s="1030"/>
      <c r="BH626" s="1066"/>
      <c r="BI626" s="1038"/>
      <c r="BJ626" s="1066"/>
      <c r="BK626" s="1055"/>
      <c r="BL626" s="1038"/>
      <c r="BM626" s="1067"/>
      <c r="BN626" s="1068"/>
      <c r="BO626" s="1055"/>
      <c r="BP626" s="1022"/>
      <c r="BQ626" s="1067"/>
      <c r="BR626" s="1069"/>
      <c r="BS626" s="1070"/>
      <c r="BT626" s="1022"/>
      <c r="BU626" s="1071"/>
      <c r="BV626" s="1039"/>
      <c r="BW626" s="1025"/>
      <c r="BX626" s="1026"/>
      <c r="BY626" s="1022"/>
      <c r="BZ626" s="1022"/>
      <c r="CA626" s="1025"/>
      <c r="CB626" s="1026"/>
      <c r="CC626" s="1025"/>
      <c r="CD626" s="1026"/>
      <c r="CE626" s="1025"/>
      <c r="CF626" s="1026"/>
      <c r="CG626" s="1202"/>
      <c r="CH626" s="1022"/>
      <c r="CI626" s="1022"/>
      <c r="CJ626" s="1022"/>
      <c r="CK626" s="1065"/>
      <c r="CL626" s="1026"/>
      <c r="CM626" s="1202"/>
      <c r="CN626" s="1022"/>
      <c r="CO626" s="1022"/>
      <c r="CP626" s="1022"/>
      <c r="CQ626" s="1065"/>
      <c r="CR626" s="1026"/>
      <c r="CS626" s="1202"/>
      <c r="CT626" s="1022"/>
      <c r="CU626" s="1022"/>
      <c r="CV626" s="1022"/>
      <c r="CW626" s="1065"/>
      <c r="CX626" s="1026"/>
      <c r="CY626" s="1022"/>
      <c r="CZ626" s="1022"/>
      <c r="DA626" s="1022"/>
      <c r="DB626" s="1022"/>
      <c r="DC626" s="1065"/>
    </row>
    <row r="627" spans="1:107" ht="18.600000000000001" customHeight="1" x14ac:dyDescent="0.25">
      <c r="A627" s="1180" t="s">
        <v>1304</v>
      </c>
      <c r="B627" s="1018"/>
      <c r="C627" s="1018"/>
      <c r="D627" s="1011"/>
      <c r="E627" s="1023"/>
      <c r="F627" s="1019"/>
      <c r="G627" s="1016"/>
      <c r="H627" s="1020"/>
      <c r="I627" s="1239"/>
      <c r="J627" s="1238"/>
      <c r="K627" s="1021"/>
      <c r="L627" s="1016"/>
      <c r="M627" s="1022"/>
      <c r="N62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2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2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2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2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2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27" s="1022"/>
      <c r="U627" s="1022"/>
      <c r="V62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2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2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2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2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2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27" s="1022"/>
      <c r="AC627" s="1046"/>
      <c r="AD627" s="1047"/>
      <c r="AE627" s="1047"/>
      <c r="AF627" s="1047"/>
      <c r="AG627" s="1039"/>
      <c r="AH627" s="1038"/>
      <c r="AI627" s="1048"/>
      <c r="AJ627" s="1048"/>
      <c r="AK627" s="1041"/>
      <c r="AL627" s="1042"/>
      <c r="AM627" s="1043"/>
      <c r="AN627" s="1040"/>
      <c r="AO627" s="1044"/>
      <c r="AP627" s="1044"/>
      <c r="AQ627" s="1044"/>
      <c r="AR627" s="1044"/>
      <c r="AS627" s="1044"/>
      <c r="AT627" s="1044"/>
      <c r="AU627" s="1049"/>
      <c r="AV627" s="1041"/>
      <c r="AW627" s="1041"/>
      <c r="AX627" s="1047"/>
      <c r="AY62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2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27" s="1055"/>
      <c r="BB627" s="1038"/>
      <c r="BC627" s="1038"/>
      <c r="BD62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27" s="1038"/>
      <c r="BF627" s="1030"/>
      <c r="BG627" s="1030"/>
      <c r="BH627" s="1066"/>
      <c r="BI627" s="1038"/>
      <c r="BJ627" s="1066"/>
      <c r="BK627" s="1055"/>
      <c r="BL627" s="1038"/>
      <c r="BM627" s="1067"/>
      <c r="BN627" s="1068"/>
      <c r="BO627" s="1055"/>
      <c r="BP627" s="1022"/>
      <c r="BQ627" s="1067"/>
      <c r="BR627" s="1069"/>
      <c r="BS627" s="1070"/>
      <c r="BT627" s="1022"/>
      <c r="BU627" s="1071"/>
      <c r="BV627" s="1039"/>
      <c r="BW627" s="1025"/>
      <c r="BX627" s="1026"/>
      <c r="BY627" s="1022"/>
      <c r="BZ627" s="1022"/>
      <c r="CA627" s="1025"/>
      <c r="CB627" s="1026"/>
      <c r="CC627" s="1025"/>
      <c r="CD627" s="1026"/>
      <c r="CE627" s="1025"/>
      <c r="CF627" s="1072"/>
      <c r="CG627" s="1203"/>
      <c r="CH627" s="1051"/>
      <c r="CI627" s="1051"/>
      <c r="CJ627" s="1051"/>
      <c r="CK627" s="1065"/>
      <c r="CL627" s="1072"/>
      <c r="CM627" s="1203"/>
      <c r="CN627" s="1051"/>
      <c r="CO627" s="1051"/>
      <c r="CP627" s="1051"/>
      <c r="CQ627" s="1065"/>
      <c r="CR627" s="1026"/>
      <c r="CS627" s="1202"/>
      <c r="CT627" s="1022"/>
      <c r="CU627" s="1022"/>
      <c r="CV627" s="1022"/>
      <c r="CW627" s="1065"/>
      <c r="CX627" s="1026"/>
      <c r="CY627" s="1022"/>
      <c r="CZ627" s="1022"/>
      <c r="DA627" s="1022"/>
      <c r="DB627" s="1022"/>
      <c r="DC627" s="1065"/>
    </row>
    <row r="628" spans="1:107" ht="18.600000000000001" customHeight="1" x14ac:dyDescent="0.25">
      <c r="A628" s="1180" t="s">
        <v>1305</v>
      </c>
      <c r="B628" s="1018"/>
      <c r="C628" s="1018"/>
      <c r="D628" s="1011"/>
      <c r="E628" s="1023"/>
      <c r="F628" s="1019"/>
      <c r="G628" s="1016"/>
      <c r="H628" s="1020"/>
      <c r="I628" s="1239"/>
      <c r="J628" s="1238"/>
      <c r="K628" s="1021"/>
      <c r="L628" s="1016"/>
      <c r="M628" s="1022"/>
      <c r="N62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2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2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2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2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2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28" s="1022"/>
      <c r="U628" s="1022"/>
      <c r="V62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2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2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2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2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2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28" s="1022"/>
      <c r="AC628" s="1046"/>
      <c r="AD628" s="1047"/>
      <c r="AE628" s="1047"/>
      <c r="AF628" s="1047"/>
      <c r="AG628" s="1039"/>
      <c r="AH628" s="1038"/>
      <c r="AI628" s="1048"/>
      <c r="AJ628" s="1048"/>
      <c r="AK628" s="1041"/>
      <c r="AL628" s="1042"/>
      <c r="AM628" s="1043"/>
      <c r="AN628" s="1040"/>
      <c r="AO628" s="1044"/>
      <c r="AP628" s="1044"/>
      <c r="AQ628" s="1044"/>
      <c r="AR628" s="1044"/>
      <c r="AS628" s="1044"/>
      <c r="AT628" s="1044"/>
      <c r="AU628" s="1049"/>
      <c r="AV628" s="1041"/>
      <c r="AW628" s="1041"/>
      <c r="AX628" s="1047"/>
      <c r="AY62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2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28" s="1055"/>
      <c r="BB628" s="1038"/>
      <c r="BC628" s="1038"/>
      <c r="BD62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28" s="1038"/>
      <c r="BF628" s="1030"/>
      <c r="BG628" s="1030"/>
      <c r="BH628" s="1066"/>
      <c r="BI628" s="1038"/>
      <c r="BJ628" s="1066"/>
      <c r="BK628" s="1055"/>
      <c r="BL628" s="1038"/>
      <c r="BM628" s="1067"/>
      <c r="BN628" s="1068"/>
      <c r="BO628" s="1055"/>
      <c r="BP628" s="1022"/>
      <c r="BQ628" s="1067"/>
      <c r="BR628" s="1069"/>
      <c r="BS628" s="1070"/>
      <c r="BT628" s="1022"/>
      <c r="BU628" s="1071"/>
      <c r="BV628" s="1039"/>
      <c r="BW628" s="1025"/>
      <c r="BX628" s="1026"/>
      <c r="BY628" s="1022"/>
      <c r="BZ628" s="1022"/>
      <c r="CA628" s="1025"/>
      <c r="CB628" s="1026"/>
      <c r="CC628" s="1025"/>
      <c r="CD628" s="1026"/>
      <c r="CE628" s="1025"/>
      <c r="CF628" s="1026"/>
      <c r="CG628" s="1202"/>
      <c r="CH628" s="1022"/>
      <c r="CI628" s="1022"/>
      <c r="CJ628" s="1022"/>
      <c r="CK628" s="1065"/>
      <c r="CL628" s="1026"/>
      <c r="CM628" s="1202"/>
      <c r="CN628" s="1022"/>
      <c r="CO628" s="1022"/>
      <c r="CP628" s="1022"/>
      <c r="CQ628" s="1065"/>
      <c r="CR628" s="1026"/>
      <c r="CS628" s="1202"/>
      <c r="CT628" s="1022"/>
      <c r="CU628" s="1022"/>
      <c r="CV628" s="1022"/>
      <c r="CW628" s="1065"/>
      <c r="CX628" s="1026"/>
      <c r="CY628" s="1022"/>
      <c r="CZ628" s="1022"/>
      <c r="DA628" s="1022"/>
      <c r="DB628" s="1022"/>
      <c r="DC628" s="1065"/>
    </row>
    <row r="629" spans="1:107" ht="18.600000000000001" customHeight="1" x14ac:dyDescent="0.25">
      <c r="A629" s="1180" t="s">
        <v>1306</v>
      </c>
      <c r="B629" s="1018"/>
      <c r="C629" s="1018"/>
      <c r="D629" s="1011"/>
      <c r="E629" s="1023"/>
      <c r="F629" s="1019"/>
      <c r="G629" s="1016"/>
      <c r="H629" s="1020"/>
      <c r="I629" s="1239"/>
      <c r="J629" s="1238"/>
      <c r="K629" s="1021"/>
      <c r="L629" s="1016"/>
      <c r="M629" s="1022"/>
      <c r="N62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2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2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2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2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2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29" s="1022"/>
      <c r="U629" s="1022"/>
      <c r="V62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2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2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2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2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2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29" s="1022"/>
      <c r="AC629" s="1046"/>
      <c r="AD629" s="1047"/>
      <c r="AE629" s="1047"/>
      <c r="AF629" s="1047"/>
      <c r="AG629" s="1039"/>
      <c r="AH629" s="1038"/>
      <c r="AI629" s="1048"/>
      <c r="AJ629" s="1048"/>
      <c r="AK629" s="1041"/>
      <c r="AL629" s="1042"/>
      <c r="AM629" s="1043"/>
      <c r="AN629" s="1040"/>
      <c r="AO629" s="1044"/>
      <c r="AP629" s="1044"/>
      <c r="AQ629" s="1044"/>
      <c r="AR629" s="1044"/>
      <c r="AS629" s="1044"/>
      <c r="AT629" s="1044"/>
      <c r="AU629" s="1049"/>
      <c r="AV629" s="1041"/>
      <c r="AW629" s="1041"/>
      <c r="AX629" s="1047"/>
      <c r="AY62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2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29" s="1055"/>
      <c r="BB629" s="1038"/>
      <c r="BC629" s="1038"/>
      <c r="BD62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29" s="1038"/>
      <c r="BF629" s="1030"/>
      <c r="BG629" s="1030"/>
      <c r="BH629" s="1066"/>
      <c r="BI629" s="1038"/>
      <c r="BJ629" s="1066"/>
      <c r="BK629" s="1055"/>
      <c r="BL629" s="1038"/>
      <c r="BM629" s="1067"/>
      <c r="BN629" s="1068"/>
      <c r="BO629" s="1055"/>
      <c r="BP629" s="1022"/>
      <c r="BQ629" s="1067"/>
      <c r="BR629" s="1069"/>
      <c r="BS629" s="1070"/>
      <c r="BT629" s="1022"/>
      <c r="BU629" s="1071"/>
      <c r="BV629" s="1039"/>
      <c r="BW629" s="1025"/>
      <c r="BX629" s="1026"/>
      <c r="BY629" s="1022"/>
      <c r="BZ629" s="1022"/>
      <c r="CA629" s="1025"/>
      <c r="CB629" s="1026"/>
      <c r="CC629" s="1025"/>
      <c r="CD629" s="1026"/>
      <c r="CE629" s="1025"/>
      <c r="CF629" s="1072"/>
      <c r="CG629" s="1203"/>
      <c r="CH629" s="1051"/>
      <c r="CI629" s="1051"/>
      <c r="CJ629" s="1051"/>
      <c r="CK629" s="1065"/>
      <c r="CL629" s="1072"/>
      <c r="CM629" s="1203"/>
      <c r="CN629" s="1051"/>
      <c r="CO629" s="1051"/>
      <c r="CP629" s="1051"/>
      <c r="CQ629" s="1065"/>
      <c r="CR629" s="1026"/>
      <c r="CS629" s="1202"/>
      <c r="CT629" s="1022"/>
      <c r="CU629" s="1022"/>
      <c r="CV629" s="1022"/>
      <c r="CW629" s="1065"/>
      <c r="CX629" s="1026"/>
      <c r="CY629" s="1022"/>
      <c r="CZ629" s="1022"/>
      <c r="DA629" s="1022"/>
      <c r="DB629" s="1022"/>
      <c r="DC629" s="1065"/>
    </row>
    <row r="630" spans="1:107" ht="18.600000000000001" customHeight="1" x14ac:dyDescent="0.25">
      <c r="A630" s="1180" t="s">
        <v>1307</v>
      </c>
      <c r="B630" s="1018"/>
      <c r="C630" s="1018"/>
      <c r="D630" s="1011"/>
      <c r="E630" s="1023"/>
      <c r="F630" s="1019"/>
      <c r="G630" s="1016"/>
      <c r="H630" s="1020"/>
      <c r="I630" s="1239"/>
      <c r="J630" s="1238"/>
      <c r="K630" s="1021"/>
      <c r="L630" s="1016"/>
      <c r="M630" s="1022"/>
      <c r="N63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3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3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3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3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3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30" s="1022"/>
      <c r="U630" s="1022"/>
      <c r="V63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3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3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3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3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3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30" s="1022"/>
      <c r="AC630" s="1046"/>
      <c r="AD630" s="1047"/>
      <c r="AE630" s="1047"/>
      <c r="AF630" s="1047"/>
      <c r="AG630" s="1039"/>
      <c r="AH630" s="1038"/>
      <c r="AI630" s="1048"/>
      <c r="AJ630" s="1048"/>
      <c r="AK630" s="1041"/>
      <c r="AL630" s="1042"/>
      <c r="AM630" s="1043"/>
      <c r="AN630" s="1040"/>
      <c r="AO630" s="1044"/>
      <c r="AP630" s="1044"/>
      <c r="AQ630" s="1044"/>
      <c r="AR630" s="1044"/>
      <c r="AS630" s="1044"/>
      <c r="AT630" s="1044"/>
      <c r="AU630" s="1049"/>
      <c r="AV630" s="1041"/>
      <c r="AW630" s="1041"/>
      <c r="AX630" s="1047"/>
      <c r="AY63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3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30" s="1055"/>
      <c r="BB630" s="1038"/>
      <c r="BC630" s="1038"/>
      <c r="BD63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30" s="1038"/>
      <c r="BF630" s="1030"/>
      <c r="BG630" s="1030"/>
      <c r="BH630" s="1066"/>
      <c r="BI630" s="1038"/>
      <c r="BJ630" s="1066"/>
      <c r="BK630" s="1055"/>
      <c r="BL630" s="1038"/>
      <c r="BM630" s="1067"/>
      <c r="BN630" s="1068"/>
      <c r="BO630" s="1055"/>
      <c r="BP630" s="1022"/>
      <c r="BQ630" s="1067"/>
      <c r="BR630" s="1069"/>
      <c r="BS630" s="1070"/>
      <c r="BT630" s="1022"/>
      <c r="BU630" s="1071"/>
      <c r="BV630" s="1039"/>
      <c r="BW630" s="1025"/>
      <c r="BX630" s="1026"/>
      <c r="BY630" s="1022"/>
      <c r="BZ630" s="1022"/>
      <c r="CA630" s="1025"/>
      <c r="CB630" s="1026"/>
      <c r="CC630" s="1025"/>
      <c r="CD630" s="1026"/>
      <c r="CE630" s="1025"/>
      <c r="CF630" s="1026"/>
      <c r="CG630" s="1202"/>
      <c r="CH630" s="1022"/>
      <c r="CI630" s="1022"/>
      <c r="CJ630" s="1022"/>
      <c r="CK630" s="1065"/>
      <c r="CL630" s="1026"/>
      <c r="CM630" s="1202"/>
      <c r="CN630" s="1022"/>
      <c r="CO630" s="1022"/>
      <c r="CP630" s="1022"/>
      <c r="CQ630" s="1065"/>
      <c r="CR630" s="1026"/>
      <c r="CS630" s="1202"/>
      <c r="CT630" s="1022"/>
      <c r="CU630" s="1022"/>
      <c r="CV630" s="1022"/>
      <c r="CW630" s="1065"/>
      <c r="CX630" s="1026"/>
      <c r="CY630" s="1022"/>
      <c r="CZ630" s="1022"/>
      <c r="DA630" s="1022"/>
      <c r="DB630" s="1022"/>
      <c r="DC630" s="1065"/>
    </row>
    <row r="631" spans="1:107" ht="18.600000000000001" customHeight="1" x14ac:dyDescent="0.25">
      <c r="A631" s="1180" t="s">
        <v>1308</v>
      </c>
      <c r="B631" s="1018"/>
      <c r="C631" s="1018"/>
      <c r="D631" s="1011"/>
      <c r="E631" s="1023"/>
      <c r="F631" s="1019"/>
      <c r="G631" s="1016"/>
      <c r="H631" s="1020"/>
      <c r="I631" s="1239"/>
      <c r="J631" s="1238"/>
      <c r="K631" s="1021"/>
      <c r="L631" s="1016"/>
      <c r="M631" s="1022"/>
      <c r="N63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3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3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3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3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3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31" s="1022"/>
      <c r="U631" s="1022"/>
      <c r="V63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3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3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3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3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3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31" s="1022"/>
      <c r="AC631" s="1046"/>
      <c r="AD631" s="1047"/>
      <c r="AE631" s="1047"/>
      <c r="AF631" s="1047"/>
      <c r="AG631" s="1039"/>
      <c r="AH631" s="1038"/>
      <c r="AI631" s="1048"/>
      <c r="AJ631" s="1048"/>
      <c r="AK631" s="1041"/>
      <c r="AL631" s="1042"/>
      <c r="AM631" s="1043"/>
      <c r="AN631" s="1040"/>
      <c r="AO631" s="1044"/>
      <c r="AP631" s="1044"/>
      <c r="AQ631" s="1044"/>
      <c r="AR631" s="1044"/>
      <c r="AS631" s="1044"/>
      <c r="AT631" s="1044"/>
      <c r="AU631" s="1049"/>
      <c r="AV631" s="1041"/>
      <c r="AW631" s="1041"/>
      <c r="AX631" s="1047"/>
      <c r="AY63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3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31" s="1055"/>
      <c r="BB631" s="1038"/>
      <c r="BC631" s="1038"/>
      <c r="BD63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31" s="1038"/>
      <c r="BF631" s="1030"/>
      <c r="BG631" s="1030"/>
      <c r="BH631" s="1066"/>
      <c r="BI631" s="1038"/>
      <c r="BJ631" s="1066"/>
      <c r="BK631" s="1055"/>
      <c r="BL631" s="1038"/>
      <c r="BM631" s="1067"/>
      <c r="BN631" s="1068"/>
      <c r="BO631" s="1055"/>
      <c r="BP631" s="1022"/>
      <c r="BQ631" s="1067"/>
      <c r="BR631" s="1069"/>
      <c r="BS631" s="1070"/>
      <c r="BT631" s="1022"/>
      <c r="BU631" s="1071"/>
      <c r="BV631" s="1039"/>
      <c r="BW631" s="1025"/>
      <c r="BX631" s="1026"/>
      <c r="BY631" s="1022"/>
      <c r="BZ631" s="1022"/>
      <c r="CA631" s="1025"/>
      <c r="CB631" s="1026"/>
      <c r="CC631" s="1025"/>
      <c r="CD631" s="1026"/>
      <c r="CE631" s="1025"/>
      <c r="CF631" s="1072"/>
      <c r="CG631" s="1203"/>
      <c r="CH631" s="1051"/>
      <c r="CI631" s="1051"/>
      <c r="CJ631" s="1051"/>
      <c r="CK631" s="1065"/>
      <c r="CL631" s="1072"/>
      <c r="CM631" s="1203"/>
      <c r="CN631" s="1051"/>
      <c r="CO631" s="1051"/>
      <c r="CP631" s="1051"/>
      <c r="CQ631" s="1065"/>
      <c r="CR631" s="1026"/>
      <c r="CS631" s="1202"/>
      <c r="CT631" s="1022"/>
      <c r="CU631" s="1022"/>
      <c r="CV631" s="1022"/>
      <c r="CW631" s="1065"/>
      <c r="CX631" s="1026"/>
      <c r="CY631" s="1022"/>
      <c r="CZ631" s="1022"/>
      <c r="DA631" s="1022"/>
      <c r="DB631" s="1022"/>
      <c r="DC631" s="1065"/>
    </row>
    <row r="632" spans="1:107" ht="18.600000000000001" customHeight="1" x14ac:dyDescent="0.25">
      <c r="A632" s="1180" t="s">
        <v>1309</v>
      </c>
      <c r="B632" s="1018"/>
      <c r="C632" s="1018"/>
      <c r="D632" s="1011"/>
      <c r="E632" s="1023"/>
      <c r="F632" s="1019"/>
      <c r="G632" s="1016"/>
      <c r="H632" s="1020"/>
      <c r="I632" s="1239"/>
      <c r="J632" s="1238"/>
      <c r="K632" s="1021"/>
      <c r="L632" s="1016"/>
      <c r="M632" s="1022"/>
      <c r="N63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3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3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3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3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3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32" s="1022"/>
      <c r="U632" s="1022"/>
      <c r="V63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3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3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3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3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3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32" s="1022"/>
      <c r="AC632" s="1046"/>
      <c r="AD632" s="1047"/>
      <c r="AE632" s="1047"/>
      <c r="AF632" s="1047"/>
      <c r="AG632" s="1039"/>
      <c r="AH632" s="1038"/>
      <c r="AI632" s="1048"/>
      <c r="AJ632" s="1048"/>
      <c r="AK632" s="1041"/>
      <c r="AL632" s="1042"/>
      <c r="AM632" s="1043"/>
      <c r="AN632" s="1040"/>
      <c r="AO632" s="1044"/>
      <c r="AP632" s="1044"/>
      <c r="AQ632" s="1044"/>
      <c r="AR632" s="1044"/>
      <c r="AS632" s="1044"/>
      <c r="AT632" s="1044"/>
      <c r="AU632" s="1049"/>
      <c r="AV632" s="1041"/>
      <c r="AW632" s="1041"/>
      <c r="AX632" s="1047"/>
      <c r="AY63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3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32" s="1055"/>
      <c r="BB632" s="1038"/>
      <c r="BC632" s="1038"/>
      <c r="BD63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32" s="1038"/>
      <c r="BF632" s="1030"/>
      <c r="BG632" s="1030"/>
      <c r="BH632" s="1066"/>
      <c r="BI632" s="1038"/>
      <c r="BJ632" s="1066"/>
      <c r="BK632" s="1055"/>
      <c r="BL632" s="1038"/>
      <c r="BM632" s="1067"/>
      <c r="BN632" s="1068"/>
      <c r="BO632" s="1055"/>
      <c r="BP632" s="1022"/>
      <c r="BQ632" s="1067"/>
      <c r="BR632" s="1069"/>
      <c r="BS632" s="1070"/>
      <c r="BT632" s="1022"/>
      <c r="BU632" s="1071"/>
      <c r="BV632" s="1039"/>
      <c r="BW632" s="1025"/>
      <c r="BX632" s="1026"/>
      <c r="BY632" s="1022"/>
      <c r="BZ632" s="1022"/>
      <c r="CA632" s="1025"/>
      <c r="CB632" s="1026"/>
      <c r="CC632" s="1025"/>
      <c r="CD632" s="1026"/>
      <c r="CE632" s="1025"/>
      <c r="CF632" s="1026"/>
      <c r="CG632" s="1202"/>
      <c r="CH632" s="1022"/>
      <c r="CI632" s="1022"/>
      <c r="CJ632" s="1022"/>
      <c r="CK632" s="1065"/>
      <c r="CL632" s="1026"/>
      <c r="CM632" s="1202"/>
      <c r="CN632" s="1022"/>
      <c r="CO632" s="1022"/>
      <c r="CP632" s="1022"/>
      <c r="CQ632" s="1065"/>
      <c r="CR632" s="1026"/>
      <c r="CS632" s="1202"/>
      <c r="CT632" s="1022"/>
      <c r="CU632" s="1022"/>
      <c r="CV632" s="1022"/>
      <c r="CW632" s="1065"/>
      <c r="CX632" s="1026"/>
      <c r="CY632" s="1022"/>
      <c r="CZ632" s="1022"/>
      <c r="DA632" s="1022"/>
      <c r="DB632" s="1022"/>
      <c r="DC632" s="1065"/>
    </row>
    <row r="633" spans="1:107" ht="18.600000000000001" customHeight="1" x14ac:dyDescent="0.25">
      <c r="A633" s="1180" t="s">
        <v>1310</v>
      </c>
      <c r="B633" s="1018"/>
      <c r="C633" s="1018"/>
      <c r="D633" s="1011"/>
      <c r="E633" s="1023"/>
      <c r="F633" s="1019"/>
      <c r="G633" s="1016"/>
      <c r="H633" s="1020"/>
      <c r="I633" s="1239"/>
      <c r="J633" s="1238"/>
      <c r="K633" s="1021"/>
      <c r="L633" s="1016"/>
      <c r="M633" s="1022"/>
      <c r="N63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3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3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3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3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3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33" s="1022"/>
      <c r="U633" s="1022"/>
      <c r="V63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3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3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3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3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3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33" s="1022"/>
      <c r="AC633" s="1046"/>
      <c r="AD633" s="1047"/>
      <c r="AE633" s="1047"/>
      <c r="AF633" s="1047"/>
      <c r="AG633" s="1039"/>
      <c r="AH633" s="1038"/>
      <c r="AI633" s="1048"/>
      <c r="AJ633" s="1048"/>
      <c r="AK633" s="1041"/>
      <c r="AL633" s="1042"/>
      <c r="AM633" s="1043"/>
      <c r="AN633" s="1040"/>
      <c r="AO633" s="1044"/>
      <c r="AP633" s="1044"/>
      <c r="AQ633" s="1044"/>
      <c r="AR633" s="1044"/>
      <c r="AS633" s="1044"/>
      <c r="AT633" s="1044"/>
      <c r="AU633" s="1049"/>
      <c r="AV633" s="1041"/>
      <c r="AW633" s="1041"/>
      <c r="AX633" s="1047"/>
      <c r="AY63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3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33" s="1055"/>
      <c r="BB633" s="1038"/>
      <c r="BC633" s="1038"/>
      <c r="BD63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33" s="1038"/>
      <c r="BF633" s="1030"/>
      <c r="BG633" s="1030"/>
      <c r="BH633" s="1066"/>
      <c r="BI633" s="1038"/>
      <c r="BJ633" s="1066"/>
      <c r="BK633" s="1055"/>
      <c r="BL633" s="1038"/>
      <c r="BM633" s="1067"/>
      <c r="BN633" s="1068"/>
      <c r="BO633" s="1055"/>
      <c r="BP633" s="1022"/>
      <c r="BQ633" s="1067"/>
      <c r="BR633" s="1069"/>
      <c r="BS633" s="1070"/>
      <c r="BT633" s="1022"/>
      <c r="BU633" s="1071"/>
      <c r="BV633" s="1039"/>
      <c r="BW633" s="1025"/>
      <c r="BX633" s="1026"/>
      <c r="BY633" s="1022"/>
      <c r="BZ633" s="1022"/>
      <c r="CA633" s="1025"/>
      <c r="CB633" s="1026"/>
      <c r="CC633" s="1025"/>
      <c r="CD633" s="1026"/>
      <c r="CE633" s="1025"/>
      <c r="CF633" s="1072"/>
      <c r="CG633" s="1203"/>
      <c r="CH633" s="1051"/>
      <c r="CI633" s="1051"/>
      <c r="CJ633" s="1051"/>
      <c r="CK633" s="1065"/>
      <c r="CL633" s="1072"/>
      <c r="CM633" s="1203"/>
      <c r="CN633" s="1051"/>
      <c r="CO633" s="1051"/>
      <c r="CP633" s="1051"/>
      <c r="CQ633" s="1065"/>
      <c r="CR633" s="1026"/>
      <c r="CS633" s="1202"/>
      <c r="CT633" s="1022"/>
      <c r="CU633" s="1022"/>
      <c r="CV633" s="1022"/>
      <c r="CW633" s="1065"/>
      <c r="CX633" s="1026"/>
      <c r="CY633" s="1022"/>
      <c r="CZ633" s="1022"/>
      <c r="DA633" s="1022"/>
      <c r="DB633" s="1022"/>
      <c r="DC633" s="1065"/>
    </row>
    <row r="634" spans="1:107" ht="18.600000000000001" customHeight="1" x14ac:dyDescent="0.25">
      <c r="A634" s="1180" t="s">
        <v>1311</v>
      </c>
      <c r="B634" s="1018"/>
      <c r="C634" s="1018"/>
      <c r="D634" s="1011"/>
      <c r="E634" s="1023"/>
      <c r="F634" s="1019"/>
      <c r="G634" s="1016"/>
      <c r="H634" s="1020"/>
      <c r="I634" s="1239"/>
      <c r="J634" s="1238"/>
      <c r="K634" s="1021"/>
      <c r="L634" s="1016"/>
      <c r="M634" s="1022"/>
      <c r="N63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3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3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3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3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3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34" s="1022"/>
      <c r="U634" s="1022"/>
      <c r="V63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3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3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3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3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3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34" s="1022"/>
      <c r="AC634" s="1046"/>
      <c r="AD634" s="1047"/>
      <c r="AE634" s="1047"/>
      <c r="AF634" s="1047"/>
      <c r="AG634" s="1039"/>
      <c r="AH634" s="1038"/>
      <c r="AI634" s="1048"/>
      <c r="AJ634" s="1048"/>
      <c r="AK634" s="1041"/>
      <c r="AL634" s="1042"/>
      <c r="AM634" s="1043"/>
      <c r="AN634" s="1040"/>
      <c r="AO634" s="1044"/>
      <c r="AP634" s="1044"/>
      <c r="AQ634" s="1044"/>
      <c r="AR634" s="1044"/>
      <c r="AS634" s="1044"/>
      <c r="AT634" s="1044"/>
      <c r="AU634" s="1049"/>
      <c r="AV634" s="1041"/>
      <c r="AW634" s="1041"/>
      <c r="AX634" s="1047"/>
      <c r="AY63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3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34" s="1055"/>
      <c r="BB634" s="1038"/>
      <c r="BC634" s="1038"/>
      <c r="BD63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34" s="1038"/>
      <c r="BF634" s="1030"/>
      <c r="BG634" s="1030"/>
      <c r="BH634" s="1066"/>
      <c r="BI634" s="1038"/>
      <c r="BJ634" s="1066"/>
      <c r="BK634" s="1055"/>
      <c r="BL634" s="1038"/>
      <c r="BM634" s="1067"/>
      <c r="BN634" s="1068"/>
      <c r="BO634" s="1055"/>
      <c r="BP634" s="1022"/>
      <c r="BQ634" s="1067"/>
      <c r="BR634" s="1069"/>
      <c r="BS634" s="1070"/>
      <c r="BT634" s="1022"/>
      <c r="BU634" s="1071"/>
      <c r="BV634" s="1039"/>
      <c r="BW634" s="1025"/>
      <c r="BX634" s="1026"/>
      <c r="BY634" s="1022"/>
      <c r="BZ634" s="1022"/>
      <c r="CA634" s="1025"/>
      <c r="CB634" s="1026"/>
      <c r="CC634" s="1025"/>
      <c r="CD634" s="1026"/>
      <c r="CE634" s="1025"/>
      <c r="CF634" s="1026"/>
      <c r="CG634" s="1202"/>
      <c r="CH634" s="1022"/>
      <c r="CI634" s="1022"/>
      <c r="CJ634" s="1022"/>
      <c r="CK634" s="1065"/>
      <c r="CL634" s="1026"/>
      <c r="CM634" s="1202"/>
      <c r="CN634" s="1022"/>
      <c r="CO634" s="1022"/>
      <c r="CP634" s="1022"/>
      <c r="CQ634" s="1065"/>
      <c r="CR634" s="1026"/>
      <c r="CS634" s="1202"/>
      <c r="CT634" s="1022"/>
      <c r="CU634" s="1022"/>
      <c r="CV634" s="1022"/>
      <c r="CW634" s="1065"/>
      <c r="CX634" s="1026"/>
      <c r="CY634" s="1022"/>
      <c r="CZ634" s="1022"/>
      <c r="DA634" s="1022"/>
      <c r="DB634" s="1022"/>
      <c r="DC634" s="1065"/>
    </row>
    <row r="635" spans="1:107" ht="18.600000000000001" customHeight="1" x14ac:dyDescent="0.25">
      <c r="A635" s="1180" t="s">
        <v>1312</v>
      </c>
      <c r="B635" s="1018"/>
      <c r="C635" s="1018"/>
      <c r="D635" s="1011"/>
      <c r="E635" s="1023"/>
      <c r="F635" s="1019"/>
      <c r="G635" s="1016"/>
      <c r="H635" s="1020"/>
      <c r="I635" s="1239"/>
      <c r="J635" s="1238"/>
      <c r="K635" s="1021"/>
      <c r="L635" s="1016"/>
      <c r="M635" s="1022"/>
      <c r="N63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3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3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3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3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3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35" s="1022"/>
      <c r="U635" s="1022"/>
      <c r="V63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3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3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3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3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3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35" s="1022"/>
      <c r="AC635" s="1046"/>
      <c r="AD635" s="1047"/>
      <c r="AE635" s="1047"/>
      <c r="AF635" s="1047"/>
      <c r="AG635" s="1039"/>
      <c r="AH635" s="1038"/>
      <c r="AI635" s="1048"/>
      <c r="AJ635" s="1048"/>
      <c r="AK635" s="1041"/>
      <c r="AL635" s="1042"/>
      <c r="AM635" s="1043"/>
      <c r="AN635" s="1040"/>
      <c r="AO635" s="1044"/>
      <c r="AP635" s="1044"/>
      <c r="AQ635" s="1044"/>
      <c r="AR635" s="1044"/>
      <c r="AS635" s="1044"/>
      <c r="AT635" s="1044"/>
      <c r="AU635" s="1049"/>
      <c r="AV635" s="1041"/>
      <c r="AW635" s="1041"/>
      <c r="AX635" s="1047"/>
      <c r="AY63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3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35" s="1055"/>
      <c r="BB635" s="1038"/>
      <c r="BC635" s="1038"/>
      <c r="BD63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35" s="1038"/>
      <c r="BF635" s="1030"/>
      <c r="BG635" s="1030"/>
      <c r="BH635" s="1066"/>
      <c r="BI635" s="1038"/>
      <c r="BJ635" s="1066"/>
      <c r="BK635" s="1055"/>
      <c r="BL635" s="1038"/>
      <c r="BM635" s="1067"/>
      <c r="BN635" s="1068"/>
      <c r="BO635" s="1055"/>
      <c r="BP635" s="1022"/>
      <c r="BQ635" s="1067"/>
      <c r="BR635" s="1069"/>
      <c r="BS635" s="1070"/>
      <c r="BT635" s="1022"/>
      <c r="BU635" s="1071"/>
      <c r="BV635" s="1039"/>
      <c r="BW635" s="1025"/>
      <c r="BX635" s="1026"/>
      <c r="BY635" s="1022"/>
      <c r="BZ635" s="1022"/>
      <c r="CA635" s="1025"/>
      <c r="CB635" s="1026"/>
      <c r="CC635" s="1025"/>
      <c r="CD635" s="1026"/>
      <c r="CE635" s="1025"/>
      <c r="CF635" s="1072"/>
      <c r="CG635" s="1203"/>
      <c r="CH635" s="1051"/>
      <c r="CI635" s="1051"/>
      <c r="CJ635" s="1051"/>
      <c r="CK635" s="1065"/>
      <c r="CL635" s="1072"/>
      <c r="CM635" s="1203"/>
      <c r="CN635" s="1051"/>
      <c r="CO635" s="1051"/>
      <c r="CP635" s="1051"/>
      <c r="CQ635" s="1065"/>
      <c r="CR635" s="1026"/>
      <c r="CS635" s="1202"/>
      <c r="CT635" s="1022"/>
      <c r="CU635" s="1022"/>
      <c r="CV635" s="1022"/>
      <c r="CW635" s="1065"/>
      <c r="CX635" s="1026"/>
      <c r="CY635" s="1022"/>
      <c r="CZ635" s="1022"/>
      <c r="DA635" s="1022"/>
      <c r="DB635" s="1022"/>
      <c r="DC635" s="1065"/>
    </row>
    <row r="636" spans="1:107" ht="18.600000000000001" customHeight="1" x14ac:dyDescent="0.25">
      <c r="A636" s="1180" t="s">
        <v>1313</v>
      </c>
      <c r="B636" s="1018"/>
      <c r="C636" s="1018"/>
      <c r="D636" s="1011"/>
      <c r="E636" s="1023"/>
      <c r="F636" s="1019"/>
      <c r="G636" s="1016"/>
      <c r="H636" s="1020"/>
      <c r="I636" s="1239"/>
      <c r="J636" s="1238"/>
      <c r="K636" s="1021"/>
      <c r="L636" s="1016"/>
      <c r="M636" s="1022"/>
      <c r="N63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3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3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3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3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3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36" s="1022"/>
      <c r="U636" s="1022"/>
      <c r="V63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3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3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3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3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3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36" s="1022"/>
      <c r="AC636" s="1046"/>
      <c r="AD636" s="1047"/>
      <c r="AE636" s="1047"/>
      <c r="AF636" s="1047"/>
      <c r="AG636" s="1039"/>
      <c r="AH636" s="1038"/>
      <c r="AI636" s="1048"/>
      <c r="AJ636" s="1048"/>
      <c r="AK636" s="1041"/>
      <c r="AL636" s="1042"/>
      <c r="AM636" s="1043"/>
      <c r="AN636" s="1040"/>
      <c r="AO636" s="1044"/>
      <c r="AP636" s="1044"/>
      <c r="AQ636" s="1044"/>
      <c r="AR636" s="1044"/>
      <c r="AS636" s="1044"/>
      <c r="AT636" s="1044"/>
      <c r="AU636" s="1049"/>
      <c r="AV636" s="1041"/>
      <c r="AW636" s="1041"/>
      <c r="AX636" s="1047"/>
      <c r="AY63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3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36" s="1055"/>
      <c r="BB636" s="1038"/>
      <c r="BC636" s="1038"/>
      <c r="BD63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36" s="1038"/>
      <c r="BF636" s="1030"/>
      <c r="BG636" s="1030"/>
      <c r="BH636" s="1066"/>
      <c r="BI636" s="1038"/>
      <c r="BJ636" s="1066"/>
      <c r="BK636" s="1055"/>
      <c r="BL636" s="1038"/>
      <c r="BM636" s="1067"/>
      <c r="BN636" s="1068"/>
      <c r="BO636" s="1055"/>
      <c r="BP636" s="1022"/>
      <c r="BQ636" s="1067"/>
      <c r="BR636" s="1069"/>
      <c r="BS636" s="1070"/>
      <c r="BT636" s="1022"/>
      <c r="BU636" s="1071"/>
      <c r="BV636" s="1039"/>
      <c r="BW636" s="1025"/>
      <c r="BX636" s="1026"/>
      <c r="BY636" s="1022"/>
      <c r="BZ636" s="1022"/>
      <c r="CA636" s="1025"/>
      <c r="CB636" s="1026"/>
      <c r="CC636" s="1025"/>
      <c r="CD636" s="1026"/>
      <c r="CE636" s="1025"/>
      <c r="CF636" s="1026"/>
      <c r="CG636" s="1202"/>
      <c r="CH636" s="1022"/>
      <c r="CI636" s="1022"/>
      <c r="CJ636" s="1022"/>
      <c r="CK636" s="1065"/>
      <c r="CL636" s="1026"/>
      <c r="CM636" s="1202"/>
      <c r="CN636" s="1022"/>
      <c r="CO636" s="1022"/>
      <c r="CP636" s="1022"/>
      <c r="CQ636" s="1065"/>
      <c r="CR636" s="1026"/>
      <c r="CS636" s="1202"/>
      <c r="CT636" s="1022"/>
      <c r="CU636" s="1022"/>
      <c r="CV636" s="1022"/>
      <c r="CW636" s="1065"/>
      <c r="CX636" s="1026"/>
      <c r="CY636" s="1022"/>
      <c r="CZ636" s="1022"/>
      <c r="DA636" s="1022"/>
      <c r="DB636" s="1022"/>
      <c r="DC636" s="1065"/>
    </row>
    <row r="637" spans="1:107" ht="18.600000000000001" customHeight="1" x14ac:dyDescent="0.25">
      <c r="A637" s="1180" t="s">
        <v>1314</v>
      </c>
      <c r="B637" s="1018"/>
      <c r="C637" s="1018"/>
      <c r="D637" s="1011"/>
      <c r="E637" s="1023"/>
      <c r="F637" s="1019"/>
      <c r="G637" s="1016"/>
      <c r="H637" s="1020"/>
      <c r="I637" s="1239"/>
      <c r="J637" s="1238"/>
      <c r="K637" s="1021"/>
      <c r="L637" s="1016"/>
      <c r="M637" s="1022"/>
      <c r="N63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3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3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3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3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3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37" s="1022"/>
      <c r="U637" s="1022"/>
      <c r="V63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3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3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3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3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3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37" s="1022"/>
      <c r="AC637" s="1046"/>
      <c r="AD637" s="1047"/>
      <c r="AE637" s="1047"/>
      <c r="AF637" s="1047"/>
      <c r="AG637" s="1039"/>
      <c r="AH637" s="1038"/>
      <c r="AI637" s="1048"/>
      <c r="AJ637" s="1048"/>
      <c r="AK637" s="1041"/>
      <c r="AL637" s="1042"/>
      <c r="AM637" s="1043"/>
      <c r="AN637" s="1040"/>
      <c r="AO637" s="1044"/>
      <c r="AP637" s="1044"/>
      <c r="AQ637" s="1044"/>
      <c r="AR637" s="1044"/>
      <c r="AS637" s="1044"/>
      <c r="AT637" s="1044"/>
      <c r="AU637" s="1049"/>
      <c r="AV637" s="1041"/>
      <c r="AW637" s="1041"/>
      <c r="AX637" s="1047"/>
      <c r="AY63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3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37" s="1055"/>
      <c r="BB637" s="1038"/>
      <c r="BC637" s="1038"/>
      <c r="BD63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37" s="1038"/>
      <c r="BF637" s="1030"/>
      <c r="BG637" s="1030"/>
      <c r="BH637" s="1066"/>
      <c r="BI637" s="1038"/>
      <c r="BJ637" s="1066"/>
      <c r="BK637" s="1055"/>
      <c r="BL637" s="1038"/>
      <c r="BM637" s="1067"/>
      <c r="BN637" s="1068"/>
      <c r="BO637" s="1055"/>
      <c r="BP637" s="1022"/>
      <c r="BQ637" s="1067"/>
      <c r="BR637" s="1069"/>
      <c r="BS637" s="1070"/>
      <c r="BT637" s="1022"/>
      <c r="BU637" s="1071"/>
      <c r="BV637" s="1039"/>
      <c r="BW637" s="1025"/>
      <c r="BX637" s="1026"/>
      <c r="BY637" s="1022"/>
      <c r="BZ637" s="1022"/>
      <c r="CA637" s="1025"/>
      <c r="CB637" s="1026"/>
      <c r="CC637" s="1025"/>
      <c r="CD637" s="1026"/>
      <c r="CE637" s="1025"/>
      <c r="CF637" s="1072"/>
      <c r="CG637" s="1203"/>
      <c r="CH637" s="1051"/>
      <c r="CI637" s="1051"/>
      <c r="CJ637" s="1051"/>
      <c r="CK637" s="1065"/>
      <c r="CL637" s="1072"/>
      <c r="CM637" s="1203"/>
      <c r="CN637" s="1051"/>
      <c r="CO637" s="1051"/>
      <c r="CP637" s="1051"/>
      <c r="CQ637" s="1065"/>
      <c r="CR637" s="1026"/>
      <c r="CS637" s="1202"/>
      <c r="CT637" s="1022"/>
      <c r="CU637" s="1022"/>
      <c r="CV637" s="1022"/>
      <c r="CW637" s="1065"/>
      <c r="CX637" s="1026"/>
      <c r="CY637" s="1022"/>
      <c r="CZ637" s="1022"/>
      <c r="DA637" s="1022"/>
      <c r="DB637" s="1022"/>
      <c r="DC637" s="1065"/>
    </row>
    <row r="638" spans="1:107" ht="18.600000000000001" customHeight="1" x14ac:dyDescent="0.25">
      <c r="A638" s="1180" t="s">
        <v>1315</v>
      </c>
      <c r="B638" s="1018"/>
      <c r="C638" s="1018"/>
      <c r="D638" s="1011"/>
      <c r="E638" s="1023"/>
      <c r="F638" s="1019"/>
      <c r="G638" s="1016"/>
      <c r="H638" s="1020"/>
      <c r="I638" s="1239"/>
      <c r="J638" s="1238"/>
      <c r="K638" s="1021"/>
      <c r="L638" s="1016"/>
      <c r="M638" s="1022"/>
      <c r="N63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3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3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3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3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3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38" s="1022"/>
      <c r="U638" s="1022"/>
      <c r="V63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3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3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3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3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3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38" s="1022"/>
      <c r="AC638" s="1046"/>
      <c r="AD638" s="1047"/>
      <c r="AE638" s="1047"/>
      <c r="AF638" s="1047"/>
      <c r="AG638" s="1039"/>
      <c r="AH638" s="1038"/>
      <c r="AI638" s="1048"/>
      <c r="AJ638" s="1048"/>
      <c r="AK638" s="1041"/>
      <c r="AL638" s="1042"/>
      <c r="AM638" s="1043"/>
      <c r="AN638" s="1040"/>
      <c r="AO638" s="1044"/>
      <c r="AP638" s="1044"/>
      <c r="AQ638" s="1044"/>
      <c r="AR638" s="1044"/>
      <c r="AS638" s="1044"/>
      <c r="AT638" s="1044"/>
      <c r="AU638" s="1049"/>
      <c r="AV638" s="1041"/>
      <c r="AW638" s="1041"/>
      <c r="AX638" s="1047"/>
      <c r="AY63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3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38" s="1055"/>
      <c r="BB638" s="1038"/>
      <c r="BC638" s="1038"/>
      <c r="BD63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38" s="1038"/>
      <c r="BF638" s="1030"/>
      <c r="BG638" s="1030"/>
      <c r="BH638" s="1066"/>
      <c r="BI638" s="1038"/>
      <c r="BJ638" s="1066"/>
      <c r="BK638" s="1055"/>
      <c r="BL638" s="1038"/>
      <c r="BM638" s="1067"/>
      <c r="BN638" s="1068"/>
      <c r="BO638" s="1055"/>
      <c r="BP638" s="1022"/>
      <c r="BQ638" s="1067"/>
      <c r="BR638" s="1069"/>
      <c r="BS638" s="1070"/>
      <c r="BT638" s="1022"/>
      <c r="BU638" s="1071"/>
      <c r="BV638" s="1039"/>
      <c r="BW638" s="1025"/>
      <c r="BX638" s="1026"/>
      <c r="BY638" s="1022"/>
      <c r="BZ638" s="1022"/>
      <c r="CA638" s="1025"/>
      <c r="CB638" s="1026"/>
      <c r="CC638" s="1025"/>
      <c r="CD638" s="1026"/>
      <c r="CE638" s="1025"/>
      <c r="CF638" s="1026"/>
      <c r="CG638" s="1202"/>
      <c r="CH638" s="1022"/>
      <c r="CI638" s="1022"/>
      <c r="CJ638" s="1022"/>
      <c r="CK638" s="1065"/>
      <c r="CL638" s="1026"/>
      <c r="CM638" s="1202"/>
      <c r="CN638" s="1022"/>
      <c r="CO638" s="1022"/>
      <c r="CP638" s="1022"/>
      <c r="CQ638" s="1065"/>
      <c r="CR638" s="1026"/>
      <c r="CS638" s="1202"/>
      <c r="CT638" s="1022"/>
      <c r="CU638" s="1022"/>
      <c r="CV638" s="1022"/>
      <c r="CW638" s="1065"/>
      <c r="CX638" s="1026"/>
      <c r="CY638" s="1022"/>
      <c r="CZ638" s="1022"/>
      <c r="DA638" s="1022"/>
      <c r="DB638" s="1022"/>
      <c r="DC638" s="1065"/>
    </row>
    <row r="639" spans="1:107" ht="18.600000000000001" customHeight="1" x14ac:dyDescent="0.25">
      <c r="A639" s="1180" t="s">
        <v>1316</v>
      </c>
      <c r="B639" s="1018"/>
      <c r="C639" s="1018"/>
      <c r="D639" s="1011"/>
      <c r="E639" s="1023"/>
      <c r="F639" s="1019"/>
      <c r="G639" s="1016"/>
      <c r="H639" s="1020"/>
      <c r="I639" s="1239"/>
      <c r="J639" s="1238"/>
      <c r="K639" s="1021"/>
      <c r="L639" s="1016"/>
      <c r="M639" s="1022"/>
      <c r="N63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3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3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3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3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3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39" s="1022"/>
      <c r="U639" s="1022"/>
      <c r="V63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3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3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3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3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3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39" s="1022"/>
      <c r="AC639" s="1046"/>
      <c r="AD639" s="1047"/>
      <c r="AE639" s="1047"/>
      <c r="AF639" s="1047"/>
      <c r="AG639" s="1039"/>
      <c r="AH639" s="1038"/>
      <c r="AI639" s="1048"/>
      <c r="AJ639" s="1048"/>
      <c r="AK639" s="1041"/>
      <c r="AL639" s="1042"/>
      <c r="AM639" s="1043"/>
      <c r="AN639" s="1040"/>
      <c r="AO639" s="1044"/>
      <c r="AP639" s="1044"/>
      <c r="AQ639" s="1044"/>
      <c r="AR639" s="1044"/>
      <c r="AS639" s="1044"/>
      <c r="AT639" s="1044"/>
      <c r="AU639" s="1049"/>
      <c r="AV639" s="1041"/>
      <c r="AW639" s="1041"/>
      <c r="AX639" s="1047"/>
      <c r="AY63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3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39" s="1055"/>
      <c r="BB639" s="1038"/>
      <c r="BC639" s="1038"/>
      <c r="BD63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39" s="1038"/>
      <c r="BF639" s="1030"/>
      <c r="BG639" s="1030"/>
      <c r="BH639" s="1066"/>
      <c r="BI639" s="1038"/>
      <c r="BJ639" s="1066"/>
      <c r="BK639" s="1055"/>
      <c r="BL639" s="1038"/>
      <c r="BM639" s="1067"/>
      <c r="BN639" s="1068"/>
      <c r="BO639" s="1055"/>
      <c r="BP639" s="1022"/>
      <c r="BQ639" s="1067"/>
      <c r="BR639" s="1069"/>
      <c r="BS639" s="1070"/>
      <c r="BT639" s="1022"/>
      <c r="BU639" s="1071"/>
      <c r="BV639" s="1039"/>
      <c r="BW639" s="1025"/>
      <c r="BX639" s="1026"/>
      <c r="BY639" s="1022"/>
      <c r="BZ639" s="1022"/>
      <c r="CA639" s="1025"/>
      <c r="CB639" s="1026"/>
      <c r="CC639" s="1025"/>
      <c r="CD639" s="1026"/>
      <c r="CE639" s="1025"/>
      <c r="CF639" s="1072"/>
      <c r="CG639" s="1203"/>
      <c r="CH639" s="1051"/>
      <c r="CI639" s="1051"/>
      <c r="CJ639" s="1051"/>
      <c r="CK639" s="1065"/>
      <c r="CL639" s="1072"/>
      <c r="CM639" s="1203"/>
      <c r="CN639" s="1051"/>
      <c r="CO639" s="1051"/>
      <c r="CP639" s="1051"/>
      <c r="CQ639" s="1065"/>
      <c r="CR639" s="1026"/>
      <c r="CS639" s="1202"/>
      <c r="CT639" s="1022"/>
      <c r="CU639" s="1022"/>
      <c r="CV639" s="1022"/>
      <c r="CW639" s="1065"/>
      <c r="CX639" s="1026"/>
      <c r="CY639" s="1022"/>
      <c r="CZ639" s="1022"/>
      <c r="DA639" s="1022"/>
      <c r="DB639" s="1022"/>
      <c r="DC639" s="1065"/>
    </row>
    <row r="640" spans="1:107" ht="18.600000000000001" customHeight="1" x14ac:dyDescent="0.25">
      <c r="A640" s="1180" t="s">
        <v>1317</v>
      </c>
      <c r="B640" s="1018"/>
      <c r="C640" s="1018"/>
      <c r="D640" s="1011"/>
      <c r="E640" s="1023"/>
      <c r="F640" s="1019"/>
      <c r="G640" s="1016"/>
      <c r="H640" s="1020"/>
      <c r="I640" s="1239"/>
      <c r="J640" s="1238"/>
      <c r="K640" s="1021"/>
      <c r="L640" s="1016"/>
      <c r="M640" s="1022"/>
      <c r="N64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4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4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4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4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4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40" s="1022"/>
      <c r="U640" s="1022"/>
      <c r="V64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4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4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4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4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4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40" s="1022"/>
      <c r="AC640" s="1046"/>
      <c r="AD640" s="1047"/>
      <c r="AE640" s="1047"/>
      <c r="AF640" s="1047"/>
      <c r="AG640" s="1039"/>
      <c r="AH640" s="1038"/>
      <c r="AI640" s="1048"/>
      <c r="AJ640" s="1048"/>
      <c r="AK640" s="1041"/>
      <c r="AL640" s="1042"/>
      <c r="AM640" s="1043"/>
      <c r="AN640" s="1040"/>
      <c r="AO640" s="1044"/>
      <c r="AP640" s="1044"/>
      <c r="AQ640" s="1044"/>
      <c r="AR640" s="1044"/>
      <c r="AS640" s="1044"/>
      <c r="AT640" s="1044"/>
      <c r="AU640" s="1049"/>
      <c r="AV640" s="1041"/>
      <c r="AW640" s="1041"/>
      <c r="AX640" s="1047"/>
      <c r="AY64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4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40" s="1055"/>
      <c r="BB640" s="1038"/>
      <c r="BC640" s="1038"/>
      <c r="BD64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40" s="1038"/>
      <c r="BF640" s="1030"/>
      <c r="BG640" s="1030"/>
      <c r="BH640" s="1066"/>
      <c r="BI640" s="1038"/>
      <c r="BJ640" s="1066"/>
      <c r="BK640" s="1055"/>
      <c r="BL640" s="1038"/>
      <c r="BM640" s="1067"/>
      <c r="BN640" s="1068"/>
      <c r="BO640" s="1055"/>
      <c r="BP640" s="1022"/>
      <c r="BQ640" s="1067"/>
      <c r="BR640" s="1069"/>
      <c r="BS640" s="1070"/>
      <c r="BT640" s="1022"/>
      <c r="BU640" s="1071"/>
      <c r="BV640" s="1039"/>
      <c r="BW640" s="1025"/>
      <c r="BX640" s="1026"/>
      <c r="BY640" s="1022"/>
      <c r="BZ640" s="1022"/>
      <c r="CA640" s="1025"/>
      <c r="CB640" s="1026"/>
      <c r="CC640" s="1025"/>
      <c r="CD640" s="1026"/>
      <c r="CE640" s="1025"/>
      <c r="CF640" s="1026"/>
      <c r="CG640" s="1202"/>
      <c r="CH640" s="1022"/>
      <c r="CI640" s="1022"/>
      <c r="CJ640" s="1022"/>
      <c r="CK640" s="1065"/>
      <c r="CL640" s="1026"/>
      <c r="CM640" s="1202"/>
      <c r="CN640" s="1022"/>
      <c r="CO640" s="1022"/>
      <c r="CP640" s="1022"/>
      <c r="CQ640" s="1065"/>
      <c r="CR640" s="1026"/>
      <c r="CS640" s="1202"/>
      <c r="CT640" s="1022"/>
      <c r="CU640" s="1022"/>
      <c r="CV640" s="1022"/>
      <c r="CW640" s="1065"/>
      <c r="CX640" s="1026"/>
      <c r="CY640" s="1022"/>
      <c r="CZ640" s="1022"/>
      <c r="DA640" s="1022"/>
      <c r="DB640" s="1022"/>
      <c r="DC640" s="1065"/>
    </row>
    <row r="641" spans="1:107" ht="18.600000000000001" customHeight="1" x14ac:dyDescent="0.25">
      <c r="A641" s="1180" t="s">
        <v>1318</v>
      </c>
      <c r="B641" s="1018"/>
      <c r="C641" s="1018"/>
      <c r="D641" s="1011"/>
      <c r="E641" s="1023"/>
      <c r="F641" s="1019"/>
      <c r="G641" s="1016"/>
      <c r="H641" s="1020"/>
      <c r="I641" s="1239"/>
      <c r="J641" s="1238"/>
      <c r="K641" s="1021"/>
      <c r="L641" s="1016"/>
      <c r="M641" s="1022"/>
      <c r="N64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4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4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4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4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4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41" s="1022"/>
      <c r="U641" s="1022"/>
      <c r="V64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4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4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4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4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4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41" s="1022"/>
      <c r="AC641" s="1046"/>
      <c r="AD641" s="1047"/>
      <c r="AE641" s="1047"/>
      <c r="AF641" s="1047"/>
      <c r="AG641" s="1039"/>
      <c r="AH641" s="1038"/>
      <c r="AI641" s="1048"/>
      <c r="AJ641" s="1048"/>
      <c r="AK641" s="1041"/>
      <c r="AL641" s="1042"/>
      <c r="AM641" s="1043"/>
      <c r="AN641" s="1040"/>
      <c r="AO641" s="1044"/>
      <c r="AP641" s="1044"/>
      <c r="AQ641" s="1044"/>
      <c r="AR641" s="1044"/>
      <c r="AS641" s="1044"/>
      <c r="AT641" s="1044"/>
      <c r="AU641" s="1049"/>
      <c r="AV641" s="1041"/>
      <c r="AW641" s="1041"/>
      <c r="AX641" s="1047"/>
      <c r="AY64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4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41" s="1055"/>
      <c r="BB641" s="1038"/>
      <c r="BC641" s="1038"/>
      <c r="BD64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41" s="1038"/>
      <c r="BF641" s="1030"/>
      <c r="BG641" s="1030"/>
      <c r="BH641" s="1066"/>
      <c r="BI641" s="1038"/>
      <c r="BJ641" s="1066"/>
      <c r="BK641" s="1055"/>
      <c r="BL641" s="1038"/>
      <c r="BM641" s="1067"/>
      <c r="BN641" s="1068"/>
      <c r="BO641" s="1055"/>
      <c r="BP641" s="1022"/>
      <c r="BQ641" s="1067"/>
      <c r="BR641" s="1069"/>
      <c r="BS641" s="1070"/>
      <c r="BT641" s="1022"/>
      <c r="BU641" s="1071"/>
      <c r="BV641" s="1039"/>
      <c r="BW641" s="1025"/>
      <c r="BX641" s="1026"/>
      <c r="BY641" s="1022"/>
      <c r="BZ641" s="1022"/>
      <c r="CA641" s="1025"/>
      <c r="CB641" s="1026"/>
      <c r="CC641" s="1025"/>
      <c r="CD641" s="1026"/>
      <c r="CE641" s="1025"/>
      <c r="CF641" s="1072"/>
      <c r="CG641" s="1203"/>
      <c r="CH641" s="1051"/>
      <c r="CI641" s="1051"/>
      <c r="CJ641" s="1051"/>
      <c r="CK641" s="1065"/>
      <c r="CL641" s="1072"/>
      <c r="CM641" s="1203"/>
      <c r="CN641" s="1051"/>
      <c r="CO641" s="1051"/>
      <c r="CP641" s="1051"/>
      <c r="CQ641" s="1065"/>
      <c r="CR641" s="1026"/>
      <c r="CS641" s="1202"/>
      <c r="CT641" s="1022"/>
      <c r="CU641" s="1022"/>
      <c r="CV641" s="1022"/>
      <c r="CW641" s="1065"/>
      <c r="CX641" s="1026"/>
      <c r="CY641" s="1022"/>
      <c r="CZ641" s="1022"/>
      <c r="DA641" s="1022"/>
      <c r="DB641" s="1022"/>
      <c r="DC641" s="1065"/>
    </row>
    <row r="642" spans="1:107" ht="18.600000000000001" customHeight="1" x14ac:dyDescent="0.25">
      <c r="A642" s="1180" t="s">
        <v>1319</v>
      </c>
      <c r="B642" s="1018"/>
      <c r="C642" s="1018"/>
      <c r="D642" s="1011"/>
      <c r="E642" s="1023"/>
      <c r="F642" s="1019"/>
      <c r="G642" s="1016"/>
      <c r="H642" s="1020"/>
      <c r="I642" s="1239"/>
      <c r="J642" s="1238"/>
      <c r="K642" s="1021"/>
      <c r="L642" s="1016"/>
      <c r="M642" s="1022"/>
      <c r="N64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4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4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4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4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4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42" s="1022"/>
      <c r="U642" s="1022"/>
      <c r="V64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4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4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4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4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4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42" s="1022"/>
      <c r="AC642" s="1046"/>
      <c r="AD642" s="1047"/>
      <c r="AE642" s="1047"/>
      <c r="AF642" s="1047"/>
      <c r="AG642" s="1039"/>
      <c r="AH642" s="1038"/>
      <c r="AI642" s="1048"/>
      <c r="AJ642" s="1048"/>
      <c r="AK642" s="1041"/>
      <c r="AL642" s="1042"/>
      <c r="AM642" s="1043"/>
      <c r="AN642" s="1040"/>
      <c r="AO642" s="1044"/>
      <c r="AP642" s="1044"/>
      <c r="AQ642" s="1044"/>
      <c r="AR642" s="1044"/>
      <c r="AS642" s="1044"/>
      <c r="AT642" s="1044"/>
      <c r="AU642" s="1049"/>
      <c r="AV642" s="1041"/>
      <c r="AW642" s="1041"/>
      <c r="AX642" s="1047"/>
      <c r="AY64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4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42" s="1055"/>
      <c r="BB642" s="1038"/>
      <c r="BC642" s="1038"/>
      <c r="BD64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42" s="1038"/>
      <c r="BF642" s="1030"/>
      <c r="BG642" s="1030"/>
      <c r="BH642" s="1066"/>
      <c r="BI642" s="1038"/>
      <c r="BJ642" s="1066"/>
      <c r="BK642" s="1055"/>
      <c r="BL642" s="1038"/>
      <c r="BM642" s="1067"/>
      <c r="BN642" s="1068"/>
      <c r="BO642" s="1055"/>
      <c r="BP642" s="1022"/>
      <c r="BQ642" s="1067"/>
      <c r="BR642" s="1069"/>
      <c r="BS642" s="1070"/>
      <c r="BT642" s="1022"/>
      <c r="BU642" s="1071"/>
      <c r="BV642" s="1039"/>
      <c r="BW642" s="1025"/>
      <c r="BX642" s="1026"/>
      <c r="BY642" s="1022"/>
      <c r="BZ642" s="1022"/>
      <c r="CA642" s="1025"/>
      <c r="CB642" s="1026"/>
      <c r="CC642" s="1025"/>
      <c r="CD642" s="1026"/>
      <c r="CE642" s="1025"/>
      <c r="CF642" s="1026"/>
      <c r="CG642" s="1202"/>
      <c r="CH642" s="1022"/>
      <c r="CI642" s="1022"/>
      <c r="CJ642" s="1022"/>
      <c r="CK642" s="1065"/>
      <c r="CL642" s="1026"/>
      <c r="CM642" s="1202"/>
      <c r="CN642" s="1022"/>
      <c r="CO642" s="1022"/>
      <c r="CP642" s="1022"/>
      <c r="CQ642" s="1065"/>
      <c r="CR642" s="1026"/>
      <c r="CS642" s="1202"/>
      <c r="CT642" s="1022"/>
      <c r="CU642" s="1022"/>
      <c r="CV642" s="1022"/>
      <c r="CW642" s="1065"/>
      <c r="CX642" s="1026"/>
      <c r="CY642" s="1022"/>
      <c r="CZ642" s="1022"/>
      <c r="DA642" s="1022"/>
      <c r="DB642" s="1022"/>
      <c r="DC642" s="1065"/>
    </row>
    <row r="643" spans="1:107" ht="18.600000000000001" customHeight="1" x14ac:dyDescent="0.25">
      <c r="A643" s="1180" t="s">
        <v>1320</v>
      </c>
      <c r="B643" s="1018"/>
      <c r="C643" s="1018"/>
      <c r="D643" s="1011"/>
      <c r="E643" s="1023"/>
      <c r="F643" s="1019"/>
      <c r="G643" s="1016"/>
      <c r="H643" s="1020"/>
      <c r="I643" s="1239"/>
      <c r="J643" s="1238"/>
      <c r="K643" s="1021"/>
      <c r="L643" s="1016"/>
      <c r="M643" s="1022"/>
      <c r="N64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4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4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4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4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4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43" s="1022"/>
      <c r="U643" s="1022"/>
      <c r="V64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4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4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4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4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4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43" s="1022"/>
      <c r="AC643" s="1046"/>
      <c r="AD643" s="1047"/>
      <c r="AE643" s="1047"/>
      <c r="AF643" s="1047"/>
      <c r="AG643" s="1039"/>
      <c r="AH643" s="1038"/>
      <c r="AI643" s="1048"/>
      <c r="AJ643" s="1048"/>
      <c r="AK643" s="1041"/>
      <c r="AL643" s="1042"/>
      <c r="AM643" s="1043"/>
      <c r="AN643" s="1040"/>
      <c r="AO643" s="1044"/>
      <c r="AP643" s="1044"/>
      <c r="AQ643" s="1044"/>
      <c r="AR643" s="1044"/>
      <c r="AS643" s="1044"/>
      <c r="AT643" s="1044"/>
      <c r="AU643" s="1049"/>
      <c r="AV643" s="1041"/>
      <c r="AW643" s="1041"/>
      <c r="AX643" s="1047"/>
      <c r="AY64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4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43" s="1055"/>
      <c r="BB643" s="1038"/>
      <c r="BC643" s="1038"/>
      <c r="BD64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43" s="1038"/>
      <c r="BF643" s="1030"/>
      <c r="BG643" s="1030"/>
      <c r="BH643" s="1066"/>
      <c r="BI643" s="1038"/>
      <c r="BJ643" s="1066"/>
      <c r="BK643" s="1055"/>
      <c r="BL643" s="1038"/>
      <c r="BM643" s="1067"/>
      <c r="BN643" s="1068"/>
      <c r="BO643" s="1055"/>
      <c r="BP643" s="1022"/>
      <c r="BQ643" s="1067"/>
      <c r="BR643" s="1069"/>
      <c r="BS643" s="1070"/>
      <c r="BT643" s="1022"/>
      <c r="BU643" s="1071"/>
      <c r="BV643" s="1039"/>
      <c r="BW643" s="1025"/>
      <c r="BX643" s="1026"/>
      <c r="BY643" s="1022"/>
      <c r="BZ643" s="1022"/>
      <c r="CA643" s="1025"/>
      <c r="CB643" s="1026"/>
      <c r="CC643" s="1025"/>
      <c r="CD643" s="1026"/>
      <c r="CE643" s="1025"/>
      <c r="CF643" s="1072"/>
      <c r="CG643" s="1203"/>
      <c r="CH643" s="1051"/>
      <c r="CI643" s="1051"/>
      <c r="CJ643" s="1051"/>
      <c r="CK643" s="1065"/>
      <c r="CL643" s="1072"/>
      <c r="CM643" s="1203"/>
      <c r="CN643" s="1051"/>
      <c r="CO643" s="1051"/>
      <c r="CP643" s="1051"/>
      <c r="CQ643" s="1065"/>
      <c r="CR643" s="1026"/>
      <c r="CS643" s="1202"/>
      <c r="CT643" s="1022"/>
      <c r="CU643" s="1022"/>
      <c r="CV643" s="1022"/>
      <c r="CW643" s="1065"/>
      <c r="CX643" s="1026"/>
      <c r="CY643" s="1022"/>
      <c r="CZ643" s="1022"/>
      <c r="DA643" s="1022"/>
      <c r="DB643" s="1022"/>
      <c r="DC643" s="1065"/>
    </row>
    <row r="644" spans="1:107" ht="18.600000000000001" customHeight="1" x14ac:dyDescent="0.25">
      <c r="A644" s="1180" t="s">
        <v>1321</v>
      </c>
      <c r="B644" s="1018"/>
      <c r="C644" s="1018"/>
      <c r="D644" s="1011"/>
      <c r="E644" s="1023"/>
      <c r="F644" s="1019"/>
      <c r="G644" s="1016"/>
      <c r="H644" s="1020"/>
      <c r="I644" s="1239"/>
      <c r="J644" s="1238"/>
      <c r="K644" s="1021"/>
      <c r="L644" s="1016"/>
      <c r="M644" s="1022"/>
      <c r="N64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4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4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4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4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4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44" s="1022"/>
      <c r="U644" s="1022"/>
      <c r="V64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4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4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4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4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4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44" s="1022"/>
      <c r="AC644" s="1046"/>
      <c r="AD644" s="1047"/>
      <c r="AE644" s="1047"/>
      <c r="AF644" s="1047"/>
      <c r="AG644" s="1039"/>
      <c r="AH644" s="1038"/>
      <c r="AI644" s="1048"/>
      <c r="AJ644" s="1048"/>
      <c r="AK644" s="1041"/>
      <c r="AL644" s="1042"/>
      <c r="AM644" s="1043"/>
      <c r="AN644" s="1040"/>
      <c r="AO644" s="1044"/>
      <c r="AP644" s="1044"/>
      <c r="AQ644" s="1044"/>
      <c r="AR644" s="1044"/>
      <c r="AS644" s="1044"/>
      <c r="AT644" s="1044"/>
      <c r="AU644" s="1049"/>
      <c r="AV644" s="1041"/>
      <c r="AW644" s="1041"/>
      <c r="AX644" s="1047"/>
      <c r="AY64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4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44" s="1055"/>
      <c r="BB644" s="1038"/>
      <c r="BC644" s="1038"/>
      <c r="BD64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44" s="1038"/>
      <c r="BF644" s="1030"/>
      <c r="BG644" s="1030"/>
      <c r="BH644" s="1066"/>
      <c r="BI644" s="1038"/>
      <c r="BJ644" s="1066"/>
      <c r="BK644" s="1055"/>
      <c r="BL644" s="1038"/>
      <c r="BM644" s="1067"/>
      <c r="BN644" s="1068"/>
      <c r="BO644" s="1055"/>
      <c r="BP644" s="1022"/>
      <c r="BQ644" s="1067"/>
      <c r="BR644" s="1069"/>
      <c r="BS644" s="1070"/>
      <c r="BT644" s="1022"/>
      <c r="BU644" s="1071"/>
      <c r="BV644" s="1039"/>
      <c r="BW644" s="1025"/>
      <c r="BX644" s="1026"/>
      <c r="BY644" s="1022"/>
      <c r="BZ644" s="1022"/>
      <c r="CA644" s="1025"/>
      <c r="CB644" s="1026"/>
      <c r="CC644" s="1025"/>
      <c r="CD644" s="1026"/>
      <c r="CE644" s="1025"/>
      <c r="CF644" s="1026"/>
      <c r="CG644" s="1202"/>
      <c r="CH644" s="1022"/>
      <c r="CI644" s="1022"/>
      <c r="CJ644" s="1022"/>
      <c r="CK644" s="1065"/>
      <c r="CL644" s="1026"/>
      <c r="CM644" s="1202"/>
      <c r="CN644" s="1022"/>
      <c r="CO644" s="1022"/>
      <c r="CP644" s="1022"/>
      <c r="CQ644" s="1065"/>
      <c r="CR644" s="1026"/>
      <c r="CS644" s="1202"/>
      <c r="CT644" s="1022"/>
      <c r="CU644" s="1022"/>
      <c r="CV644" s="1022"/>
      <c r="CW644" s="1065"/>
      <c r="CX644" s="1026"/>
      <c r="CY644" s="1022"/>
      <c r="CZ644" s="1022"/>
      <c r="DA644" s="1022"/>
      <c r="DB644" s="1022"/>
      <c r="DC644" s="1065"/>
    </row>
    <row r="645" spans="1:107" ht="18.600000000000001" customHeight="1" x14ac:dyDescent="0.25">
      <c r="A645" s="1180" t="s">
        <v>1322</v>
      </c>
      <c r="B645" s="1018"/>
      <c r="C645" s="1018"/>
      <c r="D645" s="1011"/>
      <c r="E645" s="1023"/>
      <c r="F645" s="1019"/>
      <c r="G645" s="1016"/>
      <c r="H645" s="1020"/>
      <c r="I645" s="1239"/>
      <c r="J645" s="1238"/>
      <c r="K645" s="1021"/>
      <c r="L645" s="1016"/>
      <c r="M645" s="1022"/>
      <c r="N64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4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4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4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4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4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45" s="1022"/>
      <c r="U645" s="1022"/>
      <c r="V64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4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4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4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4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4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45" s="1022"/>
      <c r="AC645" s="1046"/>
      <c r="AD645" s="1047"/>
      <c r="AE645" s="1047"/>
      <c r="AF645" s="1047"/>
      <c r="AG645" s="1039"/>
      <c r="AH645" s="1038"/>
      <c r="AI645" s="1048"/>
      <c r="AJ645" s="1048"/>
      <c r="AK645" s="1041"/>
      <c r="AL645" s="1042"/>
      <c r="AM645" s="1043"/>
      <c r="AN645" s="1040"/>
      <c r="AO645" s="1044"/>
      <c r="AP645" s="1044"/>
      <c r="AQ645" s="1044"/>
      <c r="AR645" s="1044"/>
      <c r="AS645" s="1044"/>
      <c r="AT645" s="1044"/>
      <c r="AU645" s="1049"/>
      <c r="AV645" s="1041"/>
      <c r="AW645" s="1041"/>
      <c r="AX645" s="1047"/>
      <c r="AY64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4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45" s="1055"/>
      <c r="BB645" s="1038"/>
      <c r="BC645" s="1038"/>
      <c r="BD64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45" s="1038"/>
      <c r="BF645" s="1030"/>
      <c r="BG645" s="1030"/>
      <c r="BH645" s="1066"/>
      <c r="BI645" s="1038"/>
      <c r="BJ645" s="1066"/>
      <c r="BK645" s="1055"/>
      <c r="BL645" s="1038"/>
      <c r="BM645" s="1067"/>
      <c r="BN645" s="1068"/>
      <c r="BO645" s="1055"/>
      <c r="BP645" s="1022"/>
      <c r="BQ645" s="1067"/>
      <c r="BR645" s="1069"/>
      <c r="BS645" s="1070"/>
      <c r="BT645" s="1022"/>
      <c r="BU645" s="1071"/>
      <c r="BV645" s="1039"/>
      <c r="BW645" s="1025"/>
      <c r="BX645" s="1026"/>
      <c r="BY645" s="1022"/>
      <c r="BZ645" s="1022"/>
      <c r="CA645" s="1025"/>
      <c r="CB645" s="1026"/>
      <c r="CC645" s="1025"/>
      <c r="CD645" s="1026"/>
      <c r="CE645" s="1025"/>
      <c r="CF645" s="1072"/>
      <c r="CG645" s="1203"/>
      <c r="CH645" s="1051"/>
      <c r="CI645" s="1051"/>
      <c r="CJ645" s="1051"/>
      <c r="CK645" s="1065"/>
      <c r="CL645" s="1072"/>
      <c r="CM645" s="1203"/>
      <c r="CN645" s="1051"/>
      <c r="CO645" s="1051"/>
      <c r="CP645" s="1051"/>
      <c r="CQ645" s="1065"/>
      <c r="CR645" s="1026"/>
      <c r="CS645" s="1202"/>
      <c r="CT645" s="1022"/>
      <c r="CU645" s="1022"/>
      <c r="CV645" s="1022"/>
      <c r="CW645" s="1065"/>
      <c r="CX645" s="1026"/>
      <c r="CY645" s="1022"/>
      <c r="CZ645" s="1022"/>
      <c r="DA645" s="1022"/>
      <c r="DB645" s="1022"/>
      <c r="DC645" s="1065"/>
    </row>
    <row r="646" spans="1:107" ht="18.600000000000001" customHeight="1" x14ac:dyDescent="0.25">
      <c r="A646" s="1180" t="s">
        <v>1323</v>
      </c>
      <c r="B646" s="1018"/>
      <c r="C646" s="1018"/>
      <c r="D646" s="1011"/>
      <c r="E646" s="1023"/>
      <c r="F646" s="1019"/>
      <c r="G646" s="1016"/>
      <c r="H646" s="1020"/>
      <c r="I646" s="1239"/>
      <c r="J646" s="1238"/>
      <c r="K646" s="1021"/>
      <c r="L646" s="1016"/>
      <c r="M646" s="1022"/>
      <c r="N64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4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4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4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4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4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46" s="1022"/>
      <c r="U646" s="1022"/>
      <c r="V64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4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4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4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4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4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46" s="1022"/>
      <c r="AC646" s="1046"/>
      <c r="AD646" s="1047"/>
      <c r="AE646" s="1047"/>
      <c r="AF646" s="1047"/>
      <c r="AG646" s="1039"/>
      <c r="AH646" s="1038"/>
      <c r="AI646" s="1048"/>
      <c r="AJ646" s="1048"/>
      <c r="AK646" s="1041"/>
      <c r="AL646" s="1042"/>
      <c r="AM646" s="1043"/>
      <c r="AN646" s="1040"/>
      <c r="AO646" s="1044"/>
      <c r="AP646" s="1044"/>
      <c r="AQ646" s="1044"/>
      <c r="AR646" s="1044"/>
      <c r="AS646" s="1044"/>
      <c r="AT646" s="1044"/>
      <c r="AU646" s="1049"/>
      <c r="AV646" s="1041"/>
      <c r="AW646" s="1041"/>
      <c r="AX646" s="1047"/>
      <c r="AY64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4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46" s="1055"/>
      <c r="BB646" s="1038"/>
      <c r="BC646" s="1038"/>
      <c r="BD64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46" s="1038"/>
      <c r="BF646" s="1030"/>
      <c r="BG646" s="1030"/>
      <c r="BH646" s="1066"/>
      <c r="BI646" s="1038"/>
      <c r="BJ646" s="1066"/>
      <c r="BK646" s="1055"/>
      <c r="BL646" s="1038"/>
      <c r="BM646" s="1067"/>
      <c r="BN646" s="1068"/>
      <c r="BO646" s="1055"/>
      <c r="BP646" s="1022"/>
      <c r="BQ646" s="1067"/>
      <c r="BR646" s="1069"/>
      <c r="BS646" s="1070"/>
      <c r="BT646" s="1022"/>
      <c r="BU646" s="1071"/>
      <c r="BV646" s="1039"/>
      <c r="BW646" s="1025"/>
      <c r="BX646" s="1026"/>
      <c r="BY646" s="1022"/>
      <c r="BZ646" s="1022"/>
      <c r="CA646" s="1025"/>
      <c r="CB646" s="1026"/>
      <c r="CC646" s="1025"/>
      <c r="CD646" s="1026"/>
      <c r="CE646" s="1025"/>
      <c r="CF646" s="1026"/>
      <c r="CG646" s="1202"/>
      <c r="CH646" s="1022"/>
      <c r="CI646" s="1022"/>
      <c r="CJ646" s="1022"/>
      <c r="CK646" s="1065"/>
      <c r="CL646" s="1026"/>
      <c r="CM646" s="1202"/>
      <c r="CN646" s="1022"/>
      <c r="CO646" s="1022"/>
      <c r="CP646" s="1022"/>
      <c r="CQ646" s="1065"/>
      <c r="CR646" s="1026"/>
      <c r="CS646" s="1202"/>
      <c r="CT646" s="1022"/>
      <c r="CU646" s="1022"/>
      <c r="CV646" s="1022"/>
      <c r="CW646" s="1065"/>
      <c r="CX646" s="1026"/>
      <c r="CY646" s="1022"/>
      <c r="CZ646" s="1022"/>
      <c r="DA646" s="1022"/>
      <c r="DB646" s="1022"/>
      <c r="DC646" s="1065"/>
    </row>
    <row r="647" spans="1:107" ht="18.600000000000001" customHeight="1" x14ac:dyDescent="0.25">
      <c r="A647" s="1180" t="s">
        <v>1324</v>
      </c>
      <c r="B647" s="1018"/>
      <c r="C647" s="1018"/>
      <c r="D647" s="1011"/>
      <c r="E647" s="1023"/>
      <c r="F647" s="1019"/>
      <c r="G647" s="1016"/>
      <c r="H647" s="1020"/>
      <c r="I647" s="1239"/>
      <c r="J647" s="1238"/>
      <c r="K647" s="1021"/>
      <c r="L647" s="1016"/>
      <c r="M647" s="1022"/>
      <c r="N64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4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4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4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4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4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47" s="1022"/>
      <c r="U647" s="1022"/>
      <c r="V64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4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4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4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4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4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47" s="1022"/>
      <c r="AC647" s="1046"/>
      <c r="AD647" s="1047"/>
      <c r="AE647" s="1047"/>
      <c r="AF647" s="1047"/>
      <c r="AG647" s="1039"/>
      <c r="AH647" s="1038"/>
      <c r="AI647" s="1048"/>
      <c r="AJ647" s="1048"/>
      <c r="AK647" s="1041"/>
      <c r="AL647" s="1042"/>
      <c r="AM647" s="1043"/>
      <c r="AN647" s="1040"/>
      <c r="AO647" s="1044"/>
      <c r="AP647" s="1044"/>
      <c r="AQ647" s="1044"/>
      <c r="AR647" s="1044"/>
      <c r="AS647" s="1044"/>
      <c r="AT647" s="1044"/>
      <c r="AU647" s="1049"/>
      <c r="AV647" s="1041"/>
      <c r="AW647" s="1041"/>
      <c r="AX647" s="1047"/>
      <c r="AY64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4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47" s="1055"/>
      <c r="BB647" s="1038"/>
      <c r="BC647" s="1038"/>
      <c r="BD64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47" s="1038"/>
      <c r="BF647" s="1030"/>
      <c r="BG647" s="1030"/>
      <c r="BH647" s="1066"/>
      <c r="BI647" s="1038"/>
      <c r="BJ647" s="1066"/>
      <c r="BK647" s="1055"/>
      <c r="BL647" s="1038"/>
      <c r="BM647" s="1067"/>
      <c r="BN647" s="1068"/>
      <c r="BO647" s="1055"/>
      <c r="BP647" s="1022"/>
      <c r="BQ647" s="1067"/>
      <c r="BR647" s="1069"/>
      <c r="BS647" s="1070"/>
      <c r="BT647" s="1022"/>
      <c r="BU647" s="1071"/>
      <c r="BV647" s="1039"/>
      <c r="BW647" s="1025"/>
      <c r="BX647" s="1026"/>
      <c r="BY647" s="1022"/>
      <c r="BZ647" s="1022"/>
      <c r="CA647" s="1025"/>
      <c r="CB647" s="1026"/>
      <c r="CC647" s="1025"/>
      <c r="CD647" s="1026"/>
      <c r="CE647" s="1025"/>
      <c r="CF647" s="1072"/>
      <c r="CG647" s="1203"/>
      <c r="CH647" s="1051"/>
      <c r="CI647" s="1051"/>
      <c r="CJ647" s="1051"/>
      <c r="CK647" s="1065"/>
      <c r="CL647" s="1072"/>
      <c r="CM647" s="1203"/>
      <c r="CN647" s="1051"/>
      <c r="CO647" s="1051"/>
      <c r="CP647" s="1051"/>
      <c r="CQ647" s="1065"/>
      <c r="CR647" s="1026"/>
      <c r="CS647" s="1202"/>
      <c r="CT647" s="1022"/>
      <c r="CU647" s="1022"/>
      <c r="CV647" s="1022"/>
      <c r="CW647" s="1065"/>
      <c r="CX647" s="1026"/>
      <c r="CY647" s="1022"/>
      <c r="CZ647" s="1022"/>
      <c r="DA647" s="1022"/>
      <c r="DB647" s="1022"/>
      <c r="DC647" s="1065"/>
    </row>
    <row r="648" spans="1:107" ht="18.600000000000001" customHeight="1" x14ac:dyDescent="0.25">
      <c r="A648" s="1180" t="s">
        <v>1325</v>
      </c>
      <c r="B648" s="1018"/>
      <c r="C648" s="1018"/>
      <c r="D648" s="1011"/>
      <c r="E648" s="1023"/>
      <c r="F648" s="1019"/>
      <c r="G648" s="1016"/>
      <c r="H648" s="1020"/>
      <c r="I648" s="1239"/>
      <c r="J648" s="1238"/>
      <c r="K648" s="1021"/>
      <c r="L648" s="1016"/>
      <c r="M648" s="1022"/>
      <c r="N64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4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4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4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4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4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48" s="1022"/>
      <c r="U648" s="1022"/>
      <c r="V64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4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4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4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4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4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48" s="1022"/>
      <c r="AC648" s="1046"/>
      <c r="AD648" s="1047"/>
      <c r="AE648" s="1047"/>
      <c r="AF648" s="1047"/>
      <c r="AG648" s="1039"/>
      <c r="AH648" s="1038"/>
      <c r="AI648" s="1048"/>
      <c r="AJ648" s="1048"/>
      <c r="AK648" s="1041"/>
      <c r="AL648" s="1042"/>
      <c r="AM648" s="1043"/>
      <c r="AN648" s="1040"/>
      <c r="AO648" s="1044"/>
      <c r="AP648" s="1044"/>
      <c r="AQ648" s="1044"/>
      <c r="AR648" s="1044"/>
      <c r="AS648" s="1044"/>
      <c r="AT648" s="1044"/>
      <c r="AU648" s="1049"/>
      <c r="AV648" s="1041"/>
      <c r="AW648" s="1041"/>
      <c r="AX648" s="1047"/>
      <c r="AY64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4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48" s="1055"/>
      <c r="BB648" s="1038"/>
      <c r="BC648" s="1038"/>
      <c r="BD64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48" s="1038"/>
      <c r="BF648" s="1030"/>
      <c r="BG648" s="1030"/>
      <c r="BH648" s="1066"/>
      <c r="BI648" s="1038"/>
      <c r="BJ648" s="1066"/>
      <c r="BK648" s="1055"/>
      <c r="BL648" s="1038"/>
      <c r="BM648" s="1067"/>
      <c r="BN648" s="1068"/>
      <c r="BO648" s="1055"/>
      <c r="BP648" s="1022"/>
      <c r="BQ648" s="1067"/>
      <c r="BR648" s="1069"/>
      <c r="BS648" s="1070"/>
      <c r="BT648" s="1022"/>
      <c r="BU648" s="1071"/>
      <c r="BV648" s="1039"/>
      <c r="BW648" s="1025"/>
      <c r="BX648" s="1026"/>
      <c r="BY648" s="1022"/>
      <c r="BZ648" s="1022"/>
      <c r="CA648" s="1025"/>
      <c r="CB648" s="1026"/>
      <c r="CC648" s="1025"/>
      <c r="CD648" s="1026"/>
      <c r="CE648" s="1025"/>
      <c r="CF648" s="1026"/>
      <c r="CG648" s="1202"/>
      <c r="CH648" s="1022"/>
      <c r="CI648" s="1022"/>
      <c r="CJ648" s="1022"/>
      <c r="CK648" s="1065"/>
      <c r="CL648" s="1026"/>
      <c r="CM648" s="1202"/>
      <c r="CN648" s="1022"/>
      <c r="CO648" s="1022"/>
      <c r="CP648" s="1022"/>
      <c r="CQ648" s="1065"/>
      <c r="CR648" s="1026"/>
      <c r="CS648" s="1202"/>
      <c r="CT648" s="1022"/>
      <c r="CU648" s="1022"/>
      <c r="CV648" s="1022"/>
      <c r="CW648" s="1065"/>
      <c r="CX648" s="1026"/>
      <c r="CY648" s="1022"/>
      <c r="CZ648" s="1022"/>
      <c r="DA648" s="1022"/>
      <c r="DB648" s="1022"/>
      <c r="DC648" s="1065"/>
    </row>
    <row r="649" spans="1:107" ht="18.600000000000001" customHeight="1" x14ac:dyDescent="0.25">
      <c r="A649" s="1180" t="s">
        <v>1326</v>
      </c>
      <c r="B649" s="1018"/>
      <c r="C649" s="1018"/>
      <c r="D649" s="1011"/>
      <c r="E649" s="1023"/>
      <c r="F649" s="1019"/>
      <c r="G649" s="1016"/>
      <c r="H649" s="1020"/>
      <c r="I649" s="1239"/>
      <c r="J649" s="1238"/>
      <c r="K649" s="1021"/>
      <c r="L649" s="1016"/>
      <c r="M649" s="1022"/>
      <c r="N64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4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4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4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4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4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49" s="1022"/>
      <c r="U649" s="1022"/>
      <c r="V64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4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4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4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4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4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49" s="1022"/>
      <c r="AC649" s="1046"/>
      <c r="AD649" s="1047"/>
      <c r="AE649" s="1047"/>
      <c r="AF649" s="1047"/>
      <c r="AG649" s="1039"/>
      <c r="AH649" s="1038"/>
      <c r="AI649" s="1048"/>
      <c r="AJ649" s="1048"/>
      <c r="AK649" s="1041"/>
      <c r="AL649" s="1042"/>
      <c r="AM649" s="1043"/>
      <c r="AN649" s="1040"/>
      <c r="AO649" s="1044"/>
      <c r="AP649" s="1044"/>
      <c r="AQ649" s="1044"/>
      <c r="AR649" s="1044"/>
      <c r="AS649" s="1044"/>
      <c r="AT649" s="1044"/>
      <c r="AU649" s="1049"/>
      <c r="AV649" s="1041"/>
      <c r="AW649" s="1041"/>
      <c r="AX649" s="1047"/>
      <c r="AY64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4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49" s="1055"/>
      <c r="BB649" s="1038"/>
      <c r="BC649" s="1038"/>
      <c r="BD64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49" s="1038"/>
      <c r="BF649" s="1030"/>
      <c r="BG649" s="1030"/>
      <c r="BH649" s="1066"/>
      <c r="BI649" s="1038"/>
      <c r="BJ649" s="1066"/>
      <c r="BK649" s="1055"/>
      <c r="BL649" s="1038"/>
      <c r="BM649" s="1067"/>
      <c r="BN649" s="1068"/>
      <c r="BO649" s="1055"/>
      <c r="BP649" s="1022"/>
      <c r="BQ649" s="1067"/>
      <c r="BR649" s="1069"/>
      <c r="BS649" s="1070"/>
      <c r="BT649" s="1022"/>
      <c r="BU649" s="1071"/>
      <c r="BV649" s="1039"/>
      <c r="BW649" s="1025"/>
      <c r="BX649" s="1026"/>
      <c r="BY649" s="1022"/>
      <c r="BZ649" s="1022"/>
      <c r="CA649" s="1025"/>
      <c r="CB649" s="1026"/>
      <c r="CC649" s="1025"/>
      <c r="CD649" s="1026"/>
      <c r="CE649" s="1025"/>
      <c r="CF649" s="1072"/>
      <c r="CG649" s="1203"/>
      <c r="CH649" s="1051"/>
      <c r="CI649" s="1051"/>
      <c r="CJ649" s="1051"/>
      <c r="CK649" s="1065"/>
      <c r="CL649" s="1072"/>
      <c r="CM649" s="1203"/>
      <c r="CN649" s="1051"/>
      <c r="CO649" s="1051"/>
      <c r="CP649" s="1051"/>
      <c r="CQ649" s="1065"/>
      <c r="CR649" s="1026"/>
      <c r="CS649" s="1202"/>
      <c r="CT649" s="1022"/>
      <c r="CU649" s="1022"/>
      <c r="CV649" s="1022"/>
      <c r="CW649" s="1065"/>
      <c r="CX649" s="1026"/>
      <c r="CY649" s="1022"/>
      <c r="CZ649" s="1022"/>
      <c r="DA649" s="1022"/>
      <c r="DB649" s="1022"/>
      <c r="DC649" s="1065"/>
    </row>
    <row r="650" spans="1:107" ht="18.600000000000001" customHeight="1" x14ac:dyDescent="0.25">
      <c r="A650" s="1180" t="s">
        <v>1327</v>
      </c>
      <c r="B650" s="1018"/>
      <c r="C650" s="1018"/>
      <c r="D650" s="1011"/>
      <c r="E650" s="1023"/>
      <c r="F650" s="1019"/>
      <c r="G650" s="1016"/>
      <c r="H650" s="1020"/>
      <c r="I650" s="1239"/>
      <c r="J650" s="1238"/>
      <c r="K650" s="1021"/>
      <c r="L650" s="1016"/>
      <c r="M650" s="1022"/>
      <c r="N65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5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5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5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5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5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50" s="1022"/>
      <c r="U650" s="1022"/>
      <c r="V65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5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5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5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5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5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50" s="1022"/>
      <c r="AC650" s="1046"/>
      <c r="AD650" s="1047"/>
      <c r="AE650" s="1047"/>
      <c r="AF650" s="1047"/>
      <c r="AG650" s="1039"/>
      <c r="AH650" s="1038"/>
      <c r="AI650" s="1048"/>
      <c r="AJ650" s="1048"/>
      <c r="AK650" s="1041"/>
      <c r="AL650" s="1042"/>
      <c r="AM650" s="1043"/>
      <c r="AN650" s="1040"/>
      <c r="AO650" s="1044"/>
      <c r="AP650" s="1044"/>
      <c r="AQ650" s="1044"/>
      <c r="AR650" s="1044"/>
      <c r="AS650" s="1044"/>
      <c r="AT650" s="1044"/>
      <c r="AU650" s="1049"/>
      <c r="AV650" s="1041"/>
      <c r="AW650" s="1041"/>
      <c r="AX650" s="1047"/>
      <c r="AY65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5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50" s="1055"/>
      <c r="BB650" s="1038"/>
      <c r="BC650" s="1038"/>
      <c r="BD65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50" s="1038"/>
      <c r="BF650" s="1030"/>
      <c r="BG650" s="1030"/>
      <c r="BH650" s="1066"/>
      <c r="BI650" s="1038"/>
      <c r="BJ650" s="1066"/>
      <c r="BK650" s="1055"/>
      <c r="BL650" s="1038"/>
      <c r="BM650" s="1067"/>
      <c r="BN650" s="1068"/>
      <c r="BO650" s="1055"/>
      <c r="BP650" s="1022"/>
      <c r="BQ650" s="1067"/>
      <c r="BR650" s="1069"/>
      <c r="BS650" s="1070"/>
      <c r="BT650" s="1022"/>
      <c r="BU650" s="1071"/>
      <c r="BV650" s="1039"/>
      <c r="BW650" s="1025"/>
      <c r="BX650" s="1026"/>
      <c r="BY650" s="1022"/>
      <c r="BZ650" s="1022"/>
      <c r="CA650" s="1025"/>
      <c r="CB650" s="1026"/>
      <c r="CC650" s="1025"/>
      <c r="CD650" s="1026"/>
      <c r="CE650" s="1025"/>
      <c r="CF650" s="1026"/>
      <c r="CG650" s="1202"/>
      <c r="CH650" s="1022"/>
      <c r="CI650" s="1022"/>
      <c r="CJ650" s="1022"/>
      <c r="CK650" s="1065"/>
      <c r="CL650" s="1026"/>
      <c r="CM650" s="1202"/>
      <c r="CN650" s="1022"/>
      <c r="CO650" s="1022"/>
      <c r="CP650" s="1022"/>
      <c r="CQ650" s="1065"/>
      <c r="CR650" s="1026"/>
      <c r="CS650" s="1202"/>
      <c r="CT650" s="1022"/>
      <c r="CU650" s="1022"/>
      <c r="CV650" s="1022"/>
      <c r="CW650" s="1065"/>
      <c r="CX650" s="1026"/>
      <c r="CY650" s="1022"/>
      <c r="CZ650" s="1022"/>
      <c r="DA650" s="1022"/>
      <c r="DB650" s="1022"/>
      <c r="DC650" s="1065"/>
    </row>
    <row r="651" spans="1:107" ht="18.600000000000001" customHeight="1" x14ac:dyDescent="0.25">
      <c r="A651" s="1180" t="s">
        <v>1328</v>
      </c>
      <c r="B651" s="1018"/>
      <c r="C651" s="1018"/>
      <c r="D651" s="1011"/>
      <c r="E651" s="1023"/>
      <c r="F651" s="1019"/>
      <c r="G651" s="1016"/>
      <c r="H651" s="1020"/>
      <c r="I651" s="1239"/>
      <c r="J651" s="1238"/>
      <c r="K651" s="1021"/>
      <c r="L651" s="1016"/>
      <c r="M651" s="1022"/>
      <c r="N65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5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5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5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5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5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51" s="1022"/>
      <c r="U651" s="1022"/>
      <c r="V65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5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5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5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5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5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51" s="1022"/>
      <c r="AC651" s="1046"/>
      <c r="AD651" s="1047"/>
      <c r="AE651" s="1047"/>
      <c r="AF651" s="1047"/>
      <c r="AG651" s="1039"/>
      <c r="AH651" s="1038"/>
      <c r="AI651" s="1048"/>
      <c r="AJ651" s="1048"/>
      <c r="AK651" s="1041"/>
      <c r="AL651" s="1042"/>
      <c r="AM651" s="1043"/>
      <c r="AN651" s="1040"/>
      <c r="AO651" s="1044"/>
      <c r="AP651" s="1044"/>
      <c r="AQ651" s="1044"/>
      <c r="AR651" s="1044"/>
      <c r="AS651" s="1044"/>
      <c r="AT651" s="1044"/>
      <c r="AU651" s="1049"/>
      <c r="AV651" s="1041"/>
      <c r="AW651" s="1041"/>
      <c r="AX651" s="1047"/>
      <c r="AY65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5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51" s="1055"/>
      <c r="BB651" s="1038"/>
      <c r="BC651" s="1038"/>
      <c r="BD65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51" s="1038"/>
      <c r="BF651" s="1030"/>
      <c r="BG651" s="1030"/>
      <c r="BH651" s="1066"/>
      <c r="BI651" s="1038"/>
      <c r="BJ651" s="1066"/>
      <c r="BK651" s="1055"/>
      <c r="BL651" s="1038"/>
      <c r="BM651" s="1067"/>
      <c r="BN651" s="1068"/>
      <c r="BO651" s="1055"/>
      <c r="BP651" s="1022"/>
      <c r="BQ651" s="1067"/>
      <c r="BR651" s="1069"/>
      <c r="BS651" s="1070"/>
      <c r="BT651" s="1022"/>
      <c r="BU651" s="1071"/>
      <c r="BV651" s="1039"/>
      <c r="BW651" s="1025"/>
      <c r="BX651" s="1026"/>
      <c r="BY651" s="1022"/>
      <c r="BZ651" s="1022"/>
      <c r="CA651" s="1025"/>
      <c r="CB651" s="1026"/>
      <c r="CC651" s="1025"/>
      <c r="CD651" s="1026"/>
      <c r="CE651" s="1025"/>
      <c r="CF651" s="1072"/>
      <c r="CG651" s="1203"/>
      <c r="CH651" s="1051"/>
      <c r="CI651" s="1051"/>
      <c r="CJ651" s="1051"/>
      <c r="CK651" s="1065"/>
      <c r="CL651" s="1072"/>
      <c r="CM651" s="1203"/>
      <c r="CN651" s="1051"/>
      <c r="CO651" s="1051"/>
      <c r="CP651" s="1051"/>
      <c r="CQ651" s="1065"/>
      <c r="CR651" s="1026"/>
      <c r="CS651" s="1202"/>
      <c r="CT651" s="1022"/>
      <c r="CU651" s="1022"/>
      <c r="CV651" s="1022"/>
      <c r="CW651" s="1065"/>
      <c r="CX651" s="1026"/>
      <c r="CY651" s="1022"/>
      <c r="CZ651" s="1022"/>
      <c r="DA651" s="1022"/>
      <c r="DB651" s="1022"/>
      <c r="DC651" s="1065"/>
    </row>
    <row r="652" spans="1:107" ht="18.600000000000001" customHeight="1" x14ac:dyDescent="0.25">
      <c r="A652" s="1180" t="s">
        <v>1329</v>
      </c>
      <c r="B652" s="1018"/>
      <c r="C652" s="1018"/>
      <c r="D652" s="1011"/>
      <c r="E652" s="1023"/>
      <c r="F652" s="1019"/>
      <c r="G652" s="1016"/>
      <c r="H652" s="1020"/>
      <c r="I652" s="1239"/>
      <c r="J652" s="1238"/>
      <c r="K652" s="1021"/>
      <c r="L652" s="1016"/>
      <c r="M652" s="1022"/>
      <c r="N65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5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5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5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5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5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52" s="1022"/>
      <c r="U652" s="1022"/>
      <c r="V65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5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5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5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5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5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52" s="1022"/>
      <c r="AC652" s="1046"/>
      <c r="AD652" s="1047"/>
      <c r="AE652" s="1047"/>
      <c r="AF652" s="1047"/>
      <c r="AG652" s="1039"/>
      <c r="AH652" s="1038"/>
      <c r="AI652" s="1048"/>
      <c r="AJ652" s="1048"/>
      <c r="AK652" s="1041"/>
      <c r="AL652" s="1042"/>
      <c r="AM652" s="1043"/>
      <c r="AN652" s="1040"/>
      <c r="AO652" s="1044"/>
      <c r="AP652" s="1044"/>
      <c r="AQ652" s="1044"/>
      <c r="AR652" s="1044"/>
      <c r="AS652" s="1044"/>
      <c r="AT652" s="1044"/>
      <c r="AU652" s="1049"/>
      <c r="AV652" s="1041"/>
      <c r="AW652" s="1041"/>
      <c r="AX652" s="1047"/>
      <c r="AY65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5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52" s="1055"/>
      <c r="BB652" s="1038"/>
      <c r="BC652" s="1038"/>
      <c r="BD65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52" s="1038"/>
      <c r="BF652" s="1030"/>
      <c r="BG652" s="1030"/>
      <c r="BH652" s="1066"/>
      <c r="BI652" s="1038"/>
      <c r="BJ652" s="1066"/>
      <c r="BK652" s="1055"/>
      <c r="BL652" s="1038"/>
      <c r="BM652" s="1067"/>
      <c r="BN652" s="1068"/>
      <c r="BO652" s="1055"/>
      <c r="BP652" s="1022"/>
      <c r="BQ652" s="1067"/>
      <c r="BR652" s="1069"/>
      <c r="BS652" s="1070"/>
      <c r="BT652" s="1022"/>
      <c r="BU652" s="1071"/>
      <c r="BV652" s="1039"/>
      <c r="BW652" s="1025"/>
      <c r="BX652" s="1026"/>
      <c r="BY652" s="1022"/>
      <c r="BZ652" s="1022"/>
      <c r="CA652" s="1025"/>
      <c r="CB652" s="1026"/>
      <c r="CC652" s="1025"/>
      <c r="CD652" s="1026"/>
      <c r="CE652" s="1025"/>
      <c r="CF652" s="1026"/>
      <c r="CG652" s="1202"/>
      <c r="CH652" s="1022"/>
      <c r="CI652" s="1022"/>
      <c r="CJ652" s="1022"/>
      <c r="CK652" s="1065"/>
      <c r="CL652" s="1026"/>
      <c r="CM652" s="1202"/>
      <c r="CN652" s="1022"/>
      <c r="CO652" s="1022"/>
      <c r="CP652" s="1022"/>
      <c r="CQ652" s="1065"/>
      <c r="CR652" s="1026"/>
      <c r="CS652" s="1202"/>
      <c r="CT652" s="1022"/>
      <c r="CU652" s="1022"/>
      <c r="CV652" s="1022"/>
      <c r="CW652" s="1065"/>
      <c r="CX652" s="1026"/>
      <c r="CY652" s="1022"/>
      <c r="CZ652" s="1022"/>
      <c r="DA652" s="1022"/>
      <c r="DB652" s="1022"/>
      <c r="DC652" s="1065"/>
    </row>
    <row r="653" spans="1:107" ht="18.600000000000001" customHeight="1" x14ac:dyDescent="0.25">
      <c r="A653" s="1180" t="s">
        <v>1330</v>
      </c>
      <c r="B653" s="1018"/>
      <c r="C653" s="1018"/>
      <c r="D653" s="1011"/>
      <c r="E653" s="1023"/>
      <c r="F653" s="1019"/>
      <c r="G653" s="1016"/>
      <c r="H653" s="1020"/>
      <c r="I653" s="1239"/>
      <c r="J653" s="1238"/>
      <c r="K653" s="1021"/>
      <c r="L653" s="1016"/>
      <c r="M653" s="1022"/>
      <c r="N65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5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5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5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5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5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53" s="1022"/>
      <c r="U653" s="1022"/>
      <c r="V65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5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5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5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5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5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53" s="1022"/>
      <c r="AC653" s="1046"/>
      <c r="AD653" s="1047"/>
      <c r="AE653" s="1047"/>
      <c r="AF653" s="1047"/>
      <c r="AG653" s="1039"/>
      <c r="AH653" s="1038"/>
      <c r="AI653" s="1048"/>
      <c r="AJ653" s="1048"/>
      <c r="AK653" s="1041"/>
      <c r="AL653" s="1042"/>
      <c r="AM653" s="1043"/>
      <c r="AN653" s="1040"/>
      <c r="AO653" s="1044"/>
      <c r="AP653" s="1044"/>
      <c r="AQ653" s="1044"/>
      <c r="AR653" s="1044"/>
      <c r="AS653" s="1044"/>
      <c r="AT653" s="1044"/>
      <c r="AU653" s="1049"/>
      <c r="AV653" s="1041"/>
      <c r="AW653" s="1041"/>
      <c r="AX653" s="1047"/>
      <c r="AY65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5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53" s="1055"/>
      <c r="BB653" s="1038"/>
      <c r="BC653" s="1038"/>
      <c r="BD65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53" s="1038"/>
      <c r="BF653" s="1030"/>
      <c r="BG653" s="1030"/>
      <c r="BH653" s="1066"/>
      <c r="BI653" s="1038"/>
      <c r="BJ653" s="1066"/>
      <c r="BK653" s="1055"/>
      <c r="BL653" s="1038"/>
      <c r="BM653" s="1067"/>
      <c r="BN653" s="1068"/>
      <c r="BO653" s="1055"/>
      <c r="BP653" s="1022"/>
      <c r="BQ653" s="1067"/>
      <c r="BR653" s="1069"/>
      <c r="BS653" s="1070"/>
      <c r="BT653" s="1022"/>
      <c r="BU653" s="1071"/>
      <c r="BV653" s="1039"/>
      <c r="BW653" s="1025"/>
      <c r="BX653" s="1026"/>
      <c r="BY653" s="1022"/>
      <c r="BZ653" s="1022"/>
      <c r="CA653" s="1025"/>
      <c r="CB653" s="1026"/>
      <c r="CC653" s="1025"/>
      <c r="CD653" s="1026"/>
      <c r="CE653" s="1025"/>
      <c r="CF653" s="1072"/>
      <c r="CG653" s="1203"/>
      <c r="CH653" s="1051"/>
      <c r="CI653" s="1051"/>
      <c r="CJ653" s="1051"/>
      <c r="CK653" s="1065"/>
      <c r="CL653" s="1072"/>
      <c r="CM653" s="1203"/>
      <c r="CN653" s="1051"/>
      <c r="CO653" s="1051"/>
      <c r="CP653" s="1051"/>
      <c r="CQ653" s="1065"/>
      <c r="CR653" s="1026"/>
      <c r="CS653" s="1202"/>
      <c r="CT653" s="1022"/>
      <c r="CU653" s="1022"/>
      <c r="CV653" s="1022"/>
      <c r="CW653" s="1065"/>
      <c r="CX653" s="1026"/>
      <c r="CY653" s="1022"/>
      <c r="CZ653" s="1022"/>
      <c r="DA653" s="1022"/>
      <c r="DB653" s="1022"/>
      <c r="DC653" s="1065"/>
    </row>
    <row r="654" spans="1:107" ht="18.600000000000001" customHeight="1" x14ac:dyDescent="0.25">
      <c r="A654" s="1180" t="s">
        <v>1331</v>
      </c>
      <c r="B654" s="1018"/>
      <c r="C654" s="1018"/>
      <c r="D654" s="1011"/>
      <c r="E654" s="1023"/>
      <c r="F654" s="1019"/>
      <c r="G654" s="1016"/>
      <c r="H654" s="1020"/>
      <c r="I654" s="1239"/>
      <c r="J654" s="1238"/>
      <c r="K654" s="1021"/>
      <c r="L654" s="1016"/>
      <c r="M654" s="1022"/>
      <c r="N65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5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5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5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5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5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54" s="1022"/>
      <c r="U654" s="1022"/>
      <c r="V65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5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5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5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5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5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54" s="1022"/>
      <c r="AC654" s="1046"/>
      <c r="AD654" s="1047"/>
      <c r="AE654" s="1047"/>
      <c r="AF654" s="1047"/>
      <c r="AG654" s="1039"/>
      <c r="AH654" s="1038"/>
      <c r="AI654" s="1048"/>
      <c r="AJ654" s="1048"/>
      <c r="AK654" s="1041"/>
      <c r="AL654" s="1042"/>
      <c r="AM654" s="1043"/>
      <c r="AN654" s="1040"/>
      <c r="AO654" s="1044"/>
      <c r="AP654" s="1044"/>
      <c r="AQ654" s="1044"/>
      <c r="AR654" s="1044"/>
      <c r="AS654" s="1044"/>
      <c r="AT654" s="1044"/>
      <c r="AU654" s="1049"/>
      <c r="AV654" s="1041"/>
      <c r="AW654" s="1041"/>
      <c r="AX654" s="1047"/>
      <c r="AY65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5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54" s="1055"/>
      <c r="BB654" s="1038"/>
      <c r="BC654" s="1038"/>
      <c r="BD65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54" s="1038"/>
      <c r="BF654" s="1030"/>
      <c r="BG654" s="1030"/>
      <c r="BH654" s="1066"/>
      <c r="BI654" s="1038"/>
      <c r="BJ654" s="1066"/>
      <c r="BK654" s="1055"/>
      <c r="BL654" s="1038"/>
      <c r="BM654" s="1067"/>
      <c r="BN654" s="1068"/>
      <c r="BO654" s="1055"/>
      <c r="BP654" s="1022"/>
      <c r="BQ654" s="1067"/>
      <c r="BR654" s="1069"/>
      <c r="BS654" s="1070"/>
      <c r="BT654" s="1022"/>
      <c r="BU654" s="1071"/>
      <c r="BV654" s="1039"/>
      <c r="BW654" s="1025"/>
      <c r="BX654" s="1026"/>
      <c r="BY654" s="1022"/>
      <c r="BZ654" s="1022"/>
      <c r="CA654" s="1025"/>
      <c r="CB654" s="1026"/>
      <c r="CC654" s="1025"/>
      <c r="CD654" s="1026"/>
      <c r="CE654" s="1025"/>
      <c r="CF654" s="1026"/>
      <c r="CG654" s="1202"/>
      <c r="CH654" s="1022"/>
      <c r="CI654" s="1022"/>
      <c r="CJ654" s="1022"/>
      <c r="CK654" s="1065"/>
      <c r="CL654" s="1026"/>
      <c r="CM654" s="1202"/>
      <c r="CN654" s="1022"/>
      <c r="CO654" s="1022"/>
      <c r="CP654" s="1022"/>
      <c r="CQ654" s="1065"/>
      <c r="CR654" s="1026"/>
      <c r="CS654" s="1202"/>
      <c r="CT654" s="1022"/>
      <c r="CU654" s="1022"/>
      <c r="CV654" s="1022"/>
      <c r="CW654" s="1065"/>
      <c r="CX654" s="1026"/>
      <c r="CY654" s="1022"/>
      <c r="CZ654" s="1022"/>
      <c r="DA654" s="1022"/>
      <c r="DB654" s="1022"/>
      <c r="DC654" s="1065"/>
    </row>
    <row r="655" spans="1:107" ht="18.600000000000001" customHeight="1" x14ac:dyDescent="0.25">
      <c r="A655" s="1180" t="s">
        <v>1332</v>
      </c>
      <c r="B655" s="1018"/>
      <c r="C655" s="1018"/>
      <c r="D655" s="1011"/>
      <c r="E655" s="1023"/>
      <c r="F655" s="1019"/>
      <c r="G655" s="1016"/>
      <c r="H655" s="1020"/>
      <c r="I655" s="1239"/>
      <c r="J655" s="1238"/>
      <c r="K655" s="1021"/>
      <c r="L655" s="1016"/>
      <c r="M655" s="1022"/>
      <c r="N65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5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5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5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5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5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55" s="1022"/>
      <c r="U655" s="1022"/>
      <c r="V65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5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5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5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5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5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55" s="1022"/>
      <c r="AC655" s="1046"/>
      <c r="AD655" s="1047"/>
      <c r="AE655" s="1047"/>
      <c r="AF655" s="1047"/>
      <c r="AG655" s="1039"/>
      <c r="AH655" s="1038"/>
      <c r="AI655" s="1048"/>
      <c r="AJ655" s="1048"/>
      <c r="AK655" s="1041"/>
      <c r="AL655" s="1042"/>
      <c r="AM655" s="1043"/>
      <c r="AN655" s="1040"/>
      <c r="AO655" s="1044"/>
      <c r="AP655" s="1044"/>
      <c r="AQ655" s="1044"/>
      <c r="AR655" s="1044"/>
      <c r="AS655" s="1044"/>
      <c r="AT655" s="1044"/>
      <c r="AU655" s="1049"/>
      <c r="AV655" s="1041"/>
      <c r="AW655" s="1041"/>
      <c r="AX655" s="1047"/>
      <c r="AY65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5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55" s="1055"/>
      <c r="BB655" s="1038"/>
      <c r="BC655" s="1038"/>
      <c r="BD65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55" s="1038"/>
      <c r="BF655" s="1030"/>
      <c r="BG655" s="1030"/>
      <c r="BH655" s="1066"/>
      <c r="BI655" s="1038"/>
      <c r="BJ655" s="1066"/>
      <c r="BK655" s="1055"/>
      <c r="BL655" s="1038"/>
      <c r="BM655" s="1067"/>
      <c r="BN655" s="1068"/>
      <c r="BO655" s="1055"/>
      <c r="BP655" s="1022"/>
      <c r="BQ655" s="1067"/>
      <c r="BR655" s="1069"/>
      <c r="BS655" s="1070"/>
      <c r="BT655" s="1022"/>
      <c r="BU655" s="1071"/>
      <c r="BV655" s="1039"/>
      <c r="BW655" s="1025"/>
      <c r="BX655" s="1026"/>
      <c r="BY655" s="1022"/>
      <c r="BZ655" s="1022"/>
      <c r="CA655" s="1025"/>
      <c r="CB655" s="1026"/>
      <c r="CC655" s="1025"/>
      <c r="CD655" s="1026"/>
      <c r="CE655" s="1025"/>
      <c r="CF655" s="1072"/>
      <c r="CG655" s="1203"/>
      <c r="CH655" s="1051"/>
      <c r="CI655" s="1051"/>
      <c r="CJ655" s="1051"/>
      <c r="CK655" s="1065"/>
      <c r="CL655" s="1072"/>
      <c r="CM655" s="1203"/>
      <c r="CN655" s="1051"/>
      <c r="CO655" s="1051"/>
      <c r="CP655" s="1051"/>
      <c r="CQ655" s="1065"/>
      <c r="CR655" s="1026"/>
      <c r="CS655" s="1202"/>
      <c r="CT655" s="1022"/>
      <c r="CU655" s="1022"/>
      <c r="CV655" s="1022"/>
      <c r="CW655" s="1065"/>
      <c r="CX655" s="1026"/>
      <c r="CY655" s="1022"/>
      <c r="CZ655" s="1022"/>
      <c r="DA655" s="1022"/>
      <c r="DB655" s="1022"/>
      <c r="DC655" s="1065"/>
    </row>
    <row r="656" spans="1:107" ht="18.600000000000001" customHeight="1" x14ac:dyDescent="0.25">
      <c r="A656" s="1180" t="s">
        <v>1333</v>
      </c>
      <c r="B656" s="1018"/>
      <c r="C656" s="1018"/>
      <c r="D656" s="1011"/>
      <c r="E656" s="1023"/>
      <c r="F656" s="1019"/>
      <c r="G656" s="1016"/>
      <c r="H656" s="1020"/>
      <c r="I656" s="1239"/>
      <c r="J656" s="1238"/>
      <c r="K656" s="1021"/>
      <c r="L656" s="1016"/>
      <c r="M656" s="1022"/>
      <c r="N65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5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5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5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5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5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56" s="1022"/>
      <c r="U656" s="1022"/>
      <c r="V65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5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5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5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5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5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56" s="1022"/>
      <c r="AC656" s="1046"/>
      <c r="AD656" s="1047"/>
      <c r="AE656" s="1047"/>
      <c r="AF656" s="1047"/>
      <c r="AG656" s="1039"/>
      <c r="AH656" s="1038"/>
      <c r="AI656" s="1048"/>
      <c r="AJ656" s="1048"/>
      <c r="AK656" s="1041"/>
      <c r="AL656" s="1042"/>
      <c r="AM656" s="1043"/>
      <c r="AN656" s="1040"/>
      <c r="AO656" s="1044"/>
      <c r="AP656" s="1044"/>
      <c r="AQ656" s="1044"/>
      <c r="AR656" s="1044"/>
      <c r="AS656" s="1044"/>
      <c r="AT656" s="1044"/>
      <c r="AU656" s="1049"/>
      <c r="AV656" s="1041"/>
      <c r="AW656" s="1041"/>
      <c r="AX656" s="1047"/>
      <c r="AY65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5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56" s="1055"/>
      <c r="BB656" s="1038"/>
      <c r="BC656" s="1038"/>
      <c r="BD65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56" s="1038"/>
      <c r="BF656" s="1030"/>
      <c r="BG656" s="1030"/>
      <c r="BH656" s="1066"/>
      <c r="BI656" s="1038"/>
      <c r="BJ656" s="1066"/>
      <c r="BK656" s="1055"/>
      <c r="BL656" s="1038"/>
      <c r="BM656" s="1067"/>
      <c r="BN656" s="1068"/>
      <c r="BO656" s="1055"/>
      <c r="BP656" s="1022"/>
      <c r="BQ656" s="1067"/>
      <c r="BR656" s="1069"/>
      <c r="BS656" s="1070"/>
      <c r="BT656" s="1022"/>
      <c r="BU656" s="1071"/>
      <c r="BV656" s="1039"/>
      <c r="BW656" s="1025"/>
      <c r="BX656" s="1026"/>
      <c r="BY656" s="1022"/>
      <c r="BZ656" s="1022"/>
      <c r="CA656" s="1025"/>
      <c r="CB656" s="1026"/>
      <c r="CC656" s="1025"/>
      <c r="CD656" s="1026"/>
      <c r="CE656" s="1025"/>
      <c r="CF656" s="1026"/>
      <c r="CG656" s="1202"/>
      <c r="CH656" s="1022"/>
      <c r="CI656" s="1022"/>
      <c r="CJ656" s="1022"/>
      <c r="CK656" s="1065"/>
      <c r="CL656" s="1026"/>
      <c r="CM656" s="1202"/>
      <c r="CN656" s="1022"/>
      <c r="CO656" s="1022"/>
      <c r="CP656" s="1022"/>
      <c r="CQ656" s="1065"/>
      <c r="CR656" s="1026"/>
      <c r="CS656" s="1202"/>
      <c r="CT656" s="1022"/>
      <c r="CU656" s="1022"/>
      <c r="CV656" s="1022"/>
      <c r="CW656" s="1065"/>
      <c r="CX656" s="1026"/>
      <c r="CY656" s="1022"/>
      <c r="CZ656" s="1022"/>
      <c r="DA656" s="1022"/>
      <c r="DB656" s="1022"/>
      <c r="DC656" s="1065"/>
    </row>
    <row r="657" spans="1:107" ht="18.600000000000001" customHeight="1" x14ac:dyDescent="0.25">
      <c r="A657" s="1180" t="s">
        <v>1334</v>
      </c>
      <c r="B657" s="1018"/>
      <c r="C657" s="1018"/>
      <c r="D657" s="1011"/>
      <c r="E657" s="1023"/>
      <c r="F657" s="1019"/>
      <c r="G657" s="1016"/>
      <c r="H657" s="1020"/>
      <c r="I657" s="1239"/>
      <c r="J657" s="1238"/>
      <c r="K657" s="1021"/>
      <c r="L657" s="1016"/>
      <c r="M657" s="1022"/>
      <c r="N65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5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5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5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5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5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57" s="1022"/>
      <c r="U657" s="1022"/>
      <c r="V65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5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5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5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5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5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57" s="1022"/>
      <c r="AC657" s="1046"/>
      <c r="AD657" s="1047"/>
      <c r="AE657" s="1047"/>
      <c r="AF657" s="1047"/>
      <c r="AG657" s="1039"/>
      <c r="AH657" s="1038"/>
      <c r="AI657" s="1048"/>
      <c r="AJ657" s="1048"/>
      <c r="AK657" s="1041"/>
      <c r="AL657" s="1042"/>
      <c r="AM657" s="1043"/>
      <c r="AN657" s="1040"/>
      <c r="AO657" s="1044"/>
      <c r="AP657" s="1044"/>
      <c r="AQ657" s="1044"/>
      <c r="AR657" s="1044"/>
      <c r="AS657" s="1044"/>
      <c r="AT657" s="1044"/>
      <c r="AU657" s="1049"/>
      <c r="AV657" s="1041"/>
      <c r="AW657" s="1041"/>
      <c r="AX657" s="1047"/>
      <c r="AY65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5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57" s="1055"/>
      <c r="BB657" s="1038"/>
      <c r="BC657" s="1038"/>
      <c r="BD65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57" s="1038"/>
      <c r="BF657" s="1030"/>
      <c r="BG657" s="1030"/>
      <c r="BH657" s="1066"/>
      <c r="BI657" s="1038"/>
      <c r="BJ657" s="1066"/>
      <c r="BK657" s="1055"/>
      <c r="BL657" s="1038"/>
      <c r="BM657" s="1067"/>
      <c r="BN657" s="1068"/>
      <c r="BO657" s="1055"/>
      <c r="BP657" s="1022"/>
      <c r="BQ657" s="1067"/>
      <c r="BR657" s="1069"/>
      <c r="BS657" s="1070"/>
      <c r="BT657" s="1022"/>
      <c r="BU657" s="1071"/>
      <c r="BV657" s="1039"/>
      <c r="BW657" s="1025"/>
      <c r="BX657" s="1026"/>
      <c r="BY657" s="1022"/>
      <c r="BZ657" s="1022"/>
      <c r="CA657" s="1025"/>
      <c r="CB657" s="1026"/>
      <c r="CC657" s="1025"/>
      <c r="CD657" s="1026"/>
      <c r="CE657" s="1025"/>
      <c r="CF657" s="1072"/>
      <c r="CG657" s="1203"/>
      <c r="CH657" s="1051"/>
      <c r="CI657" s="1051"/>
      <c r="CJ657" s="1051"/>
      <c r="CK657" s="1065"/>
      <c r="CL657" s="1072"/>
      <c r="CM657" s="1203"/>
      <c r="CN657" s="1051"/>
      <c r="CO657" s="1051"/>
      <c r="CP657" s="1051"/>
      <c r="CQ657" s="1065"/>
      <c r="CR657" s="1026"/>
      <c r="CS657" s="1202"/>
      <c r="CT657" s="1022"/>
      <c r="CU657" s="1022"/>
      <c r="CV657" s="1022"/>
      <c r="CW657" s="1065"/>
      <c r="CX657" s="1026"/>
      <c r="CY657" s="1022"/>
      <c r="CZ657" s="1022"/>
      <c r="DA657" s="1022"/>
      <c r="DB657" s="1022"/>
      <c r="DC657" s="1065"/>
    </row>
    <row r="658" spans="1:107" ht="18.600000000000001" customHeight="1" x14ac:dyDescent="0.25">
      <c r="A658" s="1180" t="s">
        <v>1335</v>
      </c>
      <c r="B658" s="1018"/>
      <c r="C658" s="1018"/>
      <c r="D658" s="1011"/>
      <c r="E658" s="1023"/>
      <c r="F658" s="1019"/>
      <c r="G658" s="1016"/>
      <c r="H658" s="1020"/>
      <c r="I658" s="1239"/>
      <c r="J658" s="1238"/>
      <c r="K658" s="1021"/>
      <c r="L658" s="1016"/>
      <c r="M658" s="1022"/>
      <c r="N65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5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5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5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5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5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58" s="1022"/>
      <c r="U658" s="1022"/>
      <c r="V65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5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5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5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5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5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58" s="1022"/>
      <c r="AC658" s="1046"/>
      <c r="AD658" s="1047"/>
      <c r="AE658" s="1047"/>
      <c r="AF658" s="1047"/>
      <c r="AG658" s="1039"/>
      <c r="AH658" s="1038"/>
      <c r="AI658" s="1048"/>
      <c r="AJ658" s="1048"/>
      <c r="AK658" s="1041"/>
      <c r="AL658" s="1042"/>
      <c r="AM658" s="1043"/>
      <c r="AN658" s="1040"/>
      <c r="AO658" s="1044"/>
      <c r="AP658" s="1044"/>
      <c r="AQ658" s="1044"/>
      <c r="AR658" s="1044"/>
      <c r="AS658" s="1044"/>
      <c r="AT658" s="1044"/>
      <c r="AU658" s="1049"/>
      <c r="AV658" s="1041"/>
      <c r="AW658" s="1041"/>
      <c r="AX658" s="1047"/>
      <c r="AY65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5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58" s="1055"/>
      <c r="BB658" s="1038"/>
      <c r="BC658" s="1038"/>
      <c r="BD65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58" s="1038"/>
      <c r="BF658" s="1030"/>
      <c r="BG658" s="1030"/>
      <c r="BH658" s="1066"/>
      <c r="BI658" s="1038"/>
      <c r="BJ658" s="1066"/>
      <c r="BK658" s="1055"/>
      <c r="BL658" s="1038"/>
      <c r="BM658" s="1067"/>
      <c r="BN658" s="1068"/>
      <c r="BO658" s="1055"/>
      <c r="BP658" s="1022"/>
      <c r="BQ658" s="1067"/>
      <c r="BR658" s="1069"/>
      <c r="BS658" s="1070"/>
      <c r="BT658" s="1022"/>
      <c r="BU658" s="1071"/>
      <c r="BV658" s="1039"/>
      <c r="BW658" s="1025"/>
      <c r="BX658" s="1026"/>
      <c r="BY658" s="1022"/>
      <c r="BZ658" s="1022"/>
      <c r="CA658" s="1025"/>
      <c r="CB658" s="1026"/>
      <c r="CC658" s="1025"/>
      <c r="CD658" s="1026"/>
      <c r="CE658" s="1025"/>
      <c r="CF658" s="1026"/>
      <c r="CG658" s="1202"/>
      <c r="CH658" s="1022"/>
      <c r="CI658" s="1022"/>
      <c r="CJ658" s="1022"/>
      <c r="CK658" s="1065"/>
      <c r="CL658" s="1026"/>
      <c r="CM658" s="1202"/>
      <c r="CN658" s="1022"/>
      <c r="CO658" s="1022"/>
      <c r="CP658" s="1022"/>
      <c r="CQ658" s="1065"/>
      <c r="CR658" s="1026"/>
      <c r="CS658" s="1202"/>
      <c r="CT658" s="1022"/>
      <c r="CU658" s="1022"/>
      <c r="CV658" s="1022"/>
      <c r="CW658" s="1065"/>
      <c r="CX658" s="1026"/>
      <c r="CY658" s="1022"/>
      <c r="CZ658" s="1022"/>
      <c r="DA658" s="1022"/>
      <c r="DB658" s="1022"/>
      <c r="DC658" s="1065"/>
    </row>
    <row r="659" spans="1:107" ht="18.600000000000001" customHeight="1" x14ac:dyDescent="0.25">
      <c r="A659" s="1180" t="s">
        <v>1336</v>
      </c>
      <c r="B659" s="1018"/>
      <c r="C659" s="1018"/>
      <c r="D659" s="1011"/>
      <c r="E659" s="1023"/>
      <c r="F659" s="1019"/>
      <c r="G659" s="1016"/>
      <c r="H659" s="1020"/>
      <c r="I659" s="1239"/>
      <c r="J659" s="1238"/>
      <c r="K659" s="1021"/>
      <c r="L659" s="1016"/>
      <c r="M659" s="1022"/>
      <c r="N65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5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5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5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5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5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59" s="1022"/>
      <c r="U659" s="1022"/>
      <c r="V65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5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5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5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5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5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59" s="1022"/>
      <c r="AC659" s="1046"/>
      <c r="AD659" s="1047"/>
      <c r="AE659" s="1047"/>
      <c r="AF659" s="1047"/>
      <c r="AG659" s="1039"/>
      <c r="AH659" s="1038"/>
      <c r="AI659" s="1048"/>
      <c r="AJ659" s="1048"/>
      <c r="AK659" s="1041"/>
      <c r="AL659" s="1042"/>
      <c r="AM659" s="1043"/>
      <c r="AN659" s="1040"/>
      <c r="AO659" s="1044"/>
      <c r="AP659" s="1044"/>
      <c r="AQ659" s="1044"/>
      <c r="AR659" s="1044"/>
      <c r="AS659" s="1044"/>
      <c r="AT659" s="1044"/>
      <c r="AU659" s="1049"/>
      <c r="AV659" s="1041"/>
      <c r="AW659" s="1041"/>
      <c r="AX659" s="1047"/>
      <c r="AY65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5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59" s="1055"/>
      <c r="BB659" s="1038"/>
      <c r="BC659" s="1038"/>
      <c r="BD65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59" s="1038"/>
      <c r="BF659" s="1030"/>
      <c r="BG659" s="1030"/>
      <c r="BH659" s="1066"/>
      <c r="BI659" s="1038"/>
      <c r="BJ659" s="1066"/>
      <c r="BK659" s="1055"/>
      <c r="BL659" s="1038"/>
      <c r="BM659" s="1067"/>
      <c r="BN659" s="1068"/>
      <c r="BO659" s="1055"/>
      <c r="BP659" s="1022"/>
      <c r="BQ659" s="1067"/>
      <c r="BR659" s="1069"/>
      <c r="BS659" s="1070"/>
      <c r="BT659" s="1022"/>
      <c r="BU659" s="1071"/>
      <c r="BV659" s="1039"/>
      <c r="BW659" s="1025"/>
      <c r="BX659" s="1026"/>
      <c r="BY659" s="1022"/>
      <c r="BZ659" s="1022"/>
      <c r="CA659" s="1025"/>
      <c r="CB659" s="1026"/>
      <c r="CC659" s="1025"/>
      <c r="CD659" s="1026"/>
      <c r="CE659" s="1025"/>
      <c r="CF659" s="1072"/>
      <c r="CG659" s="1203"/>
      <c r="CH659" s="1051"/>
      <c r="CI659" s="1051"/>
      <c r="CJ659" s="1051"/>
      <c r="CK659" s="1065"/>
      <c r="CL659" s="1072"/>
      <c r="CM659" s="1203"/>
      <c r="CN659" s="1051"/>
      <c r="CO659" s="1051"/>
      <c r="CP659" s="1051"/>
      <c r="CQ659" s="1065"/>
      <c r="CR659" s="1026"/>
      <c r="CS659" s="1202"/>
      <c r="CT659" s="1022"/>
      <c r="CU659" s="1022"/>
      <c r="CV659" s="1022"/>
      <c r="CW659" s="1065"/>
      <c r="CX659" s="1026"/>
      <c r="CY659" s="1022"/>
      <c r="CZ659" s="1022"/>
      <c r="DA659" s="1022"/>
      <c r="DB659" s="1022"/>
      <c r="DC659" s="1065"/>
    </row>
    <row r="660" spans="1:107" ht="18.600000000000001" customHeight="1" x14ac:dyDescent="0.25">
      <c r="A660" s="1180" t="s">
        <v>1337</v>
      </c>
      <c r="B660" s="1018"/>
      <c r="C660" s="1018"/>
      <c r="D660" s="1011"/>
      <c r="E660" s="1023"/>
      <c r="F660" s="1019"/>
      <c r="G660" s="1016"/>
      <c r="H660" s="1020"/>
      <c r="I660" s="1239"/>
      <c r="J660" s="1238"/>
      <c r="K660" s="1021"/>
      <c r="L660" s="1016"/>
      <c r="M660" s="1022"/>
      <c r="N66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6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6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6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6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6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60" s="1022"/>
      <c r="U660" s="1022"/>
      <c r="V66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6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6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6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6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6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60" s="1022"/>
      <c r="AC660" s="1046"/>
      <c r="AD660" s="1047"/>
      <c r="AE660" s="1047"/>
      <c r="AF660" s="1047"/>
      <c r="AG660" s="1039"/>
      <c r="AH660" s="1038"/>
      <c r="AI660" s="1048"/>
      <c r="AJ660" s="1048"/>
      <c r="AK660" s="1041"/>
      <c r="AL660" s="1042"/>
      <c r="AM660" s="1043"/>
      <c r="AN660" s="1040"/>
      <c r="AO660" s="1044"/>
      <c r="AP660" s="1044"/>
      <c r="AQ660" s="1044"/>
      <c r="AR660" s="1044"/>
      <c r="AS660" s="1044"/>
      <c r="AT660" s="1044"/>
      <c r="AU660" s="1049"/>
      <c r="AV660" s="1041"/>
      <c r="AW660" s="1041"/>
      <c r="AX660" s="1047"/>
      <c r="AY66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6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60" s="1055"/>
      <c r="BB660" s="1038"/>
      <c r="BC660" s="1038"/>
      <c r="BD66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60" s="1038"/>
      <c r="BF660" s="1030"/>
      <c r="BG660" s="1030"/>
      <c r="BH660" s="1066"/>
      <c r="BI660" s="1038"/>
      <c r="BJ660" s="1066"/>
      <c r="BK660" s="1055"/>
      <c r="BL660" s="1038"/>
      <c r="BM660" s="1067"/>
      <c r="BN660" s="1068"/>
      <c r="BO660" s="1055"/>
      <c r="BP660" s="1022"/>
      <c r="BQ660" s="1067"/>
      <c r="BR660" s="1069"/>
      <c r="BS660" s="1070"/>
      <c r="BT660" s="1022"/>
      <c r="BU660" s="1071"/>
      <c r="BV660" s="1039"/>
      <c r="BW660" s="1025"/>
      <c r="BX660" s="1026"/>
      <c r="BY660" s="1022"/>
      <c r="BZ660" s="1022"/>
      <c r="CA660" s="1025"/>
      <c r="CB660" s="1026"/>
      <c r="CC660" s="1025"/>
      <c r="CD660" s="1026"/>
      <c r="CE660" s="1025"/>
      <c r="CF660" s="1026"/>
      <c r="CG660" s="1202"/>
      <c r="CH660" s="1022"/>
      <c r="CI660" s="1022"/>
      <c r="CJ660" s="1022"/>
      <c r="CK660" s="1065"/>
      <c r="CL660" s="1026"/>
      <c r="CM660" s="1202"/>
      <c r="CN660" s="1022"/>
      <c r="CO660" s="1022"/>
      <c r="CP660" s="1022"/>
      <c r="CQ660" s="1065"/>
      <c r="CR660" s="1026"/>
      <c r="CS660" s="1202"/>
      <c r="CT660" s="1022"/>
      <c r="CU660" s="1022"/>
      <c r="CV660" s="1022"/>
      <c r="CW660" s="1065"/>
      <c r="CX660" s="1026"/>
      <c r="CY660" s="1022"/>
      <c r="CZ660" s="1022"/>
      <c r="DA660" s="1022"/>
      <c r="DB660" s="1022"/>
      <c r="DC660" s="1065"/>
    </row>
    <row r="661" spans="1:107" ht="18.600000000000001" customHeight="1" x14ac:dyDescent="0.25">
      <c r="A661" s="1180" t="s">
        <v>1338</v>
      </c>
      <c r="B661" s="1018"/>
      <c r="C661" s="1018"/>
      <c r="D661" s="1011"/>
      <c r="E661" s="1023"/>
      <c r="F661" s="1019"/>
      <c r="G661" s="1016"/>
      <c r="H661" s="1020"/>
      <c r="I661" s="1239"/>
      <c r="J661" s="1238"/>
      <c r="K661" s="1021"/>
      <c r="L661" s="1016"/>
      <c r="M661" s="1022"/>
      <c r="N66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6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6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6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6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6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61" s="1022"/>
      <c r="U661" s="1022"/>
      <c r="V66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6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6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6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6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6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61" s="1022"/>
      <c r="AC661" s="1046"/>
      <c r="AD661" s="1047"/>
      <c r="AE661" s="1047"/>
      <c r="AF661" s="1047"/>
      <c r="AG661" s="1039"/>
      <c r="AH661" s="1038"/>
      <c r="AI661" s="1048"/>
      <c r="AJ661" s="1048"/>
      <c r="AK661" s="1041"/>
      <c r="AL661" s="1042"/>
      <c r="AM661" s="1043"/>
      <c r="AN661" s="1040"/>
      <c r="AO661" s="1044"/>
      <c r="AP661" s="1044"/>
      <c r="AQ661" s="1044"/>
      <c r="AR661" s="1044"/>
      <c r="AS661" s="1044"/>
      <c r="AT661" s="1044"/>
      <c r="AU661" s="1049"/>
      <c r="AV661" s="1041"/>
      <c r="AW661" s="1041"/>
      <c r="AX661" s="1047"/>
      <c r="AY66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6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61" s="1055"/>
      <c r="BB661" s="1038"/>
      <c r="BC661" s="1038"/>
      <c r="BD66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61" s="1038"/>
      <c r="BF661" s="1030"/>
      <c r="BG661" s="1030"/>
      <c r="BH661" s="1066"/>
      <c r="BI661" s="1038"/>
      <c r="BJ661" s="1066"/>
      <c r="BK661" s="1055"/>
      <c r="BL661" s="1038"/>
      <c r="BM661" s="1067"/>
      <c r="BN661" s="1068"/>
      <c r="BO661" s="1055"/>
      <c r="BP661" s="1022"/>
      <c r="BQ661" s="1067"/>
      <c r="BR661" s="1069"/>
      <c r="BS661" s="1070"/>
      <c r="BT661" s="1022"/>
      <c r="BU661" s="1071"/>
      <c r="BV661" s="1039"/>
      <c r="BW661" s="1025"/>
      <c r="BX661" s="1026"/>
      <c r="BY661" s="1022"/>
      <c r="BZ661" s="1022"/>
      <c r="CA661" s="1025"/>
      <c r="CB661" s="1026"/>
      <c r="CC661" s="1025"/>
      <c r="CD661" s="1026"/>
      <c r="CE661" s="1025"/>
      <c r="CF661" s="1072"/>
      <c r="CG661" s="1203"/>
      <c r="CH661" s="1051"/>
      <c r="CI661" s="1051"/>
      <c r="CJ661" s="1051"/>
      <c r="CK661" s="1065"/>
      <c r="CL661" s="1072"/>
      <c r="CM661" s="1203"/>
      <c r="CN661" s="1051"/>
      <c r="CO661" s="1051"/>
      <c r="CP661" s="1051"/>
      <c r="CQ661" s="1065"/>
      <c r="CR661" s="1026"/>
      <c r="CS661" s="1202"/>
      <c r="CT661" s="1022"/>
      <c r="CU661" s="1022"/>
      <c r="CV661" s="1022"/>
      <c r="CW661" s="1065"/>
      <c r="CX661" s="1026"/>
      <c r="CY661" s="1022"/>
      <c r="CZ661" s="1022"/>
      <c r="DA661" s="1022"/>
      <c r="DB661" s="1022"/>
      <c r="DC661" s="1065"/>
    </row>
    <row r="662" spans="1:107" ht="18.600000000000001" customHeight="1" x14ac:dyDescent="0.25">
      <c r="A662" s="1180" t="s">
        <v>1339</v>
      </c>
      <c r="B662" s="1018"/>
      <c r="C662" s="1018"/>
      <c r="D662" s="1011"/>
      <c r="E662" s="1023"/>
      <c r="F662" s="1019"/>
      <c r="G662" s="1016"/>
      <c r="H662" s="1020"/>
      <c r="I662" s="1239"/>
      <c r="J662" s="1238"/>
      <c r="K662" s="1021"/>
      <c r="L662" s="1016"/>
      <c r="M662" s="1022"/>
      <c r="N66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6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6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6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6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6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62" s="1022"/>
      <c r="U662" s="1022"/>
      <c r="V66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6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6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6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6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6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62" s="1022"/>
      <c r="AC662" s="1046"/>
      <c r="AD662" s="1047"/>
      <c r="AE662" s="1047"/>
      <c r="AF662" s="1047"/>
      <c r="AG662" s="1039"/>
      <c r="AH662" s="1038"/>
      <c r="AI662" s="1048"/>
      <c r="AJ662" s="1048"/>
      <c r="AK662" s="1041"/>
      <c r="AL662" s="1042"/>
      <c r="AM662" s="1043"/>
      <c r="AN662" s="1040"/>
      <c r="AO662" s="1044"/>
      <c r="AP662" s="1044"/>
      <c r="AQ662" s="1044"/>
      <c r="AR662" s="1044"/>
      <c r="AS662" s="1044"/>
      <c r="AT662" s="1044"/>
      <c r="AU662" s="1049"/>
      <c r="AV662" s="1041"/>
      <c r="AW662" s="1041"/>
      <c r="AX662" s="1047"/>
      <c r="AY66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6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62" s="1055"/>
      <c r="BB662" s="1038"/>
      <c r="BC662" s="1038"/>
      <c r="BD66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62" s="1038"/>
      <c r="BF662" s="1030"/>
      <c r="BG662" s="1030"/>
      <c r="BH662" s="1066"/>
      <c r="BI662" s="1038"/>
      <c r="BJ662" s="1066"/>
      <c r="BK662" s="1055"/>
      <c r="BL662" s="1038"/>
      <c r="BM662" s="1067"/>
      <c r="BN662" s="1068"/>
      <c r="BO662" s="1055"/>
      <c r="BP662" s="1022"/>
      <c r="BQ662" s="1067"/>
      <c r="BR662" s="1069"/>
      <c r="BS662" s="1070"/>
      <c r="BT662" s="1022"/>
      <c r="BU662" s="1071"/>
      <c r="BV662" s="1039"/>
      <c r="BW662" s="1025"/>
      <c r="BX662" s="1026"/>
      <c r="BY662" s="1022"/>
      <c r="BZ662" s="1022"/>
      <c r="CA662" s="1025"/>
      <c r="CB662" s="1026"/>
      <c r="CC662" s="1025"/>
      <c r="CD662" s="1026"/>
      <c r="CE662" s="1025"/>
      <c r="CF662" s="1026"/>
      <c r="CG662" s="1202"/>
      <c r="CH662" s="1022"/>
      <c r="CI662" s="1022"/>
      <c r="CJ662" s="1022"/>
      <c r="CK662" s="1065"/>
      <c r="CL662" s="1026"/>
      <c r="CM662" s="1202"/>
      <c r="CN662" s="1022"/>
      <c r="CO662" s="1022"/>
      <c r="CP662" s="1022"/>
      <c r="CQ662" s="1065"/>
      <c r="CR662" s="1026"/>
      <c r="CS662" s="1202"/>
      <c r="CT662" s="1022"/>
      <c r="CU662" s="1022"/>
      <c r="CV662" s="1022"/>
      <c r="CW662" s="1065"/>
      <c r="CX662" s="1026"/>
      <c r="CY662" s="1022"/>
      <c r="CZ662" s="1022"/>
      <c r="DA662" s="1022"/>
      <c r="DB662" s="1022"/>
      <c r="DC662" s="1065"/>
    </row>
    <row r="663" spans="1:107" ht="18.600000000000001" customHeight="1" x14ac:dyDescent="0.25">
      <c r="A663" s="1180" t="s">
        <v>1340</v>
      </c>
      <c r="B663" s="1018"/>
      <c r="C663" s="1018"/>
      <c r="D663" s="1011"/>
      <c r="E663" s="1023"/>
      <c r="F663" s="1019"/>
      <c r="G663" s="1016"/>
      <c r="H663" s="1020"/>
      <c r="I663" s="1239"/>
      <c r="J663" s="1238"/>
      <c r="K663" s="1021"/>
      <c r="L663" s="1016"/>
      <c r="M663" s="1022"/>
      <c r="N66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6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6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6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6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6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63" s="1022"/>
      <c r="U663" s="1022"/>
      <c r="V66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6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6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6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6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6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63" s="1022"/>
      <c r="AC663" s="1046"/>
      <c r="AD663" s="1047"/>
      <c r="AE663" s="1047"/>
      <c r="AF663" s="1047"/>
      <c r="AG663" s="1039"/>
      <c r="AH663" s="1038"/>
      <c r="AI663" s="1048"/>
      <c r="AJ663" s="1048"/>
      <c r="AK663" s="1041"/>
      <c r="AL663" s="1042"/>
      <c r="AM663" s="1043"/>
      <c r="AN663" s="1040"/>
      <c r="AO663" s="1044"/>
      <c r="AP663" s="1044"/>
      <c r="AQ663" s="1044"/>
      <c r="AR663" s="1044"/>
      <c r="AS663" s="1044"/>
      <c r="AT663" s="1044"/>
      <c r="AU663" s="1049"/>
      <c r="AV663" s="1041"/>
      <c r="AW663" s="1041"/>
      <c r="AX663" s="1047"/>
      <c r="AY66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6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63" s="1055"/>
      <c r="BB663" s="1038"/>
      <c r="BC663" s="1038"/>
      <c r="BD66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63" s="1038"/>
      <c r="BF663" s="1030"/>
      <c r="BG663" s="1030"/>
      <c r="BH663" s="1066"/>
      <c r="BI663" s="1038"/>
      <c r="BJ663" s="1066"/>
      <c r="BK663" s="1055"/>
      <c r="BL663" s="1038"/>
      <c r="BM663" s="1067"/>
      <c r="BN663" s="1068"/>
      <c r="BO663" s="1055"/>
      <c r="BP663" s="1022"/>
      <c r="BQ663" s="1067"/>
      <c r="BR663" s="1069"/>
      <c r="BS663" s="1070"/>
      <c r="BT663" s="1022"/>
      <c r="BU663" s="1071"/>
      <c r="BV663" s="1039"/>
      <c r="BW663" s="1025"/>
      <c r="BX663" s="1026"/>
      <c r="BY663" s="1022"/>
      <c r="BZ663" s="1022"/>
      <c r="CA663" s="1025"/>
      <c r="CB663" s="1026"/>
      <c r="CC663" s="1025"/>
      <c r="CD663" s="1026"/>
      <c r="CE663" s="1025"/>
      <c r="CF663" s="1072"/>
      <c r="CG663" s="1203"/>
      <c r="CH663" s="1051"/>
      <c r="CI663" s="1051"/>
      <c r="CJ663" s="1051"/>
      <c r="CK663" s="1065"/>
      <c r="CL663" s="1072"/>
      <c r="CM663" s="1203"/>
      <c r="CN663" s="1051"/>
      <c r="CO663" s="1051"/>
      <c r="CP663" s="1051"/>
      <c r="CQ663" s="1065"/>
      <c r="CR663" s="1026"/>
      <c r="CS663" s="1202"/>
      <c r="CT663" s="1022"/>
      <c r="CU663" s="1022"/>
      <c r="CV663" s="1022"/>
      <c r="CW663" s="1065"/>
      <c r="CX663" s="1026"/>
      <c r="CY663" s="1022"/>
      <c r="CZ663" s="1022"/>
      <c r="DA663" s="1022"/>
      <c r="DB663" s="1022"/>
      <c r="DC663" s="1065"/>
    </row>
    <row r="664" spans="1:107" ht="18.600000000000001" customHeight="1" x14ac:dyDescent="0.25">
      <c r="A664" s="1180" t="s">
        <v>1341</v>
      </c>
      <c r="B664" s="1018"/>
      <c r="C664" s="1018"/>
      <c r="D664" s="1011"/>
      <c r="E664" s="1023"/>
      <c r="F664" s="1019"/>
      <c r="G664" s="1016"/>
      <c r="H664" s="1020"/>
      <c r="I664" s="1239"/>
      <c r="J664" s="1238"/>
      <c r="K664" s="1021"/>
      <c r="L664" s="1016"/>
      <c r="M664" s="1022"/>
      <c r="N66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6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6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6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6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6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64" s="1022"/>
      <c r="U664" s="1022"/>
      <c r="V66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6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6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6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6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6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64" s="1022"/>
      <c r="AC664" s="1046"/>
      <c r="AD664" s="1047"/>
      <c r="AE664" s="1047"/>
      <c r="AF664" s="1047"/>
      <c r="AG664" s="1039"/>
      <c r="AH664" s="1038"/>
      <c r="AI664" s="1048"/>
      <c r="AJ664" s="1048"/>
      <c r="AK664" s="1041"/>
      <c r="AL664" s="1042"/>
      <c r="AM664" s="1043"/>
      <c r="AN664" s="1040"/>
      <c r="AO664" s="1044"/>
      <c r="AP664" s="1044"/>
      <c r="AQ664" s="1044"/>
      <c r="AR664" s="1044"/>
      <c r="AS664" s="1044"/>
      <c r="AT664" s="1044"/>
      <c r="AU664" s="1049"/>
      <c r="AV664" s="1041"/>
      <c r="AW664" s="1041"/>
      <c r="AX664" s="1047"/>
      <c r="AY66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6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64" s="1055"/>
      <c r="BB664" s="1038"/>
      <c r="BC664" s="1038"/>
      <c r="BD66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64" s="1038"/>
      <c r="BF664" s="1030"/>
      <c r="BG664" s="1030"/>
      <c r="BH664" s="1066"/>
      <c r="BI664" s="1038"/>
      <c r="BJ664" s="1066"/>
      <c r="BK664" s="1055"/>
      <c r="BL664" s="1038"/>
      <c r="BM664" s="1067"/>
      <c r="BN664" s="1068"/>
      <c r="BO664" s="1055"/>
      <c r="BP664" s="1022"/>
      <c r="BQ664" s="1067"/>
      <c r="BR664" s="1069"/>
      <c r="BS664" s="1070"/>
      <c r="BT664" s="1022"/>
      <c r="BU664" s="1071"/>
      <c r="BV664" s="1039"/>
      <c r="BW664" s="1025"/>
      <c r="BX664" s="1026"/>
      <c r="BY664" s="1022"/>
      <c r="BZ664" s="1022"/>
      <c r="CA664" s="1025"/>
      <c r="CB664" s="1026"/>
      <c r="CC664" s="1025"/>
      <c r="CD664" s="1026"/>
      <c r="CE664" s="1025"/>
      <c r="CF664" s="1026"/>
      <c r="CG664" s="1202"/>
      <c r="CH664" s="1022"/>
      <c r="CI664" s="1022"/>
      <c r="CJ664" s="1022"/>
      <c r="CK664" s="1065"/>
      <c r="CL664" s="1026"/>
      <c r="CM664" s="1202"/>
      <c r="CN664" s="1022"/>
      <c r="CO664" s="1022"/>
      <c r="CP664" s="1022"/>
      <c r="CQ664" s="1065"/>
      <c r="CR664" s="1026"/>
      <c r="CS664" s="1202"/>
      <c r="CT664" s="1022"/>
      <c r="CU664" s="1022"/>
      <c r="CV664" s="1022"/>
      <c r="CW664" s="1065"/>
      <c r="CX664" s="1026"/>
      <c r="CY664" s="1022"/>
      <c r="CZ664" s="1022"/>
      <c r="DA664" s="1022"/>
      <c r="DB664" s="1022"/>
      <c r="DC664" s="1065"/>
    </row>
    <row r="665" spans="1:107" ht="18.600000000000001" customHeight="1" x14ac:dyDescent="0.25">
      <c r="A665" s="1180" t="s">
        <v>1342</v>
      </c>
      <c r="B665" s="1018"/>
      <c r="C665" s="1018"/>
      <c r="D665" s="1011"/>
      <c r="E665" s="1023"/>
      <c r="F665" s="1019"/>
      <c r="G665" s="1016"/>
      <c r="H665" s="1020"/>
      <c r="I665" s="1239"/>
      <c r="J665" s="1238"/>
      <c r="K665" s="1021"/>
      <c r="L665" s="1016"/>
      <c r="M665" s="1022"/>
      <c r="N66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6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6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6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6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6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65" s="1022"/>
      <c r="U665" s="1022"/>
      <c r="V66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6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6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6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6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6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65" s="1022"/>
      <c r="AC665" s="1046"/>
      <c r="AD665" s="1047"/>
      <c r="AE665" s="1047"/>
      <c r="AF665" s="1047"/>
      <c r="AG665" s="1039"/>
      <c r="AH665" s="1038"/>
      <c r="AI665" s="1048"/>
      <c r="AJ665" s="1048"/>
      <c r="AK665" s="1041"/>
      <c r="AL665" s="1042"/>
      <c r="AM665" s="1043"/>
      <c r="AN665" s="1040"/>
      <c r="AO665" s="1044"/>
      <c r="AP665" s="1044"/>
      <c r="AQ665" s="1044"/>
      <c r="AR665" s="1044"/>
      <c r="AS665" s="1044"/>
      <c r="AT665" s="1044"/>
      <c r="AU665" s="1049"/>
      <c r="AV665" s="1041"/>
      <c r="AW665" s="1041"/>
      <c r="AX665" s="1047"/>
      <c r="AY66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6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65" s="1055"/>
      <c r="BB665" s="1038"/>
      <c r="BC665" s="1038"/>
      <c r="BD66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65" s="1038"/>
      <c r="BF665" s="1030"/>
      <c r="BG665" s="1030"/>
      <c r="BH665" s="1066"/>
      <c r="BI665" s="1038"/>
      <c r="BJ665" s="1066"/>
      <c r="BK665" s="1055"/>
      <c r="BL665" s="1038"/>
      <c r="BM665" s="1067"/>
      <c r="BN665" s="1068"/>
      <c r="BO665" s="1055"/>
      <c r="BP665" s="1022"/>
      <c r="BQ665" s="1067"/>
      <c r="BR665" s="1069"/>
      <c r="BS665" s="1070"/>
      <c r="BT665" s="1022"/>
      <c r="BU665" s="1071"/>
      <c r="BV665" s="1039"/>
      <c r="BW665" s="1025"/>
      <c r="BX665" s="1026"/>
      <c r="BY665" s="1022"/>
      <c r="BZ665" s="1022"/>
      <c r="CA665" s="1025"/>
      <c r="CB665" s="1026"/>
      <c r="CC665" s="1025"/>
      <c r="CD665" s="1026"/>
      <c r="CE665" s="1025"/>
      <c r="CF665" s="1072"/>
      <c r="CG665" s="1203"/>
      <c r="CH665" s="1051"/>
      <c r="CI665" s="1051"/>
      <c r="CJ665" s="1051"/>
      <c r="CK665" s="1065"/>
      <c r="CL665" s="1072"/>
      <c r="CM665" s="1203"/>
      <c r="CN665" s="1051"/>
      <c r="CO665" s="1051"/>
      <c r="CP665" s="1051"/>
      <c r="CQ665" s="1065"/>
      <c r="CR665" s="1026"/>
      <c r="CS665" s="1202"/>
      <c r="CT665" s="1022"/>
      <c r="CU665" s="1022"/>
      <c r="CV665" s="1022"/>
      <c r="CW665" s="1065"/>
      <c r="CX665" s="1026"/>
      <c r="CY665" s="1022"/>
      <c r="CZ665" s="1022"/>
      <c r="DA665" s="1022"/>
      <c r="DB665" s="1022"/>
      <c r="DC665" s="1065"/>
    </row>
    <row r="666" spans="1:107" ht="18.600000000000001" customHeight="1" x14ac:dyDescent="0.25">
      <c r="A666" s="1180" t="s">
        <v>1343</v>
      </c>
      <c r="B666" s="1018"/>
      <c r="C666" s="1018"/>
      <c r="D666" s="1011"/>
      <c r="E666" s="1023"/>
      <c r="F666" s="1019"/>
      <c r="G666" s="1016"/>
      <c r="H666" s="1020"/>
      <c r="I666" s="1239"/>
      <c r="J666" s="1238"/>
      <c r="K666" s="1021"/>
      <c r="L666" s="1016"/>
      <c r="M666" s="1022"/>
      <c r="N66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6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6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6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6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6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66" s="1022"/>
      <c r="U666" s="1022"/>
      <c r="V66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6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6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6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6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6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66" s="1022"/>
      <c r="AC666" s="1046"/>
      <c r="AD666" s="1047"/>
      <c r="AE666" s="1047"/>
      <c r="AF666" s="1047"/>
      <c r="AG666" s="1039"/>
      <c r="AH666" s="1038"/>
      <c r="AI666" s="1048"/>
      <c r="AJ666" s="1048"/>
      <c r="AK666" s="1041"/>
      <c r="AL666" s="1042"/>
      <c r="AM666" s="1043"/>
      <c r="AN666" s="1040"/>
      <c r="AO666" s="1044"/>
      <c r="AP666" s="1044"/>
      <c r="AQ666" s="1044"/>
      <c r="AR666" s="1044"/>
      <c r="AS666" s="1044"/>
      <c r="AT666" s="1044"/>
      <c r="AU666" s="1049"/>
      <c r="AV666" s="1041"/>
      <c r="AW666" s="1041"/>
      <c r="AX666" s="1047"/>
      <c r="AY66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6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66" s="1055"/>
      <c r="BB666" s="1038"/>
      <c r="BC666" s="1038"/>
      <c r="BD66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66" s="1038"/>
      <c r="BF666" s="1030"/>
      <c r="BG666" s="1030"/>
      <c r="BH666" s="1066"/>
      <c r="BI666" s="1038"/>
      <c r="BJ666" s="1066"/>
      <c r="BK666" s="1055"/>
      <c r="BL666" s="1038"/>
      <c r="BM666" s="1067"/>
      <c r="BN666" s="1068"/>
      <c r="BO666" s="1055"/>
      <c r="BP666" s="1022"/>
      <c r="BQ666" s="1067"/>
      <c r="BR666" s="1069"/>
      <c r="BS666" s="1070"/>
      <c r="BT666" s="1022"/>
      <c r="BU666" s="1071"/>
      <c r="BV666" s="1039"/>
      <c r="BW666" s="1025"/>
      <c r="BX666" s="1026"/>
      <c r="BY666" s="1022"/>
      <c r="BZ666" s="1022"/>
      <c r="CA666" s="1025"/>
      <c r="CB666" s="1026"/>
      <c r="CC666" s="1025"/>
      <c r="CD666" s="1026"/>
      <c r="CE666" s="1025"/>
      <c r="CF666" s="1026"/>
      <c r="CG666" s="1202"/>
      <c r="CH666" s="1022"/>
      <c r="CI666" s="1022"/>
      <c r="CJ666" s="1022"/>
      <c r="CK666" s="1065"/>
      <c r="CL666" s="1026"/>
      <c r="CM666" s="1202"/>
      <c r="CN666" s="1022"/>
      <c r="CO666" s="1022"/>
      <c r="CP666" s="1022"/>
      <c r="CQ666" s="1065"/>
      <c r="CR666" s="1026"/>
      <c r="CS666" s="1202"/>
      <c r="CT666" s="1022"/>
      <c r="CU666" s="1022"/>
      <c r="CV666" s="1022"/>
      <c r="CW666" s="1065"/>
      <c r="CX666" s="1026"/>
      <c r="CY666" s="1022"/>
      <c r="CZ666" s="1022"/>
      <c r="DA666" s="1022"/>
      <c r="DB666" s="1022"/>
      <c r="DC666" s="1065"/>
    </row>
    <row r="667" spans="1:107" ht="18.600000000000001" customHeight="1" x14ac:dyDescent="0.25">
      <c r="A667" s="1180" t="s">
        <v>1344</v>
      </c>
      <c r="B667" s="1018"/>
      <c r="C667" s="1018"/>
      <c r="D667" s="1011"/>
      <c r="E667" s="1023"/>
      <c r="F667" s="1019"/>
      <c r="G667" s="1016"/>
      <c r="H667" s="1020"/>
      <c r="I667" s="1239"/>
      <c r="J667" s="1238"/>
      <c r="K667" s="1021"/>
      <c r="L667" s="1016"/>
      <c r="M667" s="1022"/>
      <c r="N66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6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6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6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6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6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67" s="1022"/>
      <c r="U667" s="1022"/>
      <c r="V66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6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6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6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6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6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67" s="1022"/>
      <c r="AC667" s="1046"/>
      <c r="AD667" s="1047"/>
      <c r="AE667" s="1047"/>
      <c r="AF667" s="1047"/>
      <c r="AG667" s="1039"/>
      <c r="AH667" s="1038"/>
      <c r="AI667" s="1048"/>
      <c r="AJ667" s="1048"/>
      <c r="AK667" s="1041"/>
      <c r="AL667" s="1042"/>
      <c r="AM667" s="1043"/>
      <c r="AN667" s="1040"/>
      <c r="AO667" s="1044"/>
      <c r="AP667" s="1044"/>
      <c r="AQ667" s="1044"/>
      <c r="AR667" s="1044"/>
      <c r="AS667" s="1044"/>
      <c r="AT667" s="1044"/>
      <c r="AU667" s="1049"/>
      <c r="AV667" s="1041"/>
      <c r="AW667" s="1041"/>
      <c r="AX667" s="1047"/>
      <c r="AY66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6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67" s="1055"/>
      <c r="BB667" s="1038"/>
      <c r="BC667" s="1038"/>
      <c r="BD66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67" s="1038"/>
      <c r="BF667" s="1030"/>
      <c r="BG667" s="1030"/>
      <c r="BH667" s="1066"/>
      <c r="BI667" s="1038"/>
      <c r="BJ667" s="1066"/>
      <c r="BK667" s="1055"/>
      <c r="BL667" s="1038"/>
      <c r="BM667" s="1067"/>
      <c r="BN667" s="1068"/>
      <c r="BO667" s="1055"/>
      <c r="BP667" s="1022"/>
      <c r="BQ667" s="1067"/>
      <c r="BR667" s="1069"/>
      <c r="BS667" s="1070"/>
      <c r="BT667" s="1022"/>
      <c r="BU667" s="1071"/>
      <c r="BV667" s="1039"/>
      <c r="BW667" s="1025"/>
      <c r="BX667" s="1026"/>
      <c r="BY667" s="1022"/>
      <c r="BZ667" s="1022"/>
      <c r="CA667" s="1025"/>
      <c r="CB667" s="1026"/>
      <c r="CC667" s="1025"/>
      <c r="CD667" s="1026"/>
      <c r="CE667" s="1025"/>
      <c r="CF667" s="1072"/>
      <c r="CG667" s="1203"/>
      <c r="CH667" s="1051"/>
      <c r="CI667" s="1051"/>
      <c r="CJ667" s="1051"/>
      <c r="CK667" s="1065"/>
      <c r="CL667" s="1072"/>
      <c r="CM667" s="1203"/>
      <c r="CN667" s="1051"/>
      <c r="CO667" s="1051"/>
      <c r="CP667" s="1051"/>
      <c r="CQ667" s="1065"/>
      <c r="CR667" s="1026"/>
      <c r="CS667" s="1202"/>
      <c r="CT667" s="1022"/>
      <c r="CU667" s="1022"/>
      <c r="CV667" s="1022"/>
      <c r="CW667" s="1065"/>
      <c r="CX667" s="1026"/>
      <c r="CY667" s="1022"/>
      <c r="CZ667" s="1022"/>
      <c r="DA667" s="1022"/>
      <c r="DB667" s="1022"/>
      <c r="DC667" s="1065"/>
    </row>
    <row r="668" spans="1:107" ht="18.600000000000001" customHeight="1" x14ac:dyDescent="0.25">
      <c r="A668" s="1180" t="s">
        <v>1345</v>
      </c>
      <c r="B668" s="1018"/>
      <c r="C668" s="1018"/>
      <c r="D668" s="1011"/>
      <c r="E668" s="1023"/>
      <c r="F668" s="1019"/>
      <c r="G668" s="1016"/>
      <c r="H668" s="1020"/>
      <c r="I668" s="1239"/>
      <c r="J668" s="1238"/>
      <c r="K668" s="1021"/>
      <c r="L668" s="1016"/>
      <c r="M668" s="1022"/>
      <c r="N66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6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6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6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6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6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68" s="1022"/>
      <c r="U668" s="1022"/>
      <c r="V66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6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6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6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6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6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68" s="1022"/>
      <c r="AC668" s="1046"/>
      <c r="AD668" s="1047"/>
      <c r="AE668" s="1047"/>
      <c r="AF668" s="1047"/>
      <c r="AG668" s="1039"/>
      <c r="AH668" s="1038"/>
      <c r="AI668" s="1048"/>
      <c r="AJ668" s="1048"/>
      <c r="AK668" s="1041"/>
      <c r="AL668" s="1042"/>
      <c r="AM668" s="1043"/>
      <c r="AN668" s="1040"/>
      <c r="AO668" s="1044"/>
      <c r="AP668" s="1044"/>
      <c r="AQ668" s="1044"/>
      <c r="AR668" s="1044"/>
      <c r="AS668" s="1044"/>
      <c r="AT668" s="1044"/>
      <c r="AU668" s="1049"/>
      <c r="AV668" s="1041"/>
      <c r="AW668" s="1041"/>
      <c r="AX668" s="1047"/>
      <c r="AY66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6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68" s="1055"/>
      <c r="BB668" s="1038"/>
      <c r="BC668" s="1038"/>
      <c r="BD66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68" s="1038"/>
      <c r="BF668" s="1030"/>
      <c r="BG668" s="1030"/>
      <c r="BH668" s="1066"/>
      <c r="BI668" s="1038"/>
      <c r="BJ668" s="1066"/>
      <c r="BK668" s="1055"/>
      <c r="BL668" s="1038"/>
      <c r="BM668" s="1067"/>
      <c r="BN668" s="1068"/>
      <c r="BO668" s="1055"/>
      <c r="BP668" s="1022"/>
      <c r="BQ668" s="1067"/>
      <c r="BR668" s="1069"/>
      <c r="BS668" s="1070"/>
      <c r="BT668" s="1022"/>
      <c r="BU668" s="1071"/>
      <c r="BV668" s="1039"/>
      <c r="BW668" s="1025"/>
      <c r="BX668" s="1026"/>
      <c r="BY668" s="1022"/>
      <c r="BZ668" s="1022"/>
      <c r="CA668" s="1025"/>
      <c r="CB668" s="1026"/>
      <c r="CC668" s="1025"/>
      <c r="CD668" s="1026"/>
      <c r="CE668" s="1025"/>
      <c r="CF668" s="1026"/>
      <c r="CG668" s="1202"/>
      <c r="CH668" s="1022"/>
      <c r="CI668" s="1022"/>
      <c r="CJ668" s="1022"/>
      <c r="CK668" s="1065"/>
      <c r="CL668" s="1026"/>
      <c r="CM668" s="1202"/>
      <c r="CN668" s="1022"/>
      <c r="CO668" s="1022"/>
      <c r="CP668" s="1022"/>
      <c r="CQ668" s="1065"/>
      <c r="CR668" s="1026"/>
      <c r="CS668" s="1202"/>
      <c r="CT668" s="1022"/>
      <c r="CU668" s="1022"/>
      <c r="CV668" s="1022"/>
      <c r="CW668" s="1065"/>
      <c r="CX668" s="1026"/>
      <c r="CY668" s="1022"/>
      <c r="CZ668" s="1022"/>
      <c r="DA668" s="1022"/>
      <c r="DB668" s="1022"/>
      <c r="DC668" s="1065"/>
    </row>
    <row r="669" spans="1:107" ht="18.600000000000001" customHeight="1" x14ac:dyDescent="0.25">
      <c r="A669" s="1180" t="s">
        <v>1346</v>
      </c>
      <c r="B669" s="1018"/>
      <c r="C669" s="1018"/>
      <c r="D669" s="1011"/>
      <c r="E669" s="1023"/>
      <c r="F669" s="1019"/>
      <c r="G669" s="1016"/>
      <c r="H669" s="1020"/>
      <c r="I669" s="1239"/>
      <c r="J669" s="1238"/>
      <c r="K669" s="1021"/>
      <c r="L669" s="1016"/>
      <c r="M669" s="1022"/>
      <c r="N66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6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6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6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6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6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69" s="1022"/>
      <c r="U669" s="1022"/>
      <c r="V66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6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6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6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6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6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69" s="1022"/>
      <c r="AC669" s="1046"/>
      <c r="AD669" s="1047"/>
      <c r="AE669" s="1047"/>
      <c r="AF669" s="1047"/>
      <c r="AG669" s="1039"/>
      <c r="AH669" s="1038"/>
      <c r="AI669" s="1048"/>
      <c r="AJ669" s="1048"/>
      <c r="AK669" s="1041"/>
      <c r="AL669" s="1042"/>
      <c r="AM669" s="1043"/>
      <c r="AN669" s="1040"/>
      <c r="AO669" s="1044"/>
      <c r="AP669" s="1044"/>
      <c r="AQ669" s="1044"/>
      <c r="AR669" s="1044"/>
      <c r="AS669" s="1044"/>
      <c r="AT669" s="1044"/>
      <c r="AU669" s="1049"/>
      <c r="AV669" s="1041"/>
      <c r="AW669" s="1041"/>
      <c r="AX669" s="1047"/>
      <c r="AY66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6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69" s="1055"/>
      <c r="BB669" s="1038"/>
      <c r="BC669" s="1038"/>
      <c r="BD66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69" s="1038"/>
      <c r="BF669" s="1030"/>
      <c r="BG669" s="1030"/>
      <c r="BH669" s="1066"/>
      <c r="BI669" s="1038"/>
      <c r="BJ669" s="1066"/>
      <c r="BK669" s="1055"/>
      <c r="BL669" s="1038"/>
      <c r="BM669" s="1067"/>
      <c r="BN669" s="1068"/>
      <c r="BO669" s="1055"/>
      <c r="BP669" s="1022"/>
      <c r="BQ669" s="1067"/>
      <c r="BR669" s="1069"/>
      <c r="BS669" s="1070"/>
      <c r="BT669" s="1022"/>
      <c r="BU669" s="1071"/>
      <c r="BV669" s="1039"/>
      <c r="BW669" s="1025"/>
      <c r="BX669" s="1026"/>
      <c r="BY669" s="1022"/>
      <c r="BZ669" s="1022"/>
      <c r="CA669" s="1025"/>
      <c r="CB669" s="1026"/>
      <c r="CC669" s="1025"/>
      <c r="CD669" s="1026"/>
      <c r="CE669" s="1025"/>
      <c r="CF669" s="1072"/>
      <c r="CG669" s="1203"/>
      <c r="CH669" s="1051"/>
      <c r="CI669" s="1051"/>
      <c r="CJ669" s="1051"/>
      <c r="CK669" s="1065"/>
      <c r="CL669" s="1072"/>
      <c r="CM669" s="1203"/>
      <c r="CN669" s="1051"/>
      <c r="CO669" s="1051"/>
      <c r="CP669" s="1051"/>
      <c r="CQ669" s="1065"/>
      <c r="CR669" s="1026"/>
      <c r="CS669" s="1202"/>
      <c r="CT669" s="1022"/>
      <c r="CU669" s="1022"/>
      <c r="CV669" s="1022"/>
      <c r="CW669" s="1065"/>
      <c r="CX669" s="1026"/>
      <c r="CY669" s="1022"/>
      <c r="CZ669" s="1022"/>
      <c r="DA669" s="1022"/>
      <c r="DB669" s="1022"/>
      <c r="DC669" s="1065"/>
    </row>
    <row r="670" spans="1:107" ht="18.600000000000001" customHeight="1" x14ac:dyDescent="0.25">
      <c r="A670" s="1180" t="s">
        <v>1347</v>
      </c>
      <c r="B670" s="1018"/>
      <c r="C670" s="1018"/>
      <c r="D670" s="1011"/>
      <c r="E670" s="1023"/>
      <c r="F670" s="1019"/>
      <c r="G670" s="1016"/>
      <c r="H670" s="1020"/>
      <c r="I670" s="1239"/>
      <c r="J670" s="1238"/>
      <c r="K670" s="1021"/>
      <c r="L670" s="1016"/>
      <c r="M670" s="1022"/>
      <c r="N67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7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7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7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7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7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70" s="1022"/>
      <c r="U670" s="1022"/>
      <c r="V67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7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7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7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7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7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70" s="1022"/>
      <c r="AC670" s="1046"/>
      <c r="AD670" s="1047"/>
      <c r="AE670" s="1047"/>
      <c r="AF670" s="1047"/>
      <c r="AG670" s="1039"/>
      <c r="AH670" s="1038"/>
      <c r="AI670" s="1048"/>
      <c r="AJ670" s="1048"/>
      <c r="AK670" s="1041"/>
      <c r="AL670" s="1042"/>
      <c r="AM670" s="1043"/>
      <c r="AN670" s="1040"/>
      <c r="AO670" s="1044"/>
      <c r="AP670" s="1044"/>
      <c r="AQ670" s="1044"/>
      <c r="AR670" s="1044"/>
      <c r="AS670" s="1044"/>
      <c r="AT670" s="1044"/>
      <c r="AU670" s="1049"/>
      <c r="AV670" s="1041"/>
      <c r="AW670" s="1041"/>
      <c r="AX670" s="1047"/>
      <c r="AY67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7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70" s="1055"/>
      <c r="BB670" s="1038"/>
      <c r="BC670" s="1038"/>
      <c r="BD67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70" s="1038"/>
      <c r="BF670" s="1030"/>
      <c r="BG670" s="1030"/>
      <c r="BH670" s="1066"/>
      <c r="BI670" s="1038"/>
      <c r="BJ670" s="1066"/>
      <c r="BK670" s="1055"/>
      <c r="BL670" s="1038"/>
      <c r="BM670" s="1067"/>
      <c r="BN670" s="1068"/>
      <c r="BO670" s="1055"/>
      <c r="BP670" s="1022"/>
      <c r="BQ670" s="1067"/>
      <c r="BR670" s="1069"/>
      <c r="BS670" s="1070"/>
      <c r="BT670" s="1022"/>
      <c r="BU670" s="1071"/>
      <c r="BV670" s="1039"/>
      <c r="BW670" s="1025"/>
      <c r="BX670" s="1026"/>
      <c r="BY670" s="1022"/>
      <c r="BZ670" s="1022"/>
      <c r="CA670" s="1025"/>
      <c r="CB670" s="1026"/>
      <c r="CC670" s="1025"/>
      <c r="CD670" s="1026"/>
      <c r="CE670" s="1025"/>
      <c r="CF670" s="1026"/>
      <c r="CG670" s="1202"/>
      <c r="CH670" s="1022"/>
      <c r="CI670" s="1022"/>
      <c r="CJ670" s="1022"/>
      <c r="CK670" s="1065"/>
      <c r="CL670" s="1026"/>
      <c r="CM670" s="1202"/>
      <c r="CN670" s="1022"/>
      <c r="CO670" s="1022"/>
      <c r="CP670" s="1022"/>
      <c r="CQ670" s="1065"/>
      <c r="CR670" s="1026"/>
      <c r="CS670" s="1202"/>
      <c r="CT670" s="1022"/>
      <c r="CU670" s="1022"/>
      <c r="CV670" s="1022"/>
      <c r="CW670" s="1065"/>
      <c r="CX670" s="1026"/>
      <c r="CY670" s="1022"/>
      <c r="CZ670" s="1022"/>
      <c r="DA670" s="1022"/>
      <c r="DB670" s="1022"/>
      <c r="DC670" s="1065"/>
    </row>
    <row r="671" spans="1:107" ht="18.600000000000001" customHeight="1" x14ac:dyDescent="0.25">
      <c r="A671" s="1180" t="s">
        <v>1348</v>
      </c>
      <c r="B671" s="1018"/>
      <c r="C671" s="1018"/>
      <c r="D671" s="1011"/>
      <c r="E671" s="1023"/>
      <c r="F671" s="1019"/>
      <c r="G671" s="1016"/>
      <c r="H671" s="1020"/>
      <c r="I671" s="1239"/>
      <c r="J671" s="1238"/>
      <c r="K671" s="1021"/>
      <c r="L671" s="1016"/>
      <c r="M671" s="1022"/>
      <c r="N67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7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7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7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7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7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71" s="1022"/>
      <c r="U671" s="1022"/>
      <c r="V67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7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7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7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7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7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71" s="1022"/>
      <c r="AC671" s="1046"/>
      <c r="AD671" s="1047"/>
      <c r="AE671" s="1047"/>
      <c r="AF671" s="1047"/>
      <c r="AG671" s="1039"/>
      <c r="AH671" s="1038"/>
      <c r="AI671" s="1048"/>
      <c r="AJ671" s="1048"/>
      <c r="AK671" s="1041"/>
      <c r="AL671" s="1042"/>
      <c r="AM671" s="1043"/>
      <c r="AN671" s="1040"/>
      <c r="AO671" s="1044"/>
      <c r="AP671" s="1044"/>
      <c r="AQ671" s="1044"/>
      <c r="AR671" s="1044"/>
      <c r="AS671" s="1044"/>
      <c r="AT671" s="1044"/>
      <c r="AU671" s="1049"/>
      <c r="AV671" s="1041"/>
      <c r="AW671" s="1041"/>
      <c r="AX671" s="1047"/>
      <c r="AY67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7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71" s="1055"/>
      <c r="BB671" s="1038"/>
      <c r="BC671" s="1038"/>
      <c r="BD67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71" s="1038"/>
      <c r="BF671" s="1030"/>
      <c r="BG671" s="1030"/>
      <c r="BH671" s="1066"/>
      <c r="BI671" s="1038"/>
      <c r="BJ671" s="1066"/>
      <c r="BK671" s="1055"/>
      <c r="BL671" s="1038"/>
      <c r="BM671" s="1067"/>
      <c r="BN671" s="1068"/>
      <c r="BO671" s="1055"/>
      <c r="BP671" s="1022"/>
      <c r="BQ671" s="1067"/>
      <c r="BR671" s="1069"/>
      <c r="BS671" s="1070"/>
      <c r="BT671" s="1022"/>
      <c r="BU671" s="1071"/>
      <c r="BV671" s="1039"/>
      <c r="BW671" s="1025"/>
      <c r="BX671" s="1026"/>
      <c r="BY671" s="1022"/>
      <c r="BZ671" s="1022"/>
      <c r="CA671" s="1025"/>
      <c r="CB671" s="1026"/>
      <c r="CC671" s="1025"/>
      <c r="CD671" s="1026"/>
      <c r="CE671" s="1025"/>
      <c r="CF671" s="1072"/>
      <c r="CG671" s="1203"/>
      <c r="CH671" s="1051"/>
      <c r="CI671" s="1051"/>
      <c r="CJ671" s="1051"/>
      <c r="CK671" s="1065"/>
      <c r="CL671" s="1072"/>
      <c r="CM671" s="1203"/>
      <c r="CN671" s="1051"/>
      <c r="CO671" s="1051"/>
      <c r="CP671" s="1051"/>
      <c r="CQ671" s="1065"/>
      <c r="CR671" s="1026"/>
      <c r="CS671" s="1202"/>
      <c r="CT671" s="1022"/>
      <c r="CU671" s="1022"/>
      <c r="CV671" s="1022"/>
      <c r="CW671" s="1065"/>
      <c r="CX671" s="1026"/>
      <c r="CY671" s="1022"/>
      <c r="CZ671" s="1022"/>
      <c r="DA671" s="1022"/>
      <c r="DB671" s="1022"/>
      <c r="DC671" s="1065"/>
    </row>
    <row r="672" spans="1:107" ht="18.600000000000001" customHeight="1" x14ac:dyDescent="0.25">
      <c r="A672" s="1180" t="s">
        <v>1349</v>
      </c>
      <c r="B672" s="1018"/>
      <c r="C672" s="1018"/>
      <c r="D672" s="1011"/>
      <c r="E672" s="1023"/>
      <c r="F672" s="1019"/>
      <c r="G672" s="1016"/>
      <c r="H672" s="1020"/>
      <c r="I672" s="1239"/>
      <c r="J672" s="1238"/>
      <c r="K672" s="1021"/>
      <c r="L672" s="1016"/>
      <c r="M672" s="1022"/>
      <c r="N67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7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7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7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7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7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72" s="1022"/>
      <c r="U672" s="1022"/>
      <c r="V67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7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7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7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7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7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72" s="1022"/>
      <c r="AC672" s="1046"/>
      <c r="AD672" s="1047"/>
      <c r="AE672" s="1047"/>
      <c r="AF672" s="1047"/>
      <c r="AG672" s="1039"/>
      <c r="AH672" s="1038"/>
      <c r="AI672" s="1048"/>
      <c r="AJ672" s="1048"/>
      <c r="AK672" s="1041"/>
      <c r="AL672" s="1042"/>
      <c r="AM672" s="1043"/>
      <c r="AN672" s="1040"/>
      <c r="AO672" s="1044"/>
      <c r="AP672" s="1044"/>
      <c r="AQ672" s="1044"/>
      <c r="AR672" s="1044"/>
      <c r="AS672" s="1044"/>
      <c r="AT672" s="1044"/>
      <c r="AU672" s="1049"/>
      <c r="AV672" s="1041"/>
      <c r="AW672" s="1041"/>
      <c r="AX672" s="1047"/>
      <c r="AY67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7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72" s="1055"/>
      <c r="BB672" s="1038"/>
      <c r="BC672" s="1038"/>
      <c r="BD67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72" s="1038"/>
      <c r="BF672" s="1030"/>
      <c r="BG672" s="1030"/>
      <c r="BH672" s="1066"/>
      <c r="BI672" s="1038"/>
      <c r="BJ672" s="1066"/>
      <c r="BK672" s="1055"/>
      <c r="BL672" s="1038"/>
      <c r="BM672" s="1067"/>
      <c r="BN672" s="1068"/>
      <c r="BO672" s="1055"/>
      <c r="BP672" s="1022"/>
      <c r="BQ672" s="1067"/>
      <c r="BR672" s="1069"/>
      <c r="BS672" s="1070"/>
      <c r="BT672" s="1022"/>
      <c r="BU672" s="1071"/>
      <c r="BV672" s="1039"/>
      <c r="BW672" s="1025"/>
      <c r="BX672" s="1026"/>
      <c r="BY672" s="1022"/>
      <c r="BZ672" s="1022"/>
      <c r="CA672" s="1025"/>
      <c r="CB672" s="1026"/>
      <c r="CC672" s="1025"/>
      <c r="CD672" s="1026"/>
      <c r="CE672" s="1025"/>
      <c r="CF672" s="1026"/>
      <c r="CG672" s="1202"/>
      <c r="CH672" s="1022"/>
      <c r="CI672" s="1022"/>
      <c r="CJ672" s="1022"/>
      <c r="CK672" s="1065"/>
      <c r="CL672" s="1026"/>
      <c r="CM672" s="1202"/>
      <c r="CN672" s="1022"/>
      <c r="CO672" s="1022"/>
      <c r="CP672" s="1022"/>
      <c r="CQ672" s="1065"/>
      <c r="CR672" s="1026"/>
      <c r="CS672" s="1202"/>
      <c r="CT672" s="1022"/>
      <c r="CU672" s="1022"/>
      <c r="CV672" s="1022"/>
      <c r="CW672" s="1065"/>
      <c r="CX672" s="1026"/>
      <c r="CY672" s="1022"/>
      <c r="CZ672" s="1022"/>
      <c r="DA672" s="1022"/>
      <c r="DB672" s="1022"/>
      <c r="DC672" s="1065"/>
    </row>
    <row r="673" spans="1:107" ht="18.600000000000001" customHeight="1" x14ac:dyDescent="0.25">
      <c r="A673" s="1180" t="s">
        <v>1350</v>
      </c>
      <c r="B673" s="1018"/>
      <c r="C673" s="1018"/>
      <c r="D673" s="1011"/>
      <c r="E673" s="1023"/>
      <c r="F673" s="1019"/>
      <c r="G673" s="1016"/>
      <c r="H673" s="1020"/>
      <c r="I673" s="1239"/>
      <c r="J673" s="1238"/>
      <c r="K673" s="1021"/>
      <c r="L673" s="1016"/>
      <c r="M673" s="1022"/>
      <c r="N67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7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7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7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7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7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73" s="1022"/>
      <c r="U673" s="1022"/>
      <c r="V67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7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7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7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7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7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73" s="1022"/>
      <c r="AC673" s="1046"/>
      <c r="AD673" s="1047"/>
      <c r="AE673" s="1047"/>
      <c r="AF673" s="1047"/>
      <c r="AG673" s="1039"/>
      <c r="AH673" s="1038"/>
      <c r="AI673" s="1048"/>
      <c r="AJ673" s="1048"/>
      <c r="AK673" s="1041"/>
      <c r="AL673" s="1042"/>
      <c r="AM673" s="1043"/>
      <c r="AN673" s="1040"/>
      <c r="AO673" s="1044"/>
      <c r="AP673" s="1044"/>
      <c r="AQ673" s="1044"/>
      <c r="AR673" s="1044"/>
      <c r="AS673" s="1044"/>
      <c r="AT673" s="1044"/>
      <c r="AU673" s="1049"/>
      <c r="AV673" s="1041"/>
      <c r="AW673" s="1041"/>
      <c r="AX673" s="1047"/>
      <c r="AY67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7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73" s="1055"/>
      <c r="BB673" s="1038"/>
      <c r="BC673" s="1038"/>
      <c r="BD67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73" s="1038"/>
      <c r="BF673" s="1030"/>
      <c r="BG673" s="1030"/>
      <c r="BH673" s="1066"/>
      <c r="BI673" s="1038"/>
      <c r="BJ673" s="1066"/>
      <c r="BK673" s="1055"/>
      <c r="BL673" s="1038"/>
      <c r="BM673" s="1067"/>
      <c r="BN673" s="1068"/>
      <c r="BO673" s="1055"/>
      <c r="BP673" s="1022"/>
      <c r="BQ673" s="1067"/>
      <c r="BR673" s="1069"/>
      <c r="BS673" s="1070"/>
      <c r="BT673" s="1022"/>
      <c r="BU673" s="1071"/>
      <c r="BV673" s="1039"/>
      <c r="BW673" s="1025"/>
      <c r="BX673" s="1026"/>
      <c r="BY673" s="1022"/>
      <c r="BZ673" s="1022"/>
      <c r="CA673" s="1025"/>
      <c r="CB673" s="1026"/>
      <c r="CC673" s="1025"/>
      <c r="CD673" s="1026"/>
      <c r="CE673" s="1025"/>
      <c r="CF673" s="1072"/>
      <c r="CG673" s="1203"/>
      <c r="CH673" s="1051"/>
      <c r="CI673" s="1051"/>
      <c r="CJ673" s="1051"/>
      <c r="CK673" s="1065"/>
      <c r="CL673" s="1072"/>
      <c r="CM673" s="1203"/>
      <c r="CN673" s="1051"/>
      <c r="CO673" s="1051"/>
      <c r="CP673" s="1051"/>
      <c r="CQ673" s="1065"/>
      <c r="CR673" s="1026"/>
      <c r="CS673" s="1202"/>
      <c r="CT673" s="1022"/>
      <c r="CU673" s="1022"/>
      <c r="CV673" s="1022"/>
      <c r="CW673" s="1065"/>
      <c r="CX673" s="1026"/>
      <c r="CY673" s="1022"/>
      <c r="CZ673" s="1022"/>
      <c r="DA673" s="1022"/>
      <c r="DB673" s="1022"/>
      <c r="DC673" s="1065"/>
    </row>
    <row r="674" spans="1:107" ht="18.600000000000001" customHeight="1" x14ac:dyDescent="0.25">
      <c r="A674" s="1180" t="s">
        <v>1351</v>
      </c>
      <c r="B674" s="1018"/>
      <c r="C674" s="1018"/>
      <c r="D674" s="1011"/>
      <c r="E674" s="1023"/>
      <c r="F674" s="1019"/>
      <c r="G674" s="1016"/>
      <c r="H674" s="1020"/>
      <c r="I674" s="1239"/>
      <c r="J674" s="1238"/>
      <c r="K674" s="1021"/>
      <c r="L674" s="1016"/>
      <c r="M674" s="1022"/>
      <c r="N67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7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7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7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7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7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74" s="1022"/>
      <c r="U674" s="1022"/>
      <c r="V67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7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7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7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7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7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74" s="1022"/>
      <c r="AC674" s="1046"/>
      <c r="AD674" s="1047"/>
      <c r="AE674" s="1047"/>
      <c r="AF674" s="1047"/>
      <c r="AG674" s="1039"/>
      <c r="AH674" s="1038"/>
      <c r="AI674" s="1048"/>
      <c r="AJ674" s="1048"/>
      <c r="AK674" s="1041"/>
      <c r="AL674" s="1042"/>
      <c r="AM674" s="1043"/>
      <c r="AN674" s="1040"/>
      <c r="AO674" s="1044"/>
      <c r="AP674" s="1044"/>
      <c r="AQ674" s="1044"/>
      <c r="AR674" s="1044"/>
      <c r="AS674" s="1044"/>
      <c r="AT674" s="1044"/>
      <c r="AU674" s="1049"/>
      <c r="AV674" s="1041"/>
      <c r="AW674" s="1041"/>
      <c r="AX674" s="1047"/>
      <c r="AY67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7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74" s="1055"/>
      <c r="BB674" s="1038"/>
      <c r="BC674" s="1038"/>
      <c r="BD67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74" s="1038"/>
      <c r="BF674" s="1030"/>
      <c r="BG674" s="1030"/>
      <c r="BH674" s="1066"/>
      <c r="BI674" s="1038"/>
      <c r="BJ674" s="1066"/>
      <c r="BK674" s="1055"/>
      <c r="BL674" s="1038"/>
      <c r="BM674" s="1067"/>
      <c r="BN674" s="1068"/>
      <c r="BO674" s="1055"/>
      <c r="BP674" s="1022"/>
      <c r="BQ674" s="1067"/>
      <c r="BR674" s="1069"/>
      <c r="BS674" s="1070"/>
      <c r="BT674" s="1022"/>
      <c r="BU674" s="1071"/>
      <c r="BV674" s="1039"/>
      <c r="BW674" s="1025"/>
      <c r="BX674" s="1026"/>
      <c r="BY674" s="1022"/>
      <c r="BZ674" s="1022"/>
      <c r="CA674" s="1025"/>
      <c r="CB674" s="1026"/>
      <c r="CC674" s="1025"/>
      <c r="CD674" s="1026"/>
      <c r="CE674" s="1025"/>
      <c r="CF674" s="1026"/>
      <c r="CG674" s="1202"/>
      <c r="CH674" s="1022"/>
      <c r="CI674" s="1022"/>
      <c r="CJ674" s="1022"/>
      <c r="CK674" s="1065"/>
      <c r="CL674" s="1026"/>
      <c r="CM674" s="1202"/>
      <c r="CN674" s="1022"/>
      <c r="CO674" s="1022"/>
      <c r="CP674" s="1022"/>
      <c r="CQ674" s="1065"/>
      <c r="CR674" s="1026"/>
      <c r="CS674" s="1202"/>
      <c r="CT674" s="1022"/>
      <c r="CU674" s="1022"/>
      <c r="CV674" s="1022"/>
      <c r="CW674" s="1065"/>
      <c r="CX674" s="1026"/>
      <c r="CY674" s="1022"/>
      <c r="CZ674" s="1022"/>
      <c r="DA674" s="1022"/>
      <c r="DB674" s="1022"/>
      <c r="DC674" s="1065"/>
    </row>
    <row r="675" spans="1:107" ht="18.600000000000001" customHeight="1" x14ac:dyDescent="0.25">
      <c r="A675" s="1180" t="s">
        <v>1352</v>
      </c>
      <c r="B675" s="1018"/>
      <c r="C675" s="1018"/>
      <c r="D675" s="1011"/>
      <c r="E675" s="1023"/>
      <c r="F675" s="1019"/>
      <c r="G675" s="1016"/>
      <c r="H675" s="1020"/>
      <c r="I675" s="1239"/>
      <c r="J675" s="1238"/>
      <c r="K675" s="1021"/>
      <c r="L675" s="1016"/>
      <c r="M675" s="1022"/>
      <c r="N67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7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7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7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7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7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75" s="1022"/>
      <c r="U675" s="1022"/>
      <c r="V67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7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7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7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7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7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75" s="1022"/>
      <c r="AC675" s="1046"/>
      <c r="AD675" s="1047"/>
      <c r="AE675" s="1047"/>
      <c r="AF675" s="1047"/>
      <c r="AG675" s="1039"/>
      <c r="AH675" s="1038"/>
      <c r="AI675" s="1048"/>
      <c r="AJ675" s="1048"/>
      <c r="AK675" s="1041"/>
      <c r="AL675" s="1042"/>
      <c r="AM675" s="1043"/>
      <c r="AN675" s="1040"/>
      <c r="AO675" s="1044"/>
      <c r="AP675" s="1044"/>
      <c r="AQ675" s="1044"/>
      <c r="AR675" s="1044"/>
      <c r="AS675" s="1044"/>
      <c r="AT675" s="1044"/>
      <c r="AU675" s="1049"/>
      <c r="AV675" s="1041"/>
      <c r="AW675" s="1041"/>
      <c r="AX675" s="1047"/>
      <c r="AY67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7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75" s="1055"/>
      <c r="BB675" s="1038"/>
      <c r="BC675" s="1038"/>
      <c r="BD67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75" s="1038"/>
      <c r="BF675" s="1030"/>
      <c r="BG675" s="1030"/>
      <c r="BH675" s="1066"/>
      <c r="BI675" s="1038"/>
      <c r="BJ675" s="1066"/>
      <c r="BK675" s="1055"/>
      <c r="BL675" s="1038"/>
      <c r="BM675" s="1067"/>
      <c r="BN675" s="1068"/>
      <c r="BO675" s="1055"/>
      <c r="BP675" s="1022"/>
      <c r="BQ675" s="1067"/>
      <c r="BR675" s="1069"/>
      <c r="BS675" s="1070"/>
      <c r="BT675" s="1022"/>
      <c r="BU675" s="1071"/>
      <c r="BV675" s="1039"/>
      <c r="BW675" s="1025"/>
      <c r="BX675" s="1026"/>
      <c r="BY675" s="1022"/>
      <c r="BZ675" s="1022"/>
      <c r="CA675" s="1025"/>
      <c r="CB675" s="1026"/>
      <c r="CC675" s="1025"/>
      <c r="CD675" s="1026"/>
      <c r="CE675" s="1025"/>
      <c r="CF675" s="1072"/>
      <c r="CG675" s="1203"/>
      <c r="CH675" s="1051"/>
      <c r="CI675" s="1051"/>
      <c r="CJ675" s="1051"/>
      <c r="CK675" s="1065"/>
      <c r="CL675" s="1072"/>
      <c r="CM675" s="1203"/>
      <c r="CN675" s="1051"/>
      <c r="CO675" s="1051"/>
      <c r="CP675" s="1051"/>
      <c r="CQ675" s="1065"/>
      <c r="CR675" s="1026"/>
      <c r="CS675" s="1202"/>
      <c r="CT675" s="1022"/>
      <c r="CU675" s="1022"/>
      <c r="CV675" s="1022"/>
      <c r="CW675" s="1065"/>
      <c r="CX675" s="1026"/>
      <c r="CY675" s="1022"/>
      <c r="CZ675" s="1022"/>
      <c r="DA675" s="1022"/>
      <c r="DB675" s="1022"/>
      <c r="DC675" s="1065"/>
    </row>
    <row r="676" spans="1:107" ht="18.600000000000001" customHeight="1" x14ac:dyDescent="0.25">
      <c r="A676" s="1180" t="s">
        <v>1353</v>
      </c>
      <c r="B676" s="1018"/>
      <c r="C676" s="1018"/>
      <c r="D676" s="1011"/>
      <c r="E676" s="1023"/>
      <c r="F676" s="1019"/>
      <c r="G676" s="1016"/>
      <c r="H676" s="1020"/>
      <c r="I676" s="1239"/>
      <c r="J676" s="1238"/>
      <c r="K676" s="1021"/>
      <c r="L676" s="1016"/>
      <c r="M676" s="1022"/>
      <c r="N67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7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7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7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7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7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76" s="1022"/>
      <c r="U676" s="1022"/>
      <c r="V67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7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7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7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7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7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76" s="1022"/>
      <c r="AC676" s="1046"/>
      <c r="AD676" s="1047"/>
      <c r="AE676" s="1047"/>
      <c r="AF676" s="1047"/>
      <c r="AG676" s="1039"/>
      <c r="AH676" s="1038"/>
      <c r="AI676" s="1048"/>
      <c r="AJ676" s="1048"/>
      <c r="AK676" s="1041"/>
      <c r="AL676" s="1042"/>
      <c r="AM676" s="1043"/>
      <c r="AN676" s="1040"/>
      <c r="AO676" s="1044"/>
      <c r="AP676" s="1044"/>
      <c r="AQ676" s="1044"/>
      <c r="AR676" s="1044"/>
      <c r="AS676" s="1044"/>
      <c r="AT676" s="1044"/>
      <c r="AU676" s="1049"/>
      <c r="AV676" s="1041"/>
      <c r="AW676" s="1041"/>
      <c r="AX676" s="1047"/>
      <c r="AY67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7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76" s="1055"/>
      <c r="BB676" s="1038"/>
      <c r="BC676" s="1038"/>
      <c r="BD67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76" s="1038"/>
      <c r="BF676" s="1030"/>
      <c r="BG676" s="1030"/>
      <c r="BH676" s="1066"/>
      <c r="BI676" s="1038"/>
      <c r="BJ676" s="1066"/>
      <c r="BK676" s="1055"/>
      <c r="BL676" s="1038"/>
      <c r="BM676" s="1067"/>
      <c r="BN676" s="1068"/>
      <c r="BO676" s="1055"/>
      <c r="BP676" s="1022"/>
      <c r="BQ676" s="1067"/>
      <c r="BR676" s="1069"/>
      <c r="BS676" s="1070"/>
      <c r="BT676" s="1022"/>
      <c r="BU676" s="1071"/>
      <c r="BV676" s="1039"/>
      <c r="BW676" s="1025"/>
      <c r="BX676" s="1026"/>
      <c r="BY676" s="1022"/>
      <c r="BZ676" s="1022"/>
      <c r="CA676" s="1025"/>
      <c r="CB676" s="1026"/>
      <c r="CC676" s="1025"/>
      <c r="CD676" s="1026"/>
      <c r="CE676" s="1025"/>
      <c r="CF676" s="1026"/>
      <c r="CG676" s="1202"/>
      <c r="CH676" s="1022"/>
      <c r="CI676" s="1022"/>
      <c r="CJ676" s="1022"/>
      <c r="CK676" s="1065"/>
      <c r="CL676" s="1026"/>
      <c r="CM676" s="1202"/>
      <c r="CN676" s="1022"/>
      <c r="CO676" s="1022"/>
      <c r="CP676" s="1022"/>
      <c r="CQ676" s="1065"/>
      <c r="CR676" s="1026"/>
      <c r="CS676" s="1202"/>
      <c r="CT676" s="1022"/>
      <c r="CU676" s="1022"/>
      <c r="CV676" s="1022"/>
      <c r="CW676" s="1065"/>
      <c r="CX676" s="1026"/>
      <c r="CY676" s="1022"/>
      <c r="CZ676" s="1022"/>
      <c r="DA676" s="1022"/>
      <c r="DB676" s="1022"/>
      <c r="DC676" s="1065"/>
    </row>
    <row r="677" spans="1:107" ht="18.600000000000001" customHeight="1" x14ac:dyDescent="0.25">
      <c r="A677" s="1180" t="s">
        <v>1354</v>
      </c>
      <c r="B677" s="1018"/>
      <c r="C677" s="1018"/>
      <c r="D677" s="1011"/>
      <c r="E677" s="1023"/>
      <c r="F677" s="1019"/>
      <c r="G677" s="1016"/>
      <c r="H677" s="1020"/>
      <c r="I677" s="1239"/>
      <c r="J677" s="1238"/>
      <c r="K677" s="1021"/>
      <c r="L677" s="1016"/>
      <c r="M677" s="1022"/>
      <c r="N67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7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7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7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7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7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77" s="1022"/>
      <c r="U677" s="1022"/>
      <c r="V67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7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7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7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7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7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77" s="1022"/>
      <c r="AC677" s="1046"/>
      <c r="AD677" s="1047"/>
      <c r="AE677" s="1047"/>
      <c r="AF677" s="1047"/>
      <c r="AG677" s="1039"/>
      <c r="AH677" s="1038"/>
      <c r="AI677" s="1048"/>
      <c r="AJ677" s="1048"/>
      <c r="AK677" s="1041"/>
      <c r="AL677" s="1042"/>
      <c r="AM677" s="1043"/>
      <c r="AN677" s="1040"/>
      <c r="AO677" s="1044"/>
      <c r="AP677" s="1044"/>
      <c r="AQ677" s="1044"/>
      <c r="AR677" s="1044"/>
      <c r="AS677" s="1044"/>
      <c r="AT677" s="1044"/>
      <c r="AU677" s="1049"/>
      <c r="AV677" s="1041"/>
      <c r="AW677" s="1041"/>
      <c r="AX677" s="1047"/>
      <c r="AY67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7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77" s="1055"/>
      <c r="BB677" s="1038"/>
      <c r="BC677" s="1038"/>
      <c r="BD67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77" s="1038"/>
      <c r="BF677" s="1030"/>
      <c r="BG677" s="1030"/>
      <c r="BH677" s="1066"/>
      <c r="BI677" s="1038"/>
      <c r="BJ677" s="1066"/>
      <c r="BK677" s="1055"/>
      <c r="BL677" s="1038"/>
      <c r="BM677" s="1067"/>
      <c r="BN677" s="1068"/>
      <c r="BO677" s="1055"/>
      <c r="BP677" s="1022"/>
      <c r="BQ677" s="1067"/>
      <c r="BR677" s="1069"/>
      <c r="BS677" s="1070"/>
      <c r="BT677" s="1022"/>
      <c r="BU677" s="1071"/>
      <c r="BV677" s="1039"/>
      <c r="BW677" s="1025"/>
      <c r="BX677" s="1026"/>
      <c r="BY677" s="1022"/>
      <c r="BZ677" s="1022"/>
      <c r="CA677" s="1025"/>
      <c r="CB677" s="1026"/>
      <c r="CC677" s="1025"/>
      <c r="CD677" s="1026"/>
      <c r="CE677" s="1025"/>
      <c r="CF677" s="1072"/>
      <c r="CG677" s="1203"/>
      <c r="CH677" s="1051"/>
      <c r="CI677" s="1051"/>
      <c r="CJ677" s="1051"/>
      <c r="CK677" s="1065"/>
      <c r="CL677" s="1072"/>
      <c r="CM677" s="1203"/>
      <c r="CN677" s="1051"/>
      <c r="CO677" s="1051"/>
      <c r="CP677" s="1051"/>
      <c r="CQ677" s="1065"/>
      <c r="CR677" s="1026"/>
      <c r="CS677" s="1202"/>
      <c r="CT677" s="1022"/>
      <c r="CU677" s="1022"/>
      <c r="CV677" s="1022"/>
      <c r="CW677" s="1065"/>
      <c r="CX677" s="1026"/>
      <c r="CY677" s="1022"/>
      <c r="CZ677" s="1022"/>
      <c r="DA677" s="1022"/>
      <c r="DB677" s="1022"/>
      <c r="DC677" s="1065"/>
    </row>
    <row r="678" spans="1:107" ht="18.600000000000001" customHeight="1" x14ac:dyDescent="0.25">
      <c r="A678" s="1180" t="s">
        <v>1355</v>
      </c>
      <c r="B678" s="1018"/>
      <c r="C678" s="1018"/>
      <c r="D678" s="1011"/>
      <c r="E678" s="1023"/>
      <c r="F678" s="1019"/>
      <c r="G678" s="1016"/>
      <c r="H678" s="1020"/>
      <c r="I678" s="1239"/>
      <c r="J678" s="1238"/>
      <c r="K678" s="1021"/>
      <c r="L678" s="1016"/>
      <c r="M678" s="1022"/>
      <c r="N67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7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7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7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7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7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78" s="1022"/>
      <c r="U678" s="1022"/>
      <c r="V67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7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7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7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7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7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78" s="1022"/>
      <c r="AC678" s="1046"/>
      <c r="AD678" s="1047"/>
      <c r="AE678" s="1047"/>
      <c r="AF678" s="1047"/>
      <c r="AG678" s="1039"/>
      <c r="AH678" s="1038"/>
      <c r="AI678" s="1048"/>
      <c r="AJ678" s="1048"/>
      <c r="AK678" s="1041"/>
      <c r="AL678" s="1042"/>
      <c r="AM678" s="1043"/>
      <c r="AN678" s="1040"/>
      <c r="AO678" s="1044"/>
      <c r="AP678" s="1044"/>
      <c r="AQ678" s="1044"/>
      <c r="AR678" s="1044"/>
      <c r="AS678" s="1044"/>
      <c r="AT678" s="1044"/>
      <c r="AU678" s="1049"/>
      <c r="AV678" s="1041"/>
      <c r="AW678" s="1041"/>
      <c r="AX678" s="1047"/>
      <c r="AY67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7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78" s="1055"/>
      <c r="BB678" s="1038"/>
      <c r="BC678" s="1038"/>
      <c r="BD67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78" s="1038"/>
      <c r="BF678" s="1030"/>
      <c r="BG678" s="1030"/>
      <c r="BH678" s="1066"/>
      <c r="BI678" s="1038"/>
      <c r="BJ678" s="1066"/>
      <c r="BK678" s="1055"/>
      <c r="BL678" s="1038"/>
      <c r="BM678" s="1067"/>
      <c r="BN678" s="1068"/>
      <c r="BO678" s="1055"/>
      <c r="BP678" s="1022"/>
      <c r="BQ678" s="1067"/>
      <c r="BR678" s="1069"/>
      <c r="BS678" s="1070"/>
      <c r="BT678" s="1022"/>
      <c r="BU678" s="1071"/>
      <c r="BV678" s="1039"/>
      <c r="BW678" s="1025"/>
      <c r="BX678" s="1026"/>
      <c r="BY678" s="1022"/>
      <c r="BZ678" s="1022"/>
      <c r="CA678" s="1025"/>
      <c r="CB678" s="1026"/>
      <c r="CC678" s="1025"/>
      <c r="CD678" s="1026"/>
      <c r="CE678" s="1025"/>
      <c r="CF678" s="1026"/>
      <c r="CG678" s="1202"/>
      <c r="CH678" s="1022"/>
      <c r="CI678" s="1022"/>
      <c r="CJ678" s="1022"/>
      <c r="CK678" s="1065"/>
      <c r="CL678" s="1026"/>
      <c r="CM678" s="1202"/>
      <c r="CN678" s="1022"/>
      <c r="CO678" s="1022"/>
      <c r="CP678" s="1022"/>
      <c r="CQ678" s="1065"/>
      <c r="CR678" s="1026"/>
      <c r="CS678" s="1202"/>
      <c r="CT678" s="1022"/>
      <c r="CU678" s="1022"/>
      <c r="CV678" s="1022"/>
      <c r="CW678" s="1065"/>
      <c r="CX678" s="1026"/>
      <c r="CY678" s="1022"/>
      <c r="CZ678" s="1022"/>
      <c r="DA678" s="1022"/>
      <c r="DB678" s="1022"/>
      <c r="DC678" s="1065"/>
    </row>
    <row r="679" spans="1:107" ht="18.600000000000001" customHeight="1" x14ac:dyDescent="0.25">
      <c r="A679" s="1180" t="s">
        <v>1356</v>
      </c>
      <c r="B679" s="1018"/>
      <c r="C679" s="1018"/>
      <c r="D679" s="1011"/>
      <c r="E679" s="1023"/>
      <c r="F679" s="1019"/>
      <c r="G679" s="1016"/>
      <c r="H679" s="1020"/>
      <c r="I679" s="1239"/>
      <c r="J679" s="1238"/>
      <c r="K679" s="1021"/>
      <c r="L679" s="1016"/>
      <c r="M679" s="1022"/>
      <c r="N67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7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7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7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7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7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79" s="1022"/>
      <c r="U679" s="1022"/>
      <c r="V67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7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7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7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7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7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79" s="1022"/>
      <c r="AC679" s="1046"/>
      <c r="AD679" s="1047"/>
      <c r="AE679" s="1047"/>
      <c r="AF679" s="1047"/>
      <c r="AG679" s="1039"/>
      <c r="AH679" s="1038"/>
      <c r="AI679" s="1048"/>
      <c r="AJ679" s="1048"/>
      <c r="AK679" s="1041"/>
      <c r="AL679" s="1042"/>
      <c r="AM679" s="1043"/>
      <c r="AN679" s="1040"/>
      <c r="AO679" s="1044"/>
      <c r="AP679" s="1044"/>
      <c r="AQ679" s="1044"/>
      <c r="AR679" s="1044"/>
      <c r="AS679" s="1044"/>
      <c r="AT679" s="1044"/>
      <c r="AU679" s="1049"/>
      <c r="AV679" s="1041"/>
      <c r="AW679" s="1041"/>
      <c r="AX679" s="1047"/>
      <c r="AY67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7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79" s="1055"/>
      <c r="BB679" s="1038"/>
      <c r="BC679" s="1038"/>
      <c r="BD67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79" s="1038"/>
      <c r="BF679" s="1030"/>
      <c r="BG679" s="1030"/>
      <c r="BH679" s="1066"/>
      <c r="BI679" s="1038"/>
      <c r="BJ679" s="1066"/>
      <c r="BK679" s="1055"/>
      <c r="BL679" s="1038"/>
      <c r="BM679" s="1067"/>
      <c r="BN679" s="1068"/>
      <c r="BO679" s="1055"/>
      <c r="BP679" s="1022"/>
      <c r="BQ679" s="1067"/>
      <c r="BR679" s="1069"/>
      <c r="BS679" s="1070"/>
      <c r="BT679" s="1022"/>
      <c r="BU679" s="1071"/>
      <c r="BV679" s="1039"/>
      <c r="BW679" s="1025"/>
      <c r="BX679" s="1026"/>
      <c r="BY679" s="1022"/>
      <c r="BZ679" s="1022"/>
      <c r="CA679" s="1025"/>
      <c r="CB679" s="1026"/>
      <c r="CC679" s="1025"/>
      <c r="CD679" s="1026"/>
      <c r="CE679" s="1025"/>
      <c r="CF679" s="1072"/>
      <c r="CG679" s="1203"/>
      <c r="CH679" s="1051"/>
      <c r="CI679" s="1051"/>
      <c r="CJ679" s="1051"/>
      <c r="CK679" s="1065"/>
      <c r="CL679" s="1072"/>
      <c r="CM679" s="1203"/>
      <c r="CN679" s="1051"/>
      <c r="CO679" s="1051"/>
      <c r="CP679" s="1051"/>
      <c r="CQ679" s="1065"/>
      <c r="CR679" s="1026"/>
      <c r="CS679" s="1202"/>
      <c r="CT679" s="1022"/>
      <c r="CU679" s="1022"/>
      <c r="CV679" s="1022"/>
      <c r="CW679" s="1065"/>
      <c r="CX679" s="1026"/>
      <c r="CY679" s="1022"/>
      <c r="CZ679" s="1022"/>
      <c r="DA679" s="1022"/>
      <c r="DB679" s="1022"/>
      <c r="DC679" s="1065"/>
    </row>
    <row r="680" spans="1:107" ht="18.600000000000001" customHeight="1" x14ac:dyDescent="0.25">
      <c r="A680" s="1180" t="s">
        <v>1357</v>
      </c>
      <c r="B680" s="1018"/>
      <c r="C680" s="1018"/>
      <c r="D680" s="1011"/>
      <c r="E680" s="1023"/>
      <c r="F680" s="1019"/>
      <c r="G680" s="1016"/>
      <c r="H680" s="1020"/>
      <c r="I680" s="1239"/>
      <c r="J680" s="1238"/>
      <c r="K680" s="1021"/>
      <c r="L680" s="1016"/>
      <c r="M680" s="1022"/>
      <c r="N68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8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8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8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8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8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80" s="1022"/>
      <c r="U680" s="1022"/>
      <c r="V68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8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8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8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8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8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80" s="1022"/>
      <c r="AC680" s="1046"/>
      <c r="AD680" s="1047"/>
      <c r="AE680" s="1047"/>
      <c r="AF680" s="1047"/>
      <c r="AG680" s="1039"/>
      <c r="AH680" s="1038"/>
      <c r="AI680" s="1048"/>
      <c r="AJ680" s="1048"/>
      <c r="AK680" s="1041"/>
      <c r="AL680" s="1042"/>
      <c r="AM680" s="1043"/>
      <c r="AN680" s="1040"/>
      <c r="AO680" s="1044"/>
      <c r="AP680" s="1044"/>
      <c r="AQ680" s="1044"/>
      <c r="AR680" s="1044"/>
      <c r="AS680" s="1044"/>
      <c r="AT680" s="1044"/>
      <c r="AU680" s="1049"/>
      <c r="AV680" s="1041"/>
      <c r="AW680" s="1041"/>
      <c r="AX680" s="1047"/>
      <c r="AY68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8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80" s="1055"/>
      <c r="BB680" s="1038"/>
      <c r="BC680" s="1038"/>
      <c r="BD68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80" s="1038"/>
      <c r="BF680" s="1030"/>
      <c r="BG680" s="1030"/>
      <c r="BH680" s="1066"/>
      <c r="BI680" s="1038"/>
      <c r="BJ680" s="1066"/>
      <c r="BK680" s="1055"/>
      <c r="BL680" s="1038"/>
      <c r="BM680" s="1067"/>
      <c r="BN680" s="1068"/>
      <c r="BO680" s="1055"/>
      <c r="BP680" s="1022"/>
      <c r="BQ680" s="1067"/>
      <c r="BR680" s="1069"/>
      <c r="BS680" s="1070"/>
      <c r="BT680" s="1022"/>
      <c r="BU680" s="1071"/>
      <c r="BV680" s="1039"/>
      <c r="BW680" s="1025"/>
      <c r="BX680" s="1026"/>
      <c r="BY680" s="1022"/>
      <c r="BZ680" s="1022"/>
      <c r="CA680" s="1025"/>
      <c r="CB680" s="1026"/>
      <c r="CC680" s="1025"/>
      <c r="CD680" s="1026"/>
      <c r="CE680" s="1025"/>
      <c r="CF680" s="1026"/>
      <c r="CG680" s="1202"/>
      <c r="CH680" s="1022"/>
      <c r="CI680" s="1022"/>
      <c r="CJ680" s="1022"/>
      <c r="CK680" s="1065"/>
      <c r="CL680" s="1026"/>
      <c r="CM680" s="1202"/>
      <c r="CN680" s="1022"/>
      <c r="CO680" s="1022"/>
      <c r="CP680" s="1022"/>
      <c r="CQ680" s="1065"/>
      <c r="CR680" s="1026"/>
      <c r="CS680" s="1202"/>
      <c r="CT680" s="1022"/>
      <c r="CU680" s="1022"/>
      <c r="CV680" s="1022"/>
      <c r="CW680" s="1065"/>
      <c r="CX680" s="1026"/>
      <c r="CY680" s="1022"/>
      <c r="CZ680" s="1022"/>
      <c r="DA680" s="1022"/>
      <c r="DB680" s="1022"/>
      <c r="DC680" s="1065"/>
    </row>
    <row r="681" spans="1:107" ht="18.600000000000001" customHeight="1" x14ac:dyDescent="0.25">
      <c r="A681" s="1180" t="s">
        <v>1358</v>
      </c>
      <c r="B681" s="1018"/>
      <c r="C681" s="1018"/>
      <c r="D681" s="1011"/>
      <c r="E681" s="1023"/>
      <c r="F681" s="1019"/>
      <c r="G681" s="1016"/>
      <c r="H681" s="1020"/>
      <c r="I681" s="1239"/>
      <c r="J681" s="1238"/>
      <c r="K681" s="1021"/>
      <c r="L681" s="1016"/>
      <c r="M681" s="1022"/>
      <c r="N68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8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8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8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8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8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81" s="1022"/>
      <c r="U681" s="1022"/>
      <c r="V68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8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8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8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8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8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81" s="1022"/>
      <c r="AC681" s="1046"/>
      <c r="AD681" s="1047"/>
      <c r="AE681" s="1047"/>
      <c r="AF681" s="1047"/>
      <c r="AG681" s="1039"/>
      <c r="AH681" s="1038"/>
      <c r="AI681" s="1048"/>
      <c r="AJ681" s="1048"/>
      <c r="AK681" s="1041"/>
      <c r="AL681" s="1042"/>
      <c r="AM681" s="1043"/>
      <c r="AN681" s="1040"/>
      <c r="AO681" s="1044"/>
      <c r="AP681" s="1044"/>
      <c r="AQ681" s="1044"/>
      <c r="AR681" s="1044"/>
      <c r="AS681" s="1044"/>
      <c r="AT681" s="1044"/>
      <c r="AU681" s="1049"/>
      <c r="AV681" s="1041"/>
      <c r="AW681" s="1041"/>
      <c r="AX681" s="1047"/>
      <c r="AY68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8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81" s="1055"/>
      <c r="BB681" s="1038"/>
      <c r="BC681" s="1038"/>
      <c r="BD68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81" s="1038"/>
      <c r="BF681" s="1030"/>
      <c r="BG681" s="1030"/>
      <c r="BH681" s="1066"/>
      <c r="BI681" s="1038"/>
      <c r="BJ681" s="1066"/>
      <c r="BK681" s="1055"/>
      <c r="BL681" s="1038"/>
      <c r="BM681" s="1067"/>
      <c r="BN681" s="1068"/>
      <c r="BO681" s="1055"/>
      <c r="BP681" s="1022"/>
      <c r="BQ681" s="1067"/>
      <c r="BR681" s="1069"/>
      <c r="BS681" s="1070"/>
      <c r="BT681" s="1022"/>
      <c r="BU681" s="1071"/>
      <c r="BV681" s="1039"/>
      <c r="BW681" s="1025"/>
      <c r="BX681" s="1026"/>
      <c r="BY681" s="1022"/>
      <c r="BZ681" s="1022"/>
      <c r="CA681" s="1025"/>
      <c r="CB681" s="1026"/>
      <c r="CC681" s="1025"/>
      <c r="CD681" s="1026"/>
      <c r="CE681" s="1025"/>
      <c r="CF681" s="1072"/>
      <c r="CG681" s="1203"/>
      <c r="CH681" s="1051"/>
      <c r="CI681" s="1051"/>
      <c r="CJ681" s="1051"/>
      <c r="CK681" s="1065"/>
      <c r="CL681" s="1072"/>
      <c r="CM681" s="1203"/>
      <c r="CN681" s="1051"/>
      <c r="CO681" s="1051"/>
      <c r="CP681" s="1051"/>
      <c r="CQ681" s="1065"/>
      <c r="CR681" s="1026"/>
      <c r="CS681" s="1202"/>
      <c r="CT681" s="1022"/>
      <c r="CU681" s="1022"/>
      <c r="CV681" s="1022"/>
      <c r="CW681" s="1065"/>
      <c r="CX681" s="1026"/>
      <c r="CY681" s="1022"/>
      <c r="CZ681" s="1022"/>
      <c r="DA681" s="1022"/>
      <c r="DB681" s="1022"/>
      <c r="DC681" s="1065"/>
    </row>
    <row r="682" spans="1:107" ht="18.600000000000001" customHeight="1" x14ac:dyDescent="0.25">
      <c r="A682" s="1180" t="s">
        <v>1359</v>
      </c>
      <c r="B682" s="1018"/>
      <c r="C682" s="1018"/>
      <c r="D682" s="1011"/>
      <c r="E682" s="1023"/>
      <c r="F682" s="1019"/>
      <c r="G682" s="1016"/>
      <c r="H682" s="1020"/>
      <c r="I682" s="1239"/>
      <c r="J682" s="1238"/>
      <c r="K682" s="1021"/>
      <c r="L682" s="1016"/>
      <c r="M682" s="1022"/>
      <c r="N68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8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8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8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8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8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82" s="1022"/>
      <c r="U682" s="1022"/>
      <c r="V68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8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8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8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8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8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82" s="1022"/>
      <c r="AC682" s="1046"/>
      <c r="AD682" s="1047"/>
      <c r="AE682" s="1047"/>
      <c r="AF682" s="1047"/>
      <c r="AG682" s="1039"/>
      <c r="AH682" s="1038"/>
      <c r="AI682" s="1048"/>
      <c r="AJ682" s="1048"/>
      <c r="AK682" s="1041"/>
      <c r="AL682" s="1042"/>
      <c r="AM682" s="1043"/>
      <c r="AN682" s="1040"/>
      <c r="AO682" s="1044"/>
      <c r="AP682" s="1044"/>
      <c r="AQ682" s="1044"/>
      <c r="AR682" s="1044"/>
      <c r="AS682" s="1044"/>
      <c r="AT682" s="1044"/>
      <c r="AU682" s="1049"/>
      <c r="AV682" s="1041"/>
      <c r="AW682" s="1041"/>
      <c r="AX682" s="1047"/>
      <c r="AY68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8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82" s="1055"/>
      <c r="BB682" s="1038"/>
      <c r="BC682" s="1038"/>
      <c r="BD68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82" s="1038"/>
      <c r="BF682" s="1030"/>
      <c r="BG682" s="1030"/>
      <c r="BH682" s="1066"/>
      <c r="BI682" s="1038"/>
      <c r="BJ682" s="1066"/>
      <c r="BK682" s="1055"/>
      <c r="BL682" s="1038"/>
      <c r="BM682" s="1067"/>
      <c r="BN682" s="1068"/>
      <c r="BO682" s="1055"/>
      <c r="BP682" s="1022"/>
      <c r="BQ682" s="1067"/>
      <c r="BR682" s="1069"/>
      <c r="BS682" s="1070"/>
      <c r="BT682" s="1022"/>
      <c r="BU682" s="1071"/>
      <c r="BV682" s="1039"/>
      <c r="BW682" s="1025"/>
      <c r="BX682" s="1026"/>
      <c r="BY682" s="1022"/>
      <c r="BZ682" s="1022"/>
      <c r="CA682" s="1025"/>
      <c r="CB682" s="1026"/>
      <c r="CC682" s="1025"/>
      <c r="CD682" s="1026"/>
      <c r="CE682" s="1025"/>
      <c r="CF682" s="1026"/>
      <c r="CG682" s="1202"/>
      <c r="CH682" s="1022"/>
      <c r="CI682" s="1022"/>
      <c r="CJ682" s="1022"/>
      <c r="CK682" s="1065"/>
      <c r="CL682" s="1026"/>
      <c r="CM682" s="1202"/>
      <c r="CN682" s="1022"/>
      <c r="CO682" s="1022"/>
      <c r="CP682" s="1022"/>
      <c r="CQ682" s="1065"/>
      <c r="CR682" s="1026"/>
      <c r="CS682" s="1202"/>
      <c r="CT682" s="1022"/>
      <c r="CU682" s="1022"/>
      <c r="CV682" s="1022"/>
      <c r="CW682" s="1065"/>
      <c r="CX682" s="1026"/>
      <c r="CY682" s="1022"/>
      <c r="CZ682" s="1022"/>
      <c r="DA682" s="1022"/>
      <c r="DB682" s="1022"/>
      <c r="DC682" s="1065"/>
    </row>
    <row r="683" spans="1:107" ht="18.600000000000001" customHeight="1" x14ac:dyDescent="0.25">
      <c r="A683" s="1180" t="s">
        <v>1360</v>
      </c>
      <c r="B683" s="1018"/>
      <c r="C683" s="1018"/>
      <c r="D683" s="1011"/>
      <c r="E683" s="1023"/>
      <c r="F683" s="1019"/>
      <c r="G683" s="1016"/>
      <c r="H683" s="1020"/>
      <c r="I683" s="1239"/>
      <c r="J683" s="1238"/>
      <c r="K683" s="1021"/>
      <c r="L683" s="1016"/>
      <c r="M683" s="1022"/>
      <c r="N68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8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8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8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8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8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83" s="1022"/>
      <c r="U683" s="1022"/>
      <c r="V68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8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8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8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8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8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83" s="1022"/>
      <c r="AC683" s="1046"/>
      <c r="AD683" s="1047"/>
      <c r="AE683" s="1047"/>
      <c r="AF683" s="1047"/>
      <c r="AG683" s="1039"/>
      <c r="AH683" s="1038"/>
      <c r="AI683" s="1048"/>
      <c r="AJ683" s="1048"/>
      <c r="AK683" s="1041"/>
      <c r="AL683" s="1042"/>
      <c r="AM683" s="1043"/>
      <c r="AN683" s="1040"/>
      <c r="AO683" s="1044"/>
      <c r="AP683" s="1044"/>
      <c r="AQ683" s="1044"/>
      <c r="AR683" s="1044"/>
      <c r="AS683" s="1044"/>
      <c r="AT683" s="1044"/>
      <c r="AU683" s="1049"/>
      <c r="AV683" s="1041"/>
      <c r="AW683" s="1041"/>
      <c r="AX683" s="1047"/>
      <c r="AY68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8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83" s="1055"/>
      <c r="BB683" s="1038"/>
      <c r="BC683" s="1038"/>
      <c r="BD68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83" s="1038"/>
      <c r="BF683" s="1030"/>
      <c r="BG683" s="1030"/>
      <c r="BH683" s="1066"/>
      <c r="BI683" s="1038"/>
      <c r="BJ683" s="1066"/>
      <c r="BK683" s="1055"/>
      <c r="BL683" s="1038"/>
      <c r="BM683" s="1067"/>
      <c r="BN683" s="1068"/>
      <c r="BO683" s="1055"/>
      <c r="BP683" s="1022"/>
      <c r="BQ683" s="1067"/>
      <c r="BR683" s="1069"/>
      <c r="BS683" s="1070"/>
      <c r="BT683" s="1022"/>
      <c r="BU683" s="1071"/>
      <c r="BV683" s="1039"/>
      <c r="BW683" s="1025"/>
      <c r="BX683" s="1026"/>
      <c r="BY683" s="1022"/>
      <c r="BZ683" s="1022"/>
      <c r="CA683" s="1025"/>
      <c r="CB683" s="1026"/>
      <c r="CC683" s="1025"/>
      <c r="CD683" s="1026"/>
      <c r="CE683" s="1025"/>
      <c r="CF683" s="1072"/>
      <c r="CG683" s="1203"/>
      <c r="CH683" s="1051"/>
      <c r="CI683" s="1051"/>
      <c r="CJ683" s="1051"/>
      <c r="CK683" s="1065"/>
      <c r="CL683" s="1072"/>
      <c r="CM683" s="1203"/>
      <c r="CN683" s="1051"/>
      <c r="CO683" s="1051"/>
      <c r="CP683" s="1051"/>
      <c r="CQ683" s="1065"/>
      <c r="CR683" s="1026"/>
      <c r="CS683" s="1202"/>
      <c r="CT683" s="1022"/>
      <c r="CU683" s="1022"/>
      <c r="CV683" s="1022"/>
      <c r="CW683" s="1065"/>
      <c r="CX683" s="1026"/>
      <c r="CY683" s="1022"/>
      <c r="CZ683" s="1022"/>
      <c r="DA683" s="1022"/>
      <c r="DB683" s="1022"/>
      <c r="DC683" s="1065"/>
    </row>
    <row r="684" spans="1:107" ht="18.600000000000001" customHeight="1" x14ac:dyDescent="0.25">
      <c r="A684" s="1180" t="s">
        <v>1361</v>
      </c>
      <c r="B684" s="1018"/>
      <c r="C684" s="1018"/>
      <c r="D684" s="1011"/>
      <c r="E684" s="1023"/>
      <c r="F684" s="1019"/>
      <c r="G684" s="1016"/>
      <c r="H684" s="1020"/>
      <c r="I684" s="1239"/>
      <c r="J684" s="1238"/>
      <c r="K684" s="1021"/>
      <c r="L684" s="1016"/>
      <c r="M684" s="1022"/>
      <c r="N68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8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8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8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8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8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84" s="1022"/>
      <c r="U684" s="1022"/>
      <c r="V68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8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8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8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8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8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84" s="1022"/>
      <c r="AC684" s="1046"/>
      <c r="AD684" s="1047"/>
      <c r="AE684" s="1047"/>
      <c r="AF684" s="1047"/>
      <c r="AG684" s="1039"/>
      <c r="AH684" s="1038"/>
      <c r="AI684" s="1048"/>
      <c r="AJ684" s="1048"/>
      <c r="AK684" s="1041"/>
      <c r="AL684" s="1042"/>
      <c r="AM684" s="1043"/>
      <c r="AN684" s="1040"/>
      <c r="AO684" s="1044"/>
      <c r="AP684" s="1044"/>
      <c r="AQ684" s="1044"/>
      <c r="AR684" s="1044"/>
      <c r="AS684" s="1044"/>
      <c r="AT684" s="1044"/>
      <c r="AU684" s="1049"/>
      <c r="AV684" s="1041"/>
      <c r="AW684" s="1041"/>
      <c r="AX684" s="1047"/>
      <c r="AY68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8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84" s="1055"/>
      <c r="BB684" s="1038"/>
      <c r="BC684" s="1038"/>
      <c r="BD68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84" s="1038"/>
      <c r="BF684" s="1030"/>
      <c r="BG684" s="1030"/>
      <c r="BH684" s="1066"/>
      <c r="BI684" s="1038"/>
      <c r="BJ684" s="1066"/>
      <c r="BK684" s="1055"/>
      <c r="BL684" s="1038"/>
      <c r="BM684" s="1067"/>
      <c r="BN684" s="1068"/>
      <c r="BO684" s="1055"/>
      <c r="BP684" s="1022"/>
      <c r="BQ684" s="1067"/>
      <c r="BR684" s="1069"/>
      <c r="BS684" s="1070"/>
      <c r="BT684" s="1022"/>
      <c r="BU684" s="1071"/>
      <c r="BV684" s="1039"/>
      <c r="BW684" s="1025"/>
      <c r="BX684" s="1026"/>
      <c r="BY684" s="1022"/>
      <c r="BZ684" s="1022"/>
      <c r="CA684" s="1025"/>
      <c r="CB684" s="1026"/>
      <c r="CC684" s="1025"/>
      <c r="CD684" s="1026"/>
      <c r="CE684" s="1025"/>
      <c r="CF684" s="1026"/>
      <c r="CG684" s="1202"/>
      <c r="CH684" s="1022"/>
      <c r="CI684" s="1022"/>
      <c r="CJ684" s="1022"/>
      <c r="CK684" s="1065"/>
      <c r="CL684" s="1026"/>
      <c r="CM684" s="1202"/>
      <c r="CN684" s="1022"/>
      <c r="CO684" s="1022"/>
      <c r="CP684" s="1022"/>
      <c r="CQ684" s="1065"/>
      <c r="CR684" s="1026"/>
      <c r="CS684" s="1202"/>
      <c r="CT684" s="1022"/>
      <c r="CU684" s="1022"/>
      <c r="CV684" s="1022"/>
      <c r="CW684" s="1065"/>
      <c r="CX684" s="1026"/>
      <c r="CY684" s="1022"/>
      <c r="CZ684" s="1022"/>
      <c r="DA684" s="1022"/>
      <c r="DB684" s="1022"/>
      <c r="DC684" s="1065"/>
    </row>
    <row r="685" spans="1:107" ht="18.600000000000001" customHeight="1" x14ac:dyDescent="0.25">
      <c r="A685" s="1180" t="s">
        <v>1362</v>
      </c>
      <c r="B685" s="1018"/>
      <c r="C685" s="1018"/>
      <c r="D685" s="1011"/>
      <c r="E685" s="1023"/>
      <c r="F685" s="1019"/>
      <c r="G685" s="1016"/>
      <c r="H685" s="1020"/>
      <c r="I685" s="1239"/>
      <c r="J685" s="1238"/>
      <c r="K685" s="1021"/>
      <c r="L685" s="1016"/>
      <c r="M685" s="1022"/>
      <c r="N68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8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8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8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8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8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85" s="1022"/>
      <c r="U685" s="1022"/>
      <c r="V68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8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8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8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8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8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85" s="1022"/>
      <c r="AC685" s="1046"/>
      <c r="AD685" s="1047"/>
      <c r="AE685" s="1047"/>
      <c r="AF685" s="1047"/>
      <c r="AG685" s="1039"/>
      <c r="AH685" s="1038"/>
      <c r="AI685" s="1048"/>
      <c r="AJ685" s="1048"/>
      <c r="AK685" s="1041"/>
      <c r="AL685" s="1042"/>
      <c r="AM685" s="1043"/>
      <c r="AN685" s="1040"/>
      <c r="AO685" s="1044"/>
      <c r="AP685" s="1044"/>
      <c r="AQ685" s="1044"/>
      <c r="AR685" s="1044"/>
      <c r="AS685" s="1044"/>
      <c r="AT685" s="1044"/>
      <c r="AU685" s="1049"/>
      <c r="AV685" s="1041"/>
      <c r="AW685" s="1041"/>
      <c r="AX685" s="1047"/>
      <c r="AY68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8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85" s="1055"/>
      <c r="BB685" s="1038"/>
      <c r="BC685" s="1038"/>
      <c r="BD68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85" s="1038"/>
      <c r="BF685" s="1030"/>
      <c r="BG685" s="1030"/>
      <c r="BH685" s="1066"/>
      <c r="BI685" s="1038"/>
      <c r="BJ685" s="1066"/>
      <c r="BK685" s="1055"/>
      <c r="BL685" s="1038"/>
      <c r="BM685" s="1067"/>
      <c r="BN685" s="1068"/>
      <c r="BO685" s="1055"/>
      <c r="BP685" s="1022"/>
      <c r="BQ685" s="1067"/>
      <c r="BR685" s="1069"/>
      <c r="BS685" s="1070"/>
      <c r="BT685" s="1022"/>
      <c r="BU685" s="1071"/>
      <c r="BV685" s="1039"/>
      <c r="BW685" s="1025"/>
      <c r="BX685" s="1026"/>
      <c r="BY685" s="1022"/>
      <c r="BZ685" s="1022"/>
      <c r="CA685" s="1025"/>
      <c r="CB685" s="1026"/>
      <c r="CC685" s="1025"/>
      <c r="CD685" s="1026"/>
      <c r="CE685" s="1025"/>
      <c r="CF685" s="1072"/>
      <c r="CG685" s="1203"/>
      <c r="CH685" s="1051"/>
      <c r="CI685" s="1051"/>
      <c r="CJ685" s="1051"/>
      <c r="CK685" s="1065"/>
      <c r="CL685" s="1072"/>
      <c r="CM685" s="1203"/>
      <c r="CN685" s="1051"/>
      <c r="CO685" s="1051"/>
      <c r="CP685" s="1051"/>
      <c r="CQ685" s="1065"/>
      <c r="CR685" s="1026"/>
      <c r="CS685" s="1202"/>
      <c r="CT685" s="1022"/>
      <c r="CU685" s="1022"/>
      <c r="CV685" s="1022"/>
      <c r="CW685" s="1065"/>
      <c r="CX685" s="1026"/>
      <c r="CY685" s="1022"/>
      <c r="CZ685" s="1022"/>
      <c r="DA685" s="1022"/>
      <c r="DB685" s="1022"/>
      <c r="DC685" s="1065"/>
    </row>
    <row r="686" spans="1:107" ht="18.600000000000001" customHeight="1" x14ac:dyDescent="0.25">
      <c r="A686" s="1180" t="s">
        <v>1363</v>
      </c>
      <c r="B686" s="1018"/>
      <c r="C686" s="1018"/>
      <c r="D686" s="1011"/>
      <c r="E686" s="1023"/>
      <c r="F686" s="1019"/>
      <c r="G686" s="1016"/>
      <c r="H686" s="1020"/>
      <c r="I686" s="1239"/>
      <c r="J686" s="1238"/>
      <c r="K686" s="1021"/>
      <c r="L686" s="1016"/>
      <c r="M686" s="1022"/>
      <c r="N68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8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8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8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8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8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86" s="1022"/>
      <c r="U686" s="1022"/>
      <c r="V68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8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8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8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8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8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86" s="1022"/>
      <c r="AC686" s="1046"/>
      <c r="AD686" s="1047"/>
      <c r="AE686" s="1047"/>
      <c r="AF686" s="1047"/>
      <c r="AG686" s="1039"/>
      <c r="AH686" s="1038"/>
      <c r="AI686" s="1048"/>
      <c r="AJ686" s="1048"/>
      <c r="AK686" s="1041"/>
      <c r="AL686" s="1042"/>
      <c r="AM686" s="1043"/>
      <c r="AN686" s="1040"/>
      <c r="AO686" s="1044"/>
      <c r="AP686" s="1044"/>
      <c r="AQ686" s="1044"/>
      <c r="AR686" s="1044"/>
      <c r="AS686" s="1044"/>
      <c r="AT686" s="1044"/>
      <c r="AU686" s="1049"/>
      <c r="AV686" s="1041"/>
      <c r="AW686" s="1041"/>
      <c r="AX686" s="1047"/>
      <c r="AY68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8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86" s="1055"/>
      <c r="BB686" s="1038"/>
      <c r="BC686" s="1038"/>
      <c r="BD68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86" s="1038"/>
      <c r="BF686" s="1030"/>
      <c r="BG686" s="1030"/>
      <c r="BH686" s="1066"/>
      <c r="BI686" s="1038"/>
      <c r="BJ686" s="1066"/>
      <c r="BK686" s="1055"/>
      <c r="BL686" s="1038"/>
      <c r="BM686" s="1067"/>
      <c r="BN686" s="1068"/>
      <c r="BO686" s="1055"/>
      <c r="BP686" s="1022"/>
      <c r="BQ686" s="1067"/>
      <c r="BR686" s="1069"/>
      <c r="BS686" s="1070"/>
      <c r="BT686" s="1022"/>
      <c r="BU686" s="1071"/>
      <c r="BV686" s="1039"/>
      <c r="BW686" s="1025"/>
      <c r="BX686" s="1026"/>
      <c r="BY686" s="1022"/>
      <c r="BZ686" s="1022"/>
      <c r="CA686" s="1025"/>
      <c r="CB686" s="1026"/>
      <c r="CC686" s="1025"/>
      <c r="CD686" s="1026"/>
      <c r="CE686" s="1025"/>
      <c r="CF686" s="1026"/>
      <c r="CG686" s="1202"/>
      <c r="CH686" s="1022"/>
      <c r="CI686" s="1022"/>
      <c r="CJ686" s="1022"/>
      <c r="CK686" s="1065"/>
      <c r="CL686" s="1026"/>
      <c r="CM686" s="1202"/>
      <c r="CN686" s="1022"/>
      <c r="CO686" s="1022"/>
      <c r="CP686" s="1022"/>
      <c r="CQ686" s="1065"/>
      <c r="CR686" s="1026"/>
      <c r="CS686" s="1202"/>
      <c r="CT686" s="1022"/>
      <c r="CU686" s="1022"/>
      <c r="CV686" s="1022"/>
      <c r="CW686" s="1065"/>
      <c r="CX686" s="1026"/>
      <c r="CY686" s="1022"/>
      <c r="CZ686" s="1022"/>
      <c r="DA686" s="1022"/>
      <c r="DB686" s="1022"/>
      <c r="DC686" s="1065"/>
    </row>
    <row r="687" spans="1:107" ht="18.600000000000001" customHeight="1" x14ac:dyDescent="0.25">
      <c r="A687" s="1180" t="s">
        <v>1364</v>
      </c>
      <c r="B687" s="1018"/>
      <c r="C687" s="1018"/>
      <c r="D687" s="1011"/>
      <c r="E687" s="1023"/>
      <c r="F687" s="1019"/>
      <c r="G687" s="1016"/>
      <c r="H687" s="1020"/>
      <c r="I687" s="1239"/>
      <c r="J687" s="1238"/>
      <c r="K687" s="1021"/>
      <c r="L687" s="1016"/>
      <c r="M687" s="1022"/>
      <c r="N68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8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8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8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8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8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87" s="1022"/>
      <c r="U687" s="1022"/>
      <c r="V68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8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8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8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8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8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87" s="1022"/>
      <c r="AC687" s="1046"/>
      <c r="AD687" s="1047"/>
      <c r="AE687" s="1047"/>
      <c r="AF687" s="1047"/>
      <c r="AG687" s="1039"/>
      <c r="AH687" s="1038"/>
      <c r="AI687" s="1048"/>
      <c r="AJ687" s="1048"/>
      <c r="AK687" s="1041"/>
      <c r="AL687" s="1042"/>
      <c r="AM687" s="1043"/>
      <c r="AN687" s="1040"/>
      <c r="AO687" s="1044"/>
      <c r="AP687" s="1044"/>
      <c r="AQ687" s="1044"/>
      <c r="AR687" s="1044"/>
      <c r="AS687" s="1044"/>
      <c r="AT687" s="1044"/>
      <c r="AU687" s="1049"/>
      <c r="AV687" s="1041"/>
      <c r="AW687" s="1041"/>
      <c r="AX687" s="1047"/>
      <c r="AY68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8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87" s="1055"/>
      <c r="BB687" s="1038"/>
      <c r="BC687" s="1038"/>
      <c r="BD68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87" s="1038"/>
      <c r="BF687" s="1030"/>
      <c r="BG687" s="1030"/>
      <c r="BH687" s="1066"/>
      <c r="BI687" s="1038"/>
      <c r="BJ687" s="1066"/>
      <c r="BK687" s="1055"/>
      <c r="BL687" s="1038"/>
      <c r="BM687" s="1067"/>
      <c r="BN687" s="1068"/>
      <c r="BO687" s="1055"/>
      <c r="BP687" s="1022"/>
      <c r="BQ687" s="1067"/>
      <c r="BR687" s="1069"/>
      <c r="BS687" s="1070"/>
      <c r="BT687" s="1022"/>
      <c r="BU687" s="1071"/>
      <c r="BV687" s="1039"/>
      <c r="BW687" s="1025"/>
      <c r="BX687" s="1026"/>
      <c r="BY687" s="1022"/>
      <c r="BZ687" s="1022"/>
      <c r="CA687" s="1025"/>
      <c r="CB687" s="1026"/>
      <c r="CC687" s="1025"/>
      <c r="CD687" s="1026"/>
      <c r="CE687" s="1025"/>
      <c r="CF687" s="1072"/>
      <c r="CG687" s="1203"/>
      <c r="CH687" s="1051"/>
      <c r="CI687" s="1051"/>
      <c r="CJ687" s="1051"/>
      <c r="CK687" s="1065"/>
      <c r="CL687" s="1072"/>
      <c r="CM687" s="1203"/>
      <c r="CN687" s="1051"/>
      <c r="CO687" s="1051"/>
      <c r="CP687" s="1051"/>
      <c r="CQ687" s="1065"/>
      <c r="CR687" s="1026"/>
      <c r="CS687" s="1202"/>
      <c r="CT687" s="1022"/>
      <c r="CU687" s="1022"/>
      <c r="CV687" s="1022"/>
      <c r="CW687" s="1065"/>
      <c r="CX687" s="1026"/>
      <c r="CY687" s="1022"/>
      <c r="CZ687" s="1022"/>
      <c r="DA687" s="1022"/>
      <c r="DB687" s="1022"/>
      <c r="DC687" s="1065"/>
    </row>
    <row r="688" spans="1:107" ht="18.600000000000001" customHeight="1" x14ac:dyDescent="0.25">
      <c r="A688" s="1180" t="s">
        <v>1365</v>
      </c>
      <c r="B688" s="1018"/>
      <c r="C688" s="1018"/>
      <c r="D688" s="1011"/>
      <c r="E688" s="1023"/>
      <c r="F688" s="1019"/>
      <c r="G688" s="1016"/>
      <c r="H688" s="1020"/>
      <c r="I688" s="1239"/>
      <c r="J688" s="1238"/>
      <c r="K688" s="1021"/>
      <c r="L688" s="1016"/>
      <c r="M688" s="1022"/>
      <c r="N68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8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8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8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8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8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88" s="1022"/>
      <c r="U688" s="1022"/>
      <c r="V68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8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8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8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8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8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88" s="1022"/>
      <c r="AC688" s="1046"/>
      <c r="AD688" s="1047"/>
      <c r="AE688" s="1047"/>
      <c r="AF688" s="1047"/>
      <c r="AG688" s="1039"/>
      <c r="AH688" s="1038"/>
      <c r="AI688" s="1048"/>
      <c r="AJ688" s="1048"/>
      <c r="AK688" s="1041"/>
      <c r="AL688" s="1042"/>
      <c r="AM688" s="1043"/>
      <c r="AN688" s="1040"/>
      <c r="AO688" s="1044"/>
      <c r="AP688" s="1044"/>
      <c r="AQ688" s="1044"/>
      <c r="AR688" s="1044"/>
      <c r="AS688" s="1044"/>
      <c r="AT688" s="1044"/>
      <c r="AU688" s="1049"/>
      <c r="AV688" s="1041"/>
      <c r="AW688" s="1041"/>
      <c r="AX688" s="1047"/>
      <c r="AY68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8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88" s="1055"/>
      <c r="BB688" s="1038"/>
      <c r="BC688" s="1038"/>
      <c r="BD68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88" s="1038"/>
      <c r="BF688" s="1030"/>
      <c r="BG688" s="1030"/>
      <c r="BH688" s="1066"/>
      <c r="BI688" s="1038"/>
      <c r="BJ688" s="1066"/>
      <c r="BK688" s="1055"/>
      <c r="BL688" s="1038"/>
      <c r="BM688" s="1067"/>
      <c r="BN688" s="1068"/>
      <c r="BO688" s="1055"/>
      <c r="BP688" s="1022"/>
      <c r="BQ688" s="1067"/>
      <c r="BR688" s="1069"/>
      <c r="BS688" s="1070"/>
      <c r="BT688" s="1022"/>
      <c r="BU688" s="1071"/>
      <c r="BV688" s="1039"/>
      <c r="BW688" s="1025"/>
      <c r="BX688" s="1026"/>
      <c r="BY688" s="1022"/>
      <c r="BZ688" s="1022"/>
      <c r="CA688" s="1025"/>
      <c r="CB688" s="1026"/>
      <c r="CC688" s="1025"/>
      <c r="CD688" s="1026"/>
      <c r="CE688" s="1025"/>
      <c r="CF688" s="1026"/>
      <c r="CG688" s="1202"/>
      <c r="CH688" s="1022"/>
      <c r="CI688" s="1022"/>
      <c r="CJ688" s="1022"/>
      <c r="CK688" s="1065"/>
      <c r="CL688" s="1026"/>
      <c r="CM688" s="1202"/>
      <c r="CN688" s="1022"/>
      <c r="CO688" s="1022"/>
      <c r="CP688" s="1022"/>
      <c r="CQ688" s="1065"/>
      <c r="CR688" s="1026"/>
      <c r="CS688" s="1202"/>
      <c r="CT688" s="1022"/>
      <c r="CU688" s="1022"/>
      <c r="CV688" s="1022"/>
      <c r="CW688" s="1065"/>
      <c r="CX688" s="1026"/>
      <c r="CY688" s="1022"/>
      <c r="CZ688" s="1022"/>
      <c r="DA688" s="1022"/>
      <c r="DB688" s="1022"/>
      <c r="DC688" s="1065"/>
    </row>
    <row r="689" spans="1:107" ht="18.600000000000001" customHeight="1" x14ac:dyDescent="0.25">
      <c r="A689" s="1180" t="s">
        <v>1366</v>
      </c>
      <c r="B689" s="1018"/>
      <c r="C689" s="1018"/>
      <c r="D689" s="1011"/>
      <c r="E689" s="1023"/>
      <c r="F689" s="1019"/>
      <c r="G689" s="1016"/>
      <c r="H689" s="1020"/>
      <c r="I689" s="1239"/>
      <c r="J689" s="1238"/>
      <c r="K689" s="1021"/>
      <c r="L689" s="1016"/>
      <c r="M689" s="1022"/>
      <c r="N68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8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8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8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8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8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89" s="1022"/>
      <c r="U689" s="1022"/>
      <c r="V68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8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8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8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8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8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89" s="1022"/>
      <c r="AC689" s="1046"/>
      <c r="AD689" s="1047"/>
      <c r="AE689" s="1047"/>
      <c r="AF689" s="1047"/>
      <c r="AG689" s="1039"/>
      <c r="AH689" s="1038"/>
      <c r="AI689" s="1048"/>
      <c r="AJ689" s="1048"/>
      <c r="AK689" s="1041"/>
      <c r="AL689" s="1042"/>
      <c r="AM689" s="1043"/>
      <c r="AN689" s="1040"/>
      <c r="AO689" s="1044"/>
      <c r="AP689" s="1044"/>
      <c r="AQ689" s="1044"/>
      <c r="AR689" s="1044"/>
      <c r="AS689" s="1044"/>
      <c r="AT689" s="1044"/>
      <c r="AU689" s="1049"/>
      <c r="AV689" s="1041"/>
      <c r="AW689" s="1041"/>
      <c r="AX689" s="1047"/>
      <c r="AY68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8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89" s="1055"/>
      <c r="BB689" s="1038"/>
      <c r="BC689" s="1038"/>
      <c r="BD68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89" s="1038"/>
      <c r="BF689" s="1030"/>
      <c r="BG689" s="1030"/>
      <c r="BH689" s="1066"/>
      <c r="BI689" s="1038"/>
      <c r="BJ689" s="1066"/>
      <c r="BK689" s="1055"/>
      <c r="BL689" s="1038"/>
      <c r="BM689" s="1067"/>
      <c r="BN689" s="1068"/>
      <c r="BO689" s="1055"/>
      <c r="BP689" s="1022"/>
      <c r="BQ689" s="1067"/>
      <c r="BR689" s="1069"/>
      <c r="BS689" s="1070"/>
      <c r="BT689" s="1022"/>
      <c r="BU689" s="1071"/>
      <c r="BV689" s="1039"/>
      <c r="BW689" s="1025"/>
      <c r="BX689" s="1026"/>
      <c r="BY689" s="1022"/>
      <c r="BZ689" s="1022"/>
      <c r="CA689" s="1025"/>
      <c r="CB689" s="1026"/>
      <c r="CC689" s="1025"/>
      <c r="CD689" s="1026"/>
      <c r="CE689" s="1025"/>
      <c r="CF689" s="1072"/>
      <c r="CG689" s="1203"/>
      <c r="CH689" s="1051"/>
      <c r="CI689" s="1051"/>
      <c r="CJ689" s="1051"/>
      <c r="CK689" s="1065"/>
      <c r="CL689" s="1072"/>
      <c r="CM689" s="1203"/>
      <c r="CN689" s="1051"/>
      <c r="CO689" s="1051"/>
      <c r="CP689" s="1051"/>
      <c r="CQ689" s="1065"/>
      <c r="CR689" s="1026"/>
      <c r="CS689" s="1202"/>
      <c r="CT689" s="1022"/>
      <c r="CU689" s="1022"/>
      <c r="CV689" s="1022"/>
      <c r="CW689" s="1065"/>
      <c r="CX689" s="1026"/>
      <c r="CY689" s="1022"/>
      <c r="CZ689" s="1022"/>
      <c r="DA689" s="1022"/>
      <c r="DB689" s="1022"/>
      <c r="DC689" s="1065"/>
    </row>
    <row r="690" spans="1:107" ht="18.600000000000001" customHeight="1" x14ac:dyDescent="0.25">
      <c r="A690" s="1180" t="s">
        <v>1367</v>
      </c>
      <c r="B690" s="1018"/>
      <c r="C690" s="1018"/>
      <c r="D690" s="1011"/>
      <c r="E690" s="1023"/>
      <c r="F690" s="1019"/>
      <c r="G690" s="1016"/>
      <c r="H690" s="1020"/>
      <c r="I690" s="1239"/>
      <c r="J690" s="1238"/>
      <c r="K690" s="1021"/>
      <c r="L690" s="1016"/>
      <c r="M690" s="1022"/>
      <c r="N69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9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9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9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9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9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90" s="1022"/>
      <c r="U690" s="1022"/>
      <c r="V69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9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9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9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9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9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90" s="1022"/>
      <c r="AC690" s="1046"/>
      <c r="AD690" s="1047"/>
      <c r="AE690" s="1047"/>
      <c r="AF690" s="1047"/>
      <c r="AG690" s="1039"/>
      <c r="AH690" s="1038"/>
      <c r="AI690" s="1048"/>
      <c r="AJ690" s="1048"/>
      <c r="AK690" s="1041"/>
      <c r="AL690" s="1042"/>
      <c r="AM690" s="1043"/>
      <c r="AN690" s="1040"/>
      <c r="AO690" s="1044"/>
      <c r="AP690" s="1044"/>
      <c r="AQ690" s="1044"/>
      <c r="AR690" s="1044"/>
      <c r="AS690" s="1044"/>
      <c r="AT690" s="1044"/>
      <c r="AU690" s="1049"/>
      <c r="AV690" s="1041"/>
      <c r="AW690" s="1041"/>
      <c r="AX690" s="1047"/>
      <c r="AY69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9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90" s="1055"/>
      <c r="BB690" s="1038"/>
      <c r="BC690" s="1038"/>
      <c r="BD69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90" s="1038"/>
      <c r="BF690" s="1030"/>
      <c r="BG690" s="1030"/>
      <c r="BH690" s="1066"/>
      <c r="BI690" s="1038"/>
      <c r="BJ690" s="1066"/>
      <c r="BK690" s="1055"/>
      <c r="BL690" s="1038"/>
      <c r="BM690" s="1067"/>
      <c r="BN690" s="1068"/>
      <c r="BO690" s="1055"/>
      <c r="BP690" s="1022"/>
      <c r="BQ690" s="1067"/>
      <c r="BR690" s="1069"/>
      <c r="BS690" s="1070"/>
      <c r="BT690" s="1022"/>
      <c r="BU690" s="1071"/>
      <c r="BV690" s="1039"/>
      <c r="BW690" s="1025"/>
      <c r="BX690" s="1026"/>
      <c r="BY690" s="1022"/>
      <c r="BZ690" s="1022"/>
      <c r="CA690" s="1025"/>
      <c r="CB690" s="1026"/>
      <c r="CC690" s="1025"/>
      <c r="CD690" s="1026"/>
      <c r="CE690" s="1025"/>
      <c r="CF690" s="1026"/>
      <c r="CG690" s="1202"/>
      <c r="CH690" s="1022"/>
      <c r="CI690" s="1022"/>
      <c r="CJ690" s="1022"/>
      <c r="CK690" s="1065"/>
      <c r="CL690" s="1026"/>
      <c r="CM690" s="1202"/>
      <c r="CN690" s="1022"/>
      <c r="CO690" s="1022"/>
      <c r="CP690" s="1022"/>
      <c r="CQ690" s="1065"/>
      <c r="CR690" s="1026"/>
      <c r="CS690" s="1202"/>
      <c r="CT690" s="1022"/>
      <c r="CU690" s="1022"/>
      <c r="CV690" s="1022"/>
      <c r="CW690" s="1065"/>
      <c r="CX690" s="1026"/>
      <c r="CY690" s="1022"/>
      <c r="CZ690" s="1022"/>
      <c r="DA690" s="1022"/>
      <c r="DB690" s="1022"/>
      <c r="DC690" s="1065"/>
    </row>
    <row r="691" spans="1:107" ht="18.600000000000001" customHeight="1" x14ac:dyDescent="0.25">
      <c r="A691" s="1180" t="s">
        <v>1368</v>
      </c>
      <c r="B691" s="1018"/>
      <c r="C691" s="1018"/>
      <c r="D691" s="1011"/>
      <c r="E691" s="1023"/>
      <c r="F691" s="1019"/>
      <c r="G691" s="1016"/>
      <c r="H691" s="1020"/>
      <c r="I691" s="1239"/>
      <c r="J691" s="1238"/>
      <c r="K691" s="1021"/>
      <c r="L691" s="1016"/>
      <c r="M691" s="1022"/>
      <c r="N69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9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9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9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9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9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91" s="1022"/>
      <c r="U691" s="1022"/>
      <c r="V69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9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9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9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9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9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91" s="1022"/>
      <c r="AC691" s="1046"/>
      <c r="AD691" s="1047"/>
      <c r="AE691" s="1047"/>
      <c r="AF691" s="1047"/>
      <c r="AG691" s="1039"/>
      <c r="AH691" s="1038"/>
      <c r="AI691" s="1048"/>
      <c r="AJ691" s="1048"/>
      <c r="AK691" s="1041"/>
      <c r="AL691" s="1042"/>
      <c r="AM691" s="1043"/>
      <c r="AN691" s="1040"/>
      <c r="AO691" s="1044"/>
      <c r="AP691" s="1044"/>
      <c r="AQ691" s="1044"/>
      <c r="AR691" s="1044"/>
      <c r="AS691" s="1044"/>
      <c r="AT691" s="1044"/>
      <c r="AU691" s="1049"/>
      <c r="AV691" s="1041"/>
      <c r="AW691" s="1041"/>
      <c r="AX691" s="1047"/>
      <c r="AY69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9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91" s="1055"/>
      <c r="BB691" s="1038"/>
      <c r="BC691" s="1038"/>
      <c r="BD69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91" s="1038"/>
      <c r="BF691" s="1030"/>
      <c r="BG691" s="1030"/>
      <c r="BH691" s="1066"/>
      <c r="BI691" s="1038"/>
      <c r="BJ691" s="1066"/>
      <c r="BK691" s="1055"/>
      <c r="BL691" s="1038"/>
      <c r="BM691" s="1067"/>
      <c r="BN691" s="1068"/>
      <c r="BO691" s="1055"/>
      <c r="BP691" s="1022"/>
      <c r="BQ691" s="1067"/>
      <c r="BR691" s="1069"/>
      <c r="BS691" s="1070"/>
      <c r="BT691" s="1022"/>
      <c r="BU691" s="1071"/>
      <c r="BV691" s="1039"/>
      <c r="BW691" s="1025"/>
      <c r="BX691" s="1026"/>
      <c r="BY691" s="1022"/>
      <c r="BZ691" s="1022"/>
      <c r="CA691" s="1025"/>
      <c r="CB691" s="1026"/>
      <c r="CC691" s="1025"/>
      <c r="CD691" s="1026"/>
      <c r="CE691" s="1025"/>
      <c r="CF691" s="1072"/>
      <c r="CG691" s="1203"/>
      <c r="CH691" s="1051"/>
      <c r="CI691" s="1051"/>
      <c r="CJ691" s="1051"/>
      <c r="CK691" s="1065"/>
      <c r="CL691" s="1072"/>
      <c r="CM691" s="1203"/>
      <c r="CN691" s="1051"/>
      <c r="CO691" s="1051"/>
      <c r="CP691" s="1051"/>
      <c r="CQ691" s="1065"/>
      <c r="CR691" s="1026"/>
      <c r="CS691" s="1202"/>
      <c r="CT691" s="1022"/>
      <c r="CU691" s="1022"/>
      <c r="CV691" s="1022"/>
      <c r="CW691" s="1065"/>
      <c r="CX691" s="1026"/>
      <c r="CY691" s="1022"/>
      <c r="CZ691" s="1022"/>
      <c r="DA691" s="1022"/>
      <c r="DB691" s="1022"/>
      <c r="DC691" s="1065"/>
    </row>
    <row r="692" spans="1:107" ht="18.600000000000001" customHeight="1" x14ac:dyDescent="0.25">
      <c r="A692" s="1180" t="s">
        <v>1369</v>
      </c>
      <c r="B692" s="1018"/>
      <c r="C692" s="1018"/>
      <c r="D692" s="1011"/>
      <c r="E692" s="1023"/>
      <c r="F692" s="1019"/>
      <c r="G692" s="1016"/>
      <c r="H692" s="1020"/>
      <c r="I692" s="1239"/>
      <c r="J692" s="1238"/>
      <c r="K692" s="1021"/>
      <c r="L692" s="1016"/>
      <c r="M692" s="1022"/>
      <c r="N69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9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9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9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9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9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92" s="1022"/>
      <c r="U692" s="1022"/>
      <c r="V69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9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9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9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9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9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92" s="1022"/>
      <c r="AC692" s="1046"/>
      <c r="AD692" s="1047"/>
      <c r="AE692" s="1047"/>
      <c r="AF692" s="1047"/>
      <c r="AG692" s="1039"/>
      <c r="AH692" s="1038"/>
      <c r="AI692" s="1048"/>
      <c r="AJ692" s="1048"/>
      <c r="AK692" s="1041"/>
      <c r="AL692" s="1042"/>
      <c r="AM692" s="1043"/>
      <c r="AN692" s="1040"/>
      <c r="AO692" s="1044"/>
      <c r="AP692" s="1044"/>
      <c r="AQ692" s="1044"/>
      <c r="AR692" s="1044"/>
      <c r="AS692" s="1044"/>
      <c r="AT692" s="1044"/>
      <c r="AU692" s="1049"/>
      <c r="AV692" s="1041"/>
      <c r="AW692" s="1041"/>
      <c r="AX692" s="1047"/>
      <c r="AY69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9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92" s="1055"/>
      <c r="BB692" s="1038"/>
      <c r="BC692" s="1038"/>
      <c r="BD69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92" s="1038"/>
      <c r="BF692" s="1030"/>
      <c r="BG692" s="1030"/>
      <c r="BH692" s="1066"/>
      <c r="BI692" s="1038"/>
      <c r="BJ692" s="1066"/>
      <c r="BK692" s="1055"/>
      <c r="BL692" s="1038"/>
      <c r="BM692" s="1067"/>
      <c r="BN692" s="1068"/>
      <c r="BO692" s="1055"/>
      <c r="BP692" s="1022"/>
      <c r="BQ692" s="1067"/>
      <c r="BR692" s="1069"/>
      <c r="BS692" s="1070"/>
      <c r="BT692" s="1022"/>
      <c r="BU692" s="1071"/>
      <c r="BV692" s="1039"/>
      <c r="BW692" s="1025"/>
      <c r="BX692" s="1026"/>
      <c r="BY692" s="1022"/>
      <c r="BZ692" s="1022"/>
      <c r="CA692" s="1025"/>
      <c r="CB692" s="1026"/>
      <c r="CC692" s="1025"/>
      <c r="CD692" s="1026"/>
      <c r="CE692" s="1025"/>
      <c r="CF692" s="1026"/>
      <c r="CG692" s="1202"/>
      <c r="CH692" s="1022"/>
      <c r="CI692" s="1022"/>
      <c r="CJ692" s="1022"/>
      <c r="CK692" s="1065"/>
      <c r="CL692" s="1026"/>
      <c r="CM692" s="1202"/>
      <c r="CN692" s="1022"/>
      <c r="CO692" s="1022"/>
      <c r="CP692" s="1022"/>
      <c r="CQ692" s="1065"/>
      <c r="CR692" s="1026"/>
      <c r="CS692" s="1202"/>
      <c r="CT692" s="1022"/>
      <c r="CU692" s="1022"/>
      <c r="CV692" s="1022"/>
      <c r="CW692" s="1065"/>
      <c r="CX692" s="1026"/>
      <c r="CY692" s="1022"/>
      <c r="CZ692" s="1022"/>
      <c r="DA692" s="1022"/>
      <c r="DB692" s="1022"/>
      <c r="DC692" s="1065"/>
    </row>
    <row r="693" spans="1:107" ht="18.600000000000001" customHeight="1" x14ac:dyDescent="0.25">
      <c r="A693" s="1180" t="s">
        <v>1370</v>
      </c>
      <c r="B693" s="1018"/>
      <c r="C693" s="1018"/>
      <c r="D693" s="1011"/>
      <c r="E693" s="1023"/>
      <c r="F693" s="1019"/>
      <c r="G693" s="1016"/>
      <c r="H693" s="1020"/>
      <c r="I693" s="1239"/>
      <c r="J693" s="1238"/>
      <c r="K693" s="1021"/>
      <c r="L693" s="1016"/>
      <c r="M693" s="1022"/>
      <c r="N69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9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9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9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9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9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93" s="1022"/>
      <c r="U693" s="1022"/>
      <c r="V69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9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9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9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9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9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93" s="1022"/>
      <c r="AC693" s="1046"/>
      <c r="AD693" s="1047"/>
      <c r="AE693" s="1047"/>
      <c r="AF693" s="1047"/>
      <c r="AG693" s="1039"/>
      <c r="AH693" s="1038"/>
      <c r="AI693" s="1048"/>
      <c r="AJ693" s="1048"/>
      <c r="AK693" s="1041"/>
      <c r="AL693" s="1042"/>
      <c r="AM693" s="1043"/>
      <c r="AN693" s="1040"/>
      <c r="AO693" s="1044"/>
      <c r="AP693" s="1044"/>
      <c r="AQ693" s="1044"/>
      <c r="AR693" s="1044"/>
      <c r="AS693" s="1044"/>
      <c r="AT693" s="1044"/>
      <c r="AU693" s="1049"/>
      <c r="AV693" s="1041"/>
      <c r="AW693" s="1041"/>
      <c r="AX693" s="1047"/>
      <c r="AY69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9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93" s="1055"/>
      <c r="BB693" s="1038"/>
      <c r="BC693" s="1038"/>
      <c r="BD69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93" s="1038"/>
      <c r="BF693" s="1030"/>
      <c r="BG693" s="1030"/>
      <c r="BH693" s="1066"/>
      <c r="BI693" s="1038"/>
      <c r="BJ693" s="1066"/>
      <c r="BK693" s="1055"/>
      <c r="BL693" s="1038"/>
      <c r="BM693" s="1067"/>
      <c r="BN693" s="1068"/>
      <c r="BO693" s="1055"/>
      <c r="BP693" s="1022"/>
      <c r="BQ693" s="1067"/>
      <c r="BR693" s="1069"/>
      <c r="BS693" s="1070"/>
      <c r="BT693" s="1022"/>
      <c r="BU693" s="1071"/>
      <c r="BV693" s="1039"/>
      <c r="BW693" s="1025"/>
      <c r="BX693" s="1026"/>
      <c r="BY693" s="1022"/>
      <c r="BZ693" s="1022"/>
      <c r="CA693" s="1025"/>
      <c r="CB693" s="1026"/>
      <c r="CC693" s="1025"/>
      <c r="CD693" s="1026"/>
      <c r="CE693" s="1025"/>
      <c r="CF693" s="1072"/>
      <c r="CG693" s="1203"/>
      <c r="CH693" s="1051"/>
      <c r="CI693" s="1051"/>
      <c r="CJ693" s="1051"/>
      <c r="CK693" s="1065"/>
      <c r="CL693" s="1072"/>
      <c r="CM693" s="1203"/>
      <c r="CN693" s="1051"/>
      <c r="CO693" s="1051"/>
      <c r="CP693" s="1051"/>
      <c r="CQ693" s="1065"/>
      <c r="CR693" s="1026"/>
      <c r="CS693" s="1202"/>
      <c r="CT693" s="1022"/>
      <c r="CU693" s="1022"/>
      <c r="CV693" s="1022"/>
      <c r="CW693" s="1065"/>
      <c r="CX693" s="1026"/>
      <c r="CY693" s="1022"/>
      <c r="CZ693" s="1022"/>
      <c r="DA693" s="1022"/>
      <c r="DB693" s="1022"/>
      <c r="DC693" s="1065"/>
    </row>
    <row r="694" spans="1:107" ht="18.600000000000001" customHeight="1" x14ac:dyDescent="0.25">
      <c r="A694" s="1180" t="s">
        <v>1371</v>
      </c>
      <c r="B694" s="1018"/>
      <c r="C694" s="1018"/>
      <c r="D694" s="1011"/>
      <c r="E694" s="1023"/>
      <c r="F694" s="1019"/>
      <c r="G694" s="1016"/>
      <c r="H694" s="1020"/>
      <c r="I694" s="1239"/>
      <c r="J694" s="1238"/>
      <c r="K694" s="1021"/>
      <c r="L694" s="1016"/>
      <c r="M694" s="1022"/>
      <c r="N69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9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9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9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9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9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94" s="1022"/>
      <c r="U694" s="1022"/>
      <c r="V69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9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9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9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9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9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94" s="1022"/>
      <c r="AC694" s="1046"/>
      <c r="AD694" s="1047"/>
      <c r="AE694" s="1047"/>
      <c r="AF694" s="1047"/>
      <c r="AG694" s="1039"/>
      <c r="AH694" s="1038"/>
      <c r="AI694" s="1048"/>
      <c r="AJ694" s="1048"/>
      <c r="AK694" s="1041"/>
      <c r="AL694" s="1042"/>
      <c r="AM694" s="1043"/>
      <c r="AN694" s="1040"/>
      <c r="AO694" s="1044"/>
      <c r="AP694" s="1044"/>
      <c r="AQ694" s="1044"/>
      <c r="AR694" s="1044"/>
      <c r="AS694" s="1044"/>
      <c r="AT694" s="1044"/>
      <c r="AU694" s="1049"/>
      <c r="AV694" s="1041"/>
      <c r="AW694" s="1041"/>
      <c r="AX694" s="1047"/>
      <c r="AY69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9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94" s="1055"/>
      <c r="BB694" s="1038"/>
      <c r="BC694" s="1038"/>
      <c r="BD69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94" s="1038"/>
      <c r="BF694" s="1030"/>
      <c r="BG694" s="1030"/>
      <c r="BH694" s="1066"/>
      <c r="BI694" s="1038"/>
      <c r="BJ694" s="1066"/>
      <c r="BK694" s="1055"/>
      <c r="BL694" s="1038"/>
      <c r="BM694" s="1067"/>
      <c r="BN694" s="1068"/>
      <c r="BO694" s="1055"/>
      <c r="BP694" s="1022"/>
      <c r="BQ694" s="1067"/>
      <c r="BR694" s="1069"/>
      <c r="BS694" s="1070"/>
      <c r="BT694" s="1022"/>
      <c r="BU694" s="1071"/>
      <c r="BV694" s="1039"/>
      <c r="BW694" s="1025"/>
      <c r="BX694" s="1026"/>
      <c r="BY694" s="1022"/>
      <c r="BZ694" s="1022"/>
      <c r="CA694" s="1025"/>
      <c r="CB694" s="1026"/>
      <c r="CC694" s="1025"/>
      <c r="CD694" s="1026"/>
      <c r="CE694" s="1025"/>
      <c r="CF694" s="1026"/>
      <c r="CG694" s="1202"/>
      <c r="CH694" s="1022"/>
      <c r="CI694" s="1022"/>
      <c r="CJ694" s="1022"/>
      <c r="CK694" s="1065"/>
      <c r="CL694" s="1026"/>
      <c r="CM694" s="1202"/>
      <c r="CN694" s="1022"/>
      <c r="CO694" s="1022"/>
      <c r="CP694" s="1022"/>
      <c r="CQ694" s="1065"/>
      <c r="CR694" s="1026"/>
      <c r="CS694" s="1202"/>
      <c r="CT694" s="1022"/>
      <c r="CU694" s="1022"/>
      <c r="CV694" s="1022"/>
      <c r="CW694" s="1065"/>
      <c r="CX694" s="1026"/>
      <c r="CY694" s="1022"/>
      <c r="CZ694" s="1022"/>
      <c r="DA694" s="1022"/>
      <c r="DB694" s="1022"/>
      <c r="DC694" s="1065"/>
    </row>
    <row r="695" spans="1:107" ht="18.600000000000001" customHeight="1" x14ac:dyDescent="0.25">
      <c r="A695" s="1180" t="s">
        <v>1372</v>
      </c>
      <c r="B695" s="1018"/>
      <c r="C695" s="1018"/>
      <c r="D695" s="1011"/>
      <c r="E695" s="1023"/>
      <c r="F695" s="1019"/>
      <c r="G695" s="1016"/>
      <c r="H695" s="1020"/>
      <c r="I695" s="1239"/>
      <c r="J695" s="1238"/>
      <c r="K695" s="1021"/>
      <c r="L695" s="1016"/>
      <c r="M695" s="1022"/>
      <c r="N69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9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9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9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9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9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95" s="1022"/>
      <c r="U695" s="1022"/>
      <c r="V69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9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9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9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9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9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95" s="1022"/>
      <c r="AC695" s="1046"/>
      <c r="AD695" s="1047"/>
      <c r="AE695" s="1047"/>
      <c r="AF695" s="1047"/>
      <c r="AG695" s="1039"/>
      <c r="AH695" s="1038"/>
      <c r="AI695" s="1048"/>
      <c r="AJ695" s="1048"/>
      <c r="AK695" s="1041"/>
      <c r="AL695" s="1042"/>
      <c r="AM695" s="1043"/>
      <c r="AN695" s="1040"/>
      <c r="AO695" s="1044"/>
      <c r="AP695" s="1044"/>
      <c r="AQ695" s="1044"/>
      <c r="AR695" s="1044"/>
      <c r="AS695" s="1044"/>
      <c r="AT695" s="1044"/>
      <c r="AU695" s="1049"/>
      <c r="AV695" s="1041"/>
      <c r="AW695" s="1041"/>
      <c r="AX695" s="1047"/>
      <c r="AY69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9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95" s="1055"/>
      <c r="BB695" s="1038"/>
      <c r="BC695" s="1038"/>
      <c r="BD69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95" s="1038"/>
      <c r="BF695" s="1030"/>
      <c r="BG695" s="1030"/>
      <c r="BH695" s="1066"/>
      <c r="BI695" s="1038"/>
      <c r="BJ695" s="1066"/>
      <c r="BK695" s="1055"/>
      <c r="BL695" s="1038"/>
      <c r="BM695" s="1067"/>
      <c r="BN695" s="1068"/>
      <c r="BO695" s="1055"/>
      <c r="BP695" s="1022"/>
      <c r="BQ695" s="1067"/>
      <c r="BR695" s="1069"/>
      <c r="BS695" s="1070"/>
      <c r="BT695" s="1022"/>
      <c r="BU695" s="1071"/>
      <c r="BV695" s="1039"/>
      <c r="BW695" s="1025"/>
      <c r="BX695" s="1026"/>
      <c r="BY695" s="1022"/>
      <c r="BZ695" s="1022"/>
      <c r="CA695" s="1025"/>
      <c r="CB695" s="1026"/>
      <c r="CC695" s="1025"/>
      <c r="CD695" s="1026"/>
      <c r="CE695" s="1025"/>
      <c r="CF695" s="1072"/>
      <c r="CG695" s="1203"/>
      <c r="CH695" s="1051"/>
      <c r="CI695" s="1051"/>
      <c r="CJ695" s="1051"/>
      <c r="CK695" s="1065"/>
      <c r="CL695" s="1072"/>
      <c r="CM695" s="1203"/>
      <c r="CN695" s="1051"/>
      <c r="CO695" s="1051"/>
      <c r="CP695" s="1051"/>
      <c r="CQ695" s="1065"/>
      <c r="CR695" s="1026"/>
      <c r="CS695" s="1202"/>
      <c r="CT695" s="1022"/>
      <c r="CU695" s="1022"/>
      <c r="CV695" s="1022"/>
      <c r="CW695" s="1065"/>
      <c r="CX695" s="1026"/>
      <c r="CY695" s="1022"/>
      <c r="CZ695" s="1022"/>
      <c r="DA695" s="1022"/>
      <c r="DB695" s="1022"/>
      <c r="DC695" s="1065"/>
    </row>
    <row r="696" spans="1:107" ht="18.600000000000001" customHeight="1" x14ac:dyDescent="0.25">
      <c r="A696" s="1180" t="s">
        <v>1373</v>
      </c>
      <c r="B696" s="1018"/>
      <c r="C696" s="1018"/>
      <c r="D696" s="1011"/>
      <c r="E696" s="1023"/>
      <c r="F696" s="1019"/>
      <c r="G696" s="1016"/>
      <c r="H696" s="1020"/>
      <c r="I696" s="1239"/>
      <c r="J696" s="1238"/>
      <c r="K696" s="1021"/>
      <c r="L696" s="1016"/>
      <c r="M696" s="1022"/>
      <c r="N69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9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9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9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9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9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96" s="1022"/>
      <c r="U696" s="1022"/>
      <c r="V69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9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9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9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9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9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96" s="1022"/>
      <c r="AC696" s="1046"/>
      <c r="AD696" s="1047"/>
      <c r="AE696" s="1047"/>
      <c r="AF696" s="1047"/>
      <c r="AG696" s="1039"/>
      <c r="AH696" s="1038"/>
      <c r="AI696" s="1048"/>
      <c r="AJ696" s="1048"/>
      <c r="AK696" s="1041"/>
      <c r="AL696" s="1042"/>
      <c r="AM696" s="1043"/>
      <c r="AN696" s="1040"/>
      <c r="AO696" s="1044"/>
      <c r="AP696" s="1044"/>
      <c r="AQ696" s="1044"/>
      <c r="AR696" s="1044"/>
      <c r="AS696" s="1044"/>
      <c r="AT696" s="1044"/>
      <c r="AU696" s="1049"/>
      <c r="AV696" s="1041"/>
      <c r="AW696" s="1041"/>
      <c r="AX696" s="1047"/>
      <c r="AY69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9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96" s="1055"/>
      <c r="BB696" s="1038"/>
      <c r="BC696" s="1038"/>
      <c r="BD69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96" s="1038"/>
      <c r="BF696" s="1030"/>
      <c r="BG696" s="1030"/>
      <c r="BH696" s="1066"/>
      <c r="BI696" s="1038"/>
      <c r="BJ696" s="1066"/>
      <c r="BK696" s="1055"/>
      <c r="BL696" s="1038"/>
      <c r="BM696" s="1067"/>
      <c r="BN696" s="1068"/>
      <c r="BO696" s="1055"/>
      <c r="BP696" s="1022"/>
      <c r="BQ696" s="1067"/>
      <c r="BR696" s="1069"/>
      <c r="BS696" s="1070"/>
      <c r="BT696" s="1022"/>
      <c r="BU696" s="1071"/>
      <c r="BV696" s="1039"/>
      <c r="BW696" s="1025"/>
      <c r="BX696" s="1026"/>
      <c r="BY696" s="1022"/>
      <c r="BZ696" s="1022"/>
      <c r="CA696" s="1025"/>
      <c r="CB696" s="1026"/>
      <c r="CC696" s="1025"/>
      <c r="CD696" s="1026"/>
      <c r="CE696" s="1025"/>
      <c r="CF696" s="1026"/>
      <c r="CG696" s="1202"/>
      <c r="CH696" s="1022"/>
      <c r="CI696" s="1022"/>
      <c r="CJ696" s="1022"/>
      <c r="CK696" s="1065"/>
      <c r="CL696" s="1026"/>
      <c r="CM696" s="1202"/>
      <c r="CN696" s="1022"/>
      <c r="CO696" s="1022"/>
      <c r="CP696" s="1022"/>
      <c r="CQ696" s="1065"/>
      <c r="CR696" s="1026"/>
      <c r="CS696" s="1202"/>
      <c r="CT696" s="1022"/>
      <c r="CU696" s="1022"/>
      <c r="CV696" s="1022"/>
      <c r="CW696" s="1065"/>
      <c r="CX696" s="1026"/>
      <c r="CY696" s="1022"/>
      <c r="CZ696" s="1022"/>
      <c r="DA696" s="1022"/>
      <c r="DB696" s="1022"/>
      <c r="DC696" s="1065"/>
    </row>
    <row r="697" spans="1:107" ht="18.600000000000001" customHeight="1" x14ac:dyDescent="0.25">
      <c r="A697" s="1180" t="s">
        <v>1374</v>
      </c>
      <c r="B697" s="1018"/>
      <c r="C697" s="1018"/>
      <c r="D697" s="1011"/>
      <c r="E697" s="1023"/>
      <c r="F697" s="1019"/>
      <c r="G697" s="1016"/>
      <c r="H697" s="1020"/>
      <c r="I697" s="1239"/>
      <c r="J697" s="1238"/>
      <c r="K697" s="1021"/>
      <c r="L697" s="1016"/>
      <c r="M697" s="1022"/>
      <c r="N69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9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9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9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9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9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97" s="1022"/>
      <c r="U697" s="1022"/>
      <c r="V69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9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9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9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9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9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97" s="1022"/>
      <c r="AC697" s="1046"/>
      <c r="AD697" s="1047"/>
      <c r="AE697" s="1047"/>
      <c r="AF697" s="1047"/>
      <c r="AG697" s="1039"/>
      <c r="AH697" s="1038"/>
      <c r="AI697" s="1048"/>
      <c r="AJ697" s="1048"/>
      <c r="AK697" s="1041"/>
      <c r="AL697" s="1042"/>
      <c r="AM697" s="1043"/>
      <c r="AN697" s="1040"/>
      <c r="AO697" s="1044"/>
      <c r="AP697" s="1044"/>
      <c r="AQ697" s="1044"/>
      <c r="AR697" s="1044"/>
      <c r="AS697" s="1044"/>
      <c r="AT697" s="1044"/>
      <c r="AU697" s="1049"/>
      <c r="AV697" s="1041"/>
      <c r="AW697" s="1041"/>
      <c r="AX697" s="1047"/>
      <c r="AY69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9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97" s="1055"/>
      <c r="BB697" s="1038"/>
      <c r="BC697" s="1038"/>
      <c r="BD69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97" s="1038"/>
      <c r="BF697" s="1030"/>
      <c r="BG697" s="1030"/>
      <c r="BH697" s="1066"/>
      <c r="BI697" s="1038"/>
      <c r="BJ697" s="1066"/>
      <c r="BK697" s="1055"/>
      <c r="BL697" s="1038"/>
      <c r="BM697" s="1067"/>
      <c r="BN697" s="1068"/>
      <c r="BO697" s="1055"/>
      <c r="BP697" s="1022"/>
      <c r="BQ697" s="1067"/>
      <c r="BR697" s="1069"/>
      <c r="BS697" s="1070"/>
      <c r="BT697" s="1022"/>
      <c r="BU697" s="1071"/>
      <c r="BV697" s="1039"/>
      <c r="BW697" s="1025"/>
      <c r="BX697" s="1026"/>
      <c r="BY697" s="1022"/>
      <c r="BZ697" s="1022"/>
      <c r="CA697" s="1025"/>
      <c r="CB697" s="1026"/>
      <c r="CC697" s="1025"/>
      <c r="CD697" s="1026"/>
      <c r="CE697" s="1025"/>
      <c r="CF697" s="1072"/>
      <c r="CG697" s="1203"/>
      <c r="CH697" s="1051"/>
      <c r="CI697" s="1051"/>
      <c r="CJ697" s="1051"/>
      <c r="CK697" s="1065"/>
      <c r="CL697" s="1072"/>
      <c r="CM697" s="1203"/>
      <c r="CN697" s="1051"/>
      <c r="CO697" s="1051"/>
      <c r="CP697" s="1051"/>
      <c r="CQ697" s="1065"/>
      <c r="CR697" s="1026"/>
      <c r="CS697" s="1202"/>
      <c r="CT697" s="1022"/>
      <c r="CU697" s="1022"/>
      <c r="CV697" s="1022"/>
      <c r="CW697" s="1065"/>
      <c r="CX697" s="1026"/>
      <c r="CY697" s="1022"/>
      <c r="CZ697" s="1022"/>
      <c r="DA697" s="1022"/>
      <c r="DB697" s="1022"/>
      <c r="DC697" s="1065"/>
    </row>
    <row r="698" spans="1:107" ht="18.600000000000001" customHeight="1" x14ac:dyDescent="0.25">
      <c r="A698" s="1180" t="s">
        <v>1375</v>
      </c>
      <c r="B698" s="1018"/>
      <c r="C698" s="1018"/>
      <c r="D698" s="1011"/>
      <c r="E698" s="1023"/>
      <c r="F698" s="1019"/>
      <c r="G698" s="1016"/>
      <c r="H698" s="1020"/>
      <c r="I698" s="1239"/>
      <c r="J698" s="1238"/>
      <c r="K698" s="1021"/>
      <c r="L698" s="1016"/>
      <c r="M698" s="1022"/>
      <c r="N69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9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9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9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9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9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98" s="1022"/>
      <c r="U698" s="1022"/>
      <c r="V69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9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9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9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9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9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98" s="1022"/>
      <c r="AC698" s="1046"/>
      <c r="AD698" s="1047"/>
      <c r="AE698" s="1047"/>
      <c r="AF698" s="1047"/>
      <c r="AG698" s="1039"/>
      <c r="AH698" s="1038"/>
      <c r="AI698" s="1048"/>
      <c r="AJ698" s="1048"/>
      <c r="AK698" s="1041"/>
      <c r="AL698" s="1042"/>
      <c r="AM698" s="1043"/>
      <c r="AN698" s="1040"/>
      <c r="AO698" s="1044"/>
      <c r="AP698" s="1044"/>
      <c r="AQ698" s="1044"/>
      <c r="AR698" s="1044"/>
      <c r="AS698" s="1044"/>
      <c r="AT698" s="1044"/>
      <c r="AU698" s="1049"/>
      <c r="AV698" s="1041"/>
      <c r="AW698" s="1041"/>
      <c r="AX698" s="1047"/>
      <c r="AY69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9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98" s="1055"/>
      <c r="BB698" s="1038"/>
      <c r="BC698" s="1038"/>
      <c r="BD69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98" s="1038"/>
      <c r="BF698" s="1030"/>
      <c r="BG698" s="1030"/>
      <c r="BH698" s="1066"/>
      <c r="BI698" s="1038"/>
      <c r="BJ698" s="1066"/>
      <c r="BK698" s="1055"/>
      <c r="BL698" s="1038"/>
      <c r="BM698" s="1067"/>
      <c r="BN698" s="1068"/>
      <c r="BO698" s="1055"/>
      <c r="BP698" s="1022"/>
      <c r="BQ698" s="1067"/>
      <c r="BR698" s="1069"/>
      <c r="BS698" s="1070"/>
      <c r="BT698" s="1022"/>
      <c r="BU698" s="1071"/>
      <c r="BV698" s="1039"/>
      <c r="BW698" s="1025"/>
      <c r="BX698" s="1026"/>
      <c r="BY698" s="1022"/>
      <c r="BZ698" s="1022"/>
      <c r="CA698" s="1025"/>
      <c r="CB698" s="1026"/>
      <c r="CC698" s="1025"/>
      <c r="CD698" s="1026"/>
      <c r="CE698" s="1025"/>
      <c r="CF698" s="1026"/>
      <c r="CG698" s="1202"/>
      <c r="CH698" s="1022"/>
      <c r="CI698" s="1022"/>
      <c r="CJ698" s="1022"/>
      <c r="CK698" s="1065"/>
      <c r="CL698" s="1026"/>
      <c r="CM698" s="1202"/>
      <c r="CN698" s="1022"/>
      <c r="CO698" s="1022"/>
      <c r="CP698" s="1022"/>
      <c r="CQ698" s="1065"/>
      <c r="CR698" s="1026"/>
      <c r="CS698" s="1202"/>
      <c r="CT698" s="1022"/>
      <c r="CU698" s="1022"/>
      <c r="CV698" s="1022"/>
      <c r="CW698" s="1065"/>
      <c r="CX698" s="1026"/>
      <c r="CY698" s="1022"/>
      <c r="CZ698" s="1022"/>
      <c r="DA698" s="1022"/>
      <c r="DB698" s="1022"/>
      <c r="DC698" s="1065"/>
    </row>
    <row r="699" spans="1:107" ht="18.600000000000001" customHeight="1" x14ac:dyDescent="0.25">
      <c r="A699" s="1180" t="s">
        <v>1376</v>
      </c>
      <c r="B699" s="1018"/>
      <c r="C699" s="1018"/>
      <c r="D699" s="1011"/>
      <c r="E699" s="1023"/>
      <c r="F699" s="1019"/>
      <c r="G699" s="1016"/>
      <c r="H699" s="1020"/>
      <c r="I699" s="1239"/>
      <c r="J699" s="1238"/>
      <c r="K699" s="1021"/>
      <c r="L699" s="1016"/>
      <c r="M699" s="1022"/>
      <c r="N69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9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9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9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9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9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99" s="1022"/>
      <c r="U699" s="1022"/>
      <c r="V69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9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9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9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9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9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99" s="1022"/>
      <c r="AC699" s="1046"/>
      <c r="AD699" s="1047"/>
      <c r="AE699" s="1047"/>
      <c r="AF699" s="1047"/>
      <c r="AG699" s="1039"/>
      <c r="AH699" s="1038"/>
      <c r="AI699" s="1048"/>
      <c r="AJ699" s="1048"/>
      <c r="AK699" s="1041"/>
      <c r="AL699" s="1042"/>
      <c r="AM699" s="1043"/>
      <c r="AN699" s="1040"/>
      <c r="AO699" s="1044"/>
      <c r="AP699" s="1044"/>
      <c r="AQ699" s="1044"/>
      <c r="AR699" s="1044"/>
      <c r="AS699" s="1044"/>
      <c r="AT699" s="1044"/>
      <c r="AU699" s="1049"/>
      <c r="AV699" s="1041"/>
      <c r="AW699" s="1041"/>
      <c r="AX699" s="1047"/>
      <c r="AY69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9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99" s="1055"/>
      <c r="BB699" s="1038"/>
      <c r="BC699" s="1038"/>
      <c r="BD69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99" s="1038"/>
      <c r="BF699" s="1030"/>
      <c r="BG699" s="1030"/>
      <c r="BH699" s="1066"/>
      <c r="BI699" s="1038"/>
      <c r="BJ699" s="1066"/>
      <c r="BK699" s="1055"/>
      <c r="BL699" s="1038"/>
      <c r="BM699" s="1067"/>
      <c r="BN699" s="1068"/>
      <c r="BO699" s="1055"/>
      <c r="BP699" s="1022"/>
      <c r="BQ699" s="1067"/>
      <c r="BR699" s="1069"/>
      <c r="BS699" s="1070"/>
      <c r="BT699" s="1022"/>
      <c r="BU699" s="1071"/>
      <c r="BV699" s="1039"/>
      <c r="BW699" s="1025"/>
      <c r="BX699" s="1026"/>
      <c r="BY699" s="1022"/>
      <c r="BZ699" s="1022"/>
      <c r="CA699" s="1025"/>
      <c r="CB699" s="1026"/>
      <c r="CC699" s="1025"/>
      <c r="CD699" s="1026"/>
      <c r="CE699" s="1025"/>
      <c r="CF699" s="1072"/>
      <c r="CG699" s="1203"/>
      <c r="CH699" s="1051"/>
      <c r="CI699" s="1051"/>
      <c r="CJ699" s="1051"/>
      <c r="CK699" s="1065"/>
      <c r="CL699" s="1072"/>
      <c r="CM699" s="1203"/>
      <c r="CN699" s="1051"/>
      <c r="CO699" s="1051"/>
      <c r="CP699" s="1051"/>
      <c r="CQ699" s="1065"/>
      <c r="CR699" s="1026"/>
      <c r="CS699" s="1202"/>
      <c r="CT699" s="1022"/>
      <c r="CU699" s="1022"/>
      <c r="CV699" s="1022"/>
      <c r="CW699" s="1065"/>
      <c r="CX699" s="1026"/>
      <c r="CY699" s="1022"/>
      <c r="CZ699" s="1022"/>
      <c r="DA699" s="1022"/>
      <c r="DB699" s="1022"/>
      <c r="DC699" s="1065"/>
    </row>
    <row r="700" spans="1:107" ht="18.600000000000001" customHeight="1" x14ac:dyDescent="0.25">
      <c r="A700" s="1180" t="s">
        <v>1377</v>
      </c>
      <c r="B700" s="1018"/>
      <c r="C700" s="1018"/>
      <c r="D700" s="1011"/>
      <c r="E700" s="1023"/>
      <c r="F700" s="1019"/>
      <c r="G700" s="1016"/>
      <c r="H700" s="1020"/>
      <c r="I700" s="1239"/>
      <c r="J700" s="1238"/>
      <c r="K700" s="1021"/>
      <c r="L700" s="1016"/>
      <c r="M700" s="1022"/>
      <c r="N70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0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0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0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0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0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00" s="1022"/>
      <c r="U700" s="1022"/>
      <c r="V70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0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0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0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0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0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00" s="1022"/>
      <c r="AC700" s="1046"/>
      <c r="AD700" s="1047"/>
      <c r="AE700" s="1047"/>
      <c r="AF700" s="1047"/>
      <c r="AG700" s="1039"/>
      <c r="AH700" s="1038"/>
      <c r="AI700" s="1048"/>
      <c r="AJ700" s="1048"/>
      <c r="AK700" s="1041"/>
      <c r="AL700" s="1042"/>
      <c r="AM700" s="1043"/>
      <c r="AN700" s="1040"/>
      <c r="AO700" s="1044"/>
      <c r="AP700" s="1044"/>
      <c r="AQ700" s="1044"/>
      <c r="AR700" s="1044"/>
      <c r="AS700" s="1044"/>
      <c r="AT700" s="1044"/>
      <c r="AU700" s="1049"/>
      <c r="AV700" s="1041"/>
      <c r="AW700" s="1041"/>
      <c r="AX700" s="1047"/>
      <c r="AY70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0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00" s="1055"/>
      <c r="BB700" s="1038"/>
      <c r="BC700" s="1038"/>
      <c r="BD70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00" s="1038"/>
      <c r="BF700" s="1030"/>
      <c r="BG700" s="1030"/>
      <c r="BH700" s="1066"/>
      <c r="BI700" s="1038"/>
      <c r="BJ700" s="1066"/>
      <c r="BK700" s="1055"/>
      <c r="BL700" s="1038"/>
      <c r="BM700" s="1067"/>
      <c r="BN700" s="1068"/>
      <c r="BO700" s="1055"/>
      <c r="BP700" s="1022"/>
      <c r="BQ700" s="1067"/>
      <c r="BR700" s="1069"/>
      <c r="BS700" s="1070"/>
      <c r="BT700" s="1022"/>
      <c r="BU700" s="1071"/>
      <c r="BV700" s="1039"/>
      <c r="BW700" s="1025"/>
      <c r="BX700" s="1026"/>
      <c r="BY700" s="1022"/>
      <c r="BZ700" s="1022"/>
      <c r="CA700" s="1025"/>
      <c r="CB700" s="1026"/>
      <c r="CC700" s="1025"/>
      <c r="CD700" s="1026"/>
      <c r="CE700" s="1025"/>
      <c r="CF700" s="1026"/>
      <c r="CG700" s="1202"/>
      <c r="CH700" s="1022"/>
      <c r="CI700" s="1022"/>
      <c r="CJ700" s="1022"/>
      <c r="CK700" s="1065"/>
      <c r="CL700" s="1026"/>
      <c r="CM700" s="1202"/>
      <c r="CN700" s="1022"/>
      <c r="CO700" s="1022"/>
      <c r="CP700" s="1022"/>
      <c r="CQ700" s="1065"/>
      <c r="CR700" s="1026"/>
      <c r="CS700" s="1202"/>
      <c r="CT700" s="1022"/>
      <c r="CU700" s="1022"/>
      <c r="CV700" s="1022"/>
      <c r="CW700" s="1065"/>
      <c r="CX700" s="1026"/>
      <c r="CY700" s="1022"/>
      <c r="CZ700" s="1022"/>
      <c r="DA700" s="1022"/>
      <c r="DB700" s="1022"/>
      <c r="DC700" s="1065"/>
    </row>
    <row r="701" spans="1:107" ht="18.600000000000001" customHeight="1" x14ac:dyDescent="0.25">
      <c r="A701" s="1180" t="s">
        <v>1378</v>
      </c>
      <c r="B701" s="1018"/>
      <c r="C701" s="1018"/>
      <c r="D701" s="1011"/>
      <c r="E701" s="1023"/>
      <c r="F701" s="1019"/>
      <c r="G701" s="1016"/>
      <c r="H701" s="1020"/>
      <c r="I701" s="1239"/>
      <c r="J701" s="1238"/>
      <c r="K701" s="1021"/>
      <c r="L701" s="1016"/>
      <c r="M701" s="1022"/>
      <c r="N70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0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0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0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0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0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01" s="1022"/>
      <c r="U701" s="1022"/>
      <c r="V70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0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0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0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0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0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01" s="1022"/>
      <c r="AC701" s="1046"/>
      <c r="AD701" s="1047"/>
      <c r="AE701" s="1047"/>
      <c r="AF701" s="1047"/>
      <c r="AG701" s="1039"/>
      <c r="AH701" s="1038"/>
      <c r="AI701" s="1048"/>
      <c r="AJ701" s="1048"/>
      <c r="AK701" s="1041"/>
      <c r="AL701" s="1042"/>
      <c r="AM701" s="1043"/>
      <c r="AN701" s="1040"/>
      <c r="AO701" s="1044"/>
      <c r="AP701" s="1044"/>
      <c r="AQ701" s="1044"/>
      <c r="AR701" s="1044"/>
      <c r="AS701" s="1044"/>
      <c r="AT701" s="1044"/>
      <c r="AU701" s="1049"/>
      <c r="AV701" s="1041"/>
      <c r="AW701" s="1041"/>
      <c r="AX701" s="1047"/>
      <c r="AY70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0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01" s="1055"/>
      <c r="BB701" s="1038"/>
      <c r="BC701" s="1038"/>
      <c r="BD70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01" s="1038"/>
      <c r="BF701" s="1030"/>
      <c r="BG701" s="1030"/>
      <c r="BH701" s="1066"/>
      <c r="BI701" s="1038"/>
      <c r="BJ701" s="1066"/>
      <c r="BK701" s="1055"/>
      <c r="BL701" s="1038"/>
      <c r="BM701" s="1067"/>
      <c r="BN701" s="1068"/>
      <c r="BO701" s="1055"/>
      <c r="BP701" s="1022"/>
      <c r="BQ701" s="1067"/>
      <c r="BR701" s="1069"/>
      <c r="BS701" s="1070"/>
      <c r="BT701" s="1022"/>
      <c r="BU701" s="1071"/>
      <c r="BV701" s="1039"/>
      <c r="BW701" s="1025"/>
      <c r="BX701" s="1026"/>
      <c r="BY701" s="1022"/>
      <c r="BZ701" s="1022"/>
      <c r="CA701" s="1025"/>
      <c r="CB701" s="1026"/>
      <c r="CC701" s="1025"/>
      <c r="CD701" s="1026"/>
      <c r="CE701" s="1025"/>
      <c r="CF701" s="1072"/>
      <c r="CG701" s="1203"/>
      <c r="CH701" s="1051"/>
      <c r="CI701" s="1051"/>
      <c r="CJ701" s="1051"/>
      <c r="CK701" s="1065"/>
      <c r="CL701" s="1072"/>
      <c r="CM701" s="1203"/>
      <c r="CN701" s="1051"/>
      <c r="CO701" s="1051"/>
      <c r="CP701" s="1051"/>
      <c r="CQ701" s="1065"/>
      <c r="CR701" s="1026"/>
      <c r="CS701" s="1202"/>
      <c r="CT701" s="1022"/>
      <c r="CU701" s="1022"/>
      <c r="CV701" s="1022"/>
      <c r="CW701" s="1065"/>
      <c r="CX701" s="1026"/>
      <c r="CY701" s="1022"/>
      <c r="CZ701" s="1022"/>
      <c r="DA701" s="1022"/>
      <c r="DB701" s="1022"/>
      <c r="DC701" s="1065"/>
    </row>
    <row r="702" spans="1:107" ht="18.600000000000001" customHeight="1" x14ac:dyDescent="0.25">
      <c r="A702" s="1180" t="s">
        <v>1379</v>
      </c>
      <c r="B702" s="1018"/>
      <c r="C702" s="1018"/>
      <c r="D702" s="1011"/>
      <c r="E702" s="1023"/>
      <c r="F702" s="1019"/>
      <c r="G702" s="1016"/>
      <c r="H702" s="1020"/>
      <c r="I702" s="1239"/>
      <c r="J702" s="1238"/>
      <c r="K702" s="1021"/>
      <c r="L702" s="1016"/>
      <c r="M702" s="1022"/>
      <c r="N70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0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0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0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0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0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02" s="1022"/>
      <c r="U702" s="1022"/>
      <c r="V70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0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0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0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0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0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02" s="1022"/>
      <c r="AC702" s="1046"/>
      <c r="AD702" s="1047"/>
      <c r="AE702" s="1047"/>
      <c r="AF702" s="1047"/>
      <c r="AG702" s="1039"/>
      <c r="AH702" s="1038"/>
      <c r="AI702" s="1048"/>
      <c r="AJ702" s="1048"/>
      <c r="AK702" s="1041"/>
      <c r="AL702" s="1042"/>
      <c r="AM702" s="1043"/>
      <c r="AN702" s="1040"/>
      <c r="AO702" s="1044"/>
      <c r="AP702" s="1044"/>
      <c r="AQ702" s="1044"/>
      <c r="AR702" s="1044"/>
      <c r="AS702" s="1044"/>
      <c r="AT702" s="1044"/>
      <c r="AU702" s="1049"/>
      <c r="AV702" s="1041"/>
      <c r="AW702" s="1041"/>
      <c r="AX702" s="1047"/>
      <c r="AY70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0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02" s="1055"/>
      <c r="BB702" s="1038"/>
      <c r="BC702" s="1038"/>
      <c r="BD70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02" s="1038"/>
      <c r="BF702" s="1030"/>
      <c r="BG702" s="1030"/>
      <c r="BH702" s="1066"/>
      <c r="BI702" s="1038"/>
      <c r="BJ702" s="1066"/>
      <c r="BK702" s="1055"/>
      <c r="BL702" s="1038"/>
      <c r="BM702" s="1067"/>
      <c r="BN702" s="1068"/>
      <c r="BO702" s="1055"/>
      <c r="BP702" s="1022"/>
      <c r="BQ702" s="1067"/>
      <c r="BR702" s="1069"/>
      <c r="BS702" s="1070"/>
      <c r="BT702" s="1022"/>
      <c r="BU702" s="1071"/>
      <c r="BV702" s="1039"/>
      <c r="BW702" s="1025"/>
      <c r="BX702" s="1026"/>
      <c r="BY702" s="1022"/>
      <c r="BZ702" s="1022"/>
      <c r="CA702" s="1025"/>
      <c r="CB702" s="1026"/>
      <c r="CC702" s="1025"/>
      <c r="CD702" s="1026"/>
      <c r="CE702" s="1025"/>
      <c r="CF702" s="1026"/>
      <c r="CG702" s="1202"/>
      <c r="CH702" s="1022"/>
      <c r="CI702" s="1022"/>
      <c r="CJ702" s="1022"/>
      <c r="CK702" s="1065"/>
      <c r="CL702" s="1026"/>
      <c r="CM702" s="1202"/>
      <c r="CN702" s="1022"/>
      <c r="CO702" s="1022"/>
      <c r="CP702" s="1022"/>
      <c r="CQ702" s="1065"/>
      <c r="CR702" s="1026"/>
      <c r="CS702" s="1202"/>
      <c r="CT702" s="1022"/>
      <c r="CU702" s="1022"/>
      <c r="CV702" s="1022"/>
      <c r="CW702" s="1065"/>
      <c r="CX702" s="1026"/>
      <c r="CY702" s="1022"/>
      <c r="CZ702" s="1022"/>
      <c r="DA702" s="1022"/>
      <c r="DB702" s="1022"/>
      <c r="DC702" s="1065"/>
    </row>
    <row r="703" spans="1:107" ht="18.600000000000001" customHeight="1" x14ac:dyDescent="0.25">
      <c r="A703" s="1180" t="s">
        <v>1380</v>
      </c>
      <c r="B703" s="1018"/>
      <c r="C703" s="1018"/>
      <c r="D703" s="1011"/>
      <c r="E703" s="1023"/>
      <c r="F703" s="1019"/>
      <c r="G703" s="1016"/>
      <c r="H703" s="1020"/>
      <c r="I703" s="1239"/>
      <c r="J703" s="1238"/>
      <c r="K703" s="1021"/>
      <c r="L703" s="1016"/>
      <c r="M703" s="1022"/>
      <c r="N70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0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0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0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0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0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03" s="1022"/>
      <c r="U703" s="1022"/>
      <c r="V70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0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0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0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0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0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03" s="1022"/>
      <c r="AC703" s="1046"/>
      <c r="AD703" s="1047"/>
      <c r="AE703" s="1047"/>
      <c r="AF703" s="1047"/>
      <c r="AG703" s="1039"/>
      <c r="AH703" s="1038"/>
      <c r="AI703" s="1048"/>
      <c r="AJ703" s="1048"/>
      <c r="AK703" s="1041"/>
      <c r="AL703" s="1042"/>
      <c r="AM703" s="1043"/>
      <c r="AN703" s="1040"/>
      <c r="AO703" s="1044"/>
      <c r="AP703" s="1044"/>
      <c r="AQ703" s="1044"/>
      <c r="AR703" s="1044"/>
      <c r="AS703" s="1044"/>
      <c r="AT703" s="1044"/>
      <c r="AU703" s="1049"/>
      <c r="AV703" s="1041"/>
      <c r="AW703" s="1041"/>
      <c r="AX703" s="1047"/>
      <c r="AY70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0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03" s="1055"/>
      <c r="BB703" s="1038"/>
      <c r="BC703" s="1038"/>
      <c r="BD70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03" s="1038"/>
      <c r="BF703" s="1030"/>
      <c r="BG703" s="1030"/>
      <c r="BH703" s="1066"/>
      <c r="BI703" s="1038"/>
      <c r="BJ703" s="1066"/>
      <c r="BK703" s="1055"/>
      <c r="BL703" s="1038"/>
      <c r="BM703" s="1067"/>
      <c r="BN703" s="1068"/>
      <c r="BO703" s="1055"/>
      <c r="BP703" s="1022"/>
      <c r="BQ703" s="1067"/>
      <c r="BR703" s="1069"/>
      <c r="BS703" s="1070"/>
      <c r="BT703" s="1022"/>
      <c r="BU703" s="1071"/>
      <c r="BV703" s="1039"/>
      <c r="BW703" s="1025"/>
      <c r="BX703" s="1026"/>
      <c r="BY703" s="1022"/>
      <c r="BZ703" s="1022"/>
      <c r="CA703" s="1025"/>
      <c r="CB703" s="1026"/>
      <c r="CC703" s="1025"/>
      <c r="CD703" s="1026"/>
      <c r="CE703" s="1025"/>
      <c r="CF703" s="1072"/>
      <c r="CG703" s="1203"/>
      <c r="CH703" s="1051"/>
      <c r="CI703" s="1051"/>
      <c r="CJ703" s="1051"/>
      <c r="CK703" s="1065"/>
      <c r="CL703" s="1072"/>
      <c r="CM703" s="1203"/>
      <c r="CN703" s="1051"/>
      <c r="CO703" s="1051"/>
      <c r="CP703" s="1051"/>
      <c r="CQ703" s="1065"/>
      <c r="CR703" s="1026"/>
      <c r="CS703" s="1202"/>
      <c r="CT703" s="1022"/>
      <c r="CU703" s="1022"/>
      <c r="CV703" s="1022"/>
      <c r="CW703" s="1065"/>
      <c r="CX703" s="1026"/>
      <c r="CY703" s="1022"/>
      <c r="CZ703" s="1022"/>
      <c r="DA703" s="1022"/>
      <c r="DB703" s="1022"/>
      <c r="DC703" s="1065"/>
    </row>
    <row r="704" spans="1:107" ht="18.600000000000001" customHeight="1" x14ac:dyDescent="0.25">
      <c r="A704" s="1180" t="s">
        <v>1381</v>
      </c>
      <c r="B704" s="1018"/>
      <c r="C704" s="1018"/>
      <c r="D704" s="1011"/>
      <c r="E704" s="1023"/>
      <c r="F704" s="1019"/>
      <c r="G704" s="1016"/>
      <c r="H704" s="1020"/>
      <c r="I704" s="1239"/>
      <c r="J704" s="1238"/>
      <c r="K704" s="1021"/>
      <c r="L704" s="1016"/>
      <c r="M704" s="1022"/>
      <c r="N70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0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0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0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0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0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04" s="1022"/>
      <c r="U704" s="1022"/>
      <c r="V70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0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0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0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0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0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04" s="1022"/>
      <c r="AC704" s="1046"/>
      <c r="AD704" s="1047"/>
      <c r="AE704" s="1047"/>
      <c r="AF704" s="1047"/>
      <c r="AG704" s="1039"/>
      <c r="AH704" s="1038"/>
      <c r="AI704" s="1048"/>
      <c r="AJ704" s="1048"/>
      <c r="AK704" s="1041"/>
      <c r="AL704" s="1042"/>
      <c r="AM704" s="1043"/>
      <c r="AN704" s="1040"/>
      <c r="AO704" s="1044"/>
      <c r="AP704" s="1044"/>
      <c r="AQ704" s="1044"/>
      <c r="AR704" s="1044"/>
      <c r="AS704" s="1044"/>
      <c r="AT704" s="1044"/>
      <c r="AU704" s="1049"/>
      <c r="AV704" s="1041"/>
      <c r="AW704" s="1041"/>
      <c r="AX704" s="1047"/>
      <c r="AY70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0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04" s="1055"/>
      <c r="BB704" s="1038"/>
      <c r="BC704" s="1038"/>
      <c r="BD70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04" s="1038"/>
      <c r="BF704" s="1030"/>
      <c r="BG704" s="1030"/>
      <c r="BH704" s="1066"/>
      <c r="BI704" s="1038"/>
      <c r="BJ704" s="1066"/>
      <c r="BK704" s="1055"/>
      <c r="BL704" s="1038"/>
      <c r="BM704" s="1067"/>
      <c r="BN704" s="1068"/>
      <c r="BO704" s="1055"/>
      <c r="BP704" s="1022"/>
      <c r="BQ704" s="1067"/>
      <c r="BR704" s="1069"/>
      <c r="BS704" s="1070"/>
      <c r="BT704" s="1022"/>
      <c r="BU704" s="1071"/>
      <c r="BV704" s="1039"/>
      <c r="BW704" s="1025"/>
      <c r="BX704" s="1026"/>
      <c r="BY704" s="1022"/>
      <c r="BZ704" s="1022"/>
      <c r="CA704" s="1025"/>
      <c r="CB704" s="1026"/>
      <c r="CC704" s="1025"/>
      <c r="CD704" s="1026"/>
      <c r="CE704" s="1025"/>
      <c r="CF704" s="1026"/>
      <c r="CG704" s="1202"/>
      <c r="CH704" s="1022"/>
      <c r="CI704" s="1022"/>
      <c r="CJ704" s="1022"/>
      <c r="CK704" s="1065"/>
      <c r="CL704" s="1026"/>
      <c r="CM704" s="1202"/>
      <c r="CN704" s="1022"/>
      <c r="CO704" s="1022"/>
      <c r="CP704" s="1022"/>
      <c r="CQ704" s="1065"/>
      <c r="CR704" s="1026"/>
      <c r="CS704" s="1202"/>
      <c r="CT704" s="1022"/>
      <c r="CU704" s="1022"/>
      <c r="CV704" s="1022"/>
      <c r="CW704" s="1065"/>
      <c r="CX704" s="1026"/>
      <c r="CY704" s="1022"/>
      <c r="CZ704" s="1022"/>
      <c r="DA704" s="1022"/>
      <c r="DB704" s="1022"/>
      <c r="DC704" s="1065"/>
    </row>
    <row r="705" spans="1:107" ht="18.600000000000001" customHeight="1" x14ac:dyDescent="0.25">
      <c r="A705" s="1180" t="s">
        <v>1382</v>
      </c>
      <c r="B705" s="1018"/>
      <c r="C705" s="1018"/>
      <c r="D705" s="1011"/>
      <c r="E705" s="1023"/>
      <c r="F705" s="1019"/>
      <c r="G705" s="1016"/>
      <c r="H705" s="1020"/>
      <c r="I705" s="1239"/>
      <c r="J705" s="1238"/>
      <c r="K705" s="1021"/>
      <c r="L705" s="1016"/>
      <c r="M705" s="1022"/>
      <c r="N70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0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0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0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0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0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05" s="1022"/>
      <c r="U705" s="1022"/>
      <c r="V70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0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0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0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0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0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05" s="1022"/>
      <c r="AC705" s="1046"/>
      <c r="AD705" s="1047"/>
      <c r="AE705" s="1047"/>
      <c r="AF705" s="1047"/>
      <c r="AG705" s="1039"/>
      <c r="AH705" s="1038"/>
      <c r="AI705" s="1048"/>
      <c r="AJ705" s="1048"/>
      <c r="AK705" s="1041"/>
      <c r="AL705" s="1042"/>
      <c r="AM705" s="1043"/>
      <c r="AN705" s="1040"/>
      <c r="AO705" s="1044"/>
      <c r="AP705" s="1044"/>
      <c r="AQ705" s="1044"/>
      <c r="AR705" s="1044"/>
      <c r="AS705" s="1044"/>
      <c r="AT705" s="1044"/>
      <c r="AU705" s="1049"/>
      <c r="AV705" s="1041"/>
      <c r="AW705" s="1041"/>
      <c r="AX705" s="1047"/>
      <c r="AY70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0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05" s="1055"/>
      <c r="BB705" s="1038"/>
      <c r="BC705" s="1038"/>
      <c r="BD70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05" s="1038"/>
      <c r="BF705" s="1030"/>
      <c r="BG705" s="1030"/>
      <c r="BH705" s="1066"/>
      <c r="BI705" s="1038"/>
      <c r="BJ705" s="1066"/>
      <c r="BK705" s="1055"/>
      <c r="BL705" s="1038"/>
      <c r="BM705" s="1067"/>
      <c r="BN705" s="1068"/>
      <c r="BO705" s="1055"/>
      <c r="BP705" s="1022"/>
      <c r="BQ705" s="1067"/>
      <c r="BR705" s="1069"/>
      <c r="BS705" s="1070"/>
      <c r="BT705" s="1022"/>
      <c r="BU705" s="1071"/>
      <c r="BV705" s="1039"/>
      <c r="BW705" s="1025"/>
      <c r="BX705" s="1026"/>
      <c r="BY705" s="1022"/>
      <c r="BZ705" s="1022"/>
      <c r="CA705" s="1025"/>
      <c r="CB705" s="1026"/>
      <c r="CC705" s="1025"/>
      <c r="CD705" s="1026"/>
      <c r="CE705" s="1025"/>
      <c r="CF705" s="1072"/>
      <c r="CG705" s="1203"/>
      <c r="CH705" s="1051"/>
      <c r="CI705" s="1051"/>
      <c r="CJ705" s="1051"/>
      <c r="CK705" s="1065"/>
      <c r="CL705" s="1072"/>
      <c r="CM705" s="1203"/>
      <c r="CN705" s="1051"/>
      <c r="CO705" s="1051"/>
      <c r="CP705" s="1051"/>
      <c r="CQ705" s="1065"/>
      <c r="CR705" s="1026"/>
      <c r="CS705" s="1202"/>
      <c r="CT705" s="1022"/>
      <c r="CU705" s="1022"/>
      <c r="CV705" s="1022"/>
      <c r="CW705" s="1065"/>
      <c r="CX705" s="1026"/>
      <c r="CY705" s="1022"/>
      <c r="CZ705" s="1022"/>
      <c r="DA705" s="1022"/>
      <c r="DB705" s="1022"/>
      <c r="DC705" s="1065"/>
    </row>
    <row r="706" spans="1:107" ht="18.600000000000001" customHeight="1" x14ac:dyDescent="0.25">
      <c r="A706" s="1180" t="s">
        <v>1383</v>
      </c>
      <c r="B706" s="1018"/>
      <c r="C706" s="1018"/>
      <c r="D706" s="1011"/>
      <c r="E706" s="1023"/>
      <c r="F706" s="1019"/>
      <c r="G706" s="1016"/>
      <c r="H706" s="1020"/>
      <c r="I706" s="1239"/>
      <c r="J706" s="1238"/>
      <c r="K706" s="1021"/>
      <c r="L706" s="1016"/>
      <c r="M706" s="1022"/>
      <c r="N70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0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0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0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0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0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06" s="1022"/>
      <c r="U706" s="1022"/>
      <c r="V70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0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0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0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0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0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06" s="1022"/>
      <c r="AC706" s="1046"/>
      <c r="AD706" s="1047"/>
      <c r="AE706" s="1047"/>
      <c r="AF706" s="1047"/>
      <c r="AG706" s="1039"/>
      <c r="AH706" s="1038"/>
      <c r="AI706" s="1048"/>
      <c r="AJ706" s="1048"/>
      <c r="AK706" s="1041"/>
      <c r="AL706" s="1042"/>
      <c r="AM706" s="1043"/>
      <c r="AN706" s="1040"/>
      <c r="AO706" s="1044"/>
      <c r="AP706" s="1044"/>
      <c r="AQ706" s="1044"/>
      <c r="AR706" s="1044"/>
      <c r="AS706" s="1044"/>
      <c r="AT706" s="1044"/>
      <c r="AU706" s="1049"/>
      <c r="AV706" s="1041"/>
      <c r="AW706" s="1041"/>
      <c r="AX706" s="1047"/>
      <c r="AY70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0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06" s="1055"/>
      <c r="BB706" s="1038"/>
      <c r="BC706" s="1038"/>
      <c r="BD70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06" s="1038"/>
      <c r="BF706" s="1030"/>
      <c r="BG706" s="1030"/>
      <c r="BH706" s="1066"/>
      <c r="BI706" s="1038"/>
      <c r="BJ706" s="1066"/>
      <c r="BK706" s="1055"/>
      <c r="BL706" s="1038"/>
      <c r="BM706" s="1067"/>
      <c r="BN706" s="1068"/>
      <c r="BO706" s="1055"/>
      <c r="BP706" s="1022"/>
      <c r="BQ706" s="1067"/>
      <c r="BR706" s="1069"/>
      <c r="BS706" s="1070"/>
      <c r="BT706" s="1022"/>
      <c r="BU706" s="1071"/>
      <c r="BV706" s="1039"/>
      <c r="BW706" s="1025"/>
      <c r="BX706" s="1026"/>
      <c r="BY706" s="1022"/>
      <c r="BZ706" s="1022"/>
      <c r="CA706" s="1025"/>
      <c r="CB706" s="1026"/>
      <c r="CC706" s="1025"/>
      <c r="CD706" s="1026"/>
      <c r="CE706" s="1025"/>
      <c r="CF706" s="1026"/>
      <c r="CG706" s="1202"/>
      <c r="CH706" s="1022"/>
      <c r="CI706" s="1022"/>
      <c r="CJ706" s="1022"/>
      <c r="CK706" s="1065"/>
      <c r="CL706" s="1026"/>
      <c r="CM706" s="1202"/>
      <c r="CN706" s="1022"/>
      <c r="CO706" s="1022"/>
      <c r="CP706" s="1022"/>
      <c r="CQ706" s="1065"/>
      <c r="CR706" s="1026"/>
      <c r="CS706" s="1202"/>
      <c r="CT706" s="1022"/>
      <c r="CU706" s="1022"/>
      <c r="CV706" s="1022"/>
      <c r="CW706" s="1065"/>
      <c r="CX706" s="1026"/>
      <c r="CY706" s="1022"/>
      <c r="CZ706" s="1022"/>
      <c r="DA706" s="1022"/>
      <c r="DB706" s="1022"/>
      <c r="DC706" s="1065"/>
    </row>
    <row r="707" spans="1:107" ht="18.600000000000001" customHeight="1" x14ac:dyDescent="0.25">
      <c r="A707" s="1180" t="s">
        <v>1384</v>
      </c>
      <c r="B707" s="1018"/>
      <c r="C707" s="1018"/>
      <c r="D707" s="1011"/>
      <c r="E707" s="1023"/>
      <c r="F707" s="1019"/>
      <c r="G707" s="1016"/>
      <c r="H707" s="1020"/>
      <c r="I707" s="1239"/>
      <c r="J707" s="1238"/>
      <c r="K707" s="1021"/>
      <c r="L707" s="1016"/>
      <c r="M707" s="1022"/>
      <c r="N70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0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0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0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0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0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07" s="1022"/>
      <c r="U707" s="1022"/>
      <c r="V70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0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0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0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0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0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07" s="1022"/>
      <c r="AC707" s="1046"/>
      <c r="AD707" s="1047"/>
      <c r="AE707" s="1047"/>
      <c r="AF707" s="1047"/>
      <c r="AG707" s="1039"/>
      <c r="AH707" s="1038"/>
      <c r="AI707" s="1048"/>
      <c r="AJ707" s="1048"/>
      <c r="AK707" s="1041"/>
      <c r="AL707" s="1042"/>
      <c r="AM707" s="1043"/>
      <c r="AN707" s="1040"/>
      <c r="AO707" s="1044"/>
      <c r="AP707" s="1044"/>
      <c r="AQ707" s="1044"/>
      <c r="AR707" s="1044"/>
      <c r="AS707" s="1044"/>
      <c r="AT707" s="1044"/>
      <c r="AU707" s="1049"/>
      <c r="AV707" s="1041"/>
      <c r="AW707" s="1041"/>
      <c r="AX707" s="1047"/>
      <c r="AY70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0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07" s="1055"/>
      <c r="BB707" s="1038"/>
      <c r="BC707" s="1038"/>
      <c r="BD70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07" s="1038"/>
      <c r="BF707" s="1030"/>
      <c r="BG707" s="1030"/>
      <c r="BH707" s="1066"/>
      <c r="BI707" s="1038"/>
      <c r="BJ707" s="1066"/>
      <c r="BK707" s="1055"/>
      <c r="BL707" s="1038"/>
      <c r="BM707" s="1067"/>
      <c r="BN707" s="1068"/>
      <c r="BO707" s="1055"/>
      <c r="BP707" s="1022"/>
      <c r="BQ707" s="1067"/>
      <c r="BR707" s="1069"/>
      <c r="BS707" s="1070"/>
      <c r="BT707" s="1022"/>
      <c r="BU707" s="1071"/>
      <c r="BV707" s="1039"/>
      <c r="BW707" s="1025"/>
      <c r="BX707" s="1026"/>
      <c r="BY707" s="1022"/>
      <c r="BZ707" s="1022"/>
      <c r="CA707" s="1025"/>
      <c r="CB707" s="1026"/>
      <c r="CC707" s="1025"/>
      <c r="CD707" s="1026"/>
      <c r="CE707" s="1025"/>
      <c r="CF707" s="1072"/>
      <c r="CG707" s="1203"/>
      <c r="CH707" s="1051"/>
      <c r="CI707" s="1051"/>
      <c r="CJ707" s="1051"/>
      <c r="CK707" s="1065"/>
      <c r="CL707" s="1072"/>
      <c r="CM707" s="1203"/>
      <c r="CN707" s="1051"/>
      <c r="CO707" s="1051"/>
      <c r="CP707" s="1051"/>
      <c r="CQ707" s="1065"/>
      <c r="CR707" s="1026"/>
      <c r="CS707" s="1202"/>
      <c r="CT707" s="1022"/>
      <c r="CU707" s="1022"/>
      <c r="CV707" s="1022"/>
      <c r="CW707" s="1065"/>
      <c r="CX707" s="1026"/>
      <c r="CY707" s="1022"/>
      <c r="CZ707" s="1022"/>
      <c r="DA707" s="1022"/>
      <c r="DB707" s="1022"/>
      <c r="DC707" s="1065"/>
    </row>
    <row r="708" spans="1:107" ht="18.600000000000001" customHeight="1" x14ac:dyDescent="0.25">
      <c r="A708" s="1180" t="s">
        <v>1385</v>
      </c>
      <c r="B708" s="1018"/>
      <c r="C708" s="1018"/>
      <c r="D708" s="1011"/>
      <c r="E708" s="1023"/>
      <c r="F708" s="1019"/>
      <c r="G708" s="1016"/>
      <c r="H708" s="1020"/>
      <c r="I708" s="1239"/>
      <c r="J708" s="1238"/>
      <c r="K708" s="1021"/>
      <c r="L708" s="1016"/>
      <c r="M708" s="1022"/>
      <c r="N70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0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0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0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0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0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08" s="1022"/>
      <c r="U708" s="1022"/>
      <c r="V70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0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0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0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0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0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08" s="1022"/>
      <c r="AC708" s="1046"/>
      <c r="AD708" s="1047"/>
      <c r="AE708" s="1047"/>
      <c r="AF708" s="1047"/>
      <c r="AG708" s="1039"/>
      <c r="AH708" s="1038"/>
      <c r="AI708" s="1048"/>
      <c r="AJ708" s="1048"/>
      <c r="AK708" s="1041"/>
      <c r="AL708" s="1042"/>
      <c r="AM708" s="1043"/>
      <c r="AN708" s="1040"/>
      <c r="AO708" s="1044"/>
      <c r="AP708" s="1044"/>
      <c r="AQ708" s="1044"/>
      <c r="AR708" s="1044"/>
      <c r="AS708" s="1044"/>
      <c r="AT708" s="1044"/>
      <c r="AU708" s="1049"/>
      <c r="AV708" s="1041"/>
      <c r="AW708" s="1041"/>
      <c r="AX708" s="1047"/>
      <c r="AY70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0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08" s="1055"/>
      <c r="BB708" s="1038"/>
      <c r="BC708" s="1038"/>
      <c r="BD70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08" s="1038"/>
      <c r="BF708" s="1030"/>
      <c r="BG708" s="1030"/>
      <c r="BH708" s="1066"/>
      <c r="BI708" s="1038"/>
      <c r="BJ708" s="1066"/>
      <c r="BK708" s="1055"/>
      <c r="BL708" s="1038"/>
      <c r="BM708" s="1067"/>
      <c r="BN708" s="1068"/>
      <c r="BO708" s="1055"/>
      <c r="BP708" s="1022"/>
      <c r="BQ708" s="1067"/>
      <c r="BR708" s="1069"/>
      <c r="BS708" s="1070"/>
      <c r="BT708" s="1022"/>
      <c r="BU708" s="1071"/>
      <c r="BV708" s="1039"/>
      <c r="BW708" s="1025"/>
      <c r="BX708" s="1026"/>
      <c r="BY708" s="1022"/>
      <c r="BZ708" s="1022"/>
      <c r="CA708" s="1025"/>
      <c r="CB708" s="1026"/>
      <c r="CC708" s="1025"/>
      <c r="CD708" s="1026"/>
      <c r="CE708" s="1025"/>
      <c r="CF708" s="1026"/>
      <c r="CG708" s="1202"/>
      <c r="CH708" s="1022"/>
      <c r="CI708" s="1022"/>
      <c r="CJ708" s="1022"/>
      <c r="CK708" s="1065"/>
      <c r="CL708" s="1026"/>
      <c r="CM708" s="1202"/>
      <c r="CN708" s="1022"/>
      <c r="CO708" s="1022"/>
      <c r="CP708" s="1022"/>
      <c r="CQ708" s="1065"/>
      <c r="CR708" s="1026"/>
      <c r="CS708" s="1202"/>
      <c r="CT708" s="1022"/>
      <c r="CU708" s="1022"/>
      <c r="CV708" s="1022"/>
      <c r="CW708" s="1065"/>
      <c r="CX708" s="1026"/>
      <c r="CY708" s="1022"/>
      <c r="CZ708" s="1022"/>
      <c r="DA708" s="1022"/>
      <c r="DB708" s="1022"/>
      <c r="DC708" s="1065"/>
    </row>
    <row r="709" spans="1:107" ht="18.600000000000001" customHeight="1" x14ac:dyDescent="0.25">
      <c r="A709" s="1180" t="s">
        <v>1386</v>
      </c>
      <c r="B709" s="1018"/>
      <c r="C709" s="1018"/>
      <c r="D709" s="1011"/>
      <c r="E709" s="1023"/>
      <c r="F709" s="1019"/>
      <c r="G709" s="1016"/>
      <c r="H709" s="1020"/>
      <c r="I709" s="1239"/>
      <c r="J709" s="1238"/>
      <c r="K709" s="1021"/>
      <c r="L709" s="1016"/>
      <c r="M709" s="1022"/>
      <c r="N70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0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0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0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0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0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09" s="1022"/>
      <c r="U709" s="1022"/>
      <c r="V70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0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0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0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0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0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09" s="1022"/>
      <c r="AC709" s="1046"/>
      <c r="AD709" s="1047"/>
      <c r="AE709" s="1047"/>
      <c r="AF709" s="1047"/>
      <c r="AG709" s="1039"/>
      <c r="AH709" s="1038"/>
      <c r="AI709" s="1048"/>
      <c r="AJ709" s="1048"/>
      <c r="AK709" s="1041"/>
      <c r="AL709" s="1042"/>
      <c r="AM709" s="1043"/>
      <c r="AN709" s="1040"/>
      <c r="AO709" s="1044"/>
      <c r="AP709" s="1044"/>
      <c r="AQ709" s="1044"/>
      <c r="AR709" s="1044"/>
      <c r="AS709" s="1044"/>
      <c r="AT709" s="1044"/>
      <c r="AU709" s="1049"/>
      <c r="AV709" s="1041"/>
      <c r="AW709" s="1041"/>
      <c r="AX709" s="1047"/>
      <c r="AY70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0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09" s="1055"/>
      <c r="BB709" s="1038"/>
      <c r="BC709" s="1038"/>
      <c r="BD70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09" s="1038"/>
      <c r="BF709" s="1030"/>
      <c r="BG709" s="1030"/>
      <c r="BH709" s="1066"/>
      <c r="BI709" s="1038"/>
      <c r="BJ709" s="1066"/>
      <c r="BK709" s="1055"/>
      <c r="BL709" s="1038"/>
      <c r="BM709" s="1067"/>
      <c r="BN709" s="1068"/>
      <c r="BO709" s="1055"/>
      <c r="BP709" s="1022"/>
      <c r="BQ709" s="1067"/>
      <c r="BR709" s="1069"/>
      <c r="BS709" s="1070"/>
      <c r="BT709" s="1022"/>
      <c r="BU709" s="1071"/>
      <c r="BV709" s="1039"/>
      <c r="BW709" s="1025"/>
      <c r="BX709" s="1026"/>
      <c r="BY709" s="1022"/>
      <c r="BZ709" s="1022"/>
      <c r="CA709" s="1025"/>
      <c r="CB709" s="1026"/>
      <c r="CC709" s="1025"/>
      <c r="CD709" s="1026"/>
      <c r="CE709" s="1025"/>
      <c r="CF709" s="1072"/>
      <c r="CG709" s="1203"/>
      <c r="CH709" s="1051"/>
      <c r="CI709" s="1051"/>
      <c r="CJ709" s="1051"/>
      <c r="CK709" s="1065"/>
      <c r="CL709" s="1072"/>
      <c r="CM709" s="1203"/>
      <c r="CN709" s="1051"/>
      <c r="CO709" s="1051"/>
      <c r="CP709" s="1051"/>
      <c r="CQ709" s="1065"/>
      <c r="CR709" s="1026"/>
      <c r="CS709" s="1202"/>
      <c r="CT709" s="1022"/>
      <c r="CU709" s="1022"/>
      <c r="CV709" s="1022"/>
      <c r="CW709" s="1065"/>
      <c r="CX709" s="1026"/>
      <c r="CY709" s="1022"/>
      <c r="CZ709" s="1022"/>
      <c r="DA709" s="1022"/>
      <c r="DB709" s="1022"/>
      <c r="DC709" s="1065"/>
    </row>
    <row r="710" spans="1:107" ht="18.600000000000001" customHeight="1" x14ac:dyDescent="0.25">
      <c r="A710" s="1180" t="s">
        <v>1387</v>
      </c>
      <c r="B710" s="1018"/>
      <c r="C710" s="1018"/>
      <c r="D710" s="1011"/>
      <c r="E710" s="1023"/>
      <c r="F710" s="1019"/>
      <c r="G710" s="1016"/>
      <c r="H710" s="1020"/>
      <c r="I710" s="1239"/>
      <c r="J710" s="1238"/>
      <c r="K710" s="1021"/>
      <c r="L710" s="1016"/>
      <c r="M710" s="1022"/>
      <c r="N71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1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1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1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1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1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10" s="1022"/>
      <c r="U710" s="1022"/>
      <c r="V71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1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1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1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1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1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10" s="1022"/>
      <c r="AC710" s="1046"/>
      <c r="AD710" s="1047"/>
      <c r="AE710" s="1047"/>
      <c r="AF710" s="1047"/>
      <c r="AG710" s="1039"/>
      <c r="AH710" s="1038"/>
      <c r="AI710" s="1048"/>
      <c r="AJ710" s="1048"/>
      <c r="AK710" s="1041"/>
      <c r="AL710" s="1042"/>
      <c r="AM710" s="1043"/>
      <c r="AN710" s="1040"/>
      <c r="AO710" s="1044"/>
      <c r="AP710" s="1044"/>
      <c r="AQ710" s="1044"/>
      <c r="AR710" s="1044"/>
      <c r="AS710" s="1044"/>
      <c r="AT710" s="1044"/>
      <c r="AU710" s="1049"/>
      <c r="AV710" s="1041"/>
      <c r="AW710" s="1041"/>
      <c r="AX710" s="1047"/>
      <c r="AY71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1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10" s="1055"/>
      <c r="BB710" s="1038"/>
      <c r="BC710" s="1038"/>
      <c r="BD71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10" s="1038"/>
      <c r="BF710" s="1030"/>
      <c r="BG710" s="1030"/>
      <c r="BH710" s="1066"/>
      <c r="BI710" s="1038"/>
      <c r="BJ710" s="1066"/>
      <c r="BK710" s="1055"/>
      <c r="BL710" s="1038"/>
      <c r="BM710" s="1067"/>
      <c r="BN710" s="1068"/>
      <c r="BO710" s="1055"/>
      <c r="BP710" s="1022"/>
      <c r="BQ710" s="1067"/>
      <c r="BR710" s="1069"/>
      <c r="BS710" s="1070"/>
      <c r="BT710" s="1022"/>
      <c r="BU710" s="1071"/>
      <c r="BV710" s="1039"/>
      <c r="BW710" s="1025"/>
      <c r="BX710" s="1026"/>
      <c r="BY710" s="1022"/>
      <c r="BZ710" s="1022"/>
      <c r="CA710" s="1025"/>
      <c r="CB710" s="1026"/>
      <c r="CC710" s="1025"/>
      <c r="CD710" s="1026"/>
      <c r="CE710" s="1025"/>
      <c r="CF710" s="1026"/>
      <c r="CG710" s="1202"/>
      <c r="CH710" s="1022"/>
      <c r="CI710" s="1022"/>
      <c r="CJ710" s="1022"/>
      <c r="CK710" s="1065"/>
      <c r="CL710" s="1026"/>
      <c r="CM710" s="1202"/>
      <c r="CN710" s="1022"/>
      <c r="CO710" s="1022"/>
      <c r="CP710" s="1022"/>
      <c r="CQ710" s="1065"/>
      <c r="CR710" s="1026"/>
      <c r="CS710" s="1202"/>
      <c r="CT710" s="1022"/>
      <c r="CU710" s="1022"/>
      <c r="CV710" s="1022"/>
      <c r="CW710" s="1065"/>
      <c r="CX710" s="1026"/>
      <c r="CY710" s="1022"/>
      <c r="CZ710" s="1022"/>
      <c r="DA710" s="1022"/>
      <c r="DB710" s="1022"/>
      <c r="DC710" s="1065"/>
    </row>
    <row r="711" spans="1:107" ht="18.600000000000001" customHeight="1" x14ac:dyDescent="0.25">
      <c r="A711" s="1180" t="s">
        <v>1388</v>
      </c>
      <c r="B711" s="1018"/>
      <c r="C711" s="1018"/>
      <c r="D711" s="1011"/>
      <c r="E711" s="1023"/>
      <c r="F711" s="1019"/>
      <c r="G711" s="1016"/>
      <c r="H711" s="1020"/>
      <c r="I711" s="1239"/>
      <c r="J711" s="1238"/>
      <c r="K711" s="1021"/>
      <c r="L711" s="1016"/>
      <c r="M711" s="1022"/>
      <c r="N71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1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1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1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1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1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11" s="1022"/>
      <c r="U711" s="1022"/>
      <c r="V71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1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1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1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1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1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11" s="1022"/>
      <c r="AC711" s="1046"/>
      <c r="AD711" s="1047"/>
      <c r="AE711" s="1047"/>
      <c r="AF711" s="1047"/>
      <c r="AG711" s="1039"/>
      <c r="AH711" s="1038"/>
      <c r="AI711" s="1048"/>
      <c r="AJ711" s="1048"/>
      <c r="AK711" s="1041"/>
      <c r="AL711" s="1042"/>
      <c r="AM711" s="1043"/>
      <c r="AN711" s="1040"/>
      <c r="AO711" s="1044"/>
      <c r="AP711" s="1044"/>
      <c r="AQ711" s="1044"/>
      <c r="AR711" s="1044"/>
      <c r="AS711" s="1044"/>
      <c r="AT711" s="1044"/>
      <c r="AU711" s="1049"/>
      <c r="AV711" s="1041"/>
      <c r="AW711" s="1041"/>
      <c r="AX711" s="1047"/>
      <c r="AY71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1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11" s="1055"/>
      <c r="BB711" s="1038"/>
      <c r="BC711" s="1038"/>
      <c r="BD71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11" s="1038"/>
      <c r="BF711" s="1030"/>
      <c r="BG711" s="1030"/>
      <c r="BH711" s="1066"/>
      <c r="BI711" s="1038"/>
      <c r="BJ711" s="1066"/>
      <c r="BK711" s="1055"/>
      <c r="BL711" s="1038"/>
      <c r="BM711" s="1067"/>
      <c r="BN711" s="1068"/>
      <c r="BO711" s="1055"/>
      <c r="BP711" s="1022"/>
      <c r="BQ711" s="1067"/>
      <c r="BR711" s="1069"/>
      <c r="BS711" s="1070"/>
      <c r="BT711" s="1022"/>
      <c r="BU711" s="1071"/>
      <c r="BV711" s="1039"/>
      <c r="BW711" s="1025"/>
      <c r="BX711" s="1026"/>
      <c r="BY711" s="1022"/>
      <c r="BZ711" s="1022"/>
      <c r="CA711" s="1025"/>
      <c r="CB711" s="1026"/>
      <c r="CC711" s="1025"/>
      <c r="CD711" s="1026"/>
      <c r="CE711" s="1025"/>
      <c r="CF711" s="1072"/>
      <c r="CG711" s="1203"/>
      <c r="CH711" s="1051"/>
      <c r="CI711" s="1051"/>
      <c r="CJ711" s="1051"/>
      <c r="CK711" s="1065"/>
      <c r="CL711" s="1072"/>
      <c r="CM711" s="1203"/>
      <c r="CN711" s="1051"/>
      <c r="CO711" s="1051"/>
      <c r="CP711" s="1051"/>
      <c r="CQ711" s="1065"/>
      <c r="CR711" s="1026"/>
      <c r="CS711" s="1202"/>
      <c r="CT711" s="1022"/>
      <c r="CU711" s="1022"/>
      <c r="CV711" s="1022"/>
      <c r="CW711" s="1065"/>
      <c r="CX711" s="1026"/>
      <c r="CY711" s="1022"/>
      <c r="CZ711" s="1022"/>
      <c r="DA711" s="1022"/>
      <c r="DB711" s="1022"/>
      <c r="DC711" s="1065"/>
    </row>
    <row r="712" spans="1:107" ht="18.600000000000001" customHeight="1" x14ac:dyDescent="0.25">
      <c r="A712" s="1180" t="s">
        <v>1389</v>
      </c>
      <c r="B712" s="1018"/>
      <c r="C712" s="1018"/>
      <c r="D712" s="1011"/>
      <c r="E712" s="1023"/>
      <c r="F712" s="1019"/>
      <c r="G712" s="1016"/>
      <c r="H712" s="1020"/>
      <c r="I712" s="1239"/>
      <c r="J712" s="1238"/>
      <c r="K712" s="1021"/>
      <c r="L712" s="1016"/>
      <c r="M712" s="1022"/>
      <c r="N71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1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1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1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1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1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12" s="1022"/>
      <c r="U712" s="1022"/>
      <c r="V71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1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1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1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1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1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12" s="1022"/>
      <c r="AC712" s="1046"/>
      <c r="AD712" s="1047"/>
      <c r="AE712" s="1047"/>
      <c r="AF712" s="1047"/>
      <c r="AG712" s="1039"/>
      <c r="AH712" s="1038"/>
      <c r="AI712" s="1048"/>
      <c r="AJ712" s="1048"/>
      <c r="AK712" s="1041"/>
      <c r="AL712" s="1042"/>
      <c r="AM712" s="1043"/>
      <c r="AN712" s="1040"/>
      <c r="AO712" s="1044"/>
      <c r="AP712" s="1044"/>
      <c r="AQ712" s="1044"/>
      <c r="AR712" s="1044"/>
      <c r="AS712" s="1044"/>
      <c r="AT712" s="1044"/>
      <c r="AU712" s="1049"/>
      <c r="AV712" s="1041"/>
      <c r="AW712" s="1041"/>
      <c r="AX712" s="1047"/>
      <c r="AY71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1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12" s="1055"/>
      <c r="BB712" s="1038"/>
      <c r="BC712" s="1038"/>
      <c r="BD71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12" s="1038"/>
      <c r="BF712" s="1030"/>
      <c r="BG712" s="1030"/>
      <c r="BH712" s="1066"/>
      <c r="BI712" s="1038"/>
      <c r="BJ712" s="1066"/>
      <c r="BK712" s="1055"/>
      <c r="BL712" s="1038"/>
      <c r="BM712" s="1067"/>
      <c r="BN712" s="1068"/>
      <c r="BO712" s="1055"/>
      <c r="BP712" s="1022"/>
      <c r="BQ712" s="1067"/>
      <c r="BR712" s="1069"/>
      <c r="BS712" s="1070"/>
      <c r="BT712" s="1022"/>
      <c r="BU712" s="1071"/>
      <c r="BV712" s="1039"/>
      <c r="BW712" s="1025"/>
      <c r="BX712" s="1026"/>
      <c r="BY712" s="1022"/>
      <c r="BZ712" s="1022"/>
      <c r="CA712" s="1025"/>
      <c r="CB712" s="1026"/>
      <c r="CC712" s="1025"/>
      <c r="CD712" s="1026"/>
      <c r="CE712" s="1025"/>
      <c r="CF712" s="1026"/>
      <c r="CG712" s="1202"/>
      <c r="CH712" s="1022"/>
      <c r="CI712" s="1022"/>
      <c r="CJ712" s="1022"/>
      <c r="CK712" s="1065"/>
      <c r="CL712" s="1026"/>
      <c r="CM712" s="1202"/>
      <c r="CN712" s="1022"/>
      <c r="CO712" s="1022"/>
      <c r="CP712" s="1022"/>
      <c r="CQ712" s="1065"/>
      <c r="CR712" s="1026"/>
      <c r="CS712" s="1202"/>
      <c r="CT712" s="1022"/>
      <c r="CU712" s="1022"/>
      <c r="CV712" s="1022"/>
      <c r="CW712" s="1065"/>
      <c r="CX712" s="1026"/>
      <c r="CY712" s="1022"/>
      <c r="CZ712" s="1022"/>
      <c r="DA712" s="1022"/>
      <c r="DB712" s="1022"/>
      <c r="DC712" s="1065"/>
    </row>
    <row r="713" spans="1:107" ht="18.600000000000001" customHeight="1" x14ac:dyDescent="0.25">
      <c r="A713" s="1180" t="s">
        <v>1390</v>
      </c>
      <c r="B713" s="1018"/>
      <c r="C713" s="1018"/>
      <c r="D713" s="1011"/>
      <c r="E713" s="1023"/>
      <c r="F713" s="1019"/>
      <c r="G713" s="1016"/>
      <c r="H713" s="1020"/>
      <c r="I713" s="1239"/>
      <c r="J713" s="1238"/>
      <c r="K713" s="1021"/>
      <c r="L713" s="1016"/>
      <c r="M713" s="1022"/>
      <c r="N71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1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1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1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1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1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13" s="1022"/>
      <c r="U713" s="1022"/>
      <c r="V71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1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1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1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1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1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13" s="1022"/>
      <c r="AC713" s="1046"/>
      <c r="AD713" s="1047"/>
      <c r="AE713" s="1047"/>
      <c r="AF713" s="1047"/>
      <c r="AG713" s="1039"/>
      <c r="AH713" s="1038"/>
      <c r="AI713" s="1048"/>
      <c r="AJ713" s="1048"/>
      <c r="AK713" s="1041"/>
      <c r="AL713" s="1042"/>
      <c r="AM713" s="1043"/>
      <c r="AN713" s="1040"/>
      <c r="AO713" s="1044"/>
      <c r="AP713" s="1044"/>
      <c r="AQ713" s="1044"/>
      <c r="AR713" s="1044"/>
      <c r="AS713" s="1044"/>
      <c r="AT713" s="1044"/>
      <c r="AU713" s="1049"/>
      <c r="AV713" s="1041"/>
      <c r="AW713" s="1041"/>
      <c r="AX713" s="1047"/>
      <c r="AY71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1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13" s="1055"/>
      <c r="BB713" s="1038"/>
      <c r="BC713" s="1038"/>
      <c r="BD71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13" s="1038"/>
      <c r="BF713" s="1030"/>
      <c r="BG713" s="1030"/>
      <c r="BH713" s="1066"/>
      <c r="BI713" s="1038"/>
      <c r="BJ713" s="1066"/>
      <c r="BK713" s="1055"/>
      <c r="BL713" s="1038"/>
      <c r="BM713" s="1067"/>
      <c r="BN713" s="1068"/>
      <c r="BO713" s="1055"/>
      <c r="BP713" s="1022"/>
      <c r="BQ713" s="1067"/>
      <c r="BR713" s="1069"/>
      <c r="BS713" s="1070"/>
      <c r="BT713" s="1022"/>
      <c r="BU713" s="1071"/>
      <c r="BV713" s="1039"/>
      <c r="BW713" s="1025"/>
      <c r="BX713" s="1026"/>
      <c r="BY713" s="1022"/>
      <c r="BZ713" s="1022"/>
      <c r="CA713" s="1025"/>
      <c r="CB713" s="1026"/>
      <c r="CC713" s="1025"/>
      <c r="CD713" s="1026"/>
      <c r="CE713" s="1025"/>
      <c r="CF713" s="1072"/>
      <c r="CG713" s="1203"/>
      <c r="CH713" s="1051"/>
      <c r="CI713" s="1051"/>
      <c r="CJ713" s="1051"/>
      <c r="CK713" s="1065"/>
      <c r="CL713" s="1072"/>
      <c r="CM713" s="1203"/>
      <c r="CN713" s="1051"/>
      <c r="CO713" s="1051"/>
      <c r="CP713" s="1051"/>
      <c r="CQ713" s="1065"/>
      <c r="CR713" s="1026"/>
      <c r="CS713" s="1202"/>
      <c r="CT713" s="1022"/>
      <c r="CU713" s="1022"/>
      <c r="CV713" s="1022"/>
      <c r="CW713" s="1065"/>
      <c r="CX713" s="1026"/>
      <c r="CY713" s="1022"/>
      <c r="CZ713" s="1022"/>
      <c r="DA713" s="1022"/>
      <c r="DB713" s="1022"/>
      <c r="DC713" s="1065"/>
    </row>
    <row r="714" spans="1:107" ht="18.600000000000001" customHeight="1" x14ac:dyDescent="0.25">
      <c r="A714" s="1180" t="s">
        <v>1391</v>
      </c>
      <c r="B714" s="1018"/>
      <c r="C714" s="1018"/>
      <c r="D714" s="1011"/>
      <c r="E714" s="1023"/>
      <c r="F714" s="1019"/>
      <c r="G714" s="1016"/>
      <c r="H714" s="1020"/>
      <c r="I714" s="1239"/>
      <c r="J714" s="1238"/>
      <c r="K714" s="1021"/>
      <c r="L714" s="1016"/>
      <c r="M714" s="1022"/>
      <c r="N71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1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1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1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1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1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14" s="1022"/>
      <c r="U714" s="1022"/>
      <c r="V71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1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1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1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1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1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14" s="1022"/>
      <c r="AC714" s="1046"/>
      <c r="AD714" s="1047"/>
      <c r="AE714" s="1047"/>
      <c r="AF714" s="1047"/>
      <c r="AG714" s="1039"/>
      <c r="AH714" s="1038"/>
      <c r="AI714" s="1048"/>
      <c r="AJ714" s="1048"/>
      <c r="AK714" s="1041"/>
      <c r="AL714" s="1042"/>
      <c r="AM714" s="1043"/>
      <c r="AN714" s="1040"/>
      <c r="AO714" s="1044"/>
      <c r="AP714" s="1044"/>
      <c r="AQ714" s="1044"/>
      <c r="AR714" s="1044"/>
      <c r="AS714" s="1044"/>
      <c r="AT714" s="1044"/>
      <c r="AU714" s="1049"/>
      <c r="AV714" s="1041"/>
      <c r="AW714" s="1041"/>
      <c r="AX714" s="1047"/>
      <c r="AY71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1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14" s="1055"/>
      <c r="BB714" s="1038"/>
      <c r="BC714" s="1038"/>
      <c r="BD71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14" s="1038"/>
      <c r="BF714" s="1030"/>
      <c r="BG714" s="1030"/>
      <c r="BH714" s="1066"/>
      <c r="BI714" s="1038"/>
      <c r="BJ714" s="1066"/>
      <c r="BK714" s="1055"/>
      <c r="BL714" s="1038"/>
      <c r="BM714" s="1067"/>
      <c r="BN714" s="1068"/>
      <c r="BO714" s="1055"/>
      <c r="BP714" s="1022"/>
      <c r="BQ714" s="1067"/>
      <c r="BR714" s="1069"/>
      <c r="BS714" s="1070"/>
      <c r="BT714" s="1022"/>
      <c r="BU714" s="1071"/>
      <c r="BV714" s="1039"/>
      <c r="BW714" s="1025"/>
      <c r="BX714" s="1026"/>
      <c r="BY714" s="1022"/>
      <c r="BZ714" s="1022"/>
      <c r="CA714" s="1025"/>
      <c r="CB714" s="1026"/>
      <c r="CC714" s="1025"/>
      <c r="CD714" s="1026"/>
      <c r="CE714" s="1025"/>
      <c r="CF714" s="1026"/>
      <c r="CG714" s="1202"/>
      <c r="CH714" s="1022"/>
      <c r="CI714" s="1022"/>
      <c r="CJ714" s="1022"/>
      <c r="CK714" s="1065"/>
      <c r="CL714" s="1026"/>
      <c r="CM714" s="1202"/>
      <c r="CN714" s="1022"/>
      <c r="CO714" s="1022"/>
      <c r="CP714" s="1022"/>
      <c r="CQ714" s="1065"/>
      <c r="CR714" s="1026"/>
      <c r="CS714" s="1202"/>
      <c r="CT714" s="1022"/>
      <c r="CU714" s="1022"/>
      <c r="CV714" s="1022"/>
      <c r="CW714" s="1065"/>
      <c r="CX714" s="1026"/>
      <c r="CY714" s="1022"/>
      <c r="CZ714" s="1022"/>
      <c r="DA714" s="1022"/>
      <c r="DB714" s="1022"/>
      <c r="DC714" s="1065"/>
    </row>
    <row r="715" spans="1:107" ht="18.600000000000001" customHeight="1" x14ac:dyDescent="0.25">
      <c r="A715" s="1180" t="s">
        <v>1392</v>
      </c>
      <c r="B715" s="1018"/>
      <c r="C715" s="1018"/>
      <c r="D715" s="1011"/>
      <c r="E715" s="1023"/>
      <c r="F715" s="1019"/>
      <c r="G715" s="1016"/>
      <c r="H715" s="1020"/>
      <c r="I715" s="1239"/>
      <c r="J715" s="1238"/>
      <c r="K715" s="1021"/>
      <c r="L715" s="1016"/>
      <c r="M715" s="1022"/>
      <c r="N71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1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1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1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1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1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15" s="1022"/>
      <c r="U715" s="1022"/>
      <c r="V71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1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1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1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1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1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15" s="1022"/>
      <c r="AC715" s="1046"/>
      <c r="AD715" s="1047"/>
      <c r="AE715" s="1047"/>
      <c r="AF715" s="1047"/>
      <c r="AG715" s="1039"/>
      <c r="AH715" s="1038"/>
      <c r="AI715" s="1048"/>
      <c r="AJ715" s="1048"/>
      <c r="AK715" s="1041"/>
      <c r="AL715" s="1042"/>
      <c r="AM715" s="1043"/>
      <c r="AN715" s="1040"/>
      <c r="AO715" s="1044"/>
      <c r="AP715" s="1044"/>
      <c r="AQ715" s="1044"/>
      <c r="AR715" s="1044"/>
      <c r="AS715" s="1044"/>
      <c r="AT715" s="1044"/>
      <c r="AU715" s="1049"/>
      <c r="AV715" s="1041"/>
      <c r="AW715" s="1041"/>
      <c r="AX715" s="1047"/>
      <c r="AY71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1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15" s="1055"/>
      <c r="BB715" s="1038"/>
      <c r="BC715" s="1038"/>
      <c r="BD71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15" s="1038"/>
      <c r="BF715" s="1030"/>
      <c r="BG715" s="1030"/>
      <c r="BH715" s="1066"/>
      <c r="BI715" s="1038"/>
      <c r="BJ715" s="1066"/>
      <c r="BK715" s="1055"/>
      <c r="BL715" s="1038"/>
      <c r="BM715" s="1067"/>
      <c r="BN715" s="1068"/>
      <c r="BO715" s="1055"/>
      <c r="BP715" s="1022"/>
      <c r="BQ715" s="1067"/>
      <c r="BR715" s="1069"/>
      <c r="BS715" s="1070"/>
      <c r="BT715" s="1022"/>
      <c r="BU715" s="1071"/>
      <c r="BV715" s="1039"/>
      <c r="BW715" s="1025"/>
      <c r="BX715" s="1026"/>
      <c r="BY715" s="1022"/>
      <c r="BZ715" s="1022"/>
      <c r="CA715" s="1025"/>
      <c r="CB715" s="1026"/>
      <c r="CC715" s="1025"/>
      <c r="CD715" s="1026"/>
      <c r="CE715" s="1025"/>
      <c r="CF715" s="1072"/>
      <c r="CG715" s="1203"/>
      <c r="CH715" s="1051"/>
      <c r="CI715" s="1051"/>
      <c r="CJ715" s="1051"/>
      <c r="CK715" s="1065"/>
      <c r="CL715" s="1072"/>
      <c r="CM715" s="1203"/>
      <c r="CN715" s="1051"/>
      <c r="CO715" s="1051"/>
      <c r="CP715" s="1051"/>
      <c r="CQ715" s="1065"/>
      <c r="CR715" s="1026"/>
      <c r="CS715" s="1202"/>
      <c r="CT715" s="1022"/>
      <c r="CU715" s="1022"/>
      <c r="CV715" s="1022"/>
      <c r="CW715" s="1065"/>
      <c r="CX715" s="1026"/>
      <c r="CY715" s="1022"/>
      <c r="CZ715" s="1022"/>
      <c r="DA715" s="1022"/>
      <c r="DB715" s="1022"/>
      <c r="DC715" s="1065"/>
    </row>
    <row r="716" spans="1:107" ht="18.600000000000001" customHeight="1" x14ac:dyDescent="0.25">
      <c r="A716" s="1180" t="s">
        <v>1393</v>
      </c>
      <c r="B716" s="1018"/>
      <c r="C716" s="1018"/>
      <c r="D716" s="1011"/>
      <c r="E716" s="1023"/>
      <c r="F716" s="1019"/>
      <c r="G716" s="1016"/>
      <c r="H716" s="1020"/>
      <c r="I716" s="1239"/>
      <c r="J716" s="1238"/>
      <c r="K716" s="1021"/>
      <c r="L716" s="1016"/>
      <c r="M716" s="1022"/>
      <c r="N71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1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1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1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1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1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16" s="1022"/>
      <c r="U716" s="1022"/>
      <c r="V71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1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1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1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1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1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16" s="1022"/>
      <c r="AC716" s="1046"/>
      <c r="AD716" s="1047"/>
      <c r="AE716" s="1047"/>
      <c r="AF716" s="1047"/>
      <c r="AG716" s="1039"/>
      <c r="AH716" s="1038"/>
      <c r="AI716" s="1048"/>
      <c r="AJ716" s="1048"/>
      <c r="AK716" s="1041"/>
      <c r="AL716" s="1042"/>
      <c r="AM716" s="1043"/>
      <c r="AN716" s="1040"/>
      <c r="AO716" s="1044"/>
      <c r="AP716" s="1044"/>
      <c r="AQ716" s="1044"/>
      <c r="AR716" s="1044"/>
      <c r="AS716" s="1044"/>
      <c r="AT716" s="1044"/>
      <c r="AU716" s="1049"/>
      <c r="AV716" s="1041"/>
      <c r="AW716" s="1041"/>
      <c r="AX716" s="1047"/>
      <c r="AY71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1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16" s="1055"/>
      <c r="BB716" s="1038"/>
      <c r="BC716" s="1038"/>
      <c r="BD71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16" s="1038"/>
      <c r="BF716" s="1030"/>
      <c r="BG716" s="1030"/>
      <c r="BH716" s="1066"/>
      <c r="BI716" s="1038"/>
      <c r="BJ716" s="1066"/>
      <c r="BK716" s="1055"/>
      <c r="BL716" s="1038"/>
      <c r="BM716" s="1067"/>
      <c r="BN716" s="1068"/>
      <c r="BO716" s="1055"/>
      <c r="BP716" s="1022"/>
      <c r="BQ716" s="1067"/>
      <c r="BR716" s="1069"/>
      <c r="BS716" s="1070"/>
      <c r="BT716" s="1022"/>
      <c r="BU716" s="1071"/>
      <c r="BV716" s="1039"/>
      <c r="BW716" s="1025"/>
      <c r="BX716" s="1026"/>
      <c r="BY716" s="1022"/>
      <c r="BZ716" s="1022"/>
      <c r="CA716" s="1025"/>
      <c r="CB716" s="1026"/>
      <c r="CC716" s="1025"/>
      <c r="CD716" s="1026"/>
      <c r="CE716" s="1025"/>
      <c r="CF716" s="1026"/>
      <c r="CG716" s="1202"/>
      <c r="CH716" s="1022"/>
      <c r="CI716" s="1022"/>
      <c r="CJ716" s="1022"/>
      <c r="CK716" s="1065"/>
      <c r="CL716" s="1026"/>
      <c r="CM716" s="1202"/>
      <c r="CN716" s="1022"/>
      <c r="CO716" s="1022"/>
      <c r="CP716" s="1022"/>
      <c r="CQ716" s="1065"/>
      <c r="CR716" s="1026"/>
      <c r="CS716" s="1202"/>
      <c r="CT716" s="1022"/>
      <c r="CU716" s="1022"/>
      <c r="CV716" s="1022"/>
      <c r="CW716" s="1065"/>
      <c r="CX716" s="1026"/>
      <c r="CY716" s="1022"/>
      <c r="CZ716" s="1022"/>
      <c r="DA716" s="1022"/>
      <c r="DB716" s="1022"/>
      <c r="DC716" s="1065"/>
    </row>
    <row r="717" spans="1:107" ht="18.600000000000001" customHeight="1" x14ac:dyDescent="0.25">
      <c r="A717" s="1180" t="s">
        <v>1394</v>
      </c>
      <c r="B717" s="1018"/>
      <c r="C717" s="1018"/>
      <c r="D717" s="1011"/>
      <c r="E717" s="1023"/>
      <c r="F717" s="1019"/>
      <c r="G717" s="1016"/>
      <c r="H717" s="1020"/>
      <c r="I717" s="1239"/>
      <c r="J717" s="1238"/>
      <c r="K717" s="1021"/>
      <c r="L717" s="1016"/>
      <c r="M717" s="1022"/>
      <c r="N71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1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1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1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1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1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17" s="1022"/>
      <c r="U717" s="1022"/>
      <c r="V71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1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1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1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1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1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17" s="1022"/>
      <c r="AC717" s="1046"/>
      <c r="AD717" s="1047"/>
      <c r="AE717" s="1047"/>
      <c r="AF717" s="1047"/>
      <c r="AG717" s="1039"/>
      <c r="AH717" s="1038"/>
      <c r="AI717" s="1048"/>
      <c r="AJ717" s="1048"/>
      <c r="AK717" s="1041"/>
      <c r="AL717" s="1042"/>
      <c r="AM717" s="1043"/>
      <c r="AN717" s="1040"/>
      <c r="AO717" s="1044"/>
      <c r="AP717" s="1044"/>
      <c r="AQ717" s="1044"/>
      <c r="AR717" s="1044"/>
      <c r="AS717" s="1044"/>
      <c r="AT717" s="1044"/>
      <c r="AU717" s="1049"/>
      <c r="AV717" s="1041"/>
      <c r="AW717" s="1041"/>
      <c r="AX717" s="1047"/>
      <c r="AY71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1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17" s="1055"/>
      <c r="BB717" s="1038"/>
      <c r="BC717" s="1038"/>
      <c r="BD71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17" s="1038"/>
      <c r="BF717" s="1030"/>
      <c r="BG717" s="1030"/>
      <c r="BH717" s="1066"/>
      <c r="BI717" s="1038"/>
      <c r="BJ717" s="1066"/>
      <c r="BK717" s="1055"/>
      <c r="BL717" s="1038"/>
      <c r="BM717" s="1067"/>
      <c r="BN717" s="1068"/>
      <c r="BO717" s="1055"/>
      <c r="BP717" s="1022"/>
      <c r="BQ717" s="1067"/>
      <c r="BR717" s="1069"/>
      <c r="BS717" s="1070"/>
      <c r="BT717" s="1022"/>
      <c r="BU717" s="1071"/>
      <c r="BV717" s="1039"/>
      <c r="BW717" s="1025"/>
      <c r="BX717" s="1026"/>
      <c r="BY717" s="1022"/>
      <c r="BZ717" s="1022"/>
      <c r="CA717" s="1025"/>
      <c r="CB717" s="1026"/>
      <c r="CC717" s="1025"/>
      <c r="CD717" s="1026"/>
      <c r="CE717" s="1025"/>
      <c r="CF717" s="1026"/>
      <c r="CG717" s="1202"/>
      <c r="CH717" s="1022"/>
      <c r="CI717" s="1022"/>
      <c r="CJ717" s="1022"/>
      <c r="CK717" s="1065"/>
      <c r="CL717" s="1026"/>
      <c r="CM717" s="1202"/>
      <c r="CN717" s="1022"/>
      <c r="CO717" s="1022"/>
      <c r="CP717" s="1022"/>
      <c r="CQ717" s="1065"/>
      <c r="CR717" s="1026"/>
      <c r="CS717" s="1202"/>
      <c r="CT717" s="1022"/>
      <c r="CU717" s="1022"/>
      <c r="CV717" s="1022"/>
      <c r="CW717" s="1065"/>
      <c r="CX717" s="1026"/>
      <c r="CY717" s="1022"/>
      <c r="CZ717" s="1022"/>
      <c r="DA717" s="1022"/>
      <c r="DB717" s="1022"/>
      <c r="DC717" s="1065"/>
    </row>
    <row r="718" spans="1:107" ht="18.600000000000001" customHeight="1" x14ac:dyDescent="0.25">
      <c r="A718" s="1180" t="s">
        <v>1395</v>
      </c>
      <c r="B718" s="1018"/>
      <c r="C718" s="1018"/>
      <c r="D718" s="1011"/>
      <c r="E718" s="1023"/>
      <c r="F718" s="1019"/>
      <c r="G718" s="1016"/>
      <c r="H718" s="1020"/>
      <c r="I718" s="1239"/>
      <c r="J718" s="1238"/>
      <c r="K718" s="1021"/>
      <c r="L718" s="1016"/>
      <c r="M718" s="1022"/>
      <c r="N71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1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1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1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1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1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18" s="1022"/>
      <c r="U718" s="1022"/>
      <c r="V71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1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1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1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1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1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18" s="1022"/>
      <c r="AC718" s="1046"/>
      <c r="AD718" s="1047"/>
      <c r="AE718" s="1047"/>
      <c r="AF718" s="1047"/>
      <c r="AG718" s="1039"/>
      <c r="AH718" s="1038"/>
      <c r="AI718" s="1048"/>
      <c r="AJ718" s="1048"/>
      <c r="AK718" s="1041"/>
      <c r="AL718" s="1042"/>
      <c r="AM718" s="1043"/>
      <c r="AN718" s="1040"/>
      <c r="AO718" s="1044"/>
      <c r="AP718" s="1044"/>
      <c r="AQ718" s="1044"/>
      <c r="AR718" s="1044"/>
      <c r="AS718" s="1044"/>
      <c r="AT718" s="1044"/>
      <c r="AU718" s="1049"/>
      <c r="AV718" s="1041"/>
      <c r="AW718" s="1041"/>
      <c r="AX718" s="1047"/>
      <c r="AY71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1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18" s="1055"/>
      <c r="BB718" s="1038"/>
      <c r="BC718" s="1038"/>
      <c r="BD71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18" s="1038"/>
      <c r="BF718" s="1030"/>
      <c r="BG718" s="1030"/>
      <c r="BH718" s="1066"/>
      <c r="BI718" s="1038"/>
      <c r="BJ718" s="1066"/>
      <c r="BK718" s="1055"/>
      <c r="BL718" s="1038"/>
      <c r="BM718" s="1067"/>
      <c r="BN718" s="1068"/>
      <c r="BO718" s="1055"/>
      <c r="BP718" s="1022"/>
      <c r="BQ718" s="1067"/>
      <c r="BR718" s="1069"/>
      <c r="BS718" s="1070"/>
      <c r="BT718" s="1022"/>
      <c r="BU718" s="1071"/>
      <c r="BV718" s="1039"/>
      <c r="BW718" s="1025"/>
      <c r="BX718" s="1026"/>
      <c r="BY718" s="1022"/>
      <c r="BZ718" s="1022"/>
      <c r="CA718" s="1025"/>
      <c r="CB718" s="1026"/>
      <c r="CC718" s="1025"/>
      <c r="CD718" s="1026"/>
      <c r="CE718" s="1025"/>
      <c r="CF718" s="1072"/>
      <c r="CG718" s="1203"/>
      <c r="CH718" s="1051"/>
      <c r="CI718" s="1051"/>
      <c r="CJ718" s="1051"/>
      <c r="CK718" s="1065"/>
      <c r="CL718" s="1072"/>
      <c r="CM718" s="1203"/>
      <c r="CN718" s="1051"/>
      <c r="CO718" s="1051"/>
      <c r="CP718" s="1051"/>
      <c r="CQ718" s="1065"/>
      <c r="CR718" s="1026"/>
      <c r="CS718" s="1202"/>
      <c r="CT718" s="1022"/>
      <c r="CU718" s="1022"/>
      <c r="CV718" s="1022"/>
      <c r="CW718" s="1065"/>
      <c r="CX718" s="1026"/>
      <c r="CY718" s="1022"/>
      <c r="CZ718" s="1022"/>
      <c r="DA718" s="1022"/>
      <c r="DB718" s="1022"/>
      <c r="DC718" s="1065"/>
    </row>
    <row r="719" spans="1:107" ht="18.600000000000001" customHeight="1" x14ac:dyDescent="0.25">
      <c r="A719" s="1180" t="s">
        <v>1396</v>
      </c>
      <c r="B719" s="1018"/>
      <c r="C719" s="1018"/>
      <c r="D719" s="1011"/>
      <c r="E719" s="1023"/>
      <c r="F719" s="1019"/>
      <c r="G719" s="1016"/>
      <c r="H719" s="1020"/>
      <c r="I719" s="1239"/>
      <c r="J719" s="1238"/>
      <c r="K719" s="1021"/>
      <c r="L719" s="1016"/>
      <c r="M719" s="1022"/>
      <c r="N71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1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1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1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1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1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19" s="1022"/>
      <c r="U719" s="1022"/>
      <c r="V71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1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1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1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1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1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19" s="1022"/>
      <c r="AC719" s="1046"/>
      <c r="AD719" s="1047"/>
      <c r="AE719" s="1047"/>
      <c r="AF719" s="1047"/>
      <c r="AG719" s="1039"/>
      <c r="AH719" s="1038"/>
      <c r="AI719" s="1048"/>
      <c r="AJ719" s="1048"/>
      <c r="AK719" s="1041"/>
      <c r="AL719" s="1042"/>
      <c r="AM719" s="1043"/>
      <c r="AN719" s="1040"/>
      <c r="AO719" s="1044"/>
      <c r="AP719" s="1044"/>
      <c r="AQ719" s="1044"/>
      <c r="AR719" s="1044"/>
      <c r="AS719" s="1044"/>
      <c r="AT719" s="1044"/>
      <c r="AU719" s="1049"/>
      <c r="AV719" s="1041"/>
      <c r="AW719" s="1041"/>
      <c r="AX719" s="1047"/>
      <c r="AY71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1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19" s="1055"/>
      <c r="BB719" s="1038"/>
      <c r="BC719" s="1038"/>
      <c r="BD71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19" s="1038"/>
      <c r="BF719" s="1030"/>
      <c r="BG719" s="1030"/>
      <c r="BH719" s="1066"/>
      <c r="BI719" s="1038"/>
      <c r="BJ719" s="1066"/>
      <c r="BK719" s="1055"/>
      <c r="BL719" s="1038"/>
      <c r="BM719" s="1067"/>
      <c r="BN719" s="1068"/>
      <c r="BO719" s="1055"/>
      <c r="BP719" s="1022"/>
      <c r="BQ719" s="1067"/>
      <c r="BR719" s="1069"/>
      <c r="BS719" s="1070"/>
      <c r="BT719" s="1022"/>
      <c r="BU719" s="1071"/>
      <c r="BV719" s="1039"/>
      <c r="BW719" s="1025"/>
      <c r="BX719" s="1026"/>
      <c r="BY719" s="1022"/>
      <c r="BZ719" s="1022"/>
      <c r="CA719" s="1025"/>
      <c r="CB719" s="1026"/>
      <c r="CC719" s="1025"/>
      <c r="CD719" s="1026"/>
      <c r="CE719" s="1025"/>
      <c r="CF719" s="1026"/>
      <c r="CG719" s="1202"/>
      <c r="CH719" s="1022"/>
      <c r="CI719" s="1022"/>
      <c r="CJ719" s="1022"/>
      <c r="CK719" s="1065"/>
      <c r="CL719" s="1026"/>
      <c r="CM719" s="1202"/>
      <c r="CN719" s="1022"/>
      <c r="CO719" s="1022"/>
      <c r="CP719" s="1022"/>
      <c r="CQ719" s="1065"/>
      <c r="CR719" s="1026"/>
      <c r="CS719" s="1202"/>
      <c r="CT719" s="1022"/>
      <c r="CU719" s="1022"/>
      <c r="CV719" s="1022"/>
      <c r="CW719" s="1065"/>
      <c r="CX719" s="1026"/>
      <c r="CY719" s="1022"/>
      <c r="CZ719" s="1022"/>
      <c r="DA719" s="1022"/>
      <c r="DB719" s="1022"/>
      <c r="DC719" s="1065"/>
    </row>
    <row r="720" spans="1:107" ht="18.600000000000001" customHeight="1" x14ac:dyDescent="0.25">
      <c r="A720" s="1180" t="s">
        <v>1397</v>
      </c>
      <c r="B720" s="1018"/>
      <c r="C720" s="1018"/>
      <c r="D720" s="1011"/>
      <c r="E720" s="1023"/>
      <c r="F720" s="1019"/>
      <c r="G720" s="1016"/>
      <c r="H720" s="1020"/>
      <c r="I720" s="1239"/>
      <c r="J720" s="1238"/>
      <c r="K720" s="1021"/>
      <c r="L720" s="1016"/>
      <c r="M720" s="1022"/>
      <c r="N72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2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2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2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2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2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20" s="1022"/>
      <c r="U720" s="1022"/>
      <c r="V72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2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2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2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2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2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20" s="1022"/>
      <c r="AC720" s="1046"/>
      <c r="AD720" s="1047"/>
      <c r="AE720" s="1047"/>
      <c r="AF720" s="1047"/>
      <c r="AG720" s="1039"/>
      <c r="AH720" s="1038"/>
      <c r="AI720" s="1048"/>
      <c r="AJ720" s="1048"/>
      <c r="AK720" s="1041"/>
      <c r="AL720" s="1042"/>
      <c r="AM720" s="1043"/>
      <c r="AN720" s="1040"/>
      <c r="AO720" s="1044"/>
      <c r="AP720" s="1044"/>
      <c r="AQ720" s="1044"/>
      <c r="AR720" s="1044"/>
      <c r="AS720" s="1044"/>
      <c r="AT720" s="1044"/>
      <c r="AU720" s="1049"/>
      <c r="AV720" s="1041"/>
      <c r="AW720" s="1041"/>
      <c r="AX720" s="1047"/>
      <c r="AY72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2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20" s="1055"/>
      <c r="BB720" s="1038"/>
      <c r="BC720" s="1038"/>
      <c r="BD72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20" s="1038"/>
      <c r="BF720" s="1030"/>
      <c r="BG720" s="1030"/>
      <c r="BH720" s="1066"/>
      <c r="BI720" s="1038"/>
      <c r="BJ720" s="1066"/>
      <c r="BK720" s="1055"/>
      <c r="BL720" s="1038"/>
      <c r="BM720" s="1067"/>
      <c r="BN720" s="1068"/>
      <c r="BO720" s="1055"/>
      <c r="BP720" s="1022"/>
      <c r="BQ720" s="1067"/>
      <c r="BR720" s="1069"/>
      <c r="BS720" s="1070"/>
      <c r="BT720" s="1022"/>
      <c r="BU720" s="1071"/>
      <c r="BV720" s="1039"/>
      <c r="BW720" s="1025"/>
      <c r="BX720" s="1026"/>
      <c r="BY720" s="1022"/>
      <c r="BZ720" s="1022"/>
      <c r="CA720" s="1025"/>
      <c r="CB720" s="1026"/>
      <c r="CC720" s="1025"/>
      <c r="CD720" s="1026"/>
      <c r="CE720" s="1025"/>
      <c r="CF720" s="1072"/>
      <c r="CG720" s="1203"/>
      <c r="CH720" s="1051"/>
      <c r="CI720" s="1051"/>
      <c r="CJ720" s="1051"/>
      <c r="CK720" s="1065"/>
      <c r="CL720" s="1072"/>
      <c r="CM720" s="1203"/>
      <c r="CN720" s="1051"/>
      <c r="CO720" s="1051"/>
      <c r="CP720" s="1051"/>
      <c r="CQ720" s="1065"/>
      <c r="CR720" s="1026"/>
      <c r="CS720" s="1202"/>
      <c r="CT720" s="1022"/>
      <c r="CU720" s="1022"/>
      <c r="CV720" s="1022"/>
      <c r="CW720" s="1065"/>
      <c r="CX720" s="1026"/>
      <c r="CY720" s="1022"/>
      <c r="CZ720" s="1022"/>
      <c r="DA720" s="1022"/>
      <c r="DB720" s="1022"/>
      <c r="DC720" s="1065"/>
    </row>
    <row r="721" spans="1:107" ht="18.600000000000001" customHeight="1" x14ac:dyDescent="0.25">
      <c r="A721" s="1180" t="s">
        <v>1398</v>
      </c>
      <c r="B721" s="1018"/>
      <c r="C721" s="1018"/>
      <c r="D721" s="1011"/>
      <c r="E721" s="1023"/>
      <c r="F721" s="1019"/>
      <c r="G721" s="1016"/>
      <c r="H721" s="1020"/>
      <c r="I721" s="1239"/>
      <c r="J721" s="1238"/>
      <c r="K721" s="1021"/>
      <c r="L721" s="1016"/>
      <c r="M721" s="1022"/>
      <c r="N72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2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2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2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2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2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21" s="1022"/>
      <c r="U721" s="1022"/>
      <c r="V72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2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2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2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2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2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21" s="1022"/>
      <c r="AC721" s="1046"/>
      <c r="AD721" s="1047"/>
      <c r="AE721" s="1047"/>
      <c r="AF721" s="1047"/>
      <c r="AG721" s="1039"/>
      <c r="AH721" s="1038"/>
      <c r="AI721" s="1048"/>
      <c r="AJ721" s="1048"/>
      <c r="AK721" s="1041"/>
      <c r="AL721" s="1042"/>
      <c r="AM721" s="1043"/>
      <c r="AN721" s="1040"/>
      <c r="AO721" s="1044"/>
      <c r="AP721" s="1044"/>
      <c r="AQ721" s="1044"/>
      <c r="AR721" s="1044"/>
      <c r="AS721" s="1044"/>
      <c r="AT721" s="1044"/>
      <c r="AU721" s="1049"/>
      <c r="AV721" s="1041"/>
      <c r="AW721" s="1041"/>
      <c r="AX721" s="1047"/>
      <c r="AY72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2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21" s="1055"/>
      <c r="BB721" s="1038"/>
      <c r="BC721" s="1038"/>
      <c r="BD72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21" s="1038"/>
      <c r="BF721" s="1030"/>
      <c r="BG721" s="1030"/>
      <c r="BH721" s="1066"/>
      <c r="BI721" s="1038"/>
      <c r="BJ721" s="1066"/>
      <c r="BK721" s="1055"/>
      <c r="BL721" s="1038"/>
      <c r="BM721" s="1067"/>
      <c r="BN721" s="1068"/>
      <c r="BO721" s="1055"/>
      <c r="BP721" s="1022"/>
      <c r="BQ721" s="1067"/>
      <c r="BR721" s="1069"/>
      <c r="BS721" s="1070"/>
      <c r="BT721" s="1022"/>
      <c r="BU721" s="1071"/>
      <c r="BV721" s="1039"/>
      <c r="BW721" s="1025"/>
      <c r="BX721" s="1026"/>
      <c r="BY721" s="1022"/>
      <c r="BZ721" s="1022"/>
      <c r="CA721" s="1025"/>
      <c r="CB721" s="1026"/>
      <c r="CC721" s="1025"/>
      <c r="CD721" s="1026"/>
      <c r="CE721" s="1025"/>
      <c r="CF721" s="1026"/>
      <c r="CG721" s="1202"/>
      <c r="CH721" s="1022"/>
      <c r="CI721" s="1022"/>
      <c r="CJ721" s="1022"/>
      <c r="CK721" s="1065"/>
      <c r="CL721" s="1026"/>
      <c r="CM721" s="1202"/>
      <c r="CN721" s="1022"/>
      <c r="CO721" s="1022"/>
      <c r="CP721" s="1022"/>
      <c r="CQ721" s="1065"/>
      <c r="CR721" s="1026"/>
      <c r="CS721" s="1202"/>
      <c r="CT721" s="1022"/>
      <c r="CU721" s="1022"/>
      <c r="CV721" s="1022"/>
      <c r="CW721" s="1065"/>
      <c r="CX721" s="1026"/>
      <c r="CY721" s="1022"/>
      <c r="CZ721" s="1022"/>
      <c r="DA721" s="1022"/>
      <c r="DB721" s="1022"/>
      <c r="DC721" s="1065"/>
    </row>
    <row r="722" spans="1:107" ht="18.600000000000001" customHeight="1" x14ac:dyDescent="0.25">
      <c r="A722" s="1180" t="s">
        <v>1399</v>
      </c>
      <c r="B722" s="1018"/>
      <c r="C722" s="1018"/>
      <c r="D722" s="1011"/>
      <c r="E722" s="1023"/>
      <c r="F722" s="1019"/>
      <c r="G722" s="1016"/>
      <c r="H722" s="1020"/>
      <c r="I722" s="1239"/>
      <c r="J722" s="1238"/>
      <c r="K722" s="1021"/>
      <c r="L722" s="1016"/>
      <c r="M722" s="1022"/>
      <c r="N72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2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2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2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2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2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22" s="1022"/>
      <c r="U722" s="1022"/>
      <c r="V72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2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2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2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2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2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22" s="1022"/>
      <c r="AC722" s="1046"/>
      <c r="AD722" s="1047"/>
      <c r="AE722" s="1047"/>
      <c r="AF722" s="1047"/>
      <c r="AG722" s="1039"/>
      <c r="AH722" s="1038"/>
      <c r="AI722" s="1048"/>
      <c r="AJ722" s="1048"/>
      <c r="AK722" s="1041"/>
      <c r="AL722" s="1042"/>
      <c r="AM722" s="1043"/>
      <c r="AN722" s="1040"/>
      <c r="AO722" s="1044"/>
      <c r="AP722" s="1044"/>
      <c r="AQ722" s="1044"/>
      <c r="AR722" s="1044"/>
      <c r="AS722" s="1044"/>
      <c r="AT722" s="1044"/>
      <c r="AU722" s="1049"/>
      <c r="AV722" s="1041"/>
      <c r="AW722" s="1041"/>
      <c r="AX722" s="1047"/>
      <c r="AY72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2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22" s="1055"/>
      <c r="BB722" s="1038"/>
      <c r="BC722" s="1038"/>
      <c r="BD72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22" s="1038"/>
      <c r="BF722" s="1030"/>
      <c r="BG722" s="1030"/>
      <c r="BH722" s="1066"/>
      <c r="BI722" s="1038"/>
      <c r="BJ722" s="1066"/>
      <c r="BK722" s="1055"/>
      <c r="BL722" s="1038"/>
      <c r="BM722" s="1067"/>
      <c r="BN722" s="1068"/>
      <c r="BO722" s="1055"/>
      <c r="BP722" s="1022"/>
      <c r="BQ722" s="1067"/>
      <c r="BR722" s="1069"/>
      <c r="BS722" s="1070"/>
      <c r="BT722" s="1022"/>
      <c r="BU722" s="1071"/>
      <c r="BV722" s="1039"/>
      <c r="BW722" s="1025"/>
      <c r="BX722" s="1026"/>
      <c r="BY722" s="1022"/>
      <c r="BZ722" s="1022"/>
      <c r="CA722" s="1025"/>
      <c r="CB722" s="1026"/>
      <c r="CC722" s="1025"/>
      <c r="CD722" s="1026"/>
      <c r="CE722" s="1025"/>
      <c r="CF722" s="1072"/>
      <c r="CG722" s="1203"/>
      <c r="CH722" s="1051"/>
      <c r="CI722" s="1051"/>
      <c r="CJ722" s="1051"/>
      <c r="CK722" s="1065"/>
      <c r="CL722" s="1072"/>
      <c r="CM722" s="1203"/>
      <c r="CN722" s="1051"/>
      <c r="CO722" s="1051"/>
      <c r="CP722" s="1051"/>
      <c r="CQ722" s="1065"/>
      <c r="CR722" s="1026"/>
      <c r="CS722" s="1202"/>
      <c r="CT722" s="1022"/>
      <c r="CU722" s="1022"/>
      <c r="CV722" s="1022"/>
      <c r="CW722" s="1065"/>
      <c r="CX722" s="1026"/>
      <c r="CY722" s="1022"/>
      <c r="CZ722" s="1022"/>
      <c r="DA722" s="1022"/>
      <c r="DB722" s="1022"/>
      <c r="DC722" s="1065"/>
    </row>
    <row r="723" spans="1:107" ht="18.600000000000001" customHeight="1" x14ac:dyDescent="0.25">
      <c r="A723" s="1180" t="s">
        <v>1400</v>
      </c>
      <c r="B723" s="1018"/>
      <c r="C723" s="1018"/>
      <c r="D723" s="1011"/>
      <c r="E723" s="1023"/>
      <c r="F723" s="1019"/>
      <c r="G723" s="1016"/>
      <c r="H723" s="1020"/>
      <c r="I723" s="1239"/>
      <c r="J723" s="1238"/>
      <c r="K723" s="1021"/>
      <c r="L723" s="1016"/>
      <c r="M723" s="1022"/>
      <c r="N72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2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2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2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2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2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23" s="1022"/>
      <c r="U723" s="1022"/>
      <c r="V72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2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2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2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2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2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23" s="1022"/>
      <c r="AC723" s="1046"/>
      <c r="AD723" s="1047"/>
      <c r="AE723" s="1047"/>
      <c r="AF723" s="1047"/>
      <c r="AG723" s="1039"/>
      <c r="AH723" s="1038"/>
      <c r="AI723" s="1048"/>
      <c r="AJ723" s="1048"/>
      <c r="AK723" s="1041"/>
      <c r="AL723" s="1042"/>
      <c r="AM723" s="1043"/>
      <c r="AN723" s="1040"/>
      <c r="AO723" s="1044"/>
      <c r="AP723" s="1044"/>
      <c r="AQ723" s="1044"/>
      <c r="AR723" s="1044"/>
      <c r="AS723" s="1044"/>
      <c r="AT723" s="1044"/>
      <c r="AU723" s="1049"/>
      <c r="AV723" s="1041"/>
      <c r="AW723" s="1041"/>
      <c r="AX723" s="1047"/>
      <c r="AY72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2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23" s="1055"/>
      <c r="BB723" s="1038"/>
      <c r="BC723" s="1038"/>
      <c r="BD72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23" s="1038"/>
      <c r="BF723" s="1030"/>
      <c r="BG723" s="1030"/>
      <c r="BH723" s="1066"/>
      <c r="BI723" s="1038"/>
      <c r="BJ723" s="1066"/>
      <c r="BK723" s="1055"/>
      <c r="BL723" s="1038"/>
      <c r="BM723" s="1067"/>
      <c r="BN723" s="1068"/>
      <c r="BO723" s="1055"/>
      <c r="BP723" s="1022"/>
      <c r="BQ723" s="1067"/>
      <c r="BR723" s="1069"/>
      <c r="BS723" s="1070"/>
      <c r="BT723" s="1022"/>
      <c r="BU723" s="1071"/>
      <c r="BV723" s="1039"/>
      <c r="BW723" s="1025"/>
      <c r="BX723" s="1026"/>
      <c r="BY723" s="1022"/>
      <c r="BZ723" s="1022"/>
      <c r="CA723" s="1025"/>
      <c r="CB723" s="1026"/>
      <c r="CC723" s="1025"/>
      <c r="CD723" s="1026"/>
      <c r="CE723" s="1025"/>
      <c r="CF723" s="1026"/>
      <c r="CG723" s="1202"/>
      <c r="CH723" s="1022"/>
      <c r="CI723" s="1022"/>
      <c r="CJ723" s="1022"/>
      <c r="CK723" s="1065"/>
      <c r="CL723" s="1026"/>
      <c r="CM723" s="1202"/>
      <c r="CN723" s="1022"/>
      <c r="CO723" s="1022"/>
      <c r="CP723" s="1022"/>
      <c r="CQ723" s="1065"/>
      <c r="CR723" s="1026"/>
      <c r="CS723" s="1202"/>
      <c r="CT723" s="1022"/>
      <c r="CU723" s="1022"/>
      <c r="CV723" s="1022"/>
      <c r="CW723" s="1065"/>
      <c r="CX723" s="1026"/>
      <c r="CY723" s="1022"/>
      <c r="CZ723" s="1022"/>
      <c r="DA723" s="1022"/>
      <c r="DB723" s="1022"/>
      <c r="DC723" s="1065"/>
    </row>
    <row r="724" spans="1:107" ht="18.600000000000001" customHeight="1" x14ac:dyDescent="0.25">
      <c r="A724" s="1180" t="s">
        <v>1401</v>
      </c>
      <c r="B724" s="1018"/>
      <c r="C724" s="1018"/>
      <c r="D724" s="1011"/>
      <c r="E724" s="1023"/>
      <c r="F724" s="1019"/>
      <c r="G724" s="1016"/>
      <c r="H724" s="1020"/>
      <c r="I724" s="1239"/>
      <c r="J724" s="1238"/>
      <c r="K724" s="1021"/>
      <c r="L724" s="1016"/>
      <c r="M724" s="1022"/>
      <c r="N72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2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2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2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2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2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24" s="1022"/>
      <c r="U724" s="1022"/>
      <c r="V72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2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2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2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2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2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24" s="1022"/>
      <c r="AC724" s="1046"/>
      <c r="AD724" s="1047"/>
      <c r="AE724" s="1047"/>
      <c r="AF724" s="1047"/>
      <c r="AG724" s="1039"/>
      <c r="AH724" s="1038"/>
      <c r="AI724" s="1048"/>
      <c r="AJ724" s="1048"/>
      <c r="AK724" s="1041"/>
      <c r="AL724" s="1042"/>
      <c r="AM724" s="1043"/>
      <c r="AN724" s="1040"/>
      <c r="AO724" s="1044"/>
      <c r="AP724" s="1044"/>
      <c r="AQ724" s="1044"/>
      <c r="AR724" s="1044"/>
      <c r="AS724" s="1044"/>
      <c r="AT724" s="1044"/>
      <c r="AU724" s="1049"/>
      <c r="AV724" s="1041"/>
      <c r="AW724" s="1041"/>
      <c r="AX724" s="1047"/>
      <c r="AY72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2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24" s="1055"/>
      <c r="BB724" s="1038"/>
      <c r="BC724" s="1038"/>
      <c r="BD72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24" s="1038"/>
      <c r="BF724" s="1030"/>
      <c r="BG724" s="1030"/>
      <c r="BH724" s="1066"/>
      <c r="BI724" s="1038"/>
      <c r="BJ724" s="1066"/>
      <c r="BK724" s="1055"/>
      <c r="BL724" s="1038"/>
      <c r="BM724" s="1067"/>
      <c r="BN724" s="1068"/>
      <c r="BO724" s="1055"/>
      <c r="BP724" s="1022"/>
      <c r="BQ724" s="1067"/>
      <c r="BR724" s="1069"/>
      <c r="BS724" s="1070"/>
      <c r="BT724" s="1022"/>
      <c r="BU724" s="1071"/>
      <c r="BV724" s="1039"/>
      <c r="BW724" s="1025"/>
      <c r="BX724" s="1026"/>
      <c r="BY724" s="1022"/>
      <c r="BZ724" s="1022"/>
      <c r="CA724" s="1025"/>
      <c r="CB724" s="1026"/>
      <c r="CC724" s="1025"/>
      <c r="CD724" s="1026"/>
      <c r="CE724" s="1025"/>
      <c r="CF724" s="1072"/>
      <c r="CG724" s="1203"/>
      <c r="CH724" s="1051"/>
      <c r="CI724" s="1051"/>
      <c r="CJ724" s="1051"/>
      <c r="CK724" s="1065"/>
      <c r="CL724" s="1072"/>
      <c r="CM724" s="1203"/>
      <c r="CN724" s="1051"/>
      <c r="CO724" s="1051"/>
      <c r="CP724" s="1051"/>
      <c r="CQ724" s="1065"/>
      <c r="CR724" s="1026"/>
      <c r="CS724" s="1202"/>
      <c r="CT724" s="1022"/>
      <c r="CU724" s="1022"/>
      <c r="CV724" s="1022"/>
      <c r="CW724" s="1065"/>
      <c r="CX724" s="1026"/>
      <c r="CY724" s="1022"/>
      <c r="CZ724" s="1022"/>
      <c r="DA724" s="1022"/>
      <c r="DB724" s="1022"/>
      <c r="DC724" s="1065"/>
    </row>
    <row r="725" spans="1:107" ht="18.600000000000001" customHeight="1" x14ac:dyDescent="0.25">
      <c r="A725" s="1180" t="s">
        <v>1402</v>
      </c>
      <c r="B725" s="1018"/>
      <c r="C725" s="1018"/>
      <c r="D725" s="1011"/>
      <c r="E725" s="1023"/>
      <c r="F725" s="1019"/>
      <c r="G725" s="1016"/>
      <c r="H725" s="1020"/>
      <c r="I725" s="1239"/>
      <c r="J725" s="1238"/>
      <c r="K725" s="1021"/>
      <c r="L725" s="1016"/>
      <c r="M725" s="1022"/>
      <c r="N72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2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2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2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2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2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25" s="1022"/>
      <c r="U725" s="1022"/>
      <c r="V72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2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2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2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2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2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25" s="1022"/>
      <c r="AC725" s="1046"/>
      <c r="AD725" s="1047"/>
      <c r="AE725" s="1047"/>
      <c r="AF725" s="1047"/>
      <c r="AG725" s="1039"/>
      <c r="AH725" s="1038"/>
      <c r="AI725" s="1048"/>
      <c r="AJ725" s="1048"/>
      <c r="AK725" s="1041"/>
      <c r="AL725" s="1042"/>
      <c r="AM725" s="1043"/>
      <c r="AN725" s="1040"/>
      <c r="AO725" s="1044"/>
      <c r="AP725" s="1044"/>
      <c r="AQ725" s="1044"/>
      <c r="AR725" s="1044"/>
      <c r="AS725" s="1044"/>
      <c r="AT725" s="1044"/>
      <c r="AU725" s="1049"/>
      <c r="AV725" s="1041"/>
      <c r="AW725" s="1041"/>
      <c r="AX725" s="1047"/>
      <c r="AY72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2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25" s="1055"/>
      <c r="BB725" s="1038"/>
      <c r="BC725" s="1038"/>
      <c r="BD72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25" s="1038"/>
      <c r="BF725" s="1030"/>
      <c r="BG725" s="1030"/>
      <c r="BH725" s="1066"/>
      <c r="BI725" s="1038"/>
      <c r="BJ725" s="1066"/>
      <c r="BK725" s="1055"/>
      <c r="BL725" s="1038"/>
      <c r="BM725" s="1067"/>
      <c r="BN725" s="1068"/>
      <c r="BO725" s="1055"/>
      <c r="BP725" s="1022"/>
      <c r="BQ725" s="1067"/>
      <c r="BR725" s="1069"/>
      <c r="BS725" s="1070"/>
      <c r="BT725" s="1022"/>
      <c r="BU725" s="1071"/>
      <c r="BV725" s="1039"/>
      <c r="BW725" s="1025"/>
      <c r="BX725" s="1026"/>
      <c r="BY725" s="1022"/>
      <c r="BZ725" s="1022"/>
      <c r="CA725" s="1025"/>
      <c r="CB725" s="1026"/>
      <c r="CC725" s="1025"/>
      <c r="CD725" s="1026"/>
      <c r="CE725" s="1025"/>
      <c r="CF725" s="1026"/>
      <c r="CG725" s="1202"/>
      <c r="CH725" s="1022"/>
      <c r="CI725" s="1022"/>
      <c r="CJ725" s="1022"/>
      <c r="CK725" s="1065"/>
      <c r="CL725" s="1026"/>
      <c r="CM725" s="1202"/>
      <c r="CN725" s="1022"/>
      <c r="CO725" s="1022"/>
      <c r="CP725" s="1022"/>
      <c r="CQ725" s="1065"/>
      <c r="CR725" s="1026"/>
      <c r="CS725" s="1202"/>
      <c r="CT725" s="1022"/>
      <c r="CU725" s="1022"/>
      <c r="CV725" s="1022"/>
      <c r="CW725" s="1065"/>
      <c r="CX725" s="1026"/>
      <c r="CY725" s="1022"/>
      <c r="CZ725" s="1022"/>
      <c r="DA725" s="1022"/>
      <c r="DB725" s="1022"/>
      <c r="DC725" s="1065"/>
    </row>
    <row r="726" spans="1:107" ht="18.600000000000001" customHeight="1" x14ac:dyDescent="0.25">
      <c r="A726" s="1180" t="s">
        <v>1403</v>
      </c>
      <c r="B726" s="1018"/>
      <c r="C726" s="1018"/>
      <c r="D726" s="1011"/>
      <c r="E726" s="1023"/>
      <c r="F726" s="1019"/>
      <c r="G726" s="1016"/>
      <c r="H726" s="1020"/>
      <c r="I726" s="1239"/>
      <c r="J726" s="1238"/>
      <c r="K726" s="1021"/>
      <c r="L726" s="1016"/>
      <c r="M726" s="1022"/>
      <c r="N72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2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2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2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2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2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26" s="1022"/>
      <c r="U726" s="1022"/>
      <c r="V72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2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2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2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2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2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26" s="1022"/>
      <c r="AC726" s="1046"/>
      <c r="AD726" s="1047"/>
      <c r="AE726" s="1047"/>
      <c r="AF726" s="1047"/>
      <c r="AG726" s="1039"/>
      <c r="AH726" s="1038"/>
      <c r="AI726" s="1048"/>
      <c r="AJ726" s="1048"/>
      <c r="AK726" s="1041"/>
      <c r="AL726" s="1042"/>
      <c r="AM726" s="1043"/>
      <c r="AN726" s="1040"/>
      <c r="AO726" s="1044"/>
      <c r="AP726" s="1044"/>
      <c r="AQ726" s="1044"/>
      <c r="AR726" s="1044"/>
      <c r="AS726" s="1044"/>
      <c r="AT726" s="1044"/>
      <c r="AU726" s="1049"/>
      <c r="AV726" s="1041"/>
      <c r="AW726" s="1041"/>
      <c r="AX726" s="1047"/>
      <c r="AY72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2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26" s="1055"/>
      <c r="BB726" s="1038"/>
      <c r="BC726" s="1038"/>
      <c r="BD72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26" s="1038"/>
      <c r="BF726" s="1030"/>
      <c r="BG726" s="1030"/>
      <c r="BH726" s="1066"/>
      <c r="BI726" s="1038"/>
      <c r="BJ726" s="1066"/>
      <c r="BK726" s="1055"/>
      <c r="BL726" s="1038"/>
      <c r="BM726" s="1067"/>
      <c r="BN726" s="1068"/>
      <c r="BO726" s="1055"/>
      <c r="BP726" s="1022"/>
      <c r="BQ726" s="1067"/>
      <c r="BR726" s="1069"/>
      <c r="BS726" s="1070"/>
      <c r="BT726" s="1022"/>
      <c r="BU726" s="1071"/>
      <c r="BV726" s="1039"/>
      <c r="BW726" s="1025"/>
      <c r="BX726" s="1026"/>
      <c r="BY726" s="1022"/>
      <c r="BZ726" s="1022"/>
      <c r="CA726" s="1025"/>
      <c r="CB726" s="1026"/>
      <c r="CC726" s="1025"/>
      <c r="CD726" s="1026"/>
      <c r="CE726" s="1025"/>
      <c r="CF726" s="1072"/>
      <c r="CG726" s="1203"/>
      <c r="CH726" s="1051"/>
      <c r="CI726" s="1051"/>
      <c r="CJ726" s="1051"/>
      <c r="CK726" s="1065"/>
      <c r="CL726" s="1072"/>
      <c r="CM726" s="1203"/>
      <c r="CN726" s="1051"/>
      <c r="CO726" s="1051"/>
      <c r="CP726" s="1051"/>
      <c r="CQ726" s="1065"/>
      <c r="CR726" s="1026"/>
      <c r="CS726" s="1202"/>
      <c r="CT726" s="1022"/>
      <c r="CU726" s="1022"/>
      <c r="CV726" s="1022"/>
      <c r="CW726" s="1065"/>
      <c r="CX726" s="1026"/>
      <c r="CY726" s="1022"/>
      <c r="CZ726" s="1022"/>
      <c r="DA726" s="1022"/>
      <c r="DB726" s="1022"/>
      <c r="DC726" s="1065"/>
    </row>
    <row r="727" spans="1:107" ht="18.600000000000001" customHeight="1" x14ac:dyDescent="0.25">
      <c r="A727" s="1180" t="s">
        <v>1404</v>
      </c>
      <c r="B727" s="1018"/>
      <c r="C727" s="1018"/>
      <c r="D727" s="1011"/>
      <c r="E727" s="1023"/>
      <c r="F727" s="1019"/>
      <c r="G727" s="1016"/>
      <c r="H727" s="1020"/>
      <c r="I727" s="1239"/>
      <c r="J727" s="1238"/>
      <c r="K727" s="1021"/>
      <c r="L727" s="1016"/>
      <c r="M727" s="1022"/>
      <c r="N72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2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2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2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2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2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27" s="1022"/>
      <c r="U727" s="1022"/>
      <c r="V72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2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2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2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2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2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27" s="1022"/>
      <c r="AC727" s="1046"/>
      <c r="AD727" s="1047"/>
      <c r="AE727" s="1047"/>
      <c r="AF727" s="1047"/>
      <c r="AG727" s="1039"/>
      <c r="AH727" s="1038"/>
      <c r="AI727" s="1048"/>
      <c r="AJ727" s="1048"/>
      <c r="AK727" s="1041"/>
      <c r="AL727" s="1042"/>
      <c r="AM727" s="1043"/>
      <c r="AN727" s="1040"/>
      <c r="AO727" s="1044"/>
      <c r="AP727" s="1044"/>
      <c r="AQ727" s="1044"/>
      <c r="AR727" s="1044"/>
      <c r="AS727" s="1044"/>
      <c r="AT727" s="1044"/>
      <c r="AU727" s="1049"/>
      <c r="AV727" s="1041"/>
      <c r="AW727" s="1041"/>
      <c r="AX727" s="1047"/>
      <c r="AY72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2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27" s="1055"/>
      <c r="BB727" s="1038"/>
      <c r="BC727" s="1038"/>
      <c r="BD72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27" s="1038"/>
      <c r="BF727" s="1030"/>
      <c r="BG727" s="1030"/>
      <c r="BH727" s="1066"/>
      <c r="BI727" s="1038"/>
      <c r="BJ727" s="1066"/>
      <c r="BK727" s="1055"/>
      <c r="BL727" s="1038"/>
      <c r="BM727" s="1067"/>
      <c r="BN727" s="1068"/>
      <c r="BO727" s="1055"/>
      <c r="BP727" s="1022"/>
      <c r="BQ727" s="1067"/>
      <c r="BR727" s="1069"/>
      <c r="BS727" s="1070"/>
      <c r="BT727" s="1022"/>
      <c r="BU727" s="1071"/>
      <c r="BV727" s="1039"/>
      <c r="BW727" s="1025"/>
      <c r="BX727" s="1026"/>
      <c r="BY727" s="1022"/>
      <c r="BZ727" s="1022"/>
      <c r="CA727" s="1025"/>
      <c r="CB727" s="1026"/>
      <c r="CC727" s="1025"/>
      <c r="CD727" s="1026"/>
      <c r="CE727" s="1025"/>
      <c r="CF727" s="1026"/>
      <c r="CG727" s="1202"/>
      <c r="CH727" s="1022"/>
      <c r="CI727" s="1022"/>
      <c r="CJ727" s="1022"/>
      <c r="CK727" s="1065"/>
      <c r="CL727" s="1026"/>
      <c r="CM727" s="1202"/>
      <c r="CN727" s="1022"/>
      <c r="CO727" s="1022"/>
      <c r="CP727" s="1022"/>
      <c r="CQ727" s="1065"/>
      <c r="CR727" s="1026"/>
      <c r="CS727" s="1202"/>
      <c r="CT727" s="1022"/>
      <c r="CU727" s="1022"/>
      <c r="CV727" s="1022"/>
      <c r="CW727" s="1065"/>
      <c r="CX727" s="1026"/>
      <c r="CY727" s="1022"/>
      <c r="CZ727" s="1022"/>
      <c r="DA727" s="1022"/>
      <c r="DB727" s="1022"/>
      <c r="DC727" s="1065"/>
    </row>
    <row r="728" spans="1:107" ht="18.600000000000001" customHeight="1" x14ac:dyDescent="0.25">
      <c r="A728" s="1180" t="s">
        <v>1405</v>
      </c>
      <c r="B728" s="1018"/>
      <c r="C728" s="1018"/>
      <c r="D728" s="1011"/>
      <c r="E728" s="1023"/>
      <c r="F728" s="1019"/>
      <c r="G728" s="1016"/>
      <c r="H728" s="1020"/>
      <c r="I728" s="1239"/>
      <c r="J728" s="1238"/>
      <c r="K728" s="1021"/>
      <c r="L728" s="1016"/>
      <c r="M728" s="1022"/>
      <c r="N72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2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2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2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2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2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28" s="1022"/>
      <c r="U728" s="1022"/>
      <c r="V72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2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2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2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2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2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28" s="1022"/>
      <c r="AC728" s="1046"/>
      <c r="AD728" s="1047"/>
      <c r="AE728" s="1047"/>
      <c r="AF728" s="1047"/>
      <c r="AG728" s="1039"/>
      <c r="AH728" s="1038"/>
      <c r="AI728" s="1048"/>
      <c r="AJ728" s="1048"/>
      <c r="AK728" s="1041"/>
      <c r="AL728" s="1042"/>
      <c r="AM728" s="1043"/>
      <c r="AN728" s="1040"/>
      <c r="AO728" s="1044"/>
      <c r="AP728" s="1044"/>
      <c r="AQ728" s="1044"/>
      <c r="AR728" s="1044"/>
      <c r="AS728" s="1044"/>
      <c r="AT728" s="1044"/>
      <c r="AU728" s="1049"/>
      <c r="AV728" s="1041"/>
      <c r="AW728" s="1041"/>
      <c r="AX728" s="1047"/>
      <c r="AY72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2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28" s="1055"/>
      <c r="BB728" s="1038"/>
      <c r="BC728" s="1038"/>
      <c r="BD72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28" s="1038"/>
      <c r="BF728" s="1030"/>
      <c r="BG728" s="1030"/>
      <c r="BH728" s="1066"/>
      <c r="BI728" s="1038"/>
      <c r="BJ728" s="1066"/>
      <c r="BK728" s="1055"/>
      <c r="BL728" s="1038"/>
      <c r="BM728" s="1067"/>
      <c r="BN728" s="1068"/>
      <c r="BO728" s="1055"/>
      <c r="BP728" s="1022"/>
      <c r="BQ728" s="1067"/>
      <c r="BR728" s="1069"/>
      <c r="BS728" s="1070"/>
      <c r="BT728" s="1022"/>
      <c r="BU728" s="1071"/>
      <c r="BV728" s="1039"/>
      <c r="BW728" s="1025"/>
      <c r="BX728" s="1026"/>
      <c r="BY728" s="1022"/>
      <c r="BZ728" s="1022"/>
      <c r="CA728" s="1025"/>
      <c r="CB728" s="1026"/>
      <c r="CC728" s="1025"/>
      <c r="CD728" s="1026"/>
      <c r="CE728" s="1025"/>
      <c r="CF728" s="1072"/>
      <c r="CG728" s="1203"/>
      <c r="CH728" s="1051"/>
      <c r="CI728" s="1051"/>
      <c r="CJ728" s="1051"/>
      <c r="CK728" s="1065"/>
      <c r="CL728" s="1072"/>
      <c r="CM728" s="1203"/>
      <c r="CN728" s="1051"/>
      <c r="CO728" s="1051"/>
      <c r="CP728" s="1051"/>
      <c r="CQ728" s="1065"/>
      <c r="CR728" s="1026"/>
      <c r="CS728" s="1202"/>
      <c r="CT728" s="1022"/>
      <c r="CU728" s="1022"/>
      <c r="CV728" s="1022"/>
      <c r="CW728" s="1065"/>
      <c r="CX728" s="1026"/>
      <c r="CY728" s="1022"/>
      <c r="CZ728" s="1022"/>
      <c r="DA728" s="1022"/>
      <c r="DB728" s="1022"/>
      <c r="DC728" s="1065"/>
    </row>
    <row r="729" spans="1:107" ht="18.600000000000001" customHeight="1" x14ac:dyDescent="0.25">
      <c r="A729" s="1180" t="s">
        <v>1406</v>
      </c>
      <c r="B729" s="1018"/>
      <c r="C729" s="1018"/>
      <c r="D729" s="1011"/>
      <c r="E729" s="1023"/>
      <c r="F729" s="1019"/>
      <c r="G729" s="1016"/>
      <c r="H729" s="1020"/>
      <c r="I729" s="1239"/>
      <c r="J729" s="1238"/>
      <c r="K729" s="1021"/>
      <c r="L729" s="1016"/>
      <c r="M729" s="1022"/>
      <c r="N72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2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2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2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2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2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29" s="1022"/>
      <c r="U729" s="1022"/>
      <c r="V72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2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2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2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2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2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29" s="1022"/>
      <c r="AC729" s="1046"/>
      <c r="AD729" s="1047"/>
      <c r="AE729" s="1047"/>
      <c r="AF729" s="1047"/>
      <c r="AG729" s="1039"/>
      <c r="AH729" s="1038"/>
      <c r="AI729" s="1048"/>
      <c r="AJ729" s="1048"/>
      <c r="AK729" s="1041"/>
      <c r="AL729" s="1042"/>
      <c r="AM729" s="1043"/>
      <c r="AN729" s="1040"/>
      <c r="AO729" s="1044"/>
      <c r="AP729" s="1044"/>
      <c r="AQ729" s="1044"/>
      <c r="AR729" s="1044"/>
      <c r="AS729" s="1044"/>
      <c r="AT729" s="1044"/>
      <c r="AU729" s="1049"/>
      <c r="AV729" s="1041"/>
      <c r="AW729" s="1041"/>
      <c r="AX729" s="1047"/>
      <c r="AY72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2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29" s="1055"/>
      <c r="BB729" s="1038"/>
      <c r="BC729" s="1038"/>
      <c r="BD72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29" s="1038"/>
      <c r="BF729" s="1030"/>
      <c r="BG729" s="1030"/>
      <c r="BH729" s="1066"/>
      <c r="BI729" s="1038"/>
      <c r="BJ729" s="1066"/>
      <c r="BK729" s="1055"/>
      <c r="BL729" s="1038"/>
      <c r="BM729" s="1067"/>
      <c r="BN729" s="1068"/>
      <c r="BO729" s="1055"/>
      <c r="BP729" s="1022"/>
      <c r="BQ729" s="1067"/>
      <c r="BR729" s="1069"/>
      <c r="BS729" s="1070"/>
      <c r="BT729" s="1022"/>
      <c r="BU729" s="1071"/>
      <c r="BV729" s="1039"/>
      <c r="BW729" s="1025"/>
      <c r="BX729" s="1026"/>
      <c r="BY729" s="1022"/>
      <c r="BZ729" s="1022"/>
      <c r="CA729" s="1025"/>
      <c r="CB729" s="1026"/>
      <c r="CC729" s="1025"/>
      <c r="CD729" s="1026"/>
      <c r="CE729" s="1025"/>
      <c r="CF729" s="1026"/>
      <c r="CG729" s="1202"/>
      <c r="CH729" s="1022"/>
      <c r="CI729" s="1022"/>
      <c r="CJ729" s="1022"/>
      <c r="CK729" s="1065"/>
      <c r="CL729" s="1026"/>
      <c r="CM729" s="1202"/>
      <c r="CN729" s="1022"/>
      <c r="CO729" s="1022"/>
      <c r="CP729" s="1022"/>
      <c r="CQ729" s="1065"/>
      <c r="CR729" s="1026"/>
      <c r="CS729" s="1202"/>
      <c r="CT729" s="1022"/>
      <c r="CU729" s="1022"/>
      <c r="CV729" s="1022"/>
      <c r="CW729" s="1065"/>
      <c r="CX729" s="1026"/>
      <c r="CY729" s="1022"/>
      <c r="CZ729" s="1022"/>
      <c r="DA729" s="1022"/>
      <c r="DB729" s="1022"/>
      <c r="DC729" s="1065"/>
    </row>
    <row r="730" spans="1:107" ht="18.600000000000001" customHeight="1" x14ac:dyDescent="0.25">
      <c r="A730" s="1180" t="s">
        <v>1407</v>
      </c>
      <c r="B730" s="1018"/>
      <c r="C730" s="1018"/>
      <c r="D730" s="1011"/>
      <c r="E730" s="1023"/>
      <c r="F730" s="1019"/>
      <c r="G730" s="1016"/>
      <c r="H730" s="1020"/>
      <c r="I730" s="1239"/>
      <c r="J730" s="1238"/>
      <c r="K730" s="1021"/>
      <c r="L730" s="1016"/>
      <c r="M730" s="1022"/>
      <c r="N73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3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3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3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3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3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30" s="1022"/>
      <c r="U730" s="1022"/>
      <c r="V73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3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3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3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3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3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30" s="1022"/>
      <c r="AC730" s="1046"/>
      <c r="AD730" s="1047"/>
      <c r="AE730" s="1047"/>
      <c r="AF730" s="1047"/>
      <c r="AG730" s="1039"/>
      <c r="AH730" s="1038"/>
      <c r="AI730" s="1048"/>
      <c r="AJ730" s="1048"/>
      <c r="AK730" s="1041"/>
      <c r="AL730" s="1042"/>
      <c r="AM730" s="1043"/>
      <c r="AN730" s="1040"/>
      <c r="AO730" s="1044"/>
      <c r="AP730" s="1044"/>
      <c r="AQ730" s="1044"/>
      <c r="AR730" s="1044"/>
      <c r="AS730" s="1044"/>
      <c r="AT730" s="1044"/>
      <c r="AU730" s="1049"/>
      <c r="AV730" s="1041"/>
      <c r="AW730" s="1041"/>
      <c r="AX730" s="1047"/>
      <c r="AY73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3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30" s="1055"/>
      <c r="BB730" s="1038"/>
      <c r="BC730" s="1038"/>
      <c r="BD73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30" s="1038"/>
      <c r="BF730" s="1030"/>
      <c r="BG730" s="1030"/>
      <c r="BH730" s="1066"/>
      <c r="BI730" s="1038"/>
      <c r="BJ730" s="1066"/>
      <c r="BK730" s="1055"/>
      <c r="BL730" s="1038"/>
      <c r="BM730" s="1067"/>
      <c r="BN730" s="1068"/>
      <c r="BO730" s="1055"/>
      <c r="BP730" s="1022"/>
      <c r="BQ730" s="1067"/>
      <c r="BR730" s="1069"/>
      <c r="BS730" s="1070"/>
      <c r="BT730" s="1022"/>
      <c r="BU730" s="1071"/>
      <c r="BV730" s="1039"/>
      <c r="BW730" s="1025"/>
      <c r="BX730" s="1026"/>
      <c r="BY730" s="1022"/>
      <c r="BZ730" s="1022"/>
      <c r="CA730" s="1025"/>
      <c r="CB730" s="1026"/>
      <c r="CC730" s="1025"/>
      <c r="CD730" s="1026"/>
      <c r="CE730" s="1025"/>
      <c r="CF730" s="1072"/>
      <c r="CG730" s="1203"/>
      <c r="CH730" s="1051"/>
      <c r="CI730" s="1051"/>
      <c r="CJ730" s="1051"/>
      <c r="CK730" s="1065"/>
      <c r="CL730" s="1072"/>
      <c r="CM730" s="1203"/>
      <c r="CN730" s="1051"/>
      <c r="CO730" s="1051"/>
      <c r="CP730" s="1051"/>
      <c r="CQ730" s="1065"/>
      <c r="CR730" s="1026"/>
      <c r="CS730" s="1202"/>
      <c r="CT730" s="1022"/>
      <c r="CU730" s="1022"/>
      <c r="CV730" s="1022"/>
      <c r="CW730" s="1065"/>
      <c r="CX730" s="1026"/>
      <c r="CY730" s="1022"/>
      <c r="CZ730" s="1022"/>
      <c r="DA730" s="1022"/>
      <c r="DB730" s="1022"/>
      <c r="DC730" s="1065"/>
    </row>
    <row r="731" spans="1:107" ht="18.600000000000001" customHeight="1" x14ac:dyDescent="0.25">
      <c r="A731" s="1180" t="s">
        <v>1408</v>
      </c>
      <c r="B731" s="1018"/>
      <c r="C731" s="1018"/>
      <c r="D731" s="1011"/>
      <c r="E731" s="1023"/>
      <c r="F731" s="1019"/>
      <c r="G731" s="1016"/>
      <c r="H731" s="1020"/>
      <c r="I731" s="1239"/>
      <c r="J731" s="1238"/>
      <c r="K731" s="1021"/>
      <c r="L731" s="1016"/>
      <c r="M731" s="1022"/>
      <c r="N73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3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3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3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3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3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31" s="1022"/>
      <c r="U731" s="1022"/>
      <c r="V73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3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3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3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3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3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31" s="1022"/>
      <c r="AC731" s="1046"/>
      <c r="AD731" s="1047"/>
      <c r="AE731" s="1047"/>
      <c r="AF731" s="1047"/>
      <c r="AG731" s="1039"/>
      <c r="AH731" s="1038"/>
      <c r="AI731" s="1048"/>
      <c r="AJ731" s="1048"/>
      <c r="AK731" s="1041"/>
      <c r="AL731" s="1042"/>
      <c r="AM731" s="1043"/>
      <c r="AN731" s="1040"/>
      <c r="AO731" s="1044"/>
      <c r="AP731" s="1044"/>
      <c r="AQ731" s="1044"/>
      <c r="AR731" s="1044"/>
      <c r="AS731" s="1044"/>
      <c r="AT731" s="1044"/>
      <c r="AU731" s="1049"/>
      <c r="AV731" s="1041"/>
      <c r="AW731" s="1041"/>
      <c r="AX731" s="1047"/>
      <c r="AY73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3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31" s="1055"/>
      <c r="BB731" s="1038"/>
      <c r="BC731" s="1038"/>
      <c r="BD73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31" s="1038"/>
      <c r="BF731" s="1030"/>
      <c r="BG731" s="1030"/>
      <c r="BH731" s="1066"/>
      <c r="BI731" s="1038"/>
      <c r="BJ731" s="1066"/>
      <c r="BK731" s="1055"/>
      <c r="BL731" s="1038"/>
      <c r="BM731" s="1067"/>
      <c r="BN731" s="1068"/>
      <c r="BO731" s="1055"/>
      <c r="BP731" s="1022"/>
      <c r="BQ731" s="1067"/>
      <c r="BR731" s="1069"/>
      <c r="BS731" s="1070"/>
      <c r="BT731" s="1022"/>
      <c r="BU731" s="1071"/>
      <c r="BV731" s="1039"/>
      <c r="BW731" s="1025"/>
      <c r="BX731" s="1026"/>
      <c r="BY731" s="1022"/>
      <c r="BZ731" s="1022"/>
      <c r="CA731" s="1025"/>
      <c r="CB731" s="1026"/>
      <c r="CC731" s="1025"/>
      <c r="CD731" s="1026"/>
      <c r="CE731" s="1025"/>
      <c r="CF731" s="1026"/>
      <c r="CG731" s="1202"/>
      <c r="CH731" s="1022"/>
      <c r="CI731" s="1022"/>
      <c r="CJ731" s="1022"/>
      <c r="CK731" s="1065"/>
      <c r="CL731" s="1026"/>
      <c r="CM731" s="1202"/>
      <c r="CN731" s="1022"/>
      <c r="CO731" s="1022"/>
      <c r="CP731" s="1022"/>
      <c r="CQ731" s="1065"/>
      <c r="CR731" s="1026"/>
      <c r="CS731" s="1202"/>
      <c r="CT731" s="1022"/>
      <c r="CU731" s="1022"/>
      <c r="CV731" s="1022"/>
      <c r="CW731" s="1065"/>
      <c r="CX731" s="1026"/>
      <c r="CY731" s="1022"/>
      <c r="CZ731" s="1022"/>
      <c r="DA731" s="1022"/>
      <c r="DB731" s="1022"/>
      <c r="DC731" s="1065"/>
    </row>
    <row r="732" spans="1:107" ht="18.600000000000001" customHeight="1" x14ac:dyDescent="0.25">
      <c r="A732" s="1180" t="s">
        <v>1409</v>
      </c>
      <c r="B732" s="1018"/>
      <c r="C732" s="1018"/>
      <c r="D732" s="1011"/>
      <c r="E732" s="1023"/>
      <c r="F732" s="1019"/>
      <c r="G732" s="1016"/>
      <c r="H732" s="1020"/>
      <c r="I732" s="1239"/>
      <c r="J732" s="1238"/>
      <c r="K732" s="1021"/>
      <c r="L732" s="1016"/>
      <c r="M732" s="1022"/>
      <c r="N73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3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3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3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3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3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32" s="1022"/>
      <c r="U732" s="1022"/>
      <c r="V73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3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3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3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3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3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32" s="1022"/>
      <c r="AC732" s="1046"/>
      <c r="AD732" s="1047"/>
      <c r="AE732" s="1047"/>
      <c r="AF732" s="1047"/>
      <c r="AG732" s="1039"/>
      <c r="AH732" s="1038"/>
      <c r="AI732" s="1048"/>
      <c r="AJ732" s="1048"/>
      <c r="AK732" s="1041"/>
      <c r="AL732" s="1042"/>
      <c r="AM732" s="1043"/>
      <c r="AN732" s="1040"/>
      <c r="AO732" s="1044"/>
      <c r="AP732" s="1044"/>
      <c r="AQ732" s="1044"/>
      <c r="AR732" s="1044"/>
      <c r="AS732" s="1044"/>
      <c r="AT732" s="1044"/>
      <c r="AU732" s="1049"/>
      <c r="AV732" s="1041"/>
      <c r="AW732" s="1041"/>
      <c r="AX732" s="1047"/>
      <c r="AY73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3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32" s="1055"/>
      <c r="BB732" s="1038"/>
      <c r="BC732" s="1038"/>
      <c r="BD73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32" s="1038"/>
      <c r="BF732" s="1030"/>
      <c r="BG732" s="1030"/>
      <c r="BH732" s="1066"/>
      <c r="BI732" s="1038"/>
      <c r="BJ732" s="1066"/>
      <c r="BK732" s="1055"/>
      <c r="BL732" s="1038"/>
      <c r="BM732" s="1067"/>
      <c r="BN732" s="1068"/>
      <c r="BO732" s="1055"/>
      <c r="BP732" s="1022"/>
      <c r="BQ732" s="1067"/>
      <c r="BR732" s="1069"/>
      <c r="BS732" s="1070"/>
      <c r="BT732" s="1022"/>
      <c r="BU732" s="1071"/>
      <c r="BV732" s="1039"/>
      <c r="BW732" s="1025"/>
      <c r="BX732" s="1026"/>
      <c r="BY732" s="1022"/>
      <c r="BZ732" s="1022"/>
      <c r="CA732" s="1025"/>
      <c r="CB732" s="1026"/>
      <c r="CC732" s="1025"/>
      <c r="CD732" s="1026"/>
      <c r="CE732" s="1025"/>
      <c r="CF732" s="1072"/>
      <c r="CG732" s="1203"/>
      <c r="CH732" s="1051"/>
      <c r="CI732" s="1051"/>
      <c r="CJ732" s="1051"/>
      <c r="CK732" s="1065"/>
      <c r="CL732" s="1072"/>
      <c r="CM732" s="1203"/>
      <c r="CN732" s="1051"/>
      <c r="CO732" s="1051"/>
      <c r="CP732" s="1051"/>
      <c r="CQ732" s="1065"/>
      <c r="CR732" s="1026"/>
      <c r="CS732" s="1202"/>
      <c r="CT732" s="1022"/>
      <c r="CU732" s="1022"/>
      <c r="CV732" s="1022"/>
      <c r="CW732" s="1065"/>
      <c r="CX732" s="1026"/>
      <c r="CY732" s="1022"/>
      <c r="CZ732" s="1022"/>
      <c r="DA732" s="1022"/>
      <c r="DB732" s="1022"/>
      <c r="DC732" s="1065"/>
    </row>
    <row r="733" spans="1:107" ht="18.600000000000001" customHeight="1" x14ac:dyDescent="0.25">
      <c r="A733" s="1180" t="s">
        <v>1410</v>
      </c>
      <c r="B733" s="1018"/>
      <c r="C733" s="1018"/>
      <c r="D733" s="1011"/>
      <c r="E733" s="1023"/>
      <c r="F733" s="1019"/>
      <c r="G733" s="1016"/>
      <c r="H733" s="1020"/>
      <c r="I733" s="1239"/>
      <c r="J733" s="1238"/>
      <c r="K733" s="1021"/>
      <c r="L733" s="1016"/>
      <c r="M733" s="1022"/>
      <c r="N73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3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3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3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3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3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33" s="1022"/>
      <c r="U733" s="1022"/>
      <c r="V73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3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3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3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3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3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33" s="1022"/>
      <c r="AC733" s="1046"/>
      <c r="AD733" s="1047"/>
      <c r="AE733" s="1047"/>
      <c r="AF733" s="1047"/>
      <c r="AG733" s="1039"/>
      <c r="AH733" s="1038"/>
      <c r="AI733" s="1048"/>
      <c r="AJ733" s="1048"/>
      <c r="AK733" s="1041"/>
      <c r="AL733" s="1042"/>
      <c r="AM733" s="1043"/>
      <c r="AN733" s="1040"/>
      <c r="AO733" s="1044"/>
      <c r="AP733" s="1044"/>
      <c r="AQ733" s="1044"/>
      <c r="AR733" s="1044"/>
      <c r="AS733" s="1044"/>
      <c r="AT733" s="1044"/>
      <c r="AU733" s="1049"/>
      <c r="AV733" s="1041"/>
      <c r="AW733" s="1041"/>
      <c r="AX733" s="1047"/>
      <c r="AY73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3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33" s="1055"/>
      <c r="BB733" s="1038"/>
      <c r="BC733" s="1038"/>
      <c r="BD73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33" s="1038"/>
      <c r="BF733" s="1030"/>
      <c r="BG733" s="1030"/>
      <c r="BH733" s="1066"/>
      <c r="BI733" s="1038"/>
      <c r="BJ733" s="1066"/>
      <c r="BK733" s="1055"/>
      <c r="BL733" s="1038"/>
      <c r="BM733" s="1067"/>
      <c r="BN733" s="1068"/>
      <c r="BO733" s="1055"/>
      <c r="BP733" s="1022"/>
      <c r="BQ733" s="1067"/>
      <c r="BR733" s="1069"/>
      <c r="BS733" s="1070"/>
      <c r="BT733" s="1022"/>
      <c r="BU733" s="1071"/>
      <c r="BV733" s="1039"/>
      <c r="BW733" s="1025"/>
      <c r="BX733" s="1026"/>
      <c r="BY733" s="1022"/>
      <c r="BZ733" s="1022"/>
      <c r="CA733" s="1025"/>
      <c r="CB733" s="1026"/>
      <c r="CC733" s="1025"/>
      <c r="CD733" s="1026"/>
      <c r="CE733" s="1025"/>
      <c r="CF733" s="1026"/>
      <c r="CG733" s="1202"/>
      <c r="CH733" s="1022"/>
      <c r="CI733" s="1022"/>
      <c r="CJ733" s="1022"/>
      <c r="CK733" s="1065"/>
      <c r="CL733" s="1026"/>
      <c r="CM733" s="1202"/>
      <c r="CN733" s="1022"/>
      <c r="CO733" s="1022"/>
      <c r="CP733" s="1022"/>
      <c r="CQ733" s="1065"/>
      <c r="CR733" s="1026"/>
      <c r="CS733" s="1202"/>
      <c r="CT733" s="1022"/>
      <c r="CU733" s="1022"/>
      <c r="CV733" s="1022"/>
      <c r="CW733" s="1065"/>
      <c r="CX733" s="1026"/>
      <c r="CY733" s="1022"/>
      <c r="CZ733" s="1022"/>
      <c r="DA733" s="1022"/>
      <c r="DB733" s="1022"/>
      <c r="DC733" s="1065"/>
    </row>
    <row r="734" spans="1:107" ht="18.600000000000001" customHeight="1" x14ac:dyDescent="0.25">
      <c r="A734" s="1180" t="s">
        <v>1411</v>
      </c>
      <c r="B734" s="1018"/>
      <c r="C734" s="1018"/>
      <c r="D734" s="1011"/>
      <c r="E734" s="1023"/>
      <c r="F734" s="1019"/>
      <c r="G734" s="1016"/>
      <c r="H734" s="1020"/>
      <c r="I734" s="1239"/>
      <c r="J734" s="1238"/>
      <c r="K734" s="1021"/>
      <c r="L734" s="1016"/>
      <c r="M734" s="1022"/>
      <c r="N73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3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3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3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3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3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34" s="1022"/>
      <c r="U734" s="1022"/>
      <c r="V73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3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3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3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3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3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34" s="1022"/>
      <c r="AC734" s="1046"/>
      <c r="AD734" s="1047"/>
      <c r="AE734" s="1047"/>
      <c r="AF734" s="1047"/>
      <c r="AG734" s="1039"/>
      <c r="AH734" s="1038"/>
      <c r="AI734" s="1048"/>
      <c r="AJ734" s="1048"/>
      <c r="AK734" s="1041"/>
      <c r="AL734" s="1042"/>
      <c r="AM734" s="1043"/>
      <c r="AN734" s="1040"/>
      <c r="AO734" s="1044"/>
      <c r="AP734" s="1044"/>
      <c r="AQ734" s="1044"/>
      <c r="AR734" s="1044"/>
      <c r="AS734" s="1044"/>
      <c r="AT734" s="1044"/>
      <c r="AU734" s="1049"/>
      <c r="AV734" s="1041"/>
      <c r="AW734" s="1041"/>
      <c r="AX734" s="1047"/>
      <c r="AY73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3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34" s="1055"/>
      <c r="BB734" s="1038"/>
      <c r="BC734" s="1038"/>
      <c r="BD73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34" s="1038"/>
      <c r="BF734" s="1030"/>
      <c r="BG734" s="1030"/>
      <c r="BH734" s="1066"/>
      <c r="BI734" s="1038"/>
      <c r="BJ734" s="1066"/>
      <c r="BK734" s="1055"/>
      <c r="BL734" s="1038"/>
      <c r="BM734" s="1067"/>
      <c r="BN734" s="1068"/>
      <c r="BO734" s="1055"/>
      <c r="BP734" s="1022"/>
      <c r="BQ734" s="1067"/>
      <c r="BR734" s="1069"/>
      <c r="BS734" s="1070"/>
      <c r="BT734" s="1022"/>
      <c r="BU734" s="1071"/>
      <c r="BV734" s="1039"/>
      <c r="BW734" s="1025"/>
      <c r="BX734" s="1026"/>
      <c r="BY734" s="1022"/>
      <c r="BZ734" s="1022"/>
      <c r="CA734" s="1025"/>
      <c r="CB734" s="1026"/>
      <c r="CC734" s="1025"/>
      <c r="CD734" s="1026"/>
      <c r="CE734" s="1025"/>
      <c r="CF734" s="1072"/>
      <c r="CG734" s="1203"/>
      <c r="CH734" s="1051"/>
      <c r="CI734" s="1051"/>
      <c r="CJ734" s="1051"/>
      <c r="CK734" s="1065"/>
      <c r="CL734" s="1072"/>
      <c r="CM734" s="1203"/>
      <c r="CN734" s="1051"/>
      <c r="CO734" s="1051"/>
      <c r="CP734" s="1051"/>
      <c r="CQ734" s="1065"/>
      <c r="CR734" s="1026"/>
      <c r="CS734" s="1202"/>
      <c r="CT734" s="1022"/>
      <c r="CU734" s="1022"/>
      <c r="CV734" s="1022"/>
      <c r="CW734" s="1065"/>
      <c r="CX734" s="1026"/>
      <c r="CY734" s="1022"/>
      <c r="CZ734" s="1022"/>
      <c r="DA734" s="1022"/>
      <c r="DB734" s="1022"/>
      <c r="DC734" s="1065"/>
    </row>
    <row r="735" spans="1:107" ht="18.600000000000001" customHeight="1" x14ac:dyDescent="0.25">
      <c r="A735" s="1180" t="s">
        <v>1412</v>
      </c>
      <c r="B735" s="1018"/>
      <c r="C735" s="1018"/>
      <c r="D735" s="1011"/>
      <c r="E735" s="1023"/>
      <c r="F735" s="1019"/>
      <c r="G735" s="1016"/>
      <c r="H735" s="1020"/>
      <c r="I735" s="1239"/>
      <c r="J735" s="1238"/>
      <c r="K735" s="1021"/>
      <c r="L735" s="1016"/>
      <c r="M735" s="1022"/>
      <c r="N73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3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3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3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3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3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35" s="1022"/>
      <c r="U735" s="1022"/>
      <c r="V73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3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3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3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3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3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35" s="1022"/>
      <c r="AC735" s="1046"/>
      <c r="AD735" s="1047"/>
      <c r="AE735" s="1047"/>
      <c r="AF735" s="1047"/>
      <c r="AG735" s="1039"/>
      <c r="AH735" s="1038"/>
      <c r="AI735" s="1048"/>
      <c r="AJ735" s="1048"/>
      <c r="AK735" s="1041"/>
      <c r="AL735" s="1042"/>
      <c r="AM735" s="1043"/>
      <c r="AN735" s="1040"/>
      <c r="AO735" s="1044"/>
      <c r="AP735" s="1044"/>
      <c r="AQ735" s="1044"/>
      <c r="AR735" s="1044"/>
      <c r="AS735" s="1044"/>
      <c r="AT735" s="1044"/>
      <c r="AU735" s="1049"/>
      <c r="AV735" s="1041"/>
      <c r="AW735" s="1041"/>
      <c r="AX735" s="1047"/>
      <c r="AY73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3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35" s="1055"/>
      <c r="BB735" s="1038"/>
      <c r="BC735" s="1038"/>
      <c r="BD73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35" s="1038"/>
      <c r="BF735" s="1030"/>
      <c r="BG735" s="1030"/>
      <c r="BH735" s="1066"/>
      <c r="BI735" s="1038"/>
      <c r="BJ735" s="1066"/>
      <c r="BK735" s="1055"/>
      <c r="BL735" s="1038"/>
      <c r="BM735" s="1067"/>
      <c r="BN735" s="1068"/>
      <c r="BO735" s="1055"/>
      <c r="BP735" s="1022"/>
      <c r="BQ735" s="1067"/>
      <c r="BR735" s="1069"/>
      <c r="BS735" s="1070"/>
      <c r="BT735" s="1022"/>
      <c r="BU735" s="1071"/>
      <c r="BV735" s="1039"/>
      <c r="BW735" s="1025"/>
      <c r="BX735" s="1026"/>
      <c r="BY735" s="1022"/>
      <c r="BZ735" s="1022"/>
      <c r="CA735" s="1025"/>
      <c r="CB735" s="1026"/>
      <c r="CC735" s="1025"/>
      <c r="CD735" s="1026"/>
      <c r="CE735" s="1025"/>
      <c r="CF735" s="1026"/>
      <c r="CG735" s="1202"/>
      <c r="CH735" s="1022"/>
      <c r="CI735" s="1022"/>
      <c r="CJ735" s="1022"/>
      <c r="CK735" s="1065"/>
      <c r="CL735" s="1026"/>
      <c r="CM735" s="1202"/>
      <c r="CN735" s="1022"/>
      <c r="CO735" s="1022"/>
      <c r="CP735" s="1022"/>
      <c r="CQ735" s="1065"/>
      <c r="CR735" s="1026"/>
      <c r="CS735" s="1202"/>
      <c r="CT735" s="1022"/>
      <c r="CU735" s="1022"/>
      <c r="CV735" s="1022"/>
      <c r="CW735" s="1065"/>
      <c r="CX735" s="1026"/>
      <c r="CY735" s="1022"/>
      <c r="CZ735" s="1022"/>
      <c r="DA735" s="1022"/>
      <c r="DB735" s="1022"/>
      <c r="DC735" s="1065"/>
    </row>
    <row r="736" spans="1:107" ht="18.600000000000001" customHeight="1" x14ac:dyDescent="0.25">
      <c r="A736" s="1180" t="s">
        <v>1413</v>
      </c>
      <c r="B736" s="1018"/>
      <c r="C736" s="1018"/>
      <c r="D736" s="1011"/>
      <c r="E736" s="1023"/>
      <c r="F736" s="1019"/>
      <c r="G736" s="1016"/>
      <c r="H736" s="1020"/>
      <c r="I736" s="1239"/>
      <c r="J736" s="1238"/>
      <c r="K736" s="1021"/>
      <c r="L736" s="1016"/>
      <c r="M736" s="1022"/>
      <c r="N73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3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3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3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3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3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36" s="1022"/>
      <c r="U736" s="1022"/>
      <c r="V73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3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3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3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3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3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36" s="1022"/>
      <c r="AC736" s="1046"/>
      <c r="AD736" s="1047"/>
      <c r="AE736" s="1047"/>
      <c r="AF736" s="1047"/>
      <c r="AG736" s="1039"/>
      <c r="AH736" s="1038"/>
      <c r="AI736" s="1048"/>
      <c r="AJ736" s="1048"/>
      <c r="AK736" s="1041"/>
      <c r="AL736" s="1042"/>
      <c r="AM736" s="1043"/>
      <c r="AN736" s="1040"/>
      <c r="AO736" s="1044"/>
      <c r="AP736" s="1044"/>
      <c r="AQ736" s="1044"/>
      <c r="AR736" s="1044"/>
      <c r="AS736" s="1044"/>
      <c r="AT736" s="1044"/>
      <c r="AU736" s="1049"/>
      <c r="AV736" s="1041"/>
      <c r="AW736" s="1041"/>
      <c r="AX736" s="1047"/>
      <c r="AY73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3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36" s="1055"/>
      <c r="BB736" s="1038"/>
      <c r="BC736" s="1038"/>
      <c r="BD73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36" s="1038"/>
      <c r="BF736" s="1030"/>
      <c r="BG736" s="1030"/>
      <c r="BH736" s="1066"/>
      <c r="BI736" s="1038"/>
      <c r="BJ736" s="1066"/>
      <c r="BK736" s="1055"/>
      <c r="BL736" s="1038"/>
      <c r="BM736" s="1067"/>
      <c r="BN736" s="1068"/>
      <c r="BO736" s="1055"/>
      <c r="BP736" s="1022"/>
      <c r="BQ736" s="1067"/>
      <c r="BR736" s="1069"/>
      <c r="BS736" s="1070"/>
      <c r="BT736" s="1022"/>
      <c r="BU736" s="1071"/>
      <c r="BV736" s="1039"/>
      <c r="BW736" s="1025"/>
      <c r="BX736" s="1026"/>
      <c r="BY736" s="1022"/>
      <c r="BZ736" s="1022"/>
      <c r="CA736" s="1025"/>
      <c r="CB736" s="1026"/>
      <c r="CC736" s="1025"/>
      <c r="CD736" s="1026"/>
      <c r="CE736" s="1025"/>
      <c r="CF736" s="1072"/>
      <c r="CG736" s="1203"/>
      <c r="CH736" s="1051"/>
      <c r="CI736" s="1051"/>
      <c r="CJ736" s="1051"/>
      <c r="CK736" s="1065"/>
      <c r="CL736" s="1072"/>
      <c r="CM736" s="1203"/>
      <c r="CN736" s="1051"/>
      <c r="CO736" s="1051"/>
      <c r="CP736" s="1051"/>
      <c r="CQ736" s="1065"/>
      <c r="CR736" s="1026"/>
      <c r="CS736" s="1202"/>
      <c r="CT736" s="1022"/>
      <c r="CU736" s="1022"/>
      <c r="CV736" s="1022"/>
      <c r="CW736" s="1065"/>
      <c r="CX736" s="1026"/>
      <c r="CY736" s="1022"/>
      <c r="CZ736" s="1022"/>
      <c r="DA736" s="1022"/>
      <c r="DB736" s="1022"/>
      <c r="DC736" s="1065"/>
    </row>
    <row r="737" spans="1:107" ht="18.600000000000001" customHeight="1" x14ac:dyDescent="0.25">
      <c r="A737" s="1180" t="s">
        <v>1414</v>
      </c>
      <c r="B737" s="1018"/>
      <c r="C737" s="1018"/>
      <c r="D737" s="1011"/>
      <c r="E737" s="1023"/>
      <c r="F737" s="1019"/>
      <c r="G737" s="1016"/>
      <c r="H737" s="1020"/>
      <c r="I737" s="1239"/>
      <c r="J737" s="1238"/>
      <c r="K737" s="1021"/>
      <c r="L737" s="1016"/>
      <c r="M737" s="1022"/>
      <c r="N73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3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3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3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3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3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37" s="1022"/>
      <c r="U737" s="1022"/>
      <c r="V73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3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3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3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3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3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37" s="1022"/>
      <c r="AC737" s="1046"/>
      <c r="AD737" s="1047"/>
      <c r="AE737" s="1047"/>
      <c r="AF737" s="1047"/>
      <c r="AG737" s="1039"/>
      <c r="AH737" s="1038"/>
      <c r="AI737" s="1048"/>
      <c r="AJ737" s="1048"/>
      <c r="AK737" s="1041"/>
      <c r="AL737" s="1042"/>
      <c r="AM737" s="1043"/>
      <c r="AN737" s="1040"/>
      <c r="AO737" s="1044"/>
      <c r="AP737" s="1044"/>
      <c r="AQ737" s="1044"/>
      <c r="AR737" s="1044"/>
      <c r="AS737" s="1044"/>
      <c r="AT737" s="1044"/>
      <c r="AU737" s="1049"/>
      <c r="AV737" s="1041"/>
      <c r="AW737" s="1041"/>
      <c r="AX737" s="1047"/>
      <c r="AY73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3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37" s="1055"/>
      <c r="BB737" s="1038"/>
      <c r="BC737" s="1038"/>
      <c r="BD73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37" s="1038"/>
      <c r="BF737" s="1030"/>
      <c r="BG737" s="1030"/>
      <c r="BH737" s="1066"/>
      <c r="BI737" s="1038"/>
      <c r="BJ737" s="1066"/>
      <c r="BK737" s="1055"/>
      <c r="BL737" s="1038"/>
      <c r="BM737" s="1067"/>
      <c r="BN737" s="1068"/>
      <c r="BO737" s="1055"/>
      <c r="BP737" s="1022"/>
      <c r="BQ737" s="1067"/>
      <c r="BR737" s="1069"/>
      <c r="BS737" s="1070"/>
      <c r="BT737" s="1022"/>
      <c r="BU737" s="1071"/>
      <c r="BV737" s="1039"/>
      <c r="BW737" s="1025"/>
      <c r="BX737" s="1026"/>
      <c r="BY737" s="1022"/>
      <c r="BZ737" s="1022"/>
      <c r="CA737" s="1025"/>
      <c r="CB737" s="1026"/>
      <c r="CC737" s="1025"/>
      <c r="CD737" s="1026"/>
      <c r="CE737" s="1025"/>
      <c r="CF737" s="1026"/>
      <c r="CG737" s="1202"/>
      <c r="CH737" s="1022"/>
      <c r="CI737" s="1022"/>
      <c r="CJ737" s="1022"/>
      <c r="CK737" s="1065"/>
      <c r="CL737" s="1026"/>
      <c r="CM737" s="1202"/>
      <c r="CN737" s="1022"/>
      <c r="CO737" s="1022"/>
      <c r="CP737" s="1022"/>
      <c r="CQ737" s="1065"/>
      <c r="CR737" s="1026"/>
      <c r="CS737" s="1202"/>
      <c r="CT737" s="1022"/>
      <c r="CU737" s="1022"/>
      <c r="CV737" s="1022"/>
      <c r="CW737" s="1065"/>
      <c r="CX737" s="1026"/>
      <c r="CY737" s="1022"/>
      <c r="CZ737" s="1022"/>
      <c r="DA737" s="1022"/>
      <c r="DB737" s="1022"/>
      <c r="DC737" s="1065"/>
    </row>
    <row r="738" spans="1:107" ht="18.600000000000001" customHeight="1" x14ac:dyDescent="0.25">
      <c r="A738" s="1180" t="s">
        <v>1415</v>
      </c>
      <c r="B738" s="1018"/>
      <c r="C738" s="1018"/>
      <c r="D738" s="1011"/>
      <c r="E738" s="1023"/>
      <c r="F738" s="1019"/>
      <c r="G738" s="1016"/>
      <c r="H738" s="1020"/>
      <c r="I738" s="1239"/>
      <c r="J738" s="1238"/>
      <c r="K738" s="1021"/>
      <c r="L738" s="1016"/>
      <c r="M738" s="1022"/>
      <c r="N73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3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3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3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3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3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38" s="1022"/>
      <c r="U738" s="1022"/>
      <c r="V73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3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3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3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3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3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38" s="1022"/>
      <c r="AC738" s="1046"/>
      <c r="AD738" s="1047"/>
      <c r="AE738" s="1047"/>
      <c r="AF738" s="1047"/>
      <c r="AG738" s="1039"/>
      <c r="AH738" s="1038"/>
      <c r="AI738" s="1048"/>
      <c r="AJ738" s="1048"/>
      <c r="AK738" s="1041"/>
      <c r="AL738" s="1042"/>
      <c r="AM738" s="1043"/>
      <c r="AN738" s="1040"/>
      <c r="AO738" s="1044"/>
      <c r="AP738" s="1044"/>
      <c r="AQ738" s="1044"/>
      <c r="AR738" s="1044"/>
      <c r="AS738" s="1044"/>
      <c r="AT738" s="1044"/>
      <c r="AU738" s="1049"/>
      <c r="AV738" s="1041"/>
      <c r="AW738" s="1041"/>
      <c r="AX738" s="1047"/>
      <c r="AY73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3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38" s="1055"/>
      <c r="BB738" s="1038"/>
      <c r="BC738" s="1038"/>
      <c r="BD73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38" s="1038"/>
      <c r="BF738" s="1030"/>
      <c r="BG738" s="1030"/>
      <c r="BH738" s="1066"/>
      <c r="BI738" s="1038"/>
      <c r="BJ738" s="1066"/>
      <c r="BK738" s="1055"/>
      <c r="BL738" s="1038"/>
      <c r="BM738" s="1067"/>
      <c r="BN738" s="1068"/>
      <c r="BO738" s="1055"/>
      <c r="BP738" s="1022"/>
      <c r="BQ738" s="1067"/>
      <c r="BR738" s="1069"/>
      <c r="BS738" s="1070"/>
      <c r="BT738" s="1022"/>
      <c r="BU738" s="1071"/>
      <c r="BV738" s="1039"/>
      <c r="BW738" s="1025"/>
      <c r="BX738" s="1026"/>
      <c r="BY738" s="1022"/>
      <c r="BZ738" s="1022"/>
      <c r="CA738" s="1025"/>
      <c r="CB738" s="1026"/>
      <c r="CC738" s="1025"/>
      <c r="CD738" s="1026"/>
      <c r="CE738" s="1025"/>
      <c r="CF738" s="1072"/>
      <c r="CG738" s="1203"/>
      <c r="CH738" s="1051"/>
      <c r="CI738" s="1051"/>
      <c r="CJ738" s="1051"/>
      <c r="CK738" s="1065"/>
      <c r="CL738" s="1072"/>
      <c r="CM738" s="1203"/>
      <c r="CN738" s="1051"/>
      <c r="CO738" s="1051"/>
      <c r="CP738" s="1051"/>
      <c r="CQ738" s="1065"/>
      <c r="CR738" s="1026"/>
      <c r="CS738" s="1202"/>
      <c r="CT738" s="1022"/>
      <c r="CU738" s="1022"/>
      <c r="CV738" s="1022"/>
      <c r="CW738" s="1065"/>
      <c r="CX738" s="1026"/>
      <c r="CY738" s="1022"/>
      <c r="CZ738" s="1022"/>
      <c r="DA738" s="1022"/>
      <c r="DB738" s="1022"/>
      <c r="DC738" s="1065"/>
    </row>
    <row r="739" spans="1:107" ht="18.600000000000001" customHeight="1" x14ac:dyDescent="0.25">
      <c r="A739" s="1180" t="s">
        <v>1416</v>
      </c>
      <c r="B739" s="1018"/>
      <c r="C739" s="1018"/>
      <c r="D739" s="1011"/>
      <c r="E739" s="1023"/>
      <c r="F739" s="1019"/>
      <c r="G739" s="1016"/>
      <c r="H739" s="1020"/>
      <c r="I739" s="1239"/>
      <c r="J739" s="1238"/>
      <c r="K739" s="1021"/>
      <c r="L739" s="1016"/>
      <c r="M739" s="1022"/>
      <c r="N73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3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3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3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3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3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39" s="1022"/>
      <c r="U739" s="1022"/>
      <c r="V73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3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3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3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3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3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39" s="1022"/>
      <c r="AC739" s="1046"/>
      <c r="AD739" s="1047"/>
      <c r="AE739" s="1047"/>
      <c r="AF739" s="1047"/>
      <c r="AG739" s="1039"/>
      <c r="AH739" s="1038"/>
      <c r="AI739" s="1048"/>
      <c r="AJ739" s="1048"/>
      <c r="AK739" s="1041"/>
      <c r="AL739" s="1042"/>
      <c r="AM739" s="1043"/>
      <c r="AN739" s="1040"/>
      <c r="AO739" s="1044"/>
      <c r="AP739" s="1044"/>
      <c r="AQ739" s="1044"/>
      <c r="AR739" s="1044"/>
      <c r="AS739" s="1044"/>
      <c r="AT739" s="1044"/>
      <c r="AU739" s="1049"/>
      <c r="AV739" s="1041"/>
      <c r="AW739" s="1041"/>
      <c r="AX739" s="1047"/>
      <c r="AY73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3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39" s="1055"/>
      <c r="BB739" s="1038"/>
      <c r="BC739" s="1038"/>
      <c r="BD73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39" s="1038"/>
      <c r="BF739" s="1030"/>
      <c r="BG739" s="1030"/>
      <c r="BH739" s="1066"/>
      <c r="BI739" s="1038"/>
      <c r="BJ739" s="1066"/>
      <c r="BK739" s="1055"/>
      <c r="BL739" s="1038"/>
      <c r="BM739" s="1067"/>
      <c r="BN739" s="1068"/>
      <c r="BO739" s="1055"/>
      <c r="BP739" s="1022"/>
      <c r="BQ739" s="1067"/>
      <c r="BR739" s="1069"/>
      <c r="BS739" s="1070"/>
      <c r="BT739" s="1022"/>
      <c r="BU739" s="1071"/>
      <c r="BV739" s="1039"/>
      <c r="BW739" s="1025"/>
      <c r="BX739" s="1026"/>
      <c r="BY739" s="1022"/>
      <c r="BZ739" s="1022"/>
      <c r="CA739" s="1025"/>
      <c r="CB739" s="1026"/>
      <c r="CC739" s="1025"/>
      <c r="CD739" s="1026"/>
      <c r="CE739" s="1025"/>
      <c r="CF739" s="1026"/>
      <c r="CG739" s="1202"/>
      <c r="CH739" s="1022"/>
      <c r="CI739" s="1022"/>
      <c r="CJ739" s="1022"/>
      <c r="CK739" s="1065"/>
      <c r="CL739" s="1026"/>
      <c r="CM739" s="1202"/>
      <c r="CN739" s="1022"/>
      <c r="CO739" s="1022"/>
      <c r="CP739" s="1022"/>
      <c r="CQ739" s="1065"/>
      <c r="CR739" s="1026"/>
      <c r="CS739" s="1202"/>
      <c r="CT739" s="1022"/>
      <c r="CU739" s="1022"/>
      <c r="CV739" s="1022"/>
      <c r="CW739" s="1065"/>
      <c r="CX739" s="1026"/>
      <c r="CY739" s="1022"/>
      <c r="CZ739" s="1022"/>
      <c r="DA739" s="1022"/>
      <c r="DB739" s="1022"/>
      <c r="DC739" s="1065"/>
    </row>
    <row r="740" spans="1:107" ht="18.600000000000001" customHeight="1" x14ac:dyDescent="0.25">
      <c r="A740" s="1180" t="s">
        <v>1417</v>
      </c>
      <c r="B740" s="1018"/>
      <c r="C740" s="1018"/>
      <c r="D740" s="1011"/>
      <c r="E740" s="1023"/>
      <c r="F740" s="1019"/>
      <c r="G740" s="1016"/>
      <c r="H740" s="1020"/>
      <c r="I740" s="1239"/>
      <c r="J740" s="1238"/>
      <c r="K740" s="1021"/>
      <c r="L740" s="1016"/>
      <c r="M740" s="1022"/>
      <c r="N74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4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4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4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4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4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40" s="1022"/>
      <c r="U740" s="1022"/>
      <c r="V74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4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4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4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4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4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40" s="1022"/>
      <c r="AC740" s="1046"/>
      <c r="AD740" s="1047"/>
      <c r="AE740" s="1047"/>
      <c r="AF740" s="1047"/>
      <c r="AG740" s="1039"/>
      <c r="AH740" s="1038"/>
      <c r="AI740" s="1048"/>
      <c r="AJ740" s="1048"/>
      <c r="AK740" s="1041"/>
      <c r="AL740" s="1042"/>
      <c r="AM740" s="1043"/>
      <c r="AN740" s="1040"/>
      <c r="AO740" s="1044"/>
      <c r="AP740" s="1044"/>
      <c r="AQ740" s="1044"/>
      <c r="AR740" s="1044"/>
      <c r="AS740" s="1044"/>
      <c r="AT740" s="1044"/>
      <c r="AU740" s="1049"/>
      <c r="AV740" s="1041"/>
      <c r="AW740" s="1041"/>
      <c r="AX740" s="1047"/>
      <c r="AY74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4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40" s="1055"/>
      <c r="BB740" s="1038"/>
      <c r="BC740" s="1038"/>
      <c r="BD74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40" s="1038"/>
      <c r="BF740" s="1030"/>
      <c r="BG740" s="1030"/>
      <c r="BH740" s="1066"/>
      <c r="BI740" s="1038"/>
      <c r="BJ740" s="1066"/>
      <c r="BK740" s="1055"/>
      <c r="BL740" s="1038"/>
      <c r="BM740" s="1067"/>
      <c r="BN740" s="1068"/>
      <c r="BO740" s="1055"/>
      <c r="BP740" s="1022"/>
      <c r="BQ740" s="1067"/>
      <c r="BR740" s="1069"/>
      <c r="BS740" s="1070"/>
      <c r="BT740" s="1022"/>
      <c r="BU740" s="1071"/>
      <c r="BV740" s="1039"/>
      <c r="BW740" s="1025"/>
      <c r="BX740" s="1026"/>
      <c r="BY740" s="1022"/>
      <c r="BZ740" s="1022"/>
      <c r="CA740" s="1025"/>
      <c r="CB740" s="1026"/>
      <c r="CC740" s="1025"/>
      <c r="CD740" s="1026"/>
      <c r="CE740" s="1025"/>
      <c r="CF740" s="1072"/>
      <c r="CG740" s="1203"/>
      <c r="CH740" s="1051"/>
      <c r="CI740" s="1051"/>
      <c r="CJ740" s="1051"/>
      <c r="CK740" s="1065"/>
      <c r="CL740" s="1072"/>
      <c r="CM740" s="1203"/>
      <c r="CN740" s="1051"/>
      <c r="CO740" s="1051"/>
      <c r="CP740" s="1051"/>
      <c r="CQ740" s="1065"/>
      <c r="CR740" s="1026"/>
      <c r="CS740" s="1202"/>
      <c r="CT740" s="1022"/>
      <c r="CU740" s="1022"/>
      <c r="CV740" s="1022"/>
      <c r="CW740" s="1065"/>
      <c r="CX740" s="1026"/>
      <c r="CY740" s="1022"/>
      <c r="CZ740" s="1022"/>
      <c r="DA740" s="1022"/>
      <c r="DB740" s="1022"/>
      <c r="DC740" s="1065"/>
    </row>
    <row r="741" spans="1:107" ht="18.600000000000001" customHeight="1" x14ac:dyDescent="0.25">
      <c r="A741" s="1180" t="s">
        <v>1418</v>
      </c>
      <c r="B741" s="1018"/>
      <c r="C741" s="1018"/>
      <c r="D741" s="1011"/>
      <c r="E741" s="1023"/>
      <c r="F741" s="1019"/>
      <c r="G741" s="1016"/>
      <c r="H741" s="1020"/>
      <c r="I741" s="1239"/>
      <c r="J741" s="1238"/>
      <c r="K741" s="1021"/>
      <c r="L741" s="1016"/>
      <c r="M741" s="1022"/>
      <c r="N74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4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4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4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4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4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41" s="1022"/>
      <c r="U741" s="1022"/>
      <c r="V74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4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4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4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4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4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41" s="1022"/>
      <c r="AC741" s="1046"/>
      <c r="AD741" s="1047"/>
      <c r="AE741" s="1047"/>
      <c r="AF741" s="1047"/>
      <c r="AG741" s="1039"/>
      <c r="AH741" s="1038"/>
      <c r="AI741" s="1048"/>
      <c r="AJ741" s="1048"/>
      <c r="AK741" s="1041"/>
      <c r="AL741" s="1042"/>
      <c r="AM741" s="1043"/>
      <c r="AN741" s="1040"/>
      <c r="AO741" s="1044"/>
      <c r="AP741" s="1044"/>
      <c r="AQ741" s="1044"/>
      <c r="AR741" s="1044"/>
      <c r="AS741" s="1044"/>
      <c r="AT741" s="1044"/>
      <c r="AU741" s="1049"/>
      <c r="AV741" s="1041"/>
      <c r="AW741" s="1041"/>
      <c r="AX741" s="1047"/>
      <c r="AY74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4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41" s="1055"/>
      <c r="BB741" s="1038"/>
      <c r="BC741" s="1038"/>
      <c r="BD74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41" s="1038"/>
      <c r="BF741" s="1030"/>
      <c r="BG741" s="1030"/>
      <c r="BH741" s="1066"/>
      <c r="BI741" s="1038"/>
      <c r="BJ741" s="1066"/>
      <c r="BK741" s="1055"/>
      <c r="BL741" s="1038"/>
      <c r="BM741" s="1067"/>
      <c r="BN741" s="1068"/>
      <c r="BO741" s="1055"/>
      <c r="BP741" s="1022"/>
      <c r="BQ741" s="1067"/>
      <c r="BR741" s="1069"/>
      <c r="BS741" s="1070"/>
      <c r="BT741" s="1022"/>
      <c r="BU741" s="1071"/>
      <c r="BV741" s="1039"/>
      <c r="BW741" s="1025"/>
      <c r="BX741" s="1026"/>
      <c r="BY741" s="1022"/>
      <c r="BZ741" s="1022"/>
      <c r="CA741" s="1025"/>
      <c r="CB741" s="1026"/>
      <c r="CC741" s="1025"/>
      <c r="CD741" s="1026"/>
      <c r="CE741" s="1025"/>
      <c r="CF741" s="1026"/>
      <c r="CG741" s="1202"/>
      <c r="CH741" s="1022"/>
      <c r="CI741" s="1022"/>
      <c r="CJ741" s="1022"/>
      <c r="CK741" s="1065"/>
      <c r="CL741" s="1026"/>
      <c r="CM741" s="1202"/>
      <c r="CN741" s="1022"/>
      <c r="CO741" s="1022"/>
      <c r="CP741" s="1022"/>
      <c r="CQ741" s="1065"/>
      <c r="CR741" s="1026"/>
      <c r="CS741" s="1202"/>
      <c r="CT741" s="1022"/>
      <c r="CU741" s="1022"/>
      <c r="CV741" s="1022"/>
      <c r="CW741" s="1065"/>
      <c r="CX741" s="1026"/>
      <c r="CY741" s="1022"/>
      <c r="CZ741" s="1022"/>
      <c r="DA741" s="1022"/>
      <c r="DB741" s="1022"/>
      <c r="DC741" s="1065"/>
    </row>
    <row r="742" spans="1:107" ht="18.600000000000001" customHeight="1" x14ac:dyDescent="0.25">
      <c r="A742" s="1180" t="s">
        <v>1419</v>
      </c>
      <c r="B742" s="1018"/>
      <c r="C742" s="1018"/>
      <c r="D742" s="1011"/>
      <c r="E742" s="1023"/>
      <c r="F742" s="1019"/>
      <c r="G742" s="1016"/>
      <c r="H742" s="1020"/>
      <c r="I742" s="1239"/>
      <c r="J742" s="1238"/>
      <c r="K742" s="1021"/>
      <c r="L742" s="1016"/>
      <c r="M742" s="1022"/>
      <c r="N74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4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4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4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4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4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42" s="1022"/>
      <c r="U742" s="1022"/>
      <c r="V74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4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4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4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4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4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42" s="1022"/>
      <c r="AC742" s="1046"/>
      <c r="AD742" s="1047"/>
      <c r="AE742" s="1047"/>
      <c r="AF742" s="1047"/>
      <c r="AG742" s="1039"/>
      <c r="AH742" s="1038"/>
      <c r="AI742" s="1048"/>
      <c r="AJ742" s="1048"/>
      <c r="AK742" s="1041"/>
      <c r="AL742" s="1042"/>
      <c r="AM742" s="1043"/>
      <c r="AN742" s="1040"/>
      <c r="AO742" s="1044"/>
      <c r="AP742" s="1044"/>
      <c r="AQ742" s="1044"/>
      <c r="AR742" s="1044"/>
      <c r="AS742" s="1044"/>
      <c r="AT742" s="1044"/>
      <c r="AU742" s="1049"/>
      <c r="AV742" s="1041"/>
      <c r="AW742" s="1041"/>
      <c r="AX742" s="1047"/>
      <c r="AY74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4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42" s="1055"/>
      <c r="BB742" s="1038"/>
      <c r="BC742" s="1038"/>
      <c r="BD74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42" s="1038"/>
      <c r="BF742" s="1030"/>
      <c r="BG742" s="1030"/>
      <c r="BH742" s="1066"/>
      <c r="BI742" s="1038"/>
      <c r="BJ742" s="1066"/>
      <c r="BK742" s="1055"/>
      <c r="BL742" s="1038"/>
      <c r="BM742" s="1067"/>
      <c r="BN742" s="1068"/>
      <c r="BO742" s="1055"/>
      <c r="BP742" s="1022"/>
      <c r="BQ742" s="1067"/>
      <c r="BR742" s="1069"/>
      <c r="BS742" s="1070"/>
      <c r="BT742" s="1022"/>
      <c r="BU742" s="1071"/>
      <c r="BV742" s="1039"/>
      <c r="BW742" s="1025"/>
      <c r="BX742" s="1026"/>
      <c r="BY742" s="1022"/>
      <c r="BZ742" s="1022"/>
      <c r="CA742" s="1025"/>
      <c r="CB742" s="1026"/>
      <c r="CC742" s="1025"/>
      <c r="CD742" s="1026"/>
      <c r="CE742" s="1025"/>
      <c r="CF742" s="1072"/>
      <c r="CG742" s="1203"/>
      <c r="CH742" s="1051"/>
      <c r="CI742" s="1051"/>
      <c r="CJ742" s="1051"/>
      <c r="CK742" s="1065"/>
      <c r="CL742" s="1072"/>
      <c r="CM742" s="1203"/>
      <c r="CN742" s="1051"/>
      <c r="CO742" s="1051"/>
      <c r="CP742" s="1051"/>
      <c r="CQ742" s="1065"/>
      <c r="CR742" s="1026"/>
      <c r="CS742" s="1202"/>
      <c r="CT742" s="1022"/>
      <c r="CU742" s="1022"/>
      <c r="CV742" s="1022"/>
      <c r="CW742" s="1065"/>
      <c r="CX742" s="1026"/>
      <c r="CY742" s="1022"/>
      <c r="CZ742" s="1022"/>
      <c r="DA742" s="1022"/>
      <c r="DB742" s="1022"/>
      <c r="DC742" s="1065"/>
    </row>
    <row r="743" spans="1:107" ht="18.600000000000001" customHeight="1" x14ac:dyDescent="0.25">
      <c r="A743" s="1180" t="s">
        <v>1420</v>
      </c>
      <c r="B743" s="1018"/>
      <c r="C743" s="1018"/>
      <c r="D743" s="1011"/>
      <c r="E743" s="1023"/>
      <c r="F743" s="1019"/>
      <c r="G743" s="1016"/>
      <c r="H743" s="1020"/>
      <c r="I743" s="1239"/>
      <c r="J743" s="1238"/>
      <c r="K743" s="1021"/>
      <c r="L743" s="1016"/>
      <c r="M743" s="1022"/>
      <c r="N74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4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4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4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4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4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43" s="1022"/>
      <c r="U743" s="1022"/>
      <c r="V74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4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4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4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4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4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43" s="1022"/>
      <c r="AC743" s="1046"/>
      <c r="AD743" s="1047"/>
      <c r="AE743" s="1047"/>
      <c r="AF743" s="1047"/>
      <c r="AG743" s="1039"/>
      <c r="AH743" s="1038"/>
      <c r="AI743" s="1048"/>
      <c r="AJ743" s="1048"/>
      <c r="AK743" s="1041"/>
      <c r="AL743" s="1042"/>
      <c r="AM743" s="1043"/>
      <c r="AN743" s="1040"/>
      <c r="AO743" s="1044"/>
      <c r="AP743" s="1044"/>
      <c r="AQ743" s="1044"/>
      <c r="AR743" s="1044"/>
      <c r="AS743" s="1044"/>
      <c r="AT743" s="1044"/>
      <c r="AU743" s="1049"/>
      <c r="AV743" s="1041"/>
      <c r="AW743" s="1041"/>
      <c r="AX743" s="1047"/>
      <c r="AY74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4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43" s="1055"/>
      <c r="BB743" s="1038"/>
      <c r="BC743" s="1038"/>
      <c r="BD74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43" s="1038"/>
      <c r="BF743" s="1030"/>
      <c r="BG743" s="1030"/>
      <c r="BH743" s="1066"/>
      <c r="BI743" s="1038"/>
      <c r="BJ743" s="1066"/>
      <c r="BK743" s="1055"/>
      <c r="BL743" s="1038"/>
      <c r="BM743" s="1067"/>
      <c r="BN743" s="1068"/>
      <c r="BO743" s="1055"/>
      <c r="BP743" s="1022"/>
      <c r="BQ743" s="1067"/>
      <c r="BR743" s="1069"/>
      <c r="BS743" s="1070"/>
      <c r="BT743" s="1022"/>
      <c r="BU743" s="1071"/>
      <c r="BV743" s="1039"/>
      <c r="BW743" s="1025"/>
      <c r="BX743" s="1026"/>
      <c r="BY743" s="1022"/>
      <c r="BZ743" s="1022"/>
      <c r="CA743" s="1025"/>
      <c r="CB743" s="1026"/>
      <c r="CC743" s="1025"/>
      <c r="CD743" s="1026"/>
      <c r="CE743" s="1025"/>
      <c r="CF743" s="1026"/>
      <c r="CG743" s="1202"/>
      <c r="CH743" s="1022"/>
      <c r="CI743" s="1022"/>
      <c r="CJ743" s="1022"/>
      <c r="CK743" s="1065"/>
      <c r="CL743" s="1026"/>
      <c r="CM743" s="1202"/>
      <c r="CN743" s="1022"/>
      <c r="CO743" s="1022"/>
      <c r="CP743" s="1022"/>
      <c r="CQ743" s="1065"/>
      <c r="CR743" s="1026"/>
      <c r="CS743" s="1202"/>
      <c r="CT743" s="1022"/>
      <c r="CU743" s="1022"/>
      <c r="CV743" s="1022"/>
      <c r="CW743" s="1065"/>
      <c r="CX743" s="1026"/>
      <c r="CY743" s="1022"/>
      <c r="CZ743" s="1022"/>
      <c r="DA743" s="1022"/>
      <c r="DB743" s="1022"/>
      <c r="DC743" s="1065"/>
    </row>
    <row r="744" spans="1:107" ht="18.600000000000001" customHeight="1" x14ac:dyDescent="0.25">
      <c r="A744" s="1180" t="s">
        <v>1421</v>
      </c>
      <c r="B744" s="1018"/>
      <c r="C744" s="1018"/>
      <c r="D744" s="1011"/>
      <c r="E744" s="1023"/>
      <c r="F744" s="1019"/>
      <c r="G744" s="1016"/>
      <c r="H744" s="1020"/>
      <c r="I744" s="1239"/>
      <c r="J744" s="1238"/>
      <c r="K744" s="1021"/>
      <c r="L744" s="1016"/>
      <c r="M744" s="1022"/>
      <c r="N74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4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4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4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4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4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44" s="1022"/>
      <c r="U744" s="1022"/>
      <c r="V74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4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4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4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4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4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44" s="1022"/>
      <c r="AC744" s="1046"/>
      <c r="AD744" s="1047"/>
      <c r="AE744" s="1047"/>
      <c r="AF744" s="1047"/>
      <c r="AG744" s="1039"/>
      <c r="AH744" s="1038"/>
      <c r="AI744" s="1048"/>
      <c r="AJ744" s="1048"/>
      <c r="AK744" s="1041"/>
      <c r="AL744" s="1042"/>
      <c r="AM744" s="1043"/>
      <c r="AN744" s="1040"/>
      <c r="AO744" s="1044"/>
      <c r="AP744" s="1044"/>
      <c r="AQ744" s="1044"/>
      <c r="AR744" s="1044"/>
      <c r="AS744" s="1044"/>
      <c r="AT744" s="1044"/>
      <c r="AU744" s="1049"/>
      <c r="AV744" s="1041"/>
      <c r="AW744" s="1041"/>
      <c r="AX744" s="1047"/>
      <c r="AY74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4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44" s="1055"/>
      <c r="BB744" s="1038"/>
      <c r="BC744" s="1038"/>
      <c r="BD74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44" s="1038"/>
      <c r="BF744" s="1030"/>
      <c r="BG744" s="1030"/>
      <c r="BH744" s="1066"/>
      <c r="BI744" s="1038"/>
      <c r="BJ744" s="1066"/>
      <c r="BK744" s="1055"/>
      <c r="BL744" s="1038"/>
      <c r="BM744" s="1067"/>
      <c r="BN744" s="1068"/>
      <c r="BO744" s="1055"/>
      <c r="BP744" s="1022"/>
      <c r="BQ744" s="1067"/>
      <c r="BR744" s="1069"/>
      <c r="BS744" s="1070"/>
      <c r="BT744" s="1022"/>
      <c r="BU744" s="1071"/>
      <c r="BV744" s="1039"/>
      <c r="BW744" s="1025"/>
      <c r="BX744" s="1026"/>
      <c r="BY744" s="1022"/>
      <c r="BZ744" s="1022"/>
      <c r="CA744" s="1025"/>
      <c r="CB744" s="1026"/>
      <c r="CC744" s="1025"/>
      <c r="CD744" s="1026"/>
      <c r="CE744" s="1025"/>
      <c r="CF744" s="1072"/>
      <c r="CG744" s="1203"/>
      <c r="CH744" s="1051"/>
      <c r="CI744" s="1051"/>
      <c r="CJ744" s="1051"/>
      <c r="CK744" s="1065"/>
      <c r="CL744" s="1072"/>
      <c r="CM744" s="1203"/>
      <c r="CN744" s="1051"/>
      <c r="CO744" s="1051"/>
      <c r="CP744" s="1051"/>
      <c r="CQ744" s="1065"/>
      <c r="CR744" s="1026"/>
      <c r="CS744" s="1202"/>
      <c r="CT744" s="1022"/>
      <c r="CU744" s="1022"/>
      <c r="CV744" s="1022"/>
      <c r="CW744" s="1065"/>
      <c r="CX744" s="1026"/>
      <c r="CY744" s="1022"/>
      <c r="CZ744" s="1022"/>
      <c r="DA744" s="1022"/>
      <c r="DB744" s="1022"/>
      <c r="DC744" s="1065"/>
    </row>
    <row r="745" spans="1:107" ht="18.600000000000001" customHeight="1" x14ac:dyDescent="0.25">
      <c r="A745" s="1180" t="s">
        <v>1422</v>
      </c>
      <c r="B745" s="1018"/>
      <c r="C745" s="1018"/>
      <c r="D745" s="1011"/>
      <c r="E745" s="1023"/>
      <c r="F745" s="1019"/>
      <c r="G745" s="1016"/>
      <c r="H745" s="1020"/>
      <c r="I745" s="1239"/>
      <c r="J745" s="1238"/>
      <c r="K745" s="1021"/>
      <c r="L745" s="1016"/>
      <c r="M745" s="1022"/>
      <c r="N74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4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4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4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4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4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45" s="1022"/>
      <c r="U745" s="1022"/>
      <c r="V74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4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4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4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4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4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45" s="1022"/>
      <c r="AC745" s="1046"/>
      <c r="AD745" s="1047"/>
      <c r="AE745" s="1047"/>
      <c r="AF745" s="1047"/>
      <c r="AG745" s="1039"/>
      <c r="AH745" s="1038"/>
      <c r="AI745" s="1048"/>
      <c r="AJ745" s="1048"/>
      <c r="AK745" s="1041"/>
      <c r="AL745" s="1042"/>
      <c r="AM745" s="1043"/>
      <c r="AN745" s="1040"/>
      <c r="AO745" s="1044"/>
      <c r="AP745" s="1044"/>
      <c r="AQ745" s="1044"/>
      <c r="AR745" s="1044"/>
      <c r="AS745" s="1044"/>
      <c r="AT745" s="1044"/>
      <c r="AU745" s="1049"/>
      <c r="AV745" s="1041"/>
      <c r="AW745" s="1041"/>
      <c r="AX745" s="1047"/>
      <c r="AY74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4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45" s="1055"/>
      <c r="BB745" s="1038"/>
      <c r="BC745" s="1038"/>
      <c r="BD74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45" s="1038"/>
      <c r="BF745" s="1030"/>
      <c r="BG745" s="1030"/>
      <c r="BH745" s="1066"/>
      <c r="BI745" s="1038"/>
      <c r="BJ745" s="1066"/>
      <c r="BK745" s="1055"/>
      <c r="BL745" s="1038"/>
      <c r="BM745" s="1067"/>
      <c r="BN745" s="1068"/>
      <c r="BO745" s="1055"/>
      <c r="BP745" s="1022"/>
      <c r="BQ745" s="1067"/>
      <c r="BR745" s="1069"/>
      <c r="BS745" s="1070"/>
      <c r="BT745" s="1022"/>
      <c r="BU745" s="1071"/>
      <c r="BV745" s="1039"/>
      <c r="BW745" s="1025"/>
      <c r="BX745" s="1026"/>
      <c r="BY745" s="1022"/>
      <c r="BZ745" s="1022"/>
      <c r="CA745" s="1025"/>
      <c r="CB745" s="1026"/>
      <c r="CC745" s="1025"/>
      <c r="CD745" s="1026"/>
      <c r="CE745" s="1025"/>
      <c r="CF745" s="1026"/>
      <c r="CG745" s="1202"/>
      <c r="CH745" s="1022"/>
      <c r="CI745" s="1022"/>
      <c r="CJ745" s="1022"/>
      <c r="CK745" s="1065"/>
      <c r="CL745" s="1026"/>
      <c r="CM745" s="1202"/>
      <c r="CN745" s="1022"/>
      <c r="CO745" s="1022"/>
      <c r="CP745" s="1022"/>
      <c r="CQ745" s="1065"/>
      <c r="CR745" s="1026"/>
      <c r="CS745" s="1202"/>
      <c r="CT745" s="1022"/>
      <c r="CU745" s="1022"/>
      <c r="CV745" s="1022"/>
      <c r="CW745" s="1065"/>
      <c r="CX745" s="1026"/>
      <c r="CY745" s="1022"/>
      <c r="CZ745" s="1022"/>
      <c r="DA745" s="1022"/>
      <c r="DB745" s="1022"/>
      <c r="DC745" s="1065"/>
    </row>
    <row r="746" spans="1:107" ht="18.600000000000001" customHeight="1" x14ac:dyDescent="0.25">
      <c r="A746" s="1180" t="s">
        <v>1423</v>
      </c>
      <c r="B746" s="1018"/>
      <c r="C746" s="1018"/>
      <c r="D746" s="1011"/>
      <c r="E746" s="1023"/>
      <c r="F746" s="1019"/>
      <c r="G746" s="1016"/>
      <c r="H746" s="1020"/>
      <c r="I746" s="1239"/>
      <c r="J746" s="1238"/>
      <c r="K746" s="1021"/>
      <c r="L746" s="1016"/>
      <c r="M746" s="1022"/>
      <c r="N74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4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4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4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4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4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46" s="1022"/>
      <c r="U746" s="1022"/>
      <c r="V74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4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4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4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4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4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46" s="1022"/>
      <c r="AC746" s="1046"/>
      <c r="AD746" s="1047"/>
      <c r="AE746" s="1047"/>
      <c r="AF746" s="1047"/>
      <c r="AG746" s="1039"/>
      <c r="AH746" s="1038"/>
      <c r="AI746" s="1048"/>
      <c r="AJ746" s="1048"/>
      <c r="AK746" s="1041"/>
      <c r="AL746" s="1042"/>
      <c r="AM746" s="1043"/>
      <c r="AN746" s="1040"/>
      <c r="AO746" s="1044"/>
      <c r="AP746" s="1044"/>
      <c r="AQ746" s="1044"/>
      <c r="AR746" s="1044"/>
      <c r="AS746" s="1044"/>
      <c r="AT746" s="1044"/>
      <c r="AU746" s="1049"/>
      <c r="AV746" s="1041"/>
      <c r="AW746" s="1041"/>
      <c r="AX746" s="1047"/>
      <c r="AY74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4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46" s="1055"/>
      <c r="BB746" s="1038"/>
      <c r="BC746" s="1038"/>
      <c r="BD74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46" s="1038"/>
      <c r="BF746" s="1030"/>
      <c r="BG746" s="1030"/>
      <c r="BH746" s="1066"/>
      <c r="BI746" s="1038"/>
      <c r="BJ746" s="1066"/>
      <c r="BK746" s="1055"/>
      <c r="BL746" s="1038"/>
      <c r="BM746" s="1067"/>
      <c r="BN746" s="1068"/>
      <c r="BO746" s="1055"/>
      <c r="BP746" s="1022"/>
      <c r="BQ746" s="1067"/>
      <c r="BR746" s="1069"/>
      <c r="BS746" s="1070"/>
      <c r="BT746" s="1022"/>
      <c r="BU746" s="1071"/>
      <c r="BV746" s="1039"/>
      <c r="BW746" s="1025"/>
      <c r="BX746" s="1026"/>
      <c r="BY746" s="1022"/>
      <c r="BZ746" s="1022"/>
      <c r="CA746" s="1025"/>
      <c r="CB746" s="1026"/>
      <c r="CC746" s="1025"/>
      <c r="CD746" s="1026"/>
      <c r="CE746" s="1025"/>
      <c r="CF746" s="1072"/>
      <c r="CG746" s="1203"/>
      <c r="CH746" s="1051"/>
      <c r="CI746" s="1051"/>
      <c r="CJ746" s="1051"/>
      <c r="CK746" s="1065"/>
      <c r="CL746" s="1072"/>
      <c r="CM746" s="1203"/>
      <c r="CN746" s="1051"/>
      <c r="CO746" s="1051"/>
      <c r="CP746" s="1051"/>
      <c r="CQ746" s="1065"/>
      <c r="CR746" s="1026"/>
      <c r="CS746" s="1202"/>
      <c r="CT746" s="1022"/>
      <c r="CU746" s="1022"/>
      <c r="CV746" s="1022"/>
      <c r="CW746" s="1065"/>
      <c r="CX746" s="1026"/>
      <c r="CY746" s="1022"/>
      <c r="CZ746" s="1022"/>
      <c r="DA746" s="1022"/>
      <c r="DB746" s="1022"/>
      <c r="DC746" s="1065"/>
    </row>
    <row r="747" spans="1:107" ht="18.600000000000001" customHeight="1" x14ac:dyDescent="0.25">
      <c r="A747" s="1180" t="s">
        <v>1424</v>
      </c>
      <c r="B747" s="1018"/>
      <c r="C747" s="1018"/>
      <c r="D747" s="1011"/>
      <c r="E747" s="1023"/>
      <c r="F747" s="1019"/>
      <c r="G747" s="1016"/>
      <c r="H747" s="1020"/>
      <c r="I747" s="1239"/>
      <c r="J747" s="1238"/>
      <c r="K747" s="1021"/>
      <c r="L747" s="1016"/>
      <c r="M747" s="1022"/>
      <c r="N74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4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4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4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4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4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47" s="1022"/>
      <c r="U747" s="1022"/>
      <c r="V74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4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4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4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4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4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47" s="1022"/>
      <c r="AC747" s="1046"/>
      <c r="AD747" s="1047"/>
      <c r="AE747" s="1047"/>
      <c r="AF747" s="1047"/>
      <c r="AG747" s="1039"/>
      <c r="AH747" s="1038"/>
      <c r="AI747" s="1048"/>
      <c r="AJ747" s="1048"/>
      <c r="AK747" s="1041"/>
      <c r="AL747" s="1042"/>
      <c r="AM747" s="1043"/>
      <c r="AN747" s="1040"/>
      <c r="AO747" s="1044"/>
      <c r="AP747" s="1044"/>
      <c r="AQ747" s="1044"/>
      <c r="AR747" s="1044"/>
      <c r="AS747" s="1044"/>
      <c r="AT747" s="1044"/>
      <c r="AU747" s="1049"/>
      <c r="AV747" s="1041"/>
      <c r="AW747" s="1041"/>
      <c r="AX747" s="1047"/>
      <c r="AY74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4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47" s="1055"/>
      <c r="BB747" s="1038"/>
      <c r="BC747" s="1038"/>
      <c r="BD74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47" s="1038"/>
      <c r="BF747" s="1030"/>
      <c r="BG747" s="1030"/>
      <c r="BH747" s="1066"/>
      <c r="BI747" s="1038"/>
      <c r="BJ747" s="1066"/>
      <c r="BK747" s="1055"/>
      <c r="BL747" s="1038"/>
      <c r="BM747" s="1067"/>
      <c r="BN747" s="1068"/>
      <c r="BO747" s="1055"/>
      <c r="BP747" s="1022"/>
      <c r="BQ747" s="1067"/>
      <c r="BR747" s="1069"/>
      <c r="BS747" s="1070"/>
      <c r="BT747" s="1022"/>
      <c r="BU747" s="1071"/>
      <c r="BV747" s="1039"/>
      <c r="BW747" s="1025"/>
      <c r="BX747" s="1026"/>
      <c r="BY747" s="1022"/>
      <c r="BZ747" s="1022"/>
      <c r="CA747" s="1025"/>
      <c r="CB747" s="1026"/>
      <c r="CC747" s="1025"/>
      <c r="CD747" s="1026"/>
      <c r="CE747" s="1025"/>
      <c r="CF747" s="1026"/>
      <c r="CG747" s="1202"/>
      <c r="CH747" s="1022"/>
      <c r="CI747" s="1022"/>
      <c r="CJ747" s="1022"/>
      <c r="CK747" s="1065"/>
      <c r="CL747" s="1026"/>
      <c r="CM747" s="1202"/>
      <c r="CN747" s="1022"/>
      <c r="CO747" s="1022"/>
      <c r="CP747" s="1022"/>
      <c r="CQ747" s="1065"/>
      <c r="CR747" s="1026"/>
      <c r="CS747" s="1202"/>
      <c r="CT747" s="1022"/>
      <c r="CU747" s="1022"/>
      <c r="CV747" s="1022"/>
      <c r="CW747" s="1065"/>
      <c r="CX747" s="1026"/>
      <c r="CY747" s="1022"/>
      <c r="CZ747" s="1022"/>
      <c r="DA747" s="1022"/>
      <c r="DB747" s="1022"/>
      <c r="DC747" s="1065"/>
    </row>
    <row r="748" spans="1:107" ht="18.600000000000001" customHeight="1" x14ac:dyDescent="0.25">
      <c r="A748" s="1180" t="s">
        <v>1425</v>
      </c>
      <c r="B748" s="1018"/>
      <c r="C748" s="1018"/>
      <c r="D748" s="1011"/>
      <c r="E748" s="1023"/>
      <c r="F748" s="1019"/>
      <c r="G748" s="1016"/>
      <c r="H748" s="1020"/>
      <c r="I748" s="1239"/>
      <c r="J748" s="1238"/>
      <c r="K748" s="1021"/>
      <c r="L748" s="1016"/>
      <c r="M748" s="1022"/>
      <c r="N74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4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4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4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4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4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48" s="1022"/>
      <c r="U748" s="1022"/>
      <c r="V74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4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4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4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4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4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48" s="1022"/>
      <c r="AC748" s="1046"/>
      <c r="AD748" s="1047"/>
      <c r="AE748" s="1047"/>
      <c r="AF748" s="1047"/>
      <c r="AG748" s="1039"/>
      <c r="AH748" s="1038"/>
      <c r="AI748" s="1048"/>
      <c r="AJ748" s="1048"/>
      <c r="AK748" s="1041"/>
      <c r="AL748" s="1042"/>
      <c r="AM748" s="1043"/>
      <c r="AN748" s="1040"/>
      <c r="AO748" s="1044"/>
      <c r="AP748" s="1044"/>
      <c r="AQ748" s="1044"/>
      <c r="AR748" s="1044"/>
      <c r="AS748" s="1044"/>
      <c r="AT748" s="1044"/>
      <c r="AU748" s="1049"/>
      <c r="AV748" s="1041"/>
      <c r="AW748" s="1041"/>
      <c r="AX748" s="1047"/>
      <c r="AY74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4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48" s="1055"/>
      <c r="BB748" s="1038"/>
      <c r="BC748" s="1038"/>
      <c r="BD74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48" s="1038"/>
      <c r="BF748" s="1030"/>
      <c r="BG748" s="1030"/>
      <c r="BH748" s="1066"/>
      <c r="BI748" s="1038"/>
      <c r="BJ748" s="1066"/>
      <c r="BK748" s="1055"/>
      <c r="BL748" s="1038"/>
      <c r="BM748" s="1067"/>
      <c r="BN748" s="1068"/>
      <c r="BO748" s="1055"/>
      <c r="BP748" s="1022"/>
      <c r="BQ748" s="1067"/>
      <c r="BR748" s="1069"/>
      <c r="BS748" s="1070"/>
      <c r="BT748" s="1022"/>
      <c r="BU748" s="1071"/>
      <c r="BV748" s="1039"/>
      <c r="BW748" s="1025"/>
      <c r="BX748" s="1026"/>
      <c r="BY748" s="1022"/>
      <c r="BZ748" s="1022"/>
      <c r="CA748" s="1025"/>
      <c r="CB748" s="1026"/>
      <c r="CC748" s="1025"/>
      <c r="CD748" s="1026"/>
      <c r="CE748" s="1025"/>
      <c r="CF748" s="1072"/>
      <c r="CG748" s="1203"/>
      <c r="CH748" s="1051"/>
      <c r="CI748" s="1051"/>
      <c r="CJ748" s="1051"/>
      <c r="CK748" s="1065"/>
      <c r="CL748" s="1072"/>
      <c r="CM748" s="1203"/>
      <c r="CN748" s="1051"/>
      <c r="CO748" s="1051"/>
      <c r="CP748" s="1051"/>
      <c r="CQ748" s="1065"/>
      <c r="CR748" s="1026"/>
      <c r="CS748" s="1202"/>
      <c r="CT748" s="1022"/>
      <c r="CU748" s="1022"/>
      <c r="CV748" s="1022"/>
      <c r="CW748" s="1065"/>
      <c r="CX748" s="1026"/>
      <c r="CY748" s="1022"/>
      <c r="CZ748" s="1022"/>
      <c r="DA748" s="1022"/>
      <c r="DB748" s="1022"/>
      <c r="DC748" s="1065"/>
    </row>
    <row r="749" spans="1:107" ht="18.600000000000001" customHeight="1" x14ac:dyDescent="0.25">
      <c r="A749" s="1180" t="s">
        <v>1426</v>
      </c>
      <c r="B749" s="1018"/>
      <c r="C749" s="1018"/>
      <c r="D749" s="1011"/>
      <c r="E749" s="1023"/>
      <c r="F749" s="1019"/>
      <c r="G749" s="1016"/>
      <c r="H749" s="1020"/>
      <c r="I749" s="1239"/>
      <c r="J749" s="1238"/>
      <c r="K749" s="1021"/>
      <c r="L749" s="1016"/>
      <c r="M749" s="1022"/>
      <c r="N74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4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4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4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4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4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49" s="1022"/>
      <c r="U749" s="1022"/>
      <c r="V74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4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4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4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4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4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49" s="1022"/>
      <c r="AC749" s="1046"/>
      <c r="AD749" s="1047"/>
      <c r="AE749" s="1047"/>
      <c r="AF749" s="1047"/>
      <c r="AG749" s="1039"/>
      <c r="AH749" s="1038"/>
      <c r="AI749" s="1048"/>
      <c r="AJ749" s="1048"/>
      <c r="AK749" s="1041"/>
      <c r="AL749" s="1042"/>
      <c r="AM749" s="1043"/>
      <c r="AN749" s="1040"/>
      <c r="AO749" s="1044"/>
      <c r="AP749" s="1044"/>
      <c r="AQ749" s="1044"/>
      <c r="AR749" s="1044"/>
      <c r="AS749" s="1044"/>
      <c r="AT749" s="1044"/>
      <c r="AU749" s="1049"/>
      <c r="AV749" s="1041"/>
      <c r="AW749" s="1041"/>
      <c r="AX749" s="1047"/>
      <c r="AY74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4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49" s="1055"/>
      <c r="BB749" s="1038"/>
      <c r="BC749" s="1038"/>
      <c r="BD74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49" s="1038"/>
      <c r="BF749" s="1030"/>
      <c r="BG749" s="1030"/>
      <c r="BH749" s="1066"/>
      <c r="BI749" s="1038"/>
      <c r="BJ749" s="1066"/>
      <c r="BK749" s="1055"/>
      <c r="BL749" s="1038"/>
      <c r="BM749" s="1067"/>
      <c r="BN749" s="1068"/>
      <c r="BO749" s="1055"/>
      <c r="BP749" s="1022"/>
      <c r="BQ749" s="1067"/>
      <c r="BR749" s="1069"/>
      <c r="BS749" s="1070"/>
      <c r="BT749" s="1022"/>
      <c r="BU749" s="1071"/>
      <c r="BV749" s="1039"/>
      <c r="BW749" s="1025"/>
      <c r="BX749" s="1026"/>
      <c r="BY749" s="1022"/>
      <c r="BZ749" s="1022"/>
      <c r="CA749" s="1025"/>
      <c r="CB749" s="1026"/>
      <c r="CC749" s="1025"/>
      <c r="CD749" s="1026"/>
      <c r="CE749" s="1025"/>
      <c r="CF749" s="1026"/>
      <c r="CG749" s="1202"/>
      <c r="CH749" s="1022"/>
      <c r="CI749" s="1022"/>
      <c r="CJ749" s="1022"/>
      <c r="CK749" s="1065"/>
      <c r="CL749" s="1026"/>
      <c r="CM749" s="1202"/>
      <c r="CN749" s="1022"/>
      <c r="CO749" s="1022"/>
      <c r="CP749" s="1022"/>
      <c r="CQ749" s="1065"/>
      <c r="CR749" s="1026"/>
      <c r="CS749" s="1202"/>
      <c r="CT749" s="1022"/>
      <c r="CU749" s="1022"/>
      <c r="CV749" s="1022"/>
      <c r="CW749" s="1065"/>
      <c r="CX749" s="1026"/>
      <c r="CY749" s="1022"/>
      <c r="CZ749" s="1022"/>
      <c r="DA749" s="1022"/>
      <c r="DB749" s="1022"/>
      <c r="DC749" s="1065"/>
    </row>
    <row r="750" spans="1:107" ht="18.600000000000001" customHeight="1" x14ac:dyDescent="0.25">
      <c r="A750" s="1180" t="s">
        <v>1427</v>
      </c>
      <c r="B750" s="1018"/>
      <c r="C750" s="1018"/>
      <c r="D750" s="1011"/>
      <c r="E750" s="1023"/>
      <c r="F750" s="1019"/>
      <c r="G750" s="1016"/>
      <c r="H750" s="1020"/>
      <c r="I750" s="1239"/>
      <c r="J750" s="1238"/>
      <c r="K750" s="1021"/>
      <c r="L750" s="1016"/>
      <c r="M750" s="1022"/>
      <c r="N75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5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5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5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5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5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50" s="1022"/>
      <c r="U750" s="1022"/>
      <c r="V75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5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5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5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5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5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50" s="1022"/>
      <c r="AC750" s="1046"/>
      <c r="AD750" s="1047"/>
      <c r="AE750" s="1047"/>
      <c r="AF750" s="1047"/>
      <c r="AG750" s="1039"/>
      <c r="AH750" s="1038"/>
      <c r="AI750" s="1048"/>
      <c r="AJ750" s="1048"/>
      <c r="AK750" s="1041"/>
      <c r="AL750" s="1042"/>
      <c r="AM750" s="1043"/>
      <c r="AN750" s="1040"/>
      <c r="AO750" s="1044"/>
      <c r="AP750" s="1044"/>
      <c r="AQ750" s="1044"/>
      <c r="AR750" s="1044"/>
      <c r="AS750" s="1044"/>
      <c r="AT750" s="1044"/>
      <c r="AU750" s="1049"/>
      <c r="AV750" s="1041"/>
      <c r="AW750" s="1041"/>
      <c r="AX750" s="1047"/>
      <c r="AY75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5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50" s="1055"/>
      <c r="BB750" s="1038"/>
      <c r="BC750" s="1038"/>
      <c r="BD75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50" s="1038"/>
      <c r="BF750" s="1030"/>
      <c r="BG750" s="1030"/>
      <c r="BH750" s="1066"/>
      <c r="BI750" s="1038"/>
      <c r="BJ750" s="1066"/>
      <c r="BK750" s="1055"/>
      <c r="BL750" s="1038"/>
      <c r="BM750" s="1067"/>
      <c r="BN750" s="1068"/>
      <c r="BO750" s="1055"/>
      <c r="BP750" s="1022"/>
      <c r="BQ750" s="1067"/>
      <c r="BR750" s="1069"/>
      <c r="BS750" s="1070"/>
      <c r="BT750" s="1022"/>
      <c r="BU750" s="1071"/>
      <c r="BV750" s="1039"/>
      <c r="BW750" s="1025"/>
      <c r="BX750" s="1026"/>
      <c r="BY750" s="1022"/>
      <c r="BZ750" s="1022"/>
      <c r="CA750" s="1025"/>
      <c r="CB750" s="1026"/>
      <c r="CC750" s="1025"/>
      <c r="CD750" s="1026"/>
      <c r="CE750" s="1025"/>
      <c r="CF750" s="1072"/>
      <c r="CG750" s="1203"/>
      <c r="CH750" s="1051"/>
      <c r="CI750" s="1051"/>
      <c r="CJ750" s="1051"/>
      <c r="CK750" s="1065"/>
      <c r="CL750" s="1072"/>
      <c r="CM750" s="1203"/>
      <c r="CN750" s="1051"/>
      <c r="CO750" s="1051"/>
      <c r="CP750" s="1051"/>
      <c r="CQ750" s="1065"/>
      <c r="CR750" s="1026"/>
      <c r="CS750" s="1202"/>
      <c r="CT750" s="1022"/>
      <c r="CU750" s="1022"/>
      <c r="CV750" s="1022"/>
      <c r="CW750" s="1065"/>
      <c r="CX750" s="1026"/>
      <c r="CY750" s="1022"/>
      <c r="CZ750" s="1022"/>
      <c r="DA750" s="1022"/>
      <c r="DB750" s="1022"/>
      <c r="DC750" s="1065"/>
    </row>
    <row r="751" spans="1:107" ht="18.600000000000001" customHeight="1" x14ac:dyDescent="0.25">
      <c r="A751" s="1180" t="s">
        <v>1428</v>
      </c>
      <c r="B751" s="1018"/>
      <c r="C751" s="1018"/>
      <c r="D751" s="1011"/>
      <c r="E751" s="1023"/>
      <c r="F751" s="1019"/>
      <c r="G751" s="1016"/>
      <c r="H751" s="1020"/>
      <c r="I751" s="1239"/>
      <c r="J751" s="1238"/>
      <c r="K751" s="1021"/>
      <c r="L751" s="1016"/>
      <c r="M751" s="1022"/>
      <c r="N75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5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5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5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5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5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51" s="1022"/>
      <c r="U751" s="1022"/>
      <c r="V75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5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5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5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5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5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51" s="1022"/>
      <c r="AC751" s="1046"/>
      <c r="AD751" s="1047"/>
      <c r="AE751" s="1047"/>
      <c r="AF751" s="1047"/>
      <c r="AG751" s="1039"/>
      <c r="AH751" s="1038"/>
      <c r="AI751" s="1048"/>
      <c r="AJ751" s="1048"/>
      <c r="AK751" s="1041"/>
      <c r="AL751" s="1042"/>
      <c r="AM751" s="1043"/>
      <c r="AN751" s="1040"/>
      <c r="AO751" s="1044"/>
      <c r="AP751" s="1044"/>
      <c r="AQ751" s="1044"/>
      <c r="AR751" s="1044"/>
      <c r="AS751" s="1044"/>
      <c r="AT751" s="1044"/>
      <c r="AU751" s="1049"/>
      <c r="AV751" s="1041"/>
      <c r="AW751" s="1041"/>
      <c r="AX751" s="1047"/>
      <c r="AY75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5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51" s="1055"/>
      <c r="BB751" s="1038"/>
      <c r="BC751" s="1038"/>
      <c r="BD75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51" s="1038"/>
      <c r="BF751" s="1030"/>
      <c r="BG751" s="1030"/>
      <c r="BH751" s="1066"/>
      <c r="BI751" s="1038"/>
      <c r="BJ751" s="1066"/>
      <c r="BK751" s="1055"/>
      <c r="BL751" s="1038"/>
      <c r="BM751" s="1067"/>
      <c r="BN751" s="1068"/>
      <c r="BO751" s="1055"/>
      <c r="BP751" s="1022"/>
      <c r="BQ751" s="1067"/>
      <c r="BR751" s="1069"/>
      <c r="BS751" s="1070"/>
      <c r="BT751" s="1022"/>
      <c r="BU751" s="1071"/>
      <c r="BV751" s="1039"/>
      <c r="BW751" s="1025"/>
      <c r="BX751" s="1026"/>
      <c r="BY751" s="1022"/>
      <c r="BZ751" s="1022"/>
      <c r="CA751" s="1025"/>
      <c r="CB751" s="1026"/>
      <c r="CC751" s="1025"/>
      <c r="CD751" s="1026"/>
      <c r="CE751" s="1025"/>
      <c r="CF751" s="1026"/>
      <c r="CG751" s="1202"/>
      <c r="CH751" s="1022"/>
      <c r="CI751" s="1022"/>
      <c r="CJ751" s="1022"/>
      <c r="CK751" s="1065"/>
      <c r="CL751" s="1026"/>
      <c r="CM751" s="1202"/>
      <c r="CN751" s="1022"/>
      <c r="CO751" s="1022"/>
      <c r="CP751" s="1022"/>
      <c r="CQ751" s="1065"/>
      <c r="CR751" s="1026"/>
      <c r="CS751" s="1202"/>
      <c r="CT751" s="1022"/>
      <c r="CU751" s="1022"/>
      <c r="CV751" s="1022"/>
      <c r="CW751" s="1065"/>
      <c r="CX751" s="1026"/>
      <c r="CY751" s="1022"/>
      <c r="CZ751" s="1022"/>
      <c r="DA751" s="1022"/>
      <c r="DB751" s="1022"/>
      <c r="DC751" s="1065"/>
    </row>
    <row r="752" spans="1:107" ht="18.600000000000001" customHeight="1" x14ac:dyDescent="0.25">
      <c r="A752" s="1180" t="s">
        <v>1429</v>
      </c>
      <c r="B752" s="1018"/>
      <c r="C752" s="1018"/>
      <c r="D752" s="1011"/>
      <c r="E752" s="1023"/>
      <c r="F752" s="1019"/>
      <c r="G752" s="1016"/>
      <c r="H752" s="1020"/>
      <c r="I752" s="1239"/>
      <c r="J752" s="1238"/>
      <c r="K752" s="1021"/>
      <c r="L752" s="1016"/>
      <c r="M752" s="1022"/>
      <c r="N75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5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5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5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5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5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52" s="1022"/>
      <c r="U752" s="1022"/>
      <c r="V75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5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5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5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5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5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52" s="1022"/>
      <c r="AC752" s="1046"/>
      <c r="AD752" s="1047"/>
      <c r="AE752" s="1047"/>
      <c r="AF752" s="1047"/>
      <c r="AG752" s="1039"/>
      <c r="AH752" s="1038"/>
      <c r="AI752" s="1048"/>
      <c r="AJ752" s="1048"/>
      <c r="AK752" s="1041"/>
      <c r="AL752" s="1042"/>
      <c r="AM752" s="1043"/>
      <c r="AN752" s="1040"/>
      <c r="AO752" s="1044"/>
      <c r="AP752" s="1044"/>
      <c r="AQ752" s="1044"/>
      <c r="AR752" s="1044"/>
      <c r="AS752" s="1044"/>
      <c r="AT752" s="1044"/>
      <c r="AU752" s="1049"/>
      <c r="AV752" s="1041"/>
      <c r="AW752" s="1041"/>
      <c r="AX752" s="1047"/>
      <c r="AY75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5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52" s="1055"/>
      <c r="BB752" s="1038"/>
      <c r="BC752" s="1038"/>
      <c r="BD75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52" s="1038"/>
      <c r="BF752" s="1030"/>
      <c r="BG752" s="1030"/>
      <c r="BH752" s="1066"/>
      <c r="BI752" s="1038"/>
      <c r="BJ752" s="1066"/>
      <c r="BK752" s="1055"/>
      <c r="BL752" s="1038"/>
      <c r="BM752" s="1067"/>
      <c r="BN752" s="1068"/>
      <c r="BO752" s="1055"/>
      <c r="BP752" s="1022"/>
      <c r="BQ752" s="1067"/>
      <c r="BR752" s="1069"/>
      <c r="BS752" s="1070"/>
      <c r="BT752" s="1022"/>
      <c r="BU752" s="1071"/>
      <c r="BV752" s="1039"/>
      <c r="BW752" s="1025"/>
      <c r="BX752" s="1026"/>
      <c r="BY752" s="1022"/>
      <c r="BZ752" s="1022"/>
      <c r="CA752" s="1025"/>
      <c r="CB752" s="1026"/>
      <c r="CC752" s="1025"/>
      <c r="CD752" s="1026"/>
      <c r="CE752" s="1025"/>
      <c r="CF752" s="1072"/>
      <c r="CG752" s="1203"/>
      <c r="CH752" s="1051"/>
      <c r="CI752" s="1051"/>
      <c r="CJ752" s="1051"/>
      <c r="CK752" s="1065"/>
      <c r="CL752" s="1072"/>
      <c r="CM752" s="1203"/>
      <c r="CN752" s="1051"/>
      <c r="CO752" s="1051"/>
      <c r="CP752" s="1051"/>
      <c r="CQ752" s="1065"/>
      <c r="CR752" s="1026"/>
      <c r="CS752" s="1202"/>
      <c r="CT752" s="1022"/>
      <c r="CU752" s="1022"/>
      <c r="CV752" s="1022"/>
      <c r="CW752" s="1065"/>
      <c r="CX752" s="1026"/>
      <c r="CY752" s="1022"/>
      <c r="CZ752" s="1022"/>
      <c r="DA752" s="1022"/>
      <c r="DB752" s="1022"/>
      <c r="DC752" s="1065"/>
    </row>
    <row r="753" spans="1:107" ht="18.600000000000001" customHeight="1" x14ac:dyDescent="0.25">
      <c r="A753" s="1180" t="s">
        <v>1430</v>
      </c>
      <c r="B753" s="1018"/>
      <c r="C753" s="1018"/>
      <c r="D753" s="1011"/>
      <c r="E753" s="1023"/>
      <c r="F753" s="1019"/>
      <c r="G753" s="1016"/>
      <c r="H753" s="1020"/>
      <c r="I753" s="1239"/>
      <c r="J753" s="1238"/>
      <c r="K753" s="1021"/>
      <c r="L753" s="1016"/>
      <c r="M753" s="1022"/>
      <c r="N75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5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5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5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5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5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53" s="1022"/>
      <c r="U753" s="1022"/>
      <c r="V75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5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5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5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5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5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53" s="1022"/>
      <c r="AC753" s="1046"/>
      <c r="AD753" s="1047"/>
      <c r="AE753" s="1047"/>
      <c r="AF753" s="1047"/>
      <c r="AG753" s="1039"/>
      <c r="AH753" s="1038"/>
      <c r="AI753" s="1048"/>
      <c r="AJ753" s="1048"/>
      <c r="AK753" s="1041"/>
      <c r="AL753" s="1042"/>
      <c r="AM753" s="1043"/>
      <c r="AN753" s="1040"/>
      <c r="AO753" s="1044"/>
      <c r="AP753" s="1044"/>
      <c r="AQ753" s="1044"/>
      <c r="AR753" s="1044"/>
      <c r="AS753" s="1044"/>
      <c r="AT753" s="1044"/>
      <c r="AU753" s="1049"/>
      <c r="AV753" s="1041"/>
      <c r="AW753" s="1041"/>
      <c r="AX753" s="1047"/>
      <c r="AY75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5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53" s="1055"/>
      <c r="BB753" s="1038"/>
      <c r="BC753" s="1038"/>
      <c r="BD75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53" s="1038"/>
      <c r="BF753" s="1030"/>
      <c r="BG753" s="1030"/>
      <c r="BH753" s="1066"/>
      <c r="BI753" s="1038"/>
      <c r="BJ753" s="1066"/>
      <c r="BK753" s="1055"/>
      <c r="BL753" s="1038"/>
      <c r="BM753" s="1067"/>
      <c r="BN753" s="1068"/>
      <c r="BO753" s="1055"/>
      <c r="BP753" s="1022"/>
      <c r="BQ753" s="1067"/>
      <c r="BR753" s="1069"/>
      <c r="BS753" s="1070"/>
      <c r="BT753" s="1022"/>
      <c r="BU753" s="1071"/>
      <c r="BV753" s="1039"/>
      <c r="BW753" s="1025"/>
      <c r="BX753" s="1026"/>
      <c r="BY753" s="1022"/>
      <c r="BZ753" s="1022"/>
      <c r="CA753" s="1025"/>
      <c r="CB753" s="1026"/>
      <c r="CC753" s="1025"/>
      <c r="CD753" s="1026"/>
      <c r="CE753" s="1025"/>
      <c r="CF753" s="1026"/>
      <c r="CG753" s="1202"/>
      <c r="CH753" s="1022"/>
      <c r="CI753" s="1022"/>
      <c r="CJ753" s="1022"/>
      <c r="CK753" s="1065"/>
      <c r="CL753" s="1026"/>
      <c r="CM753" s="1202"/>
      <c r="CN753" s="1022"/>
      <c r="CO753" s="1022"/>
      <c r="CP753" s="1022"/>
      <c r="CQ753" s="1065"/>
      <c r="CR753" s="1026"/>
      <c r="CS753" s="1202"/>
      <c r="CT753" s="1022"/>
      <c r="CU753" s="1022"/>
      <c r="CV753" s="1022"/>
      <c r="CW753" s="1065"/>
      <c r="CX753" s="1026"/>
      <c r="CY753" s="1022"/>
      <c r="CZ753" s="1022"/>
      <c r="DA753" s="1022"/>
      <c r="DB753" s="1022"/>
      <c r="DC753" s="1065"/>
    </row>
    <row r="754" spans="1:107" ht="18.600000000000001" customHeight="1" x14ac:dyDescent="0.25">
      <c r="A754" s="1180" t="s">
        <v>1431</v>
      </c>
      <c r="B754" s="1018"/>
      <c r="C754" s="1018"/>
      <c r="D754" s="1011"/>
      <c r="E754" s="1023"/>
      <c r="F754" s="1019"/>
      <c r="G754" s="1016"/>
      <c r="H754" s="1020"/>
      <c r="I754" s="1239"/>
      <c r="J754" s="1238"/>
      <c r="K754" s="1021"/>
      <c r="L754" s="1016"/>
      <c r="M754" s="1022"/>
      <c r="N75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5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5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5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5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5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54" s="1022"/>
      <c r="U754" s="1022"/>
      <c r="V75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5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5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5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5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5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54" s="1022"/>
      <c r="AC754" s="1046"/>
      <c r="AD754" s="1047"/>
      <c r="AE754" s="1047"/>
      <c r="AF754" s="1047"/>
      <c r="AG754" s="1039"/>
      <c r="AH754" s="1038"/>
      <c r="AI754" s="1048"/>
      <c r="AJ754" s="1048"/>
      <c r="AK754" s="1041"/>
      <c r="AL754" s="1042"/>
      <c r="AM754" s="1043"/>
      <c r="AN754" s="1040"/>
      <c r="AO754" s="1044"/>
      <c r="AP754" s="1044"/>
      <c r="AQ754" s="1044"/>
      <c r="AR754" s="1044"/>
      <c r="AS754" s="1044"/>
      <c r="AT754" s="1044"/>
      <c r="AU754" s="1049"/>
      <c r="AV754" s="1041"/>
      <c r="AW754" s="1041"/>
      <c r="AX754" s="1047"/>
      <c r="AY75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5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54" s="1055"/>
      <c r="BB754" s="1038"/>
      <c r="BC754" s="1038"/>
      <c r="BD75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54" s="1038"/>
      <c r="BF754" s="1030"/>
      <c r="BG754" s="1030"/>
      <c r="BH754" s="1066"/>
      <c r="BI754" s="1038"/>
      <c r="BJ754" s="1066"/>
      <c r="BK754" s="1055"/>
      <c r="BL754" s="1038"/>
      <c r="BM754" s="1067"/>
      <c r="BN754" s="1068"/>
      <c r="BO754" s="1055"/>
      <c r="BP754" s="1022"/>
      <c r="BQ754" s="1067"/>
      <c r="BR754" s="1069"/>
      <c r="BS754" s="1070"/>
      <c r="BT754" s="1022"/>
      <c r="BU754" s="1071"/>
      <c r="BV754" s="1039"/>
      <c r="BW754" s="1025"/>
      <c r="BX754" s="1026"/>
      <c r="BY754" s="1022"/>
      <c r="BZ754" s="1022"/>
      <c r="CA754" s="1025"/>
      <c r="CB754" s="1026"/>
      <c r="CC754" s="1025"/>
      <c r="CD754" s="1026"/>
      <c r="CE754" s="1025"/>
      <c r="CF754" s="1072"/>
      <c r="CG754" s="1203"/>
      <c r="CH754" s="1051"/>
      <c r="CI754" s="1051"/>
      <c r="CJ754" s="1051"/>
      <c r="CK754" s="1065"/>
      <c r="CL754" s="1072"/>
      <c r="CM754" s="1203"/>
      <c r="CN754" s="1051"/>
      <c r="CO754" s="1051"/>
      <c r="CP754" s="1051"/>
      <c r="CQ754" s="1065"/>
      <c r="CR754" s="1026"/>
      <c r="CS754" s="1202"/>
      <c r="CT754" s="1022"/>
      <c r="CU754" s="1022"/>
      <c r="CV754" s="1022"/>
      <c r="CW754" s="1065"/>
      <c r="CX754" s="1026"/>
      <c r="CY754" s="1022"/>
      <c r="CZ754" s="1022"/>
      <c r="DA754" s="1022"/>
      <c r="DB754" s="1022"/>
      <c r="DC754" s="1065"/>
    </row>
    <row r="755" spans="1:107" ht="18.600000000000001" customHeight="1" x14ac:dyDescent="0.25">
      <c r="A755" s="1180" t="s">
        <v>1432</v>
      </c>
      <c r="B755" s="1018"/>
      <c r="C755" s="1018"/>
      <c r="D755" s="1011"/>
      <c r="E755" s="1023"/>
      <c r="F755" s="1019"/>
      <c r="G755" s="1016"/>
      <c r="H755" s="1020"/>
      <c r="I755" s="1239"/>
      <c r="J755" s="1238"/>
      <c r="K755" s="1021"/>
      <c r="L755" s="1016"/>
      <c r="M755" s="1022"/>
      <c r="N75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5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5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5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5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5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55" s="1022"/>
      <c r="U755" s="1022"/>
      <c r="V75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5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5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5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5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5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55" s="1022"/>
      <c r="AC755" s="1046"/>
      <c r="AD755" s="1047"/>
      <c r="AE755" s="1047"/>
      <c r="AF755" s="1047"/>
      <c r="AG755" s="1039"/>
      <c r="AH755" s="1038"/>
      <c r="AI755" s="1048"/>
      <c r="AJ755" s="1048"/>
      <c r="AK755" s="1041"/>
      <c r="AL755" s="1042"/>
      <c r="AM755" s="1043"/>
      <c r="AN755" s="1040"/>
      <c r="AO755" s="1044"/>
      <c r="AP755" s="1044"/>
      <c r="AQ755" s="1044"/>
      <c r="AR755" s="1044"/>
      <c r="AS755" s="1044"/>
      <c r="AT755" s="1044"/>
      <c r="AU755" s="1049"/>
      <c r="AV755" s="1041"/>
      <c r="AW755" s="1041"/>
      <c r="AX755" s="1047"/>
      <c r="AY75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5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55" s="1055"/>
      <c r="BB755" s="1038"/>
      <c r="BC755" s="1038"/>
      <c r="BD75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55" s="1038"/>
      <c r="BF755" s="1030"/>
      <c r="BG755" s="1030"/>
      <c r="BH755" s="1066"/>
      <c r="BI755" s="1038"/>
      <c r="BJ755" s="1066"/>
      <c r="BK755" s="1055"/>
      <c r="BL755" s="1038"/>
      <c r="BM755" s="1067"/>
      <c r="BN755" s="1068"/>
      <c r="BO755" s="1055"/>
      <c r="BP755" s="1022"/>
      <c r="BQ755" s="1067"/>
      <c r="BR755" s="1069"/>
      <c r="BS755" s="1070"/>
      <c r="BT755" s="1022"/>
      <c r="BU755" s="1071"/>
      <c r="BV755" s="1039"/>
      <c r="BW755" s="1025"/>
      <c r="BX755" s="1026"/>
      <c r="BY755" s="1022"/>
      <c r="BZ755" s="1022"/>
      <c r="CA755" s="1025"/>
      <c r="CB755" s="1026"/>
      <c r="CC755" s="1025"/>
      <c r="CD755" s="1026"/>
      <c r="CE755" s="1025"/>
      <c r="CF755" s="1026"/>
      <c r="CG755" s="1202"/>
      <c r="CH755" s="1022"/>
      <c r="CI755" s="1022"/>
      <c r="CJ755" s="1022"/>
      <c r="CK755" s="1065"/>
      <c r="CL755" s="1026"/>
      <c r="CM755" s="1202"/>
      <c r="CN755" s="1022"/>
      <c r="CO755" s="1022"/>
      <c r="CP755" s="1022"/>
      <c r="CQ755" s="1065"/>
      <c r="CR755" s="1026"/>
      <c r="CS755" s="1202"/>
      <c r="CT755" s="1022"/>
      <c r="CU755" s="1022"/>
      <c r="CV755" s="1022"/>
      <c r="CW755" s="1065"/>
      <c r="CX755" s="1026"/>
      <c r="CY755" s="1022"/>
      <c r="CZ755" s="1022"/>
      <c r="DA755" s="1022"/>
      <c r="DB755" s="1022"/>
      <c r="DC755" s="1065"/>
    </row>
    <row r="756" spans="1:107" ht="18.600000000000001" customHeight="1" x14ac:dyDescent="0.25">
      <c r="A756" s="1180" t="s">
        <v>1433</v>
      </c>
      <c r="B756" s="1018"/>
      <c r="C756" s="1018"/>
      <c r="D756" s="1011"/>
      <c r="E756" s="1023"/>
      <c r="F756" s="1019"/>
      <c r="G756" s="1016"/>
      <c r="H756" s="1020"/>
      <c r="I756" s="1239"/>
      <c r="J756" s="1238"/>
      <c r="K756" s="1021"/>
      <c r="L756" s="1016"/>
      <c r="M756" s="1022"/>
      <c r="N75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5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5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5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5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5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56" s="1022"/>
      <c r="U756" s="1022"/>
      <c r="V75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5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5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5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5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5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56" s="1022"/>
      <c r="AC756" s="1046"/>
      <c r="AD756" s="1047"/>
      <c r="AE756" s="1047"/>
      <c r="AF756" s="1047"/>
      <c r="AG756" s="1039"/>
      <c r="AH756" s="1038"/>
      <c r="AI756" s="1048"/>
      <c r="AJ756" s="1048"/>
      <c r="AK756" s="1041"/>
      <c r="AL756" s="1042"/>
      <c r="AM756" s="1043"/>
      <c r="AN756" s="1040"/>
      <c r="AO756" s="1044"/>
      <c r="AP756" s="1044"/>
      <c r="AQ756" s="1044"/>
      <c r="AR756" s="1044"/>
      <c r="AS756" s="1044"/>
      <c r="AT756" s="1044"/>
      <c r="AU756" s="1049"/>
      <c r="AV756" s="1041"/>
      <c r="AW756" s="1041"/>
      <c r="AX756" s="1047"/>
      <c r="AY75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5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56" s="1055"/>
      <c r="BB756" s="1038"/>
      <c r="BC756" s="1038"/>
      <c r="BD75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56" s="1038"/>
      <c r="BF756" s="1030"/>
      <c r="BG756" s="1030"/>
      <c r="BH756" s="1066"/>
      <c r="BI756" s="1038"/>
      <c r="BJ756" s="1066"/>
      <c r="BK756" s="1055"/>
      <c r="BL756" s="1038"/>
      <c r="BM756" s="1067"/>
      <c r="BN756" s="1068"/>
      <c r="BO756" s="1055"/>
      <c r="BP756" s="1022"/>
      <c r="BQ756" s="1067"/>
      <c r="BR756" s="1069"/>
      <c r="BS756" s="1070"/>
      <c r="BT756" s="1022"/>
      <c r="BU756" s="1071"/>
      <c r="BV756" s="1039"/>
      <c r="BW756" s="1025"/>
      <c r="BX756" s="1026"/>
      <c r="BY756" s="1022"/>
      <c r="BZ756" s="1022"/>
      <c r="CA756" s="1025"/>
      <c r="CB756" s="1026"/>
      <c r="CC756" s="1025"/>
      <c r="CD756" s="1026"/>
      <c r="CE756" s="1025"/>
      <c r="CF756" s="1072"/>
      <c r="CG756" s="1203"/>
      <c r="CH756" s="1051"/>
      <c r="CI756" s="1051"/>
      <c r="CJ756" s="1051"/>
      <c r="CK756" s="1065"/>
      <c r="CL756" s="1072"/>
      <c r="CM756" s="1203"/>
      <c r="CN756" s="1051"/>
      <c r="CO756" s="1051"/>
      <c r="CP756" s="1051"/>
      <c r="CQ756" s="1065"/>
      <c r="CR756" s="1026"/>
      <c r="CS756" s="1202"/>
      <c r="CT756" s="1022"/>
      <c r="CU756" s="1022"/>
      <c r="CV756" s="1022"/>
      <c r="CW756" s="1065"/>
      <c r="CX756" s="1026"/>
      <c r="CY756" s="1022"/>
      <c r="CZ756" s="1022"/>
      <c r="DA756" s="1022"/>
      <c r="DB756" s="1022"/>
      <c r="DC756" s="1065"/>
    </row>
    <row r="757" spans="1:107" ht="18.600000000000001" customHeight="1" x14ac:dyDescent="0.25">
      <c r="A757" s="1180" t="s">
        <v>1434</v>
      </c>
      <c r="B757" s="1018"/>
      <c r="C757" s="1018"/>
      <c r="D757" s="1011"/>
      <c r="E757" s="1023"/>
      <c r="F757" s="1019"/>
      <c r="G757" s="1016"/>
      <c r="H757" s="1020"/>
      <c r="I757" s="1239"/>
      <c r="J757" s="1238"/>
      <c r="K757" s="1021"/>
      <c r="L757" s="1016"/>
      <c r="M757" s="1022"/>
      <c r="N75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5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5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5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5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5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57" s="1022"/>
      <c r="U757" s="1022"/>
      <c r="V75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5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5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5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5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5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57" s="1022"/>
      <c r="AC757" s="1046"/>
      <c r="AD757" s="1047"/>
      <c r="AE757" s="1047"/>
      <c r="AF757" s="1047"/>
      <c r="AG757" s="1039"/>
      <c r="AH757" s="1038"/>
      <c r="AI757" s="1048"/>
      <c r="AJ757" s="1048"/>
      <c r="AK757" s="1041"/>
      <c r="AL757" s="1042"/>
      <c r="AM757" s="1043"/>
      <c r="AN757" s="1040"/>
      <c r="AO757" s="1044"/>
      <c r="AP757" s="1044"/>
      <c r="AQ757" s="1044"/>
      <c r="AR757" s="1044"/>
      <c r="AS757" s="1044"/>
      <c r="AT757" s="1044"/>
      <c r="AU757" s="1049"/>
      <c r="AV757" s="1041"/>
      <c r="AW757" s="1041"/>
      <c r="AX757" s="1047"/>
      <c r="AY75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5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57" s="1055"/>
      <c r="BB757" s="1038"/>
      <c r="BC757" s="1038"/>
      <c r="BD75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57" s="1038"/>
      <c r="BF757" s="1030"/>
      <c r="BG757" s="1030"/>
      <c r="BH757" s="1066"/>
      <c r="BI757" s="1038"/>
      <c r="BJ757" s="1066"/>
      <c r="BK757" s="1055"/>
      <c r="BL757" s="1038"/>
      <c r="BM757" s="1067"/>
      <c r="BN757" s="1068"/>
      <c r="BO757" s="1055"/>
      <c r="BP757" s="1022"/>
      <c r="BQ757" s="1067"/>
      <c r="BR757" s="1069"/>
      <c r="BS757" s="1070"/>
      <c r="BT757" s="1022"/>
      <c r="BU757" s="1071"/>
      <c r="BV757" s="1039"/>
      <c r="BW757" s="1025"/>
      <c r="BX757" s="1026"/>
      <c r="BY757" s="1022"/>
      <c r="BZ757" s="1022"/>
      <c r="CA757" s="1025"/>
      <c r="CB757" s="1026"/>
      <c r="CC757" s="1025"/>
      <c r="CD757" s="1026"/>
      <c r="CE757" s="1025"/>
      <c r="CF757" s="1026"/>
      <c r="CG757" s="1202"/>
      <c r="CH757" s="1022"/>
      <c r="CI757" s="1022"/>
      <c r="CJ757" s="1022"/>
      <c r="CK757" s="1065"/>
      <c r="CL757" s="1026"/>
      <c r="CM757" s="1202"/>
      <c r="CN757" s="1022"/>
      <c r="CO757" s="1022"/>
      <c r="CP757" s="1022"/>
      <c r="CQ757" s="1065"/>
      <c r="CR757" s="1026"/>
      <c r="CS757" s="1202"/>
      <c r="CT757" s="1022"/>
      <c r="CU757" s="1022"/>
      <c r="CV757" s="1022"/>
      <c r="CW757" s="1065"/>
      <c r="CX757" s="1026"/>
      <c r="CY757" s="1022"/>
      <c r="CZ757" s="1022"/>
      <c r="DA757" s="1022"/>
      <c r="DB757" s="1022"/>
      <c r="DC757" s="1065"/>
    </row>
    <row r="758" spans="1:107" ht="18.600000000000001" customHeight="1" x14ac:dyDescent="0.25">
      <c r="A758" s="1180" t="s">
        <v>1435</v>
      </c>
      <c r="B758" s="1018"/>
      <c r="C758" s="1018"/>
      <c r="D758" s="1011"/>
      <c r="E758" s="1023"/>
      <c r="F758" s="1019"/>
      <c r="G758" s="1016"/>
      <c r="H758" s="1020"/>
      <c r="I758" s="1239"/>
      <c r="J758" s="1238"/>
      <c r="K758" s="1021"/>
      <c r="L758" s="1016"/>
      <c r="M758" s="1022"/>
      <c r="N75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5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5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5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5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5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58" s="1022"/>
      <c r="U758" s="1022"/>
      <c r="V75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5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5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5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5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5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58" s="1022"/>
      <c r="AC758" s="1046"/>
      <c r="AD758" s="1047"/>
      <c r="AE758" s="1047"/>
      <c r="AF758" s="1047"/>
      <c r="AG758" s="1039"/>
      <c r="AH758" s="1038"/>
      <c r="AI758" s="1048"/>
      <c r="AJ758" s="1048"/>
      <c r="AK758" s="1041"/>
      <c r="AL758" s="1042"/>
      <c r="AM758" s="1043"/>
      <c r="AN758" s="1040"/>
      <c r="AO758" s="1044"/>
      <c r="AP758" s="1044"/>
      <c r="AQ758" s="1044"/>
      <c r="AR758" s="1044"/>
      <c r="AS758" s="1044"/>
      <c r="AT758" s="1044"/>
      <c r="AU758" s="1049"/>
      <c r="AV758" s="1041"/>
      <c r="AW758" s="1041"/>
      <c r="AX758" s="1047"/>
      <c r="AY75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5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58" s="1055"/>
      <c r="BB758" s="1038"/>
      <c r="BC758" s="1038"/>
      <c r="BD75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58" s="1038"/>
      <c r="BF758" s="1030"/>
      <c r="BG758" s="1030"/>
      <c r="BH758" s="1066"/>
      <c r="BI758" s="1038"/>
      <c r="BJ758" s="1066"/>
      <c r="BK758" s="1055"/>
      <c r="BL758" s="1038"/>
      <c r="BM758" s="1067"/>
      <c r="BN758" s="1068"/>
      <c r="BO758" s="1055"/>
      <c r="BP758" s="1022"/>
      <c r="BQ758" s="1067"/>
      <c r="BR758" s="1069"/>
      <c r="BS758" s="1070"/>
      <c r="BT758" s="1022"/>
      <c r="BU758" s="1071"/>
      <c r="BV758" s="1039"/>
      <c r="BW758" s="1025"/>
      <c r="BX758" s="1026"/>
      <c r="BY758" s="1022"/>
      <c r="BZ758" s="1022"/>
      <c r="CA758" s="1025"/>
      <c r="CB758" s="1026"/>
      <c r="CC758" s="1025"/>
      <c r="CD758" s="1026"/>
      <c r="CE758" s="1025"/>
      <c r="CF758" s="1072"/>
      <c r="CG758" s="1203"/>
      <c r="CH758" s="1051"/>
      <c r="CI758" s="1051"/>
      <c r="CJ758" s="1051"/>
      <c r="CK758" s="1065"/>
      <c r="CL758" s="1072"/>
      <c r="CM758" s="1203"/>
      <c r="CN758" s="1051"/>
      <c r="CO758" s="1051"/>
      <c r="CP758" s="1051"/>
      <c r="CQ758" s="1065"/>
      <c r="CR758" s="1026"/>
      <c r="CS758" s="1202"/>
      <c r="CT758" s="1022"/>
      <c r="CU758" s="1022"/>
      <c r="CV758" s="1022"/>
      <c r="CW758" s="1065"/>
      <c r="CX758" s="1026"/>
      <c r="CY758" s="1022"/>
      <c r="CZ758" s="1022"/>
      <c r="DA758" s="1022"/>
      <c r="DB758" s="1022"/>
      <c r="DC758" s="1065"/>
    </row>
    <row r="759" spans="1:107" ht="18.600000000000001" customHeight="1" x14ac:dyDescent="0.25">
      <c r="A759" s="1180" t="s">
        <v>1436</v>
      </c>
      <c r="B759" s="1018"/>
      <c r="C759" s="1018"/>
      <c r="D759" s="1011"/>
      <c r="E759" s="1023"/>
      <c r="F759" s="1019"/>
      <c r="G759" s="1016"/>
      <c r="H759" s="1020"/>
      <c r="I759" s="1239"/>
      <c r="J759" s="1238"/>
      <c r="K759" s="1021"/>
      <c r="L759" s="1016"/>
      <c r="M759" s="1022"/>
      <c r="N75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5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5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5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5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5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59" s="1022"/>
      <c r="U759" s="1022"/>
      <c r="V75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5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5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5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5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5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59" s="1022"/>
      <c r="AC759" s="1046"/>
      <c r="AD759" s="1047"/>
      <c r="AE759" s="1047"/>
      <c r="AF759" s="1047"/>
      <c r="AG759" s="1039"/>
      <c r="AH759" s="1038"/>
      <c r="AI759" s="1048"/>
      <c r="AJ759" s="1048"/>
      <c r="AK759" s="1041"/>
      <c r="AL759" s="1042"/>
      <c r="AM759" s="1043"/>
      <c r="AN759" s="1040"/>
      <c r="AO759" s="1044"/>
      <c r="AP759" s="1044"/>
      <c r="AQ759" s="1044"/>
      <c r="AR759" s="1044"/>
      <c r="AS759" s="1044"/>
      <c r="AT759" s="1044"/>
      <c r="AU759" s="1049"/>
      <c r="AV759" s="1041"/>
      <c r="AW759" s="1041"/>
      <c r="AX759" s="1047"/>
      <c r="AY75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5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59" s="1055"/>
      <c r="BB759" s="1038"/>
      <c r="BC759" s="1038"/>
      <c r="BD75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59" s="1038"/>
      <c r="BF759" s="1030"/>
      <c r="BG759" s="1030"/>
      <c r="BH759" s="1066"/>
      <c r="BI759" s="1038"/>
      <c r="BJ759" s="1066"/>
      <c r="BK759" s="1055"/>
      <c r="BL759" s="1038"/>
      <c r="BM759" s="1067"/>
      <c r="BN759" s="1068"/>
      <c r="BO759" s="1055"/>
      <c r="BP759" s="1022"/>
      <c r="BQ759" s="1067"/>
      <c r="BR759" s="1069"/>
      <c r="BS759" s="1070"/>
      <c r="BT759" s="1022"/>
      <c r="BU759" s="1071"/>
      <c r="BV759" s="1039"/>
      <c r="BW759" s="1025"/>
      <c r="BX759" s="1026"/>
      <c r="BY759" s="1022"/>
      <c r="BZ759" s="1022"/>
      <c r="CA759" s="1025"/>
      <c r="CB759" s="1026"/>
      <c r="CC759" s="1025"/>
      <c r="CD759" s="1026"/>
      <c r="CE759" s="1025"/>
      <c r="CF759" s="1026"/>
      <c r="CG759" s="1202"/>
      <c r="CH759" s="1022"/>
      <c r="CI759" s="1022"/>
      <c r="CJ759" s="1022"/>
      <c r="CK759" s="1065"/>
      <c r="CL759" s="1026"/>
      <c r="CM759" s="1202"/>
      <c r="CN759" s="1022"/>
      <c r="CO759" s="1022"/>
      <c r="CP759" s="1022"/>
      <c r="CQ759" s="1065"/>
      <c r="CR759" s="1026"/>
      <c r="CS759" s="1202"/>
      <c r="CT759" s="1022"/>
      <c r="CU759" s="1022"/>
      <c r="CV759" s="1022"/>
      <c r="CW759" s="1065"/>
      <c r="CX759" s="1026"/>
      <c r="CY759" s="1022"/>
      <c r="CZ759" s="1022"/>
      <c r="DA759" s="1022"/>
      <c r="DB759" s="1022"/>
      <c r="DC759" s="1065"/>
    </row>
    <row r="760" spans="1:107" ht="18.600000000000001" customHeight="1" x14ac:dyDescent="0.25">
      <c r="A760" s="1180" t="s">
        <v>1437</v>
      </c>
      <c r="B760" s="1018"/>
      <c r="C760" s="1018"/>
      <c r="D760" s="1011"/>
      <c r="E760" s="1023"/>
      <c r="F760" s="1019"/>
      <c r="G760" s="1016"/>
      <c r="H760" s="1020"/>
      <c r="I760" s="1239"/>
      <c r="J760" s="1238"/>
      <c r="K760" s="1021"/>
      <c r="L760" s="1016"/>
      <c r="M760" s="1022"/>
      <c r="N76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6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6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6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6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6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60" s="1022"/>
      <c r="U760" s="1022"/>
      <c r="V76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6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6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6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6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6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60" s="1022"/>
      <c r="AC760" s="1046"/>
      <c r="AD760" s="1047"/>
      <c r="AE760" s="1047"/>
      <c r="AF760" s="1047"/>
      <c r="AG760" s="1039"/>
      <c r="AH760" s="1038"/>
      <c r="AI760" s="1048"/>
      <c r="AJ760" s="1048"/>
      <c r="AK760" s="1041"/>
      <c r="AL760" s="1042"/>
      <c r="AM760" s="1043"/>
      <c r="AN760" s="1040"/>
      <c r="AO760" s="1044"/>
      <c r="AP760" s="1044"/>
      <c r="AQ760" s="1044"/>
      <c r="AR760" s="1044"/>
      <c r="AS760" s="1044"/>
      <c r="AT760" s="1044"/>
      <c r="AU760" s="1049"/>
      <c r="AV760" s="1041"/>
      <c r="AW760" s="1041"/>
      <c r="AX760" s="1047"/>
      <c r="AY76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6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60" s="1055"/>
      <c r="BB760" s="1038"/>
      <c r="BC760" s="1038"/>
      <c r="BD76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60" s="1038"/>
      <c r="BF760" s="1030"/>
      <c r="BG760" s="1030"/>
      <c r="BH760" s="1066"/>
      <c r="BI760" s="1038"/>
      <c r="BJ760" s="1066"/>
      <c r="BK760" s="1055"/>
      <c r="BL760" s="1038"/>
      <c r="BM760" s="1067"/>
      <c r="BN760" s="1068"/>
      <c r="BO760" s="1055"/>
      <c r="BP760" s="1022"/>
      <c r="BQ760" s="1067"/>
      <c r="BR760" s="1069"/>
      <c r="BS760" s="1070"/>
      <c r="BT760" s="1022"/>
      <c r="BU760" s="1071"/>
      <c r="BV760" s="1039"/>
      <c r="BW760" s="1025"/>
      <c r="BX760" s="1026"/>
      <c r="BY760" s="1022"/>
      <c r="BZ760" s="1022"/>
      <c r="CA760" s="1025"/>
      <c r="CB760" s="1026"/>
      <c r="CC760" s="1025"/>
      <c r="CD760" s="1026"/>
      <c r="CE760" s="1025"/>
      <c r="CF760" s="1072"/>
      <c r="CG760" s="1203"/>
      <c r="CH760" s="1051"/>
      <c r="CI760" s="1051"/>
      <c r="CJ760" s="1051"/>
      <c r="CK760" s="1065"/>
      <c r="CL760" s="1072"/>
      <c r="CM760" s="1203"/>
      <c r="CN760" s="1051"/>
      <c r="CO760" s="1051"/>
      <c r="CP760" s="1051"/>
      <c r="CQ760" s="1065"/>
      <c r="CR760" s="1026"/>
      <c r="CS760" s="1202"/>
      <c r="CT760" s="1022"/>
      <c r="CU760" s="1022"/>
      <c r="CV760" s="1022"/>
      <c r="CW760" s="1065"/>
      <c r="CX760" s="1026"/>
      <c r="CY760" s="1022"/>
      <c r="CZ760" s="1022"/>
      <c r="DA760" s="1022"/>
      <c r="DB760" s="1022"/>
      <c r="DC760" s="1065"/>
    </row>
    <row r="761" spans="1:107" ht="18.600000000000001" customHeight="1" x14ac:dyDescent="0.25">
      <c r="A761" s="1180" t="s">
        <v>1438</v>
      </c>
      <c r="B761" s="1018"/>
      <c r="C761" s="1018"/>
      <c r="D761" s="1011"/>
      <c r="E761" s="1023"/>
      <c r="F761" s="1019"/>
      <c r="G761" s="1016"/>
      <c r="H761" s="1020"/>
      <c r="I761" s="1239"/>
      <c r="J761" s="1238"/>
      <c r="K761" s="1021"/>
      <c r="L761" s="1016"/>
      <c r="M761" s="1022"/>
      <c r="N76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6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6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6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6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6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61" s="1022"/>
      <c r="U761" s="1022"/>
      <c r="V76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6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6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6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6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6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61" s="1022"/>
      <c r="AC761" s="1046"/>
      <c r="AD761" s="1047"/>
      <c r="AE761" s="1047"/>
      <c r="AF761" s="1047"/>
      <c r="AG761" s="1039"/>
      <c r="AH761" s="1038"/>
      <c r="AI761" s="1048"/>
      <c r="AJ761" s="1048"/>
      <c r="AK761" s="1041"/>
      <c r="AL761" s="1042"/>
      <c r="AM761" s="1043"/>
      <c r="AN761" s="1040"/>
      <c r="AO761" s="1044"/>
      <c r="AP761" s="1044"/>
      <c r="AQ761" s="1044"/>
      <c r="AR761" s="1044"/>
      <c r="AS761" s="1044"/>
      <c r="AT761" s="1044"/>
      <c r="AU761" s="1049"/>
      <c r="AV761" s="1041"/>
      <c r="AW761" s="1041"/>
      <c r="AX761" s="1047"/>
      <c r="AY76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6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61" s="1055"/>
      <c r="BB761" s="1038"/>
      <c r="BC761" s="1038"/>
      <c r="BD76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61" s="1038"/>
      <c r="BF761" s="1030"/>
      <c r="BG761" s="1030"/>
      <c r="BH761" s="1066"/>
      <c r="BI761" s="1038"/>
      <c r="BJ761" s="1066"/>
      <c r="BK761" s="1055"/>
      <c r="BL761" s="1038"/>
      <c r="BM761" s="1067"/>
      <c r="BN761" s="1068"/>
      <c r="BO761" s="1055"/>
      <c r="BP761" s="1022"/>
      <c r="BQ761" s="1067"/>
      <c r="BR761" s="1069"/>
      <c r="BS761" s="1070"/>
      <c r="BT761" s="1022"/>
      <c r="BU761" s="1071"/>
      <c r="BV761" s="1039"/>
      <c r="BW761" s="1025"/>
      <c r="BX761" s="1026"/>
      <c r="BY761" s="1022"/>
      <c r="BZ761" s="1022"/>
      <c r="CA761" s="1025"/>
      <c r="CB761" s="1026"/>
      <c r="CC761" s="1025"/>
      <c r="CD761" s="1026"/>
      <c r="CE761" s="1025"/>
      <c r="CF761" s="1026"/>
      <c r="CG761" s="1202"/>
      <c r="CH761" s="1022"/>
      <c r="CI761" s="1022"/>
      <c r="CJ761" s="1022"/>
      <c r="CK761" s="1065"/>
      <c r="CL761" s="1026"/>
      <c r="CM761" s="1202"/>
      <c r="CN761" s="1022"/>
      <c r="CO761" s="1022"/>
      <c r="CP761" s="1022"/>
      <c r="CQ761" s="1065"/>
      <c r="CR761" s="1026"/>
      <c r="CS761" s="1202"/>
      <c r="CT761" s="1022"/>
      <c r="CU761" s="1022"/>
      <c r="CV761" s="1022"/>
      <c r="CW761" s="1065"/>
      <c r="CX761" s="1026"/>
      <c r="CY761" s="1022"/>
      <c r="CZ761" s="1022"/>
      <c r="DA761" s="1022"/>
      <c r="DB761" s="1022"/>
      <c r="DC761" s="1065"/>
    </row>
    <row r="762" spans="1:107" ht="18.600000000000001" customHeight="1" x14ac:dyDescent="0.25">
      <c r="A762" s="1180" t="s">
        <v>1439</v>
      </c>
      <c r="B762" s="1018"/>
      <c r="C762" s="1018"/>
      <c r="D762" s="1011"/>
      <c r="E762" s="1023"/>
      <c r="F762" s="1019"/>
      <c r="G762" s="1016"/>
      <c r="H762" s="1020"/>
      <c r="I762" s="1239"/>
      <c r="J762" s="1238"/>
      <c r="K762" s="1021"/>
      <c r="L762" s="1016"/>
      <c r="M762" s="1022"/>
      <c r="N76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6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6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6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6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6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62" s="1022"/>
      <c r="U762" s="1022"/>
      <c r="V76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6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6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6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6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6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62" s="1022"/>
      <c r="AC762" s="1046"/>
      <c r="AD762" s="1047"/>
      <c r="AE762" s="1047"/>
      <c r="AF762" s="1047"/>
      <c r="AG762" s="1039"/>
      <c r="AH762" s="1038"/>
      <c r="AI762" s="1048"/>
      <c r="AJ762" s="1048"/>
      <c r="AK762" s="1041"/>
      <c r="AL762" s="1042"/>
      <c r="AM762" s="1043"/>
      <c r="AN762" s="1040"/>
      <c r="AO762" s="1044"/>
      <c r="AP762" s="1044"/>
      <c r="AQ762" s="1044"/>
      <c r="AR762" s="1044"/>
      <c r="AS762" s="1044"/>
      <c r="AT762" s="1044"/>
      <c r="AU762" s="1049"/>
      <c r="AV762" s="1041"/>
      <c r="AW762" s="1041"/>
      <c r="AX762" s="1047"/>
      <c r="AY76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6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62" s="1055"/>
      <c r="BB762" s="1038"/>
      <c r="BC762" s="1038"/>
      <c r="BD76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62" s="1038"/>
      <c r="BF762" s="1030"/>
      <c r="BG762" s="1030"/>
      <c r="BH762" s="1066"/>
      <c r="BI762" s="1038"/>
      <c r="BJ762" s="1066"/>
      <c r="BK762" s="1055"/>
      <c r="BL762" s="1038"/>
      <c r="BM762" s="1067"/>
      <c r="BN762" s="1068"/>
      <c r="BO762" s="1055"/>
      <c r="BP762" s="1022"/>
      <c r="BQ762" s="1067"/>
      <c r="BR762" s="1069"/>
      <c r="BS762" s="1070"/>
      <c r="BT762" s="1022"/>
      <c r="BU762" s="1071"/>
      <c r="BV762" s="1039"/>
      <c r="BW762" s="1025"/>
      <c r="BX762" s="1026"/>
      <c r="BY762" s="1022"/>
      <c r="BZ762" s="1022"/>
      <c r="CA762" s="1025"/>
      <c r="CB762" s="1026"/>
      <c r="CC762" s="1025"/>
      <c r="CD762" s="1026"/>
      <c r="CE762" s="1025"/>
      <c r="CF762" s="1072"/>
      <c r="CG762" s="1203"/>
      <c r="CH762" s="1051"/>
      <c r="CI762" s="1051"/>
      <c r="CJ762" s="1051"/>
      <c r="CK762" s="1065"/>
      <c r="CL762" s="1072"/>
      <c r="CM762" s="1203"/>
      <c r="CN762" s="1051"/>
      <c r="CO762" s="1051"/>
      <c r="CP762" s="1051"/>
      <c r="CQ762" s="1065"/>
      <c r="CR762" s="1026"/>
      <c r="CS762" s="1202"/>
      <c r="CT762" s="1022"/>
      <c r="CU762" s="1022"/>
      <c r="CV762" s="1022"/>
      <c r="CW762" s="1065"/>
      <c r="CX762" s="1026"/>
      <c r="CY762" s="1022"/>
      <c r="CZ762" s="1022"/>
      <c r="DA762" s="1022"/>
      <c r="DB762" s="1022"/>
      <c r="DC762" s="1065"/>
    </row>
    <row r="763" spans="1:107" ht="18.600000000000001" customHeight="1" x14ac:dyDescent="0.25">
      <c r="A763" s="1180" t="s">
        <v>1440</v>
      </c>
      <c r="B763" s="1018"/>
      <c r="C763" s="1018"/>
      <c r="D763" s="1011"/>
      <c r="E763" s="1023"/>
      <c r="F763" s="1019"/>
      <c r="G763" s="1016"/>
      <c r="H763" s="1020"/>
      <c r="I763" s="1239"/>
      <c r="J763" s="1238"/>
      <c r="K763" s="1021"/>
      <c r="L763" s="1016"/>
      <c r="M763" s="1022"/>
      <c r="N76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6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6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6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6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6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63" s="1022"/>
      <c r="U763" s="1022"/>
      <c r="V76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6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6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6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6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6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63" s="1022"/>
      <c r="AC763" s="1046"/>
      <c r="AD763" s="1047"/>
      <c r="AE763" s="1047"/>
      <c r="AF763" s="1047"/>
      <c r="AG763" s="1039"/>
      <c r="AH763" s="1038"/>
      <c r="AI763" s="1048"/>
      <c r="AJ763" s="1048"/>
      <c r="AK763" s="1041"/>
      <c r="AL763" s="1042"/>
      <c r="AM763" s="1043"/>
      <c r="AN763" s="1040"/>
      <c r="AO763" s="1044"/>
      <c r="AP763" s="1044"/>
      <c r="AQ763" s="1044"/>
      <c r="AR763" s="1044"/>
      <c r="AS763" s="1044"/>
      <c r="AT763" s="1044"/>
      <c r="AU763" s="1049"/>
      <c r="AV763" s="1041"/>
      <c r="AW763" s="1041"/>
      <c r="AX763" s="1047"/>
      <c r="AY76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6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63" s="1055"/>
      <c r="BB763" s="1038"/>
      <c r="BC763" s="1038"/>
      <c r="BD76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63" s="1038"/>
      <c r="BF763" s="1030"/>
      <c r="BG763" s="1030"/>
      <c r="BH763" s="1066"/>
      <c r="BI763" s="1038"/>
      <c r="BJ763" s="1066"/>
      <c r="BK763" s="1055"/>
      <c r="BL763" s="1038"/>
      <c r="BM763" s="1067"/>
      <c r="BN763" s="1068"/>
      <c r="BO763" s="1055"/>
      <c r="BP763" s="1022"/>
      <c r="BQ763" s="1067"/>
      <c r="BR763" s="1069"/>
      <c r="BS763" s="1070"/>
      <c r="BT763" s="1022"/>
      <c r="BU763" s="1071"/>
      <c r="BV763" s="1039"/>
      <c r="BW763" s="1025"/>
      <c r="BX763" s="1026"/>
      <c r="BY763" s="1022"/>
      <c r="BZ763" s="1022"/>
      <c r="CA763" s="1025"/>
      <c r="CB763" s="1026"/>
      <c r="CC763" s="1025"/>
      <c r="CD763" s="1026"/>
      <c r="CE763" s="1025"/>
      <c r="CF763" s="1026"/>
      <c r="CG763" s="1202"/>
      <c r="CH763" s="1022"/>
      <c r="CI763" s="1022"/>
      <c r="CJ763" s="1022"/>
      <c r="CK763" s="1065"/>
      <c r="CL763" s="1026"/>
      <c r="CM763" s="1202"/>
      <c r="CN763" s="1022"/>
      <c r="CO763" s="1022"/>
      <c r="CP763" s="1022"/>
      <c r="CQ763" s="1065"/>
      <c r="CR763" s="1026"/>
      <c r="CS763" s="1202"/>
      <c r="CT763" s="1022"/>
      <c r="CU763" s="1022"/>
      <c r="CV763" s="1022"/>
      <c r="CW763" s="1065"/>
      <c r="CX763" s="1026"/>
      <c r="CY763" s="1022"/>
      <c r="CZ763" s="1022"/>
      <c r="DA763" s="1022"/>
      <c r="DB763" s="1022"/>
      <c r="DC763" s="1065"/>
    </row>
    <row r="764" spans="1:107" ht="18.600000000000001" customHeight="1" x14ac:dyDescent="0.25">
      <c r="A764" s="1180" t="s">
        <v>1441</v>
      </c>
      <c r="B764" s="1018"/>
      <c r="C764" s="1018"/>
      <c r="D764" s="1011"/>
      <c r="E764" s="1023"/>
      <c r="F764" s="1019"/>
      <c r="G764" s="1016"/>
      <c r="H764" s="1020"/>
      <c r="I764" s="1239"/>
      <c r="J764" s="1238"/>
      <c r="K764" s="1021"/>
      <c r="L764" s="1016"/>
      <c r="M764" s="1022"/>
      <c r="N76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6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6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6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6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6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64" s="1022"/>
      <c r="U764" s="1022"/>
      <c r="V76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6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6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6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6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6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64" s="1022"/>
      <c r="AC764" s="1046"/>
      <c r="AD764" s="1047"/>
      <c r="AE764" s="1047"/>
      <c r="AF764" s="1047"/>
      <c r="AG764" s="1039"/>
      <c r="AH764" s="1038"/>
      <c r="AI764" s="1048"/>
      <c r="AJ764" s="1048"/>
      <c r="AK764" s="1041"/>
      <c r="AL764" s="1042"/>
      <c r="AM764" s="1043"/>
      <c r="AN764" s="1040"/>
      <c r="AO764" s="1044"/>
      <c r="AP764" s="1044"/>
      <c r="AQ764" s="1044"/>
      <c r="AR764" s="1044"/>
      <c r="AS764" s="1044"/>
      <c r="AT764" s="1044"/>
      <c r="AU764" s="1049"/>
      <c r="AV764" s="1041"/>
      <c r="AW764" s="1041"/>
      <c r="AX764" s="1047"/>
      <c r="AY76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6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64" s="1055"/>
      <c r="BB764" s="1038"/>
      <c r="BC764" s="1038"/>
      <c r="BD76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64" s="1038"/>
      <c r="BF764" s="1030"/>
      <c r="BG764" s="1030"/>
      <c r="BH764" s="1066"/>
      <c r="BI764" s="1038"/>
      <c r="BJ764" s="1066"/>
      <c r="BK764" s="1055"/>
      <c r="BL764" s="1038"/>
      <c r="BM764" s="1067"/>
      <c r="BN764" s="1068"/>
      <c r="BO764" s="1055"/>
      <c r="BP764" s="1022"/>
      <c r="BQ764" s="1067"/>
      <c r="BR764" s="1069"/>
      <c r="BS764" s="1070"/>
      <c r="BT764" s="1022"/>
      <c r="BU764" s="1071"/>
      <c r="BV764" s="1039"/>
      <c r="BW764" s="1025"/>
      <c r="BX764" s="1026"/>
      <c r="BY764" s="1022"/>
      <c r="BZ764" s="1022"/>
      <c r="CA764" s="1025"/>
      <c r="CB764" s="1026"/>
      <c r="CC764" s="1025"/>
      <c r="CD764" s="1026"/>
      <c r="CE764" s="1025"/>
      <c r="CF764" s="1072"/>
      <c r="CG764" s="1203"/>
      <c r="CH764" s="1051"/>
      <c r="CI764" s="1051"/>
      <c r="CJ764" s="1051"/>
      <c r="CK764" s="1065"/>
      <c r="CL764" s="1072"/>
      <c r="CM764" s="1203"/>
      <c r="CN764" s="1051"/>
      <c r="CO764" s="1051"/>
      <c r="CP764" s="1051"/>
      <c r="CQ764" s="1065"/>
      <c r="CR764" s="1026"/>
      <c r="CS764" s="1202"/>
      <c r="CT764" s="1022"/>
      <c r="CU764" s="1022"/>
      <c r="CV764" s="1022"/>
      <c r="CW764" s="1065"/>
      <c r="CX764" s="1026"/>
      <c r="CY764" s="1022"/>
      <c r="CZ764" s="1022"/>
      <c r="DA764" s="1022"/>
      <c r="DB764" s="1022"/>
      <c r="DC764" s="1065"/>
    </row>
    <row r="765" spans="1:107" ht="18.600000000000001" customHeight="1" x14ac:dyDescent="0.25">
      <c r="A765" s="1180" t="s">
        <v>1442</v>
      </c>
      <c r="B765" s="1018"/>
      <c r="C765" s="1018"/>
      <c r="D765" s="1011"/>
      <c r="E765" s="1023"/>
      <c r="F765" s="1019"/>
      <c r="G765" s="1016"/>
      <c r="H765" s="1020"/>
      <c r="I765" s="1239"/>
      <c r="J765" s="1238"/>
      <c r="K765" s="1021"/>
      <c r="L765" s="1016"/>
      <c r="M765" s="1022"/>
      <c r="N76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6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6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6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6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6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65" s="1022"/>
      <c r="U765" s="1022"/>
      <c r="V76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6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6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6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6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6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65" s="1022"/>
      <c r="AC765" s="1046"/>
      <c r="AD765" s="1047"/>
      <c r="AE765" s="1047"/>
      <c r="AF765" s="1047"/>
      <c r="AG765" s="1039"/>
      <c r="AH765" s="1038"/>
      <c r="AI765" s="1048"/>
      <c r="AJ765" s="1048"/>
      <c r="AK765" s="1041"/>
      <c r="AL765" s="1042"/>
      <c r="AM765" s="1043"/>
      <c r="AN765" s="1040"/>
      <c r="AO765" s="1044"/>
      <c r="AP765" s="1044"/>
      <c r="AQ765" s="1044"/>
      <c r="AR765" s="1044"/>
      <c r="AS765" s="1044"/>
      <c r="AT765" s="1044"/>
      <c r="AU765" s="1049"/>
      <c r="AV765" s="1041"/>
      <c r="AW765" s="1041"/>
      <c r="AX765" s="1047"/>
      <c r="AY76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6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65" s="1055"/>
      <c r="BB765" s="1038"/>
      <c r="BC765" s="1038"/>
      <c r="BD76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65" s="1038"/>
      <c r="BF765" s="1030"/>
      <c r="BG765" s="1030"/>
      <c r="BH765" s="1066"/>
      <c r="BI765" s="1038"/>
      <c r="BJ765" s="1066"/>
      <c r="BK765" s="1055"/>
      <c r="BL765" s="1038"/>
      <c r="BM765" s="1067"/>
      <c r="BN765" s="1068"/>
      <c r="BO765" s="1055"/>
      <c r="BP765" s="1022"/>
      <c r="BQ765" s="1067"/>
      <c r="BR765" s="1069"/>
      <c r="BS765" s="1070"/>
      <c r="BT765" s="1022"/>
      <c r="BU765" s="1071"/>
      <c r="BV765" s="1039"/>
      <c r="BW765" s="1025"/>
      <c r="BX765" s="1026"/>
      <c r="BY765" s="1022"/>
      <c r="BZ765" s="1022"/>
      <c r="CA765" s="1025"/>
      <c r="CB765" s="1026"/>
      <c r="CC765" s="1025"/>
      <c r="CD765" s="1026"/>
      <c r="CE765" s="1025"/>
      <c r="CF765" s="1026"/>
      <c r="CG765" s="1202"/>
      <c r="CH765" s="1022"/>
      <c r="CI765" s="1022"/>
      <c r="CJ765" s="1022"/>
      <c r="CK765" s="1065"/>
      <c r="CL765" s="1026"/>
      <c r="CM765" s="1202"/>
      <c r="CN765" s="1022"/>
      <c r="CO765" s="1022"/>
      <c r="CP765" s="1022"/>
      <c r="CQ765" s="1065"/>
      <c r="CR765" s="1026"/>
      <c r="CS765" s="1202"/>
      <c r="CT765" s="1022"/>
      <c r="CU765" s="1022"/>
      <c r="CV765" s="1022"/>
      <c r="CW765" s="1065"/>
      <c r="CX765" s="1026"/>
      <c r="CY765" s="1022"/>
      <c r="CZ765" s="1022"/>
      <c r="DA765" s="1022"/>
      <c r="DB765" s="1022"/>
      <c r="DC765" s="1065"/>
    </row>
    <row r="766" spans="1:107" ht="18.600000000000001" customHeight="1" x14ac:dyDescent="0.25">
      <c r="A766" s="1180" t="s">
        <v>1443</v>
      </c>
      <c r="B766" s="1018"/>
      <c r="C766" s="1018"/>
      <c r="D766" s="1011"/>
      <c r="E766" s="1023"/>
      <c r="F766" s="1019"/>
      <c r="G766" s="1016"/>
      <c r="H766" s="1020"/>
      <c r="I766" s="1239"/>
      <c r="J766" s="1238"/>
      <c r="K766" s="1021"/>
      <c r="L766" s="1016"/>
      <c r="M766" s="1022"/>
      <c r="N76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6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6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6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6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6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66" s="1022"/>
      <c r="U766" s="1022"/>
      <c r="V76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6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6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6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6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6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66" s="1022"/>
      <c r="AC766" s="1046"/>
      <c r="AD766" s="1047"/>
      <c r="AE766" s="1047"/>
      <c r="AF766" s="1047"/>
      <c r="AG766" s="1039"/>
      <c r="AH766" s="1038"/>
      <c r="AI766" s="1048"/>
      <c r="AJ766" s="1048"/>
      <c r="AK766" s="1041"/>
      <c r="AL766" s="1042"/>
      <c r="AM766" s="1043"/>
      <c r="AN766" s="1040"/>
      <c r="AO766" s="1044"/>
      <c r="AP766" s="1044"/>
      <c r="AQ766" s="1044"/>
      <c r="AR766" s="1044"/>
      <c r="AS766" s="1044"/>
      <c r="AT766" s="1044"/>
      <c r="AU766" s="1049"/>
      <c r="AV766" s="1041"/>
      <c r="AW766" s="1041"/>
      <c r="AX766" s="1047"/>
      <c r="AY76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6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66" s="1055"/>
      <c r="BB766" s="1038"/>
      <c r="BC766" s="1038"/>
      <c r="BD76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66" s="1038"/>
      <c r="BF766" s="1030"/>
      <c r="BG766" s="1030"/>
      <c r="BH766" s="1066"/>
      <c r="BI766" s="1038"/>
      <c r="BJ766" s="1066"/>
      <c r="BK766" s="1055"/>
      <c r="BL766" s="1038"/>
      <c r="BM766" s="1067"/>
      <c r="BN766" s="1068"/>
      <c r="BO766" s="1055"/>
      <c r="BP766" s="1022"/>
      <c r="BQ766" s="1067"/>
      <c r="BR766" s="1069"/>
      <c r="BS766" s="1070"/>
      <c r="BT766" s="1022"/>
      <c r="BU766" s="1071"/>
      <c r="BV766" s="1039"/>
      <c r="BW766" s="1025"/>
      <c r="BX766" s="1026"/>
      <c r="BY766" s="1022"/>
      <c r="BZ766" s="1022"/>
      <c r="CA766" s="1025"/>
      <c r="CB766" s="1026"/>
      <c r="CC766" s="1025"/>
      <c r="CD766" s="1026"/>
      <c r="CE766" s="1025"/>
      <c r="CF766" s="1072"/>
      <c r="CG766" s="1203"/>
      <c r="CH766" s="1051"/>
      <c r="CI766" s="1051"/>
      <c r="CJ766" s="1051"/>
      <c r="CK766" s="1065"/>
      <c r="CL766" s="1072"/>
      <c r="CM766" s="1203"/>
      <c r="CN766" s="1051"/>
      <c r="CO766" s="1051"/>
      <c r="CP766" s="1051"/>
      <c r="CQ766" s="1065"/>
      <c r="CR766" s="1026"/>
      <c r="CS766" s="1202"/>
      <c r="CT766" s="1022"/>
      <c r="CU766" s="1022"/>
      <c r="CV766" s="1022"/>
      <c r="CW766" s="1065"/>
      <c r="CX766" s="1026"/>
      <c r="CY766" s="1022"/>
      <c r="CZ766" s="1022"/>
      <c r="DA766" s="1022"/>
      <c r="DB766" s="1022"/>
      <c r="DC766" s="1065"/>
    </row>
    <row r="767" spans="1:107" ht="18.600000000000001" customHeight="1" x14ac:dyDescent="0.25">
      <c r="A767" s="1180" t="s">
        <v>1444</v>
      </c>
      <c r="B767" s="1018"/>
      <c r="C767" s="1018"/>
      <c r="D767" s="1011"/>
      <c r="E767" s="1023"/>
      <c r="F767" s="1019"/>
      <c r="G767" s="1016"/>
      <c r="H767" s="1020"/>
      <c r="I767" s="1239"/>
      <c r="J767" s="1238"/>
      <c r="K767" s="1021"/>
      <c r="L767" s="1016"/>
      <c r="M767" s="1022"/>
      <c r="N76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6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6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6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6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6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67" s="1022"/>
      <c r="U767" s="1022"/>
      <c r="V76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6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6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6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6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6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67" s="1022"/>
      <c r="AC767" s="1046"/>
      <c r="AD767" s="1047"/>
      <c r="AE767" s="1047"/>
      <c r="AF767" s="1047"/>
      <c r="AG767" s="1039"/>
      <c r="AH767" s="1038"/>
      <c r="AI767" s="1048"/>
      <c r="AJ767" s="1048"/>
      <c r="AK767" s="1041"/>
      <c r="AL767" s="1042"/>
      <c r="AM767" s="1043"/>
      <c r="AN767" s="1040"/>
      <c r="AO767" s="1044"/>
      <c r="AP767" s="1044"/>
      <c r="AQ767" s="1044"/>
      <c r="AR767" s="1044"/>
      <c r="AS767" s="1044"/>
      <c r="AT767" s="1044"/>
      <c r="AU767" s="1049"/>
      <c r="AV767" s="1041"/>
      <c r="AW767" s="1041"/>
      <c r="AX767" s="1047"/>
      <c r="AY76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6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67" s="1055"/>
      <c r="BB767" s="1038"/>
      <c r="BC767" s="1038"/>
      <c r="BD76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67" s="1038"/>
      <c r="BF767" s="1030"/>
      <c r="BG767" s="1030"/>
      <c r="BH767" s="1066"/>
      <c r="BI767" s="1038"/>
      <c r="BJ767" s="1066"/>
      <c r="BK767" s="1055"/>
      <c r="BL767" s="1038"/>
      <c r="BM767" s="1067"/>
      <c r="BN767" s="1068"/>
      <c r="BO767" s="1055"/>
      <c r="BP767" s="1022"/>
      <c r="BQ767" s="1067"/>
      <c r="BR767" s="1069"/>
      <c r="BS767" s="1070"/>
      <c r="BT767" s="1022"/>
      <c r="BU767" s="1071"/>
      <c r="BV767" s="1039"/>
      <c r="BW767" s="1025"/>
      <c r="BX767" s="1026"/>
      <c r="BY767" s="1022"/>
      <c r="BZ767" s="1022"/>
      <c r="CA767" s="1025"/>
      <c r="CB767" s="1026"/>
      <c r="CC767" s="1025"/>
      <c r="CD767" s="1026"/>
      <c r="CE767" s="1025"/>
      <c r="CF767" s="1026"/>
      <c r="CG767" s="1202"/>
      <c r="CH767" s="1022"/>
      <c r="CI767" s="1022"/>
      <c r="CJ767" s="1022"/>
      <c r="CK767" s="1065"/>
      <c r="CL767" s="1026"/>
      <c r="CM767" s="1202"/>
      <c r="CN767" s="1022"/>
      <c r="CO767" s="1022"/>
      <c r="CP767" s="1022"/>
      <c r="CQ767" s="1065"/>
      <c r="CR767" s="1026"/>
      <c r="CS767" s="1202"/>
      <c r="CT767" s="1022"/>
      <c r="CU767" s="1022"/>
      <c r="CV767" s="1022"/>
      <c r="CW767" s="1065"/>
      <c r="CX767" s="1026"/>
      <c r="CY767" s="1022"/>
      <c r="CZ767" s="1022"/>
      <c r="DA767" s="1022"/>
      <c r="DB767" s="1022"/>
      <c r="DC767" s="1065"/>
    </row>
    <row r="768" spans="1:107" ht="18.600000000000001" customHeight="1" x14ac:dyDescent="0.25">
      <c r="A768" s="1180" t="s">
        <v>1445</v>
      </c>
      <c r="B768" s="1018"/>
      <c r="C768" s="1018"/>
      <c r="D768" s="1011"/>
      <c r="E768" s="1023"/>
      <c r="F768" s="1019"/>
      <c r="G768" s="1016"/>
      <c r="H768" s="1020"/>
      <c r="I768" s="1239"/>
      <c r="J768" s="1238"/>
      <c r="K768" s="1021"/>
      <c r="L768" s="1016"/>
      <c r="M768" s="1022"/>
      <c r="N76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6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6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6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6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6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68" s="1022"/>
      <c r="U768" s="1022"/>
      <c r="V76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6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6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6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6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6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68" s="1022"/>
      <c r="AC768" s="1046"/>
      <c r="AD768" s="1047"/>
      <c r="AE768" s="1047"/>
      <c r="AF768" s="1047"/>
      <c r="AG768" s="1039"/>
      <c r="AH768" s="1038"/>
      <c r="AI768" s="1048"/>
      <c r="AJ768" s="1048"/>
      <c r="AK768" s="1041"/>
      <c r="AL768" s="1042"/>
      <c r="AM768" s="1043"/>
      <c r="AN768" s="1040"/>
      <c r="AO768" s="1044"/>
      <c r="AP768" s="1044"/>
      <c r="AQ768" s="1044"/>
      <c r="AR768" s="1044"/>
      <c r="AS768" s="1044"/>
      <c r="AT768" s="1044"/>
      <c r="AU768" s="1049"/>
      <c r="AV768" s="1041"/>
      <c r="AW768" s="1041"/>
      <c r="AX768" s="1047"/>
      <c r="AY76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6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68" s="1055"/>
      <c r="BB768" s="1038"/>
      <c r="BC768" s="1038"/>
      <c r="BD76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68" s="1038"/>
      <c r="BF768" s="1030"/>
      <c r="BG768" s="1030"/>
      <c r="BH768" s="1066"/>
      <c r="BI768" s="1038"/>
      <c r="BJ768" s="1066"/>
      <c r="BK768" s="1055"/>
      <c r="BL768" s="1038"/>
      <c r="BM768" s="1067"/>
      <c r="BN768" s="1068"/>
      <c r="BO768" s="1055"/>
      <c r="BP768" s="1022"/>
      <c r="BQ768" s="1067"/>
      <c r="BR768" s="1069"/>
      <c r="BS768" s="1070"/>
      <c r="BT768" s="1022"/>
      <c r="BU768" s="1071"/>
      <c r="BV768" s="1039"/>
      <c r="BW768" s="1025"/>
      <c r="BX768" s="1026"/>
      <c r="BY768" s="1022"/>
      <c r="BZ768" s="1022"/>
      <c r="CA768" s="1025"/>
      <c r="CB768" s="1026"/>
      <c r="CC768" s="1025"/>
      <c r="CD768" s="1026"/>
      <c r="CE768" s="1025"/>
      <c r="CF768" s="1072"/>
      <c r="CG768" s="1203"/>
      <c r="CH768" s="1051"/>
      <c r="CI768" s="1051"/>
      <c r="CJ768" s="1051"/>
      <c r="CK768" s="1065"/>
      <c r="CL768" s="1072"/>
      <c r="CM768" s="1203"/>
      <c r="CN768" s="1051"/>
      <c r="CO768" s="1051"/>
      <c r="CP768" s="1051"/>
      <c r="CQ768" s="1065"/>
      <c r="CR768" s="1026"/>
      <c r="CS768" s="1202"/>
      <c r="CT768" s="1022"/>
      <c r="CU768" s="1022"/>
      <c r="CV768" s="1022"/>
      <c r="CW768" s="1065"/>
      <c r="CX768" s="1026"/>
      <c r="CY768" s="1022"/>
      <c r="CZ768" s="1022"/>
      <c r="DA768" s="1022"/>
      <c r="DB768" s="1022"/>
      <c r="DC768" s="1065"/>
    </row>
    <row r="769" spans="1:107" ht="18.600000000000001" customHeight="1" x14ac:dyDescent="0.25">
      <c r="A769" s="1180" t="s">
        <v>1446</v>
      </c>
      <c r="B769" s="1018"/>
      <c r="C769" s="1018"/>
      <c r="D769" s="1011"/>
      <c r="E769" s="1023"/>
      <c r="F769" s="1019"/>
      <c r="G769" s="1016"/>
      <c r="H769" s="1020"/>
      <c r="I769" s="1239"/>
      <c r="J769" s="1238"/>
      <c r="K769" s="1021"/>
      <c r="L769" s="1016"/>
      <c r="M769" s="1022"/>
      <c r="N76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6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6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6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6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6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69" s="1022"/>
      <c r="U769" s="1022"/>
      <c r="V76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6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6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6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6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6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69" s="1022"/>
      <c r="AC769" s="1046"/>
      <c r="AD769" s="1047"/>
      <c r="AE769" s="1047"/>
      <c r="AF769" s="1047"/>
      <c r="AG769" s="1039"/>
      <c r="AH769" s="1038"/>
      <c r="AI769" s="1048"/>
      <c r="AJ769" s="1048"/>
      <c r="AK769" s="1041"/>
      <c r="AL769" s="1042"/>
      <c r="AM769" s="1043"/>
      <c r="AN769" s="1040"/>
      <c r="AO769" s="1044"/>
      <c r="AP769" s="1044"/>
      <c r="AQ769" s="1044"/>
      <c r="AR769" s="1044"/>
      <c r="AS769" s="1044"/>
      <c r="AT769" s="1044"/>
      <c r="AU769" s="1049"/>
      <c r="AV769" s="1041"/>
      <c r="AW769" s="1041"/>
      <c r="AX769" s="1047"/>
      <c r="AY76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6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69" s="1055"/>
      <c r="BB769" s="1038"/>
      <c r="BC769" s="1038"/>
      <c r="BD76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69" s="1038"/>
      <c r="BF769" s="1030"/>
      <c r="BG769" s="1030"/>
      <c r="BH769" s="1066"/>
      <c r="BI769" s="1038"/>
      <c r="BJ769" s="1066"/>
      <c r="BK769" s="1055"/>
      <c r="BL769" s="1038"/>
      <c r="BM769" s="1067"/>
      <c r="BN769" s="1068"/>
      <c r="BO769" s="1055"/>
      <c r="BP769" s="1022"/>
      <c r="BQ769" s="1067"/>
      <c r="BR769" s="1069"/>
      <c r="BS769" s="1070"/>
      <c r="BT769" s="1022"/>
      <c r="BU769" s="1071"/>
      <c r="BV769" s="1039"/>
      <c r="BW769" s="1025"/>
      <c r="BX769" s="1026"/>
      <c r="BY769" s="1022"/>
      <c r="BZ769" s="1022"/>
      <c r="CA769" s="1025"/>
      <c r="CB769" s="1026"/>
      <c r="CC769" s="1025"/>
      <c r="CD769" s="1026"/>
      <c r="CE769" s="1025"/>
      <c r="CF769" s="1026"/>
      <c r="CG769" s="1202"/>
      <c r="CH769" s="1022"/>
      <c r="CI769" s="1022"/>
      <c r="CJ769" s="1022"/>
      <c r="CK769" s="1065"/>
      <c r="CL769" s="1026"/>
      <c r="CM769" s="1202"/>
      <c r="CN769" s="1022"/>
      <c r="CO769" s="1022"/>
      <c r="CP769" s="1022"/>
      <c r="CQ769" s="1065"/>
      <c r="CR769" s="1026"/>
      <c r="CS769" s="1202"/>
      <c r="CT769" s="1022"/>
      <c r="CU769" s="1022"/>
      <c r="CV769" s="1022"/>
      <c r="CW769" s="1065"/>
      <c r="CX769" s="1026"/>
      <c r="CY769" s="1022"/>
      <c r="CZ769" s="1022"/>
      <c r="DA769" s="1022"/>
      <c r="DB769" s="1022"/>
      <c r="DC769" s="1065"/>
    </row>
    <row r="770" spans="1:107" ht="18.600000000000001" customHeight="1" x14ac:dyDescent="0.25">
      <c r="A770" s="1180" t="s">
        <v>1447</v>
      </c>
      <c r="B770" s="1018"/>
      <c r="C770" s="1018"/>
      <c r="D770" s="1011"/>
      <c r="E770" s="1023"/>
      <c r="F770" s="1019"/>
      <c r="G770" s="1016"/>
      <c r="H770" s="1020"/>
      <c r="I770" s="1239"/>
      <c r="J770" s="1238"/>
      <c r="K770" s="1021"/>
      <c r="L770" s="1016"/>
      <c r="M770" s="1022"/>
      <c r="N77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7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7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7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7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7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70" s="1022"/>
      <c r="U770" s="1022"/>
      <c r="V77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7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7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7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7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7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70" s="1022"/>
      <c r="AC770" s="1046"/>
      <c r="AD770" s="1047"/>
      <c r="AE770" s="1047"/>
      <c r="AF770" s="1047"/>
      <c r="AG770" s="1039"/>
      <c r="AH770" s="1038"/>
      <c r="AI770" s="1048"/>
      <c r="AJ770" s="1048"/>
      <c r="AK770" s="1041"/>
      <c r="AL770" s="1042"/>
      <c r="AM770" s="1043"/>
      <c r="AN770" s="1040"/>
      <c r="AO770" s="1044"/>
      <c r="AP770" s="1044"/>
      <c r="AQ770" s="1044"/>
      <c r="AR770" s="1044"/>
      <c r="AS770" s="1044"/>
      <c r="AT770" s="1044"/>
      <c r="AU770" s="1049"/>
      <c r="AV770" s="1041"/>
      <c r="AW770" s="1041"/>
      <c r="AX770" s="1047"/>
      <c r="AY77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7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70" s="1055"/>
      <c r="BB770" s="1038"/>
      <c r="BC770" s="1038"/>
      <c r="BD77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70" s="1038"/>
      <c r="BF770" s="1030"/>
      <c r="BG770" s="1030"/>
      <c r="BH770" s="1066"/>
      <c r="BI770" s="1038"/>
      <c r="BJ770" s="1066"/>
      <c r="BK770" s="1055"/>
      <c r="BL770" s="1038"/>
      <c r="BM770" s="1067"/>
      <c r="BN770" s="1068"/>
      <c r="BO770" s="1055"/>
      <c r="BP770" s="1022"/>
      <c r="BQ770" s="1067"/>
      <c r="BR770" s="1069"/>
      <c r="BS770" s="1070"/>
      <c r="BT770" s="1022"/>
      <c r="BU770" s="1071"/>
      <c r="BV770" s="1039"/>
      <c r="BW770" s="1025"/>
      <c r="BX770" s="1026"/>
      <c r="BY770" s="1022"/>
      <c r="BZ770" s="1022"/>
      <c r="CA770" s="1025"/>
      <c r="CB770" s="1026"/>
      <c r="CC770" s="1025"/>
      <c r="CD770" s="1026"/>
      <c r="CE770" s="1025"/>
      <c r="CF770" s="1072"/>
      <c r="CG770" s="1203"/>
      <c r="CH770" s="1051"/>
      <c r="CI770" s="1051"/>
      <c r="CJ770" s="1051"/>
      <c r="CK770" s="1065"/>
      <c r="CL770" s="1072"/>
      <c r="CM770" s="1203"/>
      <c r="CN770" s="1051"/>
      <c r="CO770" s="1051"/>
      <c r="CP770" s="1051"/>
      <c r="CQ770" s="1065"/>
      <c r="CR770" s="1026"/>
      <c r="CS770" s="1202"/>
      <c r="CT770" s="1022"/>
      <c r="CU770" s="1022"/>
      <c r="CV770" s="1022"/>
      <c r="CW770" s="1065"/>
      <c r="CX770" s="1026"/>
      <c r="CY770" s="1022"/>
      <c r="CZ770" s="1022"/>
      <c r="DA770" s="1022"/>
      <c r="DB770" s="1022"/>
      <c r="DC770" s="1065"/>
    </row>
    <row r="771" spans="1:107" ht="18.600000000000001" customHeight="1" x14ac:dyDescent="0.25">
      <c r="A771" s="1180" t="s">
        <v>1448</v>
      </c>
      <c r="B771" s="1018"/>
      <c r="C771" s="1018"/>
      <c r="D771" s="1011"/>
      <c r="E771" s="1023"/>
      <c r="F771" s="1019"/>
      <c r="G771" s="1016"/>
      <c r="H771" s="1020"/>
      <c r="I771" s="1239"/>
      <c r="J771" s="1238"/>
      <c r="K771" s="1021"/>
      <c r="L771" s="1016"/>
      <c r="M771" s="1022"/>
      <c r="N77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7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7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7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7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7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71" s="1022"/>
      <c r="U771" s="1022"/>
      <c r="V77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7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7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7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7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7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71" s="1022"/>
      <c r="AC771" s="1046"/>
      <c r="AD771" s="1047"/>
      <c r="AE771" s="1047"/>
      <c r="AF771" s="1047"/>
      <c r="AG771" s="1039"/>
      <c r="AH771" s="1038"/>
      <c r="AI771" s="1048"/>
      <c r="AJ771" s="1048"/>
      <c r="AK771" s="1041"/>
      <c r="AL771" s="1042"/>
      <c r="AM771" s="1043"/>
      <c r="AN771" s="1040"/>
      <c r="AO771" s="1044"/>
      <c r="AP771" s="1044"/>
      <c r="AQ771" s="1044"/>
      <c r="AR771" s="1044"/>
      <c r="AS771" s="1044"/>
      <c r="AT771" s="1044"/>
      <c r="AU771" s="1049"/>
      <c r="AV771" s="1041"/>
      <c r="AW771" s="1041"/>
      <c r="AX771" s="1047"/>
      <c r="AY77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7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71" s="1055"/>
      <c r="BB771" s="1038"/>
      <c r="BC771" s="1038"/>
      <c r="BD77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71" s="1038"/>
      <c r="BF771" s="1030"/>
      <c r="BG771" s="1030"/>
      <c r="BH771" s="1066"/>
      <c r="BI771" s="1038"/>
      <c r="BJ771" s="1066"/>
      <c r="BK771" s="1055"/>
      <c r="BL771" s="1038"/>
      <c r="BM771" s="1067"/>
      <c r="BN771" s="1068"/>
      <c r="BO771" s="1055"/>
      <c r="BP771" s="1022"/>
      <c r="BQ771" s="1067"/>
      <c r="BR771" s="1069"/>
      <c r="BS771" s="1070"/>
      <c r="BT771" s="1022"/>
      <c r="BU771" s="1071"/>
      <c r="BV771" s="1039"/>
      <c r="BW771" s="1025"/>
      <c r="BX771" s="1026"/>
      <c r="BY771" s="1022"/>
      <c r="BZ771" s="1022"/>
      <c r="CA771" s="1025"/>
      <c r="CB771" s="1026"/>
      <c r="CC771" s="1025"/>
      <c r="CD771" s="1026"/>
      <c r="CE771" s="1025"/>
      <c r="CF771" s="1026"/>
      <c r="CG771" s="1202"/>
      <c r="CH771" s="1022"/>
      <c r="CI771" s="1022"/>
      <c r="CJ771" s="1022"/>
      <c r="CK771" s="1065"/>
      <c r="CL771" s="1026"/>
      <c r="CM771" s="1202"/>
      <c r="CN771" s="1022"/>
      <c r="CO771" s="1022"/>
      <c r="CP771" s="1022"/>
      <c r="CQ771" s="1065"/>
      <c r="CR771" s="1026"/>
      <c r="CS771" s="1202"/>
      <c r="CT771" s="1022"/>
      <c r="CU771" s="1022"/>
      <c r="CV771" s="1022"/>
      <c r="CW771" s="1065"/>
      <c r="CX771" s="1026"/>
      <c r="CY771" s="1022"/>
      <c r="CZ771" s="1022"/>
      <c r="DA771" s="1022"/>
      <c r="DB771" s="1022"/>
      <c r="DC771" s="1065"/>
    </row>
    <row r="772" spans="1:107" ht="18.600000000000001" customHeight="1" x14ac:dyDescent="0.25">
      <c r="A772" s="1180" t="s">
        <v>1449</v>
      </c>
      <c r="B772" s="1018"/>
      <c r="C772" s="1018"/>
      <c r="D772" s="1011"/>
      <c r="E772" s="1023"/>
      <c r="F772" s="1019"/>
      <c r="G772" s="1016"/>
      <c r="H772" s="1020"/>
      <c r="I772" s="1239"/>
      <c r="J772" s="1238"/>
      <c r="K772" s="1021"/>
      <c r="L772" s="1016"/>
      <c r="M772" s="1022"/>
      <c r="N77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7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7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7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7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7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72" s="1022"/>
      <c r="U772" s="1022"/>
      <c r="V77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7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7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7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7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7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72" s="1022"/>
      <c r="AC772" s="1046"/>
      <c r="AD772" s="1047"/>
      <c r="AE772" s="1047"/>
      <c r="AF772" s="1047"/>
      <c r="AG772" s="1039"/>
      <c r="AH772" s="1038"/>
      <c r="AI772" s="1048"/>
      <c r="AJ772" s="1048"/>
      <c r="AK772" s="1041"/>
      <c r="AL772" s="1042"/>
      <c r="AM772" s="1043"/>
      <c r="AN772" s="1040"/>
      <c r="AO772" s="1044"/>
      <c r="AP772" s="1044"/>
      <c r="AQ772" s="1044"/>
      <c r="AR772" s="1044"/>
      <c r="AS772" s="1044"/>
      <c r="AT772" s="1044"/>
      <c r="AU772" s="1049"/>
      <c r="AV772" s="1041"/>
      <c r="AW772" s="1041"/>
      <c r="AX772" s="1047"/>
      <c r="AY77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7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72" s="1055"/>
      <c r="BB772" s="1038"/>
      <c r="BC772" s="1038"/>
      <c r="BD77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72" s="1038"/>
      <c r="BF772" s="1030"/>
      <c r="BG772" s="1030"/>
      <c r="BH772" s="1066"/>
      <c r="BI772" s="1038"/>
      <c r="BJ772" s="1066"/>
      <c r="BK772" s="1055"/>
      <c r="BL772" s="1038"/>
      <c r="BM772" s="1067"/>
      <c r="BN772" s="1068"/>
      <c r="BO772" s="1055"/>
      <c r="BP772" s="1022"/>
      <c r="BQ772" s="1067"/>
      <c r="BR772" s="1069"/>
      <c r="BS772" s="1070"/>
      <c r="BT772" s="1022"/>
      <c r="BU772" s="1071"/>
      <c r="BV772" s="1039"/>
      <c r="BW772" s="1025"/>
      <c r="BX772" s="1026"/>
      <c r="BY772" s="1022"/>
      <c r="BZ772" s="1022"/>
      <c r="CA772" s="1025"/>
      <c r="CB772" s="1026"/>
      <c r="CC772" s="1025"/>
      <c r="CD772" s="1026"/>
      <c r="CE772" s="1025"/>
      <c r="CF772" s="1072"/>
      <c r="CG772" s="1203"/>
      <c r="CH772" s="1051"/>
      <c r="CI772" s="1051"/>
      <c r="CJ772" s="1051"/>
      <c r="CK772" s="1065"/>
      <c r="CL772" s="1072"/>
      <c r="CM772" s="1203"/>
      <c r="CN772" s="1051"/>
      <c r="CO772" s="1051"/>
      <c r="CP772" s="1051"/>
      <c r="CQ772" s="1065"/>
      <c r="CR772" s="1026"/>
      <c r="CS772" s="1202"/>
      <c r="CT772" s="1022"/>
      <c r="CU772" s="1022"/>
      <c r="CV772" s="1022"/>
      <c r="CW772" s="1065"/>
      <c r="CX772" s="1026"/>
      <c r="CY772" s="1022"/>
      <c r="CZ772" s="1022"/>
      <c r="DA772" s="1022"/>
      <c r="DB772" s="1022"/>
      <c r="DC772" s="1065"/>
    </row>
    <row r="773" spans="1:107" ht="18.600000000000001" customHeight="1" x14ac:dyDescent="0.25">
      <c r="A773" s="1180" t="s">
        <v>1450</v>
      </c>
      <c r="B773" s="1018"/>
      <c r="C773" s="1018"/>
      <c r="D773" s="1011"/>
      <c r="E773" s="1023"/>
      <c r="F773" s="1019"/>
      <c r="G773" s="1016"/>
      <c r="H773" s="1020"/>
      <c r="I773" s="1239"/>
      <c r="J773" s="1238"/>
      <c r="K773" s="1021"/>
      <c r="L773" s="1016"/>
      <c r="M773" s="1022"/>
      <c r="N77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7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7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7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7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7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73" s="1022"/>
      <c r="U773" s="1022"/>
      <c r="V77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7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7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7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7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7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73" s="1022"/>
      <c r="AC773" s="1046"/>
      <c r="AD773" s="1047"/>
      <c r="AE773" s="1047"/>
      <c r="AF773" s="1047"/>
      <c r="AG773" s="1039"/>
      <c r="AH773" s="1038"/>
      <c r="AI773" s="1048"/>
      <c r="AJ773" s="1048"/>
      <c r="AK773" s="1041"/>
      <c r="AL773" s="1042"/>
      <c r="AM773" s="1043"/>
      <c r="AN773" s="1040"/>
      <c r="AO773" s="1044"/>
      <c r="AP773" s="1044"/>
      <c r="AQ773" s="1044"/>
      <c r="AR773" s="1044"/>
      <c r="AS773" s="1044"/>
      <c r="AT773" s="1044"/>
      <c r="AU773" s="1049"/>
      <c r="AV773" s="1041"/>
      <c r="AW773" s="1041"/>
      <c r="AX773" s="1047"/>
      <c r="AY77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7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73" s="1055"/>
      <c r="BB773" s="1038"/>
      <c r="BC773" s="1038"/>
      <c r="BD77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73" s="1038"/>
      <c r="BF773" s="1030"/>
      <c r="BG773" s="1030"/>
      <c r="BH773" s="1066"/>
      <c r="BI773" s="1038"/>
      <c r="BJ773" s="1066"/>
      <c r="BK773" s="1055"/>
      <c r="BL773" s="1038"/>
      <c r="BM773" s="1067"/>
      <c r="BN773" s="1068"/>
      <c r="BO773" s="1055"/>
      <c r="BP773" s="1022"/>
      <c r="BQ773" s="1067"/>
      <c r="BR773" s="1069"/>
      <c r="BS773" s="1070"/>
      <c r="BT773" s="1022"/>
      <c r="BU773" s="1071"/>
      <c r="BV773" s="1039"/>
      <c r="BW773" s="1025"/>
      <c r="BX773" s="1026"/>
      <c r="BY773" s="1022"/>
      <c r="BZ773" s="1022"/>
      <c r="CA773" s="1025"/>
      <c r="CB773" s="1026"/>
      <c r="CC773" s="1025"/>
      <c r="CD773" s="1026"/>
      <c r="CE773" s="1025"/>
      <c r="CF773" s="1026"/>
      <c r="CG773" s="1202"/>
      <c r="CH773" s="1022"/>
      <c r="CI773" s="1022"/>
      <c r="CJ773" s="1022"/>
      <c r="CK773" s="1065"/>
      <c r="CL773" s="1026"/>
      <c r="CM773" s="1202"/>
      <c r="CN773" s="1022"/>
      <c r="CO773" s="1022"/>
      <c r="CP773" s="1022"/>
      <c r="CQ773" s="1065"/>
      <c r="CR773" s="1026"/>
      <c r="CS773" s="1202"/>
      <c r="CT773" s="1022"/>
      <c r="CU773" s="1022"/>
      <c r="CV773" s="1022"/>
      <c r="CW773" s="1065"/>
      <c r="CX773" s="1026"/>
      <c r="CY773" s="1022"/>
      <c r="CZ773" s="1022"/>
      <c r="DA773" s="1022"/>
      <c r="DB773" s="1022"/>
      <c r="DC773" s="1065"/>
    </row>
    <row r="774" spans="1:107" ht="18.600000000000001" customHeight="1" x14ac:dyDescent="0.25">
      <c r="A774" s="1180" t="s">
        <v>1451</v>
      </c>
      <c r="B774" s="1018"/>
      <c r="C774" s="1018"/>
      <c r="D774" s="1011"/>
      <c r="E774" s="1023"/>
      <c r="F774" s="1019"/>
      <c r="G774" s="1016"/>
      <c r="H774" s="1020"/>
      <c r="I774" s="1239"/>
      <c r="J774" s="1238"/>
      <c r="K774" s="1021"/>
      <c r="L774" s="1016"/>
      <c r="M774" s="1022"/>
      <c r="N77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7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7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7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7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7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74" s="1022"/>
      <c r="U774" s="1022"/>
      <c r="V77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7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7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7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7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7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74" s="1022"/>
      <c r="AC774" s="1046"/>
      <c r="AD774" s="1047"/>
      <c r="AE774" s="1047"/>
      <c r="AF774" s="1047"/>
      <c r="AG774" s="1039"/>
      <c r="AH774" s="1038"/>
      <c r="AI774" s="1048"/>
      <c r="AJ774" s="1048"/>
      <c r="AK774" s="1041"/>
      <c r="AL774" s="1042"/>
      <c r="AM774" s="1043"/>
      <c r="AN774" s="1040"/>
      <c r="AO774" s="1044"/>
      <c r="AP774" s="1044"/>
      <c r="AQ774" s="1044"/>
      <c r="AR774" s="1044"/>
      <c r="AS774" s="1044"/>
      <c r="AT774" s="1044"/>
      <c r="AU774" s="1049"/>
      <c r="AV774" s="1041"/>
      <c r="AW774" s="1041"/>
      <c r="AX774" s="1047"/>
      <c r="AY77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7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74" s="1055"/>
      <c r="BB774" s="1038"/>
      <c r="BC774" s="1038"/>
      <c r="BD77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74" s="1038"/>
      <c r="BF774" s="1030"/>
      <c r="BG774" s="1030"/>
      <c r="BH774" s="1066"/>
      <c r="BI774" s="1038"/>
      <c r="BJ774" s="1066"/>
      <c r="BK774" s="1055"/>
      <c r="BL774" s="1038"/>
      <c r="BM774" s="1067"/>
      <c r="BN774" s="1068"/>
      <c r="BO774" s="1055"/>
      <c r="BP774" s="1022"/>
      <c r="BQ774" s="1067"/>
      <c r="BR774" s="1069"/>
      <c r="BS774" s="1070"/>
      <c r="BT774" s="1022"/>
      <c r="BU774" s="1071"/>
      <c r="BV774" s="1039"/>
      <c r="BW774" s="1025"/>
      <c r="BX774" s="1026"/>
      <c r="BY774" s="1022"/>
      <c r="BZ774" s="1022"/>
      <c r="CA774" s="1025"/>
      <c r="CB774" s="1026"/>
      <c r="CC774" s="1025"/>
      <c r="CD774" s="1026"/>
      <c r="CE774" s="1025"/>
      <c r="CF774" s="1072"/>
      <c r="CG774" s="1203"/>
      <c r="CH774" s="1051"/>
      <c r="CI774" s="1051"/>
      <c r="CJ774" s="1051"/>
      <c r="CK774" s="1065"/>
      <c r="CL774" s="1072"/>
      <c r="CM774" s="1203"/>
      <c r="CN774" s="1051"/>
      <c r="CO774" s="1051"/>
      <c r="CP774" s="1051"/>
      <c r="CQ774" s="1065"/>
      <c r="CR774" s="1026"/>
      <c r="CS774" s="1202"/>
      <c r="CT774" s="1022"/>
      <c r="CU774" s="1022"/>
      <c r="CV774" s="1022"/>
      <c r="CW774" s="1065"/>
      <c r="CX774" s="1026"/>
      <c r="CY774" s="1022"/>
      <c r="CZ774" s="1022"/>
      <c r="DA774" s="1022"/>
      <c r="DB774" s="1022"/>
      <c r="DC774" s="1065"/>
    </row>
    <row r="775" spans="1:107" ht="18.600000000000001" customHeight="1" x14ac:dyDescent="0.25">
      <c r="A775" s="1180" t="s">
        <v>1452</v>
      </c>
      <c r="B775" s="1018"/>
      <c r="C775" s="1018"/>
      <c r="D775" s="1011"/>
      <c r="E775" s="1023"/>
      <c r="F775" s="1019"/>
      <c r="G775" s="1016"/>
      <c r="H775" s="1020"/>
      <c r="I775" s="1239"/>
      <c r="J775" s="1238"/>
      <c r="K775" s="1021"/>
      <c r="L775" s="1016"/>
      <c r="M775" s="1022"/>
      <c r="N77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7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7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7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7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7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75" s="1022"/>
      <c r="U775" s="1022"/>
      <c r="V77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7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7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7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7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7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75" s="1022"/>
      <c r="AC775" s="1046"/>
      <c r="AD775" s="1047"/>
      <c r="AE775" s="1047"/>
      <c r="AF775" s="1047"/>
      <c r="AG775" s="1039"/>
      <c r="AH775" s="1038"/>
      <c r="AI775" s="1048"/>
      <c r="AJ775" s="1048"/>
      <c r="AK775" s="1041"/>
      <c r="AL775" s="1042"/>
      <c r="AM775" s="1043"/>
      <c r="AN775" s="1040"/>
      <c r="AO775" s="1044"/>
      <c r="AP775" s="1044"/>
      <c r="AQ775" s="1044"/>
      <c r="AR775" s="1044"/>
      <c r="AS775" s="1044"/>
      <c r="AT775" s="1044"/>
      <c r="AU775" s="1049"/>
      <c r="AV775" s="1041"/>
      <c r="AW775" s="1041"/>
      <c r="AX775" s="1047"/>
      <c r="AY77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7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75" s="1055"/>
      <c r="BB775" s="1038"/>
      <c r="BC775" s="1038"/>
      <c r="BD77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75" s="1038"/>
      <c r="BF775" s="1030"/>
      <c r="BG775" s="1030"/>
      <c r="BH775" s="1066"/>
      <c r="BI775" s="1038"/>
      <c r="BJ775" s="1066"/>
      <c r="BK775" s="1055"/>
      <c r="BL775" s="1038"/>
      <c r="BM775" s="1067"/>
      <c r="BN775" s="1068"/>
      <c r="BO775" s="1055"/>
      <c r="BP775" s="1022"/>
      <c r="BQ775" s="1067"/>
      <c r="BR775" s="1069"/>
      <c r="BS775" s="1070"/>
      <c r="BT775" s="1022"/>
      <c r="BU775" s="1071"/>
      <c r="BV775" s="1039"/>
      <c r="BW775" s="1025"/>
      <c r="BX775" s="1026"/>
      <c r="BY775" s="1022"/>
      <c r="BZ775" s="1022"/>
      <c r="CA775" s="1025"/>
      <c r="CB775" s="1026"/>
      <c r="CC775" s="1025"/>
      <c r="CD775" s="1026"/>
      <c r="CE775" s="1025"/>
      <c r="CF775" s="1026"/>
      <c r="CG775" s="1202"/>
      <c r="CH775" s="1022"/>
      <c r="CI775" s="1022"/>
      <c r="CJ775" s="1022"/>
      <c r="CK775" s="1065"/>
      <c r="CL775" s="1026"/>
      <c r="CM775" s="1202"/>
      <c r="CN775" s="1022"/>
      <c r="CO775" s="1022"/>
      <c r="CP775" s="1022"/>
      <c r="CQ775" s="1065"/>
      <c r="CR775" s="1026"/>
      <c r="CS775" s="1202"/>
      <c r="CT775" s="1022"/>
      <c r="CU775" s="1022"/>
      <c r="CV775" s="1022"/>
      <c r="CW775" s="1065"/>
      <c r="CX775" s="1026"/>
      <c r="CY775" s="1022"/>
      <c r="CZ775" s="1022"/>
      <c r="DA775" s="1022"/>
      <c r="DB775" s="1022"/>
      <c r="DC775" s="1065"/>
    </row>
    <row r="776" spans="1:107" ht="18.600000000000001" customHeight="1" x14ac:dyDescent="0.25">
      <c r="A776" s="1180" t="s">
        <v>1453</v>
      </c>
      <c r="B776" s="1018"/>
      <c r="C776" s="1018"/>
      <c r="D776" s="1011"/>
      <c r="E776" s="1023"/>
      <c r="F776" s="1019"/>
      <c r="G776" s="1016"/>
      <c r="H776" s="1020"/>
      <c r="I776" s="1239"/>
      <c r="J776" s="1238"/>
      <c r="K776" s="1021"/>
      <c r="L776" s="1016"/>
      <c r="M776" s="1022"/>
      <c r="N77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7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7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7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7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7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76" s="1022"/>
      <c r="U776" s="1022"/>
      <c r="V77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7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7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7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7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7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76" s="1022"/>
      <c r="AC776" s="1046"/>
      <c r="AD776" s="1047"/>
      <c r="AE776" s="1047"/>
      <c r="AF776" s="1047"/>
      <c r="AG776" s="1039"/>
      <c r="AH776" s="1038"/>
      <c r="AI776" s="1048"/>
      <c r="AJ776" s="1048"/>
      <c r="AK776" s="1041"/>
      <c r="AL776" s="1042"/>
      <c r="AM776" s="1043"/>
      <c r="AN776" s="1040"/>
      <c r="AO776" s="1044"/>
      <c r="AP776" s="1044"/>
      <c r="AQ776" s="1044"/>
      <c r="AR776" s="1044"/>
      <c r="AS776" s="1044"/>
      <c r="AT776" s="1044"/>
      <c r="AU776" s="1049"/>
      <c r="AV776" s="1041"/>
      <c r="AW776" s="1041"/>
      <c r="AX776" s="1047"/>
      <c r="AY77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7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76" s="1055"/>
      <c r="BB776" s="1038"/>
      <c r="BC776" s="1038"/>
      <c r="BD77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76" s="1038"/>
      <c r="BF776" s="1030"/>
      <c r="BG776" s="1030"/>
      <c r="BH776" s="1066"/>
      <c r="BI776" s="1038"/>
      <c r="BJ776" s="1066"/>
      <c r="BK776" s="1055"/>
      <c r="BL776" s="1038"/>
      <c r="BM776" s="1067"/>
      <c r="BN776" s="1068"/>
      <c r="BO776" s="1055"/>
      <c r="BP776" s="1022"/>
      <c r="BQ776" s="1067"/>
      <c r="BR776" s="1069"/>
      <c r="BS776" s="1070"/>
      <c r="BT776" s="1022"/>
      <c r="BU776" s="1071"/>
      <c r="BV776" s="1039"/>
      <c r="BW776" s="1025"/>
      <c r="BX776" s="1026"/>
      <c r="BY776" s="1022"/>
      <c r="BZ776" s="1022"/>
      <c r="CA776" s="1025"/>
      <c r="CB776" s="1026"/>
      <c r="CC776" s="1025"/>
      <c r="CD776" s="1026"/>
      <c r="CE776" s="1025"/>
      <c r="CF776" s="1072"/>
      <c r="CG776" s="1203"/>
      <c r="CH776" s="1051"/>
      <c r="CI776" s="1051"/>
      <c r="CJ776" s="1051"/>
      <c r="CK776" s="1065"/>
      <c r="CL776" s="1072"/>
      <c r="CM776" s="1203"/>
      <c r="CN776" s="1051"/>
      <c r="CO776" s="1051"/>
      <c r="CP776" s="1051"/>
      <c r="CQ776" s="1065"/>
      <c r="CR776" s="1026"/>
      <c r="CS776" s="1202"/>
      <c r="CT776" s="1022"/>
      <c r="CU776" s="1022"/>
      <c r="CV776" s="1022"/>
      <c r="CW776" s="1065"/>
      <c r="CX776" s="1026"/>
      <c r="CY776" s="1022"/>
      <c r="CZ776" s="1022"/>
      <c r="DA776" s="1022"/>
      <c r="DB776" s="1022"/>
      <c r="DC776" s="1065"/>
    </row>
    <row r="777" spans="1:107" ht="18.600000000000001" customHeight="1" x14ac:dyDescent="0.25">
      <c r="A777" s="1180" t="s">
        <v>1454</v>
      </c>
      <c r="B777" s="1018"/>
      <c r="C777" s="1018"/>
      <c r="D777" s="1011"/>
      <c r="E777" s="1023"/>
      <c r="F777" s="1019"/>
      <c r="G777" s="1016"/>
      <c r="H777" s="1020"/>
      <c r="I777" s="1239"/>
      <c r="J777" s="1238"/>
      <c r="K777" s="1021"/>
      <c r="L777" s="1016"/>
      <c r="M777" s="1022"/>
      <c r="N77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7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7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7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7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7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77" s="1022"/>
      <c r="U777" s="1022"/>
      <c r="V77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7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7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7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7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7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77" s="1022"/>
      <c r="AC777" s="1046"/>
      <c r="AD777" s="1047"/>
      <c r="AE777" s="1047"/>
      <c r="AF777" s="1047"/>
      <c r="AG777" s="1039"/>
      <c r="AH777" s="1038"/>
      <c r="AI777" s="1048"/>
      <c r="AJ777" s="1048"/>
      <c r="AK777" s="1041"/>
      <c r="AL777" s="1042"/>
      <c r="AM777" s="1043"/>
      <c r="AN777" s="1040"/>
      <c r="AO777" s="1044"/>
      <c r="AP777" s="1044"/>
      <c r="AQ777" s="1044"/>
      <c r="AR777" s="1044"/>
      <c r="AS777" s="1044"/>
      <c r="AT777" s="1044"/>
      <c r="AU777" s="1049"/>
      <c r="AV777" s="1041"/>
      <c r="AW777" s="1041"/>
      <c r="AX777" s="1047"/>
      <c r="AY77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7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77" s="1055"/>
      <c r="BB777" s="1038"/>
      <c r="BC777" s="1038"/>
      <c r="BD77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77" s="1038"/>
      <c r="BF777" s="1030"/>
      <c r="BG777" s="1030"/>
      <c r="BH777" s="1066"/>
      <c r="BI777" s="1038"/>
      <c r="BJ777" s="1066"/>
      <c r="BK777" s="1055"/>
      <c r="BL777" s="1038"/>
      <c r="BM777" s="1067"/>
      <c r="BN777" s="1068"/>
      <c r="BO777" s="1055"/>
      <c r="BP777" s="1022"/>
      <c r="BQ777" s="1067"/>
      <c r="BR777" s="1069"/>
      <c r="BS777" s="1070"/>
      <c r="BT777" s="1022"/>
      <c r="BU777" s="1071"/>
      <c r="BV777" s="1039"/>
      <c r="BW777" s="1025"/>
      <c r="BX777" s="1026"/>
      <c r="BY777" s="1022"/>
      <c r="BZ777" s="1022"/>
      <c r="CA777" s="1025"/>
      <c r="CB777" s="1026"/>
      <c r="CC777" s="1025"/>
      <c r="CD777" s="1026"/>
      <c r="CE777" s="1025"/>
      <c r="CF777" s="1026"/>
      <c r="CG777" s="1202"/>
      <c r="CH777" s="1022"/>
      <c r="CI777" s="1022"/>
      <c r="CJ777" s="1022"/>
      <c r="CK777" s="1065"/>
      <c r="CL777" s="1026"/>
      <c r="CM777" s="1202"/>
      <c r="CN777" s="1022"/>
      <c r="CO777" s="1022"/>
      <c r="CP777" s="1022"/>
      <c r="CQ777" s="1065"/>
      <c r="CR777" s="1026"/>
      <c r="CS777" s="1202"/>
      <c r="CT777" s="1022"/>
      <c r="CU777" s="1022"/>
      <c r="CV777" s="1022"/>
      <c r="CW777" s="1065"/>
      <c r="CX777" s="1026"/>
      <c r="CY777" s="1022"/>
      <c r="CZ777" s="1022"/>
      <c r="DA777" s="1022"/>
      <c r="DB777" s="1022"/>
      <c r="DC777" s="1065"/>
    </row>
    <row r="778" spans="1:107" ht="18.600000000000001" customHeight="1" x14ac:dyDescent="0.25">
      <c r="A778" s="1180" t="s">
        <v>1455</v>
      </c>
      <c r="B778" s="1018"/>
      <c r="C778" s="1018"/>
      <c r="D778" s="1011"/>
      <c r="E778" s="1023"/>
      <c r="F778" s="1019"/>
      <c r="G778" s="1016"/>
      <c r="H778" s="1020"/>
      <c r="I778" s="1239"/>
      <c r="J778" s="1238"/>
      <c r="K778" s="1021"/>
      <c r="L778" s="1016"/>
      <c r="M778" s="1022"/>
      <c r="N77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7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7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7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7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7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78" s="1022"/>
      <c r="U778" s="1022"/>
      <c r="V77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7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7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7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7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7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78" s="1022"/>
      <c r="AC778" s="1046"/>
      <c r="AD778" s="1047"/>
      <c r="AE778" s="1047"/>
      <c r="AF778" s="1047"/>
      <c r="AG778" s="1039"/>
      <c r="AH778" s="1038"/>
      <c r="AI778" s="1048"/>
      <c r="AJ778" s="1048"/>
      <c r="AK778" s="1041"/>
      <c r="AL778" s="1042"/>
      <c r="AM778" s="1043"/>
      <c r="AN778" s="1040"/>
      <c r="AO778" s="1044"/>
      <c r="AP778" s="1044"/>
      <c r="AQ778" s="1044"/>
      <c r="AR778" s="1044"/>
      <c r="AS778" s="1044"/>
      <c r="AT778" s="1044"/>
      <c r="AU778" s="1049"/>
      <c r="AV778" s="1041"/>
      <c r="AW778" s="1041"/>
      <c r="AX778" s="1047"/>
      <c r="AY77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7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78" s="1055"/>
      <c r="BB778" s="1038"/>
      <c r="BC778" s="1038"/>
      <c r="BD77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78" s="1038"/>
      <c r="BF778" s="1030"/>
      <c r="BG778" s="1030"/>
      <c r="BH778" s="1066"/>
      <c r="BI778" s="1038"/>
      <c r="BJ778" s="1066"/>
      <c r="BK778" s="1055"/>
      <c r="BL778" s="1038"/>
      <c r="BM778" s="1067"/>
      <c r="BN778" s="1068"/>
      <c r="BO778" s="1055"/>
      <c r="BP778" s="1022"/>
      <c r="BQ778" s="1067"/>
      <c r="BR778" s="1069"/>
      <c r="BS778" s="1070"/>
      <c r="BT778" s="1022"/>
      <c r="BU778" s="1071"/>
      <c r="BV778" s="1039"/>
      <c r="BW778" s="1025"/>
      <c r="BX778" s="1026"/>
      <c r="BY778" s="1022"/>
      <c r="BZ778" s="1022"/>
      <c r="CA778" s="1025"/>
      <c r="CB778" s="1026"/>
      <c r="CC778" s="1025"/>
      <c r="CD778" s="1026"/>
      <c r="CE778" s="1025"/>
      <c r="CF778" s="1072"/>
      <c r="CG778" s="1203"/>
      <c r="CH778" s="1051"/>
      <c r="CI778" s="1051"/>
      <c r="CJ778" s="1051"/>
      <c r="CK778" s="1065"/>
      <c r="CL778" s="1072"/>
      <c r="CM778" s="1203"/>
      <c r="CN778" s="1051"/>
      <c r="CO778" s="1051"/>
      <c r="CP778" s="1051"/>
      <c r="CQ778" s="1065"/>
      <c r="CR778" s="1026"/>
      <c r="CS778" s="1202"/>
      <c r="CT778" s="1022"/>
      <c r="CU778" s="1022"/>
      <c r="CV778" s="1022"/>
      <c r="CW778" s="1065"/>
      <c r="CX778" s="1026"/>
      <c r="CY778" s="1022"/>
      <c r="CZ778" s="1022"/>
      <c r="DA778" s="1022"/>
      <c r="DB778" s="1022"/>
      <c r="DC778" s="1065"/>
    </row>
    <row r="779" spans="1:107" ht="18.600000000000001" customHeight="1" x14ac:dyDescent="0.25">
      <c r="A779" s="1180" t="s">
        <v>1456</v>
      </c>
      <c r="B779" s="1018"/>
      <c r="C779" s="1018"/>
      <c r="D779" s="1011"/>
      <c r="E779" s="1023"/>
      <c r="F779" s="1019"/>
      <c r="G779" s="1016"/>
      <c r="H779" s="1020"/>
      <c r="I779" s="1239"/>
      <c r="J779" s="1238"/>
      <c r="K779" s="1021"/>
      <c r="L779" s="1016"/>
      <c r="M779" s="1022"/>
      <c r="N77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7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7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7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7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7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79" s="1022"/>
      <c r="U779" s="1022"/>
      <c r="V77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7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7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7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7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7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79" s="1022"/>
      <c r="AC779" s="1046"/>
      <c r="AD779" s="1047"/>
      <c r="AE779" s="1047"/>
      <c r="AF779" s="1047"/>
      <c r="AG779" s="1039"/>
      <c r="AH779" s="1038"/>
      <c r="AI779" s="1048"/>
      <c r="AJ779" s="1048"/>
      <c r="AK779" s="1041"/>
      <c r="AL779" s="1042"/>
      <c r="AM779" s="1043"/>
      <c r="AN779" s="1040"/>
      <c r="AO779" s="1044"/>
      <c r="AP779" s="1044"/>
      <c r="AQ779" s="1044"/>
      <c r="AR779" s="1044"/>
      <c r="AS779" s="1044"/>
      <c r="AT779" s="1044"/>
      <c r="AU779" s="1049"/>
      <c r="AV779" s="1041"/>
      <c r="AW779" s="1041"/>
      <c r="AX779" s="1047"/>
      <c r="AY77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7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79" s="1055"/>
      <c r="BB779" s="1038"/>
      <c r="BC779" s="1038"/>
      <c r="BD77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79" s="1038"/>
      <c r="BF779" s="1030"/>
      <c r="BG779" s="1030"/>
      <c r="BH779" s="1066"/>
      <c r="BI779" s="1038"/>
      <c r="BJ779" s="1066"/>
      <c r="BK779" s="1055"/>
      <c r="BL779" s="1038"/>
      <c r="BM779" s="1067"/>
      <c r="BN779" s="1068"/>
      <c r="BO779" s="1055"/>
      <c r="BP779" s="1022"/>
      <c r="BQ779" s="1067"/>
      <c r="BR779" s="1069"/>
      <c r="BS779" s="1070"/>
      <c r="BT779" s="1022"/>
      <c r="BU779" s="1071"/>
      <c r="BV779" s="1039"/>
      <c r="BW779" s="1025"/>
      <c r="BX779" s="1026"/>
      <c r="BY779" s="1022"/>
      <c r="BZ779" s="1022"/>
      <c r="CA779" s="1025"/>
      <c r="CB779" s="1026"/>
      <c r="CC779" s="1025"/>
      <c r="CD779" s="1026"/>
      <c r="CE779" s="1025"/>
      <c r="CF779" s="1026"/>
      <c r="CG779" s="1202"/>
      <c r="CH779" s="1022"/>
      <c r="CI779" s="1022"/>
      <c r="CJ779" s="1022"/>
      <c r="CK779" s="1065"/>
      <c r="CL779" s="1026"/>
      <c r="CM779" s="1202"/>
      <c r="CN779" s="1022"/>
      <c r="CO779" s="1022"/>
      <c r="CP779" s="1022"/>
      <c r="CQ779" s="1065"/>
      <c r="CR779" s="1026"/>
      <c r="CS779" s="1202"/>
      <c r="CT779" s="1022"/>
      <c r="CU779" s="1022"/>
      <c r="CV779" s="1022"/>
      <c r="CW779" s="1065"/>
      <c r="CX779" s="1026"/>
      <c r="CY779" s="1022"/>
      <c r="CZ779" s="1022"/>
      <c r="DA779" s="1022"/>
      <c r="DB779" s="1022"/>
      <c r="DC779" s="1065"/>
    </row>
    <row r="780" spans="1:107" ht="18.600000000000001" customHeight="1" x14ac:dyDescent="0.25">
      <c r="A780" s="1180" t="s">
        <v>1457</v>
      </c>
      <c r="B780" s="1018"/>
      <c r="C780" s="1018"/>
      <c r="D780" s="1011"/>
      <c r="E780" s="1023"/>
      <c r="F780" s="1019"/>
      <c r="G780" s="1016"/>
      <c r="H780" s="1020"/>
      <c r="I780" s="1239"/>
      <c r="J780" s="1238"/>
      <c r="K780" s="1021"/>
      <c r="L780" s="1016"/>
      <c r="M780" s="1022"/>
      <c r="N78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8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8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8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8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8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80" s="1022"/>
      <c r="U780" s="1022"/>
      <c r="V78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8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8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8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8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8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80" s="1022"/>
      <c r="AC780" s="1046"/>
      <c r="AD780" s="1047"/>
      <c r="AE780" s="1047"/>
      <c r="AF780" s="1047"/>
      <c r="AG780" s="1039"/>
      <c r="AH780" s="1038"/>
      <c r="AI780" s="1048"/>
      <c r="AJ780" s="1048"/>
      <c r="AK780" s="1041"/>
      <c r="AL780" s="1042"/>
      <c r="AM780" s="1043"/>
      <c r="AN780" s="1040"/>
      <c r="AO780" s="1044"/>
      <c r="AP780" s="1044"/>
      <c r="AQ780" s="1044"/>
      <c r="AR780" s="1044"/>
      <c r="AS780" s="1044"/>
      <c r="AT780" s="1044"/>
      <c r="AU780" s="1049"/>
      <c r="AV780" s="1041"/>
      <c r="AW780" s="1041"/>
      <c r="AX780" s="1047"/>
      <c r="AY78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8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80" s="1055"/>
      <c r="BB780" s="1038"/>
      <c r="BC780" s="1038"/>
      <c r="BD78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80" s="1038"/>
      <c r="BF780" s="1030"/>
      <c r="BG780" s="1030"/>
      <c r="BH780" s="1066"/>
      <c r="BI780" s="1038"/>
      <c r="BJ780" s="1066"/>
      <c r="BK780" s="1055"/>
      <c r="BL780" s="1038"/>
      <c r="BM780" s="1067"/>
      <c r="BN780" s="1068"/>
      <c r="BO780" s="1055"/>
      <c r="BP780" s="1022"/>
      <c r="BQ780" s="1067"/>
      <c r="BR780" s="1069"/>
      <c r="BS780" s="1070"/>
      <c r="BT780" s="1022"/>
      <c r="BU780" s="1071"/>
      <c r="BV780" s="1039"/>
      <c r="BW780" s="1025"/>
      <c r="BX780" s="1026"/>
      <c r="BY780" s="1022"/>
      <c r="BZ780" s="1022"/>
      <c r="CA780" s="1025"/>
      <c r="CB780" s="1026"/>
      <c r="CC780" s="1025"/>
      <c r="CD780" s="1026"/>
      <c r="CE780" s="1025"/>
      <c r="CF780" s="1072"/>
      <c r="CG780" s="1203"/>
      <c r="CH780" s="1051"/>
      <c r="CI780" s="1051"/>
      <c r="CJ780" s="1051"/>
      <c r="CK780" s="1065"/>
      <c r="CL780" s="1072"/>
      <c r="CM780" s="1203"/>
      <c r="CN780" s="1051"/>
      <c r="CO780" s="1051"/>
      <c r="CP780" s="1051"/>
      <c r="CQ780" s="1065"/>
      <c r="CR780" s="1026"/>
      <c r="CS780" s="1202"/>
      <c r="CT780" s="1022"/>
      <c r="CU780" s="1022"/>
      <c r="CV780" s="1022"/>
      <c r="CW780" s="1065"/>
      <c r="CX780" s="1026"/>
      <c r="CY780" s="1022"/>
      <c r="CZ780" s="1022"/>
      <c r="DA780" s="1022"/>
      <c r="DB780" s="1022"/>
      <c r="DC780" s="1065"/>
    </row>
    <row r="781" spans="1:107" ht="18.600000000000001" customHeight="1" x14ac:dyDescent="0.25">
      <c r="A781" s="1180" t="s">
        <v>1458</v>
      </c>
      <c r="B781" s="1018"/>
      <c r="C781" s="1018"/>
      <c r="D781" s="1011"/>
      <c r="E781" s="1023"/>
      <c r="F781" s="1019"/>
      <c r="G781" s="1016"/>
      <c r="H781" s="1020"/>
      <c r="I781" s="1239"/>
      <c r="J781" s="1238"/>
      <c r="K781" s="1021"/>
      <c r="L781" s="1016"/>
      <c r="M781" s="1022"/>
      <c r="N78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8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8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8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8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8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81" s="1022"/>
      <c r="U781" s="1022"/>
      <c r="V78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8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8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8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8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8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81" s="1022"/>
      <c r="AC781" s="1046"/>
      <c r="AD781" s="1047"/>
      <c r="AE781" s="1047"/>
      <c r="AF781" s="1047"/>
      <c r="AG781" s="1039"/>
      <c r="AH781" s="1038"/>
      <c r="AI781" s="1048"/>
      <c r="AJ781" s="1048"/>
      <c r="AK781" s="1041"/>
      <c r="AL781" s="1042"/>
      <c r="AM781" s="1043"/>
      <c r="AN781" s="1040"/>
      <c r="AO781" s="1044"/>
      <c r="AP781" s="1044"/>
      <c r="AQ781" s="1044"/>
      <c r="AR781" s="1044"/>
      <c r="AS781" s="1044"/>
      <c r="AT781" s="1044"/>
      <c r="AU781" s="1049"/>
      <c r="AV781" s="1041"/>
      <c r="AW781" s="1041"/>
      <c r="AX781" s="1047"/>
      <c r="AY78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8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81" s="1055"/>
      <c r="BB781" s="1038"/>
      <c r="BC781" s="1038"/>
      <c r="BD78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81" s="1038"/>
      <c r="BF781" s="1030"/>
      <c r="BG781" s="1030"/>
      <c r="BH781" s="1066"/>
      <c r="BI781" s="1038"/>
      <c r="BJ781" s="1066"/>
      <c r="BK781" s="1055"/>
      <c r="BL781" s="1038"/>
      <c r="BM781" s="1067"/>
      <c r="BN781" s="1068"/>
      <c r="BO781" s="1055"/>
      <c r="BP781" s="1022"/>
      <c r="BQ781" s="1067"/>
      <c r="BR781" s="1069"/>
      <c r="BS781" s="1070"/>
      <c r="BT781" s="1022"/>
      <c r="BU781" s="1071"/>
      <c r="BV781" s="1039"/>
      <c r="BW781" s="1025"/>
      <c r="BX781" s="1026"/>
      <c r="BY781" s="1022"/>
      <c r="BZ781" s="1022"/>
      <c r="CA781" s="1025"/>
      <c r="CB781" s="1026"/>
      <c r="CC781" s="1025"/>
      <c r="CD781" s="1026"/>
      <c r="CE781" s="1025"/>
      <c r="CF781" s="1026"/>
      <c r="CG781" s="1202"/>
      <c r="CH781" s="1022"/>
      <c r="CI781" s="1022"/>
      <c r="CJ781" s="1022"/>
      <c r="CK781" s="1065"/>
      <c r="CL781" s="1026"/>
      <c r="CM781" s="1202"/>
      <c r="CN781" s="1022"/>
      <c r="CO781" s="1022"/>
      <c r="CP781" s="1022"/>
      <c r="CQ781" s="1065"/>
      <c r="CR781" s="1026"/>
      <c r="CS781" s="1202"/>
      <c r="CT781" s="1022"/>
      <c r="CU781" s="1022"/>
      <c r="CV781" s="1022"/>
      <c r="CW781" s="1065"/>
      <c r="CX781" s="1026"/>
      <c r="CY781" s="1022"/>
      <c r="CZ781" s="1022"/>
      <c r="DA781" s="1022"/>
      <c r="DB781" s="1022"/>
      <c r="DC781" s="1065"/>
    </row>
    <row r="782" spans="1:107" ht="18.600000000000001" customHeight="1" x14ac:dyDescent="0.25">
      <c r="A782" s="1180" t="s">
        <v>1459</v>
      </c>
      <c r="B782" s="1018"/>
      <c r="C782" s="1018"/>
      <c r="D782" s="1011"/>
      <c r="E782" s="1023"/>
      <c r="F782" s="1019"/>
      <c r="G782" s="1016"/>
      <c r="H782" s="1020"/>
      <c r="I782" s="1239"/>
      <c r="J782" s="1238"/>
      <c r="K782" s="1021"/>
      <c r="L782" s="1016"/>
      <c r="M782" s="1022"/>
      <c r="N78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8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8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8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8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8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82" s="1022"/>
      <c r="U782" s="1022"/>
      <c r="V78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8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8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8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8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8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82" s="1022"/>
      <c r="AC782" s="1046"/>
      <c r="AD782" s="1047"/>
      <c r="AE782" s="1047"/>
      <c r="AF782" s="1047"/>
      <c r="AG782" s="1039"/>
      <c r="AH782" s="1038"/>
      <c r="AI782" s="1048"/>
      <c r="AJ782" s="1048"/>
      <c r="AK782" s="1041"/>
      <c r="AL782" s="1042"/>
      <c r="AM782" s="1043"/>
      <c r="AN782" s="1040"/>
      <c r="AO782" s="1044"/>
      <c r="AP782" s="1044"/>
      <c r="AQ782" s="1044"/>
      <c r="AR782" s="1044"/>
      <c r="AS782" s="1044"/>
      <c r="AT782" s="1044"/>
      <c r="AU782" s="1049"/>
      <c r="AV782" s="1041"/>
      <c r="AW782" s="1041"/>
      <c r="AX782" s="1047"/>
      <c r="AY78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8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82" s="1055"/>
      <c r="BB782" s="1038"/>
      <c r="BC782" s="1038"/>
      <c r="BD78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82" s="1038"/>
      <c r="BF782" s="1030"/>
      <c r="BG782" s="1030"/>
      <c r="BH782" s="1066"/>
      <c r="BI782" s="1038"/>
      <c r="BJ782" s="1066"/>
      <c r="BK782" s="1055"/>
      <c r="BL782" s="1038"/>
      <c r="BM782" s="1067"/>
      <c r="BN782" s="1068"/>
      <c r="BO782" s="1055"/>
      <c r="BP782" s="1022"/>
      <c r="BQ782" s="1067"/>
      <c r="BR782" s="1069"/>
      <c r="BS782" s="1070"/>
      <c r="BT782" s="1022"/>
      <c r="BU782" s="1071"/>
      <c r="BV782" s="1039"/>
      <c r="BW782" s="1025"/>
      <c r="BX782" s="1026"/>
      <c r="BY782" s="1022"/>
      <c r="BZ782" s="1022"/>
      <c r="CA782" s="1025"/>
      <c r="CB782" s="1026"/>
      <c r="CC782" s="1025"/>
      <c r="CD782" s="1026"/>
      <c r="CE782" s="1025"/>
      <c r="CF782" s="1072"/>
      <c r="CG782" s="1203"/>
      <c r="CH782" s="1051"/>
      <c r="CI782" s="1051"/>
      <c r="CJ782" s="1051"/>
      <c r="CK782" s="1065"/>
      <c r="CL782" s="1072"/>
      <c r="CM782" s="1203"/>
      <c r="CN782" s="1051"/>
      <c r="CO782" s="1051"/>
      <c r="CP782" s="1051"/>
      <c r="CQ782" s="1065"/>
      <c r="CR782" s="1026"/>
      <c r="CS782" s="1202"/>
      <c r="CT782" s="1022"/>
      <c r="CU782" s="1022"/>
      <c r="CV782" s="1022"/>
      <c r="CW782" s="1065"/>
      <c r="CX782" s="1026"/>
      <c r="CY782" s="1022"/>
      <c r="CZ782" s="1022"/>
      <c r="DA782" s="1022"/>
      <c r="DB782" s="1022"/>
      <c r="DC782" s="1065"/>
    </row>
    <row r="783" spans="1:107" ht="18.600000000000001" customHeight="1" x14ac:dyDescent="0.25">
      <c r="A783" s="1180" t="s">
        <v>1460</v>
      </c>
      <c r="B783" s="1018"/>
      <c r="C783" s="1018"/>
      <c r="D783" s="1011"/>
      <c r="E783" s="1023"/>
      <c r="F783" s="1019"/>
      <c r="G783" s="1016"/>
      <c r="H783" s="1020"/>
      <c r="I783" s="1239"/>
      <c r="J783" s="1238"/>
      <c r="K783" s="1021"/>
      <c r="L783" s="1016"/>
      <c r="M783" s="1022"/>
      <c r="N78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8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8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8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8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8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83" s="1022"/>
      <c r="U783" s="1022"/>
      <c r="V78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8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8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8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8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8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83" s="1022"/>
      <c r="AC783" s="1046"/>
      <c r="AD783" s="1047"/>
      <c r="AE783" s="1047"/>
      <c r="AF783" s="1047"/>
      <c r="AG783" s="1039"/>
      <c r="AH783" s="1038"/>
      <c r="AI783" s="1048"/>
      <c r="AJ783" s="1048"/>
      <c r="AK783" s="1041"/>
      <c r="AL783" s="1042"/>
      <c r="AM783" s="1043"/>
      <c r="AN783" s="1040"/>
      <c r="AO783" s="1044"/>
      <c r="AP783" s="1044"/>
      <c r="AQ783" s="1044"/>
      <c r="AR783" s="1044"/>
      <c r="AS783" s="1044"/>
      <c r="AT783" s="1044"/>
      <c r="AU783" s="1049"/>
      <c r="AV783" s="1041"/>
      <c r="AW783" s="1041"/>
      <c r="AX783" s="1047"/>
      <c r="AY78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8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83" s="1055"/>
      <c r="BB783" s="1038"/>
      <c r="BC783" s="1038"/>
      <c r="BD78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83" s="1038"/>
      <c r="BF783" s="1030"/>
      <c r="BG783" s="1030"/>
      <c r="BH783" s="1066"/>
      <c r="BI783" s="1038"/>
      <c r="BJ783" s="1066"/>
      <c r="BK783" s="1055"/>
      <c r="BL783" s="1038"/>
      <c r="BM783" s="1067"/>
      <c r="BN783" s="1068"/>
      <c r="BO783" s="1055"/>
      <c r="BP783" s="1022"/>
      <c r="BQ783" s="1067"/>
      <c r="BR783" s="1069"/>
      <c r="BS783" s="1070"/>
      <c r="BT783" s="1022"/>
      <c r="BU783" s="1071"/>
      <c r="BV783" s="1039"/>
      <c r="BW783" s="1025"/>
      <c r="BX783" s="1026"/>
      <c r="BY783" s="1022"/>
      <c r="BZ783" s="1022"/>
      <c r="CA783" s="1025"/>
      <c r="CB783" s="1026"/>
      <c r="CC783" s="1025"/>
      <c r="CD783" s="1026"/>
      <c r="CE783" s="1025"/>
      <c r="CF783" s="1026"/>
      <c r="CG783" s="1202"/>
      <c r="CH783" s="1022"/>
      <c r="CI783" s="1022"/>
      <c r="CJ783" s="1022"/>
      <c r="CK783" s="1065"/>
      <c r="CL783" s="1026"/>
      <c r="CM783" s="1202"/>
      <c r="CN783" s="1022"/>
      <c r="CO783" s="1022"/>
      <c r="CP783" s="1022"/>
      <c r="CQ783" s="1065"/>
      <c r="CR783" s="1026"/>
      <c r="CS783" s="1202"/>
      <c r="CT783" s="1022"/>
      <c r="CU783" s="1022"/>
      <c r="CV783" s="1022"/>
      <c r="CW783" s="1065"/>
      <c r="CX783" s="1026"/>
      <c r="CY783" s="1022"/>
      <c r="CZ783" s="1022"/>
      <c r="DA783" s="1022"/>
      <c r="DB783" s="1022"/>
      <c r="DC783" s="1065"/>
    </row>
    <row r="784" spans="1:107" ht="18.600000000000001" customHeight="1" x14ac:dyDescent="0.25">
      <c r="A784" s="1180" t="s">
        <v>1461</v>
      </c>
      <c r="B784" s="1018"/>
      <c r="C784" s="1018"/>
      <c r="D784" s="1011"/>
      <c r="E784" s="1023"/>
      <c r="F784" s="1019"/>
      <c r="G784" s="1016"/>
      <c r="H784" s="1020"/>
      <c r="I784" s="1239"/>
      <c r="J784" s="1238"/>
      <c r="K784" s="1021"/>
      <c r="L784" s="1016"/>
      <c r="M784" s="1022"/>
      <c r="N78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8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8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8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8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8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84" s="1022"/>
      <c r="U784" s="1022"/>
      <c r="V78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8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8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8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8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8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84" s="1022"/>
      <c r="AC784" s="1046"/>
      <c r="AD784" s="1047"/>
      <c r="AE784" s="1047"/>
      <c r="AF784" s="1047"/>
      <c r="AG784" s="1039"/>
      <c r="AH784" s="1038"/>
      <c r="AI784" s="1048"/>
      <c r="AJ784" s="1048"/>
      <c r="AK784" s="1041"/>
      <c r="AL784" s="1042"/>
      <c r="AM784" s="1043"/>
      <c r="AN784" s="1040"/>
      <c r="AO784" s="1044"/>
      <c r="AP784" s="1044"/>
      <c r="AQ784" s="1044"/>
      <c r="AR784" s="1044"/>
      <c r="AS784" s="1044"/>
      <c r="AT784" s="1044"/>
      <c r="AU784" s="1049"/>
      <c r="AV784" s="1041"/>
      <c r="AW784" s="1041"/>
      <c r="AX784" s="1047"/>
      <c r="AY78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8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84" s="1055"/>
      <c r="BB784" s="1038"/>
      <c r="BC784" s="1038"/>
      <c r="BD78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84" s="1038"/>
      <c r="BF784" s="1030"/>
      <c r="BG784" s="1030"/>
      <c r="BH784" s="1066"/>
      <c r="BI784" s="1038"/>
      <c r="BJ784" s="1066"/>
      <c r="BK784" s="1055"/>
      <c r="BL784" s="1038"/>
      <c r="BM784" s="1067"/>
      <c r="BN784" s="1068"/>
      <c r="BO784" s="1055"/>
      <c r="BP784" s="1022"/>
      <c r="BQ784" s="1067"/>
      <c r="BR784" s="1069"/>
      <c r="BS784" s="1070"/>
      <c r="BT784" s="1022"/>
      <c r="BU784" s="1071"/>
      <c r="BV784" s="1039"/>
      <c r="BW784" s="1025"/>
      <c r="BX784" s="1026"/>
      <c r="BY784" s="1022"/>
      <c r="BZ784" s="1022"/>
      <c r="CA784" s="1025"/>
      <c r="CB784" s="1026"/>
      <c r="CC784" s="1025"/>
      <c r="CD784" s="1026"/>
      <c r="CE784" s="1025"/>
      <c r="CF784" s="1072"/>
      <c r="CG784" s="1203"/>
      <c r="CH784" s="1051"/>
      <c r="CI784" s="1051"/>
      <c r="CJ784" s="1051"/>
      <c r="CK784" s="1065"/>
      <c r="CL784" s="1072"/>
      <c r="CM784" s="1203"/>
      <c r="CN784" s="1051"/>
      <c r="CO784" s="1051"/>
      <c r="CP784" s="1051"/>
      <c r="CQ784" s="1065"/>
      <c r="CR784" s="1026"/>
      <c r="CS784" s="1202"/>
      <c r="CT784" s="1022"/>
      <c r="CU784" s="1022"/>
      <c r="CV784" s="1022"/>
      <c r="CW784" s="1065"/>
      <c r="CX784" s="1026"/>
      <c r="CY784" s="1022"/>
      <c r="CZ784" s="1022"/>
      <c r="DA784" s="1022"/>
      <c r="DB784" s="1022"/>
      <c r="DC784" s="1065"/>
    </row>
    <row r="785" spans="1:107" ht="18.600000000000001" customHeight="1" x14ac:dyDescent="0.25">
      <c r="A785" s="1180" t="s">
        <v>1462</v>
      </c>
      <c r="B785" s="1018"/>
      <c r="C785" s="1018"/>
      <c r="D785" s="1011"/>
      <c r="E785" s="1023"/>
      <c r="F785" s="1019"/>
      <c r="G785" s="1016"/>
      <c r="H785" s="1020"/>
      <c r="I785" s="1239"/>
      <c r="J785" s="1238"/>
      <c r="K785" s="1021"/>
      <c r="L785" s="1016"/>
      <c r="M785" s="1022"/>
      <c r="N78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8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8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8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8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8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85" s="1022"/>
      <c r="U785" s="1022"/>
      <c r="V78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8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8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8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8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8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85" s="1022"/>
      <c r="AC785" s="1046"/>
      <c r="AD785" s="1047"/>
      <c r="AE785" s="1047"/>
      <c r="AF785" s="1047"/>
      <c r="AG785" s="1039"/>
      <c r="AH785" s="1038"/>
      <c r="AI785" s="1048"/>
      <c r="AJ785" s="1048"/>
      <c r="AK785" s="1041"/>
      <c r="AL785" s="1042"/>
      <c r="AM785" s="1043"/>
      <c r="AN785" s="1040"/>
      <c r="AO785" s="1044"/>
      <c r="AP785" s="1044"/>
      <c r="AQ785" s="1044"/>
      <c r="AR785" s="1044"/>
      <c r="AS785" s="1044"/>
      <c r="AT785" s="1044"/>
      <c r="AU785" s="1049"/>
      <c r="AV785" s="1041"/>
      <c r="AW785" s="1041"/>
      <c r="AX785" s="1047"/>
      <c r="AY78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8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85" s="1055"/>
      <c r="BB785" s="1038"/>
      <c r="BC785" s="1038"/>
      <c r="BD78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85" s="1038"/>
      <c r="BF785" s="1030"/>
      <c r="BG785" s="1030"/>
      <c r="BH785" s="1066"/>
      <c r="BI785" s="1038"/>
      <c r="BJ785" s="1066"/>
      <c r="BK785" s="1055"/>
      <c r="BL785" s="1038"/>
      <c r="BM785" s="1067"/>
      <c r="BN785" s="1068"/>
      <c r="BO785" s="1055"/>
      <c r="BP785" s="1022"/>
      <c r="BQ785" s="1067"/>
      <c r="BR785" s="1069"/>
      <c r="BS785" s="1070"/>
      <c r="BT785" s="1022"/>
      <c r="BU785" s="1071"/>
      <c r="BV785" s="1039"/>
      <c r="BW785" s="1025"/>
      <c r="BX785" s="1026"/>
      <c r="BY785" s="1022"/>
      <c r="BZ785" s="1022"/>
      <c r="CA785" s="1025"/>
      <c r="CB785" s="1026"/>
      <c r="CC785" s="1025"/>
      <c r="CD785" s="1026"/>
      <c r="CE785" s="1025"/>
      <c r="CF785" s="1026"/>
      <c r="CG785" s="1202"/>
      <c r="CH785" s="1022"/>
      <c r="CI785" s="1022"/>
      <c r="CJ785" s="1022"/>
      <c r="CK785" s="1065"/>
      <c r="CL785" s="1026"/>
      <c r="CM785" s="1202"/>
      <c r="CN785" s="1022"/>
      <c r="CO785" s="1022"/>
      <c r="CP785" s="1022"/>
      <c r="CQ785" s="1065"/>
      <c r="CR785" s="1026"/>
      <c r="CS785" s="1202"/>
      <c r="CT785" s="1022"/>
      <c r="CU785" s="1022"/>
      <c r="CV785" s="1022"/>
      <c r="CW785" s="1065"/>
      <c r="CX785" s="1026"/>
      <c r="CY785" s="1022"/>
      <c r="CZ785" s="1022"/>
      <c r="DA785" s="1022"/>
      <c r="DB785" s="1022"/>
      <c r="DC785" s="1065"/>
    </row>
    <row r="786" spans="1:107" ht="18.600000000000001" customHeight="1" x14ac:dyDescent="0.25">
      <c r="A786" s="1180" t="s">
        <v>1463</v>
      </c>
      <c r="B786" s="1018"/>
      <c r="C786" s="1018"/>
      <c r="D786" s="1011"/>
      <c r="E786" s="1023"/>
      <c r="F786" s="1019"/>
      <c r="G786" s="1016"/>
      <c r="H786" s="1020"/>
      <c r="I786" s="1239"/>
      <c r="J786" s="1238"/>
      <c r="K786" s="1021"/>
      <c r="L786" s="1016"/>
      <c r="M786" s="1022"/>
      <c r="N78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8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8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8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8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8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86" s="1022"/>
      <c r="U786" s="1022"/>
      <c r="V78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8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8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8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8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8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86" s="1022"/>
      <c r="AC786" s="1046"/>
      <c r="AD786" s="1047"/>
      <c r="AE786" s="1047"/>
      <c r="AF786" s="1047"/>
      <c r="AG786" s="1039"/>
      <c r="AH786" s="1038"/>
      <c r="AI786" s="1048"/>
      <c r="AJ786" s="1048"/>
      <c r="AK786" s="1041"/>
      <c r="AL786" s="1042"/>
      <c r="AM786" s="1043"/>
      <c r="AN786" s="1040"/>
      <c r="AO786" s="1044"/>
      <c r="AP786" s="1044"/>
      <c r="AQ786" s="1044"/>
      <c r="AR786" s="1044"/>
      <c r="AS786" s="1044"/>
      <c r="AT786" s="1044"/>
      <c r="AU786" s="1049"/>
      <c r="AV786" s="1041"/>
      <c r="AW786" s="1041"/>
      <c r="AX786" s="1047"/>
      <c r="AY78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8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86" s="1055"/>
      <c r="BB786" s="1038"/>
      <c r="BC786" s="1038"/>
      <c r="BD78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86" s="1038"/>
      <c r="BF786" s="1030"/>
      <c r="BG786" s="1030"/>
      <c r="BH786" s="1066"/>
      <c r="BI786" s="1038"/>
      <c r="BJ786" s="1066"/>
      <c r="BK786" s="1055"/>
      <c r="BL786" s="1038"/>
      <c r="BM786" s="1067"/>
      <c r="BN786" s="1068"/>
      <c r="BO786" s="1055"/>
      <c r="BP786" s="1022"/>
      <c r="BQ786" s="1067"/>
      <c r="BR786" s="1069"/>
      <c r="BS786" s="1070"/>
      <c r="BT786" s="1022"/>
      <c r="BU786" s="1071"/>
      <c r="BV786" s="1039"/>
      <c r="BW786" s="1025"/>
      <c r="BX786" s="1026"/>
      <c r="BY786" s="1022"/>
      <c r="BZ786" s="1022"/>
      <c r="CA786" s="1025"/>
      <c r="CB786" s="1026"/>
      <c r="CC786" s="1025"/>
      <c r="CD786" s="1026"/>
      <c r="CE786" s="1025"/>
      <c r="CF786" s="1072"/>
      <c r="CG786" s="1203"/>
      <c r="CH786" s="1051"/>
      <c r="CI786" s="1051"/>
      <c r="CJ786" s="1051"/>
      <c r="CK786" s="1065"/>
      <c r="CL786" s="1072"/>
      <c r="CM786" s="1203"/>
      <c r="CN786" s="1051"/>
      <c r="CO786" s="1051"/>
      <c r="CP786" s="1051"/>
      <c r="CQ786" s="1065"/>
      <c r="CR786" s="1026"/>
      <c r="CS786" s="1202"/>
      <c r="CT786" s="1022"/>
      <c r="CU786" s="1022"/>
      <c r="CV786" s="1022"/>
      <c r="CW786" s="1065"/>
      <c r="CX786" s="1026"/>
      <c r="CY786" s="1022"/>
      <c r="CZ786" s="1022"/>
      <c r="DA786" s="1022"/>
      <c r="DB786" s="1022"/>
      <c r="DC786" s="1065"/>
    </row>
    <row r="787" spans="1:107" ht="18.600000000000001" customHeight="1" x14ac:dyDescent="0.25">
      <c r="A787" s="1180" t="s">
        <v>1464</v>
      </c>
      <c r="B787" s="1018"/>
      <c r="C787" s="1018"/>
      <c r="D787" s="1011"/>
      <c r="E787" s="1023"/>
      <c r="F787" s="1019"/>
      <c r="G787" s="1016"/>
      <c r="H787" s="1020"/>
      <c r="I787" s="1239"/>
      <c r="J787" s="1238"/>
      <c r="K787" s="1021"/>
      <c r="L787" s="1016"/>
      <c r="M787" s="1022"/>
      <c r="N78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8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8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8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8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8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87" s="1022"/>
      <c r="U787" s="1022"/>
      <c r="V78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8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8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8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8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8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87" s="1022"/>
      <c r="AC787" s="1046"/>
      <c r="AD787" s="1047"/>
      <c r="AE787" s="1047"/>
      <c r="AF787" s="1047"/>
      <c r="AG787" s="1039"/>
      <c r="AH787" s="1038"/>
      <c r="AI787" s="1048"/>
      <c r="AJ787" s="1048"/>
      <c r="AK787" s="1041"/>
      <c r="AL787" s="1042"/>
      <c r="AM787" s="1043"/>
      <c r="AN787" s="1040"/>
      <c r="AO787" s="1044"/>
      <c r="AP787" s="1044"/>
      <c r="AQ787" s="1044"/>
      <c r="AR787" s="1044"/>
      <c r="AS787" s="1044"/>
      <c r="AT787" s="1044"/>
      <c r="AU787" s="1049"/>
      <c r="AV787" s="1041"/>
      <c r="AW787" s="1041"/>
      <c r="AX787" s="1047"/>
      <c r="AY78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8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87" s="1055"/>
      <c r="BB787" s="1038"/>
      <c r="BC787" s="1038"/>
      <c r="BD78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87" s="1038"/>
      <c r="BF787" s="1030"/>
      <c r="BG787" s="1030"/>
      <c r="BH787" s="1066"/>
      <c r="BI787" s="1038"/>
      <c r="BJ787" s="1066"/>
      <c r="BK787" s="1055"/>
      <c r="BL787" s="1038"/>
      <c r="BM787" s="1067"/>
      <c r="BN787" s="1068"/>
      <c r="BO787" s="1055"/>
      <c r="BP787" s="1022"/>
      <c r="BQ787" s="1067"/>
      <c r="BR787" s="1069"/>
      <c r="BS787" s="1070"/>
      <c r="BT787" s="1022"/>
      <c r="BU787" s="1071"/>
      <c r="BV787" s="1039"/>
      <c r="BW787" s="1025"/>
      <c r="BX787" s="1026"/>
      <c r="BY787" s="1022"/>
      <c r="BZ787" s="1022"/>
      <c r="CA787" s="1025"/>
      <c r="CB787" s="1026"/>
      <c r="CC787" s="1025"/>
      <c r="CD787" s="1026"/>
      <c r="CE787" s="1025"/>
      <c r="CF787" s="1026"/>
      <c r="CG787" s="1202"/>
      <c r="CH787" s="1022"/>
      <c r="CI787" s="1022"/>
      <c r="CJ787" s="1022"/>
      <c r="CK787" s="1065"/>
      <c r="CL787" s="1026"/>
      <c r="CM787" s="1202"/>
      <c r="CN787" s="1022"/>
      <c r="CO787" s="1022"/>
      <c r="CP787" s="1022"/>
      <c r="CQ787" s="1065"/>
      <c r="CR787" s="1026"/>
      <c r="CS787" s="1202"/>
      <c r="CT787" s="1022"/>
      <c r="CU787" s="1022"/>
      <c r="CV787" s="1022"/>
      <c r="CW787" s="1065"/>
      <c r="CX787" s="1026"/>
      <c r="CY787" s="1022"/>
      <c r="CZ787" s="1022"/>
      <c r="DA787" s="1022"/>
      <c r="DB787" s="1022"/>
      <c r="DC787" s="1065"/>
    </row>
    <row r="788" spans="1:107" ht="18.600000000000001" customHeight="1" x14ac:dyDescent="0.25">
      <c r="A788" s="1180" t="s">
        <v>1465</v>
      </c>
      <c r="B788" s="1018"/>
      <c r="C788" s="1018"/>
      <c r="D788" s="1011"/>
      <c r="E788" s="1023"/>
      <c r="F788" s="1019"/>
      <c r="G788" s="1016"/>
      <c r="H788" s="1020"/>
      <c r="I788" s="1239"/>
      <c r="J788" s="1238"/>
      <c r="K788" s="1021"/>
      <c r="L788" s="1016"/>
      <c r="M788" s="1022"/>
      <c r="N78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8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8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8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8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8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88" s="1022"/>
      <c r="U788" s="1022"/>
      <c r="V78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8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8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8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8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8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88" s="1022"/>
      <c r="AC788" s="1046"/>
      <c r="AD788" s="1047"/>
      <c r="AE788" s="1047"/>
      <c r="AF788" s="1047"/>
      <c r="AG788" s="1039"/>
      <c r="AH788" s="1038"/>
      <c r="AI788" s="1048"/>
      <c r="AJ788" s="1048"/>
      <c r="AK788" s="1041"/>
      <c r="AL788" s="1042"/>
      <c r="AM788" s="1043"/>
      <c r="AN788" s="1040"/>
      <c r="AO788" s="1044"/>
      <c r="AP788" s="1044"/>
      <c r="AQ788" s="1044"/>
      <c r="AR788" s="1044"/>
      <c r="AS788" s="1044"/>
      <c r="AT788" s="1044"/>
      <c r="AU788" s="1049"/>
      <c r="AV788" s="1041"/>
      <c r="AW788" s="1041"/>
      <c r="AX788" s="1047"/>
      <c r="AY78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8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88" s="1055"/>
      <c r="BB788" s="1038"/>
      <c r="BC788" s="1038"/>
      <c r="BD78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88" s="1038"/>
      <c r="BF788" s="1030"/>
      <c r="BG788" s="1030"/>
      <c r="BH788" s="1066"/>
      <c r="BI788" s="1038"/>
      <c r="BJ788" s="1066"/>
      <c r="BK788" s="1055"/>
      <c r="BL788" s="1038"/>
      <c r="BM788" s="1067"/>
      <c r="BN788" s="1068"/>
      <c r="BO788" s="1055"/>
      <c r="BP788" s="1022"/>
      <c r="BQ788" s="1067"/>
      <c r="BR788" s="1069"/>
      <c r="BS788" s="1070"/>
      <c r="BT788" s="1022"/>
      <c r="BU788" s="1071"/>
      <c r="BV788" s="1039"/>
      <c r="BW788" s="1025"/>
      <c r="BX788" s="1026"/>
      <c r="BY788" s="1022"/>
      <c r="BZ788" s="1022"/>
      <c r="CA788" s="1025"/>
      <c r="CB788" s="1026"/>
      <c r="CC788" s="1025"/>
      <c r="CD788" s="1026"/>
      <c r="CE788" s="1025"/>
      <c r="CF788" s="1072"/>
      <c r="CG788" s="1203"/>
      <c r="CH788" s="1051"/>
      <c r="CI788" s="1051"/>
      <c r="CJ788" s="1051"/>
      <c r="CK788" s="1065"/>
      <c r="CL788" s="1072"/>
      <c r="CM788" s="1203"/>
      <c r="CN788" s="1051"/>
      <c r="CO788" s="1051"/>
      <c r="CP788" s="1051"/>
      <c r="CQ788" s="1065"/>
      <c r="CR788" s="1026"/>
      <c r="CS788" s="1202"/>
      <c r="CT788" s="1022"/>
      <c r="CU788" s="1022"/>
      <c r="CV788" s="1022"/>
      <c r="CW788" s="1065"/>
      <c r="CX788" s="1026"/>
      <c r="CY788" s="1022"/>
      <c r="CZ788" s="1022"/>
      <c r="DA788" s="1022"/>
      <c r="DB788" s="1022"/>
      <c r="DC788" s="1065"/>
    </row>
    <row r="789" spans="1:107" ht="18.600000000000001" customHeight="1" x14ac:dyDescent="0.25">
      <c r="A789" s="1180" t="s">
        <v>1466</v>
      </c>
      <c r="B789" s="1018"/>
      <c r="C789" s="1018"/>
      <c r="D789" s="1011"/>
      <c r="E789" s="1023"/>
      <c r="F789" s="1019"/>
      <c r="G789" s="1016"/>
      <c r="H789" s="1020"/>
      <c r="I789" s="1239"/>
      <c r="J789" s="1238"/>
      <c r="K789" s="1021"/>
      <c r="L789" s="1016"/>
      <c r="M789" s="1022"/>
      <c r="N78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8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8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8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8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8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89" s="1022"/>
      <c r="U789" s="1022"/>
      <c r="V78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8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8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8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8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8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89" s="1022"/>
      <c r="AC789" s="1046"/>
      <c r="AD789" s="1047"/>
      <c r="AE789" s="1047"/>
      <c r="AF789" s="1047"/>
      <c r="AG789" s="1039"/>
      <c r="AH789" s="1038"/>
      <c r="AI789" s="1048"/>
      <c r="AJ789" s="1048"/>
      <c r="AK789" s="1041"/>
      <c r="AL789" s="1042"/>
      <c r="AM789" s="1043"/>
      <c r="AN789" s="1040"/>
      <c r="AO789" s="1044"/>
      <c r="AP789" s="1044"/>
      <c r="AQ789" s="1044"/>
      <c r="AR789" s="1044"/>
      <c r="AS789" s="1044"/>
      <c r="AT789" s="1044"/>
      <c r="AU789" s="1049"/>
      <c r="AV789" s="1041"/>
      <c r="AW789" s="1041"/>
      <c r="AX789" s="1047"/>
      <c r="AY78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8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89" s="1055"/>
      <c r="BB789" s="1038"/>
      <c r="BC789" s="1038"/>
      <c r="BD78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89" s="1038"/>
      <c r="BF789" s="1030"/>
      <c r="BG789" s="1030"/>
      <c r="BH789" s="1066"/>
      <c r="BI789" s="1038"/>
      <c r="BJ789" s="1066"/>
      <c r="BK789" s="1055"/>
      <c r="BL789" s="1038"/>
      <c r="BM789" s="1067"/>
      <c r="BN789" s="1068"/>
      <c r="BO789" s="1055"/>
      <c r="BP789" s="1022"/>
      <c r="BQ789" s="1067"/>
      <c r="BR789" s="1069"/>
      <c r="BS789" s="1070"/>
      <c r="BT789" s="1022"/>
      <c r="BU789" s="1071"/>
      <c r="BV789" s="1039"/>
      <c r="BW789" s="1025"/>
      <c r="BX789" s="1026"/>
      <c r="BY789" s="1022"/>
      <c r="BZ789" s="1022"/>
      <c r="CA789" s="1025"/>
      <c r="CB789" s="1026"/>
      <c r="CC789" s="1025"/>
      <c r="CD789" s="1026"/>
      <c r="CE789" s="1025"/>
      <c r="CF789" s="1026"/>
      <c r="CG789" s="1202"/>
      <c r="CH789" s="1022"/>
      <c r="CI789" s="1022"/>
      <c r="CJ789" s="1022"/>
      <c r="CK789" s="1065"/>
      <c r="CL789" s="1026"/>
      <c r="CM789" s="1202"/>
      <c r="CN789" s="1022"/>
      <c r="CO789" s="1022"/>
      <c r="CP789" s="1022"/>
      <c r="CQ789" s="1065"/>
      <c r="CR789" s="1026"/>
      <c r="CS789" s="1202"/>
      <c r="CT789" s="1022"/>
      <c r="CU789" s="1022"/>
      <c r="CV789" s="1022"/>
      <c r="CW789" s="1065"/>
      <c r="CX789" s="1026"/>
      <c r="CY789" s="1022"/>
      <c r="CZ789" s="1022"/>
      <c r="DA789" s="1022"/>
      <c r="DB789" s="1022"/>
      <c r="DC789" s="1065"/>
    </row>
    <row r="790" spans="1:107" ht="18.600000000000001" customHeight="1" x14ac:dyDescent="0.25">
      <c r="A790" s="1180" t="s">
        <v>1467</v>
      </c>
      <c r="B790" s="1018"/>
      <c r="C790" s="1018"/>
      <c r="D790" s="1011"/>
      <c r="E790" s="1023"/>
      <c r="F790" s="1019"/>
      <c r="G790" s="1016"/>
      <c r="H790" s="1020"/>
      <c r="I790" s="1239"/>
      <c r="J790" s="1238"/>
      <c r="K790" s="1021"/>
      <c r="L790" s="1016"/>
      <c r="M790" s="1022"/>
      <c r="N79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9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9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9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9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9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90" s="1022"/>
      <c r="U790" s="1022"/>
      <c r="V79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9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9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9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9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9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90" s="1022"/>
      <c r="AC790" s="1046"/>
      <c r="AD790" s="1047"/>
      <c r="AE790" s="1047"/>
      <c r="AF790" s="1047"/>
      <c r="AG790" s="1039"/>
      <c r="AH790" s="1038"/>
      <c r="AI790" s="1048"/>
      <c r="AJ790" s="1048"/>
      <c r="AK790" s="1041"/>
      <c r="AL790" s="1042"/>
      <c r="AM790" s="1043"/>
      <c r="AN790" s="1040"/>
      <c r="AO790" s="1044"/>
      <c r="AP790" s="1044"/>
      <c r="AQ790" s="1044"/>
      <c r="AR790" s="1044"/>
      <c r="AS790" s="1044"/>
      <c r="AT790" s="1044"/>
      <c r="AU790" s="1049"/>
      <c r="AV790" s="1041"/>
      <c r="AW790" s="1041"/>
      <c r="AX790" s="1047"/>
      <c r="AY79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9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90" s="1055"/>
      <c r="BB790" s="1038"/>
      <c r="BC790" s="1038"/>
      <c r="BD79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90" s="1038"/>
      <c r="BF790" s="1030"/>
      <c r="BG790" s="1030"/>
      <c r="BH790" s="1066"/>
      <c r="BI790" s="1038"/>
      <c r="BJ790" s="1066"/>
      <c r="BK790" s="1055"/>
      <c r="BL790" s="1038"/>
      <c r="BM790" s="1067"/>
      <c r="BN790" s="1068"/>
      <c r="BO790" s="1055"/>
      <c r="BP790" s="1022"/>
      <c r="BQ790" s="1067"/>
      <c r="BR790" s="1069"/>
      <c r="BS790" s="1070"/>
      <c r="BT790" s="1022"/>
      <c r="BU790" s="1071"/>
      <c r="BV790" s="1039"/>
      <c r="BW790" s="1025"/>
      <c r="BX790" s="1026"/>
      <c r="BY790" s="1022"/>
      <c r="BZ790" s="1022"/>
      <c r="CA790" s="1025"/>
      <c r="CB790" s="1026"/>
      <c r="CC790" s="1025"/>
      <c r="CD790" s="1026"/>
      <c r="CE790" s="1025"/>
      <c r="CF790" s="1072"/>
      <c r="CG790" s="1203"/>
      <c r="CH790" s="1051"/>
      <c r="CI790" s="1051"/>
      <c r="CJ790" s="1051"/>
      <c r="CK790" s="1065"/>
      <c r="CL790" s="1072"/>
      <c r="CM790" s="1203"/>
      <c r="CN790" s="1051"/>
      <c r="CO790" s="1051"/>
      <c r="CP790" s="1051"/>
      <c r="CQ790" s="1065"/>
      <c r="CR790" s="1026"/>
      <c r="CS790" s="1202"/>
      <c r="CT790" s="1022"/>
      <c r="CU790" s="1022"/>
      <c r="CV790" s="1022"/>
      <c r="CW790" s="1065"/>
      <c r="CX790" s="1026"/>
      <c r="CY790" s="1022"/>
      <c r="CZ790" s="1022"/>
      <c r="DA790" s="1022"/>
      <c r="DB790" s="1022"/>
      <c r="DC790" s="1065"/>
    </row>
    <row r="791" spans="1:107" ht="18.600000000000001" customHeight="1" x14ac:dyDescent="0.25">
      <c r="A791" s="1180" t="s">
        <v>1468</v>
      </c>
      <c r="B791" s="1018"/>
      <c r="C791" s="1018"/>
      <c r="D791" s="1011"/>
      <c r="E791" s="1023"/>
      <c r="F791" s="1019"/>
      <c r="G791" s="1016"/>
      <c r="H791" s="1020"/>
      <c r="I791" s="1239"/>
      <c r="J791" s="1238"/>
      <c r="K791" s="1021"/>
      <c r="L791" s="1016"/>
      <c r="M791" s="1022"/>
      <c r="N79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9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9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9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9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9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91" s="1022"/>
      <c r="U791" s="1022"/>
      <c r="V79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9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9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9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9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9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91" s="1022"/>
      <c r="AC791" s="1046"/>
      <c r="AD791" s="1047"/>
      <c r="AE791" s="1047"/>
      <c r="AF791" s="1047"/>
      <c r="AG791" s="1039"/>
      <c r="AH791" s="1038"/>
      <c r="AI791" s="1048"/>
      <c r="AJ791" s="1048"/>
      <c r="AK791" s="1041"/>
      <c r="AL791" s="1042"/>
      <c r="AM791" s="1043"/>
      <c r="AN791" s="1040"/>
      <c r="AO791" s="1044"/>
      <c r="AP791" s="1044"/>
      <c r="AQ791" s="1044"/>
      <c r="AR791" s="1044"/>
      <c r="AS791" s="1044"/>
      <c r="AT791" s="1044"/>
      <c r="AU791" s="1049"/>
      <c r="AV791" s="1041"/>
      <c r="AW791" s="1041"/>
      <c r="AX791" s="1047"/>
      <c r="AY79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9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91" s="1055"/>
      <c r="BB791" s="1038"/>
      <c r="BC791" s="1038"/>
      <c r="BD79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91" s="1038"/>
      <c r="BF791" s="1030"/>
      <c r="BG791" s="1030"/>
      <c r="BH791" s="1066"/>
      <c r="BI791" s="1038"/>
      <c r="BJ791" s="1066"/>
      <c r="BK791" s="1055"/>
      <c r="BL791" s="1038"/>
      <c r="BM791" s="1067"/>
      <c r="BN791" s="1068"/>
      <c r="BO791" s="1055"/>
      <c r="BP791" s="1022"/>
      <c r="BQ791" s="1067"/>
      <c r="BR791" s="1069"/>
      <c r="BS791" s="1070"/>
      <c r="BT791" s="1022"/>
      <c r="BU791" s="1071"/>
      <c r="BV791" s="1039"/>
      <c r="BW791" s="1025"/>
      <c r="BX791" s="1026"/>
      <c r="BY791" s="1022"/>
      <c r="BZ791" s="1022"/>
      <c r="CA791" s="1025"/>
      <c r="CB791" s="1026"/>
      <c r="CC791" s="1025"/>
      <c r="CD791" s="1026"/>
      <c r="CE791" s="1025"/>
      <c r="CF791" s="1026"/>
      <c r="CG791" s="1202"/>
      <c r="CH791" s="1022"/>
      <c r="CI791" s="1022"/>
      <c r="CJ791" s="1022"/>
      <c r="CK791" s="1065"/>
      <c r="CL791" s="1026"/>
      <c r="CM791" s="1202"/>
      <c r="CN791" s="1022"/>
      <c r="CO791" s="1022"/>
      <c r="CP791" s="1022"/>
      <c r="CQ791" s="1065"/>
      <c r="CR791" s="1026"/>
      <c r="CS791" s="1202"/>
      <c r="CT791" s="1022"/>
      <c r="CU791" s="1022"/>
      <c r="CV791" s="1022"/>
      <c r="CW791" s="1065"/>
      <c r="CX791" s="1026"/>
      <c r="CY791" s="1022"/>
      <c r="CZ791" s="1022"/>
      <c r="DA791" s="1022"/>
      <c r="DB791" s="1022"/>
      <c r="DC791" s="1065"/>
    </row>
    <row r="792" spans="1:107" ht="18.600000000000001" customHeight="1" x14ac:dyDescent="0.25">
      <c r="A792" s="1180" t="s">
        <v>1469</v>
      </c>
      <c r="B792" s="1018"/>
      <c r="C792" s="1018"/>
      <c r="D792" s="1011"/>
      <c r="E792" s="1023"/>
      <c r="F792" s="1019"/>
      <c r="G792" s="1016"/>
      <c r="H792" s="1020"/>
      <c r="I792" s="1239"/>
      <c r="J792" s="1238"/>
      <c r="K792" s="1021"/>
      <c r="L792" s="1016"/>
      <c r="M792" s="1022"/>
      <c r="N79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9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9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9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9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9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92" s="1022"/>
      <c r="U792" s="1022"/>
      <c r="V79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9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9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9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9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9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92" s="1022"/>
      <c r="AC792" s="1046"/>
      <c r="AD792" s="1047"/>
      <c r="AE792" s="1047"/>
      <c r="AF792" s="1047"/>
      <c r="AG792" s="1039"/>
      <c r="AH792" s="1038"/>
      <c r="AI792" s="1048"/>
      <c r="AJ792" s="1048"/>
      <c r="AK792" s="1041"/>
      <c r="AL792" s="1042"/>
      <c r="AM792" s="1043"/>
      <c r="AN792" s="1040"/>
      <c r="AO792" s="1044"/>
      <c r="AP792" s="1044"/>
      <c r="AQ792" s="1044"/>
      <c r="AR792" s="1044"/>
      <c r="AS792" s="1044"/>
      <c r="AT792" s="1044"/>
      <c r="AU792" s="1049"/>
      <c r="AV792" s="1041"/>
      <c r="AW792" s="1041"/>
      <c r="AX792" s="1047"/>
      <c r="AY79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9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92" s="1055"/>
      <c r="BB792" s="1038"/>
      <c r="BC792" s="1038"/>
      <c r="BD79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92" s="1038"/>
      <c r="BF792" s="1030"/>
      <c r="BG792" s="1030"/>
      <c r="BH792" s="1066"/>
      <c r="BI792" s="1038"/>
      <c r="BJ792" s="1066"/>
      <c r="BK792" s="1055"/>
      <c r="BL792" s="1038"/>
      <c r="BM792" s="1067"/>
      <c r="BN792" s="1068"/>
      <c r="BO792" s="1055"/>
      <c r="BP792" s="1022"/>
      <c r="BQ792" s="1067"/>
      <c r="BR792" s="1069"/>
      <c r="BS792" s="1070"/>
      <c r="BT792" s="1022"/>
      <c r="BU792" s="1071"/>
      <c r="BV792" s="1039"/>
      <c r="BW792" s="1025"/>
      <c r="BX792" s="1026"/>
      <c r="BY792" s="1022"/>
      <c r="BZ792" s="1022"/>
      <c r="CA792" s="1025"/>
      <c r="CB792" s="1026"/>
      <c r="CC792" s="1025"/>
      <c r="CD792" s="1026"/>
      <c r="CE792" s="1025"/>
      <c r="CF792" s="1072"/>
      <c r="CG792" s="1203"/>
      <c r="CH792" s="1051"/>
      <c r="CI792" s="1051"/>
      <c r="CJ792" s="1051"/>
      <c r="CK792" s="1065"/>
      <c r="CL792" s="1072"/>
      <c r="CM792" s="1203"/>
      <c r="CN792" s="1051"/>
      <c r="CO792" s="1051"/>
      <c r="CP792" s="1051"/>
      <c r="CQ792" s="1065"/>
      <c r="CR792" s="1026"/>
      <c r="CS792" s="1202"/>
      <c r="CT792" s="1022"/>
      <c r="CU792" s="1022"/>
      <c r="CV792" s="1022"/>
      <c r="CW792" s="1065"/>
      <c r="CX792" s="1026"/>
      <c r="CY792" s="1022"/>
      <c r="CZ792" s="1022"/>
      <c r="DA792" s="1022"/>
      <c r="DB792" s="1022"/>
      <c r="DC792" s="1065"/>
    </row>
    <row r="793" spans="1:107" ht="18.600000000000001" customHeight="1" x14ac:dyDescent="0.25">
      <c r="A793" s="1180" t="s">
        <v>1470</v>
      </c>
      <c r="B793" s="1018"/>
      <c r="C793" s="1018"/>
      <c r="D793" s="1011"/>
      <c r="E793" s="1023"/>
      <c r="F793" s="1019"/>
      <c r="G793" s="1016"/>
      <c r="H793" s="1020"/>
      <c r="I793" s="1239"/>
      <c r="J793" s="1238"/>
      <c r="K793" s="1021"/>
      <c r="L793" s="1016"/>
      <c r="M793" s="1022"/>
      <c r="N79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9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9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9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9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9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93" s="1022"/>
      <c r="U793" s="1022"/>
      <c r="V79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9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9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9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9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9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93" s="1022"/>
      <c r="AC793" s="1046"/>
      <c r="AD793" s="1047"/>
      <c r="AE793" s="1047"/>
      <c r="AF793" s="1047"/>
      <c r="AG793" s="1039"/>
      <c r="AH793" s="1038"/>
      <c r="AI793" s="1048"/>
      <c r="AJ793" s="1048"/>
      <c r="AK793" s="1041"/>
      <c r="AL793" s="1042"/>
      <c r="AM793" s="1043"/>
      <c r="AN793" s="1040"/>
      <c r="AO793" s="1044"/>
      <c r="AP793" s="1044"/>
      <c r="AQ793" s="1044"/>
      <c r="AR793" s="1044"/>
      <c r="AS793" s="1044"/>
      <c r="AT793" s="1044"/>
      <c r="AU793" s="1049"/>
      <c r="AV793" s="1041"/>
      <c r="AW793" s="1041"/>
      <c r="AX793" s="1047"/>
      <c r="AY79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9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93" s="1055"/>
      <c r="BB793" s="1038"/>
      <c r="BC793" s="1038"/>
      <c r="BD79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93" s="1038"/>
      <c r="BF793" s="1030"/>
      <c r="BG793" s="1030"/>
      <c r="BH793" s="1066"/>
      <c r="BI793" s="1038"/>
      <c r="BJ793" s="1066"/>
      <c r="BK793" s="1055"/>
      <c r="BL793" s="1038"/>
      <c r="BM793" s="1067"/>
      <c r="BN793" s="1068"/>
      <c r="BO793" s="1055"/>
      <c r="BP793" s="1022"/>
      <c r="BQ793" s="1067"/>
      <c r="BR793" s="1069"/>
      <c r="BS793" s="1070"/>
      <c r="BT793" s="1022"/>
      <c r="BU793" s="1071"/>
      <c r="BV793" s="1039"/>
      <c r="BW793" s="1025"/>
      <c r="BX793" s="1026"/>
      <c r="BY793" s="1022"/>
      <c r="BZ793" s="1022"/>
      <c r="CA793" s="1025"/>
      <c r="CB793" s="1026"/>
      <c r="CC793" s="1025"/>
      <c r="CD793" s="1026"/>
      <c r="CE793" s="1025"/>
      <c r="CF793" s="1026"/>
      <c r="CG793" s="1202"/>
      <c r="CH793" s="1022"/>
      <c r="CI793" s="1022"/>
      <c r="CJ793" s="1022"/>
      <c r="CK793" s="1065"/>
      <c r="CL793" s="1026"/>
      <c r="CM793" s="1202"/>
      <c r="CN793" s="1022"/>
      <c r="CO793" s="1022"/>
      <c r="CP793" s="1022"/>
      <c r="CQ793" s="1065"/>
      <c r="CR793" s="1026"/>
      <c r="CS793" s="1202"/>
      <c r="CT793" s="1022"/>
      <c r="CU793" s="1022"/>
      <c r="CV793" s="1022"/>
      <c r="CW793" s="1065"/>
      <c r="CX793" s="1026"/>
      <c r="CY793" s="1022"/>
      <c r="CZ793" s="1022"/>
      <c r="DA793" s="1022"/>
      <c r="DB793" s="1022"/>
      <c r="DC793" s="1065"/>
    </row>
    <row r="794" spans="1:107" ht="18.600000000000001" customHeight="1" x14ac:dyDescent="0.25">
      <c r="A794" s="1180" t="s">
        <v>1471</v>
      </c>
      <c r="B794" s="1018"/>
      <c r="C794" s="1018"/>
      <c r="D794" s="1011"/>
      <c r="E794" s="1023"/>
      <c r="F794" s="1019"/>
      <c r="G794" s="1016"/>
      <c r="H794" s="1020"/>
      <c r="I794" s="1239"/>
      <c r="J794" s="1238"/>
      <c r="K794" s="1021"/>
      <c r="L794" s="1016"/>
      <c r="M794" s="1022"/>
      <c r="N79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9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9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9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9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9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94" s="1022"/>
      <c r="U794" s="1022"/>
      <c r="V79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9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9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9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9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9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94" s="1022"/>
      <c r="AC794" s="1046"/>
      <c r="AD794" s="1047"/>
      <c r="AE794" s="1047"/>
      <c r="AF794" s="1047"/>
      <c r="AG794" s="1039"/>
      <c r="AH794" s="1038"/>
      <c r="AI794" s="1048"/>
      <c r="AJ794" s="1048"/>
      <c r="AK794" s="1041"/>
      <c r="AL794" s="1042"/>
      <c r="AM794" s="1043"/>
      <c r="AN794" s="1040"/>
      <c r="AO794" s="1044"/>
      <c r="AP794" s="1044"/>
      <c r="AQ794" s="1044"/>
      <c r="AR794" s="1044"/>
      <c r="AS794" s="1044"/>
      <c r="AT794" s="1044"/>
      <c r="AU794" s="1049"/>
      <c r="AV794" s="1041"/>
      <c r="AW794" s="1041"/>
      <c r="AX794" s="1047"/>
      <c r="AY79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9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94" s="1055"/>
      <c r="BB794" s="1038"/>
      <c r="BC794" s="1038"/>
      <c r="BD79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94" s="1038"/>
      <c r="BF794" s="1030"/>
      <c r="BG794" s="1030"/>
      <c r="BH794" s="1066"/>
      <c r="BI794" s="1038"/>
      <c r="BJ794" s="1066"/>
      <c r="BK794" s="1055"/>
      <c r="BL794" s="1038"/>
      <c r="BM794" s="1067"/>
      <c r="BN794" s="1068"/>
      <c r="BO794" s="1055"/>
      <c r="BP794" s="1022"/>
      <c r="BQ794" s="1067"/>
      <c r="BR794" s="1069"/>
      <c r="BS794" s="1070"/>
      <c r="BT794" s="1022"/>
      <c r="BU794" s="1071"/>
      <c r="BV794" s="1039"/>
      <c r="BW794" s="1025"/>
      <c r="BX794" s="1026"/>
      <c r="BY794" s="1022"/>
      <c r="BZ794" s="1022"/>
      <c r="CA794" s="1025"/>
      <c r="CB794" s="1026"/>
      <c r="CC794" s="1025"/>
      <c r="CD794" s="1026"/>
      <c r="CE794" s="1025"/>
      <c r="CF794" s="1072"/>
      <c r="CG794" s="1203"/>
      <c r="CH794" s="1051"/>
      <c r="CI794" s="1051"/>
      <c r="CJ794" s="1051"/>
      <c r="CK794" s="1065"/>
      <c r="CL794" s="1072"/>
      <c r="CM794" s="1203"/>
      <c r="CN794" s="1051"/>
      <c r="CO794" s="1051"/>
      <c r="CP794" s="1051"/>
      <c r="CQ794" s="1065"/>
      <c r="CR794" s="1026"/>
      <c r="CS794" s="1202"/>
      <c r="CT794" s="1022"/>
      <c r="CU794" s="1022"/>
      <c r="CV794" s="1022"/>
      <c r="CW794" s="1065"/>
      <c r="CX794" s="1026"/>
      <c r="CY794" s="1022"/>
      <c r="CZ794" s="1022"/>
      <c r="DA794" s="1022"/>
      <c r="DB794" s="1022"/>
      <c r="DC794" s="1065"/>
    </row>
    <row r="795" spans="1:107" ht="18.600000000000001" customHeight="1" x14ac:dyDescent="0.25">
      <c r="A795" s="1180" t="s">
        <v>1472</v>
      </c>
      <c r="B795" s="1018"/>
      <c r="C795" s="1018"/>
      <c r="D795" s="1011"/>
      <c r="E795" s="1023"/>
      <c r="F795" s="1019"/>
      <c r="G795" s="1016"/>
      <c r="H795" s="1020"/>
      <c r="I795" s="1239"/>
      <c r="J795" s="1238"/>
      <c r="K795" s="1021"/>
      <c r="L795" s="1016"/>
      <c r="M795" s="1022"/>
      <c r="N79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9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9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9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9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9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95" s="1022"/>
      <c r="U795" s="1022"/>
      <c r="V79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9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9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9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9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9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95" s="1022"/>
      <c r="AC795" s="1046"/>
      <c r="AD795" s="1047"/>
      <c r="AE795" s="1047"/>
      <c r="AF795" s="1047"/>
      <c r="AG795" s="1039"/>
      <c r="AH795" s="1038"/>
      <c r="AI795" s="1048"/>
      <c r="AJ795" s="1048"/>
      <c r="AK795" s="1041"/>
      <c r="AL795" s="1042"/>
      <c r="AM795" s="1043"/>
      <c r="AN795" s="1040"/>
      <c r="AO795" s="1044"/>
      <c r="AP795" s="1044"/>
      <c r="AQ795" s="1044"/>
      <c r="AR795" s="1044"/>
      <c r="AS795" s="1044"/>
      <c r="AT795" s="1044"/>
      <c r="AU795" s="1049"/>
      <c r="AV795" s="1041"/>
      <c r="AW795" s="1041"/>
      <c r="AX795" s="1047"/>
      <c r="AY79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9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95" s="1055"/>
      <c r="BB795" s="1038"/>
      <c r="BC795" s="1038"/>
      <c r="BD79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95" s="1038"/>
      <c r="BF795" s="1030"/>
      <c r="BG795" s="1030"/>
      <c r="BH795" s="1066"/>
      <c r="BI795" s="1038"/>
      <c r="BJ795" s="1066"/>
      <c r="BK795" s="1055"/>
      <c r="BL795" s="1038"/>
      <c r="BM795" s="1067"/>
      <c r="BN795" s="1068"/>
      <c r="BO795" s="1055"/>
      <c r="BP795" s="1022"/>
      <c r="BQ795" s="1067"/>
      <c r="BR795" s="1069"/>
      <c r="BS795" s="1070"/>
      <c r="BT795" s="1022"/>
      <c r="BU795" s="1071"/>
      <c r="BV795" s="1039"/>
      <c r="BW795" s="1025"/>
      <c r="BX795" s="1026"/>
      <c r="BY795" s="1022"/>
      <c r="BZ795" s="1022"/>
      <c r="CA795" s="1025"/>
      <c r="CB795" s="1026"/>
      <c r="CC795" s="1025"/>
      <c r="CD795" s="1026"/>
      <c r="CE795" s="1025"/>
      <c r="CF795" s="1026"/>
      <c r="CG795" s="1202"/>
      <c r="CH795" s="1022"/>
      <c r="CI795" s="1022"/>
      <c r="CJ795" s="1022"/>
      <c r="CK795" s="1065"/>
      <c r="CL795" s="1026"/>
      <c r="CM795" s="1202"/>
      <c r="CN795" s="1022"/>
      <c r="CO795" s="1022"/>
      <c r="CP795" s="1022"/>
      <c r="CQ795" s="1065"/>
      <c r="CR795" s="1026"/>
      <c r="CS795" s="1202"/>
      <c r="CT795" s="1022"/>
      <c r="CU795" s="1022"/>
      <c r="CV795" s="1022"/>
      <c r="CW795" s="1065"/>
      <c r="CX795" s="1026"/>
      <c r="CY795" s="1022"/>
      <c r="CZ795" s="1022"/>
      <c r="DA795" s="1022"/>
      <c r="DB795" s="1022"/>
      <c r="DC795" s="1065"/>
    </row>
    <row r="796" spans="1:107" ht="18.600000000000001" customHeight="1" x14ac:dyDescent="0.25">
      <c r="A796" s="1180" t="s">
        <v>1473</v>
      </c>
      <c r="B796" s="1018"/>
      <c r="C796" s="1018"/>
      <c r="D796" s="1011"/>
      <c r="E796" s="1023"/>
      <c r="F796" s="1019"/>
      <c r="G796" s="1016"/>
      <c r="H796" s="1020"/>
      <c r="I796" s="1239"/>
      <c r="J796" s="1238"/>
      <c r="K796" s="1021"/>
      <c r="L796" s="1016"/>
      <c r="M796" s="1022"/>
      <c r="N79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9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9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9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9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9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96" s="1022"/>
      <c r="U796" s="1022"/>
      <c r="V79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9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9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9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9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9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96" s="1022"/>
      <c r="AC796" s="1046"/>
      <c r="AD796" s="1047"/>
      <c r="AE796" s="1047"/>
      <c r="AF796" s="1047"/>
      <c r="AG796" s="1039"/>
      <c r="AH796" s="1038"/>
      <c r="AI796" s="1048"/>
      <c r="AJ796" s="1048"/>
      <c r="AK796" s="1041"/>
      <c r="AL796" s="1042"/>
      <c r="AM796" s="1043"/>
      <c r="AN796" s="1040"/>
      <c r="AO796" s="1044"/>
      <c r="AP796" s="1044"/>
      <c r="AQ796" s="1044"/>
      <c r="AR796" s="1044"/>
      <c r="AS796" s="1044"/>
      <c r="AT796" s="1044"/>
      <c r="AU796" s="1049"/>
      <c r="AV796" s="1041"/>
      <c r="AW796" s="1041"/>
      <c r="AX796" s="1047"/>
      <c r="AY79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9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96" s="1055"/>
      <c r="BB796" s="1038"/>
      <c r="BC796" s="1038"/>
      <c r="BD79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96" s="1038"/>
      <c r="BF796" s="1030"/>
      <c r="BG796" s="1030"/>
      <c r="BH796" s="1066"/>
      <c r="BI796" s="1038"/>
      <c r="BJ796" s="1066"/>
      <c r="BK796" s="1055"/>
      <c r="BL796" s="1038"/>
      <c r="BM796" s="1067"/>
      <c r="BN796" s="1068"/>
      <c r="BO796" s="1055"/>
      <c r="BP796" s="1022"/>
      <c r="BQ796" s="1067"/>
      <c r="BR796" s="1069"/>
      <c r="BS796" s="1070"/>
      <c r="BT796" s="1022"/>
      <c r="BU796" s="1071"/>
      <c r="BV796" s="1039"/>
      <c r="BW796" s="1025"/>
      <c r="BX796" s="1026"/>
      <c r="BY796" s="1022"/>
      <c r="BZ796" s="1022"/>
      <c r="CA796" s="1025"/>
      <c r="CB796" s="1026"/>
      <c r="CC796" s="1025"/>
      <c r="CD796" s="1026"/>
      <c r="CE796" s="1025"/>
      <c r="CF796" s="1072"/>
      <c r="CG796" s="1203"/>
      <c r="CH796" s="1051"/>
      <c r="CI796" s="1051"/>
      <c r="CJ796" s="1051"/>
      <c r="CK796" s="1065"/>
      <c r="CL796" s="1072"/>
      <c r="CM796" s="1203"/>
      <c r="CN796" s="1051"/>
      <c r="CO796" s="1051"/>
      <c r="CP796" s="1051"/>
      <c r="CQ796" s="1065"/>
      <c r="CR796" s="1026"/>
      <c r="CS796" s="1202"/>
      <c r="CT796" s="1022"/>
      <c r="CU796" s="1022"/>
      <c r="CV796" s="1022"/>
      <c r="CW796" s="1065"/>
      <c r="CX796" s="1026"/>
      <c r="CY796" s="1022"/>
      <c r="CZ796" s="1022"/>
      <c r="DA796" s="1022"/>
      <c r="DB796" s="1022"/>
      <c r="DC796" s="1065"/>
    </row>
    <row r="797" spans="1:107" ht="18.600000000000001" customHeight="1" x14ac:dyDescent="0.25">
      <c r="A797" s="1180" t="s">
        <v>1474</v>
      </c>
      <c r="B797" s="1018"/>
      <c r="C797" s="1018"/>
      <c r="D797" s="1011"/>
      <c r="E797" s="1023"/>
      <c r="F797" s="1019"/>
      <c r="G797" s="1016"/>
      <c r="H797" s="1020"/>
      <c r="I797" s="1239"/>
      <c r="J797" s="1238"/>
      <c r="K797" s="1021"/>
      <c r="L797" s="1016"/>
      <c r="M797" s="1022"/>
      <c r="N79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9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9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9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9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9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97" s="1022"/>
      <c r="U797" s="1022"/>
      <c r="V79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9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9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9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9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9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97" s="1022"/>
      <c r="AC797" s="1046"/>
      <c r="AD797" s="1047"/>
      <c r="AE797" s="1047"/>
      <c r="AF797" s="1047"/>
      <c r="AG797" s="1039"/>
      <c r="AH797" s="1038"/>
      <c r="AI797" s="1048"/>
      <c r="AJ797" s="1048"/>
      <c r="AK797" s="1041"/>
      <c r="AL797" s="1042"/>
      <c r="AM797" s="1043"/>
      <c r="AN797" s="1040"/>
      <c r="AO797" s="1044"/>
      <c r="AP797" s="1044"/>
      <c r="AQ797" s="1044"/>
      <c r="AR797" s="1044"/>
      <c r="AS797" s="1044"/>
      <c r="AT797" s="1044"/>
      <c r="AU797" s="1049"/>
      <c r="AV797" s="1041"/>
      <c r="AW797" s="1041"/>
      <c r="AX797" s="1047"/>
      <c r="AY79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9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97" s="1055"/>
      <c r="BB797" s="1038"/>
      <c r="BC797" s="1038"/>
      <c r="BD79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97" s="1038"/>
      <c r="BF797" s="1030"/>
      <c r="BG797" s="1030"/>
      <c r="BH797" s="1066"/>
      <c r="BI797" s="1038"/>
      <c r="BJ797" s="1066"/>
      <c r="BK797" s="1055"/>
      <c r="BL797" s="1038"/>
      <c r="BM797" s="1067"/>
      <c r="BN797" s="1068"/>
      <c r="BO797" s="1055"/>
      <c r="BP797" s="1022"/>
      <c r="BQ797" s="1067"/>
      <c r="BR797" s="1069"/>
      <c r="BS797" s="1070"/>
      <c r="BT797" s="1022"/>
      <c r="BU797" s="1071"/>
      <c r="BV797" s="1039"/>
      <c r="BW797" s="1025"/>
      <c r="BX797" s="1026"/>
      <c r="BY797" s="1022"/>
      <c r="BZ797" s="1022"/>
      <c r="CA797" s="1025"/>
      <c r="CB797" s="1026"/>
      <c r="CC797" s="1025"/>
      <c r="CD797" s="1026"/>
      <c r="CE797" s="1025"/>
      <c r="CF797" s="1026"/>
      <c r="CG797" s="1202"/>
      <c r="CH797" s="1022"/>
      <c r="CI797" s="1022"/>
      <c r="CJ797" s="1022"/>
      <c r="CK797" s="1065"/>
      <c r="CL797" s="1026"/>
      <c r="CM797" s="1202"/>
      <c r="CN797" s="1022"/>
      <c r="CO797" s="1022"/>
      <c r="CP797" s="1022"/>
      <c r="CQ797" s="1065"/>
      <c r="CR797" s="1026"/>
      <c r="CS797" s="1202"/>
      <c r="CT797" s="1022"/>
      <c r="CU797" s="1022"/>
      <c r="CV797" s="1022"/>
      <c r="CW797" s="1065"/>
      <c r="CX797" s="1026"/>
      <c r="CY797" s="1022"/>
      <c r="CZ797" s="1022"/>
      <c r="DA797" s="1022"/>
      <c r="DB797" s="1022"/>
      <c r="DC797" s="1065"/>
    </row>
    <row r="798" spans="1:107" ht="18.600000000000001" customHeight="1" x14ac:dyDescent="0.25">
      <c r="A798" s="1180" t="s">
        <v>1475</v>
      </c>
      <c r="B798" s="1018"/>
      <c r="C798" s="1018"/>
      <c r="D798" s="1011"/>
      <c r="E798" s="1023"/>
      <c r="F798" s="1019"/>
      <c r="G798" s="1016"/>
      <c r="H798" s="1020"/>
      <c r="I798" s="1239"/>
      <c r="J798" s="1238"/>
      <c r="K798" s="1021"/>
      <c r="L798" s="1016"/>
      <c r="M798" s="1022"/>
      <c r="N79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9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9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9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9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9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98" s="1022"/>
      <c r="U798" s="1022"/>
      <c r="V79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9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9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9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9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9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98" s="1022"/>
      <c r="AC798" s="1046"/>
      <c r="AD798" s="1047"/>
      <c r="AE798" s="1047"/>
      <c r="AF798" s="1047"/>
      <c r="AG798" s="1039"/>
      <c r="AH798" s="1038"/>
      <c r="AI798" s="1048"/>
      <c r="AJ798" s="1048"/>
      <c r="AK798" s="1041"/>
      <c r="AL798" s="1042"/>
      <c r="AM798" s="1043"/>
      <c r="AN798" s="1040"/>
      <c r="AO798" s="1044"/>
      <c r="AP798" s="1044"/>
      <c r="AQ798" s="1044"/>
      <c r="AR798" s="1044"/>
      <c r="AS798" s="1044"/>
      <c r="AT798" s="1044"/>
      <c r="AU798" s="1049"/>
      <c r="AV798" s="1041"/>
      <c r="AW798" s="1041"/>
      <c r="AX798" s="1047"/>
      <c r="AY79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9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98" s="1055"/>
      <c r="BB798" s="1038"/>
      <c r="BC798" s="1038"/>
      <c r="BD79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98" s="1038"/>
      <c r="BF798" s="1030"/>
      <c r="BG798" s="1030"/>
      <c r="BH798" s="1066"/>
      <c r="BI798" s="1038"/>
      <c r="BJ798" s="1066"/>
      <c r="BK798" s="1055"/>
      <c r="BL798" s="1038"/>
      <c r="BM798" s="1067"/>
      <c r="BN798" s="1068"/>
      <c r="BO798" s="1055"/>
      <c r="BP798" s="1022"/>
      <c r="BQ798" s="1067"/>
      <c r="BR798" s="1069"/>
      <c r="BS798" s="1070"/>
      <c r="BT798" s="1022"/>
      <c r="BU798" s="1071"/>
      <c r="BV798" s="1039"/>
      <c r="BW798" s="1025"/>
      <c r="BX798" s="1026"/>
      <c r="BY798" s="1022"/>
      <c r="BZ798" s="1022"/>
      <c r="CA798" s="1025"/>
      <c r="CB798" s="1026"/>
      <c r="CC798" s="1025"/>
      <c r="CD798" s="1026"/>
      <c r="CE798" s="1025"/>
      <c r="CF798" s="1072"/>
      <c r="CG798" s="1203"/>
      <c r="CH798" s="1051"/>
      <c r="CI798" s="1051"/>
      <c r="CJ798" s="1051"/>
      <c r="CK798" s="1065"/>
      <c r="CL798" s="1072"/>
      <c r="CM798" s="1203"/>
      <c r="CN798" s="1051"/>
      <c r="CO798" s="1051"/>
      <c r="CP798" s="1051"/>
      <c r="CQ798" s="1065"/>
      <c r="CR798" s="1026"/>
      <c r="CS798" s="1202"/>
      <c r="CT798" s="1022"/>
      <c r="CU798" s="1022"/>
      <c r="CV798" s="1022"/>
      <c r="CW798" s="1065"/>
      <c r="CX798" s="1026"/>
      <c r="CY798" s="1022"/>
      <c r="CZ798" s="1022"/>
      <c r="DA798" s="1022"/>
      <c r="DB798" s="1022"/>
      <c r="DC798" s="1065"/>
    </row>
    <row r="799" spans="1:107" ht="18.600000000000001" customHeight="1" x14ac:dyDescent="0.25">
      <c r="A799" s="1180" t="s">
        <v>1476</v>
      </c>
      <c r="B799" s="1018"/>
      <c r="C799" s="1018"/>
      <c r="D799" s="1011"/>
      <c r="E799" s="1023"/>
      <c r="F799" s="1019"/>
      <c r="G799" s="1016"/>
      <c r="H799" s="1020"/>
      <c r="I799" s="1239"/>
      <c r="J799" s="1238"/>
      <c r="K799" s="1021"/>
      <c r="L799" s="1016"/>
      <c r="M799" s="1022"/>
      <c r="N79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9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9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9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9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9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99" s="1022"/>
      <c r="U799" s="1022"/>
      <c r="V79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9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9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9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9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9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99" s="1022"/>
      <c r="AC799" s="1046"/>
      <c r="AD799" s="1047"/>
      <c r="AE799" s="1047"/>
      <c r="AF799" s="1047"/>
      <c r="AG799" s="1039"/>
      <c r="AH799" s="1038"/>
      <c r="AI799" s="1048"/>
      <c r="AJ799" s="1048"/>
      <c r="AK799" s="1041"/>
      <c r="AL799" s="1042"/>
      <c r="AM799" s="1043"/>
      <c r="AN799" s="1040"/>
      <c r="AO799" s="1044"/>
      <c r="AP799" s="1044"/>
      <c r="AQ799" s="1044"/>
      <c r="AR799" s="1044"/>
      <c r="AS799" s="1044"/>
      <c r="AT799" s="1044"/>
      <c r="AU799" s="1049"/>
      <c r="AV799" s="1041"/>
      <c r="AW799" s="1041"/>
      <c r="AX799" s="1047"/>
      <c r="AY79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9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99" s="1055"/>
      <c r="BB799" s="1038"/>
      <c r="BC799" s="1038"/>
      <c r="BD79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99" s="1038"/>
      <c r="BF799" s="1030"/>
      <c r="BG799" s="1030"/>
      <c r="BH799" s="1066"/>
      <c r="BI799" s="1038"/>
      <c r="BJ799" s="1066"/>
      <c r="BK799" s="1055"/>
      <c r="BL799" s="1038"/>
      <c r="BM799" s="1067"/>
      <c r="BN799" s="1068"/>
      <c r="BO799" s="1055"/>
      <c r="BP799" s="1022"/>
      <c r="BQ799" s="1067"/>
      <c r="BR799" s="1069"/>
      <c r="BS799" s="1070"/>
      <c r="BT799" s="1022"/>
      <c r="BU799" s="1071"/>
      <c r="BV799" s="1039"/>
      <c r="BW799" s="1025"/>
      <c r="BX799" s="1026"/>
      <c r="BY799" s="1022"/>
      <c r="BZ799" s="1022"/>
      <c r="CA799" s="1025"/>
      <c r="CB799" s="1026"/>
      <c r="CC799" s="1025"/>
      <c r="CD799" s="1026"/>
      <c r="CE799" s="1025"/>
      <c r="CF799" s="1026"/>
      <c r="CG799" s="1202"/>
      <c r="CH799" s="1022"/>
      <c r="CI799" s="1022"/>
      <c r="CJ799" s="1022"/>
      <c r="CK799" s="1065"/>
      <c r="CL799" s="1026"/>
      <c r="CM799" s="1202"/>
      <c r="CN799" s="1022"/>
      <c r="CO799" s="1022"/>
      <c r="CP799" s="1022"/>
      <c r="CQ799" s="1065"/>
      <c r="CR799" s="1026"/>
      <c r="CS799" s="1202"/>
      <c r="CT799" s="1022"/>
      <c r="CU799" s="1022"/>
      <c r="CV799" s="1022"/>
      <c r="CW799" s="1065"/>
      <c r="CX799" s="1026"/>
      <c r="CY799" s="1022"/>
      <c r="CZ799" s="1022"/>
      <c r="DA799" s="1022"/>
      <c r="DB799" s="1022"/>
      <c r="DC799" s="1065"/>
    </row>
    <row r="800" spans="1:107" ht="18.600000000000001" customHeight="1" x14ac:dyDescent="0.25">
      <c r="A800" s="1180" t="s">
        <v>1477</v>
      </c>
      <c r="B800" s="1018"/>
      <c r="C800" s="1018"/>
      <c r="D800" s="1011"/>
      <c r="E800" s="1023"/>
      <c r="F800" s="1019"/>
      <c r="G800" s="1016"/>
      <c r="H800" s="1020"/>
      <c r="I800" s="1239"/>
      <c r="J800" s="1238"/>
      <c r="K800" s="1021"/>
      <c r="L800" s="1016"/>
      <c r="M800" s="1022"/>
      <c r="N80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0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0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0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0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0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00" s="1022"/>
      <c r="U800" s="1022"/>
      <c r="V80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0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0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0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0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0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00" s="1022"/>
      <c r="AC800" s="1046"/>
      <c r="AD800" s="1047"/>
      <c r="AE800" s="1047"/>
      <c r="AF800" s="1047"/>
      <c r="AG800" s="1039"/>
      <c r="AH800" s="1038"/>
      <c r="AI800" s="1048"/>
      <c r="AJ800" s="1048"/>
      <c r="AK800" s="1041"/>
      <c r="AL800" s="1042"/>
      <c r="AM800" s="1043"/>
      <c r="AN800" s="1040"/>
      <c r="AO800" s="1044"/>
      <c r="AP800" s="1044"/>
      <c r="AQ800" s="1044"/>
      <c r="AR800" s="1044"/>
      <c r="AS800" s="1044"/>
      <c r="AT800" s="1044"/>
      <c r="AU800" s="1049"/>
      <c r="AV800" s="1041"/>
      <c r="AW800" s="1041"/>
      <c r="AX800" s="1047"/>
      <c r="AY80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80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800" s="1055"/>
      <c r="BB800" s="1038"/>
      <c r="BC800" s="1038"/>
      <c r="BD80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00" s="1038"/>
      <c r="BF800" s="1030"/>
      <c r="BG800" s="1030"/>
      <c r="BH800" s="1066"/>
      <c r="BI800" s="1038"/>
      <c r="BJ800" s="1066"/>
      <c r="BK800" s="1055"/>
      <c r="BL800" s="1038"/>
      <c r="BM800" s="1067"/>
      <c r="BN800" s="1068"/>
      <c r="BO800" s="1055"/>
      <c r="BP800" s="1022"/>
      <c r="BQ800" s="1067"/>
      <c r="BR800" s="1069"/>
      <c r="BS800" s="1070"/>
      <c r="BT800" s="1022"/>
      <c r="BU800" s="1071"/>
      <c r="BV800" s="1039"/>
      <c r="BW800" s="1025"/>
      <c r="BX800" s="1026"/>
      <c r="BY800" s="1022"/>
      <c r="BZ800" s="1022"/>
      <c r="CA800" s="1025"/>
      <c r="CB800" s="1026"/>
      <c r="CC800" s="1025"/>
      <c r="CD800" s="1026"/>
      <c r="CE800" s="1025"/>
      <c r="CF800" s="1072"/>
      <c r="CG800" s="1203"/>
      <c r="CH800" s="1051"/>
      <c r="CI800" s="1051"/>
      <c r="CJ800" s="1051"/>
      <c r="CK800" s="1065"/>
      <c r="CL800" s="1072"/>
      <c r="CM800" s="1203"/>
      <c r="CN800" s="1051"/>
      <c r="CO800" s="1051"/>
      <c r="CP800" s="1051"/>
      <c r="CQ800" s="1065"/>
      <c r="CR800" s="1026"/>
      <c r="CS800" s="1202"/>
      <c r="CT800" s="1022"/>
      <c r="CU800" s="1022"/>
      <c r="CV800" s="1022"/>
      <c r="CW800" s="1065"/>
      <c r="CX800" s="1026"/>
      <c r="CY800" s="1022"/>
      <c r="CZ800" s="1022"/>
      <c r="DA800" s="1022"/>
      <c r="DB800" s="1022"/>
      <c r="DC800" s="1065"/>
    </row>
    <row r="801" spans="1:107" ht="18.600000000000001" customHeight="1" x14ac:dyDescent="0.25">
      <c r="A801" s="1180" t="s">
        <v>1478</v>
      </c>
      <c r="B801" s="1018"/>
      <c r="C801" s="1018"/>
      <c r="D801" s="1011"/>
      <c r="E801" s="1023"/>
      <c r="F801" s="1019"/>
      <c r="G801" s="1016"/>
      <c r="H801" s="1020"/>
      <c r="I801" s="1239"/>
      <c r="J801" s="1238"/>
      <c r="K801" s="1021"/>
      <c r="L801" s="1016"/>
      <c r="M801" s="1022"/>
      <c r="N80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0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0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0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0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0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01" s="1022"/>
      <c r="U801" s="1022"/>
      <c r="V80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0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0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0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0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0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01" s="1022"/>
      <c r="AC801" s="1046"/>
      <c r="AD801" s="1047"/>
      <c r="AE801" s="1047"/>
      <c r="AF801" s="1047"/>
      <c r="AG801" s="1039"/>
      <c r="AH801" s="1038"/>
      <c r="AI801" s="1048"/>
      <c r="AJ801" s="1048"/>
      <c r="AK801" s="1041"/>
      <c r="AL801" s="1042"/>
      <c r="AM801" s="1043"/>
      <c r="AN801" s="1040"/>
      <c r="AO801" s="1044"/>
      <c r="AP801" s="1044"/>
      <c r="AQ801" s="1044"/>
      <c r="AR801" s="1044"/>
      <c r="AS801" s="1044"/>
      <c r="AT801" s="1044"/>
      <c r="AU801" s="1049"/>
      <c r="AV801" s="1041"/>
      <c r="AW801" s="1041"/>
      <c r="AX801" s="1047"/>
      <c r="AY80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80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801" s="1055"/>
      <c r="BB801" s="1038"/>
      <c r="BC801" s="1038"/>
      <c r="BD80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01" s="1038"/>
      <c r="BF801" s="1030"/>
      <c r="BG801" s="1030"/>
      <c r="BH801" s="1066"/>
      <c r="BI801" s="1038"/>
      <c r="BJ801" s="1066"/>
      <c r="BK801" s="1055"/>
      <c r="BL801" s="1038"/>
      <c r="BM801" s="1067"/>
      <c r="BN801" s="1068"/>
      <c r="BO801" s="1055"/>
      <c r="BP801" s="1022"/>
      <c r="BQ801" s="1067"/>
      <c r="BR801" s="1069"/>
      <c r="BS801" s="1070"/>
      <c r="BT801" s="1022"/>
      <c r="BU801" s="1071"/>
      <c r="BV801" s="1039"/>
      <c r="BW801" s="1025"/>
      <c r="BX801" s="1026"/>
      <c r="BY801" s="1022"/>
      <c r="BZ801" s="1022"/>
      <c r="CA801" s="1025"/>
      <c r="CB801" s="1026"/>
      <c r="CC801" s="1025"/>
      <c r="CD801" s="1026"/>
      <c r="CE801" s="1025"/>
      <c r="CF801" s="1026"/>
      <c r="CG801" s="1202"/>
      <c r="CH801" s="1022"/>
      <c r="CI801" s="1022"/>
      <c r="CJ801" s="1022"/>
      <c r="CK801" s="1065"/>
      <c r="CL801" s="1026"/>
      <c r="CM801" s="1202"/>
      <c r="CN801" s="1022"/>
      <c r="CO801" s="1022"/>
      <c r="CP801" s="1022"/>
      <c r="CQ801" s="1065"/>
      <c r="CR801" s="1026"/>
      <c r="CS801" s="1202"/>
      <c r="CT801" s="1022"/>
      <c r="CU801" s="1022"/>
      <c r="CV801" s="1022"/>
      <c r="CW801" s="1065"/>
      <c r="CX801" s="1026"/>
      <c r="CY801" s="1022"/>
      <c r="CZ801" s="1022"/>
      <c r="DA801" s="1022"/>
      <c r="DB801" s="1022"/>
      <c r="DC801" s="1065"/>
    </row>
    <row r="802" spans="1:107" ht="18.600000000000001" customHeight="1" x14ac:dyDescent="0.25">
      <c r="A802" s="1180" t="s">
        <v>1479</v>
      </c>
      <c r="B802" s="1018"/>
      <c r="C802" s="1018"/>
      <c r="D802" s="1011"/>
      <c r="E802" s="1023"/>
      <c r="F802" s="1019"/>
      <c r="G802" s="1016"/>
      <c r="H802" s="1020"/>
      <c r="I802" s="1239"/>
      <c r="J802" s="1238"/>
      <c r="K802" s="1021"/>
      <c r="L802" s="1016"/>
      <c r="M802" s="1022"/>
      <c r="N80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0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0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0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0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0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02" s="1022"/>
      <c r="U802" s="1022"/>
      <c r="V80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0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0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0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0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0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02" s="1022"/>
      <c r="AC802" s="1046"/>
      <c r="AD802" s="1047"/>
      <c r="AE802" s="1047"/>
      <c r="AF802" s="1047"/>
      <c r="AG802" s="1039"/>
      <c r="AH802" s="1038"/>
      <c r="AI802" s="1048"/>
      <c r="AJ802" s="1048"/>
      <c r="AK802" s="1041"/>
      <c r="AL802" s="1042"/>
      <c r="AM802" s="1043"/>
      <c r="AN802" s="1040"/>
      <c r="AO802" s="1044"/>
      <c r="AP802" s="1044"/>
      <c r="AQ802" s="1044"/>
      <c r="AR802" s="1044"/>
      <c r="AS802" s="1044"/>
      <c r="AT802" s="1044"/>
      <c r="AU802" s="1049"/>
      <c r="AV802" s="1041"/>
      <c r="AW802" s="1041"/>
      <c r="AX802" s="1047"/>
      <c r="AY80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80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802" s="1055"/>
      <c r="BB802" s="1038"/>
      <c r="BC802" s="1038"/>
      <c r="BD80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02" s="1038"/>
      <c r="BF802" s="1030"/>
      <c r="BG802" s="1030"/>
      <c r="BH802" s="1066"/>
      <c r="BI802" s="1038"/>
      <c r="BJ802" s="1066"/>
      <c r="BK802" s="1055"/>
      <c r="BL802" s="1038"/>
      <c r="BM802" s="1067"/>
      <c r="BN802" s="1068"/>
      <c r="BO802" s="1055"/>
      <c r="BP802" s="1022"/>
      <c r="BQ802" s="1067"/>
      <c r="BR802" s="1069"/>
      <c r="BS802" s="1070"/>
      <c r="BT802" s="1022"/>
      <c r="BU802" s="1071"/>
      <c r="BV802" s="1039"/>
      <c r="BW802" s="1025"/>
      <c r="BX802" s="1026"/>
      <c r="BY802" s="1022"/>
      <c r="BZ802" s="1022"/>
      <c r="CA802" s="1025"/>
      <c r="CB802" s="1026"/>
      <c r="CC802" s="1025"/>
      <c r="CD802" s="1026"/>
      <c r="CE802" s="1025"/>
      <c r="CF802" s="1072"/>
      <c r="CG802" s="1203"/>
      <c r="CH802" s="1051"/>
      <c r="CI802" s="1051"/>
      <c r="CJ802" s="1051"/>
      <c r="CK802" s="1065"/>
      <c r="CL802" s="1072"/>
      <c r="CM802" s="1203"/>
      <c r="CN802" s="1051"/>
      <c r="CO802" s="1051"/>
      <c r="CP802" s="1051"/>
      <c r="CQ802" s="1065"/>
      <c r="CR802" s="1026"/>
      <c r="CS802" s="1202"/>
      <c r="CT802" s="1022"/>
      <c r="CU802" s="1022"/>
      <c r="CV802" s="1022"/>
      <c r="CW802" s="1065"/>
      <c r="CX802" s="1026"/>
      <c r="CY802" s="1022"/>
      <c r="CZ802" s="1022"/>
      <c r="DA802" s="1022"/>
      <c r="DB802" s="1022"/>
      <c r="DC802" s="1065"/>
    </row>
    <row r="803" spans="1:107" ht="18.600000000000001" customHeight="1" x14ac:dyDescent="0.25">
      <c r="A803" s="1180" t="s">
        <v>1480</v>
      </c>
      <c r="B803" s="1018"/>
      <c r="C803" s="1018"/>
      <c r="D803" s="1011"/>
      <c r="E803" s="1023"/>
      <c r="F803" s="1019"/>
      <c r="G803" s="1016"/>
      <c r="H803" s="1020"/>
      <c r="I803" s="1239"/>
      <c r="J803" s="1238"/>
      <c r="K803" s="1021"/>
      <c r="L803" s="1016"/>
      <c r="M803" s="1022"/>
      <c r="N80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0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0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0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0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0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03" s="1022"/>
      <c r="U803" s="1022"/>
      <c r="V80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0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0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0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0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0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03" s="1022"/>
      <c r="AC803" s="1046"/>
      <c r="AD803" s="1047"/>
      <c r="AE803" s="1047"/>
      <c r="AF803" s="1047"/>
      <c r="AG803" s="1039"/>
      <c r="AH803" s="1038"/>
      <c r="AI803" s="1048"/>
      <c r="AJ803" s="1048"/>
      <c r="AK803" s="1041"/>
      <c r="AL803" s="1042"/>
      <c r="AM803" s="1043"/>
      <c r="AN803" s="1040"/>
      <c r="AO803" s="1044"/>
      <c r="AP803" s="1044"/>
      <c r="AQ803" s="1044"/>
      <c r="AR803" s="1044"/>
      <c r="AS803" s="1044"/>
      <c r="AT803" s="1044"/>
      <c r="AU803" s="1049"/>
      <c r="AV803" s="1041"/>
      <c r="AW803" s="1041"/>
      <c r="AX803" s="1047"/>
      <c r="AY80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80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803" s="1055"/>
      <c r="BB803" s="1038"/>
      <c r="BC803" s="1038"/>
      <c r="BD80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03" s="1038"/>
      <c r="BF803" s="1030"/>
      <c r="BG803" s="1030"/>
      <c r="BH803" s="1066"/>
      <c r="BI803" s="1038"/>
      <c r="BJ803" s="1066"/>
      <c r="BK803" s="1055"/>
      <c r="BL803" s="1038"/>
      <c r="BM803" s="1067"/>
      <c r="BN803" s="1068"/>
      <c r="BO803" s="1055"/>
      <c r="BP803" s="1022"/>
      <c r="BQ803" s="1067"/>
      <c r="BR803" s="1069"/>
      <c r="BS803" s="1070"/>
      <c r="BT803" s="1022"/>
      <c r="BU803" s="1071"/>
      <c r="BV803" s="1039"/>
      <c r="BW803" s="1025"/>
      <c r="BX803" s="1026"/>
      <c r="BY803" s="1022"/>
      <c r="BZ803" s="1022"/>
      <c r="CA803" s="1025"/>
      <c r="CB803" s="1026"/>
      <c r="CC803" s="1025"/>
      <c r="CD803" s="1026"/>
      <c r="CE803" s="1025"/>
      <c r="CF803" s="1026"/>
      <c r="CG803" s="1202"/>
      <c r="CH803" s="1022"/>
      <c r="CI803" s="1022"/>
      <c r="CJ803" s="1022"/>
      <c r="CK803" s="1065"/>
      <c r="CL803" s="1026"/>
      <c r="CM803" s="1202"/>
      <c r="CN803" s="1022"/>
      <c r="CO803" s="1022"/>
      <c r="CP803" s="1022"/>
      <c r="CQ803" s="1065"/>
      <c r="CR803" s="1026"/>
      <c r="CS803" s="1202"/>
      <c r="CT803" s="1022"/>
      <c r="CU803" s="1022"/>
      <c r="CV803" s="1022"/>
      <c r="CW803" s="1065"/>
      <c r="CX803" s="1026"/>
      <c r="CY803" s="1022"/>
      <c r="CZ803" s="1022"/>
      <c r="DA803" s="1022"/>
      <c r="DB803" s="1022"/>
      <c r="DC803" s="1065"/>
    </row>
    <row r="804" spans="1:107" ht="18.600000000000001" customHeight="1" x14ac:dyDescent="0.25">
      <c r="A804" s="1180" t="s">
        <v>1481</v>
      </c>
      <c r="B804" s="1018"/>
      <c r="C804" s="1018"/>
      <c r="D804" s="1011"/>
      <c r="E804" s="1023"/>
      <c r="F804" s="1019"/>
      <c r="G804" s="1016"/>
      <c r="H804" s="1020"/>
      <c r="I804" s="1239"/>
      <c r="J804" s="1238"/>
      <c r="K804" s="1021"/>
      <c r="L804" s="1016"/>
      <c r="M804" s="1022"/>
      <c r="N80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0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0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0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0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0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04" s="1022"/>
      <c r="U804" s="1022"/>
      <c r="V80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0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0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0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0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0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04" s="1022"/>
      <c r="AC804" s="1046"/>
      <c r="AD804" s="1047"/>
      <c r="AE804" s="1047"/>
      <c r="AF804" s="1047"/>
      <c r="AG804" s="1039"/>
      <c r="AH804" s="1038"/>
      <c r="AI804" s="1048"/>
      <c r="AJ804" s="1048"/>
      <c r="AK804" s="1041"/>
      <c r="AL804" s="1042"/>
      <c r="AM804" s="1043"/>
      <c r="AN804" s="1040"/>
      <c r="AO804" s="1044"/>
      <c r="AP804" s="1044"/>
      <c r="AQ804" s="1044"/>
      <c r="AR804" s="1044"/>
      <c r="AS804" s="1044"/>
      <c r="AT804" s="1044"/>
      <c r="AU804" s="1049"/>
      <c r="AV804" s="1041"/>
      <c r="AW804" s="1041"/>
      <c r="AX804" s="1047"/>
      <c r="AY80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80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804" s="1055"/>
      <c r="BB804" s="1038"/>
      <c r="BC804" s="1038"/>
      <c r="BD80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04" s="1038"/>
      <c r="BF804" s="1030"/>
      <c r="BG804" s="1030"/>
      <c r="BH804" s="1066"/>
      <c r="BI804" s="1038"/>
      <c r="BJ804" s="1066"/>
      <c r="BK804" s="1055"/>
      <c r="BL804" s="1038"/>
      <c r="BM804" s="1067"/>
      <c r="BN804" s="1068"/>
      <c r="BO804" s="1055"/>
      <c r="BP804" s="1022"/>
      <c r="BQ804" s="1067"/>
      <c r="BR804" s="1069"/>
      <c r="BS804" s="1070"/>
      <c r="BT804" s="1022"/>
      <c r="BU804" s="1071"/>
      <c r="BV804" s="1039"/>
      <c r="BW804" s="1025"/>
      <c r="BX804" s="1026"/>
      <c r="BY804" s="1022"/>
      <c r="BZ804" s="1022"/>
      <c r="CA804" s="1025"/>
      <c r="CB804" s="1026"/>
      <c r="CC804" s="1025"/>
      <c r="CD804" s="1026"/>
      <c r="CE804" s="1025"/>
      <c r="CF804" s="1072"/>
      <c r="CG804" s="1203"/>
      <c r="CH804" s="1051"/>
      <c r="CI804" s="1051"/>
      <c r="CJ804" s="1051"/>
      <c r="CK804" s="1065"/>
      <c r="CL804" s="1072"/>
      <c r="CM804" s="1203"/>
      <c r="CN804" s="1051"/>
      <c r="CO804" s="1051"/>
      <c r="CP804" s="1051"/>
      <c r="CQ804" s="1065"/>
      <c r="CR804" s="1026"/>
      <c r="CS804" s="1202"/>
      <c r="CT804" s="1022"/>
      <c r="CU804" s="1022"/>
      <c r="CV804" s="1022"/>
      <c r="CW804" s="1065"/>
      <c r="CX804" s="1026"/>
      <c r="CY804" s="1022"/>
      <c r="CZ804" s="1022"/>
      <c r="DA804" s="1022"/>
      <c r="DB804" s="1022"/>
      <c r="DC804" s="1065"/>
    </row>
    <row r="805" spans="1:107" ht="18.600000000000001" customHeight="1" x14ac:dyDescent="0.25">
      <c r="A805" s="1180" t="s">
        <v>1482</v>
      </c>
      <c r="B805" s="1018"/>
      <c r="C805" s="1018"/>
      <c r="D805" s="1011"/>
      <c r="E805" s="1023"/>
      <c r="F805" s="1019"/>
      <c r="G805" s="1016"/>
      <c r="H805" s="1020"/>
      <c r="I805" s="1239"/>
      <c r="J805" s="1238"/>
      <c r="K805" s="1021"/>
      <c r="L805" s="1016"/>
      <c r="M805" s="1022"/>
      <c r="N80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0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0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0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0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0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05" s="1022"/>
      <c r="U805" s="1022"/>
      <c r="V80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0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0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0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0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0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05" s="1022"/>
      <c r="AC805" s="1046"/>
      <c r="AD805" s="1047"/>
      <c r="AE805" s="1047"/>
      <c r="AF805" s="1047"/>
      <c r="AG805" s="1039"/>
      <c r="AH805" s="1038"/>
      <c r="AI805" s="1048"/>
      <c r="AJ805" s="1048"/>
      <c r="AK805" s="1041"/>
      <c r="AL805" s="1042"/>
      <c r="AM805" s="1043"/>
      <c r="AN805" s="1040"/>
      <c r="AO805" s="1044"/>
      <c r="AP805" s="1044"/>
      <c r="AQ805" s="1044"/>
      <c r="AR805" s="1044"/>
      <c r="AS805" s="1044"/>
      <c r="AT805" s="1044"/>
      <c r="AU805" s="1049"/>
      <c r="AV805" s="1041"/>
      <c r="AW805" s="1041"/>
      <c r="AX805" s="1047"/>
      <c r="AY80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80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805" s="1055"/>
      <c r="BB805" s="1038"/>
      <c r="BC805" s="1038"/>
      <c r="BD80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05" s="1038"/>
      <c r="BF805" s="1030"/>
      <c r="BG805" s="1030"/>
      <c r="BH805" s="1066"/>
      <c r="BI805" s="1038"/>
      <c r="BJ805" s="1066"/>
      <c r="BK805" s="1055"/>
      <c r="BL805" s="1038"/>
      <c r="BM805" s="1067"/>
      <c r="BN805" s="1068"/>
      <c r="BO805" s="1055"/>
      <c r="BP805" s="1022"/>
      <c r="BQ805" s="1067"/>
      <c r="BR805" s="1069"/>
      <c r="BS805" s="1070"/>
      <c r="BT805" s="1022"/>
      <c r="BU805" s="1071"/>
      <c r="BV805" s="1039"/>
      <c r="BW805" s="1025"/>
      <c r="BX805" s="1026"/>
      <c r="BY805" s="1022"/>
      <c r="BZ805" s="1022"/>
      <c r="CA805" s="1025"/>
      <c r="CB805" s="1026"/>
      <c r="CC805" s="1025"/>
      <c r="CD805" s="1026"/>
      <c r="CE805" s="1025"/>
      <c r="CF805" s="1026"/>
      <c r="CG805" s="1202"/>
      <c r="CH805" s="1022"/>
      <c r="CI805" s="1022"/>
      <c r="CJ805" s="1022"/>
      <c r="CK805" s="1065"/>
      <c r="CL805" s="1026"/>
      <c r="CM805" s="1202"/>
      <c r="CN805" s="1022"/>
      <c r="CO805" s="1022"/>
      <c r="CP805" s="1022"/>
      <c r="CQ805" s="1065"/>
      <c r="CR805" s="1026"/>
      <c r="CS805" s="1202"/>
      <c r="CT805" s="1022"/>
      <c r="CU805" s="1022"/>
      <c r="CV805" s="1022"/>
      <c r="CW805" s="1065"/>
      <c r="CX805" s="1026"/>
      <c r="CY805" s="1022"/>
      <c r="CZ805" s="1022"/>
      <c r="DA805" s="1022"/>
      <c r="DB805" s="1022"/>
      <c r="DC805" s="1065"/>
    </row>
    <row r="806" spans="1:107" ht="18.600000000000001" customHeight="1" x14ac:dyDescent="0.25">
      <c r="A806" s="1180" t="s">
        <v>1483</v>
      </c>
      <c r="B806" s="1018"/>
      <c r="C806" s="1018"/>
      <c r="D806" s="1011"/>
      <c r="E806" s="1023"/>
      <c r="F806" s="1019"/>
      <c r="G806" s="1016"/>
      <c r="H806" s="1020"/>
      <c r="I806" s="1239"/>
      <c r="J806" s="1238"/>
      <c r="K806" s="1021"/>
      <c r="L806" s="1016"/>
      <c r="M806" s="1022"/>
      <c r="N80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0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06"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0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0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0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06" s="1022"/>
      <c r="U806" s="1022"/>
      <c r="V80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0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0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06"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0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06"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06" s="1022"/>
      <c r="AC806" s="1046"/>
      <c r="AD806" s="1047"/>
      <c r="AE806" s="1047"/>
      <c r="AF806" s="1047"/>
      <c r="AG806" s="1039"/>
      <c r="AH806" s="1038"/>
      <c r="AI806" s="1048"/>
      <c r="AJ806" s="1048"/>
      <c r="AK806" s="1041"/>
      <c r="AL806" s="1042"/>
      <c r="AM806" s="1043"/>
      <c r="AN806" s="1040"/>
      <c r="AO806" s="1044"/>
      <c r="AP806" s="1044"/>
      <c r="AQ806" s="1044"/>
      <c r="AR806" s="1044"/>
      <c r="AS806" s="1044"/>
      <c r="AT806" s="1044"/>
      <c r="AU806" s="1049"/>
      <c r="AV806" s="1041"/>
      <c r="AW806" s="1041"/>
      <c r="AX806" s="1047"/>
      <c r="AY806"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806"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806" s="1055"/>
      <c r="BB806" s="1038"/>
      <c r="BC806" s="1038"/>
      <c r="BD80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06" s="1038"/>
      <c r="BF806" s="1030"/>
      <c r="BG806" s="1030"/>
      <c r="BH806" s="1066"/>
      <c r="BI806" s="1038"/>
      <c r="BJ806" s="1066"/>
      <c r="BK806" s="1055"/>
      <c r="BL806" s="1038"/>
      <c r="BM806" s="1067"/>
      <c r="BN806" s="1068"/>
      <c r="BO806" s="1055"/>
      <c r="BP806" s="1022"/>
      <c r="BQ806" s="1067"/>
      <c r="BR806" s="1069"/>
      <c r="BS806" s="1070"/>
      <c r="BT806" s="1022"/>
      <c r="BU806" s="1071"/>
      <c r="BV806" s="1039"/>
      <c r="BW806" s="1025"/>
      <c r="BX806" s="1026"/>
      <c r="BY806" s="1022"/>
      <c r="BZ806" s="1022"/>
      <c r="CA806" s="1025"/>
      <c r="CB806" s="1026"/>
      <c r="CC806" s="1025"/>
      <c r="CD806" s="1026"/>
      <c r="CE806" s="1025"/>
      <c r="CF806" s="1072"/>
      <c r="CG806" s="1203"/>
      <c r="CH806" s="1051"/>
      <c r="CI806" s="1051"/>
      <c r="CJ806" s="1051"/>
      <c r="CK806" s="1065"/>
      <c r="CL806" s="1072"/>
      <c r="CM806" s="1203"/>
      <c r="CN806" s="1051"/>
      <c r="CO806" s="1051"/>
      <c r="CP806" s="1051"/>
      <c r="CQ806" s="1065"/>
      <c r="CR806" s="1026"/>
      <c r="CS806" s="1202"/>
      <c r="CT806" s="1022"/>
      <c r="CU806" s="1022"/>
      <c r="CV806" s="1022"/>
      <c r="CW806" s="1065"/>
      <c r="CX806" s="1026"/>
      <c r="CY806" s="1022"/>
      <c r="CZ806" s="1022"/>
      <c r="DA806" s="1022"/>
      <c r="DB806" s="1022"/>
      <c r="DC806" s="1065"/>
    </row>
    <row r="807" spans="1:107" ht="18.600000000000001" customHeight="1" x14ac:dyDescent="0.25">
      <c r="A807" s="1180" t="s">
        <v>1484</v>
      </c>
      <c r="B807" s="1018"/>
      <c r="C807" s="1018"/>
      <c r="D807" s="1011"/>
      <c r="E807" s="1023"/>
      <c r="F807" s="1019"/>
      <c r="G807" s="1016"/>
      <c r="H807" s="1020"/>
      <c r="I807" s="1239"/>
      <c r="J807" s="1238"/>
      <c r="K807" s="1021"/>
      <c r="L807" s="1016"/>
      <c r="M807" s="1022"/>
      <c r="N80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0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07"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0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0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0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07" s="1022"/>
      <c r="U807" s="1022"/>
      <c r="V80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0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0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07"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0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07"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07" s="1022"/>
      <c r="AC807" s="1046"/>
      <c r="AD807" s="1047"/>
      <c r="AE807" s="1047"/>
      <c r="AF807" s="1047"/>
      <c r="AG807" s="1039"/>
      <c r="AH807" s="1038"/>
      <c r="AI807" s="1048"/>
      <c r="AJ807" s="1048"/>
      <c r="AK807" s="1041"/>
      <c r="AL807" s="1042"/>
      <c r="AM807" s="1043"/>
      <c r="AN807" s="1040"/>
      <c r="AO807" s="1044"/>
      <c r="AP807" s="1044"/>
      <c r="AQ807" s="1044"/>
      <c r="AR807" s="1044"/>
      <c r="AS807" s="1044"/>
      <c r="AT807" s="1044"/>
      <c r="AU807" s="1049"/>
      <c r="AV807" s="1041"/>
      <c r="AW807" s="1041"/>
      <c r="AX807" s="1047"/>
      <c r="AY807"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807"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807" s="1055"/>
      <c r="BB807" s="1038"/>
      <c r="BC807" s="1038"/>
      <c r="BD80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07" s="1038"/>
      <c r="BF807" s="1030"/>
      <c r="BG807" s="1030"/>
      <c r="BH807" s="1066"/>
      <c r="BI807" s="1038"/>
      <c r="BJ807" s="1066"/>
      <c r="BK807" s="1055"/>
      <c r="BL807" s="1038"/>
      <c r="BM807" s="1067"/>
      <c r="BN807" s="1068"/>
      <c r="BO807" s="1055"/>
      <c r="BP807" s="1022"/>
      <c r="BQ807" s="1067"/>
      <c r="BR807" s="1069"/>
      <c r="BS807" s="1070"/>
      <c r="BT807" s="1022"/>
      <c r="BU807" s="1071"/>
      <c r="BV807" s="1039"/>
      <c r="BW807" s="1025"/>
      <c r="BX807" s="1026"/>
      <c r="BY807" s="1022"/>
      <c r="BZ807" s="1022"/>
      <c r="CA807" s="1025"/>
      <c r="CB807" s="1026"/>
      <c r="CC807" s="1025"/>
      <c r="CD807" s="1026"/>
      <c r="CE807" s="1025"/>
      <c r="CF807" s="1026"/>
      <c r="CG807" s="1202"/>
      <c r="CH807" s="1022"/>
      <c r="CI807" s="1022"/>
      <c r="CJ807" s="1022"/>
      <c r="CK807" s="1065"/>
      <c r="CL807" s="1026"/>
      <c r="CM807" s="1202"/>
      <c r="CN807" s="1022"/>
      <c r="CO807" s="1022"/>
      <c r="CP807" s="1022"/>
      <c r="CQ807" s="1065"/>
      <c r="CR807" s="1026"/>
      <c r="CS807" s="1202"/>
      <c r="CT807" s="1022"/>
      <c r="CU807" s="1022"/>
      <c r="CV807" s="1022"/>
      <c r="CW807" s="1065"/>
      <c r="CX807" s="1026"/>
      <c r="CY807" s="1022"/>
      <c r="CZ807" s="1022"/>
      <c r="DA807" s="1022"/>
      <c r="DB807" s="1022"/>
      <c r="DC807" s="1065"/>
    </row>
    <row r="808" spans="1:107" ht="18.600000000000001" customHeight="1" x14ac:dyDescent="0.25">
      <c r="A808" s="1180" t="s">
        <v>1485</v>
      </c>
      <c r="B808" s="1018"/>
      <c r="C808" s="1018"/>
      <c r="D808" s="1011"/>
      <c r="E808" s="1023"/>
      <c r="F808" s="1019"/>
      <c r="G808" s="1016"/>
      <c r="H808" s="1020"/>
      <c r="I808" s="1239"/>
      <c r="J808" s="1238"/>
      <c r="K808" s="1021"/>
      <c r="L808" s="1016"/>
      <c r="M808" s="1022"/>
      <c r="N80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0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08"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0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0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0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08" s="1022"/>
      <c r="U808" s="1022"/>
      <c r="V80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0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0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08"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0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08"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08" s="1022"/>
      <c r="AC808" s="1046"/>
      <c r="AD808" s="1047"/>
      <c r="AE808" s="1047"/>
      <c r="AF808" s="1047"/>
      <c r="AG808" s="1039"/>
      <c r="AH808" s="1038"/>
      <c r="AI808" s="1048"/>
      <c r="AJ808" s="1048"/>
      <c r="AK808" s="1041"/>
      <c r="AL808" s="1042"/>
      <c r="AM808" s="1043"/>
      <c r="AN808" s="1040"/>
      <c r="AO808" s="1044"/>
      <c r="AP808" s="1044"/>
      <c r="AQ808" s="1044"/>
      <c r="AR808" s="1044"/>
      <c r="AS808" s="1044"/>
      <c r="AT808" s="1044"/>
      <c r="AU808" s="1049"/>
      <c r="AV808" s="1041"/>
      <c r="AW808" s="1041"/>
      <c r="AX808" s="1047"/>
      <c r="AY808"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808"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808" s="1055"/>
      <c r="BB808" s="1038"/>
      <c r="BC808" s="1038"/>
      <c r="BD80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08" s="1038"/>
      <c r="BF808" s="1030"/>
      <c r="BG808" s="1030"/>
      <c r="BH808" s="1066"/>
      <c r="BI808" s="1038"/>
      <c r="BJ808" s="1066"/>
      <c r="BK808" s="1055"/>
      <c r="BL808" s="1038"/>
      <c r="BM808" s="1067"/>
      <c r="BN808" s="1068"/>
      <c r="BO808" s="1055"/>
      <c r="BP808" s="1022"/>
      <c r="BQ808" s="1067"/>
      <c r="BR808" s="1069"/>
      <c r="BS808" s="1070"/>
      <c r="BT808" s="1022"/>
      <c r="BU808" s="1071"/>
      <c r="BV808" s="1039"/>
      <c r="BW808" s="1025"/>
      <c r="BX808" s="1026"/>
      <c r="BY808" s="1022"/>
      <c r="BZ808" s="1022"/>
      <c r="CA808" s="1025"/>
      <c r="CB808" s="1026"/>
      <c r="CC808" s="1025"/>
      <c r="CD808" s="1026"/>
      <c r="CE808" s="1025"/>
      <c r="CF808" s="1026"/>
      <c r="CG808" s="1202"/>
      <c r="CH808" s="1022"/>
      <c r="CI808" s="1022"/>
      <c r="CJ808" s="1022"/>
      <c r="CK808" s="1065"/>
      <c r="CL808" s="1026"/>
      <c r="CM808" s="1202"/>
      <c r="CN808" s="1022"/>
      <c r="CO808" s="1022"/>
      <c r="CP808" s="1022"/>
      <c r="CQ808" s="1065"/>
      <c r="CR808" s="1026"/>
      <c r="CS808" s="1202"/>
      <c r="CT808" s="1022"/>
      <c r="CU808" s="1022"/>
      <c r="CV808" s="1022"/>
      <c r="CW808" s="1065"/>
      <c r="CX808" s="1026"/>
      <c r="CY808" s="1022"/>
      <c r="CZ808" s="1022"/>
      <c r="DA808" s="1022"/>
      <c r="DB808" s="1022"/>
      <c r="DC808" s="1065"/>
    </row>
    <row r="809" spans="1:107" ht="18.600000000000001" customHeight="1" x14ac:dyDescent="0.25">
      <c r="A809" s="1180" t="s">
        <v>1486</v>
      </c>
      <c r="B809" s="1018"/>
      <c r="C809" s="1018"/>
      <c r="D809" s="1011"/>
      <c r="E809" s="1023"/>
      <c r="F809" s="1019"/>
      <c r="G809" s="1016"/>
      <c r="H809" s="1020"/>
      <c r="I809" s="1239"/>
      <c r="J809" s="1238"/>
      <c r="K809" s="1021"/>
      <c r="L809" s="1016"/>
      <c r="M809" s="1022"/>
      <c r="N80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0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09"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0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0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0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09" s="1022"/>
      <c r="U809" s="1022"/>
      <c r="V80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0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0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09"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0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09"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09" s="1022"/>
      <c r="AC809" s="1046"/>
      <c r="AD809" s="1047"/>
      <c r="AE809" s="1047"/>
      <c r="AF809" s="1047"/>
      <c r="AG809" s="1039"/>
      <c r="AH809" s="1038"/>
      <c r="AI809" s="1048"/>
      <c r="AJ809" s="1048"/>
      <c r="AK809" s="1041"/>
      <c r="AL809" s="1042"/>
      <c r="AM809" s="1043"/>
      <c r="AN809" s="1040"/>
      <c r="AO809" s="1044"/>
      <c r="AP809" s="1044"/>
      <c r="AQ809" s="1044"/>
      <c r="AR809" s="1044"/>
      <c r="AS809" s="1044"/>
      <c r="AT809" s="1044"/>
      <c r="AU809" s="1049"/>
      <c r="AV809" s="1041"/>
      <c r="AW809" s="1041"/>
      <c r="AX809" s="1047"/>
      <c r="AY809"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809"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809" s="1055"/>
      <c r="BB809" s="1038"/>
      <c r="BC809" s="1038"/>
      <c r="BD80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09" s="1038"/>
      <c r="BF809" s="1030"/>
      <c r="BG809" s="1030"/>
      <c r="BH809" s="1066"/>
      <c r="BI809" s="1038"/>
      <c r="BJ809" s="1066"/>
      <c r="BK809" s="1055"/>
      <c r="BL809" s="1038"/>
      <c r="BM809" s="1067"/>
      <c r="BN809" s="1068"/>
      <c r="BO809" s="1055"/>
      <c r="BP809" s="1022"/>
      <c r="BQ809" s="1067"/>
      <c r="BR809" s="1069"/>
      <c r="BS809" s="1070"/>
      <c r="BT809" s="1022"/>
      <c r="BU809" s="1071"/>
      <c r="BV809" s="1039"/>
      <c r="BW809" s="1025"/>
      <c r="BX809" s="1026"/>
      <c r="BY809" s="1022"/>
      <c r="BZ809" s="1022"/>
      <c r="CA809" s="1025"/>
      <c r="CB809" s="1026"/>
      <c r="CC809" s="1025"/>
      <c r="CD809" s="1026"/>
      <c r="CE809" s="1025"/>
      <c r="CF809" s="1072"/>
      <c r="CG809" s="1203"/>
      <c r="CH809" s="1051"/>
      <c r="CI809" s="1051"/>
      <c r="CJ809" s="1051"/>
      <c r="CK809" s="1065"/>
      <c r="CL809" s="1072"/>
      <c r="CM809" s="1203"/>
      <c r="CN809" s="1051"/>
      <c r="CO809" s="1051"/>
      <c r="CP809" s="1051"/>
      <c r="CQ809" s="1065"/>
      <c r="CR809" s="1026"/>
      <c r="CS809" s="1202"/>
      <c r="CT809" s="1022"/>
      <c r="CU809" s="1022"/>
      <c r="CV809" s="1022"/>
      <c r="CW809" s="1065"/>
      <c r="CX809" s="1026"/>
      <c r="CY809" s="1022"/>
      <c r="CZ809" s="1022"/>
      <c r="DA809" s="1022"/>
      <c r="DB809" s="1022"/>
      <c r="DC809" s="1065"/>
    </row>
    <row r="810" spans="1:107" ht="18.600000000000001" customHeight="1" x14ac:dyDescent="0.25">
      <c r="A810" s="1180" t="s">
        <v>1487</v>
      </c>
      <c r="B810" s="1018"/>
      <c r="C810" s="1018"/>
      <c r="D810" s="1011"/>
      <c r="E810" s="1023"/>
      <c r="F810" s="1019"/>
      <c r="G810" s="1016"/>
      <c r="H810" s="1020"/>
      <c r="I810" s="1239"/>
      <c r="J810" s="1238"/>
      <c r="K810" s="1021"/>
      <c r="L810" s="1016"/>
      <c r="M810" s="1022"/>
      <c r="N81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1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10"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1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1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1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10" s="1022"/>
      <c r="U810" s="1022"/>
      <c r="V81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1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1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10"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1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10"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10" s="1022"/>
      <c r="AC810" s="1046"/>
      <c r="AD810" s="1047"/>
      <c r="AE810" s="1047"/>
      <c r="AF810" s="1047"/>
      <c r="AG810" s="1039"/>
      <c r="AH810" s="1038"/>
      <c r="AI810" s="1048"/>
      <c r="AJ810" s="1048"/>
      <c r="AK810" s="1041"/>
      <c r="AL810" s="1042"/>
      <c r="AM810" s="1043"/>
      <c r="AN810" s="1040"/>
      <c r="AO810" s="1044"/>
      <c r="AP810" s="1044"/>
      <c r="AQ810" s="1044"/>
      <c r="AR810" s="1044"/>
      <c r="AS810" s="1044"/>
      <c r="AT810" s="1044"/>
      <c r="AU810" s="1049"/>
      <c r="AV810" s="1041"/>
      <c r="AW810" s="1041"/>
      <c r="AX810" s="1047"/>
      <c r="AY810"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810"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810" s="1055"/>
      <c r="BB810" s="1038"/>
      <c r="BC810" s="1038"/>
      <c r="BD81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10" s="1038"/>
      <c r="BF810" s="1030"/>
      <c r="BG810" s="1030"/>
      <c r="BH810" s="1066"/>
      <c r="BI810" s="1038"/>
      <c r="BJ810" s="1066"/>
      <c r="BK810" s="1055"/>
      <c r="BL810" s="1038"/>
      <c r="BM810" s="1067"/>
      <c r="BN810" s="1068"/>
      <c r="BO810" s="1055"/>
      <c r="BP810" s="1022"/>
      <c r="BQ810" s="1067"/>
      <c r="BR810" s="1069"/>
      <c r="BS810" s="1070"/>
      <c r="BT810" s="1022"/>
      <c r="BU810" s="1071"/>
      <c r="BV810" s="1039"/>
      <c r="BW810" s="1025"/>
      <c r="BX810" s="1026"/>
      <c r="BY810" s="1022"/>
      <c r="BZ810" s="1022"/>
      <c r="CA810" s="1025"/>
      <c r="CB810" s="1026"/>
      <c r="CC810" s="1025"/>
      <c r="CD810" s="1026"/>
      <c r="CE810" s="1025"/>
      <c r="CF810" s="1026"/>
      <c r="CG810" s="1202"/>
      <c r="CH810" s="1022"/>
      <c r="CI810" s="1022"/>
      <c r="CJ810" s="1022"/>
      <c r="CK810" s="1065"/>
      <c r="CL810" s="1026"/>
      <c r="CM810" s="1202"/>
      <c r="CN810" s="1022"/>
      <c r="CO810" s="1022"/>
      <c r="CP810" s="1022"/>
      <c r="CQ810" s="1065"/>
      <c r="CR810" s="1026"/>
      <c r="CS810" s="1202"/>
      <c r="CT810" s="1022"/>
      <c r="CU810" s="1022"/>
      <c r="CV810" s="1022"/>
      <c r="CW810" s="1065"/>
      <c r="CX810" s="1026"/>
      <c r="CY810" s="1022"/>
      <c r="CZ810" s="1022"/>
      <c r="DA810" s="1022"/>
      <c r="DB810" s="1022"/>
      <c r="DC810" s="1065"/>
    </row>
    <row r="811" spans="1:107" ht="18.600000000000001" customHeight="1" x14ac:dyDescent="0.25">
      <c r="A811" s="1180" t="s">
        <v>1488</v>
      </c>
      <c r="B811" s="1018"/>
      <c r="C811" s="1018"/>
      <c r="D811" s="1011"/>
      <c r="E811" s="1023"/>
      <c r="F811" s="1019"/>
      <c r="G811" s="1016"/>
      <c r="H811" s="1020"/>
      <c r="I811" s="1239"/>
      <c r="J811" s="1238"/>
      <c r="K811" s="1021"/>
      <c r="L811" s="1016"/>
      <c r="M811" s="1022"/>
      <c r="N81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1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11"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1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1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1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11" s="1022"/>
      <c r="U811" s="1022"/>
      <c r="V81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1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1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11"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1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11"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11" s="1022"/>
      <c r="AC811" s="1046"/>
      <c r="AD811" s="1047"/>
      <c r="AE811" s="1047"/>
      <c r="AF811" s="1047"/>
      <c r="AG811" s="1039"/>
      <c r="AH811" s="1038"/>
      <c r="AI811" s="1048"/>
      <c r="AJ811" s="1048"/>
      <c r="AK811" s="1041"/>
      <c r="AL811" s="1042"/>
      <c r="AM811" s="1043"/>
      <c r="AN811" s="1040"/>
      <c r="AO811" s="1044"/>
      <c r="AP811" s="1044"/>
      <c r="AQ811" s="1044"/>
      <c r="AR811" s="1044"/>
      <c r="AS811" s="1044"/>
      <c r="AT811" s="1044"/>
      <c r="AU811" s="1049"/>
      <c r="AV811" s="1041"/>
      <c r="AW811" s="1041"/>
      <c r="AX811" s="1047"/>
      <c r="AY811"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811"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811" s="1055"/>
      <c r="BB811" s="1038"/>
      <c r="BC811" s="1038"/>
      <c r="BD81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11" s="1038"/>
      <c r="BF811" s="1030"/>
      <c r="BG811" s="1030"/>
      <c r="BH811" s="1066"/>
      <c r="BI811" s="1038"/>
      <c r="BJ811" s="1066"/>
      <c r="BK811" s="1055"/>
      <c r="BL811" s="1038"/>
      <c r="BM811" s="1067"/>
      <c r="BN811" s="1068"/>
      <c r="BO811" s="1055"/>
      <c r="BP811" s="1022"/>
      <c r="BQ811" s="1067"/>
      <c r="BR811" s="1069"/>
      <c r="BS811" s="1070"/>
      <c r="BT811" s="1022"/>
      <c r="BU811" s="1071"/>
      <c r="BV811" s="1039"/>
      <c r="BW811" s="1025"/>
      <c r="BX811" s="1026"/>
      <c r="BY811" s="1022"/>
      <c r="BZ811" s="1022"/>
      <c r="CA811" s="1025"/>
      <c r="CB811" s="1026"/>
      <c r="CC811" s="1025"/>
      <c r="CD811" s="1026"/>
      <c r="CE811" s="1025"/>
      <c r="CF811" s="1072"/>
      <c r="CG811" s="1203"/>
      <c r="CH811" s="1051"/>
      <c r="CI811" s="1051"/>
      <c r="CJ811" s="1051"/>
      <c r="CK811" s="1065"/>
      <c r="CL811" s="1072"/>
      <c r="CM811" s="1203"/>
      <c r="CN811" s="1051"/>
      <c r="CO811" s="1051"/>
      <c r="CP811" s="1051"/>
      <c r="CQ811" s="1065"/>
      <c r="CR811" s="1026"/>
      <c r="CS811" s="1202"/>
      <c r="CT811" s="1022"/>
      <c r="CU811" s="1022"/>
      <c r="CV811" s="1022"/>
      <c r="CW811" s="1065"/>
      <c r="CX811" s="1026"/>
      <c r="CY811" s="1022"/>
      <c r="CZ811" s="1022"/>
      <c r="DA811" s="1022"/>
      <c r="DB811" s="1022"/>
      <c r="DC811" s="1065"/>
    </row>
    <row r="812" spans="1:107" ht="18.600000000000001" customHeight="1" x14ac:dyDescent="0.25">
      <c r="A812" s="1180" t="s">
        <v>1489</v>
      </c>
      <c r="B812" s="1018"/>
      <c r="C812" s="1018"/>
      <c r="D812" s="1011"/>
      <c r="E812" s="1023"/>
      <c r="F812" s="1019"/>
      <c r="G812" s="1016"/>
      <c r="H812" s="1020"/>
      <c r="I812" s="1239"/>
      <c r="J812" s="1238"/>
      <c r="K812" s="1021"/>
      <c r="L812" s="1016"/>
      <c r="M812" s="1022"/>
      <c r="N81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1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12"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1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1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1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12" s="1022"/>
      <c r="U812" s="1022"/>
      <c r="V81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1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1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12"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1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12"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12" s="1022"/>
      <c r="AC812" s="1046"/>
      <c r="AD812" s="1047"/>
      <c r="AE812" s="1047"/>
      <c r="AF812" s="1047"/>
      <c r="AG812" s="1039"/>
      <c r="AH812" s="1038"/>
      <c r="AI812" s="1048"/>
      <c r="AJ812" s="1048"/>
      <c r="AK812" s="1041"/>
      <c r="AL812" s="1042"/>
      <c r="AM812" s="1043"/>
      <c r="AN812" s="1040"/>
      <c r="AO812" s="1044"/>
      <c r="AP812" s="1044"/>
      <c r="AQ812" s="1044"/>
      <c r="AR812" s="1044"/>
      <c r="AS812" s="1044"/>
      <c r="AT812" s="1044"/>
      <c r="AU812" s="1049"/>
      <c r="AV812" s="1041"/>
      <c r="AW812" s="1041"/>
      <c r="AX812" s="1047"/>
      <c r="AY812"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812"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812" s="1055"/>
      <c r="BB812" s="1038"/>
      <c r="BC812" s="1038"/>
      <c r="BD81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12" s="1038"/>
      <c r="BF812" s="1030"/>
      <c r="BG812" s="1030"/>
      <c r="BH812" s="1066"/>
      <c r="BI812" s="1038"/>
      <c r="BJ812" s="1066"/>
      <c r="BK812" s="1055"/>
      <c r="BL812" s="1038"/>
      <c r="BM812" s="1067"/>
      <c r="BN812" s="1068"/>
      <c r="BO812" s="1055"/>
      <c r="BP812" s="1022"/>
      <c r="BQ812" s="1067"/>
      <c r="BR812" s="1069"/>
      <c r="BS812" s="1070"/>
      <c r="BT812" s="1022"/>
      <c r="BU812" s="1071"/>
      <c r="BV812" s="1039"/>
      <c r="BW812" s="1025"/>
      <c r="BX812" s="1026"/>
      <c r="BY812" s="1022"/>
      <c r="BZ812" s="1022"/>
      <c r="CA812" s="1025"/>
      <c r="CB812" s="1026"/>
      <c r="CC812" s="1025"/>
      <c r="CD812" s="1026"/>
      <c r="CE812" s="1025"/>
      <c r="CF812" s="1026"/>
      <c r="CG812" s="1202"/>
      <c r="CH812" s="1022"/>
      <c r="CI812" s="1022"/>
      <c r="CJ812" s="1022"/>
      <c r="CK812" s="1065"/>
      <c r="CL812" s="1026"/>
      <c r="CM812" s="1202"/>
      <c r="CN812" s="1022"/>
      <c r="CO812" s="1022"/>
      <c r="CP812" s="1022"/>
      <c r="CQ812" s="1065"/>
      <c r="CR812" s="1026"/>
      <c r="CS812" s="1202"/>
      <c r="CT812" s="1022"/>
      <c r="CU812" s="1022"/>
      <c r="CV812" s="1022"/>
      <c r="CW812" s="1065"/>
      <c r="CX812" s="1026"/>
      <c r="CY812" s="1022"/>
      <c r="CZ812" s="1022"/>
      <c r="DA812" s="1022"/>
      <c r="DB812" s="1022"/>
      <c r="DC812" s="1065"/>
    </row>
    <row r="813" spans="1:107" ht="18.600000000000001" customHeight="1" x14ac:dyDescent="0.25">
      <c r="A813" s="1180" t="s">
        <v>1490</v>
      </c>
      <c r="B813" s="1018"/>
      <c r="C813" s="1018"/>
      <c r="D813" s="1011"/>
      <c r="E813" s="1023"/>
      <c r="F813" s="1019"/>
      <c r="G813" s="1016"/>
      <c r="H813" s="1020"/>
      <c r="I813" s="1239"/>
      <c r="J813" s="1238"/>
      <c r="K813" s="1021"/>
      <c r="L813" s="1016"/>
      <c r="M813" s="1022"/>
      <c r="N81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1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13"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1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1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1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13" s="1022"/>
      <c r="U813" s="1022"/>
      <c r="V81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1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1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13"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1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13"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13" s="1022"/>
      <c r="AC813" s="1046"/>
      <c r="AD813" s="1047"/>
      <c r="AE813" s="1047"/>
      <c r="AF813" s="1047"/>
      <c r="AG813" s="1039"/>
      <c r="AH813" s="1038"/>
      <c r="AI813" s="1048"/>
      <c r="AJ813" s="1048"/>
      <c r="AK813" s="1041"/>
      <c r="AL813" s="1042"/>
      <c r="AM813" s="1043"/>
      <c r="AN813" s="1040"/>
      <c r="AO813" s="1044"/>
      <c r="AP813" s="1044"/>
      <c r="AQ813" s="1044"/>
      <c r="AR813" s="1044"/>
      <c r="AS813" s="1044"/>
      <c r="AT813" s="1044"/>
      <c r="AU813" s="1049"/>
      <c r="AV813" s="1041"/>
      <c r="AW813" s="1041"/>
      <c r="AX813" s="1047"/>
      <c r="AY813"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813"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813" s="1055"/>
      <c r="BB813" s="1038"/>
      <c r="BC813" s="1038"/>
      <c r="BD81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13" s="1038"/>
      <c r="BF813" s="1030"/>
      <c r="BG813" s="1030"/>
      <c r="BH813" s="1066"/>
      <c r="BI813" s="1038"/>
      <c r="BJ813" s="1066"/>
      <c r="BK813" s="1055"/>
      <c r="BL813" s="1038"/>
      <c r="BM813" s="1067"/>
      <c r="BN813" s="1068"/>
      <c r="BO813" s="1055"/>
      <c r="BP813" s="1022"/>
      <c r="BQ813" s="1067"/>
      <c r="BR813" s="1069"/>
      <c r="BS813" s="1070"/>
      <c r="BT813" s="1022"/>
      <c r="BU813" s="1071"/>
      <c r="BV813" s="1039"/>
      <c r="BW813" s="1025"/>
      <c r="BX813" s="1026"/>
      <c r="BY813" s="1022"/>
      <c r="BZ813" s="1022"/>
      <c r="CA813" s="1025"/>
      <c r="CB813" s="1026"/>
      <c r="CC813" s="1025"/>
      <c r="CD813" s="1026"/>
      <c r="CE813" s="1025"/>
      <c r="CF813" s="1072"/>
      <c r="CG813" s="1203"/>
      <c r="CH813" s="1051"/>
      <c r="CI813" s="1051"/>
      <c r="CJ813" s="1051"/>
      <c r="CK813" s="1065"/>
      <c r="CL813" s="1072"/>
      <c r="CM813" s="1203"/>
      <c r="CN813" s="1051"/>
      <c r="CO813" s="1051"/>
      <c r="CP813" s="1051"/>
      <c r="CQ813" s="1065"/>
      <c r="CR813" s="1026"/>
      <c r="CS813" s="1202"/>
      <c r="CT813" s="1022"/>
      <c r="CU813" s="1022"/>
      <c r="CV813" s="1022"/>
      <c r="CW813" s="1065"/>
      <c r="CX813" s="1026"/>
      <c r="CY813" s="1022"/>
      <c r="CZ813" s="1022"/>
      <c r="DA813" s="1022"/>
      <c r="DB813" s="1022"/>
      <c r="DC813" s="1065"/>
    </row>
    <row r="814" spans="1:107" ht="18.600000000000001" customHeight="1" x14ac:dyDescent="0.25">
      <c r="A814" s="1180" t="s">
        <v>1491</v>
      </c>
      <c r="B814" s="1018"/>
      <c r="C814" s="1018"/>
      <c r="D814" s="1011"/>
      <c r="E814" s="1023"/>
      <c r="F814" s="1019"/>
      <c r="G814" s="1016"/>
      <c r="H814" s="1020"/>
      <c r="I814" s="1239"/>
      <c r="J814" s="1238"/>
      <c r="K814" s="1021"/>
      <c r="L814" s="1016"/>
      <c r="M814" s="1022"/>
      <c r="N81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1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14"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1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1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1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14" s="1022"/>
      <c r="U814" s="1022"/>
      <c r="V81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1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1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14"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1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14"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14" s="1022"/>
      <c r="AC814" s="1046"/>
      <c r="AD814" s="1047"/>
      <c r="AE814" s="1047"/>
      <c r="AF814" s="1047"/>
      <c r="AG814" s="1039"/>
      <c r="AH814" s="1038"/>
      <c r="AI814" s="1048"/>
      <c r="AJ814" s="1048"/>
      <c r="AK814" s="1041"/>
      <c r="AL814" s="1042"/>
      <c r="AM814" s="1043"/>
      <c r="AN814" s="1040"/>
      <c r="AO814" s="1044"/>
      <c r="AP814" s="1044"/>
      <c r="AQ814" s="1044"/>
      <c r="AR814" s="1044"/>
      <c r="AS814" s="1044"/>
      <c r="AT814" s="1044"/>
      <c r="AU814" s="1049"/>
      <c r="AV814" s="1041"/>
      <c r="AW814" s="1041"/>
      <c r="AX814" s="1047"/>
      <c r="AY814"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814"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814" s="1055"/>
      <c r="BB814" s="1038"/>
      <c r="BC814" s="1038"/>
      <c r="BD81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14" s="1038"/>
      <c r="BF814" s="1030"/>
      <c r="BG814" s="1030"/>
      <c r="BH814" s="1066"/>
      <c r="BI814" s="1038"/>
      <c r="BJ814" s="1066"/>
      <c r="BK814" s="1055"/>
      <c r="BL814" s="1038"/>
      <c r="BM814" s="1067"/>
      <c r="BN814" s="1068"/>
      <c r="BO814" s="1055"/>
      <c r="BP814" s="1022"/>
      <c r="BQ814" s="1067"/>
      <c r="BR814" s="1069"/>
      <c r="BS814" s="1070"/>
      <c r="BT814" s="1022"/>
      <c r="BU814" s="1071"/>
      <c r="BV814" s="1039"/>
      <c r="BW814" s="1025"/>
      <c r="BX814" s="1026"/>
      <c r="BY814" s="1022"/>
      <c r="BZ814" s="1022"/>
      <c r="CA814" s="1025"/>
      <c r="CB814" s="1026"/>
      <c r="CC814" s="1025"/>
      <c r="CD814" s="1026"/>
      <c r="CE814" s="1025"/>
      <c r="CF814" s="1026"/>
      <c r="CG814" s="1202"/>
      <c r="CH814" s="1022"/>
      <c r="CI814" s="1022"/>
      <c r="CJ814" s="1022"/>
      <c r="CK814" s="1065"/>
      <c r="CL814" s="1026"/>
      <c r="CM814" s="1202"/>
      <c r="CN814" s="1022"/>
      <c r="CO814" s="1022"/>
      <c r="CP814" s="1022"/>
      <c r="CQ814" s="1065"/>
      <c r="CR814" s="1026"/>
      <c r="CS814" s="1202"/>
      <c r="CT814" s="1022"/>
      <c r="CU814" s="1022"/>
      <c r="CV814" s="1022"/>
      <c r="CW814" s="1065"/>
      <c r="CX814" s="1026"/>
      <c r="CY814" s="1022"/>
      <c r="CZ814" s="1022"/>
      <c r="DA814" s="1022"/>
      <c r="DB814" s="1022"/>
      <c r="DC814" s="1065"/>
    </row>
    <row r="815" spans="1:107" ht="18.600000000000001" customHeight="1" x14ac:dyDescent="0.25">
      <c r="A815" s="1180" t="s">
        <v>1492</v>
      </c>
      <c r="B815" s="1018"/>
      <c r="C815" s="1018"/>
      <c r="D815" s="1011"/>
      <c r="E815" s="1023"/>
      <c r="F815" s="1019"/>
      <c r="G815" s="1016"/>
      <c r="H815" s="1020"/>
      <c r="I815" s="1239"/>
      <c r="J815" s="1238"/>
      <c r="K815" s="1021"/>
      <c r="L815" s="1016"/>
      <c r="M815" s="1022"/>
      <c r="N81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1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15" s="496"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1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1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1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15" s="1022"/>
      <c r="U815" s="1022"/>
      <c r="V81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1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1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15" s="102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1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15" s="496"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15" s="1022"/>
      <c r="AC815" s="1046"/>
      <c r="AD815" s="1047"/>
      <c r="AE815" s="1047"/>
      <c r="AF815" s="1047"/>
      <c r="AG815" s="1039"/>
      <c r="AH815" s="1038"/>
      <c r="AI815" s="1048"/>
      <c r="AJ815" s="1048"/>
      <c r="AK815" s="1041"/>
      <c r="AL815" s="1042"/>
      <c r="AM815" s="1043"/>
      <c r="AN815" s="1040"/>
      <c r="AO815" s="1044"/>
      <c r="AP815" s="1044"/>
      <c r="AQ815" s="1044"/>
      <c r="AR815" s="1044"/>
      <c r="AS815" s="1044"/>
      <c r="AT815" s="1044"/>
      <c r="AU815" s="1049"/>
      <c r="AV815" s="1041"/>
      <c r="AW815" s="1041"/>
      <c r="AX815" s="1047"/>
      <c r="AY815" s="497"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815" s="497"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815" s="1055"/>
      <c r="BB815" s="1038"/>
      <c r="BC815" s="1038"/>
      <c r="BD81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15" s="1038"/>
      <c r="BF815" s="1030"/>
      <c r="BG815" s="1030"/>
      <c r="BH815" s="1066"/>
      <c r="BI815" s="1038"/>
      <c r="BJ815" s="1066"/>
      <c r="BK815" s="1055"/>
      <c r="BL815" s="1038"/>
      <c r="BM815" s="1067"/>
      <c r="BN815" s="1068"/>
      <c r="BO815" s="1055"/>
      <c r="BP815" s="1022"/>
      <c r="BQ815" s="1067"/>
      <c r="BR815" s="1069"/>
      <c r="BS815" s="1070"/>
      <c r="BT815" s="1022"/>
      <c r="BU815" s="1071"/>
      <c r="BV815" s="1039"/>
      <c r="BW815" s="1025"/>
      <c r="BX815" s="1026"/>
      <c r="BY815" s="1022"/>
      <c r="BZ815" s="1022"/>
      <c r="CA815" s="1025"/>
      <c r="CB815" s="1026"/>
      <c r="CC815" s="1025"/>
      <c r="CD815" s="1026"/>
      <c r="CE815" s="1025"/>
      <c r="CF815" s="1072"/>
      <c r="CG815" s="1203"/>
      <c r="CH815" s="1051"/>
      <c r="CI815" s="1051"/>
      <c r="CJ815" s="1051"/>
      <c r="CK815" s="1065"/>
      <c r="CL815" s="1072"/>
      <c r="CM815" s="1203"/>
      <c r="CN815" s="1051"/>
      <c r="CO815" s="1051"/>
      <c r="CP815" s="1051"/>
      <c r="CQ815" s="1065"/>
      <c r="CR815" s="1026"/>
      <c r="CS815" s="1202"/>
      <c r="CT815" s="1022"/>
      <c r="CU815" s="1022"/>
      <c r="CV815" s="1022"/>
      <c r="CW815" s="1065"/>
      <c r="CX815" s="1026"/>
      <c r="CY815" s="1022"/>
      <c r="CZ815" s="1022"/>
      <c r="DA815" s="1022"/>
      <c r="DB815" s="1022"/>
      <c r="DC815" s="1065"/>
    </row>
  </sheetData>
  <sheetProtection sheet="1" objects="1" scenarios="1" formatCells="0" formatColumns="0" formatRows="0" sort="0" autoFilter="0"/>
  <protectedRanges>
    <protectedRange sqref="A16:A815" name="Range1"/>
  </protectedRanges>
  <mergeCells count="8">
    <mergeCell ref="A1:H1"/>
    <mergeCell ref="A5:H5"/>
    <mergeCell ref="A6:H6"/>
    <mergeCell ref="A11:D11"/>
    <mergeCell ref="A8:H8"/>
    <mergeCell ref="A9:H9"/>
    <mergeCell ref="A2:H2"/>
    <mergeCell ref="A3:H3"/>
  </mergeCells>
  <phoneticPr fontId="3" type="noConversion"/>
  <conditionalFormatting sqref="D16:D815">
    <cfRule type="expression" dxfId="65" priority="7">
      <formula>$C16= ""</formula>
    </cfRule>
    <cfRule type="expression" dxfId="64" priority="9">
      <formula>"if(ISNUMBER(SEARCH(""Other"", $C16)), TRUE, FALSE)"</formula>
    </cfRule>
    <cfRule type="expression" dxfId="63" priority="45">
      <formula>IF(ISNUMBER(SEARCH("Other", $C16)), FALSE, TRUE)</formula>
    </cfRule>
  </conditionalFormatting>
  <conditionalFormatting sqref="F16:F815">
    <cfRule type="expression" dxfId="62" priority="42">
      <formula>AND($B16&lt;&gt; "", $E16 &lt;&gt; "Other")</formula>
    </cfRule>
    <cfRule type="expression" dxfId="61" priority="53">
      <formula>IF($E16="Other",0,1)</formula>
    </cfRule>
  </conditionalFormatting>
  <conditionalFormatting sqref="M16:M815">
    <cfRule type="expression" dxfId="60" priority="63">
      <formula>$L16&lt;&gt;""</formula>
    </cfRule>
  </conditionalFormatting>
  <conditionalFormatting sqref="Q16:Q815">
    <cfRule type="expression" dxfId="59" priority="52">
      <formula>AND($K16="Yes", $Q16= "enter value between 1% and 99%")</formula>
    </cfRule>
  </conditionalFormatting>
  <conditionalFormatting sqref="T16:AC815">
    <cfRule type="expression" dxfId="58" priority="64">
      <formula>IF($K16="Yes",0,1)</formula>
    </cfRule>
  </conditionalFormatting>
  <conditionalFormatting sqref="Y16:Y815">
    <cfRule type="expression" dxfId="57" priority="49">
      <formula>AND($K16="Yes", $Y16="enter value between 1% and 99%")</formula>
    </cfRule>
  </conditionalFormatting>
  <conditionalFormatting sqref="AD16:AL815">
    <cfRule type="expression" dxfId="56" priority="48">
      <formula>NOT(ISNUMBER(SEARCH("Vehicle/Equipment", $E16)))</formula>
    </cfRule>
  </conditionalFormatting>
  <conditionalFormatting sqref="AG16:AH815">
    <cfRule type="expression" dxfId="55" priority="65">
      <formula>$B16 = "Cargo_Handling_Equipment_and_Other_Nonroad"</formula>
    </cfRule>
    <cfRule type="expression" dxfId="54" priority="67">
      <formula>$B16 = "Locomotive_and_Rail"</formula>
    </cfRule>
    <cfRule type="expression" dxfId="53" priority="68">
      <formula>$B16 = "Marine_and_Harbor_Vessels"</formula>
    </cfRule>
  </conditionalFormatting>
  <conditionalFormatting sqref="AL16:AX815">
    <cfRule type="expression" dxfId="52" priority="79">
      <formula>ISNUMBER(SEARCH("Powertrain", $E16))</formula>
    </cfRule>
  </conditionalFormatting>
  <conditionalFormatting sqref="AM16:AX815">
    <cfRule type="expression" dxfId="51" priority="78">
      <formula>NOT(ISNUMBER(SEARCH("Powertrain", $E16)))</formula>
    </cfRule>
  </conditionalFormatting>
  <conditionalFormatting sqref="AS16:AT815">
    <cfRule type="expression" dxfId="50" priority="69">
      <formula>$B16 = "Onroad"</formula>
    </cfRule>
    <cfRule type="expression" dxfId="49" priority="70">
      <formula>$B16 = "Locomotive_and_Rail"</formula>
    </cfRule>
    <cfRule type="expression" dxfId="48" priority="71">
      <formula>$B16 = "Cargo_Handling_Equipment_and_Other_Nonroad"</formula>
    </cfRule>
    <cfRule type="expression" dxfId="47" priority="82">
      <formula>$B16 = "Marine_and_Harbor_Vessels"</formula>
    </cfRule>
  </conditionalFormatting>
  <conditionalFormatting sqref="AY16:AZ815">
    <cfRule type="expression" dxfId="46" priority="11">
      <formula>NOT(ISNUMBER(SEARCH("Powertrain", $E16)))</formula>
    </cfRule>
  </conditionalFormatting>
  <conditionalFormatting sqref="BG16:BG815">
    <cfRule type="expression" dxfId="45" priority="43">
      <formula>IF($BF16="Other",0,1)</formula>
    </cfRule>
  </conditionalFormatting>
  <conditionalFormatting sqref="BS16:BU815">
    <cfRule type="expression" dxfId="44" priority="885">
      <formula>ISNUMBER(SEARCH("Battery", $E16))</formula>
    </cfRule>
  </conditionalFormatting>
  <conditionalFormatting sqref="BW16:BW815">
    <cfRule type="expression" dxfId="43" priority="889">
      <formula>$BV16="No"</formula>
    </cfRule>
  </conditionalFormatting>
  <conditionalFormatting sqref="BY16:CA815">
    <cfRule type="expression" dxfId="42" priority="47">
      <formula>$BX16=  "Yes - Vehicle or Equipment are BABA Compliant"</formula>
    </cfRule>
  </conditionalFormatting>
  <conditionalFormatting sqref="CE16:CE815">
    <cfRule type="expression" dxfId="41" priority="46">
      <formula>$CD16= "No"</formula>
    </cfRule>
  </conditionalFormatting>
  <conditionalFormatting sqref="CF16:CG815 CL16:CM815 CR16:CS815 CX16:CY815">
    <cfRule type="expression" dxfId="40" priority="30">
      <formula>IF($B16="Onroad",1,0)</formula>
    </cfRule>
  </conditionalFormatting>
  <conditionalFormatting sqref="CH16:CH815 CN16:CN815 CT16:CT815 CZ16:CZ815">
    <cfRule type="expression" dxfId="39" priority="44">
      <formula>$B16 &lt;&gt;"Onroad"</formula>
    </cfRule>
  </conditionalFormatting>
  <conditionalFormatting sqref="CI16:CI815 CO16:CO815 CU16:CU815 DA16:DA815">
    <cfRule type="expression" dxfId="38" priority="35">
      <formula>IF($B16="Cargo_Handling_Equipment_and_Other_Nonroad",1,0)</formula>
    </cfRule>
  </conditionalFormatting>
  <conditionalFormatting sqref="CJ16:CJ815 CP16:CP815 CV16:CV815 DB16:DB815">
    <cfRule type="expression" dxfId="37" priority="33">
      <formula>IF($B16="Locomotive_and_Rail",0,1)</formula>
    </cfRule>
  </conditionalFormatting>
  <dataValidations count="7">
    <dataValidation allowBlank="1" showInputMessage="1" showErrorMessage="1" sqref="BV15 BZ15 CD15:CE15 N15 B15:C15 E15 Q15 Y15 K15:L15 BH14:BH15 BE15:BF15 AG15:AH15 BI816:BI1048576 BI10:BI11 BK12:BK13 DA15:DB15 BK15 CI15:CJ15 CO15:CP15 CU15:CV15 V16:V815 BG14:BG815 AZ9 BD1:BD8" xr:uid="{8B6EC4EA-4888-45F0-802D-5BFEB2861B0B}"/>
    <dataValidation operator="greaterThan" allowBlank="1" showInputMessage="1" showErrorMessage="1" sqref="BB15:BD15 BD16:BD815" xr:uid="{DF82CDCE-3FC2-432F-8BFF-6B9F2A073862}"/>
    <dataValidation type="list" allowBlank="1" showInputMessage="1" showErrorMessage="1" sqref="K16:K815 BO16:BO815 BK16:BK815 BV16:BV815" xr:uid="{EAF5B1BD-284F-46DC-8C5D-A30A6FC3EE6A}">
      <formula1>"Yes, No"</formula1>
    </dataValidation>
    <dataValidation type="whole" operator="greaterThan" allowBlank="1" showInputMessage="1" showErrorMessage="1" sqref="BB16:BC815" xr:uid="{F29F60FE-50D6-489C-B2D9-8A62D2874645}">
      <formula1>0</formula1>
    </dataValidation>
    <dataValidation type="list" allowBlank="1" showInputMessage="1" showErrorMessage="1" sqref="BH16:BH815" xr:uid="{4DC6F613-D9B1-47C7-9E1E-AA15C60712C5}">
      <formula1>"Yes, No, N/A"</formula1>
    </dataValidation>
    <dataValidation type="list" allowBlank="1" showInputMessage="1" showErrorMessage="1" sqref="C16:C815" xr:uid="{AE731B86-5F80-4C73-A3D0-C06C0C80A136}">
      <formula1>INDIRECT(B16)</formula1>
    </dataValidation>
    <dataValidation type="date" allowBlank="1" showInputMessage="1" showErrorMessage="1" errorTitle="Invalid Date" error="Please enter a date from 01/01/2025 to 12/31/2028. " promptTitle="Enter a date using MM/DD/YYYY" sqref="J18:J815 J16" xr:uid="{C57A7427-1200-4D25-A5CD-4E070D22B05A}">
      <formula1>45658</formula1>
      <formula2>47118</formula2>
    </dataValidation>
  </dataValidations>
  <pageMargins left="0.85" right="0.85" top="0.85" bottom="0.5" header="0.3" footer="0.3"/>
  <pageSetup scale="69" orientation="portrait" horizontalDpi="200" verticalDpi="200" r:id="rId1"/>
  <headerFooter>
    <oddHeader>&amp;L&amp;G&amp;ROMB Control Number: 2060-0754
Expiration Date: 9/30/2028</oddHeader>
    <oddFooter>&amp;LEPA Form Number: 5900-721</oddFooter>
    <firstHeader xml:space="preserve">&amp;LOMB Control Number: 2060-NEW
Expiration Date: MM/DD/YYYY&amp;RU.S. EPA Office of Transportation and Air Quality 
Transportation and Climate Division
</firstHeader>
  </headerFooter>
  <legacyDrawingHF r:id="rId2"/>
  <tableParts count="1">
    <tablePart r:id="rId3"/>
  </tableParts>
  <extLst>
    <ext xmlns:x14="http://schemas.microsoft.com/office/spreadsheetml/2009/9/main" uri="{CCE6A557-97BC-4b89-ADB6-D9C93CAAB3DF}">
      <x14:dataValidations xmlns:xm="http://schemas.microsoft.com/office/excel/2006/main" count="13">
        <x14:dataValidation type="list" allowBlank="1" showInputMessage="1" showErrorMessage="1" xr:uid="{793CA026-9065-4159-9F55-00C5111C23D7}">
          <x14:formula1>
            <xm:f>'Data Validation'!$M$3:$M$6</xm:f>
          </x14:formula1>
          <xm:sqref>B16:B815</xm:sqref>
        </x14:dataValidation>
        <x14:dataValidation type="list" allowBlank="1" showInputMessage="1" showErrorMessage="1" xr:uid="{6FF734BC-E79D-41A7-900A-B43743995436}">
          <x14:formula1>
            <xm:f>'Data Validation'!$U$3:$U$8</xm:f>
          </x14:formula1>
          <xm:sqref>AG16:AG118</xm:sqref>
        </x14:dataValidation>
        <x14:dataValidation type="list" allowBlank="1" showInputMessage="1" showErrorMessage="1" xr:uid="{82753560-AF91-4297-903B-1D7C71D1A26C}">
          <x14:formula1>
            <xm:f>'Data Validation'!$T$8:$T$9</xm:f>
          </x14:formula1>
          <xm:sqref>CD16:CD815</xm:sqref>
        </x14:dataValidation>
        <x14:dataValidation type="list" allowBlank="1" showInputMessage="1" showErrorMessage="1" xr:uid="{ACD110B5-249F-416B-B7AA-4EFEC799DF19}">
          <x14:formula1>
            <xm:f>'5. Port Facility Locations'!$A$11:$A$500</xm:f>
          </x14:formula1>
          <xm:sqref>T16:T118 L16:L815</xm:sqref>
        </x14:dataValidation>
        <x14:dataValidation type="list" allowBlank="1" showInputMessage="1" showErrorMessage="1" xr:uid="{E1DEB802-EB29-4315-8087-3F373A3EFA0A}">
          <x14:formula1>
            <xm:f>'6. Additional Locations'!$A$10:$A$500</xm:f>
          </x14:formula1>
          <xm:sqref>U16:U118 M16:M815</xm:sqref>
        </x14:dataValidation>
        <x14:dataValidation type="list" allowBlank="1" showInputMessage="1" showErrorMessage="1" xr:uid="{D7C5A28C-9D7D-47BB-9A9F-687C288247AD}">
          <x14:formula1>
            <xm:f>'Data Validation'!$AZ$9:$AZ$10</xm:f>
          </x14:formula1>
          <xm:sqref>BX16:BX815</xm:sqref>
        </x14:dataValidation>
        <x14:dataValidation type="list" allowBlank="1" showInputMessage="1" showErrorMessage="1" xr:uid="{A2CE4F55-5D1D-481B-8E26-BC33471A77D5}">
          <x14:formula1>
            <xm:f>'Data Validation'!$BG$3:$BG$12</xm:f>
          </x14:formula1>
          <xm:sqref>BF16:BF815</xm:sqref>
        </x14:dataValidation>
        <x14:dataValidation type="list" allowBlank="1" showInputMessage="1" showErrorMessage="1" xr:uid="{4E8E8C00-CE32-46AA-996A-8E1CB5B8B9BA}">
          <x14:formula1>
            <xm:f>'Data Validation'!$AQ$3:$AQ$9</xm:f>
          </x14:formula1>
          <xm:sqref>CA15</xm:sqref>
        </x14:dataValidation>
        <x14:dataValidation type="list" allowBlank="1" showInputMessage="1" showErrorMessage="1" xr:uid="{F82A06B7-CD9C-40C5-8175-4417F2F9C992}">
          <x14:formula1>
            <xm:f>'Data Validation'!#REF!</xm:f>
          </x14:formula1>
          <xm:sqref>D15</xm:sqref>
        </x14:dataValidation>
        <x14:dataValidation type="list" allowBlank="1" showInputMessage="1" showErrorMessage="1" xr:uid="{F5ECD4F8-8888-4C9E-A440-D750130F9D48}">
          <x14:formula1>
            <xm:f>'Data Validation'!$BK$3:$BK$5</xm:f>
          </x14:formula1>
          <xm:sqref>CQ16:CQ815 CK16:CK815 DC16:DC815 CW16:CW815</xm:sqref>
        </x14:dataValidation>
        <x14:dataValidation type="list" allowBlank="1" showInputMessage="1" showErrorMessage="1" xr:uid="{8C11B2B4-4673-4B2A-9227-EFB81D0A24B6}">
          <x14:formula1>
            <xm:f>'Data Validation'!$AQ$3:$AQ$8</xm:f>
          </x14:formula1>
          <xm:sqref>BZ16:BZ815</xm:sqref>
        </x14:dataValidation>
        <x14:dataValidation type="list" allowBlank="1" showInputMessage="1" showErrorMessage="1" xr:uid="{A41FCD3D-49EB-4CE4-8F16-EA19BFB32B7D}">
          <x14:formula1>
            <xm:f>'4. Subawardees'!$A$12:$A$500</xm:f>
          </x14:formula1>
          <xm:sqref>J16 H16:H815 J18:J815</xm:sqref>
        </x14:dataValidation>
        <x14:dataValidation type="list" allowBlank="1" showInputMessage="1" showErrorMessage="1" xr:uid="{A99A219E-7694-4823-ACBF-402CD1CBED1D}">
          <x14:formula1>
            <xm:f>'Data Validation'!$AG$3:$AG$9</xm:f>
          </x14:formula1>
          <xm:sqref>F15 E16:E815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5CA84-1C04-47E1-9697-C2C611CB90E6}">
  <dimension ref="A1:BM312"/>
  <sheetViews>
    <sheetView zoomScaleNormal="100" workbookViewId="0">
      <selection activeCell="B12" sqref="B12"/>
    </sheetView>
  </sheetViews>
  <sheetFormatPr defaultRowHeight="15" customHeight="1" x14ac:dyDescent="0.25"/>
  <cols>
    <col min="1" max="1" width="24.5703125" customWidth="1"/>
    <col min="2" max="2" width="28.5703125" customWidth="1"/>
    <col min="3" max="4" width="31.5703125" customWidth="1"/>
    <col min="5" max="7" width="21.28515625" customWidth="1"/>
    <col min="8" max="8" width="19" customWidth="1"/>
    <col min="9" max="9" width="21.28515625" customWidth="1"/>
    <col min="10" max="10" width="19" customWidth="1"/>
    <col min="11" max="11" width="23.140625" customWidth="1"/>
    <col min="12" max="12" width="26.7109375" customWidth="1"/>
    <col min="13" max="13" width="21.28515625" customWidth="1"/>
    <col min="14" max="14" width="11.42578125" customWidth="1"/>
    <col min="15" max="15" width="12.140625" customWidth="1"/>
    <col min="16" max="16" width="19" customWidth="1"/>
    <col min="17" max="17" width="13.5703125" customWidth="1"/>
    <col min="18" max="18" width="11" customWidth="1"/>
    <col min="19" max="19" width="39.140625" customWidth="1"/>
    <col min="20" max="20" width="20.7109375" customWidth="1"/>
    <col min="21" max="21" width="15" customWidth="1"/>
    <col min="22" max="22" width="7" customWidth="1"/>
    <col min="23" max="23" width="19.5703125" customWidth="1"/>
    <col min="24" max="24" width="13.28515625" customWidth="1"/>
    <col min="25" max="25" width="9.85546875" customWidth="1"/>
    <col min="26" max="26" width="37.28515625" customWidth="1"/>
    <col min="27" max="29" width="35.28515625" customWidth="1"/>
    <col min="30" max="30" width="26.85546875" customWidth="1"/>
    <col min="31" max="31" width="35.28515625" customWidth="1"/>
    <col min="32" max="32" width="24.85546875" customWidth="1"/>
    <col min="33" max="33" width="22.85546875" customWidth="1"/>
    <col min="34" max="34" width="20.42578125" customWidth="1"/>
    <col min="35" max="35" width="29.42578125" customWidth="1"/>
    <col min="36" max="36" width="23" customWidth="1"/>
    <col min="37" max="37" width="25" customWidth="1"/>
    <col min="38" max="38" width="22.7109375" customWidth="1"/>
    <col min="39" max="39" width="21.140625" customWidth="1"/>
    <col min="40" max="40" width="29.140625" customWidth="1"/>
    <col min="41" max="41" width="26.85546875" customWidth="1"/>
    <col min="42" max="42" width="29.140625" customWidth="1"/>
    <col min="43" max="43" width="22" customWidth="1"/>
    <col min="44" max="45" width="18.28515625" customWidth="1"/>
    <col min="46" max="46" width="18" customWidth="1"/>
    <col min="47" max="47" width="21.85546875" customWidth="1"/>
    <col min="48" max="48" width="20.5703125" customWidth="1"/>
    <col min="49" max="52" width="29.85546875" customWidth="1"/>
    <col min="53" max="53" width="22.7109375" customWidth="1"/>
    <col min="54" max="54" width="24.5703125" customWidth="1"/>
    <col min="55" max="64" width="29.85546875" customWidth="1"/>
    <col min="65" max="65" width="32.28515625" customWidth="1"/>
  </cols>
  <sheetData>
    <row r="1" spans="1:65" s="27" customFormat="1" x14ac:dyDescent="0.25">
      <c r="A1" s="1397" t="s">
        <v>0</v>
      </c>
      <c r="B1" s="1398"/>
      <c r="C1" s="1398"/>
      <c r="D1" s="1398"/>
      <c r="E1" s="1398"/>
      <c r="F1" s="1398"/>
      <c r="G1" s="1398"/>
      <c r="H1" s="1398"/>
      <c r="I1" s="79"/>
      <c r="J1" s="79"/>
      <c r="K1" s="79"/>
      <c r="L1" s="77"/>
      <c r="M1" s="77"/>
      <c r="V1" s="43"/>
      <c r="W1" s="78"/>
      <c r="X1" s="78"/>
      <c r="Y1" s="78"/>
      <c r="Z1" s="78"/>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row>
    <row r="2" spans="1:65" s="27" customFormat="1" x14ac:dyDescent="0.25">
      <c r="A2" s="1409" t="s">
        <v>1</v>
      </c>
      <c r="B2" s="1410"/>
      <c r="C2" s="1410"/>
      <c r="D2" s="1410"/>
      <c r="E2" s="1410"/>
      <c r="F2" s="1410"/>
      <c r="G2" s="1410"/>
      <c r="H2" s="1410"/>
      <c r="I2" s="79"/>
      <c r="J2" s="79"/>
      <c r="K2" s="79"/>
      <c r="L2" s="79"/>
      <c r="M2" s="79"/>
      <c r="V2" s="43"/>
      <c r="W2" s="78"/>
      <c r="X2" s="78"/>
      <c r="Y2" s="78"/>
      <c r="Z2" s="78"/>
      <c r="AA2" s="78"/>
      <c r="AB2" s="78"/>
      <c r="AC2" s="78"/>
      <c r="AD2" s="78"/>
      <c r="AE2" s="78"/>
      <c r="AF2" s="78"/>
      <c r="AG2" s="78"/>
      <c r="AH2" s="78"/>
      <c r="AI2" s="78"/>
      <c r="AJ2" s="78"/>
      <c r="AK2" s="78"/>
      <c r="AL2" s="78"/>
      <c r="AM2" s="78"/>
      <c r="AN2" s="78"/>
      <c r="AO2" s="78"/>
      <c r="AP2" s="78"/>
      <c r="AQ2" s="78"/>
      <c r="AR2" s="78"/>
      <c r="AS2" s="78"/>
      <c r="AT2" s="78"/>
      <c r="AU2" s="78"/>
      <c r="AV2" s="78"/>
      <c r="AW2" s="78"/>
      <c r="AX2" s="78"/>
      <c r="AY2" s="78"/>
      <c r="AZ2" s="78"/>
      <c r="BA2" s="78"/>
    </row>
    <row r="3" spans="1:65" s="27" customFormat="1" ht="15.75" thickBot="1" x14ac:dyDescent="0.3">
      <c r="A3" s="1407" t="s">
        <v>1493</v>
      </c>
      <c r="B3" s="1408"/>
      <c r="C3" s="1408"/>
      <c r="D3" s="1408"/>
      <c r="E3" s="1408"/>
      <c r="F3" s="1408"/>
      <c r="G3" s="1408"/>
      <c r="H3" s="1408"/>
      <c r="I3" s="79"/>
      <c r="J3" s="79"/>
      <c r="K3" s="79"/>
      <c r="L3" s="80"/>
      <c r="M3" s="80"/>
      <c r="V3" s="43"/>
      <c r="W3" s="78"/>
      <c r="X3" s="78"/>
      <c r="Y3" s="78"/>
      <c r="Z3" s="78"/>
      <c r="AA3" s="78"/>
      <c r="AB3" s="78"/>
      <c r="AC3" s="78"/>
      <c r="AD3" s="78"/>
      <c r="AE3" s="78"/>
      <c r="AF3" s="78"/>
      <c r="AG3" s="78"/>
      <c r="AH3" s="78"/>
      <c r="AI3" s="78"/>
      <c r="AJ3" s="78"/>
      <c r="AK3" s="78"/>
      <c r="AL3" s="78"/>
      <c r="AM3" s="78"/>
      <c r="AN3" s="78"/>
      <c r="AO3" s="78"/>
      <c r="AP3" s="78"/>
      <c r="AQ3" s="78"/>
      <c r="AR3" s="78"/>
      <c r="AS3" s="78"/>
      <c r="AT3" s="78"/>
      <c r="AU3" s="78"/>
      <c r="AV3" s="78"/>
      <c r="AW3" s="78"/>
      <c r="AX3" s="78"/>
      <c r="AY3" s="78"/>
      <c r="AZ3" s="78"/>
      <c r="BA3" s="78"/>
    </row>
    <row r="4" spans="1:65" s="16" customFormat="1" ht="15.75" thickBot="1" x14ac:dyDescent="0.3">
      <c r="A4" s="1241"/>
      <c r="B4" s="1241"/>
      <c r="C4" s="1241"/>
      <c r="D4" s="1241"/>
      <c r="E4" s="1241"/>
      <c r="F4" s="1241"/>
      <c r="G4" s="1241"/>
      <c r="H4" s="1241"/>
      <c r="I4" s="79"/>
      <c r="J4" s="79"/>
      <c r="K4" s="79"/>
      <c r="Z4" s="206"/>
      <c r="AA4" s="206"/>
      <c r="AB4" s="206"/>
      <c r="AC4" s="206"/>
      <c r="AD4" s="206"/>
      <c r="AE4" s="206"/>
      <c r="AF4" s="206"/>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row>
    <row r="5" spans="1:65" s="16" customFormat="1" ht="15" customHeight="1" x14ac:dyDescent="0.25">
      <c r="A5" s="1411" t="s">
        <v>5</v>
      </c>
      <c r="B5" s="1412"/>
      <c r="C5" s="1412"/>
      <c r="D5" s="1412"/>
      <c r="E5" s="1412"/>
      <c r="F5" s="1412"/>
      <c r="G5" s="1412"/>
      <c r="H5" s="1412"/>
      <c r="I5" s="79"/>
      <c r="J5" s="79"/>
      <c r="K5" s="79"/>
      <c r="L5" s="42"/>
      <c r="M5" s="42"/>
      <c r="V5" s="206"/>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row>
    <row r="6" spans="1:65" s="16" customFormat="1" ht="60" customHeight="1" x14ac:dyDescent="0.25">
      <c r="A6" s="1413" t="s">
        <v>1494</v>
      </c>
      <c r="B6" s="1413"/>
      <c r="C6" s="1413"/>
      <c r="D6" s="1413"/>
      <c r="E6" s="1413"/>
      <c r="F6" s="1413"/>
      <c r="G6" s="1413"/>
      <c r="H6" s="1413"/>
      <c r="I6" s="79"/>
      <c r="J6" s="79"/>
      <c r="K6" s="79"/>
      <c r="L6" s="684"/>
      <c r="M6" s="684"/>
      <c r="N6" s="684"/>
      <c r="O6" s="684"/>
      <c r="P6" s="684"/>
      <c r="Z6" s="206"/>
      <c r="AA6" s="206"/>
      <c r="AB6" s="206"/>
      <c r="AC6" s="206"/>
      <c r="AD6" s="206"/>
      <c r="AE6" s="206"/>
      <c r="AF6" s="206"/>
      <c r="AK6" s="81"/>
      <c r="AL6" s="81"/>
      <c r="AM6" s="81"/>
      <c r="AN6" s="81"/>
      <c r="AO6" s="81"/>
      <c r="AP6" s="81"/>
      <c r="AQ6" s="81"/>
      <c r="AR6" s="81"/>
      <c r="AS6" s="81"/>
      <c r="AT6" s="81"/>
      <c r="AU6" s="81"/>
      <c r="AV6" s="81"/>
      <c r="AW6" s="87"/>
      <c r="AX6" s="87"/>
      <c r="AY6" s="87"/>
      <c r="AZ6" s="87"/>
      <c r="BA6" s="87"/>
      <c r="BB6" s="87"/>
      <c r="BC6" s="87"/>
      <c r="BD6" s="87"/>
      <c r="BE6" s="87"/>
      <c r="BF6" s="87"/>
      <c r="BG6" s="88"/>
      <c r="BH6" s="88"/>
      <c r="BI6" s="88"/>
    </row>
    <row r="7" spans="1:65" x14ac:dyDescent="0.25">
      <c r="A7" s="1240" t="s">
        <v>1495</v>
      </c>
      <c r="B7" s="1240"/>
      <c r="C7" s="1240"/>
      <c r="D7" s="1240"/>
      <c r="E7" s="1240"/>
      <c r="F7" s="1240"/>
      <c r="G7" s="1240"/>
      <c r="H7" s="1240"/>
      <c r="I7" s="1240"/>
      <c r="J7" s="1240"/>
      <c r="K7" s="1240"/>
      <c r="L7" s="1240"/>
      <c r="M7" s="1240"/>
      <c r="N7" s="1240"/>
      <c r="O7" s="1240"/>
      <c r="P7" s="1240"/>
      <c r="Q7" s="1240"/>
      <c r="R7" s="1240"/>
      <c r="S7" s="1240"/>
      <c r="T7" s="1240"/>
      <c r="U7" s="1240"/>
      <c r="V7" s="1240"/>
      <c r="W7" s="1240"/>
      <c r="X7" s="1240"/>
      <c r="Y7" s="1240"/>
      <c r="Z7" s="1240"/>
      <c r="AA7" s="1240"/>
      <c r="AB7" s="1240"/>
      <c r="AC7" s="1240"/>
      <c r="AD7" s="1240"/>
      <c r="AE7" s="1240"/>
      <c r="AF7" s="1240"/>
      <c r="AG7" s="1240"/>
      <c r="AH7" s="1240"/>
      <c r="AI7" s="1240"/>
      <c r="AJ7" s="1240"/>
      <c r="AK7" s="1240"/>
      <c r="AL7" s="1240"/>
      <c r="AM7" s="1240"/>
      <c r="AN7" s="1240"/>
      <c r="AO7" s="1240"/>
      <c r="AP7" s="1240"/>
      <c r="AQ7" s="1240"/>
      <c r="AR7" s="1240"/>
      <c r="AS7" s="1240"/>
      <c r="AT7" s="1240"/>
      <c r="AU7" s="1240"/>
      <c r="AV7" s="1240"/>
      <c r="AW7" s="1240"/>
      <c r="AX7" s="1240"/>
      <c r="AY7" s="1240"/>
      <c r="AZ7" s="303"/>
      <c r="BA7" s="303"/>
      <c r="BB7" s="303"/>
      <c r="BC7" s="303"/>
      <c r="BD7" s="303"/>
      <c r="BE7" s="303"/>
      <c r="BF7" s="303"/>
      <c r="BG7" s="303"/>
      <c r="BH7" s="303"/>
      <c r="BI7" s="303"/>
      <c r="BJ7" s="304"/>
      <c r="BK7" s="304"/>
      <c r="BL7" s="304"/>
      <c r="BM7" s="304"/>
    </row>
    <row r="8" spans="1:65" s="6" customFormat="1" ht="15.75" x14ac:dyDescent="0.25">
      <c r="A8" s="192" t="s">
        <v>1496</v>
      </c>
      <c r="B8" s="417"/>
      <c r="C8" s="192"/>
      <c r="D8" s="192"/>
      <c r="E8" s="418"/>
      <c r="F8" s="546"/>
      <c r="G8" s="419"/>
      <c r="H8" s="419"/>
      <c r="I8" s="419"/>
      <c r="J8" s="419"/>
      <c r="K8" s="420"/>
      <c r="L8" s="420"/>
      <c r="M8" s="420"/>
      <c r="N8" s="420"/>
      <c r="O8" s="420"/>
      <c r="P8" s="420"/>
      <c r="Q8" s="420"/>
      <c r="R8" s="419"/>
      <c r="S8" s="420"/>
      <c r="T8" s="420"/>
      <c r="U8" s="420"/>
      <c r="V8" s="420"/>
      <c r="W8" s="420"/>
      <c r="X8" s="420"/>
      <c r="Y8" s="419"/>
      <c r="Z8" s="629"/>
      <c r="AA8" s="629"/>
      <c r="AB8" s="629"/>
      <c r="AC8" s="629"/>
      <c r="AD8" s="629"/>
      <c r="AE8" s="629"/>
      <c r="AF8" s="629"/>
      <c r="AG8" s="582" t="s">
        <v>1497</v>
      </c>
      <c r="AH8" s="417"/>
      <c r="AI8" s="417"/>
      <c r="AJ8" s="417"/>
      <c r="AK8" s="417"/>
      <c r="AL8" s="417"/>
      <c r="AM8" s="417"/>
      <c r="AN8" s="417"/>
      <c r="AO8" s="417"/>
      <c r="AP8" s="417"/>
      <c r="AQ8" s="617" t="s">
        <v>1498</v>
      </c>
      <c r="AR8" s="192"/>
      <c r="AS8" s="192"/>
      <c r="AT8" s="192"/>
      <c r="AU8" s="192"/>
      <c r="AV8" s="421"/>
      <c r="AW8" s="421"/>
      <c r="AX8" s="421"/>
      <c r="AY8" s="421"/>
      <c r="AZ8" s="421"/>
      <c r="BA8" s="421"/>
      <c r="BB8" s="421"/>
      <c r="BC8" s="421"/>
      <c r="BD8" s="421"/>
      <c r="BE8" s="421"/>
      <c r="BF8" s="421"/>
      <c r="BG8" s="617" t="s">
        <v>1499</v>
      </c>
      <c r="BH8" s="421"/>
      <c r="BI8" s="421"/>
      <c r="BJ8" s="421"/>
      <c r="BK8" s="421"/>
      <c r="BL8" s="422"/>
      <c r="BM8" s="422"/>
    </row>
    <row r="9" spans="1:65" s="6" customFormat="1" ht="15.75" customHeight="1" x14ac:dyDescent="0.25">
      <c r="A9" s="417"/>
      <c r="B9" s="417"/>
      <c r="C9" s="417"/>
      <c r="D9" s="417"/>
      <c r="E9" s="423"/>
      <c r="F9" s="424"/>
      <c r="G9" s="419"/>
      <c r="H9" s="419"/>
      <c r="I9" s="419"/>
      <c r="J9" s="419"/>
      <c r="K9" s="420"/>
      <c r="L9" s="425" t="s">
        <v>211</v>
      </c>
      <c r="M9" s="426"/>
      <c r="N9" s="426"/>
      <c r="O9" s="426"/>
      <c r="P9" s="426"/>
      <c r="Q9" s="426"/>
      <c r="R9" s="419"/>
      <c r="S9" s="425" t="s">
        <v>518</v>
      </c>
      <c r="T9" s="425"/>
      <c r="U9" s="426"/>
      <c r="V9" s="426"/>
      <c r="W9" s="426"/>
      <c r="X9" s="426"/>
      <c r="Y9" s="426"/>
      <c r="Z9" s="427" t="s">
        <v>519</v>
      </c>
      <c r="AA9" s="427"/>
      <c r="AB9" s="427"/>
      <c r="AC9" s="427"/>
      <c r="AD9" s="427"/>
      <c r="AE9" s="427"/>
      <c r="AF9" s="427"/>
      <c r="AG9" s="580"/>
      <c r="AH9" s="417"/>
      <c r="AI9" s="417"/>
      <c r="AJ9" s="417"/>
      <c r="AK9" s="417"/>
      <c r="AL9" s="417"/>
      <c r="AM9" s="417"/>
      <c r="AN9" s="417"/>
      <c r="AO9" s="417"/>
      <c r="AP9" s="417"/>
      <c r="AQ9" s="578"/>
      <c r="AR9" s="192"/>
      <c r="AS9" s="192"/>
      <c r="AT9" s="192"/>
      <c r="AU9" s="192"/>
      <c r="AV9" s="421"/>
      <c r="AW9" s="421"/>
      <c r="AX9" s="421"/>
      <c r="AY9" s="421"/>
      <c r="AZ9" s="421"/>
      <c r="BA9" s="421"/>
      <c r="BB9" s="421"/>
      <c r="BC9" s="421"/>
      <c r="BD9" s="421"/>
      <c r="BE9" s="421"/>
      <c r="BF9" s="421"/>
      <c r="BG9" s="580"/>
      <c r="BH9" s="421"/>
      <c r="BI9" s="421"/>
      <c r="BJ9" s="421"/>
      <c r="BK9" s="421"/>
      <c r="BL9" s="422"/>
      <c r="BM9" s="422"/>
    </row>
    <row r="10" spans="1:65" ht="120" x14ac:dyDescent="0.25">
      <c r="A10" s="721" t="s">
        <v>1500</v>
      </c>
      <c r="B10" s="677" t="s">
        <v>1501</v>
      </c>
      <c r="C10" s="677" t="s">
        <v>1502</v>
      </c>
      <c r="D10" s="677" t="s">
        <v>1503</v>
      </c>
      <c r="E10" s="600" t="s">
        <v>1504</v>
      </c>
      <c r="F10" s="600" t="s">
        <v>1505</v>
      </c>
      <c r="G10" s="498" t="s">
        <v>1506</v>
      </c>
      <c r="H10" s="601" t="s">
        <v>1507</v>
      </c>
      <c r="I10" s="601" t="s">
        <v>526</v>
      </c>
      <c r="J10" s="601" t="s">
        <v>527</v>
      </c>
      <c r="K10" s="601" t="s">
        <v>1508</v>
      </c>
      <c r="L10" s="601" t="s">
        <v>1509</v>
      </c>
      <c r="M10" s="601" t="s">
        <v>1510</v>
      </c>
      <c r="N10" s="601" t="s">
        <v>192</v>
      </c>
      <c r="O10" s="601" t="s">
        <v>535</v>
      </c>
      <c r="P10" s="601" t="s">
        <v>536</v>
      </c>
      <c r="Q10" s="601" t="s">
        <v>67</v>
      </c>
      <c r="R10" s="601" t="s">
        <v>538</v>
      </c>
      <c r="S10" s="601" t="s">
        <v>1511</v>
      </c>
      <c r="T10" s="601" t="s">
        <v>1512</v>
      </c>
      <c r="U10" s="601" t="s">
        <v>1513</v>
      </c>
      <c r="V10" s="601" t="s">
        <v>1514</v>
      </c>
      <c r="W10" s="601" t="s">
        <v>1515</v>
      </c>
      <c r="X10" s="601" t="s">
        <v>1516</v>
      </c>
      <c r="Y10" s="601" t="s">
        <v>1517</v>
      </c>
      <c r="Z10" s="601" t="s">
        <v>547</v>
      </c>
      <c r="AA10" s="747" t="s">
        <v>1518</v>
      </c>
      <c r="AB10" s="747" t="s">
        <v>1519</v>
      </c>
      <c r="AC10" s="747" t="s">
        <v>1520</v>
      </c>
      <c r="AD10" s="747" t="s">
        <v>522</v>
      </c>
      <c r="AE10" s="747" t="s">
        <v>523</v>
      </c>
      <c r="AF10" s="747" t="s">
        <v>1521</v>
      </c>
      <c r="AG10" s="581" t="s">
        <v>1522</v>
      </c>
      <c r="AH10" s="601" t="s">
        <v>1523</v>
      </c>
      <c r="AI10" s="601" t="s">
        <v>1524</v>
      </c>
      <c r="AJ10" s="601" t="s">
        <v>1525</v>
      </c>
      <c r="AK10" s="601" t="s">
        <v>1526</v>
      </c>
      <c r="AL10" s="601" t="s">
        <v>1527</v>
      </c>
      <c r="AM10" s="601" t="s">
        <v>1528</v>
      </c>
      <c r="AN10" s="604" t="s">
        <v>1529</v>
      </c>
      <c r="AO10" s="601" t="s">
        <v>1530</v>
      </c>
      <c r="AP10" s="577" t="s">
        <v>1531</v>
      </c>
      <c r="AQ10" s="579" t="s">
        <v>1532</v>
      </c>
      <c r="AR10" s="604" t="s">
        <v>1533</v>
      </c>
      <c r="AS10" s="604" t="s">
        <v>1534</v>
      </c>
      <c r="AT10" s="604" t="s">
        <v>1535</v>
      </c>
      <c r="AU10" s="604" t="s">
        <v>1536</v>
      </c>
      <c r="AV10" s="604" t="s">
        <v>1537</v>
      </c>
      <c r="AW10" s="601" t="s">
        <v>1538</v>
      </c>
      <c r="AX10" s="604" t="s">
        <v>1539</v>
      </c>
      <c r="AY10" s="604" t="s">
        <v>1540</v>
      </c>
      <c r="AZ10" s="601" t="s">
        <v>1541</v>
      </c>
      <c r="BA10" s="601" t="s">
        <v>1542</v>
      </c>
      <c r="BB10" s="604" t="s">
        <v>1543</v>
      </c>
      <c r="BC10" s="540" t="s">
        <v>1544</v>
      </c>
      <c r="BD10" s="601" t="s">
        <v>1545</v>
      </c>
      <c r="BE10" s="577" t="s">
        <v>1546</v>
      </c>
      <c r="BF10" s="1242" t="s">
        <v>1547</v>
      </c>
      <c r="BG10" s="1174" t="s">
        <v>1548</v>
      </c>
      <c r="BH10" s="1175" t="s">
        <v>1549</v>
      </c>
      <c r="BI10" s="1175" t="s">
        <v>1550</v>
      </c>
      <c r="BJ10" s="1176" t="s">
        <v>1551</v>
      </c>
      <c r="BK10" s="1176" t="s">
        <v>1552</v>
      </c>
      <c r="BL10" s="1177" t="s">
        <v>1553</v>
      </c>
      <c r="BM10" s="601" t="s">
        <v>1554</v>
      </c>
    </row>
    <row r="11" spans="1:65" s="3" customFormat="1" ht="45" x14ac:dyDescent="0.25">
      <c r="A11" s="599" t="s">
        <v>1555</v>
      </c>
      <c r="B11" s="603" t="s">
        <v>1556</v>
      </c>
      <c r="C11" s="603" t="s">
        <v>1557</v>
      </c>
      <c r="D11" s="603" t="s">
        <v>183</v>
      </c>
      <c r="E11" s="799" t="str">
        <f>_xlfn.XLOOKUP($C11, '15. New Fleet Description'!$A$14:$A$815,'15. New Fleet Description'!B$14:B$815, "", 0, 1)</f>
        <v/>
      </c>
      <c r="F11" s="799" t="str">
        <f>_xlfn.XLOOKUP($C11, '15. New Fleet Description'!$A$14:$A$815,'15. New Fleet Description'!C$14:C$815, "", 0, 1)</f>
        <v/>
      </c>
      <c r="G11" s="603"/>
      <c r="H11" s="799" t="str">
        <f>_xlfn.XLOOKUP($C11, '15. New Fleet Description'!$A$14:$A$815,'15. New Fleet Description'!E$14:E$815, "", 0, 1)</f>
        <v/>
      </c>
      <c r="I11" s="603"/>
      <c r="J11" s="799" t="str">
        <f>_xlfn.XLOOKUP($C11, '15. New Fleet Description'!$A$14:$A$815,'15. New Fleet Description'!G$14:G$815, "", 0, 1)</f>
        <v/>
      </c>
      <c r="K11" s="799" t="str">
        <f>_xlfn.XLOOKUP($C11, '15. New Fleet Description'!$A$14:$A$815,'15. New Fleet Description'!K$14:K$815, "", 0, 1)</f>
        <v/>
      </c>
      <c r="L11" s="799" t="str">
        <f>_xlfn.XLOOKUP($C11, '15. New Fleet Description'!$A$14:$A$815,'15. New Fleet Description'!L$14:L$815, "", 0, 1)</f>
        <v/>
      </c>
      <c r="M11" s="799" t="str">
        <f>_xlfn.XLOOKUP($C11, '15. New Fleet Description'!$A$14:$A$815,'15. New Fleet Description'!M$14:M$815, "", 0, 1)</f>
        <v/>
      </c>
      <c r="N11" s="603" t="s">
        <v>635</v>
      </c>
      <c r="O11" s="603" t="s">
        <v>105</v>
      </c>
      <c r="P11" s="603" t="s">
        <v>206</v>
      </c>
      <c r="Q11" s="603" t="s">
        <v>104</v>
      </c>
      <c r="R11" s="603" t="s">
        <v>209</v>
      </c>
      <c r="S11" s="603" t="s">
        <v>637</v>
      </c>
      <c r="T11" s="603" t="s">
        <v>638</v>
      </c>
      <c r="U11" s="603" t="s">
        <v>635</v>
      </c>
      <c r="V11" s="603" t="s">
        <v>105</v>
      </c>
      <c r="W11" s="603" t="s">
        <v>639</v>
      </c>
      <c r="X11" s="603" t="s">
        <v>641</v>
      </c>
      <c r="Y11" s="603" t="s">
        <v>642</v>
      </c>
      <c r="Z11" s="799" t="str">
        <f>_xlfn.XLOOKUP($C11, '15. New Fleet Description'!$A$14:$A$815,'15. New Fleet Description'!AB$14:AB$815, "", 0, 1)</f>
        <v/>
      </c>
      <c r="AA11" s="603" t="s">
        <v>105</v>
      </c>
      <c r="AB11" s="603" t="s">
        <v>206</v>
      </c>
      <c r="AC11" s="603" t="s">
        <v>104</v>
      </c>
      <c r="AD11" s="603" t="s">
        <v>628</v>
      </c>
      <c r="AE11" s="603" t="s">
        <v>1558</v>
      </c>
      <c r="AF11" s="603"/>
      <c r="AG11" s="599" t="s">
        <v>648</v>
      </c>
      <c r="AH11" s="799" t="str">
        <f>_xlfn.XLOOKUP($C11, '15. New Fleet Description'!$A$14:$A$815,'15. New Fleet Description'!AH$14:AH$815, "", 0, 1)</f>
        <v/>
      </c>
      <c r="AI11" s="799" t="str">
        <f>_xlfn.XLOOKUP($C11, '15. New Fleet Description'!$A$14:$A$815,'15. New Fleet Description'!AD$14:AD$815, "", 0, 1)</f>
        <v/>
      </c>
      <c r="AJ11" s="603" t="s">
        <v>1559</v>
      </c>
      <c r="AK11" s="603" t="s">
        <v>1560</v>
      </c>
      <c r="AL11" s="603" t="s">
        <v>1561</v>
      </c>
      <c r="AM11" s="603" t="s">
        <v>650</v>
      </c>
      <c r="AN11" s="603" t="s">
        <v>651</v>
      </c>
      <c r="AO11" s="603" t="s">
        <v>1562</v>
      </c>
      <c r="AP11" s="588"/>
      <c r="AQ11" s="599" t="s">
        <v>1563</v>
      </c>
      <c r="AR11" s="603" t="s">
        <v>650</v>
      </c>
      <c r="AS11" s="603" t="s">
        <v>1564</v>
      </c>
      <c r="AT11" s="603" t="s">
        <v>1560</v>
      </c>
      <c r="AU11" s="603" t="s">
        <v>1565</v>
      </c>
      <c r="AV11" s="603" t="s">
        <v>1566</v>
      </c>
      <c r="AW11" s="603" t="s">
        <v>1567</v>
      </c>
      <c r="AX11" s="603" t="s">
        <v>671</v>
      </c>
      <c r="AY11" s="603" t="s">
        <v>671</v>
      </c>
      <c r="AZ11" s="603" t="s">
        <v>671</v>
      </c>
      <c r="BA11" s="603" t="s">
        <v>1561</v>
      </c>
      <c r="BB11" s="603" t="s">
        <v>671</v>
      </c>
      <c r="BC11" s="588" t="s">
        <v>671</v>
      </c>
      <c r="BD11" s="603" t="s">
        <v>1562</v>
      </c>
      <c r="BE11" s="588"/>
      <c r="BF11" s="652" t="s">
        <v>632</v>
      </c>
      <c r="BG11" s="599" t="s">
        <v>1568</v>
      </c>
      <c r="BH11" s="603" t="s">
        <v>1569</v>
      </c>
      <c r="BI11" s="603" t="s">
        <v>649</v>
      </c>
      <c r="BJ11" s="603" t="s">
        <v>1570</v>
      </c>
      <c r="BK11" s="603" t="s">
        <v>671</v>
      </c>
      <c r="BL11" s="588" t="s">
        <v>1571</v>
      </c>
      <c r="BM11" s="588" t="s">
        <v>692</v>
      </c>
    </row>
    <row r="12" spans="1:65" ht="30" x14ac:dyDescent="0.25">
      <c r="A12" s="1181" t="s">
        <v>1572</v>
      </c>
      <c r="B12" s="1021"/>
      <c r="C12" s="1073"/>
      <c r="D12" s="602" t="str">
        <f>_xlfn.XLOOKUP($C12, '15. New Fleet Description'!$A$14:$A$815,'15. New Fleet Description'!H$14:H$815, "", 0, 1)</f>
        <v/>
      </c>
      <c r="E12" s="602" t="str">
        <f>_xlfn.XLOOKUP($C12, '15. New Fleet Description'!$A$14:$A$815,'15. New Fleet Description'!B$14:B$815, "", 0, 1)</f>
        <v/>
      </c>
      <c r="F12" s="602" t="str">
        <f>_xlfn.XLOOKUP($C12, '15. New Fleet Description'!$A$14:$A$815,'15. New Fleet Description'!C$14:C$815, "", 0, 1)</f>
        <v/>
      </c>
      <c r="G12" s="602" t="str">
        <f>_xlfn.XLOOKUP($C12, '15. New Fleet Description'!$A$14:$A$815,'15. New Fleet Description'!D$14:D$815, "", 0, 1)</f>
        <v/>
      </c>
      <c r="H12" s="602" t="str">
        <f>_xlfn.XLOOKUP($C12, '15. New Fleet Description'!$A$14:$A$815,'15. New Fleet Description'!E$14:E$815, "", 0, 1)</f>
        <v/>
      </c>
      <c r="I12" s="602" t="str">
        <f>_xlfn.XLOOKUP($C12, '15. New Fleet Description'!$A$14:$A$815,'15. New Fleet Description'!F$14:F$815, "", 0, 1)</f>
        <v/>
      </c>
      <c r="J12" s="602" t="str">
        <f>_xlfn.XLOOKUP($C12, '15. New Fleet Description'!$A$14:$A$815,'15. New Fleet Description'!G$14:G$815, "", 0, 1)</f>
        <v/>
      </c>
      <c r="K12" s="724" t="str">
        <f>_xlfn.XLOOKUP($C12, '15. New Fleet Description'!$A$14:$A$815,'15. New Fleet Description'!K$14:K$815, "", 0, 1)</f>
        <v/>
      </c>
      <c r="L12" s="602" t="str">
        <f>_xlfn.XLOOKUP($C12, '15. New Fleet Description'!$A$14:$A$815,'15. New Fleet Description'!L$14:L$815, "", 0, 1)</f>
        <v/>
      </c>
      <c r="M12" s="602" t="str">
        <f>_xlfn.XLOOKUP($C12, '15. New Fleet Description'!$A$14:$A$815,'15. New Fleet Description'!M$14:M$815, "", 0, 1)</f>
        <v/>
      </c>
      <c r="N12" s="602" t="str">
        <f>_xlfn.XLOOKUP($C12, '15. New Fleet Description'!$A$14:$A$815,'15. New Fleet Description'!N$14:N$815, "", 0, 1)</f>
        <v/>
      </c>
      <c r="O12" s="602" t="str">
        <f>_xlfn.XLOOKUP($C12, '15. New Fleet Description'!$A$14:$A$815,'15. New Fleet Description'!O$14:O$815, "", 0, 1)</f>
        <v/>
      </c>
      <c r="P12" s="602" t="str">
        <f>_xlfn.XLOOKUP($C12, '15. New Fleet Description'!$A$14:$A$815,'15. New Fleet Description'!P$14:P$815, "", 0, 1)</f>
        <v/>
      </c>
      <c r="Q12" s="602" t="str">
        <f>_xlfn.XLOOKUP($C12, '15. New Fleet Description'!$A$14:$A$815,'15. New Fleet Description'!R$14:R$815, "", 0, 1)</f>
        <v/>
      </c>
      <c r="R12" s="602" t="str">
        <f>_xlfn.XLOOKUP($C12, '15. New Fleet Description'!$A$14:$A$815,'15. New Fleet Description'!S$14:S$815, "", 0, 1)</f>
        <v/>
      </c>
      <c r="S12" s="602" t="str">
        <f>_xlfn.XLOOKUP($C12, '15. New Fleet Description'!$A$14:$A$815,'15. New Fleet Description'!T$14:T$815, "", 0, 1)</f>
        <v/>
      </c>
      <c r="T12" s="602" t="str">
        <f>_xlfn.XLOOKUP($C12, '15. New Fleet Description'!$A$14:$A$815,'15. New Fleet Description'!U$14:U$815, "", 0, 1)</f>
        <v/>
      </c>
      <c r="U12" s="602" t="str">
        <f>_xlfn.XLOOKUP($C12, '15. New Fleet Description'!$A$14:$A$815,'15. New Fleet Description'!V$14:V$815, "", 0, 1)</f>
        <v/>
      </c>
      <c r="V12" s="602" t="str">
        <f>_xlfn.XLOOKUP($C12, '15. New Fleet Description'!$A$14:$A$815,'15. New Fleet Description'!W$14:W$815, "", 0, 1)</f>
        <v/>
      </c>
      <c r="W12" s="602" t="str">
        <f>_xlfn.XLOOKUP($C12, '15. New Fleet Description'!$A$14:$A$815,'15. New Fleet Description'!X$14:X$815, "", 0, 1)</f>
        <v/>
      </c>
      <c r="X12" s="602" t="str">
        <f>_xlfn.XLOOKUP($C12, '15. New Fleet Description'!$A$14:$A$815,'15. New Fleet Description'!Z$14:Z$815, "", 0, 1)</f>
        <v/>
      </c>
      <c r="Y12" s="602" t="str">
        <f>_xlfn.XLOOKUP($C12, '15. New Fleet Description'!$A$14:$A$815,'15. New Fleet Description'!AA$14:AA$815, "", 0, 1)</f>
        <v/>
      </c>
      <c r="Z12" s="602" t="str">
        <f>_xlfn.XLOOKUP($C12, '15. New Fleet Description'!$A$14:$A$815,'15. New Fleet Description'!AB$14:AB$815, "", 0, 1)</f>
        <v/>
      </c>
      <c r="AA12" s="1076"/>
      <c r="AB12" s="1076" t="s">
        <v>212</v>
      </c>
      <c r="AC12" s="1077"/>
      <c r="AD12" s="1011"/>
      <c r="AE12" s="1011"/>
      <c r="AF12" s="1011"/>
      <c r="AG12" s="1078"/>
      <c r="AH12" s="1079"/>
      <c r="AI12" s="1079"/>
      <c r="AJ12" s="1079"/>
      <c r="AK12" s="1079"/>
      <c r="AL12" s="1079"/>
      <c r="AM12" s="1079"/>
      <c r="AN12" s="1079"/>
      <c r="AO12" s="1079"/>
      <c r="AP12" s="1080"/>
      <c r="AQ12" s="1078"/>
      <c r="AR12" s="1079"/>
      <c r="AS12" s="1079"/>
      <c r="AT12" s="1079"/>
      <c r="AU12" s="1081"/>
      <c r="AV12" s="1079"/>
      <c r="AW12" s="1079"/>
      <c r="AX12" s="1079"/>
      <c r="AY12" s="1079"/>
      <c r="AZ12" s="1079"/>
      <c r="BA12" s="1079"/>
      <c r="BB12" s="1079"/>
      <c r="BC12" s="1082"/>
      <c r="BD12" s="1083"/>
      <c r="BE12" s="1083"/>
      <c r="BF12" s="1236"/>
      <c r="BG12" s="1078"/>
      <c r="BH12" s="1079"/>
      <c r="BI12" s="1079"/>
      <c r="BJ12" s="1079"/>
      <c r="BK12" s="1084"/>
      <c r="BL12" s="1085"/>
      <c r="BM12" s="1065"/>
    </row>
    <row r="13" spans="1:65" ht="33" customHeight="1" x14ac:dyDescent="0.25">
      <c r="A13" s="1181" t="s">
        <v>1573</v>
      </c>
      <c r="B13" s="1021"/>
      <c r="C13" s="1074"/>
      <c r="D13" s="515" t="str">
        <f>_xlfn.XLOOKUP($C13, '15. New Fleet Description'!$A$14:$A$815,'15. New Fleet Description'!H$14:H$815, "", 0, 1)</f>
        <v/>
      </c>
      <c r="E13" s="515" t="str">
        <f>_xlfn.XLOOKUP($C13, '15. New Fleet Description'!$A$14:$A$815,'15. New Fleet Description'!B$14:B$815, "", 0, 1)</f>
        <v/>
      </c>
      <c r="F13" s="515" t="str">
        <f>_xlfn.XLOOKUP($C13, '15. New Fleet Description'!$A$14:$A$815,'15. New Fleet Description'!C$14:C$815, "", 0, 1)</f>
        <v/>
      </c>
      <c r="G13" s="515" t="str">
        <f>_xlfn.XLOOKUP($C13, '15. New Fleet Description'!$A$14:$A$815,'15. New Fleet Description'!D$14:D$815, "", 0, 1)</f>
        <v/>
      </c>
      <c r="H13" s="515" t="str">
        <f>_xlfn.XLOOKUP($C13, '15. New Fleet Description'!$A$14:$A$815,'15. New Fleet Description'!E$14:E$815, "", 0, 1)</f>
        <v/>
      </c>
      <c r="I13" s="515" t="str">
        <f>_xlfn.XLOOKUP($C13, '15. New Fleet Description'!$A$14:$A$815,'15. New Fleet Description'!F$14:F$815, "", 0, 1)</f>
        <v/>
      </c>
      <c r="J13" s="515" t="str">
        <f>_xlfn.XLOOKUP($C13, '15. New Fleet Description'!$A$14:$A$815,'15. New Fleet Description'!G$14:G$815, "", 0, 1)</f>
        <v/>
      </c>
      <c r="K13" s="725" t="str">
        <f>_xlfn.XLOOKUP($C13, '15. New Fleet Description'!$A$14:$A$815,'15. New Fleet Description'!K$14:K$815, "", 0, 1)</f>
        <v/>
      </c>
      <c r="L13" s="515" t="str">
        <f>_xlfn.XLOOKUP($C13, '15. New Fleet Description'!$A$14:$A$815,'15. New Fleet Description'!L$14:L$815, "", 0, 1)</f>
        <v/>
      </c>
      <c r="M13" s="515" t="str">
        <f>_xlfn.XLOOKUP($C13, '15. New Fleet Description'!$A$14:$A$815,'15. New Fleet Description'!M$14:M$815, "", 0, 1)</f>
        <v/>
      </c>
      <c r="N13" s="515" t="str">
        <f>_xlfn.XLOOKUP($C13, '15. New Fleet Description'!$A$14:$A$815,'15. New Fleet Description'!N$14:N$815, "", 0, 1)</f>
        <v/>
      </c>
      <c r="O13" s="515" t="str">
        <f>_xlfn.XLOOKUP($C13, '15. New Fleet Description'!$A$14:$A$815,'15. New Fleet Description'!O$14:O$815, "", 0, 1)</f>
        <v/>
      </c>
      <c r="P13" s="515" t="str">
        <f>_xlfn.XLOOKUP($C13, '15. New Fleet Description'!$A$14:$A$815,'15. New Fleet Description'!P$14:P$815, "", 0, 1)</f>
        <v/>
      </c>
      <c r="Q13" s="515" t="str">
        <f>_xlfn.XLOOKUP($C13, '15. New Fleet Description'!$A$14:$A$815,'15. New Fleet Description'!R$14:R$815, "", 0, 1)</f>
        <v/>
      </c>
      <c r="R13" s="515" t="str">
        <f>_xlfn.XLOOKUP($C13, '15. New Fleet Description'!$A$14:$A$815,'15. New Fleet Description'!S$14:S$815, "", 0, 1)</f>
        <v/>
      </c>
      <c r="S13" s="515" t="str">
        <f>_xlfn.XLOOKUP($C13, '15. New Fleet Description'!$A$14:$A$815,'15. New Fleet Description'!T$14:T$815, "", 0, 1)</f>
        <v/>
      </c>
      <c r="T13" s="515" t="str">
        <f>_xlfn.XLOOKUP($C13, '15. New Fleet Description'!$A$14:$A$815,'15. New Fleet Description'!U$14:U$815, "", 0, 1)</f>
        <v/>
      </c>
      <c r="U13" s="515" t="str">
        <f>_xlfn.XLOOKUP($C13, '15. New Fleet Description'!$A$14:$A$815,'15. New Fleet Description'!V$14:V$815, "", 0, 1)</f>
        <v/>
      </c>
      <c r="V13" s="515" t="str">
        <f>_xlfn.XLOOKUP($C13, '15. New Fleet Description'!$A$14:$A$815,'15. New Fleet Description'!W$14:W$815, "", 0, 1)</f>
        <v/>
      </c>
      <c r="W13" s="515" t="str">
        <f>_xlfn.XLOOKUP($C13, '15. New Fleet Description'!$A$14:$A$815,'15. New Fleet Description'!X$14:X$815, "", 0, 1)</f>
        <v/>
      </c>
      <c r="X13" s="515" t="str">
        <f>_xlfn.XLOOKUP($C13, '15. New Fleet Description'!$A$14:$A$815,'15. New Fleet Description'!Z$14:Z$815, "", 0, 1)</f>
        <v/>
      </c>
      <c r="Y13" s="515" t="str">
        <f>_xlfn.XLOOKUP($C13, '15. New Fleet Description'!$A$14:$A$815,'15. New Fleet Description'!AA$14:AA$815, "", 0, 1)</f>
        <v/>
      </c>
      <c r="Z13" s="515" t="str">
        <f>_xlfn.XLOOKUP($C13, '15. New Fleet Description'!$A$14:$A$815,'15. New Fleet Description'!AB$14:AB$815, "", 0, 1)</f>
        <v/>
      </c>
      <c r="AA13" s="1076"/>
      <c r="AB13" s="1076" t="s">
        <v>212</v>
      </c>
      <c r="AC13" s="1076"/>
      <c r="AD13" s="1011"/>
      <c r="AE13" s="1011"/>
      <c r="AF13" s="1011"/>
      <c r="AG13" s="1078"/>
      <c r="AH13" s="1081"/>
      <c r="AI13" s="1081"/>
      <c r="AJ13" s="1081"/>
      <c r="AK13" s="1081"/>
      <c r="AL13" s="1081"/>
      <c r="AM13" s="1081"/>
      <c r="AN13" s="1086"/>
      <c r="AO13" s="1086"/>
      <c r="AP13" s="1087"/>
      <c r="AQ13" s="1078"/>
      <c r="AR13" s="1081"/>
      <c r="AS13" s="1081"/>
      <c r="AT13" s="1081"/>
      <c r="AU13" s="1081"/>
      <c r="AV13" s="1081"/>
      <c r="AW13" s="1081"/>
      <c r="AX13" s="1081"/>
      <c r="AY13" s="1081"/>
      <c r="AZ13" s="1081"/>
      <c r="BA13" s="1081"/>
      <c r="BB13" s="1081"/>
      <c r="BC13" s="1082"/>
      <c r="BD13" s="1083"/>
      <c r="BE13" s="1083"/>
      <c r="BF13" s="1236"/>
      <c r="BG13" s="1078"/>
      <c r="BH13" s="1081"/>
      <c r="BI13" s="1081"/>
      <c r="BJ13" s="1081"/>
      <c r="BK13" s="1088"/>
      <c r="BL13" s="1085"/>
      <c r="BM13" s="1065"/>
    </row>
    <row r="14" spans="1:65" ht="30" x14ac:dyDescent="0.25">
      <c r="A14" s="1181" t="s">
        <v>1574</v>
      </c>
      <c r="B14" s="1021"/>
      <c r="C14" s="1074"/>
      <c r="D14" s="515" t="str">
        <f>_xlfn.XLOOKUP($C14, '15. New Fleet Description'!$A$14:$A$815,'15. New Fleet Description'!H$14:H$815, "", 0, 1)</f>
        <v/>
      </c>
      <c r="E14" s="515" t="str">
        <f>_xlfn.XLOOKUP($C14, '15. New Fleet Description'!$A$14:$A$815,'15. New Fleet Description'!B$14:B$815, "", 0, 1)</f>
        <v/>
      </c>
      <c r="F14" s="515" t="str">
        <f>_xlfn.XLOOKUP($C14, '15. New Fleet Description'!$A$14:$A$815,'15. New Fleet Description'!C$14:C$815, "", 0, 1)</f>
        <v/>
      </c>
      <c r="G14" s="515" t="str">
        <f>_xlfn.XLOOKUP($C14, '15. New Fleet Description'!$A$14:$A$815,'15. New Fleet Description'!D$14:D$815, "", 0, 1)</f>
        <v/>
      </c>
      <c r="H14" s="515" t="str">
        <f>_xlfn.XLOOKUP($C14, '15. New Fleet Description'!$A$14:$A$815,'15. New Fleet Description'!E$14:E$815, "", 0, 1)</f>
        <v/>
      </c>
      <c r="I14" s="515" t="str">
        <f>_xlfn.XLOOKUP($C14, '15. New Fleet Description'!$A$14:$A$815,'15. New Fleet Description'!F$14:F$815, "", 0, 1)</f>
        <v/>
      </c>
      <c r="J14" s="515" t="str">
        <f>_xlfn.XLOOKUP($C14, '15. New Fleet Description'!$A$14:$A$815,'15. New Fleet Description'!G$14:G$815, "", 0, 1)</f>
        <v/>
      </c>
      <c r="K14" s="725" t="str">
        <f>_xlfn.XLOOKUP($C14, '15. New Fleet Description'!$A$14:$A$815,'15. New Fleet Description'!K$14:K$815, "", 0, 1)</f>
        <v/>
      </c>
      <c r="L14" s="515" t="str">
        <f>_xlfn.XLOOKUP($C14, '15. New Fleet Description'!$A$14:$A$815,'15. New Fleet Description'!L$14:L$815, "", 0, 1)</f>
        <v/>
      </c>
      <c r="M14" s="515" t="str">
        <f>_xlfn.XLOOKUP($C14, '15. New Fleet Description'!$A$14:$A$815,'15. New Fleet Description'!M$14:M$815, "", 0, 1)</f>
        <v/>
      </c>
      <c r="N14" s="515" t="str">
        <f>_xlfn.XLOOKUP($C14, '15. New Fleet Description'!$A$14:$A$815,'15. New Fleet Description'!N$14:N$815, "", 0, 1)</f>
        <v/>
      </c>
      <c r="O14" s="515" t="str">
        <f>_xlfn.XLOOKUP($C14, '15. New Fleet Description'!$A$14:$A$815,'15. New Fleet Description'!O$14:O$815, "", 0, 1)</f>
        <v/>
      </c>
      <c r="P14" s="515" t="str">
        <f>_xlfn.XLOOKUP($C14, '15. New Fleet Description'!$A$14:$A$815,'15. New Fleet Description'!P$14:P$815, "", 0, 1)</f>
        <v/>
      </c>
      <c r="Q14" s="515" t="str">
        <f>_xlfn.XLOOKUP($C14, '15. New Fleet Description'!$A$14:$A$815,'15. New Fleet Description'!R$14:R$815, "", 0, 1)</f>
        <v/>
      </c>
      <c r="R14" s="515" t="str">
        <f>_xlfn.XLOOKUP($C14, '15. New Fleet Description'!$A$14:$A$815,'15. New Fleet Description'!S$14:S$815, "", 0, 1)</f>
        <v/>
      </c>
      <c r="S14" s="515" t="str">
        <f>_xlfn.XLOOKUP($C14, '15. New Fleet Description'!$A$14:$A$815,'15. New Fleet Description'!T$14:T$815, "", 0, 1)</f>
        <v/>
      </c>
      <c r="T14" s="515" t="str">
        <f>_xlfn.XLOOKUP($C14, '15. New Fleet Description'!$A$14:$A$815,'15. New Fleet Description'!U$14:U$815, "", 0, 1)</f>
        <v/>
      </c>
      <c r="U14" s="515" t="str">
        <f>_xlfn.XLOOKUP($C14, '15. New Fleet Description'!$A$14:$A$815,'15. New Fleet Description'!V$14:V$815, "", 0, 1)</f>
        <v/>
      </c>
      <c r="V14" s="515" t="str">
        <f>_xlfn.XLOOKUP($C14, '15. New Fleet Description'!$A$14:$A$815,'15. New Fleet Description'!W$14:W$815, "", 0, 1)</f>
        <v/>
      </c>
      <c r="W14" s="515" t="str">
        <f>_xlfn.XLOOKUP($C14, '15. New Fleet Description'!$A$14:$A$815,'15. New Fleet Description'!X$14:X$815, "", 0, 1)</f>
        <v/>
      </c>
      <c r="X14" s="515" t="str">
        <f>_xlfn.XLOOKUP($C14, '15. New Fleet Description'!$A$14:$A$815,'15. New Fleet Description'!Z$14:Z$815, "", 0, 1)</f>
        <v/>
      </c>
      <c r="Y14" s="515" t="str">
        <f>_xlfn.XLOOKUP($C14, '15. New Fleet Description'!$A$14:$A$815,'15. New Fleet Description'!AA$14:AA$815, "", 0, 1)</f>
        <v/>
      </c>
      <c r="Z14" s="515" t="str">
        <f>_xlfn.XLOOKUP($C14, '15. New Fleet Description'!$A$14:$A$815,'15. New Fleet Description'!AB$14:AB$815, "", 0, 1)</f>
        <v/>
      </c>
      <c r="AA14" s="1076"/>
      <c r="AB14" s="1076" t="s">
        <v>212</v>
      </c>
      <c r="AC14" s="1076"/>
      <c r="AD14" s="1011"/>
      <c r="AE14" s="1011"/>
      <c r="AF14" s="1011"/>
      <c r="AG14" s="1078"/>
      <c r="AH14" s="1081"/>
      <c r="AI14" s="1081"/>
      <c r="AJ14" s="1081"/>
      <c r="AK14" s="1081"/>
      <c r="AL14" s="1081"/>
      <c r="AM14" s="1081"/>
      <c r="AN14" s="1089"/>
      <c r="AO14" s="1089"/>
      <c r="AP14" s="1090"/>
      <c r="AQ14" s="1078"/>
      <c r="AR14" s="1081"/>
      <c r="AS14" s="1081"/>
      <c r="AT14" s="1081"/>
      <c r="AU14" s="1081"/>
      <c r="AV14" s="1081"/>
      <c r="AW14" s="1081"/>
      <c r="AX14" s="1081"/>
      <c r="AY14" s="1081"/>
      <c r="AZ14" s="1081"/>
      <c r="BA14" s="1081"/>
      <c r="BB14" s="1081"/>
      <c r="BC14" s="1082"/>
      <c r="BD14" s="1083"/>
      <c r="BE14" s="1083"/>
      <c r="BF14" s="1236"/>
      <c r="BG14" s="1078"/>
      <c r="BH14" s="1081"/>
      <c r="BI14" s="1081"/>
      <c r="BJ14" s="1081"/>
      <c r="BK14" s="1088"/>
      <c r="BL14" s="1085"/>
      <c r="BM14" s="1081"/>
    </row>
    <row r="15" spans="1:65" ht="30" x14ac:dyDescent="0.25">
      <c r="A15" s="1181" t="s">
        <v>1575</v>
      </c>
      <c r="B15" s="1021"/>
      <c r="C15" s="1074"/>
      <c r="D15" s="515" t="str">
        <f>_xlfn.XLOOKUP($C15, '15. New Fleet Description'!$A$14:$A$815,'15. New Fleet Description'!H$14:H$815, "", 0, 1)</f>
        <v/>
      </c>
      <c r="E15" s="515" t="str">
        <f>_xlfn.XLOOKUP($C15, '15. New Fleet Description'!$A$14:$A$815,'15. New Fleet Description'!B$14:B$815, "", 0, 1)</f>
        <v/>
      </c>
      <c r="F15" s="515" t="str">
        <f>_xlfn.XLOOKUP($C15, '15. New Fleet Description'!$A$14:$A$815,'15. New Fleet Description'!C$14:C$815, "", 0, 1)</f>
        <v/>
      </c>
      <c r="G15" s="515" t="str">
        <f>_xlfn.XLOOKUP($C15, '15. New Fleet Description'!$A$14:$A$815,'15. New Fleet Description'!D$14:D$815, "", 0, 1)</f>
        <v/>
      </c>
      <c r="H15" s="515" t="str">
        <f>_xlfn.XLOOKUP($C15, '15. New Fleet Description'!$A$14:$A$815,'15. New Fleet Description'!E$14:E$815, "", 0, 1)</f>
        <v/>
      </c>
      <c r="I15" s="515" t="str">
        <f>_xlfn.XLOOKUP($C15, '15. New Fleet Description'!$A$14:$A$815,'15. New Fleet Description'!F$14:F$815, "", 0, 1)</f>
        <v/>
      </c>
      <c r="J15" s="515" t="str">
        <f>_xlfn.XLOOKUP($C15, '15. New Fleet Description'!$A$14:$A$815,'15. New Fleet Description'!G$14:G$815, "", 0, 1)</f>
        <v/>
      </c>
      <c r="K15" s="725" t="str">
        <f>_xlfn.XLOOKUP($C15, '15. New Fleet Description'!$A$14:$A$815,'15. New Fleet Description'!K$14:K$815, "", 0, 1)</f>
        <v/>
      </c>
      <c r="L15" s="515" t="str">
        <f>_xlfn.XLOOKUP($C15, '15. New Fleet Description'!$A$14:$A$815,'15. New Fleet Description'!L$14:L$815, "", 0, 1)</f>
        <v/>
      </c>
      <c r="M15" s="515" t="str">
        <f>_xlfn.XLOOKUP($C15, '15. New Fleet Description'!$A$14:$A$815,'15. New Fleet Description'!M$14:M$815, "", 0, 1)</f>
        <v/>
      </c>
      <c r="N15" s="515" t="str">
        <f>_xlfn.XLOOKUP($C15, '15. New Fleet Description'!$A$14:$A$815,'15. New Fleet Description'!N$14:N$815, "", 0, 1)</f>
        <v/>
      </c>
      <c r="O15" s="515" t="str">
        <f>_xlfn.XLOOKUP($C15, '15. New Fleet Description'!$A$14:$A$815,'15. New Fleet Description'!O$14:O$815, "", 0, 1)</f>
        <v/>
      </c>
      <c r="P15" s="515" t="str">
        <f>_xlfn.XLOOKUP($C15, '15. New Fleet Description'!$A$14:$A$815,'15. New Fleet Description'!P$14:P$815, "", 0, 1)</f>
        <v/>
      </c>
      <c r="Q15" s="515" t="str">
        <f>_xlfn.XLOOKUP($C15, '15. New Fleet Description'!$A$14:$A$815,'15. New Fleet Description'!R$14:R$815, "", 0, 1)</f>
        <v/>
      </c>
      <c r="R15" s="515" t="str">
        <f>_xlfn.XLOOKUP($C15, '15. New Fleet Description'!$A$14:$A$815,'15. New Fleet Description'!S$14:S$815, "", 0, 1)</f>
        <v/>
      </c>
      <c r="S15" s="515" t="str">
        <f>_xlfn.XLOOKUP($C15, '15. New Fleet Description'!$A$14:$A$815,'15. New Fleet Description'!T$14:T$815, "", 0, 1)</f>
        <v/>
      </c>
      <c r="T15" s="515" t="str">
        <f>_xlfn.XLOOKUP($C15, '15. New Fleet Description'!$A$14:$A$815,'15. New Fleet Description'!U$14:U$815, "", 0, 1)</f>
        <v/>
      </c>
      <c r="U15" s="515" t="str">
        <f>_xlfn.XLOOKUP($C15, '15. New Fleet Description'!$A$14:$A$815,'15. New Fleet Description'!V$14:V$815, "", 0, 1)</f>
        <v/>
      </c>
      <c r="V15" s="515" t="str">
        <f>_xlfn.XLOOKUP($C15, '15. New Fleet Description'!$A$14:$A$815,'15. New Fleet Description'!W$14:W$815, "", 0, 1)</f>
        <v/>
      </c>
      <c r="W15" s="515" t="str">
        <f>_xlfn.XLOOKUP($C15, '15. New Fleet Description'!$A$14:$A$815,'15. New Fleet Description'!X$14:X$815, "", 0, 1)</f>
        <v/>
      </c>
      <c r="X15" s="515" t="str">
        <f>_xlfn.XLOOKUP($C15, '15. New Fleet Description'!$A$14:$A$815,'15. New Fleet Description'!Z$14:Z$815, "", 0, 1)</f>
        <v/>
      </c>
      <c r="Y15" s="515" t="str">
        <f>_xlfn.XLOOKUP($C15, '15. New Fleet Description'!$A$14:$A$815,'15. New Fleet Description'!AA$14:AA$815, "", 0, 1)</f>
        <v/>
      </c>
      <c r="Z15" s="515" t="str">
        <f>_xlfn.XLOOKUP($C15, '15. New Fleet Description'!$A$14:$A$815,'15. New Fleet Description'!AB$14:AB$815, "", 0, 1)</f>
        <v/>
      </c>
      <c r="AA15" s="1076"/>
      <c r="AB15" s="1076" t="s">
        <v>212</v>
      </c>
      <c r="AC15" s="1076"/>
      <c r="AD15" s="1011"/>
      <c r="AE15" s="1011"/>
      <c r="AF15" s="1011"/>
      <c r="AG15" s="1078"/>
      <c r="AH15" s="1081"/>
      <c r="AI15" s="1081"/>
      <c r="AJ15" s="1081"/>
      <c r="AK15" s="1081"/>
      <c r="AL15" s="1081"/>
      <c r="AM15" s="1081"/>
      <c r="AN15" s="1081"/>
      <c r="AO15" s="1081"/>
      <c r="AP15" s="1080"/>
      <c r="AQ15" s="1078"/>
      <c r="AR15" s="1081"/>
      <c r="AS15" s="1081"/>
      <c r="AT15" s="1081"/>
      <c r="AU15" s="1081"/>
      <c r="AV15" s="1081"/>
      <c r="AW15" s="1081"/>
      <c r="AX15" s="1081"/>
      <c r="AY15" s="1081"/>
      <c r="AZ15" s="1081"/>
      <c r="BA15" s="1081"/>
      <c r="BB15" s="1081"/>
      <c r="BC15" s="1082"/>
      <c r="BD15" s="1083"/>
      <c r="BE15" s="1083"/>
      <c r="BF15" s="1236"/>
      <c r="BG15" s="1078"/>
      <c r="BH15" s="1081"/>
      <c r="BI15" s="1081"/>
      <c r="BJ15" s="1081"/>
      <c r="BK15" s="1088"/>
      <c r="BL15" s="1085"/>
      <c r="BM15" s="1081"/>
    </row>
    <row r="16" spans="1:65" ht="30" x14ac:dyDescent="0.25">
      <c r="A16" s="1181" t="s">
        <v>1576</v>
      </c>
      <c r="B16" s="1021"/>
      <c r="C16" s="1074"/>
      <c r="D16" s="515" t="str">
        <f>_xlfn.XLOOKUP($C16, '15. New Fleet Description'!$A$14:$A$815,'15. New Fleet Description'!H$14:H$815, "", 0, 1)</f>
        <v/>
      </c>
      <c r="E16" s="515" t="str">
        <f>_xlfn.XLOOKUP($C16, '15. New Fleet Description'!$A$14:$A$815,'15. New Fleet Description'!B$14:B$815, "", 0, 1)</f>
        <v/>
      </c>
      <c r="F16" s="515" t="str">
        <f>_xlfn.XLOOKUP($C16, '15. New Fleet Description'!$A$14:$A$815,'15. New Fleet Description'!C$14:C$815, "", 0, 1)</f>
        <v/>
      </c>
      <c r="G16" s="515" t="str">
        <f>_xlfn.XLOOKUP($C16, '15. New Fleet Description'!$A$14:$A$815,'15. New Fleet Description'!D$14:D$815, "", 0, 1)</f>
        <v/>
      </c>
      <c r="H16" s="515" t="str">
        <f>_xlfn.XLOOKUP($C16, '15. New Fleet Description'!$A$14:$A$815,'15. New Fleet Description'!E$14:E$815, "", 0, 1)</f>
        <v/>
      </c>
      <c r="I16" s="515" t="str">
        <f>_xlfn.XLOOKUP($C16, '15. New Fleet Description'!$A$14:$A$815,'15. New Fleet Description'!F$14:F$815, "", 0, 1)</f>
        <v/>
      </c>
      <c r="J16" s="515" t="str">
        <f>_xlfn.XLOOKUP($C16, '15. New Fleet Description'!$A$14:$A$815,'15. New Fleet Description'!G$14:G$815, "", 0, 1)</f>
        <v/>
      </c>
      <c r="K16" s="725" t="str">
        <f>_xlfn.XLOOKUP($C16, '15. New Fleet Description'!$A$14:$A$815,'15. New Fleet Description'!K$14:K$815, "", 0, 1)</f>
        <v/>
      </c>
      <c r="L16" s="515" t="str">
        <f>_xlfn.XLOOKUP($C16, '15. New Fleet Description'!$A$14:$A$815,'15. New Fleet Description'!L$14:L$815, "", 0, 1)</f>
        <v/>
      </c>
      <c r="M16" s="515" t="str">
        <f>_xlfn.XLOOKUP($C16, '15. New Fleet Description'!$A$14:$A$815,'15. New Fleet Description'!M$14:M$815, "", 0, 1)</f>
        <v/>
      </c>
      <c r="N16" s="515" t="str">
        <f>_xlfn.XLOOKUP($C16, '15. New Fleet Description'!$A$14:$A$815,'15. New Fleet Description'!N$14:N$815, "", 0, 1)</f>
        <v/>
      </c>
      <c r="O16" s="515" t="str">
        <f>_xlfn.XLOOKUP($C16, '15. New Fleet Description'!$A$14:$A$815,'15. New Fleet Description'!O$14:O$815, "", 0, 1)</f>
        <v/>
      </c>
      <c r="P16" s="515" t="str">
        <f>_xlfn.XLOOKUP($C16, '15. New Fleet Description'!$A$14:$A$815,'15. New Fleet Description'!P$14:P$815, "", 0, 1)</f>
        <v/>
      </c>
      <c r="Q16" s="515" t="str">
        <f>_xlfn.XLOOKUP($C16, '15. New Fleet Description'!$A$14:$A$815,'15. New Fleet Description'!R$14:R$815, "", 0, 1)</f>
        <v/>
      </c>
      <c r="R16" s="515" t="str">
        <f>_xlfn.XLOOKUP($C16, '15. New Fleet Description'!$A$14:$A$815,'15. New Fleet Description'!S$14:S$815, "", 0, 1)</f>
        <v/>
      </c>
      <c r="S16" s="515" t="str">
        <f>_xlfn.XLOOKUP($C16, '15. New Fleet Description'!$A$14:$A$815,'15. New Fleet Description'!T$14:T$815, "", 0, 1)</f>
        <v/>
      </c>
      <c r="T16" s="515" t="str">
        <f>_xlfn.XLOOKUP($C16, '15. New Fleet Description'!$A$14:$A$815,'15. New Fleet Description'!U$14:U$815, "", 0, 1)</f>
        <v/>
      </c>
      <c r="U16" s="515" t="str">
        <f>_xlfn.XLOOKUP($C16, '15. New Fleet Description'!$A$14:$A$815,'15. New Fleet Description'!V$14:V$815, "", 0, 1)</f>
        <v/>
      </c>
      <c r="V16" s="515" t="str">
        <f>_xlfn.XLOOKUP($C16, '15. New Fleet Description'!$A$14:$A$815,'15. New Fleet Description'!W$14:W$815, "", 0, 1)</f>
        <v/>
      </c>
      <c r="W16" s="515" t="str">
        <f>_xlfn.XLOOKUP($C16, '15. New Fleet Description'!$A$14:$A$815,'15. New Fleet Description'!X$14:X$815, "", 0, 1)</f>
        <v/>
      </c>
      <c r="X16" s="515" t="str">
        <f>_xlfn.XLOOKUP($C16, '15. New Fleet Description'!$A$14:$A$815,'15. New Fleet Description'!Z$14:Z$815, "", 0, 1)</f>
        <v/>
      </c>
      <c r="Y16" s="515" t="str">
        <f>_xlfn.XLOOKUP($C16, '15. New Fleet Description'!$A$14:$A$815,'15. New Fleet Description'!AA$14:AA$815, "", 0, 1)</f>
        <v/>
      </c>
      <c r="Z16" s="515" t="str">
        <f>_xlfn.XLOOKUP($C16, '15. New Fleet Description'!$A$14:$A$815,'15. New Fleet Description'!AB$14:AB$815, "", 0, 1)</f>
        <v/>
      </c>
      <c r="AA16" s="1076"/>
      <c r="AB16" s="1076" t="s">
        <v>212</v>
      </c>
      <c r="AC16" s="1076"/>
      <c r="AD16" s="1011"/>
      <c r="AE16" s="1011"/>
      <c r="AF16" s="1011"/>
      <c r="AG16" s="1078"/>
      <c r="AH16" s="1081"/>
      <c r="AI16" s="1081"/>
      <c r="AJ16" s="1081"/>
      <c r="AK16" s="1081"/>
      <c r="AL16" s="1081"/>
      <c r="AM16" s="1081"/>
      <c r="AN16" s="1081"/>
      <c r="AO16" s="1081"/>
      <c r="AP16" s="1080"/>
      <c r="AQ16" s="1078"/>
      <c r="AR16" s="1081"/>
      <c r="AS16" s="1081"/>
      <c r="AT16" s="1081"/>
      <c r="AU16" s="1081"/>
      <c r="AV16" s="1081"/>
      <c r="AW16" s="1081"/>
      <c r="AX16" s="1081"/>
      <c r="AY16" s="1081"/>
      <c r="AZ16" s="1081"/>
      <c r="BA16" s="1081"/>
      <c r="BB16" s="1081"/>
      <c r="BC16" s="1082"/>
      <c r="BD16" s="1083"/>
      <c r="BE16" s="1083"/>
      <c r="BF16" s="1236"/>
      <c r="BG16" s="1078"/>
      <c r="BH16" s="1081"/>
      <c r="BI16" s="1081"/>
      <c r="BJ16" s="1081"/>
      <c r="BK16" s="1088"/>
      <c r="BL16" s="1085"/>
      <c r="BM16" s="1081"/>
    </row>
    <row r="17" spans="1:65" ht="30" x14ac:dyDescent="0.25">
      <c r="A17" s="1181" t="s">
        <v>1577</v>
      </c>
      <c r="B17" s="1021"/>
      <c r="C17" s="1074"/>
      <c r="D17" s="515" t="str">
        <f>_xlfn.XLOOKUP($C17, '15. New Fleet Description'!$A$14:$A$815,'15. New Fleet Description'!H$14:H$815, "", 0, 1)</f>
        <v/>
      </c>
      <c r="E17" s="515" t="str">
        <f>_xlfn.XLOOKUP($C17, '15. New Fleet Description'!$A$14:$A$815,'15. New Fleet Description'!B$14:B$815, "", 0, 1)</f>
        <v/>
      </c>
      <c r="F17" s="515" t="str">
        <f>_xlfn.XLOOKUP($C17, '15. New Fleet Description'!$A$14:$A$815,'15. New Fleet Description'!C$14:C$815, "", 0, 1)</f>
        <v/>
      </c>
      <c r="G17" s="515" t="str">
        <f>_xlfn.XLOOKUP($C17, '15. New Fleet Description'!$A$14:$A$815,'15. New Fleet Description'!D$14:D$815, "", 0, 1)</f>
        <v/>
      </c>
      <c r="H17" s="515" t="str">
        <f>_xlfn.XLOOKUP($C17, '15. New Fleet Description'!$A$14:$A$815,'15. New Fleet Description'!E$14:E$815, "", 0, 1)</f>
        <v/>
      </c>
      <c r="I17" s="515" t="str">
        <f>_xlfn.XLOOKUP($C17, '15. New Fleet Description'!$A$14:$A$815,'15. New Fleet Description'!F$14:F$815, "", 0, 1)</f>
        <v/>
      </c>
      <c r="J17" s="515" t="str">
        <f>_xlfn.XLOOKUP($C17, '15. New Fleet Description'!$A$14:$A$815,'15. New Fleet Description'!G$14:G$815, "", 0, 1)</f>
        <v/>
      </c>
      <c r="K17" s="725" t="str">
        <f>_xlfn.XLOOKUP($C17, '15. New Fleet Description'!$A$14:$A$815,'15. New Fleet Description'!K$14:K$815, "", 0, 1)</f>
        <v/>
      </c>
      <c r="L17" s="515" t="str">
        <f>_xlfn.XLOOKUP($C17, '15. New Fleet Description'!$A$14:$A$815,'15. New Fleet Description'!L$14:L$815, "", 0, 1)</f>
        <v/>
      </c>
      <c r="M17" s="515" t="str">
        <f>_xlfn.XLOOKUP($C17, '15. New Fleet Description'!$A$14:$A$815,'15. New Fleet Description'!M$14:M$815, "", 0, 1)</f>
        <v/>
      </c>
      <c r="N17" s="515" t="str">
        <f>_xlfn.XLOOKUP($C17, '15. New Fleet Description'!$A$14:$A$815,'15. New Fleet Description'!N$14:N$815, "", 0, 1)</f>
        <v/>
      </c>
      <c r="O17" s="515" t="str">
        <f>_xlfn.XLOOKUP($C17, '15. New Fleet Description'!$A$14:$A$815,'15. New Fleet Description'!O$14:O$815, "", 0, 1)</f>
        <v/>
      </c>
      <c r="P17" s="515" t="str">
        <f>_xlfn.XLOOKUP($C17, '15. New Fleet Description'!$A$14:$A$815,'15. New Fleet Description'!P$14:P$815, "", 0, 1)</f>
        <v/>
      </c>
      <c r="Q17" s="515" t="str">
        <f>_xlfn.XLOOKUP($C17, '15. New Fleet Description'!$A$14:$A$815,'15. New Fleet Description'!R$14:R$815, "", 0, 1)</f>
        <v/>
      </c>
      <c r="R17" s="515" t="str">
        <f>_xlfn.XLOOKUP($C17, '15. New Fleet Description'!$A$14:$A$815,'15. New Fleet Description'!S$14:S$815, "", 0, 1)</f>
        <v/>
      </c>
      <c r="S17" s="515" t="str">
        <f>_xlfn.XLOOKUP($C17, '15. New Fleet Description'!$A$14:$A$815,'15. New Fleet Description'!T$14:T$815, "", 0, 1)</f>
        <v/>
      </c>
      <c r="T17" s="515" t="str">
        <f>_xlfn.XLOOKUP($C17, '15. New Fleet Description'!$A$14:$A$815,'15. New Fleet Description'!U$14:U$815, "", 0, 1)</f>
        <v/>
      </c>
      <c r="U17" s="515" t="str">
        <f>_xlfn.XLOOKUP($C17, '15. New Fleet Description'!$A$14:$A$815,'15. New Fleet Description'!V$14:V$815, "", 0, 1)</f>
        <v/>
      </c>
      <c r="V17" s="515" t="str">
        <f>_xlfn.XLOOKUP($C17, '15. New Fleet Description'!$A$14:$A$815,'15. New Fleet Description'!W$14:W$815, "", 0, 1)</f>
        <v/>
      </c>
      <c r="W17" s="515" t="str">
        <f>_xlfn.XLOOKUP($C17, '15. New Fleet Description'!$A$14:$A$815,'15. New Fleet Description'!X$14:X$815, "", 0, 1)</f>
        <v/>
      </c>
      <c r="X17" s="515" t="str">
        <f>_xlfn.XLOOKUP($C17, '15. New Fleet Description'!$A$14:$A$815,'15. New Fleet Description'!Z$14:Z$815, "", 0, 1)</f>
        <v/>
      </c>
      <c r="Y17" s="515" t="str">
        <f>_xlfn.XLOOKUP($C17, '15. New Fleet Description'!$A$14:$A$815,'15. New Fleet Description'!AA$14:AA$815, "", 0, 1)</f>
        <v/>
      </c>
      <c r="Z17" s="515" t="str">
        <f>_xlfn.XLOOKUP($C17, '15. New Fleet Description'!$A$14:$A$815,'15. New Fleet Description'!AB$14:AB$815, "", 0, 1)</f>
        <v/>
      </c>
      <c r="AA17" s="1076"/>
      <c r="AB17" s="1076" t="s">
        <v>212</v>
      </c>
      <c r="AC17" s="1076"/>
      <c r="AD17" s="1011"/>
      <c r="AE17" s="1011"/>
      <c r="AF17" s="1011"/>
      <c r="AG17" s="1078"/>
      <c r="AH17" s="1081"/>
      <c r="AI17" s="1081"/>
      <c r="AJ17" s="1081"/>
      <c r="AK17" s="1081"/>
      <c r="AL17" s="1081"/>
      <c r="AM17" s="1081"/>
      <c r="AN17" s="1081"/>
      <c r="AO17" s="1081"/>
      <c r="AP17" s="1080"/>
      <c r="AQ17" s="1078"/>
      <c r="AR17" s="1081"/>
      <c r="AS17" s="1081"/>
      <c r="AT17" s="1081"/>
      <c r="AU17" s="1081"/>
      <c r="AV17" s="1081"/>
      <c r="AW17" s="1081"/>
      <c r="AX17" s="1081"/>
      <c r="AY17" s="1081"/>
      <c r="AZ17" s="1081"/>
      <c r="BA17" s="1081"/>
      <c r="BB17" s="1081"/>
      <c r="BC17" s="1082"/>
      <c r="BD17" s="1083"/>
      <c r="BE17" s="1083"/>
      <c r="BF17" s="1236"/>
      <c r="BG17" s="1078"/>
      <c r="BH17" s="1081"/>
      <c r="BI17" s="1081"/>
      <c r="BJ17" s="1081"/>
      <c r="BK17" s="1088"/>
      <c r="BL17" s="1085"/>
      <c r="BM17" s="1081"/>
    </row>
    <row r="18" spans="1:65" ht="30" x14ac:dyDescent="0.25">
      <c r="A18" s="1181" t="s">
        <v>1578</v>
      </c>
      <c r="B18" s="1021"/>
      <c r="C18" s="1074"/>
      <c r="D18" s="515" t="str">
        <f>_xlfn.XLOOKUP($C18, '15. New Fleet Description'!$A$14:$A$815,'15. New Fleet Description'!H$14:H$815, "", 0, 1)</f>
        <v/>
      </c>
      <c r="E18" s="515" t="str">
        <f>_xlfn.XLOOKUP($C18, '15. New Fleet Description'!$A$14:$A$815,'15. New Fleet Description'!B$14:B$815, "", 0, 1)</f>
        <v/>
      </c>
      <c r="F18" s="515" t="str">
        <f>_xlfn.XLOOKUP($C18, '15. New Fleet Description'!$A$14:$A$815,'15. New Fleet Description'!C$14:C$815, "", 0, 1)</f>
        <v/>
      </c>
      <c r="G18" s="515" t="str">
        <f>_xlfn.XLOOKUP($C18, '15. New Fleet Description'!$A$14:$A$815,'15. New Fleet Description'!D$14:D$815, "", 0, 1)</f>
        <v/>
      </c>
      <c r="H18" s="515" t="str">
        <f>_xlfn.XLOOKUP($C18, '15. New Fleet Description'!$A$14:$A$815,'15. New Fleet Description'!E$14:E$815, "", 0, 1)</f>
        <v/>
      </c>
      <c r="I18" s="515" t="str">
        <f>_xlfn.XLOOKUP($C18, '15. New Fleet Description'!$A$14:$A$815,'15. New Fleet Description'!F$14:F$815, "", 0, 1)</f>
        <v/>
      </c>
      <c r="J18" s="515" t="str">
        <f>_xlfn.XLOOKUP($C18, '15. New Fleet Description'!$A$14:$A$815,'15. New Fleet Description'!G$14:G$815, "", 0, 1)</f>
        <v/>
      </c>
      <c r="K18" s="725" t="str">
        <f>_xlfn.XLOOKUP($C18, '15. New Fleet Description'!$A$14:$A$815,'15. New Fleet Description'!K$14:K$815, "", 0, 1)</f>
        <v/>
      </c>
      <c r="L18" s="515" t="str">
        <f>_xlfn.XLOOKUP($C18, '15. New Fleet Description'!$A$14:$A$815,'15. New Fleet Description'!L$14:L$815, "", 0, 1)</f>
        <v/>
      </c>
      <c r="M18" s="515" t="str">
        <f>_xlfn.XLOOKUP($C18, '15. New Fleet Description'!$A$14:$A$815,'15. New Fleet Description'!M$14:M$815, "", 0, 1)</f>
        <v/>
      </c>
      <c r="N18" s="515" t="str">
        <f>_xlfn.XLOOKUP($C18, '15. New Fleet Description'!$A$14:$A$815,'15. New Fleet Description'!N$14:N$815, "", 0, 1)</f>
        <v/>
      </c>
      <c r="O18" s="515" t="str">
        <f>_xlfn.XLOOKUP($C18, '15. New Fleet Description'!$A$14:$A$815,'15. New Fleet Description'!O$14:O$815, "", 0, 1)</f>
        <v/>
      </c>
      <c r="P18" s="515" t="str">
        <f>_xlfn.XLOOKUP($C18, '15. New Fleet Description'!$A$14:$A$815,'15. New Fleet Description'!P$14:P$815, "", 0, 1)</f>
        <v/>
      </c>
      <c r="Q18" s="515" t="str">
        <f>_xlfn.XLOOKUP($C18, '15. New Fleet Description'!$A$14:$A$815,'15. New Fleet Description'!R$14:R$815, "", 0, 1)</f>
        <v/>
      </c>
      <c r="R18" s="515" t="str">
        <f>_xlfn.XLOOKUP($C18, '15. New Fleet Description'!$A$14:$A$815,'15. New Fleet Description'!S$14:S$815, "", 0, 1)</f>
        <v/>
      </c>
      <c r="S18" s="515" t="str">
        <f>_xlfn.XLOOKUP($C18, '15. New Fleet Description'!$A$14:$A$815,'15. New Fleet Description'!T$14:T$815, "", 0, 1)</f>
        <v/>
      </c>
      <c r="T18" s="515" t="str">
        <f>_xlfn.XLOOKUP($C18, '15. New Fleet Description'!$A$14:$A$815,'15. New Fleet Description'!U$14:U$815, "", 0, 1)</f>
        <v/>
      </c>
      <c r="U18" s="515" t="str">
        <f>_xlfn.XLOOKUP($C18, '15. New Fleet Description'!$A$14:$A$815,'15. New Fleet Description'!V$14:V$815, "", 0, 1)</f>
        <v/>
      </c>
      <c r="V18" s="515" t="str">
        <f>_xlfn.XLOOKUP($C18, '15. New Fleet Description'!$A$14:$A$815,'15. New Fleet Description'!W$14:W$815, "", 0, 1)</f>
        <v/>
      </c>
      <c r="W18" s="515" t="str">
        <f>_xlfn.XLOOKUP($C18, '15. New Fleet Description'!$A$14:$A$815,'15. New Fleet Description'!X$14:X$815, "", 0, 1)</f>
        <v/>
      </c>
      <c r="X18" s="515" t="str">
        <f>_xlfn.XLOOKUP($C18, '15. New Fleet Description'!$A$14:$A$815,'15. New Fleet Description'!Z$14:Z$815, "", 0, 1)</f>
        <v/>
      </c>
      <c r="Y18" s="515" t="str">
        <f>_xlfn.XLOOKUP($C18, '15. New Fleet Description'!$A$14:$A$815,'15. New Fleet Description'!AA$14:AA$815, "", 0, 1)</f>
        <v/>
      </c>
      <c r="Z18" s="515" t="str">
        <f>_xlfn.XLOOKUP($C18, '15. New Fleet Description'!$A$14:$A$815,'15. New Fleet Description'!AB$14:AB$815, "", 0, 1)</f>
        <v/>
      </c>
      <c r="AA18" s="1076"/>
      <c r="AB18" s="1076" t="s">
        <v>212</v>
      </c>
      <c r="AC18" s="1076"/>
      <c r="AD18" s="1011"/>
      <c r="AE18" s="1011"/>
      <c r="AF18" s="1011"/>
      <c r="AG18" s="1078"/>
      <c r="AH18" s="1081"/>
      <c r="AI18" s="1081"/>
      <c r="AJ18" s="1081"/>
      <c r="AK18" s="1081"/>
      <c r="AL18" s="1081"/>
      <c r="AM18" s="1081"/>
      <c r="AN18" s="1081"/>
      <c r="AO18" s="1081"/>
      <c r="AP18" s="1080"/>
      <c r="AQ18" s="1078"/>
      <c r="AR18" s="1081"/>
      <c r="AS18" s="1081"/>
      <c r="AT18" s="1081"/>
      <c r="AU18" s="1081"/>
      <c r="AV18" s="1081"/>
      <c r="AW18" s="1081"/>
      <c r="AX18" s="1081"/>
      <c r="AY18" s="1081"/>
      <c r="AZ18" s="1081"/>
      <c r="BA18" s="1081"/>
      <c r="BB18" s="1081"/>
      <c r="BC18" s="1082"/>
      <c r="BD18" s="1083"/>
      <c r="BE18" s="1083"/>
      <c r="BF18" s="1236"/>
      <c r="BG18" s="1078"/>
      <c r="BH18" s="1081"/>
      <c r="BI18" s="1081"/>
      <c r="BJ18" s="1081"/>
      <c r="BK18" s="1088"/>
      <c r="BL18" s="1085"/>
      <c r="BM18" s="1081"/>
    </row>
    <row r="19" spans="1:65" ht="30" x14ac:dyDescent="0.25">
      <c r="A19" s="1181" t="s">
        <v>1579</v>
      </c>
      <c r="B19" s="1021"/>
      <c r="C19" s="1074"/>
      <c r="D19" s="515" t="str">
        <f>_xlfn.XLOOKUP($C19, '15. New Fleet Description'!$A$14:$A$815,'15. New Fleet Description'!H$14:H$815, "", 0, 1)</f>
        <v/>
      </c>
      <c r="E19" s="515" t="str">
        <f>_xlfn.XLOOKUP($C19, '15. New Fleet Description'!$A$14:$A$815,'15. New Fleet Description'!B$14:B$815, "", 0, 1)</f>
        <v/>
      </c>
      <c r="F19" s="515" t="str">
        <f>_xlfn.XLOOKUP($C19, '15. New Fleet Description'!$A$14:$A$815,'15. New Fleet Description'!C$14:C$815, "", 0, 1)</f>
        <v/>
      </c>
      <c r="G19" s="515" t="str">
        <f>_xlfn.XLOOKUP($C19, '15. New Fleet Description'!$A$14:$A$815,'15. New Fleet Description'!D$14:D$815, "", 0, 1)</f>
        <v/>
      </c>
      <c r="H19" s="515" t="str">
        <f>_xlfn.XLOOKUP($C19, '15. New Fleet Description'!$A$14:$A$815,'15. New Fleet Description'!E$14:E$815, "", 0, 1)</f>
        <v/>
      </c>
      <c r="I19" s="515" t="str">
        <f>_xlfn.XLOOKUP($C19, '15. New Fleet Description'!$A$14:$A$815,'15. New Fleet Description'!F$14:F$815, "", 0, 1)</f>
        <v/>
      </c>
      <c r="J19" s="515" t="str">
        <f>_xlfn.XLOOKUP($C19, '15. New Fleet Description'!$A$14:$A$815,'15. New Fleet Description'!G$14:G$815, "", 0, 1)</f>
        <v/>
      </c>
      <c r="K19" s="725" t="str">
        <f>_xlfn.XLOOKUP($C19, '15. New Fleet Description'!$A$14:$A$815,'15. New Fleet Description'!K$14:K$815, "", 0, 1)</f>
        <v/>
      </c>
      <c r="L19" s="515" t="str">
        <f>_xlfn.XLOOKUP($C19, '15. New Fleet Description'!$A$14:$A$815,'15. New Fleet Description'!L$14:L$815, "", 0, 1)</f>
        <v/>
      </c>
      <c r="M19" s="515" t="str">
        <f>_xlfn.XLOOKUP($C19, '15. New Fleet Description'!$A$14:$A$815,'15. New Fleet Description'!M$14:M$815, "", 0, 1)</f>
        <v/>
      </c>
      <c r="N19" s="515" t="str">
        <f>_xlfn.XLOOKUP($C19, '15. New Fleet Description'!$A$14:$A$815,'15. New Fleet Description'!N$14:N$815, "", 0, 1)</f>
        <v/>
      </c>
      <c r="O19" s="515" t="str">
        <f>_xlfn.XLOOKUP($C19, '15. New Fleet Description'!$A$14:$A$815,'15. New Fleet Description'!O$14:O$815, "", 0, 1)</f>
        <v/>
      </c>
      <c r="P19" s="515" t="str">
        <f>_xlfn.XLOOKUP($C19, '15. New Fleet Description'!$A$14:$A$815,'15. New Fleet Description'!P$14:P$815, "", 0, 1)</f>
        <v/>
      </c>
      <c r="Q19" s="515" t="str">
        <f>_xlfn.XLOOKUP($C19, '15. New Fleet Description'!$A$14:$A$815,'15. New Fleet Description'!R$14:R$815, "", 0, 1)</f>
        <v/>
      </c>
      <c r="R19" s="515" t="str">
        <f>_xlfn.XLOOKUP($C19, '15. New Fleet Description'!$A$14:$A$815,'15. New Fleet Description'!S$14:S$815, "", 0, 1)</f>
        <v/>
      </c>
      <c r="S19" s="515" t="str">
        <f>_xlfn.XLOOKUP($C19, '15. New Fleet Description'!$A$14:$A$815,'15. New Fleet Description'!T$14:T$815, "", 0, 1)</f>
        <v/>
      </c>
      <c r="T19" s="515" t="str">
        <f>_xlfn.XLOOKUP($C19, '15. New Fleet Description'!$A$14:$A$815,'15. New Fleet Description'!U$14:U$815, "", 0, 1)</f>
        <v/>
      </c>
      <c r="U19" s="515" t="str">
        <f>_xlfn.XLOOKUP($C19, '15. New Fleet Description'!$A$14:$A$815,'15. New Fleet Description'!V$14:V$815, "", 0, 1)</f>
        <v/>
      </c>
      <c r="V19" s="515" t="str">
        <f>_xlfn.XLOOKUP($C19, '15. New Fleet Description'!$A$14:$A$815,'15. New Fleet Description'!W$14:W$815, "", 0, 1)</f>
        <v/>
      </c>
      <c r="W19" s="515" t="str">
        <f>_xlfn.XLOOKUP($C19, '15. New Fleet Description'!$A$14:$A$815,'15. New Fleet Description'!X$14:X$815, "", 0, 1)</f>
        <v/>
      </c>
      <c r="X19" s="515" t="str">
        <f>_xlfn.XLOOKUP($C19, '15. New Fleet Description'!$A$14:$A$815,'15. New Fleet Description'!Z$14:Z$815, "", 0, 1)</f>
        <v/>
      </c>
      <c r="Y19" s="515" t="str">
        <f>_xlfn.XLOOKUP($C19, '15. New Fleet Description'!$A$14:$A$815,'15. New Fleet Description'!AA$14:AA$815, "", 0, 1)</f>
        <v/>
      </c>
      <c r="Z19" s="515" t="str">
        <f>_xlfn.XLOOKUP($C19, '15. New Fleet Description'!$A$14:$A$815,'15. New Fleet Description'!AB$14:AB$815, "", 0, 1)</f>
        <v/>
      </c>
      <c r="AA19" s="1076"/>
      <c r="AB19" s="1076" t="s">
        <v>212</v>
      </c>
      <c r="AC19" s="1076"/>
      <c r="AD19" s="1011"/>
      <c r="AE19" s="1011"/>
      <c r="AF19" s="1011"/>
      <c r="AG19" s="1078"/>
      <c r="AH19" s="1081"/>
      <c r="AI19" s="1081"/>
      <c r="AJ19" s="1081"/>
      <c r="AK19" s="1081"/>
      <c r="AL19" s="1081"/>
      <c r="AM19" s="1081"/>
      <c r="AN19" s="1081"/>
      <c r="AO19" s="1081"/>
      <c r="AP19" s="1080"/>
      <c r="AQ19" s="1078"/>
      <c r="AR19" s="1081"/>
      <c r="AS19" s="1081"/>
      <c r="AT19" s="1081"/>
      <c r="AU19" s="1081"/>
      <c r="AV19" s="1081"/>
      <c r="AW19" s="1081"/>
      <c r="AX19" s="1081"/>
      <c r="AY19" s="1081"/>
      <c r="AZ19" s="1081"/>
      <c r="BA19" s="1081"/>
      <c r="BB19" s="1081"/>
      <c r="BC19" s="1082"/>
      <c r="BD19" s="1083"/>
      <c r="BE19" s="1083"/>
      <c r="BF19" s="1236"/>
      <c r="BG19" s="1078"/>
      <c r="BH19" s="1081"/>
      <c r="BI19" s="1081"/>
      <c r="BJ19" s="1081"/>
      <c r="BK19" s="1088"/>
      <c r="BL19" s="1085"/>
      <c r="BM19" s="1081"/>
    </row>
    <row r="20" spans="1:65" ht="30" x14ac:dyDescent="0.25">
      <c r="A20" s="1181" t="s">
        <v>1580</v>
      </c>
      <c r="B20" s="1021"/>
      <c r="C20" s="1074"/>
      <c r="D20" s="515" t="str">
        <f>_xlfn.XLOOKUP($C20, '15. New Fleet Description'!$A$14:$A$815,'15. New Fleet Description'!H$14:H$815, "", 0, 1)</f>
        <v/>
      </c>
      <c r="E20" s="515" t="str">
        <f>_xlfn.XLOOKUP($C20, '15. New Fleet Description'!$A$14:$A$815,'15. New Fleet Description'!B$14:B$815, "", 0, 1)</f>
        <v/>
      </c>
      <c r="F20" s="515" t="str">
        <f>_xlfn.XLOOKUP($C20, '15. New Fleet Description'!$A$14:$A$815,'15. New Fleet Description'!C$14:C$815, "", 0, 1)</f>
        <v/>
      </c>
      <c r="G20" s="515" t="str">
        <f>_xlfn.XLOOKUP($C20, '15. New Fleet Description'!$A$14:$A$815,'15. New Fleet Description'!D$14:D$815, "", 0, 1)</f>
        <v/>
      </c>
      <c r="H20" s="515" t="str">
        <f>_xlfn.XLOOKUP($C20, '15. New Fleet Description'!$A$14:$A$815,'15. New Fleet Description'!E$14:E$815, "", 0, 1)</f>
        <v/>
      </c>
      <c r="I20" s="515" t="str">
        <f>_xlfn.XLOOKUP($C20, '15. New Fleet Description'!$A$14:$A$815,'15. New Fleet Description'!F$14:F$815, "", 0, 1)</f>
        <v/>
      </c>
      <c r="J20" s="515" t="str">
        <f>_xlfn.XLOOKUP($C20, '15. New Fleet Description'!$A$14:$A$815,'15. New Fleet Description'!G$14:G$815, "", 0, 1)</f>
        <v/>
      </c>
      <c r="K20" s="725" t="str">
        <f>_xlfn.XLOOKUP($C20, '15. New Fleet Description'!$A$14:$A$815,'15. New Fleet Description'!K$14:K$815, "", 0, 1)</f>
        <v/>
      </c>
      <c r="L20" s="515" t="str">
        <f>_xlfn.XLOOKUP($C20, '15. New Fleet Description'!$A$14:$A$815,'15. New Fleet Description'!L$14:L$815, "", 0, 1)</f>
        <v/>
      </c>
      <c r="M20" s="515" t="str">
        <f>_xlfn.XLOOKUP($C20, '15. New Fleet Description'!$A$14:$A$815,'15. New Fleet Description'!M$14:M$815, "", 0, 1)</f>
        <v/>
      </c>
      <c r="N20" s="515" t="str">
        <f>_xlfn.XLOOKUP($C20, '15. New Fleet Description'!$A$14:$A$815,'15. New Fleet Description'!N$14:N$815, "", 0, 1)</f>
        <v/>
      </c>
      <c r="O20" s="515" t="str">
        <f>_xlfn.XLOOKUP($C20, '15. New Fleet Description'!$A$14:$A$815,'15. New Fleet Description'!O$14:O$815, "", 0, 1)</f>
        <v/>
      </c>
      <c r="P20" s="515" t="str">
        <f>_xlfn.XLOOKUP($C20, '15. New Fleet Description'!$A$14:$A$815,'15. New Fleet Description'!P$14:P$815, "", 0, 1)</f>
        <v/>
      </c>
      <c r="Q20" s="515" t="str">
        <f>_xlfn.XLOOKUP($C20, '15. New Fleet Description'!$A$14:$A$815,'15. New Fleet Description'!R$14:R$815, "", 0, 1)</f>
        <v/>
      </c>
      <c r="R20" s="515" t="str">
        <f>_xlfn.XLOOKUP($C20, '15. New Fleet Description'!$A$14:$A$815,'15. New Fleet Description'!S$14:S$815, "", 0, 1)</f>
        <v/>
      </c>
      <c r="S20" s="515" t="str">
        <f>_xlfn.XLOOKUP($C20, '15. New Fleet Description'!$A$14:$A$815,'15. New Fleet Description'!T$14:T$815, "", 0, 1)</f>
        <v/>
      </c>
      <c r="T20" s="515" t="str">
        <f>_xlfn.XLOOKUP($C20, '15. New Fleet Description'!$A$14:$A$815,'15. New Fleet Description'!U$14:U$815, "", 0, 1)</f>
        <v/>
      </c>
      <c r="U20" s="515" t="str">
        <f>_xlfn.XLOOKUP($C20, '15. New Fleet Description'!$A$14:$A$815,'15. New Fleet Description'!V$14:V$815, "", 0, 1)</f>
        <v/>
      </c>
      <c r="V20" s="515" t="str">
        <f>_xlfn.XLOOKUP($C20, '15. New Fleet Description'!$A$14:$A$815,'15. New Fleet Description'!W$14:W$815, "", 0, 1)</f>
        <v/>
      </c>
      <c r="W20" s="515" t="str">
        <f>_xlfn.XLOOKUP($C20, '15. New Fleet Description'!$A$14:$A$815,'15. New Fleet Description'!X$14:X$815, "", 0, 1)</f>
        <v/>
      </c>
      <c r="X20" s="515" t="str">
        <f>_xlfn.XLOOKUP($C20, '15. New Fleet Description'!$A$14:$A$815,'15. New Fleet Description'!Z$14:Z$815, "", 0, 1)</f>
        <v/>
      </c>
      <c r="Y20" s="515" t="str">
        <f>_xlfn.XLOOKUP($C20, '15. New Fleet Description'!$A$14:$A$815,'15. New Fleet Description'!AA$14:AA$815, "", 0, 1)</f>
        <v/>
      </c>
      <c r="Z20" s="515" t="str">
        <f>_xlfn.XLOOKUP($C20, '15. New Fleet Description'!$A$14:$A$815,'15. New Fleet Description'!AB$14:AB$815, "", 0, 1)</f>
        <v/>
      </c>
      <c r="AA20" s="1076"/>
      <c r="AB20" s="1076" t="s">
        <v>212</v>
      </c>
      <c r="AC20" s="1076"/>
      <c r="AD20" s="1011"/>
      <c r="AE20" s="1011"/>
      <c r="AF20" s="1011"/>
      <c r="AG20" s="1078"/>
      <c r="AH20" s="1081"/>
      <c r="AI20" s="1081"/>
      <c r="AJ20" s="1081"/>
      <c r="AK20" s="1081"/>
      <c r="AL20" s="1081"/>
      <c r="AM20" s="1081"/>
      <c r="AN20" s="1081"/>
      <c r="AO20" s="1081"/>
      <c r="AP20" s="1080"/>
      <c r="AQ20" s="1078"/>
      <c r="AR20" s="1081"/>
      <c r="AS20" s="1081"/>
      <c r="AT20" s="1081"/>
      <c r="AU20" s="1081"/>
      <c r="AV20" s="1081"/>
      <c r="AW20" s="1081"/>
      <c r="AX20" s="1081"/>
      <c r="AY20" s="1081"/>
      <c r="AZ20" s="1081"/>
      <c r="BA20" s="1081"/>
      <c r="BB20" s="1081"/>
      <c r="BC20" s="1082"/>
      <c r="BD20" s="1083"/>
      <c r="BE20" s="1083"/>
      <c r="BF20" s="1236"/>
      <c r="BG20" s="1078"/>
      <c r="BH20" s="1081"/>
      <c r="BI20" s="1081"/>
      <c r="BJ20" s="1081"/>
      <c r="BK20" s="1088"/>
      <c r="BL20" s="1085"/>
      <c r="BM20" s="1081"/>
    </row>
    <row r="21" spans="1:65" ht="30" x14ac:dyDescent="0.25">
      <c r="A21" s="1181" t="s">
        <v>1581</v>
      </c>
      <c r="B21" s="1021"/>
      <c r="C21" s="1074"/>
      <c r="D21" s="515" t="str">
        <f>_xlfn.XLOOKUP($C21, '15. New Fleet Description'!$A$14:$A$815,'15. New Fleet Description'!H$14:H$815, "", 0, 1)</f>
        <v/>
      </c>
      <c r="E21" s="515" t="str">
        <f>_xlfn.XLOOKUP($C21, '15. New Fleet Description'!$A$14:$A$815,'15. New Fleet Description'!B$14:B$815, "", 0, 1)</f>
        <v/>
      </c>
      <c r="F21" s="515" t="str">
        <f>_xlfn.XLOOKUP($C21, '15. New Fleet Description'!$A$14:$A$815,'15. New Fleet Description'!C$14:C$815, "", 0, 1)</f>
        <v/>
      </c>
      <c r="G21" s="515" t="str">
        <f>_xlfn.XLOOKUP($C21, '15. New Fleet Description'!$A$14:$A$815,'15. New Fleet Description'!D$14:D$815, "", 0, 1)</f>
        <v/>
      </c>
      <c r="H21" s="515" t="str">
        <f>_xlfn.XLOOKUP($C21, '15. New Fleet Description'!$A$14:$A$815,'15. New Fleet Description'!E$14:E$815, "", 0, 1)</f>
        <v/>
      </c>
      <c r="I21" s="515" t="str">
        <f>_xlfn.XLOOKUP($C21, '15. New Fleet Description'!$A$14:$A$815,'15. New Fleet Description'!F$14:F$815, "", 0, 1)</f>
        <v/>
      </c>
      <c r="J21" s="515" t="str">
        <f>_xlfn.XLOOKUP($C21, '15. New Fleet Description'!$A$14:$A$815,'15. New Fleet Description'!G$14:G$815, "", 0, 1)</f>
        <v/>
      </c>
      <c r="K21" s="725" t="str">
        <f>_xlfn.XLOOKUP($C21, '15. New Fleet Description'!$A$14:$A$815,'15. New Fleet Description'!K$14:K$815, "", 0, 1)</f>
        <v/>
      </c>
      <c r="L21" s="515" t="str">
        <f>_xlfn.XLOOKUP($C21, '15. New Fleet Description'!$A$14:$A$815,'15. New Fleet Description'!L$14:L$815, "", 0, 1)</f>
        <v/>
      </c>
      <c r="M21" s="515" t="str">
        <f>_xlfn.XLOOKUP($C21, '15. New Fleet Description'!$A$14:$A$815,'15. New Fleet Description'!M$14:M$815, "", 0, 1)</f>
        <v/>
      </c>
      <c r="N21" s="515" t="str">
        <f>_xlfn.XLOOKUP($C21, '15. New Fleet Description'!$A$14:$A$815,'15. New Fleet Description'!N$14:N$815, "", 0, 1)</f>
        <v/>
      </c>
      <c r="O21" s="515" t="str">
        <f>_xlfn.XLOOKUP($C21, '15. New Fleet Description'!$A$14:$A$815,'15. New Fleet Description'!O$14:O$815, "", 0, 1)</f>
        <v/>
      </c>
      <c r="P21" s="515" t="str">
        <f>_xlfn.XLOOKUP($C21, '15. New Fleet Description'!$A$14:$A$815,'15. New Fleet Description'!P$14:P$815, "", 0, 1)</f>
        <v/>
      </c>
      <c r="Q21" s="515" t="str">
        <f>_xlfn.XLOOKUP($C21, '15. New Fleet Description'!$A$14:$A$815,'15. New Fleet Description'!R$14:R$815, "", 0, 1)</f>
        <v/>
      </c>
      <c r="R21" s="515" t="str">
        <f>_xlfn.XLOOKUP($C21, '15. New Fleet Description'!$A$14:$A$815,'15. New Fleet Description'!S$14:S$815, "", 0, 1)</f>
        <v/>
      </c>
      <c r="S21" s="515" t="str">
        <f>_xlfn.XLOOKUP($C21, '15. New Fleet Description'!$A$14:$A$815,'15. New Fleet Description'!T$14:T$815, "", 0, 1)</f>
        <v/>
      </c>
      <c r="T21" s="515" t="str">
        <f>_xlfn.XLOOKUP($C21, '15. New Fleet Description'!$A$14:$A$815,'15. New Fleet Description'!U$14:U$815, "", 0, 1)</f>
        <v/>
      </c>
      <c r="U21" s="515" t="str">
        <f>_xlfn.XLOOKUP($C21, '15. New Fleet Description'!$A$14:$A$815,'15. New Fleet Description'!V$14:V$815, "", 0, 1)</f>
        <v/>
      </c>
      <c r="V21" s="515" t="str">
        <f>_xlfn.XLOOKUP($C21, '15. New Fleet Description'!$A$14:$A$815,'15. New Fleet Description'!W$14:W$815, "", 0, 1)</f>
        <v/>
      </c>
      <c r="W21" s="515" t="str">
        <f>_xlfn.XLOOKUP($C21, '15. New Fleet Description'!$A$14:$A$815,'15. New Fleet Description'!X$14:X$815, "", 0, 1)</f>
        <v/>
      </c>
      <c r="X21" s="515" t="str">
        <f>_xlfn.XLOOKUP($C21, '15. New Fleet Description'!$A$14:$A$815,'15. New Fleet Description'!Z$14:Z$815, "", 0, 1)</f>
        <v/>
      </c>
      <c r="Y21" s="515" t="str">
        <f>_xlfn.XLOOKUP($C21, '15. New Fleet Description'!$A$14:$A$815,'15. New Fleet Description'!AA$14:AA$815, "", 0, 1)</f>
        <v/>
      </c>
      <c r="Z21" s="515" t="str">
        <f>_xlfn.XLOOKUP($C21, '15. New Fleet Description'!$A$14:$A$815,'15. New Fleet Description'!AB$14:AB$815, "", 0, 1)</f>
        <v/>
      </c>
      <c r="AA21" s="1076"/>
      <c r="AB21" s="1076" t="s">
        <v>212</v>
      </c>
      <c r="AC21" s="1076"/>
      <c r="AD21" s="1011"/>
      <c r="AE21" s="1011"/>
      <c r="AF21" s="1011"/>
      <c r="AG21" s="1078"/>
      <c r="AH21" s="1081"/>
      <c r="AI21" s="1081"/>
      <c r="AJ21" s="1081"/>
      <c r="AK21" s="1081"/>
      <c r="AL21" s="1081"/>
      <c r="AM21" s="1081"/>
      <c r="AN21" s="1081"/>
      <c r="AO21" s="1081"/>
      <c r="AP21" s="1080"/>
      <c r="AQ21" s="1078"/>
      <c r="AR21" s="1081"/>
      <c r="AS21" s="1081"/>
      <c r="AT21" s="1081"/>
      <c r="AU21" s="1081"/>
      <c r="AV21" s="1081"/>
      <c r="AW21" s="1081"/>
      <c r="AX21" s="1081"/>
      <c r="AY21" s="1081"/>
      <c r="AZ21" s="1081"/>
      <c r="BA21" s="1081"/>
      <c r="BB21" s="1081"/>
      <c r="BC21" s="1082"/>
      <c r="BD21" s="1083"/>
      <c r="BE21" s="1083"/>
      <c r="BF21" s="1236"/>
      <c r="BG21" s="1078"/>
      <c r="BH21" s="1081"/>
      <c r="BI21" s="1081"/>
      <c r="BJ21" s="1081"/>
      <c r="BK21" s="1088"/>
      <c r="BL21" s="1085"/>
      <c r="BM21" s="1081"/>
    </row>
    <row r="22" spans="1:65" ht="30" x14ac:dyDescent="0.25">
      <c r="A22" s="1181" t="s">
        <v>1582</v>
      </c>
      <c r="B22" s="1021"/>
      <c r="C22" s="1074"/>
      <c r="D22" s="515" t="str">
        <f>_xlfn.XLOOKUP($C22, '15. New Fleet Description'!$A$14:$A$815,'15. New Fleet Description'!H$14:H$815, "", 0, 1)</f>
        <v/>
      </c>
      <c r="E22" s="515" t="str">
        <f>_xlfn.XLOOKUP($C22, '15. New Fleet Description'!$A$14:$A$815,'15. New Fleet Description'!B$14:B$815, "", 0, 1)</f>
        <v/>
      </c>
      <c r="F22" s="515" t="str">
        <f>_xlfn.XLOOKUP($C22, '15. New Fleet Description'!$A$14:$A$815,'15. New Fleet Description'!C$14:C$815, "", 0, 1)</f>
        <v/>
      </c>
      <c r="G22" s="515" t="str">
        <f>_xlfn.XLOOKUP($C22, '15. New Fleet Description'!$A$14:$A$815,'15. New Fleet Description'!D$14:D$815, "", 0, 1)</f>
        <v/>
      </c>
      <c r="H22" s="515" t="str">
        <f>_xlfn.XLOOKUP($C22, '15. New Fleet Description'!$A$14:$A$815,'15. New Fleet Description'!E$14:E$815, "", 0, 1)</f>
        <v/>
      </c>
      <c r="I22" s="515" t="str">
        <f>_xlfn.XLOOKUP($C22, '15. New Fleet Description'!$A$14:$A$815,'15. New Fleet Description'!F$14:F$815, "", 0, 1)</f>
        <v/>
      </c>
      <c r="J22" s="515" t="str">
        <f>_xlfn.XLOOKUP($C22, '15. New Fleet Description'!$A$14:$A$815,'15. New Fleet Description'!G$14:G$815, "", 0, 1)</f>
        <v/>
      </c>
      <c r="K22" s="725" t="str">
        <f>_xlfn.XLOOKUP($C22, '15. New Fleet Description'!$A$14:$A$815,'15. New Fleet Description'!K$14:K$815, "", 0, 1)</f>
        <v/>
      </c>
      <c r="L22" s="515" t="str">
        <f>_xlfn.XLOOKUP($C22, '15. New Fleet Description'!$A$14:$A$815,'15. New Fleet Description'!L$14:L$815, "", 0, 1)</f>
        <v/>
      </c>
      <c r="M22" s="515" t="str">
        <f>_xlfn.XLOOKUP($C22, '15. New Fleet Description'!$A$14:$A$815,'15. New Fleet Description'!M$14:M$815, "", 0, 1)</f>
        <v/>
      </c>
      <c r="N22" s="515" t="str">
        <f>_xlfn.XLOOKUP($C22, '15. New Fleet Description'!$A$14:$A$815,'15. New Fleet Description'!N$14:N$815, "", 0, 1)</f>
        <v/>
      </c>
      <c r="O22" s="515" t="str">
        <f>_xlfn.XLOOKUP($C22, '15. New Fleet Description'!$A$14:$A$815,'15. New Fleet Description'!O$14:O$815, "", 0, 1)</f>
        <v/>
      </c>
      <c r="P22" s="515" t="str">
        <f>_xlfn.XLOOKUP($C22, '15. New Fleet Description'!$A$14:$A$815,'15. New Fleet Description'!P$14:P$815, "", 0, 1)</f>
        <v/>
      </c>
      <c r="Q22" s="515" t="str">
        <f>_xlfn.XLOOKUP($C22, '15. New Fleet Description'!$A$14:$A$815,'15. New Fleet Description'!R$14:R$815, "", 0, 1)</f>
        <v/>
      </c>
      <c r="R22" s="515" t="str">
        <f>_xlfn.XLOOKUP($C22, '15. New Fleet Description'!$A$14:$A$815,'15. New Fleet Description'!S$14:S$815, "", 0, 1)</f>
        <v/>
      </c>
      <c r="S22" s="515" t="str">
        <f>_xlfn.XLOOKUP($C22, '15. New Fleet Description'!$A$14:$A$815,'15. New Fleet Description'!T$14:T$815, "", 0, 1)</f>
        <v/>
      </c>
      <c r="T22" s="515" t="str">
        <f>_xlfn.XLOOKUP($C22, '15. New Fleet Description'!$A$14:$A$815,'15. New Fleet Description'!U$14:U$815, "", 0, 1)</f>
        <v/>
      </c>
      <c r="U22" s="515" t="str">
        <f>_xlfn.XLOOKUP($C22, '15. New Fleet Description'!$A$14:$A$815,'15. New Fleet Description'!V$14:V$815, "", 0, 1)</f>
        <v/>
      </c>
      <c r="V22" s="515" t="str">
        <f>_xlfn.XLOOKUP($C22, '15. New Fleet Description'!$A$14:$A$815,'15. New Fleet Description'!W$14:W$815, "", 0, 1)</f>
        <v/>
      </c>
      <c r="W22" s="515" t="str">
        <f>_xlfn.XLOOKUP($C22, '15. New Fleet Description'!$A$14:$A$815,'15. New Fleet Description'!X$14:X$815, "", 0, 1)</f>
        <v/>
      </c>
      <c r="X22" s="515" t="str">
        <f>_xlfn.XLOOKUP($C22, '15. New Fleet Description'!$A$14:$A$815,'15. New Fleet Description'!Z$14:Z$815, "", 0, 1)</f>
        <v/>
      </c>
      <c r="Y22" s="515" t="str">
        <f>_xlfn.XLOOKUP($C22, '15. New Fleet Description'!$A$14:$A$815,'15. New Fleet Description'!AA$14:AA$815, "", 0, 1)</f>
        <v/>
      </c>
      <c r="Z22" s="515" t="str">
        <f>_xlfn.XLOOKUP($C22, '15. New Fleet Description'!$A$14:$A$815,'15. New Fleet Description'!AB$14:AB$815, "", 0, 1)</f>
        <v/>
      </c>
      <c r="AA22" s="1076"/>
      <c r="AB22" s="1076" t="s">
        <v>212</v>
      </c>
      <c r="AC22" s="1076"/>
      <c r="AD22" s="1011"/>
      <c r="AE22" s="1011"/>
      <c r="AF22" s="1011"/>
      <c r="AG22" s="1078"/>
      <c r="AH22" s="1081"/>
      <c r="AI22" s="1081"/>
      <c r="AJ22" s="1081"/>
      <c r="AK22" s="1081"/>
      <c r="AL22" s="1081"/>
      <c r="AM22" s="1081"/>
      <c r="AN22" s="1081"/>
      <c r="AO22" s="1081"/>
      <c r="AP22" s="1080"/>
      <c r="AQ22" s="1078"/>
      <c r="AR22" s="1081"/>
      <c r="AS22" s="1081"/>
      <c r="AT22" s="1081"/>
      <c r="AU22" s="1081"/>
      <c r="AV22" s="1081"/>
      <c r="AW22" s="1081"/>
      <c r="AX22" s="1081"/>
      <c r="AY22" s="1081"/>
      <c r="AZ22" s="1081"/>
      <c r="BA22" s="1081"/>
      <c r="BB22" s="1081"/>
      <c r="BC22" s="1082"/>
      <c r="BD22" s="1083"/>
      <c r="BE22" s="1083"/>
      <c r="BF22" s="1236"/>
      <c r="BG22" s="1078"/>
      <c r="BH22" s="1081"/>
      <c r="BI22" s="1081"/>
      <c r="BJ22" s="1081"/>
      <c r="BK22" s="1088"/>
      <c r="BL22" s="1085"/>
      <c r="BM22" s="1081"/>
    </row>
    <row r="23" spans="1:65" ht="30" x14ac:dyDescent="0.25">
      <c r="A23" s="1181" t="s">
        <v>1583</v>
      </c>
      <c r="B23" s="1021"/>
      <c r="C23" s="1074"/>
      <c r="D23" s="515" t="str">
        <f>_xlfn.XLOOKUP($C23, '15. New Fleet Description'!$A$14:$A$815,'15. New Fleet Description'!H$14:H$815, "", 0, 1)</f>
        <v/>
      </c>
      <c r="E23" s="515" t="str">
        <f>_xlfn.XLOOKUP($C23, '15. New Fleet Description'!$A$14:$A$815,'15. New Fleet Description'!B$14:B$815, "", 0, 1)</f>
        <v/>
      </c>
      <c r="F23" s="515" t="str">
        <f>_xlfn.XLOOKUP($C23, '15. New Fleet Description'!$A$14:$A$815,'15. New Fleet Description'!C$14:C$815, "", 0, 1)</f>
        <v/>
      </c>
      <c r="G23" s="515" t="str">
        <f>_xlfn.XLOOKUP($C23, '15. New Fleet Description'!$A$14:$A$815,'15. New Fleet Description'!D$14:D$815, "", 0, 1)</f>
        <v/>
      </c>
      <c r="H23" s="515" t="str">
        <f>_xlfn.XLOOKUP($C23, '15. New Fleet Description'!$A$14:$A$815,'15. New Fleet Description'!E$14:E$815, "", 0, 1)</f>
        <v/>
      </c>
      <c r="I23" s="515" t="str">
        <f>_xlfn.XLOOKUP($C23, '15. New Fleet Description'!$A$14:$A$815,'15. New Fleet Description'!F$14:F$815, "", 0, 1)</f>
        <v/>
      </c>
      <c r="J23" s="515" t="str">
        <f>_xlfn.XLOOKUP($C23, '15. New Fleet Description'!$A$14:$A$815,'15. New Fleet Description'!G$14:G$815, "", 0, 1)</f>
        <v/>
      </c>
      <c r="K23" s="725" t="str">
        <f>_xlfn.XLOOKUP($C23, '15. New Fleet Description'!$A$14:$A$815,'15. New Fleet Description'!K$14:K$815, "", 0, 1)</f>
        <v/>
      </c>
      <c r="L23" s="515" t="str">
        <f>_xlfn.XLOOKUP($C23, '15. New Fleet Description'!$A$14:$A$815,'15. New Fleet Description'!L$14:L$815, "", 0, 1)</f>
        <v/>
      </c>
      <c r="M23" s="515" t="str">
        <f>_xlfn.XLOOKUP($C23, '15. New Fleet Description'!$A$14:$A$815,'15. New Fleet Description'!M$14:M$815, "", 0, 1)</f>
        <v/>
      </c>
      <c r="N23" s="515" t="str">
        <f>_xlfn.XLOOKUP($C23, '15. New Fleet Description'!$A$14:$A$815,'15. New Fleet Description'!N$14:N$815, "", 0, 1)</f>
        <v/>
      </c>
      <c r="O23" s="515" t="str">
        <f>_xlfn.XLOOKUP($C23, '15. New Fleet Description'!$A$14:$A$815,'15. New Fleet Description'!O$14:O$815, "", 0, 1)</f>
        <v/>
      </c>
      <c r="P23" s="515" t="str">
        <f>_xlfn.XLOOKUP($C23, '15. New Fleet Description'!$A$14:$A$815,'15. New Fleet Description'!P$14:P$815, "", 0, 1)</f>
        <v/>
      </c>
      <c r="Q23" s="515" t="str">
        <f>_xlfn.XLOOKUP($C23, '15. New Fleet Description'!$A$14:$A$815,'15. New Fleet Description'!R$14:R$815, "", 0, 1)</f>
        <v/>
      </c>
      <c r="R23" s="515" t="str">
        <f>_xlfn.XLOOKUP($C23, '15. New Fleet Description'!$A$14:$A$815,'15. New Fleet Description'!S$14:S$815, "", 0, 1)</f>
        <v/>
      </c>
      <c r="S23" s="515" t="str">
        <f>_xlfn.XLOOKUP($C23, '15. New Fleet Description'!$A$14:$A$815,'15. New Fleet Description'!T$14:T$815, "", 0, 1)</f>
        <v/>
      </c>
      <c r="T23" s="515" t="str">
        <f>_xlfn.XLOOKUP($C23, '15. New Fleet Description'!$A$14:$A$815,'15. New Fleet Description'!U$14:U$815, "", 0, 1)</f>
        <v/>
      </c>
      <c r="U23" s="515" t="str">
        <f>_xlfn.XLOOKUP($C23, '15. New Fleet Description'!$A$14:$A$815,'15. New Fleet Description'!V$14:V$815, "", 0, 1)</f>
        <v/>
      </c>
      <c r="V23" s="515" t="str">
        <f>_xlfn.XLOOKUP($C23, '15. New Fleet Description'!$A$14:$A$815,'15. New Fleet Description'!W$14:W$815, "", 0, 1)</f>
        <v/>
      </c>
      <c r="W23" s="515" t="str">
        <f>_xlfn.XLOOKUP($C23, '15. New Fleet Description'!$A$14:$A$815,'15. New Fleet Description'!X$14:X$815, "", 0, 1)</f>
        <v/>
      </c>
      <c r="X23" s="515" t="str">
        <f>_xlfn.XLOOKUP($C23, '15. New Fleet Description'!$A$14:$A$815,'15. New Fleet Description'!Z$14:Z$815, "", 0, 1)</f>
        <v/>
      </c>
      <c r="Y23" s="515" t="str">
        <f>_xlfn.XLOOKUP($C23, '15. New Fleet Description'!$A$14:$A$815,'15. New Fleet Description'!AA$14:AA$815, "", 0, 1)</f>
        <v/>
      </c>
      <c r="Z23" s="515" t="str">
        <f>_xlfn.XLOOKUP($C23, '15. New Fleet Description'!$A$14:$A$815,'15. New Fleet Description'!AB$14:AB$815, "", 0, 1)</f>
        <v/>
      </c>
      <c r="AA23" s="1076"/>
      <c r="AB23" s="1076" t="s">
        <v>212</v>
      </c>
      <c r="AC23" s="1076"/>
      <c r="AD23" s="1011"/>
      <c r="AE23" s="1011"/>
      <c r="AF23" s="1011"/>
      <c r="AG23" s="1078"/>
      <c r="AH23" s="1081"/>
      <c r="AI23" s="1081"/>
      <c r="AJ23" s="1081"/>
      <c r="AK23" s="1081"/>
      <c r="AL23" s="1081"/>
      <c r="AM23" s="1081"/>
      <c r="AN23" s="1081"/>
      <c r="AO23" s="1081"/>
      <c r="AP23" s="1080"/>
      <c r="AQ23" s="1078"/>
      <c r="AR23" s="1081"/>
      <c r="AS23" s="1081"/>
      <c r="AT23" s="1081"/>
      <c r="AU23" s="1081"/>
      <c r="AV23" s="1081"/>
      <c r="AW23" s="1081"/>
      <c r="AX23" s="1081"/>
      <c r="AY23" s="1081"/>
      <c r="AZ23" s="1081"/>
      <c r="BA23" s="1081"/>
      <c r="BB23" s="1081"/>
      <c r="BC23" s="1082"/>
      <c r="BD23" s="1083"/>
      <c r="BE23" s="1083"/>
      <c r="BF23" s="1236"/>
      <c r="BG23" s="1078"/>
      <c r="BH23" s="1081"/>
      <c r="BI23" s="1081"/>
      <c r="BJ23" s="1081"/>
      <c r="BK23" s="1088"/>
      <c r="BL23" s="1085"/>
      <c r="BM23" s="1081"/>
    </row>
    <row r="24" spans="1:65" ht="30" x14ac:dyDescent="0.25">
      <c r="A24" s="1181" t="s">
        <v>1584</v>
      </c>
      <c r="B24" s="1021"/>
      <c r="C24" s="1074"/>
      <c r="D24" s="515" t="str">
        <f>_xlfn.XLOOKUP($C24, '15. New Fleet Description'!$A$14:$A$815,'15. New Fleet Description'!H$14:H$815, "", 0, 1)</f>
        <v/>
      </c>
      <c r="E24" s="515" t="str">
        <f>_xlfn.XLOOKUP($C24, '15. New Fleet Description'!$A$14:$A$815,'15. New Fleet Description'!B$14:B$815, "", 0, 1)</f>
        <v/>
      </c>
      <c r="F24" s="515" t="str">
        <f>_xlfn.XLOOKUP($C24, '15. New Fleet Description'!$A$14:$A$815,'15. New Fleet Description'!C$14:C$815, "", 0, 1)</f>
        <v/>
      </c>
      <c r="G24" s="515" t="str">
        <f>_xlfn.XLOOKUP($C24, '15. New Fleet Description'!$A$14:$A$815,'15. New Fleet Description'!D$14:D$815, "", 0, 1)</f>
        <v/>
      </c>
      <c r="H24" s="515" t="str">
        <f>_xlfn.XLOOKUP($C24, '15. New Fleet Description'!$A$14:$A$815,'15. New Fleet Description'!E$14:E$815, "", 0, 1)</f>
        <v/>
      </c>
      <c r="I24" s="515" t="str">
        <f>_xlfn.XLOOKUP($C24, '15. New Fleet Description'!$A$14:$A$815,'15. New Fleet Description'!F$14:F$815, "", 0, 1)</f>
        <v/>
      </c>
      <c r="J24" s="515" t="str">
        <f>_xlfn.XLOOKUP($C24, '15. New Fleet Description'!$A$14:$A$815,'15. New Fleet Description'!G$14:G$815, "", 0, 1)</f>
        <v/>
      </c>
      <c r="K24" s="725" t="str">
        <f>_xlfn.XLOOKUP($C24, '15. New Fleet Description'!$A$14:$A$815,'15. New Fleet Description'!K$14:K$815, "", 0, 1)</f>
        <v/>
      </c>
      <c r="L24" s="515" t="str">
        <f>_xlfn.XLOOKUP($C24, '15. New Fleet Description'!$A$14:$A$815,'15. New Fleet Description'!L$14:L$815, "", 0, 1)</f>
        <v/>
      </c>
      <c r="M24" s="515" t="str">
        <f>_xlfn.XLOOKUP($C24, '15. New Fleet Description'!$A$14:$A$815,'15. New Fleet Description'!M$14:M$815, "", 0, 1)</f>
        <v/>
      </c>
      <c r="N24" s="515" t="str">
        <f>_xlfn.XLOOKUP($C24, '15. New Fleet Description'!$A$14:$A$815,'15. New Fleet Description'!N$14:N$815, "", 0, 1)</f>
        <v/>
      </c>
      <c r="O24" s="515" t="str">
        <f>_xlfn.XLOOKUP($C24, '15. New Fleet Description'!$A$14:$A$815,'15. New Fleet Description'!O$14:O$815, "", 0, 1)</f>
        <v/>
      </c>
      <c r="P24" s="515" t="str">
        <f>_xlfn.XLOOKUP($C24, '15. New Fleet Description'!$A$14:$A$815,'15. New Fleet Description'!P$14:P$815, "", 0, 1)</f>
        <v/>
      </c>
      <c r="Q24" s="515" t="str">
        <f>_xlfn.XLOOKUP($C24, '15. New Fleet Description'!$A$14:$A$815,'15. New Fleet Description'!R$14:R$815, "", 0, 1)</f>
        <v/>
      </c>
      <c r="R24" s="515" t="str">
        <f>_xlfn.XLOOKUP($C24, '15. New Fleet Description'!$A$14:$A$815,'15. New Fleet Description'!S$14:S$815, "", 0, 1)</f>
        <v/>
      </c>
      <c r="S24" s="515" t="str">
        <f>_xlfn.XLOOKUP($C24, '15. New Fleet Description'!$A$14:$A$815,'15. New Fleet Description'!T$14:T$815, "", 0, 1)</f>
        <v/>
      </c>
      <c r="T24" s="515" t="str">
        <f>_xlfn.XLOOKUP($C24, '15. New Fleet Description'!$A$14:$A$815,'15. New Fleet Description'!U$14:U$815, "", 0, 1)</f>
        <v/>
      </c>
      <c r="U24" s="515" t="str">
        <f>_xlfn.XLOOKUP($C24, '15. New Fleet Description'!$A$14:$A$815,'15. New Fleet Description'!V$14:V$815, "", 0, 1)</f>
        <v/>
      </c>
      <c r="V24" s="515" t="str">
        <f>_xlfn.XLOOKUP($C24, '15. New Fleet Description'!$A$14:$A$815,'15. New Fleet Description'!W$14:W$815, "", 0, 1)</f>
        <v/>
      </c>
      <c r="W24" s="515" t="str">
        <f>_xlfn.XLOOKUP($C24, '15. New Fleet Description'!$A$14:$A$815,'15. New Fleet Description'!X$14:X$815, "", 0, 1)</f>
        <v/>
      </c>
      <c r="X24" s="515" t="str">
        <f>_xlfn.XLOOKUP($C24, '15. New Fleet Description'!$A$14:$A$815,'15. New Fleet Description'!Z$14:Z$815, "", 0, 1)</f>
        <v/>
      </c>
      <c r="Y24" s="515" t="str">
        <f>_xlfn.XLOOKUP($C24, '15. New Fleet Description'!$A$14:$A$815,'15. New Fleet Description'!AA$14:AA$815, "", 0, 1)</f>
        <v/>
      </c>
      <c r="Z24" s="515" t="str">
        <f>_xlfn.XLOOKUP($C24, '15. New Fleet Description'!$A$14:$A$815,'15. New Fleet Description'!AB$14:AB$815, "", 0, 1)</f>
        <v/>
      </c>
      <c r="AA24" s="1076"/>
      <c r="AB24" s="1076" t="s">
        <v>212</v>
      </c>
      <c r="AC24" s="1076"/>
      <c r="AD24" s="1011"/>
      <c r="AE24" s="1011"/>
      <c r="AF24" s="1011"/>
      <c r="AG24" s="1078"/>
      <c r="AH24" s="1081"/>
      <c r="AI24" s="1081"/>
      <c r="AJ24" s="1081"/>
      <c r="AK24" s="1081"/>
      <c r="AL24" s="1081"/>
      <c r="AM24" s="1081"/>
      <c r="AN24" s="1081"/>
      <c r="AO24" s="1081"/>
      <c r="AP24" s="1080"/>
      <c r="AQ24" s="1078"/>
      <c r="AR24" s="1081"/>
      <c r="AS24" s="1081"/>
      <c r="AT24" s="1081"/>
      <c r="AU24" s="1081"/>
      <c r="AV24" s="1081"/>
      <c r="AW24" s="1081"/>
      <c r="AX24" s="1081"/>
      <c r="AY24" s="1081"/>
      <c r="AZ24" s="1081"/>
      <c r="BA24" s="1081"/>
      <c r="BB24" s="1081"/>
      <c r="BC24" s="1082"/>
      <c r="BD24" s="1083"/>
      <c r="BE24" s="1083"/>
      <c r="BF24" s="1236"/>
      <c r="BG24" s="1078"/>
      <c r="BH24" s="1081"/>
      <c r="BI24" s="1081"/>
      <c r="BJ24" s="1081"/>
      <c r="BK24" s="1088"/>
      <c r="BL24" s="1085"/>
      <c r="BM24" s="1081"/>
    </row>
    <row r="25" spans="1:65" ht="30" x14ac:dyDescent="0.25">
      <c r="A25" s="1181" t="s">
        <v>1585</v>
      </c>
      <c r="B25" s="1021"/>
      <c r="C25" s="1074"/>
      <c r="D25" s="515" t="str">
        <f>_xlfn.XLOOKUP($C25, '15. New Fleet Description'!$A$14:$A$815,'15. New Fleet Description'!H$14:H$815, "", 0, 1)</f>
        <v/>
      </c>
      <c r="E25" s="515" t="str">
        <f>_xlfn.XLOOKUP($C25, '15. New Fleet Description'!$A$14:$A$815,'15. New Fleet Description'!B$14:B$815, "", 0, 1)</f>
        <v/>
      </c>
      <c r="F25" s="515" t="str">
        <f>_xlfn.XLOOKUP($C25, '15. New Fleet Description'!$A$14:$A$815,'15. New Fleet Description'!C$14:C$815, "", 0, 1)</f>
        <v/>
      </c>
      <c r="G25" s="515" t="str">
        <f>_xlfn.XLOOKUP($C25, '15. New Fleet Description'!$A$14:$A$815,'15. New Fleet Description'!D$14:D$815, "", 0, 1)</f>
        <v/>
      </c>
      <c r="H25" s="515" t="str">
        <f>_xlfn.XLOOKUP($C25, '15. New Fleet Description'!$A$14:$A$815,'15. New Fleet Description'!E$14:E$815, "", 0, 1)</f>
        <v/>
      </c>
      <c r="I25" s="515" t="str">
        <f>_xlfn.XLOOKUP($C25, '15. New Fleet Description'!$A$14:$A$815,'15. New Fleet Description'!F$14:F$815, "", 0, 1)</f>
        <v/>
      </c>
      <c r="J25" s="515" t="str">
        <f>_xlfn.XLOOKUP($C25, '15. New Fleet Description'!$A$14:$A$815,'15. New Fleet Description'!G$14:G$815, "", 0, 1)</f>
        <v/>
      </c>
      <c r="K25" s="725" t="str">
        <f>_xlfn.XLOOKUP($C25, '15. New Fleet Description'!$A$14:$A$815,'15. New Fleet Description'!K$14:K$815, "", 0, 1)</f>
        <v/>
      </c>
      <c r="L25" s="515" t="str">
        <f>_xlfn.XLOOKUP($C25, '15. New Fleet Description'!$A$14:$A$815,'15. New Fleet Description'!L$14:L$815, "", 0, 1)</f>
        <v/>
      </c>
      <c r="M25" s="515" t="str">
        <f>_xlfn.XLOOKUP($C25, '15. New Fleet Description'!$A$14:$A$815,'15. New Fleet Description'!M$14:M$815, "", 0, 1)</f>
        <v/>
      </c>
      <c r="N25" s="515" t="str">
        <f>_xlfn.XLOOKUP($C25, '15. New Fleet Description'!$A$14:$A$815,'15. New Fleet Description'!N$14:N$815, "", 0, 1)</f>
        <v/>
      </c>
      <c r="O25" s="515" t="str">
        <f>_xlfn.XLOOKUP($C25, '15. New Fleet Description'!$A$14:$A$815,'15. New Fleet Description'!O$14:O$815, "", 0, 1)</f>
        <v/>
      </c>
      <c r="P25" s="515" t="str">
        <f>_xlfn.XLOOKUP($C25, '15. New Fleet Description'!$A$14:$A$815,'15. New Fleet Description'!P$14:P$815, "", 0, 1)</f>
        <v/>
      </c>
      <c r="Q25" s="515" t="str">
        <f>_xlfn.XLOOKUP($C25, '15. New Fleet Description'!$A$14:$A$815,'15. New Fleet Description'!R$14:R$815, "", 0, 1)</f>
        <v/>
      </c>
      <c r="R25" s="515" t="str">
        <f>_xlfn.XLOOKUP($C25, '15. New Fleet Description'!$A$14:$A$815,'15. New Fleet Description'!S$14:S$815, "", 0, 1)</f>
        <v/>
      </c>
      <c r="S25" s="515" t="str">
        <f>_xlfn.XLOOKUP($C25, '15. New Fleet Description'!$A$14:$A$815,'15. New Fleet Description'!T$14:T$815, "", 0, 1)</f>
        <v/>
      </c>
      <c r="T25" s="515" t="str">
        <f>_xlfn.XLOOKUP($C25, '15. New Fleet Description'!$A$14:$A$815,'15. New Fleet Description'!U$14:U$815, "", 0, 1)</f>
        <v/>
      </c>
      <c r="U25" s="515" t="str">
        <f>_xlfn.XLOOKUP($C25, '15. New Fleet Description'!$A$14:$A$815,'15. New Fleet Description'!V$14:V$815, "", 0, 1)</f>
        <v/>
      </c>
      <c r="V25" s="515" t="str">
        <f>_xlfn.XLOOKUP($C25, '15. New Fleet Description'!$A$14:$A$815,'15. New Fleet Description'!W$14:W$815, "", 0, 1)</f>
        <v/>
      </c>
      <c r="W25" s="515" t="str">
        <f>_xlfn.XLOOKUP($C25, '15. New Fleet Description'!$A$14:$A$815,'15. New Fleet Description'!X$14:X$815, "", 0, 1)</f>
        <v/>
      </c>
      <c r="X25" s="515" t="str">
        <f>_xlfn.XLOOKUP($C25, '15. New Fleet Description'!$A$14:$A$815,'15. New Fleet Description'!Z$14:Z$815, "", 0, 1)</f>
        <v/>
      </c>
      <c r="Y25" s="515" t="str">
        <f>_xlfn.XLOOKUP($C25, '15. New Fleet Description'!$A$14:$A$815,'15. New Fleet Description'!AA$14:AA$815, "", 0, 1)</f>
        <v/>
      </c>
      <c r="Z25" s="515" t="str">
        <f>_xlfn.XLOOKUP($C25, '15. New Fleet Description'!$A$14:$A$815,'15. New Fleet Description'!AB$14:AB$815, "", 0, 1)</f>
        <v/>
      </c>
      <c r="AA25" s="1076"/>
      <c r="AB25" s="1076" t="s">
        <v>212</v>
      </c>
      <c r="AC25" s="1076"/>
      <c r="AD25" s="1011"/>
      <c r="AE25" s="1011"/>
      <c r="AF25" s="1011"/>
      <c r="AG25" s="1078"/>
      <c r="AH25" s="1081"/>
      <c r="AI25" s="1081"/>
      <c r="AJ25" s="1081"/>
      <c r="AK25" s="1081"/>
      <c r="AL25" s="1081"/>
      <c r="AM25" s="1081"/>
      <c r="AN25" s="1081"/>
      <c r="AO25" s="1081"/>
      <c r="AP25" s="1080"/>
      <c r="AQ25" s="1078"/>
      <c r="AR25" s="1081"/>
      <c r="AS25" s="1081"/>
      <c r="AT25" s="1081"/>
      <c r="AU25" s="1081"/>
      <c r="AV25" s="1081"/>
      <c r="AW25" s="1081"/>
      <c r="AX25" s="1081"/>
      <c r="AY25" s="1081"/>
      <c r="AZ25" s="1081"/>
      <c r="BA25" s="1081"/>
      <c r="BB25" s="1081"/>
      <c r="BC25" s="1082"/>
      <c r="BD25" s="1083"/>
      <c r="BE25" s="1083"/>
      <c r="BF25" s="1236"/>
      <c r="BG25" s="1078"/>
      <c r="BH25" s="1081"/>
      <c r="BI25" s="1081"/>
      <c r="BJ25" s="1081"/>
      <c r="BK25" s="1088"/>
      <c r="BL25" s="1085"/>
      <c r="BM25" s="1081"/>
    </row>
    <row r="26" spans="1:65" ht="30" x14ac:dyDescent="0.25">
      <c r="A26" s="1181" t="s">
        <v>1586</v>
      </c>
      <c r="B26" s="1021"/>
      <c r="C26" s="1074"/>
      <c r="D26" s="515" t="str">
        <f>_xlfn.XLOOKUP($C26, '15. New Fleet Description'!$A$14:$A$815,'15. New Fleet Description'!H$14:H$815, "", 0, 1)</f>
        <v/>
      </c>
      <c r="E26" s="515" t="str">
        <f>_xlfn.XLOOKUP($C26, '15. New Fleet Description'!$A$14:$A$815,'15. New Fleet Description'!B$14:B$815, "", 0, 1)</f>
        <v/>
      </c>
      <c r="F26" s="515" t="str">
        <f>_xlfn.XLOOKUP($C26, '15. New Fleet Description'!$A$14:$A$815,'15. New Fleet Description'!C$14:C$815, "", 0, 1)</f>
        <v/>
      </c>
      <c r="G26" s="515" t="str">
        <f>_xlfn.XLOOKUP($C26, '15. New Fleet Description'!$A$14:$A$815,'15. New Fleet Description'!D$14:D$815, "", 0, 1)</f>
        <v/>
      </c>
      <c r="H26" s="515" t="str">
        <f>_xlfn.XLOOKUP($C26, '15. New Fleet Description'!$A$14:$A$815,'15. New Fleet Description'!E$14:E$815, "", 0, 1)</f>
        <v/>
      </c>
      <c r="I26" s="515" t="str">
        <f>_xlfn.XLOOKUP($C26, '15. New Fleet Description'!$A$14:$A$815,'15. New Fleet Description'!F$14:F$815, "", 0, 1)</f>
        <v/>
      </c>
      <c r="J26" s="515" t="str">
        <f>_xlfn.XLOOKUP($C26, '15. New Fleet Description'!$A$14:$A$815,'15. New Fleet Description'!G$14:G$815, "", 0, 1)</f>
        <v/>
      </c>
      <c r="K26" s="725" t="str">
        <f>_xlfn.XLOOKUP($C26, '15. New Fleet Description'!$A$14:$A$815,'15. New Fleet Description'!K$14:K$815, "", 0, 1)</f>
        <v/>
      </c>
      <c r="L26" s="515" t="str">
        <f>_xlfn.XLOOKUP($C26, '15. New Fleet Description'!$A$14:$A$815,'15. New Fleet Description'!L$14:L$815, "", 0, 1)</f>
        <v/>
      </c>
      <c r="M26" s="515" t="str">
        <f>_xlfn.XLOOKUP($C26, '15. New Fleet Description'!$A$14:$A$815,'15. New Fleet Description'!M$14:M$815, "", 0, 1)</f>
        <v/>
      </c>
      <c r="N26" s="515" t="str">
        <f>_xlfn.XLOOKUP($C26, '15. New Fleet Description'!$A$14:$A$815,'15. New Fleet Description'!N$14:N$815, "", 0, 1)</f>
        <v/>
      </c>
      <c r="O26" s="515" t="str">
        <f>_xlfn.XLOOKUP($C26, '15. New Fleet Description'!$A$14:$A$815,'15. New Fleet Description'!O$14:O$815, "", 0, 1)</f>
        <v/>
      </c>
      <c r="P26" s="515" t="str">
        <f>_xlfn.XLOOKUP($C26, '15. New Fleet Description'!$A$14:$A$815,'15. New Fleet Description'!P$14:P$815, "", 0, 1)</f>
        <v/>
      </c>
      <c r="Q26" s="515" t="str">
        <f>_xlfn.XLOOKUP($C26, '15. New Fleet Description'!$A$14:$A$815,'15. New Fleet Description'!R$14:R$815, "", 0, 1)</f>
        <v/>
      </c>
      <c r="R26" s="515" t="str">
        <f>_xlfn.XLOOKUP($C26, '15. New Fleet Description'!$A$14:$A$815,'15. New Fleet Description'!S$14:S$815, "", 0, 1)</f>
        <v/>
      </c>
      <c r="S26" s="515" t="str">
        <f>_xlfn.XLOOKUP($C26, '15. New Fleet Description'!$A$14:$A$815,'15. New Fleet Description'!T$14:T$815, "", 0, 1)</f>
        <v/>
      </c>
      <c r="T26" s="515" t="str">
        <f>_xlfn.XLOOKUP($C26, '15. New Fleet Description'!$A$14:$A$815,'15. New Fleet Description'!U$14:U$815, "", 0, 1)</f>
        <v/>
      </c>
      <c r="U26" s="515" t="str">
        <f>_xlfn.XLOOKUP($C26, '15. New Fleet Description'!$A$14:$A$815,'15. New Fleet Description'!V$14:V$815, "", 0, 1)</f>
        <v/>
      </c>
      <c r="V26" s="515" t="str">
        <f>_xlfn.XLOOKUP($C26, '15. New Fleet Description'!$A$14:$A$815,'15. New Fleet Description'!W$14:W$815, "", 0, 1)</f>
        <v/>
      </c>
      <c r="W26" s="515" t="str">
        <f>_xlfn.XLOOKUP($C26, '15. New Fleet Description'!$A$14:$A$815,'15. New Fleet Description'!X$14:X$815, "", 0, 1)</f>
        <v/>
      </c>
      <c r="X26" s="515" t="str">
        <f>_xlfn.XLOOKUP($C26, '15. New Fleet Description'!$A$14:$A$815,'15. New Fleet Description'!Z$14:Z$815, "", 0, 1)</f>
        <v/>
      </c>
      <c r="Y26" s="515" t="str">
        <f>_xlfn.XLOOKUP($C26, '15. New Fleet Description'!$A$14:$A$815,'15. New Fleet Description'!AA$14:AA$815, "", 0, 1)</f>
        <v/>
      </c>
      <c r="Z26" s="515" t="str">
        <f>_xlfn.XLOOKUP($C26, '15. New Fleet Description'!$A$14:$A$815,'15. New Fleet Description'!AB$14:AB$815, "", 0, 1)</f>
        <v/>
      </c>
      <c r="AA26" s="1076"/>
      <c r="AB26" s="1076" t="s">
        <v>212</v>
      </c>
      <c r="AC26" s="1076"/>
      <c r="AD26" s="1011"/>
      <c r="AE26" s="1011"/>
      <c r="AF26" s="1011"/>
      <c r="AG26" s="1078"/>
      <c r="AH26" s="1081"/>
      <c r="AI26" s="1081"/>
      <c r="AJ26" s="1081"/>
      <c r="AK26" s="1081"/>
      <c r="AL26" s="1081"/>
      <c r="AM26" s="1081"/>
      <c r="AN26" s="1081"/>
      <c r="AO26" s="1081"/>
      <c r="AP26" s="1080"/>
      <c r="AQ26" s="1078"/>
      <c r="AR26" s="1081"/>
      <c r="AS26" s="1081"/>
      <c r="AT26" s="1081"/>
      <c r="AU26" s="1081"/>
      <c r="AV26" s="1081"/>
      <c r="AW26" s="1081"/>
      <c r="AX26" s="1081"/>
      <c r="AY26" s="1081"/>
      <c r="AZ26" s="1081"/>
      <c r="BA26" s="1081"/>
      <c r="BB26" s="1081"/>
      <c r="BC26" s="1082"/>
      <c r="BD26" s="1083"/>
      <c r="BE26" s="1083"/>
      <c r="BF26" s="1236"/>
      <c r="BG26" s="1078"/>
      <c r="BH26" s="1081"/>
      <c r="BI26" s="1081"/>
      <c r="BJ26" s="1081"/>
      <c r="BK26" s="1088"/>
      <c r="BL26" s="1085"/>
      <c r="BM26" s="1081"/>
    </row>
    <row r="27" spans="1:65" ht="30" x14ac:dyDescent="0.25">
      <c r="A27" s="1181" t="s">
        <v>1587</v>
      </c>
      <c r="B27" s="1021"/>
      <c r="C27" s="1074"/>
      <c r="D27" s="515" t="str">
        <f>_xlfn.XLOOKUP($C27, '15. New Fleet Description'!$A$14:$A$815,'15. New Fleet Description'!H$14:H$815, "", 0, 1)</f>
        <v/>
      </c>
      <c r="E27" s="515" t="str">
        <f>_xlfn.XLOOKUP($C27, '15. New Fleet Description'!$A$14:$A$815,'15. New Fleet Description'!B$14:B$815, "", 0, 1)</f>
        <v/>
      </c>
      <c r="F27" s="515" t="str">
        <f>_xlfn.XLOOKUP($C27, '15. New Fleet Description'!$A$14:$A$815,'15. New Fleet Description'!C$14:C$815, "", 0, 1)</f>
        <v/>
      </c>
      <c r="G27" s="515" t="str">
        <f>_xlfn.XLOOKUP($C27, '15. New Fleet Description'!$A$14:$A$815,'15. New Fleet Description'!D$14:D$815, "", 0, 1)</f>
        <v/>
      </c>
      <c r="H27" s="515" t="str">
        <f>_xlfn.XLOOKUP($C27, '15. New Fleet Description'!$A$14:$A$815,'15. New Fleet Description'!E$14:E$815, "", 0, 1)</f>
        <v/>
      </c>
      <c r="I27" s="515" t="str">
        <f>_xlfn.XLOOKUP($C27, '15. New Fleet Description'!$A$14:$A$815,'15. New Fleet Description'!F$14:F$815, "", 0, 1)</f>
        <v/>
      </c>
      <c r="J27" s="515" t="str">
        <f>_xlfn.XLOOKUP($C27, '15. New Fleet Description'!$A$14:$A$815,'15. New Fleet Description'!G$14:G$815, "", 0, 1)</f>
        <v/>
      </c>
      <c r="K27" s="725" t="str">
        <f>_xlfn.XLOOKUP($C27, '15. New Fleet Description'!$A$14:$A$815,'15. New Fleet Description'!K$14:K$815, "", 0, 1)</f>
        <v/>
      </c>
      <c r="L27" s="515" t="str">
        <f>_xlfn.XLOOKUP($C27, '15. New Fleet Description'!$A$14:$A$815,'15. New Fleet Description'!L$14:L$815, "", 0, 1)</f>
        <v/>
      </c>
      <c r="M27" s="515" t="str">
        <f>_xlfn.XLOOKUP($C27, '15. New Fleet Description'!$A$14:$A$815,'15. New Fleet Description'!M$14:M$815, "", 0, 1)</f>
        <v/>
      </c>
      <c r="N27" s="515" t="str">
        <f>_xlfn.XLOOKUP($C27, '15. New Fleet Description'!$A$14:$A$815,'15. New Fleet Description'!N$14:N$815, "", 0, 1)</f>
        <v/>
      </c>
      <c r="O27" s="515" t="str">
        <f>_xlfn.XLOOKUP($C27, '15. New Fleet Description'!$A$14:$A$815,'15. New Fleet Description'!O$14:O$815, "", 0, 1)</f>
        <v/>
      </c>
      <c r="P27" s="515" t="str">
        <f>_xlfn.XLOOKUP($C27, '15. New Fleet Description'!$A$14:$A$815,'15. New Fleet Description'!P$14:P$815, "", 0, 1)</f>
        <v/>
      </c>
      <c r="Q27" s="515" t="str">
        <f>_xlfn.XLOOKUP($C27, '15. New Fleet Description'!$A$14:$A$815,'15. New Fleet Description'!R$14:R$815, "", 0, 1)</f>
        <v/>
      </c>
      <c r="R27" s="515" t="str">
        <f>_xlfn.XLOOKUP($C27, '15. New Fleet Description'!$A$14:$A$815,'15. New Fleet Description'!S$14:S$815, "", 0, 1)</f>
        <v/>
      </c>
      <c r="S27" s="515" t="str">
        <f>_xlfn.XLOOKUP($C27, '15. New Fleet Description'!$A$14:$A$815,'15. New Fleet Description'!T$14:T$815, "", 0, 1)</f>
        <v/>
      </c>
      <c r="T27" s="515" t="str">
        <f>_xlfn.XLOOKUP($C27, '15. New Fleet Description'!$A$14:$A$815,'15. New Fleet Description'!U$14:U$815, "", 0, 1)</f>
        <v/>
      </c>
      <c r="U27" s="515" t="str">
        <f>_xlfn.XLOOKUP($C27, '15. New Fleet Description'!$A$14:$A$815,'15. New Fleet Description'!V$14:V$815, "", 0, 1)</f>
        <v/>
      </c>
      <c r="V27" s="515" t="str">
        <f>_xlfn.XLOOKUP($C27, '15. New Fleet Description'!$A$14:$A$815,'15. New Fleet Description'!W$14:W$815, "", 0, 1)</f>
        <v/>
      </c>
      <c r="W27" s="515" t="str">
        <f>_xlfn.XLOOKUP($C27, '15. New Fleet Description'!$A$14:$A$815,'15. New Fleet Description'!X$14:X$815, "", 0, 1)</f>
        <v/>
      </c>
      <c r="X27" s="515" t="str">
        <f>_xlfn.XLOOKUP($C27, '15. New Fleet Description'!$A$14:$A$815,'15. New Fleet Description'!Z$14:Z$815, "", 0, 1)</f>
        <v/>
      </c>
      <c r="Y27" s="515" t="str">
        <f>_xlfn.XLOOKUP($C27, '15. New Fleet Description'!$A$14:$A$815,'15. New Fleet Description'!AA$14:AA$815, "", 0, 1)</f>
        <v/>
      </c>
      <c r="Z27" s="515" t="str">
        <f>_xlfn.XLOOKUP($C27, '15. New Fleet Description'!$A$14:$A$815,'15. New Fleet Description'!AB$14:AB$815, "", 0, 1)</f>
        <v/>
      </c>
      <c r="AA27" s="1076"/>
      <c r="AB27" s="1076" t="s">
        <v>212</v>
      </c>
      <c r="AC27" s="1076"/>
      <c r="AD27" s="1011"/>
      <c r="AE27" s="1011"/>
      <c r="AF27" s="1011"/>
      <c r="AG27" s="1078"/>
      <c r="AH27" s="1081"/>
      <c r="AI27" s="1081"/>
      <c r="AJ27" s="1081"/>
      <c r="AK27" s="1081"/>
      <c r="AL27" s="1081"/>
      <c r="AM27" s="1081"/>
      <c r="AN27" s="1081"/>
      <c r="AO27" s="1081"/>
      <c r="AP27" s="1080"/>
      <c r="AQ27" s="1078"/>
      <c r="AR27" s="1081"/>
      <c r="AS27" s="1081"/>
      <c r="AT27" s="1081"/>
      <c r="AU27" s="1081"/>
      <c r="AV27" s="1081"/>
      <c r="AW27" s="1081"/>
      <c r="AX27" s="1081"/>
      <c r="AY27" s="1081"/>
      <c r="AZ27" s="1081"/>
      <c r="BA27" s="1081"/>
      <c r="BB27" s="1081"/>
      <c r="BC27" s="1082"/>
      <c r="BD27" s="1083"/>
      <c r="BE27" s="1083"/>
      <c r="BF27" s="1236"/>
      <c r="BG27" s="1078"/>
      <c r="BH27" s="1081"/>
      <c r="BI27" s="1081"/>
      <c r="BJ27" s="1081"/>
      <c r="BK27" s="1088"/>
      <c r="BL27" s="1085"/>
      <c r="BM27" s="1081"/>
    </row>
    <row r="28" spans="1:65" ht="30" x14ac:dyDescent="0.25">
      <c r="A28" s="1181" t="s">
        <v>1588</v>
      </c>
      <c r="B28" s="1021"/>
      <c r="C28" s="1074"/>
      <c r="D28" s="515" t="str">
        <f>_xlfn.XLOOKUP($C28, '15. New Fleet Description'!$A$14:$A$815,'15. New Fleet Description'!H$14:H$815, "", 0, 1)</f>
        <v/>
      </c>
      <c r="E28" s="515" t="str">
        <f>_xlfn.XLOOKUP($C28, '15. New Fleet Description'!$A$14:$A$815,'15. New Fleet Description'!B$14:B$815, "", 0, 1)</f>
        <v/>
      </c>
      <c r="F28" s="515" t="str">
        <f>_xlfn.XLOOKUP($C28, '15. New Fleet Description'!$A$14:$A$815,'15. New Fleet Description'!C$14:C$815, "", 0, 1)</f>
        <v/>
      </c>
      <c r="G28" s="515" t="str">
        <f>_xlfn.XLOOKUP($C28, '15. New Fleet Description'!$A$14:$A$815,'15. New Fleet Description'!D$14:D$815, "", 0, 1)</f>
        <v/>
      </c>
      <c r="H28" s="515" t="str">
        <f>_xlfn.XLOOKUP($C28, '15. New Fleet Description'!$A$14:$A$815,'15. New Fleet Description'!E$14:E$815, "", 0, 1)</f>
        <v/>
      </c>
      <c r="I28" s="515" t="str">
        <f>_xlfn.XLOOKUP($C28, '15. New Fleet Description'!$A$14:$A$815,'15. New Fleet Description'!F$14:F$815, "", 0, 1)</f>
        <v/>
      </c>
      <c r="J28" s="515" t="str">
        <f>_xlfn.XLOOKUP($C28, '15. New Fleet Description'!$A$14:$A$815,'15. New Fleet Description'!G$14:G$815, "", 0, 1)</f>
        <v/>
      </c>
      <c r="K28" s="725" t="str">
        <f>_xlfn.XLOOKUP($C28, '15. New Fleet Description'!$A$14:$A$815,'15. New Fleet Description'!K$14:K$815, "", 0, 1)</f>
        <v/>
      </c>
      <c r="L28" s="515" t="str">
        <f>_xlfn.XLOOKUP($C28, '15. New Fleet Description'!$A$14:$A$815,'15. New Fleet Description'!L$14:L$815, "", 0, 1)</f>
        <v/>
      </c>
      <c r="M28" s="515" t="str">
        <f>_xlfn.XLOOKUP($C28, '15. New Fleet Description'!$A$14:$A$815,'15. New Fleet Description'!M$14:M$815, "", 0, 1)</f>
        <v/>
      </c>
      <c r="N28" s="515" t="str">
        <f>_xlfn.XLOOKUP($C28, '15. New Fleet Description'!$A$14:$A$815,'15. New Fleet Description'!N$14:N$815, "", 0, 1)</f>
        <v/>
      </c>
      <c r="O28" s="515" t="str">
        <f>_xlfn.XLOOKUP($C28, '15. New Fleet Description'!$A$14:$A$815,'15. New Fleet Description'!O$14:O$815, "", 0, 1)</f>
        <v/>
      </c>
      <c r="P28" s="515" t="str">
        <f>_xlfn.XLOOKUP($C28, '15. New Fleet Description'!$A$14:$A$815,'15. New Fleet Description'!P$14:P$815, "", 0, 1)</f>
        <v/>
      </c>
      <c r="Q28" s="515" t="str">
        <f>_xlfn.XLOOKUP($C28, '15. New Fleet Description'!$A$14:$A$815,'15. New Fleet Description'!R$14:R$815, "", 0, 1)</f>
        <v/>
      </c>
      <c r="R28" s="515" t="str">
        <f>_xlfn.XLOOKUP($C28, '15. New Fleet Description'!$A$14:$A$815,'15. New Fleet Description'!S$14:S$815, "", 0, 1)</f>
        <v/>
      </c>
      <c r="S28" s="515" t="str">
        <f>_xlfn.XLOOKUP($C28, '15. New Fleet Description'!$A$14:$A$815,'15. New Fleet Description'!T$14:T$815, "", 0, 1)</f>
        <v/>
      </c>
      <c r="T28" s="515" t="str">
        <f>_xlfn.XLOOKUP($C28, '15. New Fleet Description'!$A$14:$A$815,'15. New Fleet Description'!U$14:U$815, "", 0, 1)</f>
        <v/>
      </c>
      <c r="U28" s="515" t="str">
        <f>_xlfn.XLOOKUP($C28, '15. New Fleet Description'!$A$14:$A$815,'15. New Fleet Description'!V$14:V$815, "", 0, 1)</f>
        <v/>
      </c>
      <c r="V28" s="515" t="str">
        <f>_xlfn.XLOOKUP($C28, '15. New Fleet Description'!$A$14:$A$815,'15. New Fleet Description'!W$14:W$815, "", 0, 1)</f>
        <v/>
      </c>
      <c r="W28" s="515" t="str">
        <f>_xlfn.XLOOKUP($C28, '15. New Fleet Description'!$A$14:$A$815,'15. New Fleet Description'!X$14:X$815, "", 0, 1)</f>
        <v/>
      </c>
      <c r="X28" s="515" t="str">
        <f>_xlfn.XLOOKUP($C28, '15. New Fleet Description'!$A$14:$A$815,'15. New Fleet Description'!Z$14:Z$815, "", 0, 1)</f>
        <v/>
      </c>
      <c r="Y28" s="515" t="str">
        <f>_xlfn.XLOOKUP($C28, '15. New Fleet Description'!$A$14:$A$815,'15. New Fleet Description'!AA$14:AA$815, "", 0, 1)</f>
        <v/>
      </c>
      <c r="Z28" s="515" t="str">
        <f>_xlfn.XLOOKUP($C28, '15. New Fleet Description'!$A$14:$A$815,'15. New Fleet Description'!AB$14:AB$815, "", 0, 1)</f>
        <v/>
      </c>
      <c r="AA28" s="1076"/>
      <c r="AB28" s="1076" t="s">
        <v>212</v>
      </c>
      <c r="AC28" s="1076"/>
      <c r="AD28" s="1011"/>
      <c r="AE28" s="1011"/>
      <c r="AF28" s="1011"/>
      <c r="AG28" s="1078"/>
      <c r="AH28" s="1081"/>
      <c r="AI28" s="1081"/>
      <c r="AJ28" s="1081"/>
      <c r="AK28" s="1081"/>
      <c r="AL28" s="1081"/>
      <c r="AM28" s="1081"/>
      <c r="AN28" s="1081"/>
      <c r="AO28" s="1081"/>
      <c r="AP28" s="1080"/>
      <c r="AQ28" s="1078"/>
      <c r="AR28" s="1081"/>
      <c r="AS28" s="1081"/>
      <c r="AT28" s="1081"/>
      <c r="AU28" s="1081"/>
      <c r="AV28" s="1081"/>
      <c r="AW28" s="1081"/>
      <c r="AX28" s="1081"/>
      <c r="AY28" s="1081"/>
      <c r="AZ28" s="1081"/>
      <c r="BA28" s="1081"/>
      <c r="BB28" s="1081"/>
      <c r="BC28" s="1082"/>
      <c r="BD28" s="1083"/>
      <c r="BE28" s="1083"/>
      <c r="BF28" s="1236"/>
      <c r="BG28" s="1078"/>
      <c r="BH28" s="1081"/>
      <c r="BI28" s="1081"/>
      <c r="BJ28" s="1081"/>
      <c r="BK28" s="1088"/>
      <c r="BL28" s="1085"/>
      <c r="BM28" s="1081"/>
    </row>
    <row r="29" spans="1:65" ht="30" x14ac:dyDescent="0.25">
      <c r="A29" s="1181" t="s">
        <v>1589</v>
      </c>
      <c r="B29" s="1021"/>
      <c r="C29" s="1074"/>
      <c r="D29" s="515" t="str">
        <f>_xlfn.XLOOKUP($C29, '15. New Fleet Description'!$A$14:$A$815,'15. New Fleet Description'!H$14:H$815, "", 0, 1)</f>
        <v/>
      </c>
      <c r="E29" s="515" t="str">
        <f>_xlfn.XLOOKUP($C29, '15. New Fleet Description'!$A$14:$A$815,'15. New Fleet Description'!B$14:B$815, "", 0, 1)</f>
        <v/>
      </c>
      <c r="F29" s="515" t="str">
        <f>_xlfn.XLOOKUP($C29, '15. New Fleet Description'!$A$14:$A$815,'15. New Fleet Description'!C$14:C$815, "", 0, 1)</f>
        <v/>
      </c>
      <c r="G29" s="515" t="str">
        <f>_xlfn.XLOOKUP($C29, '15. New Fleet Description'!$A$14:$A$815,'15. New Fleet Description'!D$14:D$815, "", 0, 1)</f>
        <v/>
      </c>
      <c r="H29" s="515" t="str">
        <f>_xlfn.XLOOKUP($C29, '15. New Fleet Description'!$A$14:$A$815,'15. New Fleet Description'!E$14:E$815, "", 0, 1)</f>
        <v/>
      </c>
      <c r="I29" s="515" t="str">
        <f>_xlfn.XLOOKUP($C29, '15. New Fleet Description'!$A$14:$A$815,'15. New Fleet Description'!F$14:F$815, "", 0, 1)</f>
        <v/>
      </c>
      <c r="J29" s="515" t="str">
        <f>_xlfn.XLOOKUP($C29, '15. New Fleet Description'!$A$14:$A$815,'15. New Fleet Description'!G$14:G$815, "", 0, 1)</f>
        <v/>
      </c>
      <c r="K29" s="725" t="str">
        <f>_xlfn.XLOOKUP($C29, '15. New Fleet Description'!$A$14:$A$815,'15. New Fleet Description'!K$14:K$815, "", 0, 1)</f>
        <v/>
      </c>
      <c r="L29" s="515" t="str">
        <f>_xlfn.XLOOKUP($C29, '15. New Fleet Description'!$A$14:$A$815,'15. New Fleet Description'!L$14:L$815, "", 0, 1)</f>
        <v/>
      </c>
      <c r="M29" s="515" t="str">
        <f>_xlfn.XLOOKUP($C29, '15. New Fleet Description'!$A$14:$A$815,'15. New Fleet Description'!M$14:M$815, "", 0, 1)</f>
        <v/>
      </c>
      <c r="N29" s="515" t="str">
        <f>_xlfn.XLOOKUP($C29, '15. New Fleet Description'!$A$14:$A$815,'15. New Fleet Description'!N$14:N$815, "", 0, 1)</f>
        <v/>
      </c>
      <c r="O29" s="515" t="str">
        <f>_xlfn.XLOOKUP($C29, '15. New Fleet Description'!$A$14:$A$815,'15. New Fleet Description'!O$14:O$815, "", 0, 1)</f>
        <v/>
      </c>
      <c r="P29" s="515" t="str">
        <f>_xlfn.XLOOKUP($C29, '15. New Fleet Description'!$A$14:$A$815,'15. New Fleet Description'!P$14:P$815, "", 0, 1)</f>
        <v/>
      </c>
      <c r="Q29" s="515" t="str">
        <f>_xlfn.XLOOKUP($C29, '15. New Fleet Description'!$A$14:$A$815,'15. New Fleet Description'!R$14:R$815, "", 0, 1)</f>
        <v/>
      </c>
      <c r="R29" s="515" t="str">
        <f>_xlfn.XLOOKUP($C29, '15. New Fleet Description'!$A$14:$A$815,'15. New Fleet Description'!S$14:S$815, "", 0, 1)</f>
        <v/>
      </c>
      <c r="S29" s="515" t="str">
        <f>_xlfn.XLOOKUP($C29, '15. New Fleet Description'!$A$14:$A$815,'15. New Fleet Description'!T$14:T$815, "", 0, 1)</f>
        <v/>
      </c>
      <c r="T29" s="515" t="str">
        <f>_xlfn.XLOOKUP($C29, '15. New Fleet Description'!$A$14:$A$815,'15. New Fleet Description'!U$14:U$815, "", 0, 1)</f>
        <v/>
      </c>
      <c r="U29" s="515" t="str">
        <f>_xlfn.XLOOKUP($C29, '15. New Fleet Description'!$A$14:$A$815,'15. New Fleet Description'!V$14:V$815, "", 0, 1)</f>
        <v/>
      </c>
      <c r="V29" s="515" t="str">
        <f>_xlfn.XLOOKUP($C29, '15. New Fleet Description'!$A$14:$A$815,'15. New Fleet Description'!W$14:W$815, "", 0, 1)</f>
        <v/>
      </c>
      <c r="W29" s="515" t="str">
        <f>_xlfn.XLOOKUP($C29, '15. New Fleet Description'!$A$14:$A$815,'15. New Fleet Description'!X$14:X$815, "", 0, 1)</f>
        <v/>
      </c>
      <c r="X29" s="515" t="str">
        <f>_xlfn.XLOOKUP($C29, '15. New Fleet Description'!$A$14:$A$815,'15. New Fleet Description'!Z$14:Z$815, "", 0, 1)</f>
        <v/>
      </c>
      <c r="Y29" s="515" t="str">
        <f>_xlfn.XLOOKUP($C29, '15. New Fleet Description'!$A$14:$A$815,'15. New Fleet Description'!AA$14:AA$815, "", 0, 1)</f>
        <v/>
      </c>
      <c r="Z29" s="515" t="str">
        <f>_xlfn.XLOOKUP($C29, '15. New Fleet Description'!$A$14:$A$815,'15. New Fleet Description'!AB$14:AB$815, "", 0, 1)</f>
        <v/>
      </c>
      <c r="AA29" s="1076"/>
      <c r="AB29" s="1076" t="s">
        <v>212</v>
      </c>
      <c r="AC29" s="1076"/>
      <c r="AD29" s="1011"/>
      <c r="AE29" s="1011"/>
      <c r="AF29" s="1011"/>
      <c r="AG29" s="1078"/>
      <c r="AH29" s="1081"/>
      <c r="AI29" s="1081"/>
      <c r="AJ29" s="1081"/>
      <c r="AK29" s="1081"/>
      <c r="AL29" s="1081"/>
      <c r="AM29" s="1081"/>
      <c r="AN29" s="1081"/>
      <c r="AO29" s="1081"/>
      <c r="AP29" s="1080"/>
      <c r="AQ29" s="1078"/>
      <c r="AR29" s="1081"/>
      <c r="AS29" s="1081"/>
      <c r="AT29" s="1081"/>
      <c r="AU29" s="1081"/>
      <c r="AV29" s="1081"/>
      <c r="AW29" s="1081"/>
      <c r="AX29" s="1081"/>
      <c r="AY29" s="1081"/>
      <c r="AZ29" s="1081"/>
      <c r="BA29" s="1081"/>
      <c r="BB29" s="1081"/>
      <c r="BC29" s="1082"/>
      <c r="BD29" s="1083"/>
      <c r="BE29" s="1083"/>
      <c r="BF29" s="1236"/>
      <c r="BG29" s="1078"/>
      <c r="BH29" s="1081"/>
      <c r="BI29" s="1081"/>
      <c r="BJ29" s="1081"/>
      <c r="BK29" s="1088"/>
      <c r="BL29" s="1085"/>
      <c r="BM29" s="1081"/>
    </row>
    <row r="30" spans="1:65" ht="30" x14ac:dyDescent="0.25">
      <c r="A30" s="1181" t="s">
        <v>1590</v>
      </c>
      <c r="B30" s="1021"/>
      <c r="C30" s="1074"/>
      <c r="D30" s="515" t="str">
        <f>_xlfn.XLOOKUP($C30, '15. New Fleet Description'!$A$14:$A$815,'15. New Fleet Description'!H$14:H$815, "", 0, 1)</f>
        <v/>
      </c>
      <c r="E30" s="515" t="str">
        <f>_xlfn.XLOOKUP($C30, '15. New Fleet Description'!$A$14:$A$815,'15. New Fleet Description'!B$14:B$815, "", 0, 1)</f>
        <v/>
      </c>
      <c r="F30" s="515" t="str">
        <f>_xlfn.XLOOKUP($C30, '15. New Fleet Description'!$A$14:$A$815,'15. New Fleet Description'!C$14:C$815, "", 0, 1)</f>
        <v/>
      </c>
      <c r="G30" s="515" t="str">
        <f>_xlfn.XLOOKUP($C30, '15. New Fleet Description'!$A$14:$A$815,'15. New Fleet Description'!D$14:D$815, "", 0, 1)</f>
        <v/>
      </c>
      <c r="H30" s="515" t="str">
        <f>_xlfn.XLOOKUP($C30, '15. New Fleet Description'!$A$14:$A$815,'15. New Fleet Description'!E$14:E$815, "", 0, 1)</f>
        <v/>
      </c>
      <c r="I30" s="515" t="str">
        <f>_xlfn.XLOOKUP($C30, '15. New Fleet Description'!$A$14:$A$815,'15. New Fleet Description'!F$14:F$815, "", 0, 1)</f>
        <v/>
      </c>
      <c r="J30" s="515" t="str">
        <f>_xlfn.XLOOKUP($C30, '15. New Fleet Description'!$A$14:$A$815,'15. New Fleet Description'!G$14:G$815, "", 0, 1)</f>
        <v/>
      </c>
      <c r="K30" s="725" t="str">
        <f>_xlfn.XLOOKUP($C30, '15. New Fleet Description'!$A$14:$A$815,'15. New Fleet Description'!K$14:K$815, "", 0, 1)</f>
        <v/>
      </c>
      <c r="L30" s="515" t="str">
        <f>_xlfn.XLOOKUP($C30, '15. New Fleet Description'!$A$14:$A$815,'15. New Fleet Description'!L$14:L$815, "", 0, 1)</f>
        <v/>
      </c>
      <c r="M30" s="515" t="str">
        <f>_xlfn.XLOOKUP($C30, '15. New Fleet Description'!$A$14:$A$815,'15. New Fleet Description'!M$14:M$815, "", 0, 1)</f>
        <v/>
      </c>
      <c r="N30" s="515" t="str">
        <f>_xlfn.XLOOKUP($C30, '15. New Fleet Description'!$A$14:$A$815,'15. New Fleet Description'!N$14:N$815, "", 0, 1)</f>
        <v/>
      </c>
      <c r="O30" s="515" t="str">
        <f>_xlfn.XLOOKUP($C30, '15. New Fleet Description'!$A$14:$A$815,'15. New Fleet Description'!O$14:O$815, "", 0, 1)</f>
        <v/>
      </c>
      <c r="P30" s="515" t="str">
        <f>_xlfn.XLOOKUP($C30, '15. New Fleet Description'!$A$14:$A$815,'15. New Fleet Description'!P$14:P$815, "", 0, 1)</f>
        <v/>
      </c>
      <c r="Q30" s="515" t="str">
        <f>_xlfn.XLOOKUP($C30, '15. New Fleet Description'!$A$14:$A$815,'15. New Fleet Description'!R$14:R$815, "", 0, 1)</f>
        <v/>
      </c>
      <c r="R30" s="515" t="str">
        <f>_xlfn.XLOOKUP($C30, '15. New Fleet Description'!$A$14:$A$815,'15. New Fleet Description'!S$14:S$815, "", 0, 1)</f>
        <v/>
      </c>
      <c r="S30" s="515" t="str">
        <f>_xlfn.XLOOKUP($C30, '15. New Fleet Description'!$A$14:$A$815,'15. New Fleet Description'!T$14:T$815, "", 0, 1)</f>
        <v/>
      </c>
      <c r="T30" s="515" t="str">
        <f>_xlfn.XLOOKUP($C30, '15. New Fleet Description'!$A$14:$A$815,'15. New Fleet Description'!U$14:U$815, "", 0, 1)</f>
        <v/>
      </c>
      <c r="U30" s="515" t="str">
        <f>_xlfn.XLOOKUP($C30, '15. New Fleet Description'!$A$14:$A$815,'15. New Fleet Description'!V$14:V$815, "", 0, 1)</f>
        <v/>
      </c>
      <c r="V30" s="515" t="str">
        <f>_xlfn.XLOOKUP($C30, '15. New Fleet Description'!$A$14:$A$815,'15. New Fleet Description'!W$14:W$815, "", 0, 1)</f>
        <v/>
      </c>
      <c r="W30" s="515" t="str">
        <f>_xlfn.XLOOKUP($C30, '15. New Fleet Description'!$A$14:$A$815,'15. New Fleet Description'!X$14:X$815, "", 0, 1)</f>
        <v/>
      </c>
      <c r="X30" s="515" t="str">
        <f>_xlfn.XLOOKUP($C30, '15. New Fleet Description'!$A$14:$A$815,'15. New Fleet Description'!Z$14:Z$815, "", 0, 1)</f>
        <v/>
      </c>
      <c r="Y30" s="515" t="str">
        <f>_xlfn.XLOOKUP($C30, '15. New Fleet Description'!$A$14:$A$815,'15. New Fleet Description'!AA$14:AA$815, "", 0, 1)</f>
        <v/>
      </c>
      <c r="Z30" s="515" t="str">
        <f>_xlfn.XLOOKUP($C30, '15. New Fleet Description'!$A$14:$A$815,'15. New Fleet Description'!AB$14:AB$815, "", 0, 1)</f>
        <v/>
      </c>
      <c r="AA30" s="1076"/>
      <c r="AB30" s="1076" t="s">
        <v>212</v>
      </c>
      <c r="AC30" s="1076"/>
      <c r="AD30" s="1011"/>
      <c r="AE30" s="1011"/>
      <c r="AF30" s="1011"/>
      <c r="AG30" s="1078"/>
      <c r="AH30" s="1081"/>
      <c r="AI30" s="1081"/>
      <c r="AJ30" s="1081"/>
      <c r="AK30" s="1081"/>
      <c r="AL30" s="1081"/>
      <c r="AM30" s="1081"/>
      <c r="AN30" s="1081"/>
      <c r="AO30" s="1081"/>
      <c r="AP30" s="1080"/>
      <c r="AQ30" s="1078"/>
      <c r="AR30" s="1081"/>
      <c r="AS30" s="1081"/>
      <c r="AT30" s="1081"/>
      <c r="AU30" s="1081"/>
      <c r="AV30" s="1081"/>
      <c r="AW30" s="1081"/>
      <c r="AX30" s="1081"/>
      <c r="AY30" s="1081"/>
      <c r="AZ30" s="1081"/>
      <c r="BA30" s="1081"/>
      <c r="BB30" s="1081"/>
      <c r="BC30" s="1082"/>
      <c r="BD30" s="1083"/>
      <c r="BE30" s="1083"/>
      <c r="BF30" s="1236"/>
      <c r="BG30" s="1078"/>
      <c r="BH30" s="1081"/>
      <c r="BI30" s="1081"/>
      <c r="BJ30" s="1081"/>
      <c r="BK30" s="1088"/>
      <c r="BL30" s="1085"/>
      <c r="BM30" s="1081"/>
    </row>
    <row r="31" spans="1:65" ht="30" x14ac:dyDescent="0.25">
      <c r="A31" s="1181" t="s">
        <v>1591</v>
      </c>
      <c r="B31" s="1021"/>
      <c r="C31" s="1074"/>
      <c r="D31" s="515" t="str">
        <f>_xlfn.XLOOKUP($C31, '15. New Fleet Description'!$A$14:$A$815,'15. New Fleet Description'!H$14:H$815, "", 0, 1)</f>
        <v/>
      </c>
      <c r="E31" s="515" t="str">
        <f>_xlfn.XLOOKUP($C31, '15. New Fleet Description'!$A$14:$A$815,'15. New Fleet Description'!B$14:B$815, "", 0, 1)</f>
        <v/>
      </c>
      <c r="F31" s="515" t="str">
        <f>_xlfn.XLOOKUP($C31, '15. New Fleet Description'!$A$14:$A$815,'15. New Fleet Description'!C$14:C$815, "", 0, 1)</f>
        <v/>
      </c>
      <c r="G31" s="515" t="str">
        <f>_xlfn.XLOOKUP($C31, '15. New Fleet Description'!$A$14:$A$815,'15. New Fleet Description'!D$14:D$815, "", 0, 1)</f>
        <v/>
      </c>
      <c r="H31" s="515" t="str">
        <f>_xlfn.XLOOKUP($C31, '15. New Fleet Description'!$A$14:$A$815,'15. New Fleet Description'!E$14:E$815, "", 0, 1)</f>
        <v/>
      </c>
      <c r="I31" s="515" t="str">
        <f>_xlfn.XLOOKUP($C31, '15. New Fleet Description'!$A$14:$A$815,'15. New Fleet Description'!F$14:F$815, "", 0, 1)</f>
        <v/>
      </c>
      <c r="J31" s="515" t="str">
        <f>_xlfn.XLOOKUP($C31, '15. New Fleet Description'!$A$14:$A$815,'15. New Fleet Description'!G$14:G$815, "", 0, 1)</f>
        <v/>
      </c>
      <c r="K31" s="725" t="str">
        <f>_xlfn.XLOOKUP($C31, '15. New Fleet Description'!$A$14:$A$815,'15. New Fleet Description'!K$14:K$815, "", 0, 1)</f>
        <v/>
      </c>
      <c r="L31" s="515" t="str">
        <f>_xlfn.XLOOKUP($C31, '15. New Fleet Description'!$A$14:$A$815,'15. New Fleet Description'!L$14:L$815, "", 0, 1)</f>
        <v/>
      </c>
      <c r="M31" s="515" t="str">
        <f>_xlfn.XLOOKUP($C31, '15. New Fleet Description'!$A$14:$A$815,'15. New Fleet Description'!M$14:M$815, "", 0, 1)</f>
        <v/>
      </c>
      <c r="N31" s="515" t="str">
        <f>_xlfn.XLOOKUP($C31, '15. New Fleet Description'!$A$14:$A$815,'15. New Fleet Description'!N$14:N$815, "", 0, 1)</f>
        <v/>
      </c>
      <c r="O31" s="515" t="str">
        <f>_xlfn.XLOOKUP($C31, '15. New Fleet Description'!$A$14:$A$815,'15. New Fleet Description'!O$14:O$815, "", 0, 1)</f>
        <v/>
      </c>
      <c r="P31" s="515" t="str">
        <f>_xlfn.XLOOKUP($C31, '15. New Fleet Description'!$A$14:$A$815,'15. New Fleet Description'!P$14:P$815, "", 0, 1)</f>
        <v/>
      </c>
      <c r="Q31" s="515" t="str">
        <f>_xlfn.XLOOKUP($C31, '15. New Fleet Description'!$A$14:$A$815,'15. New Fleet Description'!R$14:R$815, "", 0, 1)</f>
        <v/>
      </c>
      <c r="R31" s="515" t="str">
        <f>_xlfn.XLOOKUP($C31, '15. New Fleet Description'!$A$14:$A$815,'15. New Fleet Description'!S$14:S$815, "", 0, 1)</f>
        <v/>
      </c>
      <c r="S31" s="515" t="str">
        <f>_xlfn.XLOOKUP($C31, '15. New Fleet Description'!$A$14:$A$815,'15. New Fleet Description'!T$14:T$815, "", 0, 1)</f>
        <v/>
      </c>
      <c r="T31" s="515" t="str">
        <f>_xlfn.XLOOKUP($C31, '15. New Fleet Description'!$A$14:$A$815,'15. New Fleet Description'!U$14:U$815, "", 0, 1)</f>
        <v/>
      </c>
      <c r="U31" s="515" t="str">
        <f>_xlfn.XLOOKUP($C31, '15. New Fleet Description'!$A$14:$A$815,'15. New Fleet Description'!V$14:V$815, "", 0, 1)</f>
        <v/>
      </c>
      <c r="V31" s="515" t="str">
        <f>_xlfn.XLOOKUP($C31, '15. New Fleet Description'!$A$14:$A$815,'15. New Fleet Description'!W$14:W$815, "", 0, 1)</f>
        <v/>
      </c>
      <c r="W31" s="515" t="str">
        <f>_xlfn.XLOOKUP($C31, '15. New Fleet Description'!$A$14:$A$815,'15. New Fleet Description'!X$14:X$815, "", 0, 1)</f>
        <v/>
      </c>
      <c r="X31" s="515" t="str">
        <f>_xlfn.XLOOKUP($C31, '15. New Fleet Description'!$A$14:$A$815,'15. New Fleet Description'!Z$14:Z$815, "", 0, 1)</f>
        <v/>
      </c>
      <c r="Y31" s="515" t="str">
        <f>_xlfn.XLOOKUP($C31, '15. New Fleet Description'!$A$14:$A$815,'15. New Fleet Description'!AA$14:AA$815, "", 0, 1)</f>
        <v/>
      </c>
      <c r="Z31" s="515" t="str">
        <f>_xlfn.XLOOKUP($C31, '15. New Fleet Description'!$A$14:$A$815,'15. New Fleet Description'!AB$14:AB$815, "", 0, 1)</f>
        <v/>
      </c>
      <c r="AA31" s="1076"/>
      <c r="AB31" s="1076" t="s">
        <v>212</v>
      </c>
      <c r="AC31" s="1076"/>
      <c r="AD31" s="1011"/>
      <c r="AE31" s="1011"/>
      <c r="AF31" s="1011"/>
      <c r="AG31" s="1078"/>
      <c r="AH31" s="1081"/>
      <c r="AI31" s="1081"/>
      <c r="AJ31" s="1081"/>
      <c r="AK31" s="1081"/>
      <c r="AL31" s="1081"/>
      <c r="AM31" s="1081"/>
      <c r="AN31" s="1081"/>
      <c r="AO31" s="1081"/>
      <c r="AP31" s="1080"/>
      <c r="AQ31" s="1078"/>
      <c r="AR31" s="1081"/>
      <c r="AS31" s="1081"/>
      <c r="AT31" s="1081"/>
      <c r="AU31" s="1081"/>
      <c r="AV31" s="1081"/>
      <c r="AW31" s="1081"/>
      <c r="AX31" s="1081"/>
      <c r="AY31" s="1081"/>
      <c r="AZ31" s="1081"/>
      <c r="BA31" s="1081"/>
      <c r="BB31" s="1081"/>
      <c r="BC31" s="1082"/>
      <c r="BD31" s="1083"/>
      <c r="BE31" s="1083"/>
      <c r="BF31" s="1236"/>
      <c r="BG31" s="1078"/>
      <c r="BH31" s="1081"/>
      <c r="BI31" s="1081"/>
      <c r="BJ31" s="1081"/>
      <c r="BK31" s="1088"/>
      <c r="BL31" s="1085"/>
      <c r="BM31" s="1081"/>
    </row>
    <row r="32" spans="1:65" ht="30" x14ac:dyDescent="0.25">
      <c r="A32" s="1181" t="s">
        <v>1592</v>
      </c>
      <c r="B32" s="1021"/>
      <c r="C32" s="1074"/>
      <c r="D32" s="515" t="str">
        <f>_xlfn.XLOOKUP($C32, '15. New Fleet Description'!$A$14:$A$815,'15. New Fleet Description'!H$14:H$815, "", 0, 1)</f>
        <v/>
      </c>
      <c r="E32" s="515" t="str">
        <f>_xlfn.XLOOKUP($C32, '15. New Fleet Description'!$A$14:$A$815,'15. New Fleet Description'!B$14:B$815, "", 0, 1)</f>
        <v/>
      </c>
      <c r="F32" s="515" t="str">
        <f>_xlfn.XLOOKUP($C32, '15. New Fleet Description'!$A$14:$A$815,'15. New Fleet Description'!C$14:C$815, "", 0, 1)</f>
        <v/>
      </c>
      <c r="G32" s="515" t="str">
        <f>_xlfn.XLOOKUP($C32, '15. New Fleet Description'!$A$14:$A$815,'15. New Fleet Description'!D$14:D$815, "", 0, 1)</f>
        <v/>
      </c>
      <c r="H32" s="515" t="str">
        <f>_xlfn.XLOOKUP($C32, '15. New Fleet Description'!$A$14:$A$815,'15. New Fleet Description'!E$14:E$815, "", 0, 1)</f>
        <v/>
      </c>
      <c r="I32" s="515" t="str">
        <f>_xlfn.XLOOKUP($C32, '15. New Fleet Description'!$A$14:$A$815,'15. New Fleet Description'!F$14:F$815, "", 0, 1)</f>
        <v/>
      </c>
      <c r="J32" s="515" t="str">
        <f>_xlfn.XLOOKUP($C32, '15. New Fleet Description'!$A$14:$A$815,'15. New Fleet Description'!G$14:G$815, "", 0, 1)</f>
        <v/>
      </c>
      <c r="K32" s="725" t="str">
        <f>_xlfn.XLOOKUP($C32, '15. New Fleet Description'!$A$14:$A$815,'15. New Fleet Description'!K$14:K$815, "", 0, 1)</f>
        <v/>
      </c>
      <c r="L32" s="515" t="str">
        <f>_xlfn.XLOOKUP($C32, '15. New Fleet Description'!$A$14:$A$815,'15. New Fleet Description'!L$14:L$815, "", 0, 1)</f>
        <v/>
      </c>
      <c r="M32" s="515" t="str">
        <f>_xlfn.XLOOKUP($C32, '15. New Fleet Description'!$A$14:$A$815,'15. New Fleet Description'!M$14:M$815, "", 0, 1)</f>
        <v/>
      </c>
      <c r="N32" s="515" t="str">
        <f>_xlfn.XLOOKUP($C32, '15. New Fleet Description'!$A$14:$A$815,'15. New Fleet Description'!N$14:N$815, "", 0, 1)</f>
        <v/>
      </c>
      <c r="O32" s="515" t="str">
        <f>_xlfn.XLOOKUP($C32, '15. New Fleet Description'!$A$14:$A$815,'15. New Fleet Description'!O$14:O$815, "", 0, 1)</f>
        <v/>
      </c>
      <c r="P32" s="515" t="str">
        <f>_xlfn.XLOOKUP($C32, '15. New Fleet Description'!$A$14:$A$815,'15. New Fleet Description'!P$14:P$815, "", 0, 1)</f>
        <v/>
      </c>
      <c r="Q32" s="515" t="str">
        <f>_xlfn.XLOOKUP($C32, '15. New Fleet Description'!$A$14:$A$815,'15. New Fleet Description'!R$14:R$815, "", 0, 1)</f>
        <v/>
      </c>
      <c r="R32" s="515" t="str">
        <f>_xlfn.XLOOKUP($C32, '15. New Fleet Description'!$A$14:$A$815,'15. New Fleet Description'!S$14:S$815, "", 0, 1)</f>
        <v/>
      </c>
      <c r="S32" s="515" t="str">
        <f>_xlfn.XLOOKUP($C32, '15. New Fleet Description'!$A$14:$A$815,'15. New Fleet Description'!T$14:T$815, "", 0, 1)</f>
        <v/>
      </c>
      <c r="T32" s="515" t="str">
        <f>_xlfn.XLOOKUP($C32, '15. New Fleet Description'!$A$14:$A$815,'15. New Fleet Description'!U$14:U$815, "", 0, 1)</f>
        <v/>
      </c>
      <c r="U32" s="515" t="str">
        <f>_xlfn.XLOOKUP($C32, '15. New Fleet Description'!$A$14:$A$815,'15. New Fleet Description'!V$14:V$815, "", 0, 1)</f>
        <v/>
      </c>
      <c r="V32" s="515" t="str">
        <f>_xlfn.XLOOKUP($C32, '15. New Fleet Description'!$A$14:$A$815,'15. New Fleet Description'!W$14:W$815, "", 0, 1)</f>
        <v/>
      </c>
      <c r="W32" s="515" t="str">
        <f>_xlfn.XLOOKUP($C32, '15. New Fleet Description'!$A$14:$A$815,'15. New Fleet Description'!X$14:X$815, "", 0, 1)</f>
        <v/>
      </c>
      <c r="X32" s="515" t="str">
        <f>_xlfn.XLOOKUP($C32, '15. New Fleet Description'!$A$14:$A$815,'15. New Fleet Description'!Z$14:Z$815, "", 0, 1)</f>
        <v/>
      </c>
      <c r="Y32" s="515" t="str">
        <f>_xlfn.XLOOKUP($C32, '15. New Fleet Description'!$A$14:$A$815,'15. New Fleet Description'!AA$14:AA$815, "", 0, 1)</f>
        <v/>
      </c>
      <c r="Z32" s="515" t="str">
        <f>_xlfn.XLOOKUP($C32, '15. New Fleet Description'!$A$14:$A$815,'15. New Fleet Description'!AB$14:AB$815, "", 0, 1)</f>
        <v/>
      </c>
      <c r="AA32" s="1076"/>
      <c r="AB32" s="1076" t="s">
        <v>212</v>
      </c>
      <c r="AC32" s="1076"/>
      <c r="AD32" s="1011"/>
      <c r="AE32" s="1011"/>
      <c r="AF32" s="1011"/>
      <c r="AG32" s="1078"/>
      <c r="AH32" s="1081"/>
      <c r="AI32" s="1081"/>
      <c r="AJ32" s="1081"/>
      <c r="AK32" s="1081"/>
      <c r="AL32" s="1081"/>
      <c r="AM32" s="1081"/>
      <c r="AN32" s="1081"/>
      <c r="AO32" s="1081"/>
      <c r="AP32" s="1080"/>
      <c r="AQ32" s="1078"/>
      <c r="AR32" s="1081"/>
      <c r="AS32" s="1081"/>
      <c r="AT32" s="1081"/>
      <c r="AU32" s="1081"/>
      <c r="AV32" s="1081"/>
      <c r="AW32" s="1081"/>
      <c r="AX32" s="1081"/>
      <c r="AY32" s="1081"/>
      <c r="AZ32" s="1081"/>
      <c r="BA32" s="1081"/>
      <c r="BB32" s="1081"/>
      <c r="BC32" s="1082"/>
      <c r="BD32" s="1083"/>
      <c r="BE32" s="1083"/>
      <c r="BF32" s="1236"/>
      <c r="BG32" s="1078"/>
      <c r="BH32" s="1081"/>
      <c r="BI32" s="1081"/>
      <c r="BJ32" s="1081"/>
      <c r="BK32" s="1088"/>
      <c r="BL32" s="1085"/>
      <c r="BM32" s="1081"/>
    </row>
    <row r="33" spans="1:65" ht="30" x14ac:dyDescent="0.25">
      <c r="A33" s="1181" t="s">
        <v>1593</v>
      </c>
      <c r="B33" s="1021"/>
      <c r="C33" s="1074"/>
      <c r="D33" s="515" t="str">
        <f>_xlfn.XLOOKUP($C33, '15. New Fleet Description'!$A$14:$A$815,'15. New Fleet Description'!H$14:H$815, "", 0, 1)</f>
        <v/>
      </c>
      <c r="E33" s="515" t="str">
        <f>_xlfn.XLOOKUP($C33, '15. New Fleet Description'!$A$14:$A$815,'15. New Fleet Description'!B$14:B$815, "", 0, 1)</f>
        <v/>
      </c>
      <c r="F33" s="515" t="str">
        <f>_xlfn.XLOOKUP($C33, '15. New Fleet Description'!$A$14:$A$815,'15. New Fleet Description'!C$14:C$815, "", 0, 1)</f>
        <v/>
      </c>
      <c r="G33" s="515" t="str">
        <f>_xlfn.XLOOKUP($C33, '15. New Fleet Description'!$A$14:$A$815,'15. New Fleet Description'!D$14:D$815, "", 0, 1)</f>
        <v/>
      </c>
      <c r="H33" s="515" t="str">
        <f>_xlfn.XLOOKUP($C33, '15. New Fleet Description'!$A$14:$A$815,'15. New Fleet Description'!E$14:E$815, "", 0, 1)</f>
        <v/>
      </c>
      <c r="I33" s="515" t="str">
        <f>_xlfn.XLOOKUP($C33, '15. New Fleet Description'!$A$14:$A$815,'15. New Fleet Description'!F$14:F$815, "", 0, 1)</f>
        <v/>
      </c>
      <c r="J33" s="515" t="str">
        <f>_xlfn.XLOOKUP($C33, '15. New Fleet Description'!$A$14:$A$815,'15. New Fleet Description'!G$14:G$815, "", 0, 1)</f>
        <v/>
      </c>
      <c r="K33" s="725" t="str">
        <f>_xlfn.XLOOKUP($C33, '15. New Fleet Description'!$A$14:$A$815,'15. New Fleet Description'!K$14:K$815, "", 0, 1)</f>
        <v/>
      </c>
      <c r="L33" s="515" t="str">
        <f>_xlfn.XLOOKUP($C33, '15. New Fleet Description'!$A$14:$A$815,'15. New Fleet Description'!L$14:L$815, "", 0, 1)</f>
        <v/>
      </c>
      <c r="M33" s="515" t="str">
        <f>_xlfn.XLOOKUP($C33, '15. New Fleet Description'!$A$14:$A$815,'15. New Fleet Description'!M$14:M$815, "", 0, 1)</f>
        <v/>
      </c>
      <c r="N33" s="515" t="str">
        <f>_xlfn.XLOOKUP($C33, '15. New Fleet Description'!$A$14:$A$815,'15. New Fleet Description'!N$14:N$815, "", 0, 1)</f>
        <v/>
      </c>
      <c r="O33" s="515" t="str">
        <f>_xlfn.XLOOKUP($C33, '15. New Fleet Description'!$A$14:$A$815,'15. New Fleet Description'!O$14:O$815, "", 0, 1)</f>
        <v/>
      </c>
      <c r="P33" s="515" t="str">
        <f>_xlfn.XLOOKUP($C33, '15. New Fleet Description'!$A$14:$A$815,'15. New Fleet Description'!P$14:P$815, "", 0, 1)</f>
        <v/>
      </c>
      <c r="Q33" s="515" t="str">
        <f>_xlfn.XLOOKUP($C33, '15. New Fleet Description'!$A$14:$A$815,'15. New Fleet Description'!R$14:R$815, "", 0, 1)</f>
        <v/>
      </c>
      <c r="R33" s="515" t="str">
        <f>_xlfn.XLOOKUP($C33, '15. New Fleet Description'!$A$14:$A$815,'15. New Fleet Description'!S$14:S$815, "", 0, 1)</f>
        <v/>
      </c>
      <c r="S33" s="515" t="str">
        <f>_xlfn.XLOOKUP($C33, '15. New Fleet Description'!$A$14:$A$815,'15. New Fleet Description'!T$14:T$815, "", 0, 1)</f>
        <v/>
      </c>
      <c r="T33" s="515" t="str">
        <f>_xlfn.XLOOKUP($C33, '15. New Fleet Description'!$A$14:$A$815,'15. New Fleet Description'!U$14:U$815, "", 0, 1)</f>
        <v/>
      </c>
      <c r="U33" s="515" t="str">
        <f>_xlfn.XLOOKUP($C33, '15. New Fleet Description'!$A$14:$A$815,'15. New Fleet Description'!V$14:V$815, "", 0, 1)</f>
        <v/>
      </c>
      <c r="V33" s="515" t="str">
        <f>_xlfn.XLOOKUP($C33, '15. New Fleet Description'!$A$14:$A$815,'15. New Fleet Description'!W$14:W$815, "", 0, 1)</f>
        <v/>
      </c>
      <c r="W33" s="515" t="str">
        <f>_xlfn.XLOOKUP($C33, '15. New Fleet Description'!$A$14:$A$815,'15. New Fleet Description'!X$14:X$815, "", 0, 1)</f>
        <v/>
      </c>
      <c r="X33" s="515" t="str">
        <f>_xlfn.XLOOKUP($C33, '15. New Fleet Description'!$A$14:$A$815,'15. New Fleet Description'!Z$14:Z$815, "", 0, 1)</f>
        <v/>
      </c>
      <c r="Y33" s="515" t="str">
        <f>_xlfn.XLOOKUP($C33, '15. New Fleet Description'!$A$14:$A$815,'15. New Fleet Description'!AA$14:AA$815, "", 0, 1)</f>
        <v/>
      </c>
      <c r="Z33" s="515" t="str">
        <f>_xlfn.XLOOKUP($C33, '15. New Fleet Description'!$A$14:$A$815,'15. New Fleet Description'!AB$14:AB$815, "", 0, 1)</f>
        <v/>
      </c>
      <c r="AA33" s="1076"/>
      <c r="AB33" s="1076" t="s">
        <v>212</v>
      </c>
      <c r="AC33" s="1076"/>
      <c r="AD33" s="1011"/>
      <c r="AE33" s="1011"/>
      <c r="AF33" s="1011"/>
      <c r="AG33" s="1078"/>
      <c r="AH33" s="1081"/>
      <c r="AI33" s="1081"/>
      <c r="AJ33" s="1081"/>
      <c r="AK33" s="1081"/>
      <c r="AL33" s="1081"/>
      <c r="AM33" s="1081"/>
      <c r="AN33" s="1081"/>
      <c r="AO33" s="1081"/>
      <c r="AP33" s="1080"/>
      <c r="AQ33" s="1078"/>
      <c r="AR33" s="1081"/>
      <c r="AS33" s="1081"/>
      <c r="AT33" s="1081"/>
      <c r="AU33" s="1081"/>
      <c r="AV33" s="1081"/>
      <c r="AW33" s="1081"/>
      <c r="AX33" s="1081"/>
      <c r="AY33" s="1081"/>
      <c r="AZ33" s="1081"/>
      <c r="BA33" s="1081"/>
      <c r="BB33" s="1081"/>
      <c r="BC33" s="1082"/>
      <c r="BD33" s="1083"/>
      <c r="BE33" s="1083"/>
      <c r="BF33" s="1236"/>
      <c r="BG33" s="1078"/>
      <c r="BH33" s="1081"/>
      <c r="BI33" s="1081"/>
      <c r="BJ33" s="1081"/>
      <c r="BK33" s="1088"/>
      <c r="BL33" s="1085"/>
      <c r="BM33" s="1081"/>
    </row>
    <row r="34" spans="1:65" ht="30" x14ac:dyDescent="0.25">
      <c r="A34" s="1181" t="s">
        <v>1594</v>
      </c>
      <c r="B34" s="1021"/>
      <c r="C34" s="1074"/>
      <c r="D34" s="515" t="str">
        <f>_xlfn.XLOOKUP($C34, '15. New Fleet Description'!$A$14:$A$815,'15. New Fleet Description'!H$14:H$815, "", 0, 1)</f>
        <v/>
      </c>
      <c r="E34" s="515" t="str">
        <f>_xlfn.XLOOKUP($C34, '15. New Fleet Description'!$A$14:$A$815,'15. New Fleet Description'!B$14:B$815, "", 0, 1)</f>
        <v/>
      </c>
      <c r="F34" s="515" t="str">
        <f>_xlfn.XLOOKUP($C34, '15. New Fleet Description'!$A$14:$A$815,'15. New Fleet Description'!C$14:C$815, "", 0, 1)</f>
        <v/>
      </c>
      <c r="G34" s="515" t="str">
        <f>_xlfn.XLOOKUP($C34, '15. New Fleet Description'!$A$14:$A$815,'15. New Fleet Description'!D$14:D$815, "", 0, 1)</f>
        <v/>
      </c>
      <c r="H34" s="515" t="str">
        <f>_xlfn.XLOOKUP($C34, '15. New Fleet Description'!$A$14:$A$815,'15. New Fleet Description'!E$14:E$815, "", 0, 1)</f>
        <v/>
      </c>
      <c r="I34" s="515" t="str">
        <f>_xlfn.XLOOKUP($C34, '15. New Fleet Description'!$A$14:$A$815,'15. New Fleet Description'!F$14:F$815, "", 0, 1)</f>
        <v/>
      </c>
      <c r="J34" s="515" t="str">
        <f>_xlfn.XLOOKUP($C34, '15. New Fleet Description'!$A$14:$A$815,'15. New Fleet Description'!G$14:G$815, "", 0, 1)</f>
        <v/>
      </c>
      <c r="K34" s="725" t="str">
        <f>_xlfn.XLOOKUP($C34, '15. New Fleet Description'!$A$14:$A$815,'15. New Fleet Description'!K$14:K$815, "", 0, 1)</f>
        <v/>
      </c>
      <c r="L34" s="515" t="str">
        <f>_xlfn.XLOOKUP($C34, '15. New Fleet Description'!$A$14:$A$815,'15. New Fleet Description'!L$14:L$815, "", 0, 1)</f>
        <v/>
      </c>
      <c r="M34" s="515" t="str">
        <f>_xlfn.XLOOKUP($C34, '15. New Fleet Description'!$A$14:$A$815,'15. New Fleet Description'!M$14:M$815, "", 0, 1)</f>
        <v/>
      </c>
      <c r="N34" s="515" t="str">
        <f>_xlfn.XLOOKUP($C34, '15. New Fleet Description'!$A$14:$A$815,'15. New Fleet Description'!N$14:N$815, "", 0, 1)</f>
        <v/>
      </c>
      <c r="O34" s="515" t="str">
        <f>_xlfn.XLOOKUP($C34, '15. New Fleet Description'!$A$14:$A$815,'15. New Fleet Description'!O$14:O$815, "", 0, 1)</f>
        <v/>
      </c>
      <c r="P34" s="515" t="str">
        <f>_xlfn.XLOOKUP($C34, '15. New Fleet Description'!$A$14:$A$815,'15. New Fleet Description'!P$14:P$815, "", 0, 1)</f>
        <v/>
      </c>
      <c r="Q34" s="515" t="str">
        <f>_xlfn.XLOOKUP($C34, '15. New Fleet Description'!$A$14:$A$815,'15. New Fleet Description'!R$14:R$815, "", 0, 1)</f>
        <v/>
      </c>
      <c r="R34" s="515" t="str">
        <f>_xlfn.XLOOKUP($C34, '15. New Fleet Description'!$A$14:$A$815,'15. New Fleet Description'!S$14:S$815, "", 0, 1)</f>
        <v/>
      </c>
      <c r="S34" s="515" t="str">
        <f>_xlfn.XLOOKUP($C34, '15. New Fleet Description'!$A$14:$A$815,'15. New Fleet Description'!T$14:T$815, "", 0, 1)</f>
        <v/>
      </c>
      <c r="T34" s="515" t="str">
        <f>_xlfn.XLOOKUP($C34, '15. New Fleet Description'!$A$14:$A$815,'15. New Fleet Description'!U$14:U$815, "", 0, 1)</f>
        <v/>
      </c>
      <c r="U34" s="515" t="str">
        <f>_xlfn.XLOOKUP($C34, '15. New Fleet Description'!$A$14:$A$815,'15. New Fleet Description'!V$14:V$815, "", 0, 1)</f>
        <v/>
      </c>
      <c r="V34" s="515" t="str">
        <f>_xlfn.XLOOKUP($C34, '15. New Fleet Description'!$A$14:$A$815,'15. New Fleet Description'!W$14:W$815, "", 0, 1)</f>
        <v/>
      </c>
      <c r="W34" s="515" t="str">
        <f>_xlfn.XLOOKUP($C34, '15. New Fleet Description'!$A$14:$A$815,'15. New Fleet Description'!X$14:X$815, "", 0, 1)</f>
        <v/>
      </c>
      <c r="X34" s="515" t="str">
        <f>_xlfn.XLOOKUP($C34, '15. New Fleet Description'!$A$14:$A$815,'15. New Fleet Description'!Z$14:Z$815, "", 0, 1)</f>
        <v/>
      </c>
      <c r="Y34" s="515" t="str">
        <f>_xlfn.XLOOKUP($C34, '15. New Fleet Description'!$A$14:$A$815,'15. New Fleet Description'!AA$14:AA$815, "", 0, 1)</f>
        <v/>
      </c>
      <c r="Z34" s="515" t="str">
        <f>_xlfn.XLOOKUP($C34, '15. New Fleet Description'!$A$14:$A$815,'15. New Fleet Description'!AB$14:AB$815, "", 0, 1)</f>
        <v/>
      </c>
      <c r="AA34" s="1076"/>
      <c r="AB34" s="1076" t="s">
        <v>212</v>
      </c>
      <c r="AC34" s="1076"/>
      <c r="AD34" s="1011"/>
      <c r="AE34" s="1011"/>
      <c r="AF34" s="1011"/>
      <c r="AG34" s="1078"/>
      <c r="AH34" s="1081"/>
      <c r="AI34" s="1081"/>
      <c r="AJ34" s="1081"/>
      <c r="AK34" s="1081"/>
      <c r="AL34" s="1081"/>
      <c r="AM34" s="1081"/>
      <c r="AN34" s="1081"/>
      <c r="AO34" s="1081"/>
      <c r="AP34" s="1080"/>
      <c r="AQ34" s="1078"/>
      <c r="AR34" s="1081"/>
      <c r="AS34" s="1081"/>
      <c r="AT34" s="1081"/>
      <c r="AU34" s="1081"/>
      <c r="AV34" s="1081"/>
      <c r="AW34" s="1081"/>
      <c r="AX34" s="1081"/>
      <c r="AY34" s="1081"/>
      <c r="AZ34" s="1081"/>
      <c r="BA34" s="1081"/>
      <c r="BB34" s="1081"/>
      <c r="BC34" s="1082"/>
      <c r="BD34" s="1083"/>
      <c r="BE34" s="1083"/>
      <c r="BF34" s="1236"/>
      <c r="BG34" s="1078"/>
      <c r="BH34" s="1081"/>
      <c r="BI34" s="1081"/>
      <c r="BJ34" s="1081"/>
      <c r="BK34" s="1088"/>
      <c r="BL34" s="1085"/>
      <c r="BM34" s="1081"/>
    </row>
    <row r="35" spans="1:65" ht="30" x14ac:dyDescent="0.25">
      <c r="A35" s="1181" t="s">
        <v>1595</v>
      </c>
      <c r="B35" s="1021"/>
      <c r="C35" s="1074"/>
      <c r="D35" s="515" t="str">
        <f>_xlfn.XLOOKUP($C35, '15. New Fleet Description'!$A$14:$A$815,'15. New Fleet Description'!H$14:H$815, "", 0, 1)</f>
        <v/>
      </c>
      <c r="E35" s="515" t="str">
        <f>_xlfn.XLOOKUP($C35, '15. New Fleet Description'!$A$14:$A$815,'15. New Fleet Description'!B$14:B$815, "", 0, 1)</f>
        <v/>
      </c>
      <c r="F35" s="515" t="str">
        <f>_xlfn.XLOOKUP($C35, '15. New Fleet Description'!$A$14:$A$815,'15. New Fleet Description'!C$14:C$815, "", 0, 1)</f>
        <v/>
      </c>
      <c r="G35" s="515" t="str">
        <f>_xlfn.XLOOKUP($C35, '15. New Fleet Description'!$A$14:$A$815,'15. New Fleet Description'!D$14:D$815, "", 0, 1)</f>
        <v/>
      </c>
      <c r="H35" s="515" t="str">
        <f>_xlfn.XLOOKUP($C35, '15. New Fleet Description'!$A$14:$A$815,'15. New Fleet Description'!E$14:E$815, "", 0, 1)</f>
        <v/>
      </c>
      <c r="I35" s="515" t="str">
        <f>_xlfn.XLOOKUP($C35, '15. New Fleet Description'!$A$14:$A$815,'15. New Fleet Description'!F$14:F$815, "", 0, 1)</f>
        <v/>
      </c>
      <c r="J35" s="515" t="str">
        <f>_xlfn.XLOOKUP($C35, '15. New Fleet Description'!$A$14:$A$815,'15. New Fleet Description'!G$14:G$815, "", 0, 1)</f>
        <v/>
      </c>
      <c r="K35" s="725" t="str">
        <f>_xlfn.XLOOKUP($C35, '15. New Fleet Description'!$A$14:$A$815,'15. New Fleet Description'!K$14:K$815, "", 0, 1)</f>
        <v/>
      </c>
      <c r="L35" s="515" t="str">
        <f>_xlfn.XLOOKUP($C35, '15. New Fleet Description'!$A$14:$A$815,'15. New Fleet Description'!L$14:L$815, "", 0, 1)</f>
        <v/>
      </c>
      <c r="M35" s="515" t="str">
        <f>_xlfn.XLOOKUP($C35, '15. New Fleet Description'!$A$14:$A$815,'15. New Fleet Description'!M$14:M$815, "", 0, 1)</f>
        <v/>
      </c>
      <c r="N35" s="515" t="str">
        <f>_xlfn.XLOOKUP($C35, '15. New Fleet Description'!$A$14:$A$815,'15. New Fleet Description'!N$14:N$815, "", 0, 1)</f>
        <v/>
      </c>
      <c r="O35" s="515" t="str">
        <f>_xlfn.XLOOKUP($C35, '15. New Fleet Description'!$A$14:$A$815,'15. New Fleet Description'!O$14:O$815, "", 0, 1)</f>
        <v/>
      </c>
      <c r="P35" s="515" t="str">
        <f>_xlfn.XLOOKUP($C35, '15. New Fleet Description'!$A$14:$A$815,'15. New Fleet Description'!P$14:P$815, "", 0, 1)</f>
        <v/>
      </c>
      <c r="Q35" s="515" t="str">
        <f>_xlfn.XLOOKUP($C35, '15. New Fleet Description'!$A$14:$A$815,'15. New Fleet Description'!R$14:R$815, "", 0, 1)</f>
        <v/>
      </c>
      <c r="R35" s="515" t="str">
        <f>_xlfn.XLOOKUP($C35, '15. New Fleet Description'!$A$14:$A$815,'15. New Fleet Description'!S$14:S$815, "", 0, 1)</f>
        <v/>
      </c>
      <c r="S35" s="515" t="str">
        <f>_xlfn.XLOOKUP($C35, '15. New Fleet Description'!$A$14:$A$815,'15. New Fleet Description'!T$14:T$815, "", 0, 1)</f>
        <v/>
      </c>
      <c r="T35" s="515" t="str">
        <f>_xlfn.XLOOKUP($C35, '15. New Fleet Description'!$A$14:$A$815,'15. New Fleet Description'!U$14:U$815, "", 0, 1)</f>
        <v/>
      </c>
      <c r="U35" s="515" t="str">
        <f>_xlfn.XLOOKUP($C35, '15. New Fleet Description'!$A$14:$A$815,'15. New Fleet Description'!V$14:V$815, "", 0, 1)</f>
        <v/>
      </c>
      <c r="V35" s="515" t="str">
        <f>_xlfn.XLOOKUP($C35, '15. New Fleet Description'!$A$14:$A$815,'15. New Fleet Description'!W$14:W$815, "", 0, 1)</f>
        <v/>
      </c>
      <c r="W35" s="515" t="str">
        <f>_xlfn.XLOOKUP($C35, '15. New Fleet Description'!$A$14:$A$815,'15. New Fleet Description'!X$14:X$815, "", 0, 1)</f>
        <v/>
      </c>
      <c r="X35" s="515" t="str">
        <f>_xlfn.XLOOKUP($C35, '15. New Fleet Description'!$A$14:$A$815,'15. New Fleet Description'!Z$14:Z$815, "", 0, 1)</f>
        <v/>
      </c>
      <c r="Y35" s="515" t="str">
        <f>_xlfn.XLOOKUP($C35, '15. New Fleet Description'!$A$14:$A$815,'15. New Fleet Description'!AA$14:AA$815, "", 0, 1)</f>
        <v/>
      </c>
      <c r="Z35" s="515" t="str">
        <f>_xlfn.XLOOKUP($C35, '15. New Fleet Description'!$A$14:$A$815,'15. New Fleet Description'!AB$14:AB$815, "", 0, 1)</f>
        <v/>
      </c>
      <c r="AA35" s="1076"/>
      <c r="AB35" s="1076" t="s">
        <v>212</v>
      </c>
      <c r="AC35" s="1076"/>
      <c r="AD35" s="1011"/>
      <c r="AE35" s="1011"/>
      <c r="AF35" s="1011"/>
      <c r="AG35" s="1078"/>
      <c r="AH35" s="1081"/>
      <c r="AI35" s="1081"/>
      <c r="AJ35" s="1081"/>
      <c r="AK35" s="1081"/>
      <c r="AL35" s="1081"/>
      <c r="AM35" s="1081"/>
      <c r="AN35" s="1081"/>
      <c r="AO35" s="1081"/>
      <c r="AP35" s="1080"/>
      <c r="AQ35" s="1078"/>
      <c r="AR35" s="1081"/>
      <c r="AS35" s="1081"/>
      <c r="AT35" s="1081"/>
      <c r="AU35" s="1081"/>
      <c r="AV35" s="1081"/>
      <c r="AW35" s="1081"/>
      <c r="AX35" s="1081"/>
      <c r="AY35" s="1081"/>
      <c r="AZ35" s="1081"/>
      <c r="BA35" s="1081"/>
      <c r="BB35" s="1081"/>
      <c r="BC35" s="1082"/>
      <c r="BD35" s="1083"/>
      <c r="BE35" s="1083"/>
      <c r="BF35" s="1236"/>
      <c r="BG35" s="1078"/>
      <c r="BH35" s="1081"/>
      <c r="BI35" s="1081"/>
      <c r="BJ35" s="1081"/>
      <c r="BK35" s="1088"/>
      <c r="BL35" s="1085"/>
      <c r="BM35" s="1081"/>
    </row>
    <row r="36" spans="1:65" ht="30" x14ac:dyDescent="0.25">
      <c r="A36" s="1181" t="s">
        <v>1596</v>
      </c>
      <c r="B36" s="1021"/>
      <c r="C36" s="1074"/>
      <c r="D36" s="515" t="str">
        <f>_xlfn.XLOOKUP($C36, '15. New Fleet Description'!$A$14:$A$815,'15. New Fleet Description'!H$14:H$815, "", 0, 1)</f>
        <v/>
      </c>
      <c r="E36" s="515" t="str">
        <f>_xlfn.XLOOKUP($C36, '15. New Fleet Description'!$A$14:$A$815,'15. New Fleet Description'!B$14:B$815, "", 0, 1)</f>
        <v/>
      </c>
      <c r="F36" s="515" t="str">
        <f>_xlfn.XLOOKUP($C36, '15. New Fleet Description'!$A$14:$A$815,'15. New Fleet Description'!C$14:C$815, "", 0, 1)</f>
        <v/>
      </c>
      <c r="G36" s="515" t="str">
        <f>_xlfn.XLOOKUP($C36, '15. New Fleet Description'!$A$14:$A$815,'15. New Fleet Description'!D$14:D$815, "", 0, 1)</f>
        <v/>
      </c>
      <c r="H36" s="515" t="str">
        <f>_xlfn.XLOOKUP($C36, '15. New Fleet Description'!$A$14:$A$815,'15. New Fleet Description'!E$14:E$815, "", 0, 1)</f>
        <v/>
      </c>
      <c r="I36" s="515" t="str">
        <f>_xlfn.XLOOKUP($C36, '15. New Fleet Description'!$A$14:$A$815,'15. New Fleet Description'!F$14:F$815, "", 0, 1)</f>
        <v/>
      </c>
      <c r="J36" s="515" t="str">
        <f>_xlfn.XLOOKUP($C36, '15. New Fleet Description'!$A$14:$A$815,'15. New Fleet Description'!G$14:G$815, "", 0, 1)</f>
        <v/>
      </c>
      <c r="K36" s="725" t="str">
        <f>_xlfn.XLOOKUP($C36, '15. New Fleet Description'!$A$14:$A$815,'15. New Fleet Description'!K$14:K$815, "", 0, 1)</f>
        <v/>
      </c>
      <c r="L36" s="515" t="str">
        <f>_xlfn.XLOOKUP($C36, '15. New Fleet Description'!$A$14:$A$815,'15. New Fleet Description'!L$14:L$815, "", 0, 1)</f>
        <v/>
      </c>
      <c r="M36" s="515" t="str">
        <f>_xlfn.XLOOKUP($C36, '15. New Fleet Description'!$A$14:$A$815,'15. New Fleet Description'!M$14:M$815, "", 0, 1)</f>
        <v/>
      </c>
      <c r="N36" s="515" t="str">
        <f>_xlfn.XLOOKUP($C36, '15. New Fleet Description'!$A$14:$A$815,'15. New Fleet Description'!N$14:N$815, "", 0, 1)</f>
        <v/>
      </c>
      <c r="O36" s="515" t="str">
        <f>_xlfn.XLOOKUP($C36, '15. New Fleet Description'!$A$14:$A$815,'15. New Fleet Description'!O$14:O$815, "", 0, 1)</f>
        <v/>
      </c>
      <c r="P36" s="515" t="str">
        <f>_xlfn.XLOOKUP($C36, '15. New Fleet Description'!$A$14:$A$815,'15. New Fleet Description'!P$14:P$815, "", 0, 1)</f>
        <v/>
      </c>
      <c r="Q36" s="515" t="str">
        <f>_xlfn.XLOOKUP($C36, '15. New Fleet Description'!$A$14:$A$815,'15. New Fleet Description'!R$14:R$815, "", 0, 1)</f>
        <v/>
      </c>
      <c r="R36" s="515" t="str">
        <f>_xlfn.XLOOKUP($C36, '15. New Fleet Description'!$A$14:$A$815,'15. New Fleet Description'!S$14:S$815, "", 0, 1)</f>
        <v/>
      </c>
      <c r="S36" s="515" t="str">
        <f>_xlfn.XLOOKUP($C36, '15. New Fleet Description'!$A$14:$A$815,'15. New Fleet Description'!T$14:T$815, "", 0, 1)</f>
        <v/>
      </c>
      <c r="T36" s="515" t="str">
        <f>_xlfn.XLOOKUP($C36, '15. New Fleet Description'!$A$14:$A$815,'15. New Fleet Description'!U$14:U$815, "", 0, 1)</f>
        <v/>
      </c>
      <c r="U36" s="515" t="str">
        <f>_xlfn.XLOOKUP($C36, '15. New Fleet Description'!$A$14:$A$815,'15. New Fleet Description'!V$14:V$815, "", 0, 1)</f>
        <v/>
      </c>
      <c r="V36" s="515" t="str">
        <f>_xlfn.XLOOKUP($C36, '15. New Fleet Description'!$A$14:$A$815,'15. New Fleet Description'!W$14:W$815, "", 0, 1)</f>
        <v/>
      </c>
      <c r="W36" s="515" t="str">
        <f>_xlfn.XLOOKUP($C36, '15. New Fleet Description'!$A$14:$A$815,'15. New Fleet Description'!X$14:X$815, "", 0, 1)</f>
        <v/>
      </c>
      <c r="X36" s="515" t="str">
        <f>_xlfn.XLOOKUP($C36, '15. New Fleet Description'!$A$14:$A$815,'15. New Fleet Description'!Z$14:Z$815, "", 0, 1)</f>
        <v/>
      </c>
      <c r="Y36" s="515" t="str">
        <f>_xlfn.XLOOKUP($C36, '15. New Fleet Description'!$A$14:$A$815,'15. New Fleet Description'!AA$14:AA$815, "", 0, 1)</f>
        <v/>
      </c>
      <c r="Z36" s="515" t="str">
        <f>_xlfn.XLOOKUP($C36, '15. New Fleet Description'!$A$14:$A$815,'15. New Fleet Description'!AB$14:AB$815, "", 0, 1)</f>
        <v/>
      </c>
      <c r="AA36" s="1076"/>
      <c r="AB36" s="1076" t="s">
        <v>212</v>
      </c>
      <c r="AC36" s="1076"/>
      <c r="AD36" s="1011"/>
      <c r="AE36" s="1011"/>
      <c r="AF36" s="1011"/>
      <c r="AG36" s="1078"/>
      <c r="AH36" s="1081"/>
      <c r="AI36" s="1081"/>
      <c r="AJ36" s="1081"/>
      <c r="AK36" s="1081"/>
      <c r="AL36" s="1081"/>
      <c r="AM36" s="1081"/>
      <c r="AN36" s="1081"/>
      <c r="AO36" s="1081"/>
      <c r="AP36" s="1080"/>
      <c r="AQ36" s="1078"/>
      <c r="AR36" s="1081"/>
      <c r="AS36" s="1081"/>
      <c r="AT36" s="1081"/>
      <c r="AU36" s="1081"/>
      <c r="AV36" s="1081"/>
      <c r="AW36" s="1081"/>
      <c r="AX36" s="1081"/>
      <c r="AY36" s="1081"/>
      <c r="AZ36" s="1081"/>
      <c r="BA36" s="1081"/>
      <c r="BB36" s="1081"/>
      <c r="BC36" s="1082"/>
      <c r="BD36" s="1083"/>
      <c r="BE36" s="1083"/>
      <c r="BF36" s="1236"/>
      <c r="BG36" s="1078"/>
      <c r="BH36" s="1081"/>
      <c r="BI36" s="1081"/>
      <c r="BJ36" s="1081"/>
      <c r="BK36" s="1088"/>
      <c r="BL36" s="1085"/>
      <c r="BM36" s="1081"/>
    </row>
    <row r="37" spans="1:65" ht="30" x14ac:dyDescent="0.25">
      <c r="A37" s="1181" t="s">
        <v>1597</v>
      </c>
      <c r="B37" s="1021"/>
      <c r="C37" s="1074"/>
      <c r="D37" s="515" t="str">
        <f>_xlfn.XLOOKUP($C37, '15. New Fleet Description'!$A$14:$A$815,'15. New Fleet Description'!H$14:H$815, "", 0, 1)</f>
        <v/>
      </c>
      <c r="E37" s="515" t="str">
        <f>_xlfn.XLOOKUP($C37, '15. New Fleet Description'!$A$14:$A$815,'15. New Fleet Description'!B$14:B$815, "", 0, 1)</f>
        <v/>
      </c>
      <c r="F37" s="515" t="str">
        <f>_xlfn.XLOOKUP($C37, '15. New Fleet Description'!$A$14:$A$815,'15. New Fleet Description'!C$14:C$815, "", 0, 1)</f>
        <v/>
      </c>
      <c r="G37" s="515" t="str">
        <f>_xlfn.XLOOKUP($C37, '15. New Fleet Description'!$A$14:$A$815,'15. New Fleet Description'!D$14:D$815, "", 0, 1)</f>
        <v/>
      </c>
      <c r="H37" s="515" t="str">
        <f>_xlfn.XLOOKUP($C37, '15. New Fleet Description'!$A$14:$A$815,'15. New Fleet Description'!E$14:E$815, "", 0, 1)</f>
        <v/>
      </c>
      <c r="I37" s="515" t="str">
        <f>_xlfn.XLOOKUP($C37, '15. New Fleet Description'!$A$14:$A$815,'15. New Fleet Description'!F$14:F$815, "", 0, 1)</f>
        <v/>
      </c>
      <c r="J37" s="515" t="str">
        <f>_xlfn.XLOOKUP($C37, '15. New Fleet Description'!$A$14:$A$815,'15. New Fleet Description'!G$14:G$815, "", 0, 1)</f>
        <v/>
      </c>
      <c r="K37" s="725" t="str">
        <f>_xlfn.XLOOKUP($C37, '15. New Fleet Description'!$A$14:$A$815,'15. New Fleet Description'!K$14:K$815, "", 0, 1)</f>
        <v/>
      </c>
      <c r="L37" s="515" t="str">
        <f>_xlfn.XLOOKUP($C37, '15. New Fleet Description'!$A$14:$A$815,'15. New Fleet Description'!L$14:L$815, "", 0, 1)</f>
        <v/>
      </c>
      <c r="M37" s="515" t="str">
        <f>_xlfn.XLOOKUP($C37, '15. New Fleet Description'!$A$14:$A$815,'15. New Fleet Description'!M$14:M$815, "", 0, 1)</f>
        <v/>
      </c>
      <c r="N37" s="515" t="str">
        <f>_xlfn.XLOOKUP($C37, '15. New Fleet Description'!$A$14:$A$815,'15. New Fleet Description'!N$14:N$815, "", 0, 1)</f>
        <v/>
      </c>
      <c r="O37" s="515" t="str">
        <f>_xlfn.XLOOKUP($C37, '15. New Fleet Description'!$A$14:$A$815,'15. New Fleet Description'!O$14:O$815, "", 0, 1)</f>
        <v/>
      </c>
      <c r="P37" s="515" t="str">
        <f>_xlfn.XLOOKUP($C37, '15. New Fleet Description'!$A$14:$A$815,'15. New Fleet Description'!P$14:P$815, "", 0, 1)</f>
        <v/>
      </c>
      <c r="Q37" s="515" t="str">
        <f>_xlfn.XLOOKUP($C37, '15. New Fleet Description'!$A$14:$A$815,'15. New Fleet Description'!R$14:R$815, "", 0, 1)</f>
        <v/>
      </c>
      <c r="R37" s="515" t="str">
        <f>_xlfn.XLOOKUP($C37, '15. New Fleet Description'!$A$14:$A$815,'15. New Fleet Description'!S$14:S$815, "", 0, 1)</f>
        <v/>
      </c>
      <c r="S37" s="515" t="str">
        <f>_xlfn.XLOOKUP($C37, '15. New Fleet Description'!$A$14:$A$815,'15. New Fleet Description'!T$14:T$815, "", 0, 1)</f>
        <v/>
      </c>
      <c r="T37" s="515" t="str">
        <f>_xlfn.XLOOKUP($C37, '15. New Fleet Description'!$A$14:$A$815,'15. New Fleet Description'!U$14:U$815, "", 0, 1)</f>
        <v/>
      </c>
      <c r="U37" s="515" t="str">
        <f>_xlfn.XLOOKUP($C37, '15. New Fleet Description'!$A$14:$A$815,'15. New Fleet Description'!V$14:V$815, "", 0, 1)</f>
        <v/>
      </c>
      <c r="V37" s="515" t="str">
        <f>_xlfn.XLOOKUP($C37, '15. New Fleet Description'!$A$14:$A$815,'15. New Fleet Description'!W$14:W$815, "", 0, 1)</f>
        <v/>
      </c>
      <c r="W37" s="515" t="str">
        <f>_xlfn.XLOOKUP($C37, '15. New Fleet Description'!$A$14:$A$815,'15. New Fleet Description'!X$14:X$815, "", 0, 1)</f>
        <v/>
      </c>
      <c r="X37" s="515" t="str">
        <f>_xlfn.XLOOKUP($C37, '15. New Fleet Description'!$A$14:$A$815,'15. New Fleet Description'!Z$14:Z$815, "", 0, 1)</f>
        <v/>
      </c>
      <c r="Y37" s="515" t="str">
        <f>_xlfn.XLOOKUP($C37, '15. New Fleet Description'!$A$14:$A$815,'15. New Fleet Description'!AA$14:AA$815, "", 0, 1)</f>
        <v/>
      </c>
      <c r="Z37" s="515" t="str">
        <f>_xlfn.XLOOKUP($C37, '15. New Fleet Description'!$A$14:$A$815,'15. New Fleet Description'!AB$14:AB$815, "", 0, 1)</f>
        <v/>
      </c>
      <c r="AA37" s="1076"/>
      <c r="AB37" s="1076" t="s">
        <v>212</v>
      </c>
      <c r="AC37" s="1076"/>
      <c r="AD37" s="1011"/>
      <c r="AE37" s="1011"/>
      <c r="AF37" s="1011"/>
      <c r="AG37" s="1078"/>
      <c r="AH37" s="1081"/>
      <c r="AI37" s="1081"/>
      <c r="AJ37" s="1081"/>
      <c r="AK37" s="1081"/>
      <c r="AL37" s="1081"/>
      <c r="AM37" s="1081"/>
      <c r="AN37" s="1081"/>
      <c r="AO37" s="1081"/>
      <c r="AP37" s="1080"/>
      <c r="AQ37" s="1078"/>
      <c r="AR37" s="1081"/>
      <c r="AS37" s="1081"/>
      <c r="AT37" s="1081"/>
      <c r="AU37" s="1081"/>
      <c r="AV37" s="1081"/>
      <c r="AW37" s="1081"/>
      <c r="AX37" s="1081"/>
      <c r="AY37" s="1081"/>
      <c r="AZ37" s="1081"/>
      <c r="BA37" s="1081"/>
      <c r="BB37" s="1081"/>
      <c r="BC37" s="1082"/>
      <c r="BD37" s="1083"/>
      <c r="BE37" s="1083"/>
      <c r="BF37" s="1236"/>
      <c r="BG37" s="1078"/>
      <c r="BH37" s="1081"/>
      <c r="BI37" s="1081"/>
      <c r="BJ37" s="1081"/>
      <c r="BK37" s="1088"/>
      <c r="BL37" s="1085"/>
      <c r="BM37" s="1081"/>
    </row>
    <row r="38" spans="1:65" ht="30" x14ac:dyDescent="0.25">
      <c r="A38" s="1181" t="s">
        <v>1598</v>
      </c>
      <c r="B38" s="1021"/>
      <c r="C38" s="1074"/>
      <c r="D38" s="515" t="str">
        <f>_xlfn.XLOOKUP($C38, '15. New Fleet Description'!$A$14:$A$815,'15. New Fleet Description'!H$14:H$815, "", 0, 1)</f>
        <v/>
      </c>
      <c r="E38" s="515" t="str">
        <f>_xlfn.XLOOKUP($C38, '15. New Fleet Description'!$A$14:$A$815,'15. New Fleet Description'!B$14:B$815, "", 0, 1)</f>
        <v/>
      </c>
      <c r="F38" s="515" t="str">
        <f>_xlfn.XLOOKUP($C38, '15. New Fleet Description'!$A$14:$A$815,'15. New Fleet Description'!C$14:C$815, "", 0, 1)</f>
        <v/>
      </c>
      <c r="G38" s="515" t="str">
        <f>_xlfn.XLOOKUP($C38, '15. New Fleet Description'!$A$14:$A$815,'15. New Fleet Description'!D$14:D$815, "", 0, 1)</f>
        <v/>
      </c>
      <c r="H38" s="515" t="str">
        <f>_xlfn.XLOOKUP($C38, '15. New Fleet Description'!$A$14:$A$815,'15. New Fleet Description'!E$14:E$815, "", 0, 1)</f>
        <v/>
      </c>
      <c r="I38" s="515" t="str">
        <f>_xlfn.XLOOKUP($C38, '15. New Fleet Description'!$A$14:$A$815,'15. New Fleet Description'!F$14:F$815, "", 0, 1)</f>
        <v/>
      </c>
      <c r="J38" s="515" t="str">
        <f>_xlfn.XLOOKUP($C38, '15. New Fleet Description'!$A$14:$A$815,'15. New Fleet Description'!G$14:G$815, "", 0, 1)</f>
        <v/>
      </c>
      <c r="K38" s="725" t="str">
        <f>_xlfn.XLOOKUP($C38, '15. New Fleet Description'!$A$14:$A$815,'15. New Fleet Description'!K$14:K$815, "", 0, 1)</f>
        <v/>
      </c>
      <c r="L38" s="515" t="str">
        <f>_xlfn.XLOOKUP($C38, '15. New Fleet Description'!$A$14:$A$815,'15. New Fleet Description'!L$14:L$815, "", 0, 1)</f>
        <v/>
      </c>
      <c r="M38" s="515" t="str">
        <f>_xlfn.XLOOKUP($C38, '15. New Fleet Description'!$A$14:$A$815,'15. New Fleet Description'!M$14:M$815, "", 0, 1)</f>
        <v/>
      </c>
      <c r="N38" s="515" t="str">
        <f>_xlfn.XLOOKUP($C38, '15. New Fleet Description'!$A$14:$A$815,'15. New Fleet Description'!N$14:N$815, "", 0, 1)</f>
        <v/>
      </c>
      <c r="O38" s="515" t="str">
        <f>_xlfn.XLOOKUP($C38, '15. New Fleet Description'!$A$14:$A$815,'15. New Fleet Description'!O$14:O$815, "", 0, 1)</f>
        <v/>
      </c>
      <c r="P38" s="515" t="str">
        <f>_xlfn.XLOOKUP($C38, '15. New Fleet Description'!$A$14:$A$815,'15. New Fleet Description'!P$14:P$815, "", 0, 1)</f>
        <v/>
      </c>
      <c r="Q38" s="515" t="str">
        <f>_xlfn.XLOOKUP($C38, '15. New Fleet Description'!$A$14:$A$815,'15. New Fleet Description'!R$14:R$815, "", 0, 1)</f>
        <v/>
      </c>
      <c r="R38" s="515" t="str">
        <f>_xlfn.XLOOKUP($C38, '15. New Fleet Description'!$A$14:$A$815,'15. New Fleet Description'!S$14:S$815, "", 0, 1)</f>
        <v/>
      </c>
      <c r="S38" s="515" t="str">
        <f>_xlfn.XLOOKUP($C38, '15. New Fleet Description'!$A$14:$A$815,'15. New Fleet Description'!T$14:T$815, "", 0, 1)</f>
        <v/>
      </c>
      <c r="T38" s="515" t="str">
        <f>_xlfn.XLOOKUP($C38, '15. New Fleet Description'!$A$14:$A$815,'15. New Fleet Description'!U$14:U$815, "", 0, 1)</f>
        <v/>
      </c>
      <c r="U38" s="515" t="str">
        <f>_xlfn.XLOOKUP($C38, '15. New Fleet Description'!$A$14:$A$815,'15. New Fleet Description'!V$14:V$815, "", 0, 1)</f>
        <v/>
      </c>
      <c r="V38" s="515" t="str">
        <f>_xlfn.XLOOKUP($C38, '15. New Fleet Description'!$A$14:$A$815,'15. New Fleet Description'!W$14:W$815, "", 0, 1)</f>
        <v/>
      </c>
      <c r="W38" s="515" t="str">
        <f>_xlfn.XLOOKUP($C38, '15. New Fleet Description'!$A$14:$A$815,'15. New Fleet Description'!X$14:X$815, "", 0, 1)</f>
        <v/>
      </c>
      <c r="X38" s="515" t="str">
        <f>_xlfn.XLOOKUP($C38, '15. New Fleet Description'!$A$14:$A$815,'15. New Fleet Description'!Z$14:Z$815, "", 0, 1)</f>
        <v/>
      </c>
      <c r="Y38" s="515" t="str">
        <f>_xlfn.XLOOKUP($C38, '15. New Fleet Description'!$A$14:$A$815,'15. New Fleet Description'!AA$14:AA$815, "", 0, 1)</f>
        <v/>
      </c>
      <c r="Z38" s="515" t="str">
        <f>_xlfn.XLOOKUP($C38, '15. New Fleet Description'!$A$14:$A$815,'15. New Fleet Description'!AB$14:AB$815, "", 0, 1)</f>
        <v/>
      </c>
      <c r="AA38" s="1076"/>
      <c r="AB38" s="1076" t="s">
        <v>212</v>
      </c>
      <c r="AC38" s="1076"/>
      <c r="AD38" s="1011"/>
      <c r="AE38" s="1011"/>
      <c r="AF38" s="1011"/>
      <c r="AG38" s="1078"/>
      <c r="AH38" s="1081"/>
      <c r="AI38" s="1081"/>
      <c r="AJ38" s="1081"/>
      <c r="AK38" s="1081"/>
      <c r="AL38" s="1081"/>
      <c r="AM38" s="1081"/>
      <c r="AN38" s="1081"/>
      <c r="AO38" s="1081"/>
      <c r="AP38" s="1080"/>
      <c r="AQ38" s="1078"/>
      <c r="AR38" s="1081"/>
      <c r="AS38" s="1081"/>
      <c r="AT38" s="1081"/>
      <c r="AU38" s="1081"/>
      <c r="AV38" s="1081"/>
      <c r="AW38" s="1081"/>
      <c r="AX38" s="1081"/>
      <c r="AY38" s="1081"/>
      <c r="AZ38" s="1081"/>
      <c r="BA38" s="1081"/>
      <c r="BB38" s="1081"/>
      <c r="BC38" s="1082"/>
      <c r="BD38" s="1083"/>
      <c r="BE38" s="1083"/>
      <c r="BF38" s="1236"/>
      <c r="BG38" s="1078"/>
      <c r="BH38" s="1081"/>
      <c r="BI38" s="1081"/>
      <c r="BJ38" s="1081"/>
      <c r="BK38" s="1088"/>
      <c r="BL38" s="1085"/>
      <c r="BM38" s="1081"/>
    </row>
    <row r="39" spans="1:65" ht="30" x14ac:dyDescent="0.25">
      <c r="A39" s="1181" t="s">
        <v>1599</v>
      </c>
      <c r="B39" s="1021"/>
      <c r="C39" s="1074"/>
      <c r="D39" s="515" t="str">
        <f>_xlfn.XLOOKUP($C39, '15. New Fleet Description'!$A$14:$A$815,'15. New Fleet Description'!H$14:H$815, "", 0, 1)</f>
        <v/>
      </c>
      <c r="E39" s="515" t="str">
        <f>_xlfn.XLOOKUP($C39, '15. New Fleet Description'!$A$14:$A$815,'15. New Fleet Description'!B$14:B$815, "", 0, 1)</f>
        <v/>
      </c>
      <c r="F39" s="515" t="str">
        <f>_xlfn.XLOOKUP($C39, '15. New Fleet Description'!$A$14:$A$815,'15. New Fleet Description'!C$14:C$815, "", 0, 1)</f>
        <v/>
      </c>
      <c r="G39" s="515" t="str">
        <f>_xlfn.XLOOKUP($C39, '15. New Fleet Description'!$A$14:$A$815,'15. New Fleet Description'!D$14:D$815, "", 0, 1)</f>
        <v/>
      </c>
      <c r="H39" s="515" t="str">
        <f>_xlfn.XLOOKUP($C39, '15. New Fleet Description'!$A$14:$A$815,'15. New Fleet Description'!E$14:E$815, "", 0, 1)</f>
        <v/>
      </c>
      <c r="I39" s="515" t="str">
        <f>_xlfn.XLOOKUP($C39, '15. New Fleet Description'!$A$14:$A$815,'15. New Fleet Description'!F$14:F$815, "", 0, 1)</f>
        <v/>
      </c>
      <c r="J39" s="515" t="str">
        <f>_xlfn.XLOOKUP($C39, '15. New Fleet Description'!$A$14:$A$815,'15. New Fleet Description'!G$14:G$815, "", 0, 1)</f>
        <v/>
      </c>
      <c r="K39" s="725" t="str">
        <f>_xlfn.XLOOKUP($C39, '15. New Fleet Description'!$A$14:$A$815,'15. New Fleet Description'!K$14:K$815, "", 0, 1)</f>
        <v/>
      </c>
      <c r="L39" s="515" t="str">
        <f>_xlfn.XLOOKUP($C39, '15. New Fleet Description'!$A$14:$A$815,'15. New Fleet Description'!L$14:L$815, "", 0, 1)</f>
        <v/>
      </c>
      <c r="M39" s="515" t="str">
        <f>_xlfn.XLOOKUP($C39, '15. New Fleet Description'!$A$14:$A$815,'15. New Fleet Description'!M$14:M$815, "", 0, 1)</f>
        <v/>
      </c>
      <c r="N39" s="515" t="str">
        <f>_xlfn.XLOOKUP($C39, '15. New Fleet Description'!$A$14:$A$815,'15. New Fleet Description'!N$14:N$815, "", 0, 1)</f>
        <v/>
      </c>
      <c r="O39" s="515" t="str">
        <f>_xlfn.XLOOKUP($C39, '15. New Fleet Description'!$A$14:$A$815,'15. New Fleet Description'!O$14:O$815, "", 0, 1)</f>
        <v/>
      </c>
      <c r="P39" s="515" t="str">
        <f>_xlfn.XLOOKUP($C39, '15. New Fleet Description'!$A$14:$A$815,'15. New Fleet Description'!P$14:P$815, "", 0, 1)</f>
        <v/>
      </c>
      <c r="Q39" s="515" t="str">
        <f>_xlfn.XLOOKUP($C39, '15. New Fleet Description'!$A$14:$A$815,'15. New Fleet Description'!R$14:R$815, "", 0, 1)</f>
        <v/>
      </c>
      <c r="R39" s="515" t="str">
        <f>_xlfn.XLOOKUP($C39, '15. New Fleet Description'!$A$14:$A$815,'15. New Fleet Description'!S$14:S$815, "", 0, 1)</f>
        <v/>
      </c>
      <c r="S39" s="515" t="str">
        <f>_xlfn.XLOOKUP($C39, '15. New Fleet Description'!$A$14:$A$815,'15. New Fleet Description'!T$14:T$815, "", 0, 1)</f>
        <v/>
      </c>
      <c r="T39" s="515" t="str">
        <f>_xlfn.XLOOKUP($C39, '15. New Fleet Description'!$A$14:$A$815,'15. New Fleet Description'!U$14:U$815, "", 0, 1)</f>
        <v/>
      </c>
      <c r="U39" s="515" t="str">
        <f>_xlfn.XLOOKUP($C39, '15. New Fleet Description'!$A$14:$A$815,'15. New Fleet Description'!V$14:V$815, "", 0, 1)</f>
        <v/>
      </c>
      <c r="V39" s="515" t="str">
        <f>_xlfn.XLOOKUP($C39, '15. New Fleet Description'!$A$14:$A$815,'15. New Fleet Description'!W$14:W$815, "", 0, 1)</f>
        <v/>
      </c>
      <c r="W39" s="515" t="str">
        <f>_xlfn.XLOOKUP($C39, '15. New Fleet Description'!$A$14:$A$815,'15. New Fleet Description'!X$14:X$815, "", 0, 1)</f>
        <v/>
      </c>
      <c r="X39" s="515" t="str">
        <f>_xlfn.XLOOKUP($C39, '15. New Fleet Description'!$A$14:$A$815,'15. New Fleet Description'!Z$14:Z$815, "", 0, 1)</f>
        <v/>
      </c>
      <c r="Y39" s="515" t="str">
        <f>_xlfn.XLOOKUP($C39, '15. New Fleet Description'!$A$14:$A$815,'15. New Fleet Description'!AA$14:AA$815, "", 0, 1)</f>
        <v/>
      </c>
      <c r="Z39" s="515" t="str">
        <f>_xlfn.XLOOKUP($C39, '15. New Fleet Description'!$A$14:$A$815,'15. New Fleet Description'!AB$14:AB$815, "", 0, 1)</f>
        <v/>
      </c>
      <c r="AA39" s="1076"/>
      <c r="AB39" s="1076" t="s">
        <v>212</v>
      </c>
      <c r="AC39" s="1076"/>
      <c r="AD39" s="1011"/>
      <c r="AE39" s="1011"/>
      <c r="AF39" s="1011"/>
      <c r="AG39" s="1078"/>
      <c r="AH39" s="1081"/>
      <c r="AI39" s="1081"/>
      <c r="AJ39" s="1081"/>
      <c r="AK39" s="1081"/>
      <c r="AL39" s="1081"/>
      <c r="AM39" s="1081"/>
      <c r="AN39" s="1081"/>
      <c r="AO39" s="1081"/>
      <c r="AP39" s="1080"/>
      <c r="AQ39" s="1078"/>
      <c r="AR39" s="1081"/>
      <c r="AS39" s="1081"/>
      <c r="AT39" s="1081"/>
      <c r="AU39" s="1081"/>
      <c r="AV39" s="1081"/>
      <c r="AW39" s="1081"/>
      <c r="AX39" s="1081"/>
      <c r="AY39" s="1081"/>
      <c r="AZ39" s="1081"/>
      <c r="BA39" s="1081"/>
      <c r="BB39" s="1081"/>
      <c r="BC39" s="1082"/>
      <c r="BD39" s="1083"/>
      <c r="BE39" s="1083"/>
      <c r="BF39" s="1236"/>
      <c r="BG39" s="1078"/>
      <c r="BH39" s="1081"/>
      <c r="BI39" s="1081"/>
      <c r="BJ39" s="1081"/>
      <c r="BK39" s="1088"/>
      <c r="BL39" s="1085"/>
      <c r="BM39" s="1081"/>
    </row>
    <row r="40" spans="1:65" ht="30" x14ac:dyDescent="0.25">
      <c r="A40" s="1181" t="s">
        <v>1600</v>
      </c>
      <c r="B40" s="1021"/>
      <c r="C40" s="1074"/>
      <c r="D40" s="515" t="str">
        <f>_xlfn.XLOOKUP($C40, '15. New Fleet Description'!$A$14:$A$815,'15. New Fleet Description'!H$14:H$815, "", 0, 1)</f>
        <v/>
      </c>
      <c r="E40" s="515" t="str">
        <f>_xlfn.XLOOKUP($C40, '15. New Fleet Description'!$A$14:$A$815,'15. New Fleet Description'!B$14:B$815, "", 0, 1)</f>
        <v/>
      </c>
      <c r="F40" s="515" t="str">
        <f>_xlfn.XLOOKUP($C40, '15. New Fleet Description'!$A$14:$A$815,'15. New Fleet Description'!C$14:C$815, "", 0, 1)</f>
        <v/>
      </c>
      <c r="G40" s="515" t="str">
        <f>_xlfn.XLOOKUP($C40, '15. New Fleet Description'!$A$14:$A$815,'15. New Fleet Description'!D$14:D$815, "", 0, 1)</f>
        <v/>
      </c>
      <c r="H40" s="515" t="str">
        <f>_xlfn.XLOOKUP($C40, '15. New Fleet Description'!$A$14:$A$815,'15. New Fleet Description'!E$14:E$815, "", 0, 1)</f>
        <v/>
      </c>
      <c r="I40" s="515" t="str">
        <f>_xlfn.XLOOKUP($C40, '15. New Fleet Description'!$A$14:$A$815,'15. New Fleet Description'!F$14:F$815, "", 0, 1)</f>
        <v/>
      </c>
      <c r="J40" s="515" t="str">
        <f>_xlfn.XLOOKUP($C40, '15. New Fleet Description'!$A$14:$A$815,'15. New Fleet Description'!G$14:G$815, "", 0, 1)</f>
        <v/>
      </c>
      <c r="K40" s="725" t="str">
        <f>_xlfn.XLOOKUP($C40, '15. New Fleet Description'!$A$14:$A$815,'15. New Fleet Description'!K$14:K$815, "", 0, 1)</f>
        <v/>
      </c>
      <c r="L40" s="515" t="str">
        <f>_xlfn.XLOOKUP($C40, '15. New Fleet Description'!$A$14:$A$815,'15. New Fleet Description'!L$14:L$815, "", 0, 1)</f>
        <v/>
      </c>
      <c r="M40" s="515" t="str">
        <f>_xlfn.XLOOKUP($C40, '15. New Fleet Description'!$A$14:$A$815,'15. New Fleet Description'!M$14:M$815, "", 0, 1)</f>
        <v/>
      </c>
      <c r="N40" s="515" t="str">
        <f>_xlfn.XLOOKUP($C40, '15. New Fleet Description'!$A$14:$A$815,'15. New Fleet Description'!N$14:N$815, "", 0, 1)</f>
        <v/>
      </c>
      <c r="O40" s="515" t="str">
        <f>_xlfn.XLOOKUP($C40, '15. New Fleet Description'!$A$14:$A$815,'15. New Fleet Description'!O$14:O$815, "", 0, 1)</f>
        <v/>
      </c>
      <c r="P40" s="515" t="str">
        <f>_xlfn.XLOOKUP($C40, '15. New Fleet Description'!$A$14:$A$815,'15. New Fleet Description'!P$14:P$815, "", 0, 1)</f>
        <v/>
      </c>
      <c r="Q40" s="515" t="str">
        <f>_xlfn.XLOOKUP($C40, '15. New Fleet Description'!$A$14:$A$815,'15. New Fleet Description'!R$14:R$815, "", 0, 1)</f>
        <v/>
      </c>
      <c r="R40" s="515" t="str">
        <f>_xlfn.XLOOKUP($C40, '15. New Fleet Description'!$A$14:$A$815,'15. New Fleet Description'!S$14:S$815, "", 0, 1)</f>
        <v/>
      </c>
      <c r="S40" s="515" t="str">
        <f>_xlfn.XLOOKUP($C40, '15. New Fleet Description'!$A$14:$A$815,'15. New Fleet Description'!T$14:T$815, "", 0, 1)</f>
        <v/>
      </c>
      <c r="T40" s="515" t="str">
        <f>_xlfn.XLOOKUP($C40, '15. New Fleet Description'!$A$14:$A$815,'15. New Fleet Description'!U$14:U$815, "", 0, 1)</f>
        <v/>
      </c>
      <c r="U40" s="515" t="str">
        <f>_xlfn.XLOOKUP($C40, '15. New Fleet Description'!$A$14:$A$815,'15. New Fleet Description'!V$14:V$815, "", 0, 1)</f>
        <v/>
      </c>
      <c r="V40" s="515" t="str">
        <f>_xlfn.XLOOKUP($C40, '15. New Fleet Description'!$A$14:$A$815,'15. New Fleet Description'!W$14:W$815, "", 0, 1)</f>
        <v/>
      </c>
      <c r="W40" s="515" t="str">
        <f>_xlfn.XLOOKUP($C40, '15. New Fleet Description'!$A$14:$A$815,'15. New Fleet Description'!X$14:X$815, "", 0, 1)</f>
        <v/>
      </c>
      <c r="X40" s="515" t="str">
        <f>_xlfn.XLOOKUP($C40, '15. New Fleet Description'!$A$14:$A$815,'15. New Fleet Description'!Z$14:Z$815, "", 0, 1)</f>
        <v/>
      </c>
      <c r="Y40" s="515" t="str">
        <f>_xlfn.XLOOKUP($C40, '15. New Fleet Description'!$A$14:$A$815,'15. New Fleet Description'!AA$14:AA$815, "", 0, 1)</f>
        <v/>
      </c>
      <c r="Z40" s="515" t="str">
        <f>_xlfn.XLOOKUP($C40, '15. New Fleet Description'!$A$14:$A$815,'15. New Fleet Description'!AB$14:AB$815, "", 0, 1)</f>
        <v/>
      </c>
      <c r="AA40" s="1076"/>
      <c r="AB40" s="1076" t="s">
        <v>212</v>
      </c>
      <c r="AC40" s="1076"/>
      <c r="AD40" s="1011"/>
      <c r="AE40" s="1011"/>
      <c r="AF40" s="1011"/>
      <c r="AG40" s="1078"/>
      <c r="AH40" s="1081"/>
      <c r="AI40" s="1081"/>
      <c r="AJ40" s="1081"/>
      <c r="AK40" s="1081"/>
      <c r="AL40" s="1081"/>
      <c r="AM40" s="1081"/>
      <c r="AN40" s="1081"/>
      <c r="AO40" s="1081"/>
      <c r="AP40" s="1080"/>
      <c r="AQ40" s="1078"/>
      <c r="AR40" s="1081"/>
      <c r="AS40" s="1081"/>
      <c r="AT40" s="1081"/>
      <c r="AU40" s="1081"/>
      <c r="AV40" s="1081"/>
      <c r="AW40" s="1081"/>
      <c r="AX40" s="1081"/>
      <c r="AY40" s="1081"/>
      <c r="AZ40" s="1081"/>
      <c r="BA40" s="1081"/>
      <c r="BB40" s="1081"/>
      <c r="BC40" s="1082"/>
      <c r="BD40" s="1083"/>
      <c r="BE40" s="1083"/>
      <c r="BF40" s="1236"/>
      <c r="BG40" s="1078"/>
      <c r="BH40" s="1081"/>
      <c r="BI40" s="1081"/>
      <c r="BJ40" s="1081"/>
      <c r="BK40" s="1088"/>
      <c r="BL40" s="1085"/>
      <c r="BM40" s="1081"/>
    </row>
    <row r="41" spans="1:65" ht="30" x14ac:dyDescent="0.25">
      <c r="A41" s="1181" t="s">
        <v>1601</v>
      </c>
      <c r="B41" s="1021"/>
      <c r="C41" s="1074"/>
      <c r="D41" s="515" t="str">
        <f>_xlfn.XLOOKUP($C41, '15. New Fleet Description'!$A$14:$A$815,'15. New Fleet Description'!H$14:H$815, "", 0, 1)</f>
        <v/>
      </c>
      <c r="E41" s="515" t="str">
        <f>_xlfn.XLOOKUP($C41, '15. New Fleet Description'!$A$14:$A$815,'15. New Fleet Description'!B$14:B$815, "", 0, 1)</f>
        <v/>
      </c>
      <c r="F41" s="515" t="str">
        <f>_xlfn.XLOOKUP($C41, '15. New Fleet Description'!$A$14:$A$815,'15. New Fleet Description'!C$14:C$815, "", 0, 1)</f>
        <v/>
      </c>
      <c r="G41" s="515" t="str">
        <f>_xlfn.XLOOKUP($C41, '15. New Fleet Description'!$A$14:$A$815,'15. New Fleet Description'!D$14:D$815, "", 0, 1)</f>
        <v/>
      </c>
      <c r="H41" s="515" t="str">
        <f>_xlfn.XLOOKUP($C41, '15. New Fleet Description'!$A$14:$A$815,'15. New Fleet Description'!E$14:E$815, "", 0, 1)</f>
        <v/>
      </c>
      <c r="I41" s="515" t="str">
        <f>_xlfn.XLOOKUP($C41, '15. New Fleet Description'!$A$14:$A$815,'15. New Fleet Description'!F$14:F$815, "", 0, 1)</f>
        <v/>
      </c>
      <c r="J41" s="515" t="str">
        <f>_xlfn.XLOOKUP($C41, '15. New Fleet Description'!$A$14:$A$815,'15. New Fleet Description'!G$14:G$815, "", 0, 1)</f>
        <v/>
      </c>
      <c r="K41" s="725" t="str">
        <f>_xlfn.XLOOKUP($C41, '15. New Fleet Description'!$A$14:$A$815,'15. New Fleet Description'!K$14:K$815, "", 0, 1)</f>
        <v/>
      </c>
      <c r="L41" s="515" t="str">
        <f>_xlfn.XLOOKUP($C41, '15. New Fleet Description'!$A$14:$A$815,'15. New Fleet Description'!L$14:L$815, "", 0, 1)</f>
        <v/>
      </c>
      <c r="M41" s="515" t="str">
        <f>_xlfn.XLOOKUP($C41, '15. New Fleet Description'!$A$14:$A$815,'15. New Fleet Description'!M$14:M$815, "", 0, 1)</f>
        <v/>
      </c>
      <c r="N41" s="515" t="str">
        <f>_xlfn.XLOOKUP($C41, '15. New Fleet Description'!$A$14:$A$815,'15. New Fleet Description'!N$14:N$815, "", 0, 1)</f>
        <v/>
      </c>
      <c r="O41" s="515" t="str">
        <f>_xlfn.XLOOKUP($C41, '15. New Fleet Description'!$A$14:$A$815,'15. New Fleet Description'!O$14:O$815, "", 0, 1)</f>
        <v/>
      </c>
      <c r="P41" s="515" t="str">
        <f>_xlfn.XLOOKUP($C41, '15. New Fleet Description'!$A$14:$A$815,'15. New Fleet Description'!P$14:P$815, "", 0, 1)</f>
        <v/>
      </c>
      <c r="Q41" s="515" t="str">
        <f>_xlfn.XLOOKUP($C41, '15. New Fleet Description'!$A$14:$A$815,'15. New Fleet Description'!R$14:R$815, "", 0, 1)</f>
        <v/>
      </c>
      <c r="R41" s="515" t="str">
        <f>_xlfn.XLOOKUP($C41, '15. New Fleet Description'!$A$14:$A$815,'15. New Fleet Description'!S$14:S$815, "", 0, 1)</f>
        <v/>
      </c>
      <c r="S41" s="515" t="str">
        <f>_xlfn.XLOOKUP($C41, '15. New Fleet Description'!$A$14:$A$815,'15. New Fleet Description'!T$14:T$815, "", 0, 1)</f>
        <v/>
      </c>
      <c r="T41" s="515" t="str">
        <f>_xlfn.XLOOKUP($C41, '15. New Fleet Description'!$A$14:$A$815,'15. New Fleet Description'!U$14:U$815, "", 0, 1)</f>
        <v/>
      </c>
      <c r="U41" s="515" t="str">
        <f>_xlfn.XLOOKUP($C41, '15. New Fleet Description'!$A$14:$A$815,'15. New Fleet Description'!V$14:V$815, "", 0, 1)</f>
        <v/>
      </c>
      <c r="V41" s="515" t="str">
        <f>_xlfn.XLOOKUP($C41, '15. New Fleet Description'!$A$14:$A$815,'15. New Fleet Description'!W$14:W$815, "", 0, 1)</f>
        <v/>
      </c>
      <c r="W41" s="515" t="str">
        <f>_xlfn.XLOOKUP($C41, '15. New Fleet Description'!$A$14:$A$815,'15. New Fleet Description'!X$14:X$815, "", 0, 1)</f>
        <v/>
      </c>
      <c r="X41" s="515" t="str">
        <f>_xlfn.XLOOKUP($C41, '15. New Fleet Description'!$A$14:$A$815,'15. New Fleet Description'!Z$14:Z$815, "", 0, 1)</f>
        <v/>
      </c>
      <c r="Y41" s="515" t="str">
        <f>_xlfn.XLOOKUP($C41, '15. New Fleet Description'!$A$14:$A$815,'15. New Fleet Description'!AA$14:AA$815, "", 0, 1)</f>
        <v/>
      </c>
      <c r="Z41" s="515" t="str">
        <f>_xlfn.XLOOKUP($C41, '15. New Fleet Description'!$A$14:$A$815,'15. New Fleet Description'!AB$14:AB$815, "", 0, 1)</f>
        <v/>
      </c>
      <c r="AA41" s="1076"/>
      <c r="AB41" s="1076" t="s">
        <v>212</v>
      </c>
      <c r="AC41" s="1076"/>
      <c r="AD41" s="1011"/>
      <c r="AE41" s="1011"/>
      <c r="AF41" s="1011"/>
      <c r="AG41" s="1078"/>
      <c r="AH41" s="1081"/>
      <c r="AI41" s="1081"/>
      <c r="AJ41" s="1081"/>
      <c r="AK41" s="1081"/>
      <c r="AL41" s="1081"/>
      <c r="AM41" s="1081"/>
      <c r="AN41" s="1081"/>
      <c r="AO41" s="1081"/>
      <c r="AP41" s="1080"/>
      <c r="AQ41" s="1078"/>
      <c r="AR41" s="1081"/>
      <c r="AS41" s="1081"/>
      <c r="AT41" s="1081"/>
      <c r="AU41" s="1081"/>
      <c r="AV41" s="1081"/>
      <c r="AW41" s="1081"/>
      <c r="AX41" s="1081"/>
      <c r="AY41" s="1081"/>
      <c r="AZ41" s="1081"/>
      <c r="BA41" s="1081"/>
      <c r="BB41" s="1081"/>
      <c r="BC41" s="1082"/>
      <c r="BD41" s="1083"/>
      <c r="BE41" s="1083"/>
      <c r="BF41" s="1236"/>
      <c r="BG41" s="1078"/>
      <c r="BH41" s="1081"/>
      <c r="BI41" s="1081"/>
      <c r="BJ41" s="1081"/>
      <c r="BK41" s="1088"/>
      <c r="BL41" s="1085"/>
      <c r="BM41" s="1081"/>
    </row>
    <row r="42" spans="1:65" ht="30" x14ac:dyDescent="0.25">
      <c r="A42" s="1181" t="s">
        <v>1602</v>
      </c>
      <c r="B42" s="1021"/>
      <c r="C42" s="1074"/>
      <c r="D42" s="515" t="str">
        <f>_xlfn.XLOOKUP($C42, '15. New Fleet Description'!$A$14:$A$815,'15. New Fleet Description'!H$14:H$815, "", 0, 1)</f>
        <v/>
      </c>
      <c r="E42" s="515" t="str">
        <f>_xlfn.XLOOKUP($C42, '15. New Fleet Description'!$A$14:$A$815,'15. New Fleet Description'!B$14:B$815, "", 0, 1)</f>
        <v/>
      </c>
      <c r="F42" s="515" t="str">
        <f>_xlfn.XLOOKUP($C42, '15. New Fleet Description'!$A$14:$A$815,'15. New Fleet Description'!C$14:C$815, "", 0, 1)</f>
        <v/>
      </c>
      <c r="G42" s="515" t="str">
        <f>_xlfn.XLOOKUP($C42, '15. New Fleet Description'!$A$14:$A$815,'15. New Fleet Description'!D$14:D$815, "", 0, 1)</f>
        <v/>
      </c>
      <c r="H42" s="515" t="str">
        <f>_xlfn.XLOOKUP($C42, '15. New Fleet Description'!$A$14:$A$815,'15. New Fleet Description'!E$14:E$815, "", 0, 1)</f>
        <v/>
      </c>
      <c r="I42" s="515" t="str">
        <f>_xlfn.XLOOKUP($C42, '15. New Fleet Description'!$A$14:$A$815,'15. New Fleet Description'!F$14:F$815, "", 0, 1)</f>
        <v/>
      </c>
      <c r="J42" s="515" t="str">
        <f>_xlfn.XLOOKUP($C42, '15. New Fleet Description'!$A$14:$A$815,'15. New Fleet Description'!G$14:G$815, "", 0, 1)</f>
        <v/>
      </c>
      <c r="K42" s="725" t="str">
        <f>_xlfn.XLOOKUP($C42, '15. New Fleet Description'!$A$14:$A$815,'15. New Fleet Description'!K$14:K$815, "", 0, 1)</f>
        <v/>
      </c>
      <c r="L42" s="515" t="str">
        <f>_xlfn.XLOOKUP($C42, '15. New Fleet Description'!$A$14:$A$815,'15. New Fleet Description'!L$14:L$815, "", 0, 1)</f>
        <v/>
      </c>
      <c r="M42" s="515" t="str">
        <f>_xlfn.XLOOKUP($C42, '15. New Fleet Description'!$A$14:$A$815,'15. New Fleet Description'!M$14:M$815, "", 0, 1)</f>
        <v/>
      </c>
      <c r="N42" s="515" t="str">
        <f>_xlfn.XLOOKUP($C42, '15. New Fleet Description'!$A$14:$A$815,'15. New Fleet Description'!N$14:N$815, "", 0, 1)</f>
        <v/>
      </c>
      <c r="O42" s="515" t="str">
        <f>_xlfn.XLOOKUP($C42, '15. New Fleet Description'!$A$14:$A$815,'15. New Fleet Description'!O$14:O$815, "", 0, 1)</f>
        <v/>
      </c>
      <c r="P42" s="515" t="str">
        <f>_xlfn.XLOOKUP($C42, '15. New Fleet Description'!$A$14:$A$815,'15. New Fleet Description'!P$14:P$815, "", 0, 1)</f>
        <v/>
      </c>
      <c r="Q42" s="515" t="str">
        <f>_xlfn.XLOOKUP($C42, '15. New Fleet Description'!$A$14:$A$815,'15. New Fleet Description'!R$14:R$815, "", 0, 1)</f>
        <v/>
      </c>
      <c r="R42" s="515" t="str">
        <f>_xlfn.XLOOKUP($C42, '15. New Fleet Description'!$A$14:$A$815,'15. New Fleet Description'!S$14:S$815, "", 0, 1)</f>
        <v/>
      </c>
      <c r="S42" s="515" t="str">
        <f>_xlfn.XLOOKUP($C42, '15. New Fleet Description'!$A$14:$A$815,'15. New Fleet Description'!T$14:T$815, "", 0, 1)</f>
        <v/>
      </c>
      <c r="T42" s="515" t="str">
        <f>_xlfn.XLOOKUP($C42, '15. New Fleet Description'!$A$14:$A$815,'15. New Fleet Description'!U$14:U$815, "", 0, 1)</f>
        <v/>
      </c>
      <c r="U42" s="515" t="str">
        <f>_xlfn.XLOOKUP($C42, '15. New Fleet Description'!$A$14:$A$815,'15. New Fleet Description'!V$14:V$815, "", 0, 1)</f>
        <v/>
      </c>
      <c r="V42" s="515" t="str">
        <f>_xlfn.XLOOKUP($C42, '15. New Fleet Description'!$A$14:$A$815,'15. New Fleet Description'!W$14:W$815, "", 0, 1)</f>
        <v/>
      </c>
      <c r="W42" s="515" t="str">
        <f>_xlfn.XLOOKUP($C42, '15. New Fleet Description'!$A$14:$A$815,'15. New Fleet Description'!X$14:X$815, "", 0, 1)</f>
        <v/>
      </c>
      <c r="X42" s="515" t="str">
        <f>_xlfn.XLOOKUP($C42, '15. New Fleet Description'!$A$14:$A$815,'15. New Fleet Description'!Z$14:Z$815, "", 0, 1)</f>
        <v/>
      </c>
      <c r="Y42" s="515" t="str">
        <f>_xlfn.XLOOKUP($C42, '15. New Fleet Description'!$A$14:$A$815,'15. New Fleet Description'!AA$14:AA$815, "", 0, 1)</f>
        <v/>
      </c>
      <c r="Z42" s="515" t="str">
        <f>_xlfn.XLOOKUP($C42, '15. New Fleet Description'!$A$14:$A$815,'15. New Fleet Description'!AB$14:AB$815, "", 0, 1)</f>
        <v/>
      </c>
      <c r="AA42" s="1076"/>
      <c r="AB42" s="1076" t="s">
        <v>212</v>
      </c>
      <c r="AC42" s="1076"/>
      <c r="AD42" s="1011"/>
      <c r="AE42" s="1011"/>
      <c r="AF42" s="1011"/>
      <c r="AG42" s="1078"/>
      <c r="AH42" s="1081"/>
      <c r="AI42" s="1081"/>
      <c r="AJ42" s="1081"/>
      <c r="AK42" s="1081"/>
      <c r="AL42" s="1081"/>
      <c r="AM42" s="1081"/>
      <c r="AN42" s="1081"/>
      <c r="AO42" s="1081"/>
      <c r="AP42" s="1080"/>
      <c r="AQ42" s="1078"/>
      <c r="AR42" s="1081"/>
      <c r="AS42" s="1081"/>
      <c r="AT42" s="1081"/>
      <c r="AU42" s="1081"/>
      <c r="AV42" s="1081"/>
      <c r="AW42" s="1081"/>
      <c r="AX42" s="1081"/>
      <c r="AY42" s="1081"/>
      <c r="AZ42" s="1081"/>
      <c r="BA42" s="1081"/>
      <c r="BB42" s="1081"/>
      <c r="BC42" s="1082"/>
      <c r="BD42" s="1083"/>
      <c r="BE42" s="1083"/>
      <c r="BF42" s="1236"/>
      <c r="BG42" s="1078"/>
      <c r="BH42" s="1081"/>
      <c r="BI42" s="1081"/>
      <c r="BJ42" s="1081"/>
      <c r="BK42" s="1088"/>
      <c r="BL42" s="1085"/>
      <c r="BM42" s="1081"/>
    </row>
    <row r="43" spans="1:65" ht="30" x14ac:dyDescent="0.25">
      <c r="A43" s="1181" t="s">
        <v>1603</v>
      </c>
      <c r="B43" s="1021"/>
      <c r="C43" s="1074"/>
      <c r="D43" s="515" t="str">
        <f>_xlfn.XLOOKUP($C43, '15. New Fleet Description'!$A$14:$A$815,'15. New Fleet Description'!H$14:H$815, "", 0, 1)</f>
        <v/>
      </c>
      <c r="E43" s="515" t="str">
        <f>_xlfn.XLOOKUP($C43, '15. New Fleet Description'!$A$14:$A$815,'15. New Fleet Description'!B$14:B$815, "", 0, 1)</f>
        <v/>
      </c>
      <c r="F43" s="515" t="str">
        <f>_xlfn.XLOOKUP($C43, '15. New Fleet Description'!$A$14:$A$815,'15. New Fleet Description'!C$14:C$815, "", 0, 1)</f>
        <v/>
      </c>
      <c r="G43" s="515" t="str">
        <f>_xlfn.XLOOKUP($C43, '15. New Fleet Description'!$A$14:$A$815,'15. New Fleet Description'!D$14:D$815, "", 0, 1)</f>
        <v/>
      </c>
      <c r="H43" s="515" t="str">
        <f>_xlfn.XLOOKUP($C43, '15. New Fleet Description'!$A$14:$A$815,'15. New Fleet Description'!E$14:E$815, "", 0, 1)</f>
        <v/>
      </c>
      <c r="I43" s="515" t="str">
        <f>_xlfn.XLOOKUP($C43, '15. New Fleet Description'!$A$14:$A$815,'15. New Fleet Description'!F$14:F$815, "", 0, 1)</f>
        <v/>
      </c>
      <c r="J43" s="515" t="str">
        <f>_xlfn.XLOOKUP($C43, '15. New Fleet Description'!$A$14:$A$815,'15. New Fleet Description'!G$14:G$815, "", 0, 1)</f>
        <v/>
      </c>
      <c r="K43" s="725" t="str">
        <f>_xlfn.XLOOKUP($C43, '15. New Fleet Description'!$A$14:$A$815,'15. New Fleet Description'!K$14:K$815, "", 0, 1)</f>
        <v/>
      </c>
      <c r="L43" s="515" t="str">
        <f>_xlfn.XLOOKUP($C43, '15. New Fleet Description'!$A$14:$A$815,'15. New Fleet Description'!L$14:L$815, "", 0, 1)</f>
        <v/>
      </c>
      <c r="M43" s="515" t="str">
        <f>_xlfn.XLOOKUP($C43, '15. New Fleet Description'!$A$14:$A$815,'15. New Fleet Description'!M$14:M$815, "", 0, 1)</f>
        <v/>
      </c>
      <c r="N43" s="515" t="str">
        <f>_xlfn.XLOOKUP($C43, '15. New Fleet Description'!$A$14:$A$815,'15. New Fleet Description'!N$14:N$815, "", 0, 1)</f>
        <v/>
      </c>
      <c r="O43" s="515" t="str">
        <f>_xlfn.XLOOKUP($C43, '15. New Fleet Description'!$A$14:$A$815,'15. New Fleet Description'!O$14:O$815, "", 0, 1)</f>
        <v/>
      </c>
      <c r="P43" s="515" t="str">
        <f>_xlfn.XLOOKUP($C43, '15. New Fleet Description'!$A$14:$A$815,'15. New Fleet Description'!P$14:P$815, "", 0, 1)</f>
        <v/>
      </c>
      <c r="Q43" s="515" t="str">
        <f>_xlfn.XLOOKUP($C43, '15. New Fleet Description'!$A$14:$A$815,'15. New Fleet Description'!R$14:R$815, "", 0, 1)</f>
        <v/>
      </c>
      <c r="R43" s="515" t="str">
        <f>_xlfn.XLOOKUP($C43, '15. New Fleet Description'!$A$14:$A$815,'15. New Fleet Description'!S$14:S$815, "", 0, 1)</f>
        <v/>
      </c>
      <c r="S43" s="515" t="str">
        <f>_xlfn.XLOOKUP($C43, '15. New Fleet Description'!$A$14:$A$815,'15. New Fleet Description'!T$14:T$815, "", 0, 1)</f>
        <v/>
      </c>
      <c r="T43" s="515" t="str">
        <f>_xlfn.XLOOKUP($C43, '15. New Fleet Description'!$A$14:$A$815,'15. New Fleet Description'!U$14:U$815, "", 0, 1)</f>
        <v/>
      </c>
      <c r="U43" s="515" t="str">
        <f>_xlfn.XLOOKUP($C43, '15. New Fleet Description'!$A$14:$A$815,'15. New Fleet Description'!V$14:V$815, "", 0, 1)</f>
        <v/>
      </c>
      <c r="V43" s="515" t="str">
        <f>_xlfn.XLOOKUP($C43, '15. New Fleet Description'!$A$14:$A$815,'15. New Fleet Description'!W$14:W$815, "", 0, 1)</f>
        <v/>
      </c>
      <c r="W43" s="515" t="str">
        <f>_xlfn.XLOOKUP($C43, '15. New Fleet Description'!$A$14:$A$815,'15. New Fleet Description'!X$14:X$815, "", 0, 1)</f>
        <v/>
      </c>
      <c r="X43" s="515" t="str">
        <f>_xlfn.XLOOKUP($C43, '15. New Fleet Description'!$A$14:$A$815,'15. New Fleet Description'!Z$14:Z$815, "", 0, 1)</f>
        <v/>
      </c>
      <c r="Y43" s="515" t="str">
        <f>_xlfn.XLOOKUP($C43, '15. New Fleet Description'!$A$14:$A$815,'15. New Fleet Description'!AA$14:AA$815, "", 0, 1)</f>
        <v/>
      </c>
      <c r="Z43" s="515" t="str">
        <f>_xlfn.XLOOKUP($C43, '15. New Fleet Description'!$A$14:$A$815,'15. New Fleet Description'!AB$14:AB$815, "", 0, 1)</f>
        <v/>
      </c>
      <c r="AA43" s="1076"/>
      <c r="AB43" s="1076" t="s">
        <v>212</v>
      </c>
      <c r="AC43" s="1076"/>
      <c r="AD43" s="1011"/>
      <c r="AE43" s="1011"/>
      <c r="AF43" s="1011"/>
      <c r="AG43" s="1078"/>
      <c r="AH43" s="1081"/>
      <c r="AI43" s="1081"/>
      <c r="AJ43" s="1081"/>
      <c r="AK43" s="1081"/>
      <c r="AL43" s="1081"/>
      <c r="AM43" s="1081"/>
      <c r="AN43" s="1081"/>
      <c r="AO43" s="1081"/>
      <c r="AP43" s="1080"/>
      <c r="AQ43" s="1078"/>
      <c r="AR43" s="1081"/>
      <c r="AS43" s="1081"/>
      <c r="AT43" s="1081"/>
      <c r="AU43" s="1081"/>
      <c r="AV43" s="1081"/>
      <c r="AW43" s="1081"/>
      <c r="AX43" s="1081"/>
      <c r="AY43" s="1081"/>
      <c r="AZ43" s="1081"/>
      <c r="BA43" s="1081"/>
      <c r="BB43" s="1081"/>
      <c r="BC43" s="1082"/>
      <c r="BD43" s="1083"/>
      <c r="BE43" s="1083"/>
      <c r="BF43" s="1236"/>
      <c r="BG43" s="1078"/>
      <c r="BH43" s="1081"/>
      <c r="BI43" s="1081"/>
      <c r="BJ43" s="1081"/>
      <c r="BK43" s="1088"/>
      <c r="BL43" s="1085"/>
      <c r="BM43" s="1081"/>
    </row>
    <row r="44" spans="1:65" ht="30" x14ac:dyDescent="0.25">
      <c r="A44" s="1181" t="s">
        <v>1604</v>
      </c>
      <c r="B44" s="1021"/>
      <c r="C44" s="1074"/>
      <c r="D44" s="515" t="str">
        <f>_xlfn.XLOOKUP($C44, '15. New Fleet Description'!$A$14:$A$815,'15. New Fleet Description'!H$14:H$815, "", 0, 1)</f>
        <v/>
      </c>
      <c r="E44" s="515" t="str">
        <f>_xlfn.XLOOKUP($C44, '15. New Fleet Description'!$A$14:$A$815,'15. New Fleet Description'!B$14:B$815, "", 0, 1)</f>
        <v/>
      </c>
      <c r="F44" s="515" t="str">
        <f>_xlfn.XLOOKUP($C44, '15. New Fleet Description'!$A$14:$A$815,'15. New Fleet Description'!C$14:C$815, "", 0, 1)</f>
        <v/>
      </c>
      <c r="G44" s="515" t="str">
        <f>_xlfn.XLOOKUP($C44, '15. New Fleet Description'!$A$14:$A$815,'15. New Fleet Description'!D$14:D$815, "", 0, 1)</f>
        <v/>
      </c>
      <c r="H44" s="515" t="str">
        <f>_xlfn.XLOOKUP($C44, '15. New Fleet Description'!$A$14:$A$815,'15. New Fleet Description'!E$14:E$815, "", 0, 1)</f>
        <v/>
      </c>
      <c r="I44" s="515" t="str">
        <f>_xlfn.XLOOKUP($C44, '15. New Fleet Description'!$A$14:$A$815,'15. New Fleet Description'!F$14:F$815, "", 0, 1)</f>
        <v/>
      </c>
      <c r="J44" s="515" t="str">
        <f>_xlfn.XLOOKUP($C44, '15. New Fleet Description'!$A$14:$A$815,'15. New Fleet Description'!G$14:G$815, "", 0, 1)</f>
        <v/>
      </c>
      <c r="K44" s="725" t="str">
        <f>_xlfn.XLOOKUP($C44, '15. New Fleet Description'!$A$14:$A$815,'15. New Fleet Description'!K$14:K$815, "", 0, 1)</f>
        <v/>
      </c>
      <c r="L44" s="515" t="str">
        <f>_xlfn.XLOOKUP($C44, '15. New Fleet Description'!$A$14:$A$815,'15. New Fleet Description'!L$14:L$815, "", 0, 1)</f>
        <v/>
      </c>
      <c r="M44" s="515" t="str">
        <f>_xlfn.XLOOKUP($C44, '15. New Fleet Description'!$A$14:$A$815,'15. New Fleet Description'!M$14:M$815, "", 0, 1)</f>
        <v/>
      </c>
      <c r="N44" s="515" t="str">
        <f>_xlfn.XLOOKUP($C44, '15. New Fleet Description'!$A$14:$A$815,'15. New Fleet Description'!N$14:N$815, "", 0, 1)</f>
        <v/>
      </c>
      <c r="O44" s="515" t="str">
        <f>_xlfn.XLOOKUP($C44, '15. New Fleet Description'!$A$14:$A$815,'15. New Fleet Description'!O$14:O$815, "", 0, 1)</f>
        <v/>
      </c>
      <c r="P44" s="515" t="str">
        <f>_xlfn.XLOOKUP($C44, '15. New Fleet Description'!$A$14:$A$815,'15. New Fleet Description'!P$14:P$815, "", 0, 1)</f>
        <v/>
      </c>
      <c r="Q44" s="515" t="str">
        <f>_xlfn.XLOOKUP($C44, '15. New Fleet Description'!$A$14:$A$815,'15. New Fleet Description'!R$14:R$815, "", 0, 1)</f>
        <v/>
      </c>
      <c r="R44" s="515" t="str">
        <f>_xlfn.XLOOKUP($C44, '15. New Fleet Description'!$A$14:$A$815,'15. New Fleet Description'!S$14:S$815, "", 0, 1)</f>
        <v/>
      </c>
      <c r="S44" s="515" t="str">
        <f>_xlfn.XLOOKUP($C44, '15. New Fleet Description'!$A$14:$A$815,'15. New Fleet Description'!T$14:T$815, "", 0, 1)</f>
        <v/>
      </c>
      <c r="T44" s="515" t="str">
        <f>_xlfn.XLOOKUP($C44, '15. New Fleet Description'!$A$14:$A$815,'15. New Fleet Description'!U$14:U$815, "", 0, 1)</f>
        <v/>
      </c>
      <c r="U44" s="515" t="str">
        <f>_xlfn.XLOOKUP($C44, '15. New Fleet Description'!$A$14:$A$815,'15. New Fleet Description'!V$14:V$815, "", 0, 1)</f>
        <v/>
      </c>
      <c r="V44" s="515" t="str">
        <f>_xlfn.XLOOKUP($C44, '15. New Fleet Description'!$A$14:$A$815,'15. New Fleet Description'!W$14:W$815, "", 0, 1)</f>
        <v/>
      </c>
      <c r="W44" s="515" t="str">
        <f>_xlfn.XLOOKUP($C44, '15. New Fleet Description'!$A$14:$A$815,'15. New Fleet Description'!X$14:X$815, "", 0, 1)</f>
        <v/>
      </c>
      <c r="X44" s="515" t="str">
        <f>_xlfn.XLOOKUP($C44, '15. New Fleet Description'!$A$14:$A$815,'15. New Fleet Description'!Z$14:Z$815, "", 0, 1)</f>
        <v/>
      </c>
      <c r="Y44" s="515" t="str">
        <f>_xlfn.XLOOKUP($C44, '15. New Fleet Description'!$A$14:$A$815,'15. New Fleet Description'!AA$14:AA$815, "", 0, 1)</f>
        <v/>
      </c>
      <c r="Z44" s="515" t="str">
        <f>_xlfn.XLOOKUP($C44, '15. New Fleet Description'!$A$14:$A$815,'15. New Fleet Description'!AB$14:AB$815, "", 0, 1)</f>
        <v/>
      </c>
      <c r="AA44" s="1076"/>
      <c r="AB44" s="1076" t="s">
        <v>212</v>
      </c>
      <c r="AC44" s="1076"/>
      <c r="AD44" s="1011"/>
      <c r="AE44" s="1011"/>
      <c r="AF44" s="1011"/>
      <c r="AG44" s="1078"/>
      <c r="AH44" s="1081"/>
      <c r="AI44" s="1081"/>
      <c r="AJ44" s="1081"/>
      <c r="AK44" s="1081"/>
      <c r="AL44" s="1081"/>
      <c r="AM44" s="1081"/>
      <c r="AN44" s="1081"/>
      <c r="AO44" s="1081"/>
      <c r="AP44" s="1080"/>
      <c r="AQ44" s="1078"/>
      <c r="AR44" s="1081"/>
      <c r="AS44" s="1081"/>
      <c r="AT44" s="1081"/>
      <c r="AU44" s="1081"/>
      <c r="AV44" s="1081"/>
      <c r="AW44" s="1081"/>
      <c r="AX44" s="1081"/>
      <c r="AY44" s="1081"/>
      <c r="AZ44" s="1081"/>
      <c r="BA44" s="1081"/>
      <c r="BB44" s="1081"/>
      <c r="BC44" s="1082"/>
      <c r="BD44" s="1083"/>
      <c r="BE44" s="1083"/>
      <c r="BF44" s="1236"/>
      <c r="BG44" s="1078"/>
      <c r="BH44" s="1081"/>
      <c r="BI44" s="1081"/>
      <c r="BJ44" s="1081"/>
      <c r="BK44" s="1088"/>
      <c r="BL44" s="1085"/>
      <c r="BM44" s="1081"/>
    </row>
    <row r="45" spans="1:65" ht="30" x14ac:dyDescent="0.25">
      <c r="A45" s="1181" t="s">
        <v>1605</v>
      </c>
      <c r="B45" s="1021"/>
      <c r="C45" s="1074"/>
      <c r="D45" s="515" t="str">
        <f>_xlfn.XLOOKUP($C45, '15. New Fleet Description'!$A$14:$A$815,'15. New Fleet Description'!H$14:H$815, "", 0, 1)</f>
        <v/>
      </c>
      <c r="E45" s="515" t="str">
        <f>_xlfn.XLOOKUP($C45, '15. New Fleet Description'!$A$14:$A$815,'15. New Fleet Description'!B$14:B$815, "", 0, 1)</f>
        <v/>
      </c>
      <c r="F45" s="515" t="str">
        <f>_xlfn.XLOOKUP($C45, '15. New Fleet Description'!$A$14:$A$815,'15. New Fleet Description'!C$14:C$815, "", 0, 1)</f>
        <v/>
      </c>
      <c r="G45" s="515" t="str">
        <f>_xlfn.XLOOKUP($C45, '15. New Fleet Description'!$A$14:$A$815,'15. New Fleet Description'!D$14:D$815, "", 0, 1)</f>
        <v/>
      </c>
      <c r="H45" s="515" t="str">
        <f>_xlfn.XLOOKUP($C45, '15. New Fleet Description'!$A$14:$A$815,'15. New Fleet Description'!E$14:E$815, "", 0, 1)</f>
        <v/>
      </c>
      <c r="I45" s="515" t="str">
        <f>_xlfn.XLOOKUP($C45, '15. New Fleet Description'!$A$14:$A$815,'15. New Fleet Description'!F$14:F$815, "", 0, 1)</f>
        <v/>
      </c>
      <c r="J45" s="515" t="str">
        <f>_xlfn.XLOOKUP($C45, '15. New Fleet Description'!$A$14:$A$815,'15. New Fleet Description'!G$14:G$815, "", 0, 1)</f>
        <v/>
      </c>
      <c r="K45" s="725" t="str">
        <f>_xlfn.XLOOKUP($C45, '15. New Fleet Description'!$A$14:$A$815,'15. New Fleet Description'!K$14:K$815, "", 0, 1)</f>
        <v/>
      </c>
      <c r="L45" s="515" t="str">
        <f>_xlfn.XLOOKUP($C45, '15. New Fleet Description'!$A$14:$A$815,'15. New Fleet Description'!L$14:L$815, "", 0, 1)</f>
        <v/>
      </c>
      <c r="M45" s="515" t="str">
        <f>_xlfn.XLOOKUP($C45, '15. New Fleet Description'!$A$14:$A$815,'15. New Fleet Description'!M$14:M$815, "", 0, 1)</f>
        <v/>
      </c>
      <c r="N45" s="515" t="str">
        <f>_xlfn.XLOOKUP($C45, '15. New Fleet Description'!$A$14:$A$815,'15. New Fleet Description'!N$14:N$815, "", 0, 1)</f>
        <v/>
      </c>
      <c r="O45" s="515" t="str">
        <f>_xlfn.XLOOKUP($C45, '15. New Fleet Description'!$A$14:$A$815,'15. New Fleet Description'!O$14:O$815, "", 0, 1)</f>
        <v/>
      </c>
      <c r="P45" s="515" t="str">
        <f>_xlfn.XLOOKUP($C45, '15. New Fleet Description'!$A$14:$A$815,'15. New Fleet Description'!P$14:P$815, "", 0, 1)</f>
        <v/>
      </c>
      <c r="Q45" s="515" t="str">
        <f>_xlfn.XLOOKUP($C45, '15. New Fleet Description'!$A$14:$A$815,'15. New Fleet Description'!R$14:R$815, "", 0, 1)</f>
        <v/>
      </c>
      <c r="R45" s="515" t="str">
        <f>_xlfn.XLOOKUP($C45, '15. New Fleet Description'!$A$14:$A$815,'15. New Fleet Description'!S$14:S$815, "", 0, 1)</f>
        <v/>
      </c>
      <c r="S45" s="515" t="str">
        <f>_xlfn.XLOOKUP($C45, '15. New Fleet Description'!$A$14:$A$815,'15. New Fleet Description'!T$14:T$815, "", 0, 1)</f>
        <v/>
      </c>
      <c r="T45" s="515" t="str">
        <f>_xlfn.XLOOKUP($C45, '15. New Fleet Description'!$A$14:$A$815,'15. New Fleet Description'!U$14:U$815, "", 0, 1)</f>
        <v/>
      </c>
      <c r="U45" s="515" t="str">
        <f>_xlfn.XLOOKUP($C45, '15. New Fleet Description'!$A$14:$A$815,'15. New Fleet Description'!V$14:V$815, "", 0, 1)</f>
        <v/>
      </c>
      <c r="V45" s="515" t="str">
        <f>_xlfn.XLOOKUP($C45, '15. New Fleet Description'!$A$14:$A$815,'15. New Fleet Description'!W$14:W$815, "", 0, 1)</f>
        <v/>
      </c>
      <c r="W45" s="515" t="str">
        <f>_xlfn.XLOOKUP($C45, '15. New Fleet Description'!$A$14:$A$815,'15. New Fleet Description'!X$14:X$815, "", 0, 1)</f>
        <v/>
      </c>
      <c r="X45" s="515" t="str">
        <f>_xlfn.XLOOKUP($C45, '15. New Fleet Description'!$A$14:$A$815,'15. New Fleet Description'!Z$14:Z$815, "", 0, 1)</f>
        <v/>
      </c>
      <c r="Y45" s="515" t="str">
        <f>_xlfn.XLOOKUP($C45, '15. New Fleet Description'!$A$14:$A$815,'15. New Fleet Description'!AA$14:AA$815, "", 0, 1)</f>
        <v/>
      </c>
      <c r="Z45" s="515" t="str">
        <f>_xlfn.XLOOKUP($C45, '15. New Fleet Description'!$A$14:$A$815,'15. New Fleet Description'!AB$14:AB$815, "", 0, 1)</f>
        <v/>
      </c>
      <c r="AA45" s="1076"/>
      <c r="AB45" s="1076" t="s">
        <v>212</v>
      </c>
      <c r="AC45" s="1076"/>
      <c r="AD45" s="1011"/>
      <c r="AE45" s="1011"/>
      <c r="AF45" s="1011"/>
      <c r="AG45" s="1078"/>
      <c r="AH45" s="1081"/>
      <c r="AI45" s="1081"/>
      <c r="AJ45" s="1081"/>
      <c r="AK45" s="1081"/>
      <c r="AL45" s="1081"/>
      <c r="AM45" s="1081"/>
      <c r="AN45" s="1081"/>
      <c r="AO45" s="1081"/>
      <c r="AP45" s="1080"/>
      <c r="AQ45" s="1078"/>
      <c r="AR45" s="1081"/>
      <c r="AS45" s="1081"/>
      <c r="AT45" s="1081"/>
      <c r="AU45" s="1081"/>
      <c r="AV45" s="1081"/>
      <c r="AW45" s="1081"/>
      <c r="AX45" s="1081"/>
      <c r="AY45" s="1081"/>
      <c r="AZ45" s="1081"/>
      <c r="BA45" s="1081"/>
      <c r="BB45" s="1081"/>
      <c r="BC45" s="1082"/>
      <c r="BD45" s="1083"/>
      <c r="BE45" s="1083"/>
      <c r="BF45" s="1236"/>
      <c r="BG45" s="1078"/>
      <c r="BH45" s="1081"/>
      <c r="BI45" s="1081"/>
      <c r="BJ45" s="1081"/>
      <c r="BK45" s="1088"/>
      <c r="BL45" s="1085"/>
      <c r="BM45" s="1081"/>
    </row>
    <row r="46" spans="1:65" ht="30" x14ac:dyDescent="0.25">
      <c r="A46" s="1181" t="s">
        <v>1606</v>
      </c>
      <c r="B46" s="1021"/>
      <c r="C46" s="1074"/>
      <c r="D46" s="515" t="str">
        <f>_xlfn.XLOOKUP($C46, '15. New Fleet Description'!$A$14:$A$815,'15. New Fleet Description'!H$14:H$815, "", 0, 1)</f>
        <v/>
      </c>
      <c r="E46" s="515" t="str">
        <f>_xlfn.XLOOKUP($C46, '15. New Fleet Description'!$A$14:$A$815,'15. New Fleet Description'!B$14:B$815, "", 0, 1)</f>
        <v/>
      </c>
      <c r="F46" s="515" t="str">
        <f>_xlfn.XLOOKUP($C46, '15. New Fleet Description'!$A$14:$A$815,'15. New Fleet Description'!C$14:C$815, "", 0, 1)</f>
        <v/>
      </c>
      <c r="G46" s="515" t="str">
        <f>_xlfn.XLOOKUP($C46, '15. New Fleet Description'!$A$14:$A$815,'15. New Fleet Description'!D$14:D$815, "", 0, 1)</f>
        <v/>
      </c>
      <c r="H46" s="515" t="str">
        <f>_xlfn.XLOOKUP($C46, '15. New Fleet Description'!$A$14:$A$815,'15. New Fleet Description'!E$14:E$815, "", 0, 1)</f>
        <v/>
      </c>
      <c r="I46" s="515" t="str">
        <f>_xlfn.XLOOKUP($C46, '15. New Fleet Description'!$A$14:$A$815,'15. New Fleet Description'!F$14:F$815, "", 0, 1)</f>
        <v/>
      </c>
      <c r="J46" s="515" t="str">
        <f>_xlfn.XLOOKUP($C46, '15. New Fleet Description'!$A$14:$A$815,'15. New Fleet Description'!G$14:G$815, "", 0, 1)</f>
        <v/>
      </c>
      <c r="K46" s="725" t="str">
        <f>_xlfn.XLOOKUP($C46, '15. New Fleet Description'!$A$14:$A$815,'15. New Fleet Description'!K$14:K$815, "", 0, 1)</f>
        <v/>
      </c>
      <c r="L46" s="515" t="str">
        <f>_xlfn.XLOOKUP($C46, '15. New Fleet Description'!$A$14:$A$815,'15. New Fleet Description'!L$14:L$815, "", 0, 1)</f>
        <v/>
      </c>
      <c r="M46" s="515" t="str">
        <f>_xlfn.XLOOKUP($C46, '15. New Fleet Description'!$A$14:$A$815,'15. New Fleet Description'!M$14:M$815, "", 0, 1)</f>
        <v/>
      </c>
      <c r="N46" s="515" t="str">
        <f>_xlfn.XLOOKUP($C46, '15. New Fleet Description'!$A$14:$A$815,'15. New Fleet Description'!N$14:N$815, "", 0, 1)</f>
        <v/>
      </c>
      <c r="O46" s="515" t="str">
        <f>_xlfn.XLOOKUP($C46, '15. New Fleet Description'!$A$14:$A$815,'15. New Fleet Description'!O$14:O$815, "", 0, 1)</f>
        <v/>
      </c>
      <c r="P46" s="515" t="str">
        <f>_xlfn.XLOOKUP($C46, '15. New Fleet Description'!$A$14:$A$815,'15. New Fleet Description'!P$14:P$815, "", 0, 1)</f>
        <v/>
      </c>
      <c r="Q46" s="515" t="str">
        <f>_xlfn.XLOOKUP($C46, '15. New Fleet Description'!$A$14:$A$815,'15. New Fleet Description'!R$14:R$815, "", 0, 1)</f>
        <v/>
      </c>
      <c r="R46" s="515" t="str">
        <f>_xlfn.XLOOKUP($C46, '15. New Fleet Description'!$A$14:$A$815,'15. New Fleet Description'!S$14:S$815, "", 0, 1)</f>
        <v/>
      </c>
      <c r="S46" s="515" t="str">
        <f>_xlfn.XLOOKUP($C46, '15. New Fleet Description'!$A$14:$A$815,'15. New Fleet Description'!T$14:T$815, "", 0, 1)</f>
        <v/>
      </c>
      <c r="T46" s="515" t="str">
        <f>_xlfn.XLOOKUP($C46, '15. New Fleet Description'!$A$14:$A$815,'15. New Fleet Description'!U$14:U$815, "", 0, 1)</f>
        <v/>
      </c>
      <c r="U46" s="515" t="str">
        <f>_xlfn.XLOOKUP($C46, '15. New Fleet Description'!$A$14:$A$815,'15. New Fleet Description'!V$14:V$815, "", 0, 1)</f>
        <v/>
      </c>
      <c r="V46" s="515" t="str">
        <f>_xlfn.XLOOKUP($C46, '15. New Fleet Description'!$A$14:$A$815,'15. New Fleet Description'!W$14:W$815, "", 0, 1)</f>
        <v/>
      </c>
      <c r="W46" s="515" t="str">
        <f>_xlfn.XLOOKUP($C46, '15. New Fleet Description'!$A$14:$A$815,'15. New Fleet Description'!X$14:X$815, "", 0, 1)</f>
        <v/>
      </c>
      <c r="X46" s="515" t="str">
        <f>_xlfn.XLOOKUP($C46, '15. New Fleet Description'!$A$14:$A$815,'15. New Fleet Description'!Z$14:Z$815, "", 0, 1)</f>
        <v/>
      </c>
      <c r="Y46" s="515" t="str">
        <f>_xlfn.XLOOKUP($C46, '15. New Fleet Description'!$A$14:$A$815,'15. New Fleet Description'!AA$14:AA$815, "", 0, 1)</f>
        <v/>
      </c>
      <c r="Z46" s="515" t="str">
        <f>_xlfn.XLOOKUP($C46, '15. New Fleet Description'!$A$14:$A$815,'15. New Fleet Description'!AB$14:AB$815, "", 0, 1)</f>
        <v/>
      </c>
      <c r="AA46" s="1076"/>
      <c r="AB46" s="1076" t="s">
        <v>212</v>
      </c>
      <c r="AC46" s="1076"/>
      <c r="AD46" s="1011"/>
      <c r="AE46" s="1011"/>
      <c r="AF46" s="1011"/>
      <c r="AG46" s="1078"/>
      <c r="AH46" s="1081"/>
      <c r="AI46" s="1081"/>
      <c r="AJ46" s="1081"/>
      <c r="AK46" s="1081"/>
      <c r="AL46" s="1081"/>
      <c r="AM46" s="1081"/>
      <c r="AN46" s="1081"/>
      <c r="AO46" s="1081"/>
      <c r="AP46" s="1080"/>
      <c r="AQ46" s="1078"/>
      <c r="AR46" s="1081"/>
      <c r="AS46" s="1081"/>
      <c r="AT46" s="1081"/>
      <c r="AU46" s="1081"/>
      <c r="AV46" s="1081"/>
      <c r="AW46" s="1081"/>
      <c r="AX46" s="1081"/>
      <c r="AY46" s="1081"/>
      <c r="AZ46" s="1081"/>
      <c r="BA46" s="1081"/>
      <c r="BB46" s="1081"/>
      <c r="BC46" s="1082"/>
      <c r="BD46" s="1083"/>
      <c r="BE46" s="1083"/>
      <c r="BF46" s="1236"/>
      <c r="BG46" s="1078"/>
      <c r="BH46" s="1081"/>
      <c r="BI46" s="1081"/>
      <c r="BJ46" s="1081"/>
      <c r="BK46" s="1088"/>
      <c r="BL46" s="1085"/>
      <c r="BM46" s="1081"/>
    </row>
    <row r="47" spans="1:65" ht="30" x14ac:dyDescent="0.25">
      <c r="A47" s="1181" t="s">
        <v>1607</v>
      </c>
      <c r="B47" s="1021"/>
      <c r="C47" s="1074"/>
      <c r="D47" s="515" t="str">
        <f>_xlfn.XLOOKUP($C47, '15. New Fleet Description'!$A$14:$A$815,'15. New Fleet Description'!H$14:H$815, "", 0, 1)</f>
        <v/>
      </c>
      <c r="E47" s="515" t="str">
        <f>_xlfn.XLOOKUP($C47, '15. New Fleet Description'!$A$14:$A$815,'15. New Fleet Description'!B$14:B$815, "", 0, 1)</f>
        <v/>
      </c>
      <c r="F47" s="515" t="str">
        <f>_xlfn.XLOOKUP($C47, '15. New Fleet Description'!$A$14:$A$815,'15. New Fleet Description'!C$14:C$815, "", 0, 1)</f>
        <v/>
      </c>
      <c r="G47" s="515" t="str">
        <f>_xlfn.XLOOKUP($C47, '15. New Fleet Description'!$A$14:$A$815,'15. New Fleet Description'!D$14:D$815, "", 0, 1)</f>
        <v/>
      </c>
      <c r="H47" s="515" t="str">
        <f>_xlfn.XLOOKUP($C47, '15. New Fleet Description'!$A$14:$A$815,'15. New Fleet Description'!E$14:E$815, "", 0, 1)</f>
        <v/>
      </c>
      <c r="I47" s="515" t="str">
        <f>_xlfn.XLOOKUP($C47, '15. New Fleet Description'!$A$14:$A$815,'15. New Fleet Description'!F$14:F$815, "", 0, 1)</f>
        <v/>
      </c>
      <c r="J47" s="515" t="str">
        <f>_xlfn.XLOOKUP($C47, '15. New Fleet Description'!$A$14:$A$815,'15. New Fleet Description'!G$14:G$815, "", 0, 1)</f>
        <v/>
      </c>
      <c r="K47" s="725" t="str">
        <f>_xlfn.XLOOKUP($C47, '15. New Fleet Description'!$A$14:$A$815,'15. New Fleet Description'!K$14:K$815, "", 0, 1)</f>
        <v/>
      </c>
      <c r="L47" s="515" t="str">
        <f>_xlfn.XLOOKUP($C47, '15. New Fleet Description'!$A$14:$A$815,'15. New Fleet Description'!L$14:L$815, "", 0, 1)</f>
        <v/>
      </c>
      <c r="M47" s="515" t="str">
        <f>_xlfn.XLOOKUP($C47, '15. New Fleet Description'!$A$14:$A$815,'15. New Fleet Description'!M$14:M$815, "", 0, 1)</f>
        <v/>
      </c>
      <c r="N47" s="515" t="str">
        <f>_xlfn.XLOOKUP($C47, '15. New Fleet Description'!$A$14:$A$815,'15. New Fleet Description'!N$14:N$815, "", 0, 1)</f>
        <v/>
      </c>
      <c r="O47" s="515" t="str">
        <f>_xlfn.XLOOKUP($C47, '15. New Fleet Description'!$A$14:$A$815,'15. New Fleet Description'!O$14:O$815, "", 0, 1)</f>
        <v/>
      </c>
      <c r="P47" s="515" t="str">
        <f>_xlfn.XLOOKUP($C47, '15. New Fleet Description'!$A$14:$A$815,'15. New Fleet Description'!P$14:P$815, "", 0, 1)</f>
        <v/>
      </c>
      <c r="Q47" s="515" t="str">
        <f>_xlfn.XLOOKUP($C47, '15. New Fleet Description'!$A$14:$A$815,'15. New Fleet Description'!R$14:R$815, "", 0, 1)</f>
        <v/>
      </c>
      <c r="R47" s="515" t="str">
        <f>_xlfn.XLOOKUP($C47, '15. New Fleet Description'!$A$14:$A$815,'15. New Fleet Description'!S$14:S$815, "", 0, 1)</f>
        <v/>
      </c>
      <c r="S47" s="515" t="str">
        <f>_xlfn.XLOOKUP($C47, '15. New Fleet Description'!$A$14:$A$815,'15. New Fleet Description'!T$14:T$815, "", 0, 1)</f>
        <v/>
      </c>
      <c r="T47" s="515" t="str">
        <f>_xlfn.XLOOKUP($C47, '15. New Fleet Description'!$A$14:$A$815,'15. New Fleet Description'!U$14:U$815, "", 0, 1)</f>
        <v/>
      </c>
      <c r="U47" s="515" t="str">
        <f>_xlfn.XLOOKUP($C47, '15. New Fleet Description'!$A$14:$A$815,'15. New Fleet Description'!V$14:V$815, "", 0, 1)</f>
        <v/>
      </c>
      <c r="V47" s="515" t="str">
        <f>_xlfn.XLOOKUP($C47, '15. New Fleet Description'!$A$14:$A$815,'15. New Fleet Description'!W$14:W$815, "", 0, 1)</f>
        <v/>
      </c>
      <c r="W47" s="515" t="str">
        <f>_xlfn.XLOOKUP($C47, '15. New Fleet Description'!$A$14:$A$815,'15. New Fleet Description'!X$14:X$815, "", 0, 1)</f>
        <v/>
      </c>
      <c r="X47" s="515" t="str">
        <f>_xlfn.XLOOKUP($C47, '15. New Fleet Description'!$A$14:$A$815,'15. New Fleet Description'!Z$14:Z$815, "", 0, 1)</f>
        <v/>
      </c>
      <c r="Y47" s="515" t="str">
        <f>_xlfn.XLOOKUP($C47, '15. New Fleet Description'!$A$14:$A$815,'15. New Fleet Description'!AA$14:AA$815, "", 0, 1)</f>
        <v/>
      </c>
      <c r="Z47" s="515" t="str">
        <f>_xlfn.XLOOKUP($C47, '15. New Fleet Description'!$A$14:$A$815,'15. New Fleet Description'!AB$14:AB$815, "", 0, 1)</f>
        <v/>
      </c>
      <c r="AA47" s="1076"/>
      <c r="AB47" s="1076" t="s">
        <v>212</v>
      </c>
      <c r="AC47" s="1076"/>
      <c r="AD47" s="1011"/>
      <c r="AE47" s="1011"/>
      <c r="AF47" s="1011"/>
      <c r="AG47" s="1078"/>
      <c r="AH47" s="1081"/>
      <c r="AI47" s="1081"/>
      <c r="AJ47" s="1081"/>
      <c r="AK47" s="1081"/>
      <c r="AL47" s="1081"/>
      <c r="AM47" s="1081"/>
      <c r="AN47" s="1081"/>
      <c r="AO47" s="1081"/>
      <c r="AP47" s="1080"/>
      <c r="AQ47" s="1078"/>
      <c r="AR47" s="1081"/>
      <c r="AS47" s="1081"/>
      <c r="AT47" s="1081"/>
      <c r="AU47" s="1081"/>
      <c r="AV47" s="1081"/>
      <c r="AW47" s="1081"/>
      <c r="AX47" s="1081"/>
      <c r="AY47" s="1081"/>
      <c r="AZ47" s="1081"/>
      <c r="BA47" s="1081"/>
      <c r="BB47" s="1081"/>
      <c r="BC47" s="1082"/>
      <c r="BD47" s="1083"/>
      <c r="BE47" s="1083"/>
      <c r="BF47" s="1236"/>
      <c r="BG47" s="1078"/>
      <c r="BH47" s="1081"/>
      <c r="BI47" s="1081"/>
      <c r="BJ47" s="1081"/>
      <c r="BK47" s="1088"/>
      <c r="BL47" s="1085"/>
      <c r="BM47" s="1081"/>
    </row>
    <row r="48" spans="1:65" ht="30" x14ac:dyDescent="0.25">
      <c r="A48" s="1181" t="s">
        <v>1608</v>
      </c>
      <c r="B48" s="1021"/>
      <c r="C48" s="1074"/>
      <c r="D48" s="515" t="str">
        <f>_xlfn.XLOOKUP($C48, '15. New Fleet Description'!$A$14:$A$815,'15. New Fleet Description'!H$14:H$815, "", 0, 1)</f>
        <v/>
      </c>
      <c r="E48" s="515" t="str">
        <f>_xlfn.XLOOKUP($C48, '15. New Fleet Description'!$A$14:$A$815,'15. New Fleet Description'!B$14:B$815, "", 0, 1)</f>
        <v/>
      </c>
      <c r="F48" s="515" t="str">
        <f>_xlfn.XLOOKUP($C48, '15. New Fleet Description'!$A$14:$A$815,'15. New Fleet Description'!C$14:C$815, "", 0, 1)</f>
        <v/>
      </c>
      <c r="G48" s="515" t="str">
        <f>_xlfn.XLOOKUP($C48, '15. New Fleet Description'!$A$14:$A$815,'15. New Fleet Description'!D$14:D$815, "", 0, 1)</f>
        <v/>
      </c>
      <c r="H48" s="515" t="str">
        <f>_xlfn.XLOOKUP($C48, '15. New Fleet Description'!$A$14:$A$815,'15. New Fleet Description'!E$14:E$815, "", 0, 1)</f>
        <v/>
      </c>
      <c r="I48" s="515" t="str">
        <f>_xlfn.XLOOKUP($C48, '15. New Fleet Description'!$A$14:$A$815,'15. New Fleet Description'!F$14:F$815, "", 0, 1)</f>
        <v/>
      </c>
      <c r="J48" s="515" t="str">
        <f>_xlfn.XLOOKUP($C48, '15. New Fleet Description'!$A$14:$A$815,'15. New Fleet Description'!G$14:G$815, "", 0, 1)</f>
        <v/>
      </c>
      <c r="K48" s="725" t="str">
        <f>_xlfn.XLOOKUP($C48, '15. New Fleet Description'!$A$14:$A$815,'15. New Fleet Description'!K$14:K$815, "", 0, 1)</f>
        <v/>
      </c>
      <c r="L48" s="515" t="str">
        <f>_xlfn.XLOOKUP($C48, '15. New Fleet Description'!$A$14:$A$815,'15. New Fleet Description'!L$14:L$815, "", 0, 1)</f>
        <v/>
      </c>
      <c r="M48" s="515" t="str">
        <f>_xlfn.XLOOKUP($C48, '15. New Fleet Description'!$A$14:$A$815,'15. New Fleet Description'!M$14:M$815, "", 0, 1)</f>
        <v/>
      </c>
      <c r="N48" s="515" t="str">
        <f>_xlfn.XLOOKUP($C48, '15. New Fleet Description'!$A$14:$A$815,'15. New Fleet Description'!N$14:N$815, "", 0, 1)</f>
        <v/>
      </c>
      <c r="O48" s="515" t="str">
        <f>_xlfn.XLOOKUP($C48, '15. New Fleet Description'!$A$14:$A$815,'15. New Fleet Description'!O$14:O$815, "", 0, 1)</f>
        <v/>
      </c>
      <c r="P48" s="515" t="str">
        <f>_xlfn.XLOOKUP($C48, '15. New Fleet Description'!$A$14:$A$815,'15. New Fleet Description'!P$14:P$815, "", 0, 1)</f>
        <v/>
      </c>
      <c r="Q48" s="515" t="str">
        <f>_xlfn.XLOOKUP($C48, '15. New Fleet Description'!$A$14:$A$815,'15. New Fleet Description'!R$14:R$815, "", 0, 1)</f>
        <v/>
      </c>
      <c r="R48" s="515" t="str">
        <f>_xlfn.XLOOKUP($C48, '15. New Fleet Description'!$A$14:$A$815,'15. New Fleet Description'!S$14:S$815, "", 0, 1)</f>
        <v/>
      </c>
      <c r="S48" s="515" t="str">
        <f>_xlfn.XLOOKUP($C48, '15. New Fleet Description'!$A$14:$A$815,'15. New Fleet Description'!T$14:T$815, "", 0, 1)</f>
        <v/>
      </c>
      <c r="T48" s="515" t="str">
        <f>_xlfn.XLOOKUP($C48, '15. New Fleet Description'!$A$14:$A$815,'15. New Fleet Description'!U$14:U$815, "", 0, 1)</f>
        <v/>
      </c>
      <c r="U48" s="515" t="str">
        <f>_xlfn.XLOOKUP($C48, '15. New Fleet Description'!$A$14:$A$815,'15. New Fleet Description'!V$14:V$815, "", 0, 1)</f>
        <v/>
      </c>
      <c r="V48" s="515" t="str">
        <f>_xlfn.XLOOKUP($C48, '15. New Fleet Description'!$A$14:$A$815,'15. New Fleet Description'!W$14:W$815, "", 0, 1)</f>
        <v/>
      </c>
      <c r="W48" s="515" t="str">
        <f>_xlfn.XLOOKUP($C48, '15. New Fleet Description'!$A$14:$A$815,'15. New Fleet Description'!X$14:X$815, "", 0, 1)</f>
        <v/>
      </c>
      <c r="X48" s="515" t="str">
        <f>_xlfn.XLOOKUP($C48, '15. New Fleet Description'!$A$14:$A$815,'15. New Fleet Description'!Z$14:Z$815, "", 0, 1)</f>
        <v/>
      </c>
      <c r="Y48" s="515" t="str">
        <f>_xlfn.XLOOKUP($C48, '15. New Fleet Description'!$A$14:$A$815,'15. New Fleet Description'!AA$14:AA$815, "", 0, 1)</f>
        <v/>
      </c>
      <c r="Z48" s="515" t="str">
        <f>_xlfn.XLOOKUP($C48, '15. New Fleet Description'!$A$14:$A$815,'15. New Fleet Description'!AB$14:AB$815, "", 0, 1)</f>
        <v/>
      </c>
      <c r="AA48" s="1076"/>
      <c r="AB48" s="1076" t="s">
        <v>212</v>
      </c>
      <c r="AC48" s="1076"/>
      <c r="AD48" s="1011"/>
      <c r="AE48" s="1011"/>
      <c r="AF48" s="1011"/>
      <c r="AG48" s="1078"/>
      <c r="AH48" s="1081"/>
      <c r="AI48" s="1081"/>
      <c r="AJ48" s="1081"/>
      <c r="AK48" s="1081"/>
      <c r="AL48" s="1081"/>
      <c r="AM48" s="1081"/>
      <c r="AN48" s="1081"/>
      <c r="AO48" s="1081"/>
      <c r="AP48" s="1080"/>
      <c r="AQ48" s="1078"/>
      <c r="AR48" s="1081"/>
      <c r="AS48" s="1081"/>
      <c r="AT48" s="1081"/>
      <c r="AU48" s="1081"/>
      <c r="AV48" s="1081"/>
      <c r="AW48" s="1081"/>
      <c r="AX48" s="1081"/>
      <c r="AY48" s="1081"/>
      <c r="AZ48" s="1081"/>
      <c r="BA48" s="1081"/>
      <c r="BB48" s="1081"/>
      <c r="BC48" s="1082"/>
      <c r="BD48" s="1083"/>
      <c r="BE48" s="1083"/>
      <c r="BF48" s="1236"/>
      <c r="BG48" s="1078"/>
      <c r="BH48" s="1081"/>
      <c r="BI48" s="1081"/>
      <c r="BJ48" s="1081"/>
      <c r="BK48" s="1088"/>
      <c r="BL48" s="1085"/>
      <c r="BM48" s="1081"/>
    </row>
    <row r="49" spans="1:65" ht="30" x14ac:dyDescent="0.25">
      <c r="A49" s="1181" t="s">
        <v>1609</v>
      </c>
      <c r="B49" s="1021"/>
      <c r="C49" s="1074"/>
      <c r="D49" s="515" t="str">
        <f>_xlfn.XLOOKUP($C49, '15. New Fleet Description'!$A$14:$A$815,'15. New Fleet Description'!H$14:H$815, "", 0, 1)</f>
        <v/>
      </c>
      <c r="E49" s="515" t="str">
        <f>_xlfn.XLOOKUP($C49, '15. New Fleet Description'!$A$14:$A$815,'15. New Fleet Description'!B$14:B$815, "", 0, 1)</f>
        <v/>
      </c>
      <c r="F49" s="515" t="str">
        <f>_xlfn.XLOOKUP($C49, '15. New Fleet Description'!$A$14:$A$815,'15. New Fleet Description'!C$14:C$815, "", 0, 1)</f>
        <v/>
      </c>
      <c r="G49" s="515" t="str">
        <f>_xlfn.XLOOKUP($C49, '15. New Fleet Description'!$A$14:$A$815,'15. New Fleet Description'!D$14:D$815, "", 0, 1)</f>
        <v/>
      </c>
      <c r="H49" s="515" t="str">
        <f>_xlfn.XLOOKUP($C49, '15. New Fleet Description'!$A$14:$A$815,'15. New Fleet Description'!E$14:E$815, "", 0, 1)</f>
        <v/>
      </c>
      <c r="I49" s="515" t="str">
        <f>_xlfn.XLOOKUP($C49, '15. New Fleet Description'!$A$14:$A$815,'15. New Fleet Description'!F$14:F$815, "", 0, 1)</f>
        <v/>
      </c>
      <c r="J49" s="515" t="str">
        <f>_xlfn.XLOOKUP($C49, '15. New Fleet Description'!$A$14:$A$815,'15. New Fleet Description'!G$14:G$815, "", 0, 1)</f>
        <v/>
      </c>
      <c r="K49" s="725" t="str">
        <f>_xlfn.XLOOKUP($C49, '15. New Fleet Description'!$A$14:$A$815,'15. New Fleet Description'!K$14:K$815, "", 0, 1)</f>
        <v/>
      </c>
      <c r="L49" s="515" t="str">
        <f>_xlfn.XLOOKUP($C49, '15. New Fleet Description'!$A$14:$A$815,'15. New Fleet Description'!L$14:L$815, "", 0, 1)</f>
        <v/>
      </c>
      <c r="M49" s="515" t="str">
        <f>_xlfn.XLOOKUP($C49, '15. New Fleet Description'!$A$14:$A$815,'15. New Fleet Description'!M$14:M$815, "", 0, 1)</f>
        <v/>
      </c>
      <c r="N49" s="515" t="str">
        <f>_xlfn.XLOOKUP($C49, '15. New Fleet Description'!$A$14:$A$815,'15. New Fleet Description'!N$14:N$815, "", 0, 1)</f>
        <v/>
      </c>
      <c r="O49" s="515" t="str">
        <f>_xlfn.XLOOKUP($C49, '15. New Fleet Description'!$A$14:$A$815,'15. New Fleet Description'!O$14:O$815, "", 0, 1)</f>
        <v/>
      </c>
      <c r="P49" s="515" t="str">
        <f>_xlfn.XLOOKUP($C49, '15. New Fleet Description'!$A$14:$A$815,'15. New Fleet Description'!P$14:P$815, "", 0, 1)</f>
        <v/>
      </c>
      <c r="Q49" s="515" t="str">
        <f>_xlfn.XLOOKUP($C49, '15. New Fleet Description'!$A$14:$A$815,'15. New Fleet Description'!R$14:R$815, "", 0, 1)</f>
        <v/>
      </c>
      <c r="R49" s="515" t="str">
        <f>_xlfn.XLOOKUP($C49, '15. New Fleet Description'!$A$14:$A$815,'15. New Fleet Description'!S$14:S$815, "", 0, 1)</f>
        <v/>
      </c>
      <c r="S49" s="515" t="str">
        <f>_xlfn.XLOOKUP($C49, '15. New Fleet Description'!$A$14:$A$815,'15. New Fleet Description'!T$14:T$815, "", 0, 1)</f>
        <v/>
      </c>
      <c r="T49" s="515" t="str">
        <f>_xlfn.XLOOKUP($C49, '15. New Fleet Description'!$A$14:$A$815,'15. New Fleet Description'!U$14:U$815, "", 0, 1)</f>
        <v/>
      </c>
      <c r="U49" s="515" t="str">
        <f>_xlfn.XLOOKUP($C49, '15. New Fleet Description'!$A$14:$A$815,'15. New Fleet Description'!V$14:V$815, "", 0, 1)</f>
        <v/>
      </c>
      <c r="V49" s="515" t="str">
        <f>_xlfn.XLOOKUP($C49, '15. New Fleet Description'!$A$14:$A$815,'15. New Fleet Description'!W$14:W$815, "", 0, 1)</f>
        <v/>
      </c>
      <c r="W49" s="515" t="str">
        <f>_xlfn.XLOOKUP($C49, '15. New Fleet Description'!$A$14:$A$815,'15. New Fleet Description'!X$14:X$815, "", 0, 1)</f>
        <v/>
      </c>
      <c r="X49" s="515" t="str">
        <f>_xlfn.XLOOKUP($C49, '15. New Fleet Description'!$A$14:$A$815,'15. New Fleet Description'!Z$14:Z$815, "", 0, 1)</f>
        <v/>
      </c>
      <c r="Y49" s="515" t="str">
        <f>_xlfn.XLOOKUP($C49, '15. New Fleet Description'!$A$14:$A$815,'15. New Fleet Description'!AA$14:AA$815, "", 0, 1)</f>
        <v/>
      </c>
      <c r="Z49" s="515" t="str">
        <f>_xlfn.XLOOKUP($C49, '15. New Fleet Description'!$A$14:$A$815,'15. New Fleet Description'!AB$14:AB$815, "", 0, 1)</f>
        <v/>
      </c>
      <c r="AA49" s="1076"/>
      <c r="AB49" s="1076" t="s">
        <v>212</v>
      </c>
      <c r="AC49" s="1076"/>
      <c r="AD49" s="1011"/>
      <c r="AE49" s="1011"/>
      <c r="AF49" s="1011"/>
      <c r="AG49" s="1078"/>
      <c r="AH49" s="1081"/>
      <c r="AI49" s="1081"/>
      <c r="AJ49" s="1081"/>
      <c r="AK49" s="1081"/>
      <c r="AL49" s="1081"/>
      <c r="AM49" s="1081"/>
      <c r="AN49" s="1081"/>
      <c r="AO49" s="1081"/>
      <c r="AP49" s="1080"/>
      <c r="AQ49" s="1078"/>
      <c r="AR49" s="1081"/>
      <c r="AS49" s="1081"/>
      <c r="AT49" s="1081"/>
      <c r="AU49" s="1081"/>
      <c r="AV49" s="1081"/>
      <c r="AW49" s="1081"/>
      <c r="AX49" s="1081"/>
      <c r="AY49" s="1081"/>
      <c r="AZ49" s="1081"/>
      <c r="BA49" s="1081"/>
      <c r="BB49" s="1081"/>
      <c r="BC49" s="1082"/>
      <c r="BD49" s="1083"/>
      <c r="BE49" s="1083"/>
      <c r="BF49" s="1236"/>
      <c r="BG49" s="1078"/>
      <c r="BH49" s="1081"/>
      <c r="BI49" s="1081"/>
      <c r="BJ49" s="1081"/>
      <c r="BK49" s="1088"/>
      <c r="BL49" s="1085"/>
      <c r="BM49" s="1081"/>
    </row>
    <row r="50" spans="1:65" ht="30" x14ac:dyDescent="0.25">
      <c r="A50" s="1181" t="s">
        <v>1610</v>
      </c>
      <c r="B50" s="1021"/>
      <c r="C50" s="1074"/>
      <c r="D50" s="515" t="str">
        <f>_xlfn.XLOOKUP($C50, '15. New Fleet Description'!$A$14:$A$815,'15. New Fleet Description'!H$14:H$815, "", 0, 1)</f>
        <v/>
      </c>
      <c r="E50" s="515" t="str">
        <f>_xlfn.XLOOKUP($C50, '15. New Fleet Description'!$A$14:$A$815,'15. New Fleet Description'!B$14:B$815, "", 0, 1)</f>
        <v/>
      </c>
      <c r="F50" s="515" t="str">
        <f>_xlfn.XLOOKUP($C50, '15. New Fleet Description'!$A$14:$A$815,'15. New Fleet Description'!C$14:C$815, "", 0, 1)</f>
        <v/>
      </c>
      <c r="G50" s="515" t="str">
        <f>_xlfn.XLOOKUP($C50, '15. New Fleet Description'!$A$14:$A$815,'15. New Fleet Description'!D$14:D$815, "", 0, 1)</f>
        <v/>
      </c>
      <c r="H50" s="515" t="str">
        <f>_xlfn.XLOOKUP($C50, '15. New Fleet Description'!$A$14:$A$815,'15. New Fleet Description'!E$14:E$815, "", 0, 1)</f>
        <v/>
      </c>
      <c r="I50" s="515" t="str">
        <f>_xlfn.XLOOKUP($C50, '15. New Fleet Description'!$A$14:$A$815,'15. New Fleet Description'!F$14:F$815, "", 0, 1)</f>
        <v/>
      </c>
      <c r="J50" s="515" t="str">
        <f>_xlfn.XLOOKUP($C50, '15. New Fleet Description'!$A$14:$A$815,'15. New Fleet Description'!G$14:G$815, "", 0, 1)</f>
        <v/>
      </c>
      <c r="K50" s="725" t="str">
        <f>_xlfn.XLOOKUP($C50, '15. New Fleet Description'!$A$14:$A$815,'15. New Fleet Description'!K$14:K$815, "", 0, 1)</f>
        <v/>
      </c>
      <c r="L50" s="515" t="str">
        <f>_xlfn.XLOOKUP($C50, '15. New Fleet Description'!$A$14:$A$815,'15. New Fleet Description'!L$14:L$815, "", 0, 1)</f>
        <v/>
      </c>
      <c r="M50" s="515" t="str">
        <f>_xlfn.XLOOKUP($C50, '15. New Fleet Description'!$A$14:$A$815,'15. New Fleet Description'!M$14:M$815, "", 0, 1)</f>
        <v/>
      </c>
      <c r="N50" s="515" t="str">
        <f>_xlfn.XLOOKUP($C50, '15. New Fleet Description'!$A$14:$A$815,'15. New Fleet Description'!N$14:N$815, "", 0, 1)</f>
        <v/>
      </c>
      <c r="O50" s="515" t="str">
        <f>_xlfn.XLOOKUP($C50, '15. New Fleet Description'!$A$14:$A$815,'15. New Fleet Description'!O$14:O$815, "", 0, 1)</f>
        <v/>
      </c>
      <c r="P50" s="515" t="str">
        <f>_xlfn.XLOOKUP($C50, '15. New Fleet Description'!$A$14:$A$815,'15. New Fleet Description'!P$14:P$815, "", 0, 1)</f>
        <v/>
      </c>
      <c r="Q50" s="515" t="str">
        <f>_xlfn.XLOOKUP($C50, '15. New Fleet Description'!$A$14:$A$815,'15. New Fleet Description'!R$14:R$815, "", 0, 1)</f>
        <v/>
      </c>
      <c r="R50" s="515" t="str">
        <f>_xlfn.XLOOKUP($C50, '15. New Fleet Description'!$A$14:$A$815,'15. New Fleet Description'!S$14:S$815, "", 0, 1)</f>
        <v/>
      </c>
      <c r="S50" s="515" t="str">
        <f>_xlfn.XLOOKUP($C50, '15. New Fleet Description'!$A$14:$A$815,'15. New Fleet Description'!T$14:T$815, "", 0, 1)</f>
        <v/>
      </c>
      <c r="T50" s="515" t="str">
        <f>_xlfn.XLOOKUP($C50, '15. New Fleet Description'!$A$14:$A$815,'15. New Fleet Description'!U$14:U$815, "", 0, 1)</f>
        <v/>
      </c>
      <c r="U50" s="515" t="str">
        <f>_xlfn.XLOOKUP($C50, '15. New Fleet Description'!$A$14:$A$815,'15. New Fleet Description'!V$14:V$815, "", 0, 1)</f>
        <v/>
      </c>
      <c r="V50" s="515" t="str">
        <f>_xlfn.XLOOKUP($C50, '15. New Fleet Description'!$A$14:$A$815,'15. New Fleet Description'!W$14:W$815, "", 0, 1)</f>
        <v/>
      </c>
      <c r="W50" s="515" t="str">
        <f>_xlfn.XLOOKUP($C50, '15. New Fleet Description'!$A$14:$A$815,'15. New Fleet Description'!X$14:X$815, "", 0, 1)</f>
        <v/>
      </c>
      <c r="X50" s="515" t="str">
        <f>_xlfn.XLOOKUP($C50, '15. New Fleet Description'!$A$14:$A$815,'15. New Fleet Description'!Z$14:Z$815, "", 0, 1)</f>
        <v/>
      </c>
      <c r="Y50" s="515" t="str">
        <f>_xlfn.XLOOKUP($C50, '15. New Fleet Description'!$A$14:$A$815,'15. New Fleet Description'!AA$14:AA$815, "", 0, 1)</f>
        <v/>
      </c>
      <c r="Z50" s="515" t="str">
        <f>_xlfn.XLOOKUP($C50, '15. New Fleet Description'!$A$14:$A$815,'15. New Fleet Description'!AB$14:AB$815, "", 0, 1)</f>
        <v/>
      </c>
      <c r="AA50" s="1076"/>
      <c r="AB50" s="1076" t="s">
        <v>212</v>
      </c>
      <c r="AC50" s="1076"/>
      <c r="AD50" s="1011"/>
      <c r="AE50" s="1011"/>
      <c r="AF50" s="1011"/>
      <c r="AG50" s="1078"/>
      <c r="AH50" s="1081"/>
      <c r="AI50" s="1081"/>
      <c r="AJ50" s="1081"/>
      <c r="AK50" s="1081"/>
      <c r="AL50" s="1081"/>
      <c r="AM50" s="1081"/>
      <c r="AN50" s="1081"/>
      <c r="AO50" s="1081"/>
      <c r="AP50" s="1080"/>
      <c r="AQ50" s="1078"/>
      <c r="AR50" s="1081"/>
      <c r="AS50" s="1081"/>
      <c r="AT50" s="1081"/>
      <c r="AU50" s="1081"/>
      <c r="AV50" s="1081"/>
      <c r="AW50" s="1081"/>
      <c r="AX50" s="1081"/>
      <c r="AY50" s="1081"/>
      <c r="AZ50" s="1081"/>
      <c r="BA50" s="1081"/>
      <c r="BB50" s="1081"/>
      <c r="BC50" s="1082"/>
      <c r="BD50" s="1083"/>
      <c r="BE50" s="1083"/>
      <c r="BF50" s="1236"/>
      <c r="BG50" s="1078"/>
      <c r="BH50" s="1081"/>
      <c r="BI50" s="1081"/>
      <c r="BJ50" s="1081"/>
      <c r="BK50" s="1088"/>
      <c r="BL50" s="1085"/>
      <c r="BM50" s="1081"/>
    </row>
    <row r="51" spans="1:65" ht="30" x14ac:dyDescent="0.25">
      <c r="A51" s="1181" t="s">
        <v>1611</v>
      </c>
      <c r="B51" s="1021"/>
      <c r="C51" s="1074"/>
      <c r="D51" s="515" t="str">
        <f>_xlfn.XLOOKUP($C51, '15. New Fleet Description'!$A$14:$A$815,'15. New Fleet Description'!H$14:H$815, "", 0, 1)</f>
        <v/>
      </c>
      <c r="E51" s="515" t="str">
        <f>_xlfn.XLOOKUP($C51, '15. New Fleet Description'!$A$14:$A$815,'15. New Fleet Description'!B$14:B$815, "", 0, 1)</f>
        <v/>
      </c>
      <c r="F51" s="515" t="str">
        <f>_xlfn.XLOOKUP($C51, '15. New Fleet Description'!$A$14:$A$815,'15. New Fleet Description'!C$14:C$815, "", 0, 1)</f>
        <v/>
      </c>
      <c r="G51" s="515" t="str">
        <f>_xlfn.XLOOKUP($C51, '15. New Fleet Description'!$A$14:$A$815,'15. New Fleet Description'!D$14:D$815, "", 0, 1)</f>
        <v/>
      </c>
      <c r="H51" s="515" t="str">
        <f>_xlfn.XLOOKUP($C51, '15. New Fleet Description'!$A$14:$A$815,'15. New Fleet Description'!E$14:E$815, "", 0, 1)</f>
        <v/>
      </c>
      <c r="I51" s="515" t="str">
        <f>_xlfn.XLOOKUP($C51, '15. New Fleet Description'!$A$14:$A$815,'15. New Fleet Description'!F$14:F$815, "", 0, 1)</f>
        <v/>
      </c>
      <c r="J51" s="515" t="str">
        <f>_xlfn.XLOOKUP($C51, '15. New Fleet Description'!$A$14:$A$815,'15. New Fleet Description'!G$14:G$815, "", 0, 1)</f>
        <v/>
      </c>
      <c r="K51" s="725" t="str">
        <f>_xlfn.XLOOKUP($C51, '15. New Fleet Description'!$A$14:$A$815,'15. New Fleet Description'!K$14:K$815, "", 0, 1)</f>
        <v/>
      </c>
      <c r="L51" s="515" t="str">
        <f>_xlfn.XLOOKUP($C51, '15. New Fleet Description'!$A$14:$A$815,'15. New Fleet Description'!L$14:L$815, "", 0, 1)</f>
        <v/>
      </c>
      <c r="M51" s="515" t="str">
        <f>_xlfn.XLOOKUP($C51, '15. New Fleet Description'!$A$14:$A$815,'15. New Fleet Description'!M$14:M$815, "", 0, 1)</f>
        <v/>
      </c>
      <c r="N51" s="515" t="str">
        <f>_xlfn.XLOOKUP($C51, '15. New Fleet Description'!$A$14:$A$815,'15. New Fleet Description'!N$14:N$815, "", 0, 1)</f>
        <v/>
      </c>
      <c r="O51" s="515" t="str">
        <f>_xlfn.XLOOKUP($C51, '15. New Fleet Description'!$A$14:$A$815,'15. New Fleet Description'!O$14:O$815, "", 0, 1)</f>
        <v/>
      </c>
      <c r="P51" s="515" t="str">
        <f>_xlfn.XLOOKUP($C51, '15. New Fleet Description'!$A$14:$A$815,'15. New Fleet Description'!P$14:P$815, "", 0, 1)</f>
        <v/>
      </c>
      <c r="Q51" s="515" t="str">
        <f>_xlfn.XLOOKUP($C51, '15. New Fleet Description'!$A$14:$A$815,'15. New Fleet Description'!R$14:R$815, "", 0, 1)</f>
        <v/>
      </c>
      <c r="R51" s="515" t="str">
        <f>_xlfn.XLOOKUP($C51, '15. New Fleet Description'!$A$14:$A$815,'15. New Fleet Description'!S$14:S$815, "", 0, 1)</f>
        <v/>
      </c>
      <c r="S51" s="515" t="str">
        <f>_xlfn.XLOOKUP($C51, '15. New Fleet Description'!$A$14:$A$815,'15. New Fleet Description'!T$14:T$815, "", 0, 1)</f>
        <v/>
      </c>
      <c r="T51" s="515" t="str">
        <f>_xlfn.XLOOKUP($C51, '15. New Fleet Description'!$A$14:$A$815,'15. New Fleet Description'!U$14:U$815, "", 0, 1)</f>
        <v/>
      </c>
      <c r="U51" s="515" t="str">
        <f>_xlfn.XLOOKUP($C51, '15. New Fleet Description'!$A$14:$A$815,'15. New Fleet Description'!V$14:V$815, "", 0, 1)</f>
        <v/>
      </c>
      <c r="V51" s="515" t="str">
        <f>_xlfn.XLOOKUP($C51, '15. New Fleet Description'!$A$14:$A$815,'15. New Fleet Description'!W$14:W$815, "", 0, 1)</f>
        <v/>
      </c>
      <c r="W51" s="515" t="str">
        <f>_xlfn.XLOOKUP($C51, '15. New Fleet Description'!$A$14:$A$815,'15. New Fleet Description'!X$14:X$815, "", 0, 1)</f>
        <v/>
      </c>
      <c r="X51" s="515" t="str">
        <f>_xlfn.XLOOKUP($C51, '15. New Fleet Description'!$A$14:$A$815,'15. New Fleet Description'!Z$14:Z$815, "", 0, 1)</f>
        <v/>
      </c>
      <c r="Y51" s="515" t="str">
        <f>_xlfn.XLOOKUP($C51, '15. New Fleet Description'!$A$14:$A$815,'15. New Fleet Description'!AA$14:AA$815, "", 0, 1)</f>
        <v/>
      </c>
      <c r="Z51" s="515" t="str">
        <f>_xlfn.XLOOKUP($C51, '15. New Fleet Description'!$A$14:$A$815,'15. New Fleet Description'!AB$14:AB$815, "", 0, 1)</f>
        <v/>
      </c>
      <c r="AA51" s="1076"/>
      <c r="AB51" s="1076" t="s">
        <v>212</v>
      </c>
      <c r="AC51" s="1076"/>
      <c r="AD51" s="1011"/>
      <c r="AE51" s="1011"/>
      <c r="AF51" s="1011"/>
      <c r="AG51" s="1078"/>
      <c r="AH51" s="1081"/>
      <c r="AI51" s="1081"/>
      <c r="AJ51" s="1081"/>
      <c r="AK51" s="1081"/>
      <c r="AL51" s="1081"/>
      <c r="AM51" s="1081"/>
      <c r="AN51" s="1081"/>
      <c r="AO51" s="1081"/>
      <c r="AP51" s="1080"/>
      <c r="AQ51" s="1078"/>
      <c r="AR51" s="1081"/>
      <c r="AS51" s="1081"/>
      <c r="AT51" s="1081"/>
      <c r="AU51" s="1081"/>
      <c r="AV51" s="1081"/>
      <c r="AW51" s="1081"/>
      <c r="AX51" s="1081"/>
      <c r="AY51" s="1081"/>
      <c r="AZ51" s="1081"/>
      <c r="BA51" s="1081"/>
      <c r="BB51" s="1081"/>
      <c r="BC51" s="1082"/>
      <c r="BD51" s="1083"/>
      <c r="BE51" s="1083"/>
      <c r="BF51" s="1236"/>
      <c r="BG51" s="1078"/>
      <c r="BH51" s="1081"/>
      <c r="BI51" s="1081"/>
      <c r="BJ51" s="1081"/>
      <c r="BK51" s="1088"/>
      <c r="BL51" s="1085"/>
      <c r="BM51" s="1081"/>
    </row>
    <row r="52" spans="1:65" ht="30" x14ac:dyDescent="0.25">
      <c r="A52" s="1181" t="s">
        <v>1612</v>
      </c>
      <c r="B52" s="1021"/>
      <c r="C52" s="1074"/>
      <c r="D52" s="515" t="str">
        <f>_xlfn.XLOOKUP($C52, '15. New Fleet Description'!$A$14:$A$815,'15. New Fleet Description'!H$14:H$815, "", 0, 1)</f>
        <v/>
      </c>
      <c r="E52" s="515" t="str">
        <f>_xlfn.XLOOKUP($C52, '15. New Fleet Description'!$A$14:$A$815,'15. New Fleet Description'!B$14:B$815, "", 0, 1)</f>
        <v/>
      </c>
      <c r="F52" s="515" t="str">
        <f>_xlfn.XLOOKUP($C52, '15. New Fleet Description'!$A$14:$A$815,'15. New Fleet Description'!C$14:C$815, "", 0, 1)</f>
        <v/>
      </c>
      <c r="G52" s="515" t="str">
        <f>_xlfn.XLOOKUP($C52, '15. New Fleet Description'!$A$14:$A$815,'15. New Fleet Description'!D$14:D$815, "", 0, 1)</f>
        <v/>
      </c>
      <c r="H52" s="515" t="str">
        <f>_xlfn.XLOOKUP($C52, '15. New Fleet Description'!$A$14:$A$815,'15. New Fleet Description'!E$14:E$815, "", 0, 1)</f>
        <v/>
      </c>
      <c r="I52" s="515" t="str">
        <f>_xlfn.XLOOKUP($C52, '15. New Fleet Description'!$A$14:$A$815,'15. New Fleet Description'!F$14:F$815, "", 0, 1)</f>
        <v/>
      </c>
      <c r="J52" s="515" t="str">
        <f>_xlfn.XLOOKUP($C52, '15. New Fleet Description'!$A$14:$A$815,'15. New Fleet Description'!G$14:G$815, "", 0, 1)</f>
        <v/>
      </c>
      <c r="K52" s="725" t="str">
        <f>_xlfn.XLOOKUP($C52, '15. New Fleet Description'!$A$14:$A$815,'15. New Fleet Description'!K$14:K$815, "", 0, 1)</f>
        <v/>
      </c>
      <c r="L52" s="515" t="str">
        <f>_xlfn.XLOOKUP($C52, '15. New Fleet Description'!$A$14:$A$815,'15. New Fleet Description'!L$14:L$815, "", 0, 1)</f>
        <v/>
      </c>
      <c r="M52" s="515" t="str">
        <f>_xlfn.XLOOKUP($C52, '15. New Fleet Description'!$A$14:$A$815,'15. New Fleet Description'!M$14:M$815, "", 0, 1)</f>
        <v/>
      </c>
      <c r="N52" s="515" t="str">
        <f>_xlfn.XLOOKUP($C52, '15. New Fleet Description'!$A$14:$A$815,'15. New Fleet Description'!N$14:N$815, "", 0, 1)</f>
        <v/>
      </c>
      <c r="O52" s="515" t="str">
        <f>_xlfn.XLOOKUP($C52, '15. New Fleet Description'!$A$14:$A$815,'15. New Fleet Description'!O$14:O$815, "", 0, 1)</f>
        <v/>
      </c>
      <c r="P52" s="515" t="str">
        <f>_xlfn.XLOOKUP($C52, '15. New Fleet Description'!$A$14:$A$815,'15. New Fleet Description'!P$14:P$815, "", 0, 1)</f>
        <v/>
      </c>
      <c r="Q52" s="515" t="str">
        <f>_xlfn.XLOOKUP($C52, '15. New Fleet Description'!$A$14:$A$815,'15. New Fleet Description'!R$14:R$815, "", 0, 1)</f>
        <v/>
      </c>
      <c r="R52" s="515" t="str">
        <f>_xlfn.XLOOKUP($C52, '15. New Fleet Description'!$A$14:$A$815,'15. New Fleet Description'!S$14:S$815, "", 0, 1)</f>
        <v/>
      </c>
      <c r="S52" s="515" t="str">
        <f>_xlfn.XLOOKUP($C52, '15. New Fleet Description'!$A$14:$A$815,'15. New Fleet Description'!T$14:T$815, "", 0, 1)</f>
        <v/>
      </c>
      <c r="T52" s="515" t="str">
        <f>_xlfn.XLOOKUP($C52, '15. New Fleet Description'!$A$14:$A$815,'15. New Fleet Description'!U$14:U$815, "", 0, 1)</f>
        <v/>
      </c>
      <c r="U52" s="515" t="str">
        <f>_xlfn.XLOOKUP($C52, '15. New Fleet Description'!$A$14:$A$815,'15. New Fleet Description'!V$14:V$815, "", 0, 1)</f>
        <v/>
      </c>
      <c r="V52" s="515" t="str">
        <f>_xlfn.XLOOKUP($C52, '15. New Fleet Description'!$A$14:$A$815,'15. New Fleet Description'!W$14:W$815, "", 0, 1)</f>
        <v/>
      </c>
      <c r="W52" s="515" t="str">
        <f>_xlfn.XLOOKUP($C52, '15. New Fleet Description'!$A$14:$A$815,'15. New Fleet Description'!X$14:X$815, "", 0, 1)</f>
        <v/>
      </c>
      <c r="X52" s="515" t="str">
        <f>_xlfn.XLOOKUP($C52, '15. New Fleet Description'!$A$14:$A$815,'15. New Fleet Description'!Z$14:Z$815, "", 0, 1)</f>
        <v/>
      </c>
      <c r="Y52" s="515" t="str">
        <f>_xlfn.XLOOKUP($C52, '15. New Fleet Description'!$A$14:$A$815,'15. New Fleet Description'!AA$14:AA$815, "", 0, 1)</f>
        <v/>
      </c>
      <c r="Z52" s="515" t="str">
        <f>_xlfn.XLOOKUP($C52, '15. New Fleet Description'!$A$14:$A$815,'15. New Fleet Description'!AB$14:AB$815, "", 0, 1)</f>
        <v/>
      </c>
      <c r="AA52" s="1076"/>
      <c r="AB52" s="1076" t="s">
        <v>212</v>
      </c>
      <c r="AC52" s="1076"/>
      <c r="AD52" s="1011"/>
      <c r="AE52" s="1011"/>
      <c r="AF52" s="1011"/>
      <c r="AG52" s="1078"/>
      <c r="AH52" s="1081"/>
      <c r="AI52" s="1081"/>
      <c r="AJ52" s="1081"/>
      <c r="AK52" s="1081"/>
      <c r="AL52" s="1081"/>
      <c r="AM52" s="1081"/>
      <c r="AN52" s="1081"/>
      <c r="AO52" s="1081"/>
      <c r="AP52" s="1080"/>
      <c r="AQ52" s="1078"/>
      <c r="AR52" s="1081"/>
      <c r="AS52" s="1081"/>
      <c r="AT52" s="1081"/>
      <c r="AU52" s="1081"/>
      <c r="AV52" s="1081"/>
      <c r="AW52" s="1081"/>
      <c r="AX52" s="1081"/>
      <c r="AY52" s="1081"/>
      <c r="AZ52" s="1081"/>
      <c r="BA52" s="1081"/>
      <c r="BB52" s="1081"/>
      <c r="BC52" s="1082"/>
      <c r="BD52" s="1083"/>
      <c r="BE52" s="1083"/>
      <c r="BF52" s="1236"/>
      <c r="BG52" s="1078"/>
      <c r="BH52" s="1081"/>
      <c r="BI52" s="1081"/>
      <c r="BJ52" s="1081"/>
      <c r="BK52" s="1088"/>
      <c r="BL52" s="1085"/>
      <c r="BM52" s="1081"/>
    </row>
    <row r="53" spans="1:65" ht="30" x14ac:dyDescent="0.25">
      <c r="A53" s="1181" t="s">
        <v>1613</v>
      </c>
      <c r="B53" s="1021"/>
      <c r="C53" s="1074"/>
      <c r="D53" s="515" t="str">
        <f>_xlfn.XLOOKUP($C53, '15. New Fleet Description'!$A$14:$A$815,'15. New Fleet Description'!H$14:H$815, "", 0, 1)</f>
        <v/>
      </c>
      <c r="E53" s="515" t="str">
        <f>_xlfn.XLOOKUP($C53, '15. New Fleet Description'!$A$14:$A$815,'15. New Fleet Description'!B$14:B$815, "", 0, 1)</f>
        <v/>
      </c>
      <c r="F53" s="515" t="str">
        <f>_xlfn.XLOOKUP($C53, '15. New Fleet Description'!$A$14:$A$815,'15. New Fleet Description'!C$14:C$815, "", 0, 1)</f>
        <v/>
      </c>
      <c r="G53" s="515" t="str">
        <f>_xlfn.XLOOKUP($C53, '15. New Fleet Description'!$A$14:$A$815,'15. New Fleet Description'!D$14:D$815, "", 0, 1)</f>
        <v/>
      </c>
      <c r="H53" s="515" t="str">
        <f>_xlfn.XLOOKUP($C53, '15. New Fleet Description'!$A$14:$A$815,'15. New Fleet Description'!E$14:E$815, "", 0, 1)</f>
        <v/>
      </c>
      <c r="I53" s="515" t="str">
        <f>_xlfn.XLOOKUP($C53, '15. New Fleet Description'!$A$14:$A$815,'15. New Fleet Description'!F$14:F$815, "", 0, 1)</f>
        <v/>
      </c>
      <c r="J53" s="515" t="str">
        <f>_xlfn.XLOOKUP($C53, '15. New Fleet Description'!$A$14:$A$815,'15. New Fleet Description'!G$14:G$815, "", 0, 1)</f>
        <v/>
      </c>
      <c r="K53" s="725" t="str">
        <f>_xlfn.XLOOKUP($C53, '15. New Fleet Description'!$A$14:$A$815,'15. New Fleet Description'!K$14:K$815, "", 0, 1)</f>
        <v/>
      </c>
      <c r="L53" s="515" t="str">
        <f>_xlfn.XLOOKUP($C53, '15. New Fleet Description'!$A$14:$A$815,'15. New Fleet Description'!L$14:L$815, "", 0, 1)</f>
        <v/>
      </c>
      <c r="M53" s="515" t="str">
        <f>_xlfn.XLOOKUP($C53, '15. New Fleet Description'!$A$14:$A$815,'15. New Fleet Description'!M$14:M$815, "", 0, 1)</f>
        <v/>
      </c>
      <c r="N53" s="515" t="str">
        <f>_xlfn.XLOOKUP($C53, '15. New Fleet Description'!$A$14:$A$815,'15. New Fleet Description'!N$14:N$815, "", 0, 1)</f>
        <v/>
      </c>
      <c r="O53" s="515" t="str">
        <f>_xlfn.XLOOKUP($C53, '15. New Fleet Description'!$A$14:$A$815,'15. New Fleet Description'!O$14:O$815, "", 0, 1)</f>
        <v/>
      </c>
      <c r="P53" s="515" t="str">
        <f>_xlfn.XLOOKUP($C53, '15. New Fleet Description'!$A$14:$A$815,'15. New Fleet Description'!P$14:P$815, "", 0, 1)</f>
        <v/>
      </c>
      <c r="Q53" s="515" t="str">
        <f>_xlfn.XLOOKUP($C53, '15. New Fleet Description'!$A$14:$A$815,'15. New Fleet Description'!R$14:R$815, "", 0, 1)</f>
        <v/>
      </c>
      <c r="R53" s="515" t="str">
        <f>_xlfn.XLOOKUP($C53, '15. New Fleet Description'!$A$14:$A$815,'15. New Fleet Description'!S$14:S$815, "", 0, 1)</f>
        <v/>
      </c>
      <c r="S53" s="515" t="str">
        <f>_xlfn.XLOOKUP($C53, '15. New Fleet Description'!$A$14:$A$815,'15. New Fleet Description'!T$14:T$815, "", 0, 1)</f>
        <v/>
      </c>
      <c r="T53" s="515" t="str">
        <f>_xlfn.XLOOKUP($C53, '15. New Fleet Description'!$A$14:$A$815,'15. New Fleet Description'!U$14:U$815, "", 0, 1)</f>
        <v/>
      </c>
      <c r="U53" s="515" t="str">
        <f>_xlfn.XLOOKUP($C53, '15. New Fleet Description'!$A$14:$A$815,'15. New Fleet Description'!V$14:V$815, "", 0, 1)</f>
        <v/>
      </c>
      <c r="V53" s="515" t="str">
        <f>_xlfn.XLOOKUP($C53, '15. New Fleet Description'!$A$14:$A$815,'15. New Fleet Description'!W$14:W$815, "", 0, 1)</f>
        <v/>
      </c>
      <c r="W53" s="515" t="str">
        <f>_xlfn.XLOOKUP($C53, '15. New Fleet Description'!$A$14:$A$815,'15. New Fleet Description'!X$14:X$815, "", 0, 1)</f>
        <v/>
      </c>
      <c r="X53" s="515" t="str">
        <f>_xlfn.XLOOKUP($C53, '15. New Fleet Description'!$A$14:$A$815,'15. New Fleet Description'!Z$14:Z$815, "", 0, 1)</f>
        <v/>
      </c>
      <c r="Y53" s="515" t="str">
        <f>_xlfn.XLOOKUP($C53, '15. New Fleet Description'!$A$14:$A$815,'15. New Fleet Description'!AA$14:AA$815, "", 0, 1)</f>
        <v/>
      </c>
      <c r="Z53" s="515" t="str">
        <f>_xlfn.XLOOKUP($C53, '15. New Fleet Description'!$A$14:$A$815,'15. New Fleet Description'!AB$14:AB$815, "", 0, 1)</f>
        <v/>
      </c>
      <c r="AA53" s="1076"/>
      <c r="AB53" s="1076" t="s">
        <v>212</v>
      </c>
      <c r="AC53" s="1076"/>
      <c r="AD53" s="1011"/>
      <c r="AE53" s="1011"/>
      <c r="AF53" s="1011"/>
      <c r="AG53" s="1078"/>
      <c r="AH53" s="1081"/>
      <c r="AI53" s="1081"/>
      <c r="AJ53" s="1081"/>
      <c r="AK53" s="1081"/>
      <c r="AL53" s="1081"/>
      <c r="AM53" s="1081"/>
      <c r="AN53" s="1081"/>
      <c r="AO53" s="1081"/>
      <c r="AP53" s="1080"/>
      <c r="AQ53" s="1078"/>
      <c r="AR53" s="1081"/>
      <c r="AS53" s="1081"/>
      <c r="AT53" s="1081"/>
      <c r="AU53" s="1081"/>
      <c r="AV53" s="1081"/>
      <c r="AW53" s="1081"/>
      <c r="AX53" s="1081"/>
      <c r="AY53" s="1081"/>
      <c r="AZ53" s="1081"/>
      <c r="BA53" s="1081"/>
      <c r="BB53" s="1081"/>
      <c r="BC53" s="1082"/>
      <c r="BD53" s="1083"/>
      <c r="BE53" s="1083"/>
      <c r="BF53" s="1236"/>
      <c r="BG53" s="1078"/>
      <c r="BH53" s="1081"/>
      <c r="BI53" s="1081"/>
      <c r="BJ53" s="1081"/>
      <c r="BK53" s="1088"/>
      <c r="BL53" s="1085"/>
      <c r="BM53" s="1081"/>
    </row>
    <row r="54" spans="1:65" ht="30" x14ac:dyDescent="0.25">
      <c r="A54" s="1181" t="s">
        <v>1614</v>
      </c>
      <c r="B54" s="1021"/>
      <c r="C54" s="1074"/>
      <c r="D54" s="515" t="str">
        <f>_xlfn.XLOOKUP($C54, '15. New Fleet Description'!$A$14:$A$815,'15. New Fleet Description'!H$14:H$815, "", 0, 1)</f>
        <v/>
      </c>
      <c r="E54" s="515" t="str">
        <f>_xlfn.XLOOKUP($C54, '15. New Fleet Description'!$A$14:$A$815,'15. New Fleet Description'!B$14:B$815, "", 0, 1)</f>
        <v/>
      </c>
      <c r="F54" s="515" t="str">
        <f>_xlfn.XLOOKUP($C54, '15. New Fleet Description'!$A$14:$A$815,'15. New Fleet Description'!C$14:C$815, "", 0, 1)</f>
        <v/>
      </c>
      <c r="G54" s="515" t="str">
        <f>_xlfn.XLOOKUP($C54, '15. New Fleet Description'!$A$14:$A$815,'15. New Fleet Description'!D$14:D$815, "", 0, 1)</f>
        <v/>
      </c>
      <c r="H54" s="515" t="str">
        <f>_xlfn.XLOOKUP($C54, '15. New Fleet Description'!$A$14:$A$815,'15. New Fleet Description'!E$14:E$815, "", 0, 1)</f>
        <v/>
      </c>
      <c r="I54" s="515" t="str">
        <f>_xlfn.XLOOKUP($C54, '15. New Fleet Description'!$A$14:$A$815,'15. New Fleet Description'!F$14:F$815, "", 0, 1)</f>
        <v/>
      </c>
      <c r="J54" s="515" t="str">
        <f>_xlfn.XLOOKUP($C54, '15. New Fleet Description'!$A$14:$A$815,'15. New Fleet Description'!G$14:G$815, "", 0, 1)</f>
        <v/>
      </c>
      <c r="K54" s="725" t="str">
        <f>_xlfn.XLOOKUP($C54, '15. New Fleet Description'!$A$14:$A$815,'15. New Fleet Description'!K$14:K$815, "", 0, 1)</f>
        <v/>
      </c>
      <c r="L54" s="515" t="str">
        <f>_xlfn.XLOOKUP($C54, '15. New Fleet Description'!$A$14:$A$815,'15. New Fleet Description'!L$14:L$815, "", 0, 1)</f>
        <v/>
      </c>
      <c r="M54" s="515" t="str">
        <f>_xlfn.XLOOKUP($C54, '15. New Fleet Description'!$A$14:$A$815,'15. New Fleet Description'!M$14:M$815, "", 0, 1)</f>
        <v/>
      </c>
      <c r="N54" s="515" t="str">
        <f>_xlfn.XLOOKUP($C54, '15. New Fleet Description'!$A$14:$A$815,'15. New Fleet Description'!N$14:N$815, "", 0, 1)</f>
        <v/>
      </c>
      <c r="O54" s="515" t="str">
        <f>_xlfn.XLOOKUP($C54, '15. New Fleet Description'!$A$14:$A$815,'15. New Fleet Description'!O$14:O$815, "", 0, 1)</f>
        <v/>
      </c>
      <c r="P54" s="515" t="str">
        <f>_xlfn.XLOOKUP($C54, '15. New Fleet Description'!$A$14:$A$815,'15. New Fleet Description'!P$14:P$815, "", 0, 1)</f>
        <v/>
      </c>
      <c r="Q54" s="515" t="str">
        <f>_xlfn.XLOOKUP($C54, '15. New Fleet Description'!$A$14:$A$815,'15. New Fleet Description'!R$14:R$815, "", 0, 1)</f>
        <v/>
      </c>
      <c r="R54" s="515" t="str">
        <f>_xlfn.XLOOKUP($C54, '15. New Fleet Description'!$A$14:$A$815,'15. New Fleet Description'!S$14:S$815, "", 0, 1)</f>
        <v/>
      </c>
      <c r="S54" s="515" t="str">
        <f>_xlfn.XLOOKUP($C54, '15. New Fleet Description'!$A$14:$A$815,'15. New Fleet Description'!T$14:T$815, "", 0, 1)</f>
        <v/>
      </c>
      <c r="T54" s="515" t="str">
        <f>_xlfn.XLOOKUP($C54, '15. New Fleet Description'!$A$14:$A$815,'15. New Fleet Description'!U$14:U$815, "", 0, 1)</f>
        <v/>
      </c>
      <c r="U54" s="515" t="str">
        <f>_xlfn.XLOOKUP($C54, '15. New Fleet Description'!$A$14:$A$815,'15. New Fleet Description'!V$14:V$815, "", 0, 1)</f>
        <v/>
      </c>
      <c r="V54" s="515" t="str">
        <f>_xlfn.XLOOKUP($C54, '15. New Fleet Description'!$A$14:$A$815,'15. New Fleet Description'!W$14:W$815, "", 0, 1)</f>
        <v/>
      </c>
      <c r="W54" s="515" t="str">
        <f>_xlfn.XLOOKUP($C54, '15. New Fleet Description'!$A$14:$A$815,'15. New Fleet Description'!X$14:X$815, "", 0, 1)</f>
        <v/>
      </c>
      <c r="X54" s="515" t="str">
        <f>_xlfn.XLOOKUP($C54, '15. New Fleet Description'!$A$14:$A$815,'15. New Fleet Description'!Z$14:Z$815, "", 0, 1)</f>
        <v/>
      </c>
      <c r="Y54" s="515" t="str">
        <f>_xlfn.XLOOKUP($C54, '15. New Fleet Description'!$A$14:$A$815,'15. New Fleet Description'!AA$14:AA$815, "", 0, 1)</f>
        <v/>
      </c>
      <c r="Z54" s="515" t="str">
        <f>_xlfn.XLOOKUP($C54, '15. New Fleet Description'!$A$14:$A$815,'15. New Fleet Description'!AB$14:AB$815, "", 0, 1)</f>
        <v/>
      </c>
      <c r="AA54" s="1076"/>
      <c r="AB54" s="1076" t="s">
        <v>212</v>
      </c>
      <c r="AC54" s="1076"/>
      <c r="AD54" s="1011"/>
      <c r="AE54" s="1011"/>
      <c r="AF54" s="1011"/>
      <c r="AG54" s="1078"/>
      <c r="AH54" s="1081"/>
      <c r="AI54" s="1081"/>
      <c r="AJ54" s="1081"/>
      <c r="AK54" s="1081"/>
      <c r="AL54" s="1081"/>
      <c r="AM54" s="1081"/>
      <c r="AN54" s="1081"/>
      <c r="AO54" s="1081"/>
      <c r="AP54" s="1080"/>
      <c r="AQ54" s="1078"/>
      <c r="AR54" s="1081"/>
      <c r="AS54" s="1081"/>
      <c r="AT54" s="1081"/>
      <c r="AU54" s="1081"/>
      <c r="AV54" s="1081"/>
      <c r="AW54" s="1081"/>
      <c r="AX54" s="1081"/>
      <c r="AY54" s="1081"/>
      <c r="AZ54" s="1081"/>
      <c r="BA54" s="1081"/>
      <c r="BB54" s="1081"/>
      <c r="BC54" s="1082"/>
      <c r="BD54" s="1083"/>
      <c r="BE54" s="1083"/>
      <c r="BF54" s="1236"/>
      <c r="BG54" s="1078"/>
      <c r="BH54" s="1081"/>
      <c r="BI54" s="1081"/>
      <c r="BJ54" s="1081"/>
      <c r="BK54" s="1088"/>
      <c r="BL54" s="1085"/>
      <c r="BM54" s="1081"/>
    </row>
    <row r="55" spans="1:65" ht="30" x14ac:dyDescent="0.25">
      <c r="A55" s="1181" t="s">
        <v>1615</v>
      </c>
      <c r="B55" s="1021"/>
      <c r="C55" s="1074"/>
      <c r="D55" s="515" t="str">
        <f>_xlfn.XLOOKUP($C55, '15. New Fleet Description'!$A$14:$A$815,'15. New Fleet Description'!H$14:H$815, "", 0, 1)</f>
        <v/>
      </c>
      <c r="E55" s="515" t="str">
        <f>_xlfn.XLOOKUP($C55, '15. New Fleet Description'!$A$14:$A$815,'15. New Fleet Description'!B$14:B$815, "", 0, 1)</f>
        <v/>
      </c>
      <c r="F55" s="515" t="str">
        <f>_xlfn.XLOOKUP($C55, '15. New Fleet Description'!$A$14:$A$815,'15. New Fleet Description'!C$14:C$815, "", 0, 1)</f>
        <v/>
      </c>
      <c r="G55" s="515" t="str">
        <f>_xlfn.XLOOKUP($C55, '15. New Fleet Description'!$A$14:$A$815,'15. New Fleet Description'!D$14:D$815, "", 0, 1)</f>
        <v/>
      </c>
      <c r="H55" s="515" t="str">
        <f>_xlfn.XLOOKUP($C55, '15. New Fleet Description'!$A$14:$A$815,'15. New Fleet Description'!E$14:E$815, "", 0, 1)</f>
        <v/>
      </c>
      <c r="I55" s="515" t="str">
        <f>_xlfn.XLOOKUP($C55, '15. New Fleet Description'!$A$14:$A$815,'15. New Fleet Description'!F$14:F$815, "", 0, 1)</f>
        <v/>
      </c>
      <c r="J55" s="515" t="str">
        <f>_xlfn.XLOOKUP($C55, '15. New Fleet Description'!$A$14:$A$815,'15. New Fleet Description'!G$14:G$815, "", 0, 1)</f>
        <v/>
      </c>
      <c r="K55" s="725" t="str">
        <f>_xlfn.XLOOKUP($C55, '15. New Fleet Description'!$A$14:$A$815,'15. New Fleet Description'!K$14:K$815, "", 0, 1)</f>
        <v/>
      </c>
      <c r="L55" s="515" t="str">
        <f>_xlfn.XLOOKUP($C55, '15. New Fleet Description'!$A$14:$A$815,'15. New Fleet Description'!L$14:L$815, "", 0, 1)</f>
        <v/>
      </c>
      <c r="M55" s="515" t="str">
        <f>_xlfn.XLOOKUP($C55, '15. New Fleet Description'!$A$14:$A$815,'15. New Fleet Description'!M$14:M$815, "", 0, 1)</f>
        <v/>
      </c>
      <c r="N55" s="515" t="str">
        <f>_xlfn.XLOOKUP($C55, '15. New Fleet Description'!$A$14:$A$815,'15. New Fleet Description'!N$14:N$815, "", 0, 1)</f>
        <v/>
      </c>
      <c r="O55" s="515" t="str">
        <f>_xlfn.XLOOKUP($C55, '15. New Fleet Description'!$A$14:$A$815,'15. New Fleet Description'!O$14:O$815, "", 0, 1)</f>
        <v/>
      </c>
      <c r="P55" s="515" t="str">
        <f>_xlfn.XLOOKUP($C55, '15. New Fleet Description'!$A$14:$A$815,'15. New Fleet Description'!P$14:P$815, "", 0, 1)</f>
        <v/>
      </c>
      <c r="Q55" s="515" t="str">
        <f>_xlfn.XLOOKUP($C55, '15. New Fleet Description'!$A$14:$A$815,'15. New Fleet Description'!R$14:R$815, "", 0, 1)</f>
        <v/>
      </c>
      <c r="R55" s="515" t="str">
        <f>_xlfn.XLOOKUP($C55, '15. New Fleet Description'!$A$14:$A$815,'15. New Fleet Description'!S$14:S$815, "", 0, 1)</f>
        <v/>
      </c>
      <c r="S55" s="515" t="str">
        <f>_xlfn.XLOOKUP($C55, '15. New Fleet Description'!$A$14:$A$815,'15. New Fleet Description'!T$14:T$815, "", 0, 1)</f>
        <v/>
      </c>
      <c r="T55" s="515" t="str">
        <f>_xlfn.XLOOKUP($C55, '15. New Fleet Description'!$A$14:$A$815,'15. New Fleet Description'!U$14:U$815, "", 0, 1)</f>
        <v/>
      </c>
      <c r="U55" s="515" t="str">
        <f>_xlfn.XLOOKUP($C55, '15. New Fleet Description'!$A$14:$A$815,'15. New Fleet Description'!V$14:V$815, "", 0, 1)</f>
        <v/>
      </c>
      <c r="V55" s="515" t="str">
        <f>_xlfn.XLOOKUP($C55, '15. New Fleet Description'!$A$14:$A$815,'15. New Fleet Description'!W$14:W$815, "", 0, 1)</f>
        <v/>
      </c>
      <c r="W55" s="515" t="str">
        <f>_xlfn.XLOOKUP($C55, '15. New Fleet Description'!$A$14:$A$815,'15. New Fleet Description'!X$14:X$815, "", 0, 1)</f>
        <v/>
      </c>
      <c r="X55" s="515" t="str">
        <f>_xlfn.XLOOKUP($C55, '15. New Fleet Description'!$A$14:$A$815,'15. New Fleet Description'!Z$14:Z$815, "", 0, 1)</f>
        <v/>
      </c>
      <c r="Y55" s="515" t="str">
        <f>_xlfn.XLOOKUP($C55, '15. New Fleet Description'!$A$14:$A$815,'15. New Fleet Description'!AA$14:AA$815, "", 0, 1)</f>
        <v/>
      </c>
      <c r="Z55" s="515" t="str">
        <f>_xlfn.XLOOKUP($C55, '15. New Fleet Description'!$A$14:$A$815,'15. New Fleet Description'!AB$14:AB$815, "", 0, 1)</f>
        <v/>
      </c>
      <c r="AA55" s="1076"/>
      <c r="AB55" s="1076" t="s">
        <v>212</v>
      </c>
      <c r="AC55" s="1076"/>
      <c r="AD55" s="1011"/>
      <c r="AE55" s="1011"/>
      <c r="AF55" s="1011"/>
      <c r="AG55" s="1078"/>
      <c r="AH55" s="1081"/>
      <c r="AI55" s="1081"/>
      <c r="AJ55" s="1081"/>
      <c r="AK55" s="1081"/>
      <c r="AL55" s="1081"/>
      <c r="AM55" s="1081"/>
      <c r="AN55" s="1081"/>
      <c r="AO55" s="1081"/>
      <c r="AP55" s="1080"/>
      <c r="AQ55" s="1078"/>
      <c r="AR55" s="1081"/>
      <c r="AS55" s="1081"/>
      <c r="AT55" s="1081"/>
      <c r="AU55" s="1081"/>
      <c r="AV55" s="1081"/>
      <c r="AW55" s="1081"/>
      <c r="AX55" s="1081"/>
      <c r="AY55" s="1081"/>
      <c r="AZ55" s="1081"/>
      <c r="BA55" s="1081"/>
      <c r="BB55" s="1081"/>
      <c r="BC55" s="1082"/>
      <c r="BD55" s="1083"/>
      <c r="BE55" s="1083"/>
      <c r="BF55" s="1236"/>
      <c r="BG55" s="1078"/>
      <c r="BH55" s="1081"/>
      <c r="BI55" s="1081"/>
      <c r="BJ55" s="1081"/>
      <c r="BK55" s="1088"/>
      <c r="BL55" s="1085"/>
      <c r="BM55" s="1081"/>
    </row>
    <row r="56" spans="1:65" ht="30" x14ac:dyDescent="0.25">
      <c r="A56" s="1181" t="s">
        <v>1616</v>
      </c>
      <c r="B56" s="1021"/>
      <c r="C56" s="1074"/>
      <c r="D56" s="515" t="str">
        <f>_xlfn.XLOOKUP($C56, '15. New Fleet Description'!$A$14:$A$815,'15. New Fleet Description'!H$14:H$815, "", 0, 1)</f>
        <v/>
      </c>
      <c r="E56" s="515" t="str">
        <f>_xlfn.XLOOKUP($C56, '15. New Fleet Description'!$A$14:$A$815,'15. New Fleet Description'!B$14:B$815, "", 0, 1)</f>
        <v/>
      </c>
      <c r="F56" s="515" t="str">
        <f>_xlfn.XLOOKUP($C56, '15. New Fleet Description'!$A$14:$A$815,'15. New Fleet Description'!C$14:C$815, "", 0, 1)</f>
        <v/>
      </c>
      <c r="G56" s="515" t="str">
        <f>_xlfn.XLOOKUP($C56, '15. New Fleet Description'!$A$14:$A$815,'15. New Fleet Description'!D$14:D$815, "", 0, 1)</f>
        <v/>
      </c>
      <c r="H56" s="515" t="str">
        <f>_xlfn.XLOOKUP($C56, '15. New Fleet Description'!$A$14:$A$815,'15. New Fleet Description'!E$14:E$815, "", 0, 1)</f>
        <v/>
      </c>
      <c r="I56" s="515" t="str">
        <f>_xlfn.XLOOKUP($C56, '15. New Fleet Description'!$A$14:$A$815,'15. New Fleet Description'!F$14:F$815, "", 0, 1)</f>
        <v/>
      </c>
      <c r="J56" s="515" t="str">
        <f>_xlfn.XLOOKUP($C56, '15. New Fleet Description'!$A$14:$A$815,'15. New Fleet Description'!G$14:G$815, "", 0, 1)</f>
        <v/>
      </c>
      <c r="K56" s="725" t="str">
        <f>_xlfn.XLOOKUP($C56, '15. New Fleet Description'!$A$14:$A$815,'15. New Fleet Description'!K$14:K$815, "", 0, 1)</f>
        <v/>
      </c>
      <c r="L56" s="515" t="str">
        <f>_xlfn.XLOOKUP($C56, '15. New Fleet Description'!$A$14:$A$815,'15. New Fleet Description'!L$14:L$815, "", 0, 1)</f>
        <v/>
      </c>
      <c r="M56" s="515" t="str">
        <f>_xlfn.XLOOKUP($C56, '15. New Fleet Description'!$A$14:$A$815,'15. New Fleet Description'!M$14:M$815, "", 0, 1)</f>
        <v/>
      </c>
      <c r="N56" s="515" t="str">
        <f>_xlfn.XLOOKUP($C56, '15. New Fleet Description'!$A$14:$A$815,'15. New Fleet Description'!N$14:N$815, "", 0, 1)</f>
        <v/>
      </c>
      <c r="O56" s="515" t="str">
        <f>_xlfn.XLOOKUP($C56, '15. New Fleet Description'!$A$14:$A$815,'15. New Fleet Description'!O$14:O$815, "", 0, 1)</f>
        <v/>
      </c>
      <c r="P56" s="515" t="str">
        <f>_xlfn.XLOOKUP($C56, '15. New Fleet Description'!$A$14:$A$815,'15. New Fleet Description'!P$14:P$815, "", 0, 1)</f>
        <v/>
      </c>
      <c r="Q56" s="515" t="str">
        <f>_xlfn.XLOOKUP($C56, '15. New Fleet Description'!$A$14:$A$815,'15. New Fleet Description'!R$14:R$815, "", 0, 1)</f>
        <v/>
      </c>
      <c r="R56" s="515" t="str">
        <f>_xlfn.XLOOKUP($C56, '15. New Fleet Description'!$A$14:$A$815,'15. New Fleet Description'!S$14:S$815, "", 0, 1)</f>
        <v/>
      </c>
      <c r="S56" s="515" t="str">
        <f>_xlfn.XLOOKUP($C56, '15. New Fleet Description'!$A$14:$A$815,'15. New Fleet Description'!T$14:T$815, "", 0, 1)</f>
        <v/>
      </c>
      <c r="T56" s="515" t="str">
        <f>_xlfn.XLOOKUP($C56, '15. New Fleet Description'!$A$14:$A$815,'15. New Fleet Description'!U$14:U$815, "", 0, 1)</f>
        <v/>
      </c>
      <c r="U56" s="515" t="str">
        <f>_xlfn.XLOOKUP($C56, '15. New Fleet Description'!$A$14:$A$815,'15. New Fleet Description'!V$14:V$815, "", 0, 1)</f>
        <v/>
      </c>
      <c r="V56" s="515" t="str">
        <f>_xlfn.XLOOKUP($C56, '15. New Fleet Description'!$A$14:$A$815,'15. New Fleet Description'!W$14:W$815, "", 0, 1)</f>
        <v/>
      </c>
      <c r="W56" s="515" t="str">
        <f>_xlfn.XLOOKUP($C56, '15. New Fleet Description'!$A$14:$A$815,'15. New Fleet Description'!X$14:X$815, "", 0, 1)</f>
        <v/>
      </c>
      <c r="X56" s="515" t="str">
        <f>_xlfn.XLOOKUP($C56, '15. New Fleet Description'!$A$14:$A$815,'15. New Fleet Description'!Z$14:Z$815, "", 0, 1)</f>
        <v/>
      </c>
      <c r="Y56" s="515" t="str">
        <f>_xlfn.XLOOKUP($C56, '15. New Fleet Description'!$A$14:$A$815,'15. New Fleet Description'!AA$14:AA$815, "", 0, 1)</f>
        <v/>
      </c>
      <c r="Z56" s="515" t="str">
        <f>_xlfn.XLOOKUP($C56, '15. New Fleet Description'!$A$14:$A$815,'15. New Fleet Description'!AB$14:AB$815, "", 0, 1)</f>
        <v/>
      </c>
      <c r="AA56" s="1076"/>
      <c r="AB56" s="1076" t="s">
        <v>212</v>
      </c>
      <c r="AC56" s="1076"/>
      <c r="AD56" s="1011"/>
      <c r="AE56" s="1011"/>
      <c r="AF56" s="1011"/>
      <c r="AG56" s="1078"/>
      <c r="AH56" s="1081"/>
      <c r="AI56" s="1081"/>
      <c r="AJ56" s="1081"/>
      <c r="AK56" s="1081"/>
      <c r="AL56" s="1081"/>
      <c r="AM56" s="1081"/>
      <c r="AN56" s="1081"/>
      <c r="AO56" s="1081"/>
      <c r="AP56" s="1080"/>
      <c r="AQ56" s="1078"/>
      <c r="AR56" s="1081"/>
      <c r="AS56" s="1081"/>
      <c r="AT56" s="1081"/>
      <c r="AU56" s="1081"/>
      <c r="AV56" s="1081"/>
      <c r="AW56" s="1081"/>
      <c r="AX56" s="1081"/>
      <c r="AY56" s="1081"/>
      <c r="AZ56" s="1081"/>
      <c r="BA56" s="1081"/>
      <c r="BB56" s="1081"/>
      <c r="BC56" s="1082"/>
      <c r="BD56" s="1083"/>
      <c r="BE56" s="1083"/>
      <c r="BF56" s="1236"/>
      <c r="BG56" s="1078"/>
      <c r="BH56" s="1081"/>
      <c r="BI56" s="1081"/>
      <c r="BJ56" s="1081"/>
      <c r="BK56" s="1088"/>
      <c r="BL56" s="1085"/>
      <c r="BM56" s="1081"/>
    </row>
    <row r="57" spans="1:65" ht="30" x14ac:dyDescent="0.25">
      <c r="A57" s="1181" t="s">
        <v>1617</v>
      </c>
      <c r="B57" s="1021"/>
      <c r="C57" s="1074"/>
      <c r="D57" s="515" t="str">
        <f>_xlfn.XLOOKUP($C57, '15. New Fleet Description'!$A$14:$A$815,'15. New Fleet Description'!H$14:H$815, "", 0, 1)</f>
        <v/>
      </c>
      <c r="E57" s="515" t="str">
        <f>_xlfn.XLOOKUP($C57, '15. New Fleet Description'!$A$14:$A$815,'15. New Fleet Description'!B$14:B$815, "", 0, 1)</f>
        <v/>
      </c>
      <c r="F57" s="515" t="str">
        <f>_xlfn.XLOOKUP($C57, '15. New Fleet Description'!$A$14:$A$815,'15. New Fleet Description'!C$14:C$815, "", 0, 1)</f>
        <v/>
      </c>
      <c r="G57" s="515" t="str">
        <f>_xlfn.XLOOKUP($C57, '15. New Fleet Description'!$A$14:$A$815,'15. New Fleet Description'!D$14:D$815, "", 0, 1)</f>
        <v/>
      </c>
      <c r="H57" s="515" t="str">
        <f>_xlfn.XLOOKUP($C57, '15. New Fleet Description'!$A$14:$A$815,'15. New Fleet Description'!E$14:E$815, "", 0, 1)</f>
        <v/>
      </c>
      <c r="I57" s="515" t="str">
        <f>_xlfn.XLOOKUP($C57, '15. New Fleet Description'!$A$14:$A$815,'15. New Fleet Description'!F$14:F$815, "", 0, 1)</f>
        <v/>
      </c>
      <c r="J57" s="515" t="str">
        <f>_xlfn.XLOOKUP($C57, '15. New Fleet Description'!$A$14:$A$815,'15. New Fleet Description'!G$14:G$815, "", 0, 1)</f>
        <v/>
      </c>
      <c r="K57" s="725" t="str">
        <f>_xlfn.XLOOKUP($C57, '15. New Fleet Description'!$A$14:$A$815,'15. New Fleet Description'!K$14:K$815, "", 0, 1)</f>
        <v/>
      </c>
      <c r="L57" s="515" t="str">
        <f>_xlfn.XLOOKUP($C57, '15. New Fleet Description'!$A$14:$A$815,'15. New Fleet Description'!L$14:L$815, "", 0, 1)</f>
        <v/>
      </c>
      <c r="M57" s="515" t="str">
        <f>_xlfn.XLOOKUP($C57, '15. New Fleet Description'!$A$14:$A$815,'15. New Fleet Description'!M$14:M$815, "", 0, 1)</f>
        <v/>
      </c>
      <c r="N57" s="515" t="str">
        <f>_xlfn.XLOOKUP($C57, '15. New Fleet Description'!$A$14:$A$815,'15. New Fleet Description'!N$14:N$815, "", 0, 1)</f>
        <v/>
      </c>
      <c r="O57" s="515" t="str">
        <f>_xlfn.XLOOKUP($C57, '15. New Fleet Description'!$A$14:$A$815,'15. New Fleet Description'!O$14:O$815, "", 0, 1)</f>
        <v/>
      </c>
      <c r="P57" s="515" t="str">
        <f>_xlfn.XLOOKUP($C57, '15. New Fleet Description'!$A$14:$A$815,'15. New Fleet Description'!P$14:P$815, "", 0, 1)</f>
        <v/>
      </c>
      <c r="Q57" s="515" t="str">
        <f>_xlfn.XLOOKUP($C57, '15. New Fleet Description'!$A$14:$A$815,'15. New Fleet Description'!R$14:R$815, "", 0, 1)</f>
        <v/>
      </c>
      <c r="R57" s="515" t="str">
        <f>_xlfn.XLOOKUP($C57, '15. New Fleet Description'!$A$14:$A$815,'15. New Fleet Description'!S$14:S$815, "", 0, 1)</f>
        <v/>
      </c>
      <c r="S57" s="515" t="str">
        <f>_xlfn.XLOOKUP($C57, '15. New Fleet Description'!$A$14:$A$815,'15. New Fleet Description'!T$14:T$815, "", 0, 1)</f>
        <v/>
      </c>
      <c r="T57" s="515" t="str">
        <f>_xlfn.XLOOKUP($C57, '15. New Fleet Description'!$A$14:$A$815,'15. New Fleet Description'!U$14:U$815, "", 0, 1)</f>
        <v/>
      </c>
      <c r="U57" s="515" t="str">
        <f>_xlfn.XLOOKUP($C57, '15. New Fleet Description'!$A$14:$A$815,'15. New Fleet Description'!V$14:V$815, "", 0, 1)</f>
        <v/>
      </c>
      <c r="V57" s="515" t="str">
        <f>_xlfn.XLOOKUP($C57, '15. New Fleet Description'!$A$14:$A$815,'15. New Fleet Description'!W$14:W$815, "", 0, 1)</f>
        <v/>
      </c>
      <c r="W57" s="515" t="str">
        <f>_xlfn.XLOOKUP($C57, '15. New Fleet Description'!$A$14:$A$815,'15. New Fleet Description'!X$14:X$815, "", 0, 1)</f>
        <v/>
      </c>
      <c r="X57" s="515" t="str">
        <f>_xlfn.XLOOKUP($C57, '15. New Fleet Description'!$A$14:$A$815,'15. New Fleet Description'!Z$14:Z$815, "", 0, 1)</f>
        <v/>
      </c>
      <c r="Y57" s="515" t="str">
        <f>_xlfn.XLOOKUP($C57, '15. New Fleet Description'!$A$14:$A$815,'15. New Fleet Description'!AA$14:AA$815, "", 0, 1)</f>
        <v/>
      </c>
      <c r="Z57" s="515" t="str">
        <f>_xlfn.XLOOKUP($C57, '15. New Fleet Description'!$A$14:$A$815,'15. New Fleet Description'!AB$14:AB$815, "", 0, 1)</f>
        <v/>
      </c>
      <c r="AA57" s="1076"/>
      <c r="AB57" s="1076" t="s">
        <v>212</v>
      </c>
      <c r="AC57" s="1076"/>
      <c r="AD57" s="1011"/>
      <c r="AE57" s="1011"/>
      <c r="AF57" s="1011"/>
      <c r="AG57" s="1078"/>
      <c r="AH57" s="1081"/>
      <c r="AI57" s="1081"/>
      <c r="AJ57" s="1081"/>
      <c r="AK57" s="1081"/>
      <c r="AL57" s="1081"/>
      <c r="AM57" s="1081"/>
      <c r="AN57" s="1081"/>
      <c r="AO57" s="1081"/>
      <c r="AP57" s="1080"/>
      <c r="AQ57" s="1078"/>
      <c r="AR57" s="1081"/>
      <c r="AS57" s="1081"/>
      <c r="AT57" s="1081"/>
      <c r="AU57" s="1081"/>
      <c r="AV57" s="1081"/>
      <c r="AW57" s="1081"/>
      <c r="AX57" s="1081"/>
      <c r="AY57" s="1081"/>
      <c r="AZ57" s="1081"/>
      <c r="BA57" s="1081"/>
      <c r="BB57" s="1081"/>
      <c r="BC57" s="1082"/>
      <c r="BD57" s="1083"/>
      <c r="BE57" s="1083"/>
      <c r="BF57" s="1236"/>
      <c r="BG57" s="1078"/>
      <c r="BH57" s="1081"/>
      <c r="BI57" s="1081"/>
      <c r="BJ57" s="1081"/>
      <c r="BK57" s="1088"/>
      <c r="BL57" s="1085"/>
      <c r="BM57" s="1081"/>
    </row>
    <row r="58" spans="1:65" ht="30" x14ac:dyDescent="0.25">
      <c r="A58" s="1181" t="s">
        <v>1618</v>
      </c>
      <c r="B58" s="1021"/>
      <c r="C58" s="1074"/>
      <c r="D58" s="515" t="str">
        <f>_xlfn.XLOOKUP($C58, '15. New Fleet Description'!$A$14:$A$815,'15. New Fleet Description'!H$14:H$815, "", 0, 1)</f>
        <v/>
      </c>
      <c r="E58" s="515" t="str">
        <f>_xlfn.XLOOKUP($C58, '15. New Fleet Description'!$A$14:$A$815,'15. New Fleet Description'!B$14:B$815, "", 0, 1)</f>
        <v/>
      </c>
      <c r="F58" s="515" t="str">
        <f>_xlfn.XLOOKUP($C58, '15. New Fleet Description'!$A$14:$A$815,'15. New Fleet Description'!C$14:C$815, "", 0, 1)</f>
        <v/>
      </c>
      <c r="G58" s="515" t="str">
        <f>_xlfn.XLOOKUP($C58, '15. New Fleet Description'!$A$14:$A$815,'15. New Fleet Description'!D$14:D$815, "", 0, 1)</f>
        <v/>
      </c>
      <c r="H58" s="515" t="str">
        <f>_xlfn.XLOOKUP($C58, '15. New Fleet Description'!$A$14:$A$815,'15. New Fleet Description'!E$14:E$815, "", 0, 1)</f>
        <v/>
      </c>
      <c r="I58" s="515" t="str">
        <f>_xlfn.XLOOKUP($C58, '15. New Fleet Description'!$A$14:$A$815,'15. New Fleet Description'!F$14:F$815, "", 0, 1)</f>
        <v/>
      </c>
      <c r="J58" s="515" t="str">
        <f>_xlfn.XLOOKUP($C58, '15. New Fleet Description'!$A$14:$A$815,'15. New Fleet Description'!G$14:G$815, "", 0, 1)</f>
        <v/>
      </c>
      <c r="K58" s="725" t="str">
        <f>_xlfn.XLOOKUP($C58, '15. New Fleet Description'!$A$14:$A$815,'15. New Fleet Description'!K$14:K$815, "", 0, 1)</f>
        <v/>
      </c>
      <c r="L58" s="515" t="str">
        <f>_xlfn.XLOOKUP($C58, '15. New Fleet Description'!$A$14:$A$815,'15. New Fleet Description'!L$14:L$815, "", 0, 1)</f>
        <v/>
      </c>
      <c r="M58" s="515" t="str">
        <f>_xlfn.XLOOKUP($C58, '15. New Fleet Description'!$A$14:$A$815,'15. New Fleet Description'!M$14:M$815, "", 0, 1)</f>
        <v/>
      </c>
      <c r="N58" s="515" t="str">
        <f>_xlfn.XLOOKUP($C58, '15. New Fleet Description'!$A$14:$A$815,'15. New Fleet Description'!N$14:N$815, "", 0, 1)</f>
        <v/>
      </c>
      <c r="O58" s="515" t="str">
        <f>_xlfn.XLOOKUP($C58, '15. New Fleet Description'!$A$14:$A$815,'15. New Fleet Description'!O$14:O$815, "", 0, 1)</f>
        <v/>
      </c>
      <c r="P58" s="515" t="str">
        <f>_xlfn.XLOOKUP($C58, '15. New Fleet Description'!$A$14:$A$815,'15. New Fleet Description'!P$14:P$815, "", 0, 1)</f>
        <v/>
      </c>
      <c r="Q58" s="515" t="str">
        <f>_xlfn.XLOOKUP($C58, '15. New Fleet Description'!$A$14:$A$815,'15. New Fleet Description'!R$14:R$815, "", 0, 1)</f>
        <v/>
      </c>
      <c r="R58" s="515" t="str">
        <f>_xlfn.XLOOKUP($C58, '15. New Fleet Description'!$A$14:$A$815,'15. New Fleet Description'!S$14:S$815, "", 0, 1)</f>
        <v/>
      </c>
      <c r="S58" s="515" t="str">
        <f>_xlfn.XLOOKUP($C58, '15. New Fleet Description'!$A$14:$A$815,'15. New Fleet Description'!T$14:T$815, "", 0, 1)</f>
        <v/>
      </c>
      <c r="T58" s="515" t="str">
        <f>_xlfn.XLOOKUP($C58, '15. New Fleet Description'!$A$14:$A$815,'15. New Fleet Description'!U$14:U$815, "", 0, 1)</f>
        <v/>
      </c>
      <c r="U58" s="515" t="str">
        <f>_xlfn.XLOOKUP($C58, '15. New Fleet Description'!$A$14:$A$815,'15. New Fleet Description'!V$14:V$815, "", 0, 1)</f>
        <v/>
      </c>
      <c r="V58" s="515" t="str">
        <f>_xlfn.XLOOKUP($C58, '15. New Fleet Description'!$A$14:$A$815,'15. New Fleet Description'!W$14:W$815, "", 0, 1)</f>
        <v/>
      </c>
      <c r="W58" s="515" t="str">
        <f>_xlfn.XLOOKUP($C58, '15. New Fleet Description'!$A$14:$A$815,'15. New Fleet Description'!X$14:X$815, "", 0, 1)</f>
        <v/>
      </c>
      <c r="X58" s="515" t="str">
        <f>_xlfn.XLOOKUP($C58, '15. New Fleet Description'!$A$14:$A$815,'15. New Fleet Description'!Z$14:Z$815, "", 0, 1)</f>
        <v/>
      </c>
      <c r="Y58" s="515" t="str">
        <f>_xlfn.XLOOKUP($C58, '15. New Fleet Description'!$A$14:$A$815,'15. New Fleet Description'!AA$14:AA$815, "", 0, 1)</f>
        <v/>
      </c>
      <c r="Z58" s="515" t="str">
        <f>_xlfn.XLOOKUP($C58, '15. New Fleet Description'!$A$14:$A$815,'15. New Fleet Description'!AB$14:AB$815, "", 0, 1)</f>
        <v/>
      </c>
      <c r="AA58" s="1076"/>
      <c r="AB58" s="1076" t="s">
        <v>212</v>
      </c>
      <c r="AC58" s="1076"/>
      <c r="AD58" s="1011"/>
      <c r="AE58" s="1011"/>
      <c r="AF58" s="1011"/>
      <c r="AG58" s="1078"/>
      <c r="AH58" s="1081"/>
      <c r="AI58" s="1081"/>
      <c r="AJ58" s="1081"/>
      <c r="AK58" s="1081"/>
      <c r="AL58" s="1081"/>
      <c r="AM58" s="1081"/>
      <c r="AN58" s="1081"/>
      <c r="AO58" s="1081"/>
      <c r="AP58" s="1080"/>
      <c r="AQ58" s="1078"/>
      <c r="AR58" s="1081"/>
      <c r="AS58" s="1081"/>
      <c r="AT58" s="1081"/>
      <c r="AU58" s="1081"/>
      <c r="AV58" s="1081"/>
      <c r="AW58" s="1081"/>
      <c r="AX58" s="1081"/>
      <c r="AY58" s="1081"/>
      <c r="AZ58" s="1081"/>
      <c r="BA58" s="1081"/>
      <c r="BB58" s="1081"/>
      <c r="BC58" s="1082"/>
      <c r="BD58" s="1083"/>
      <c r="BE58" s="1083"/>
      <c r="BF58" s="1236"/>
      <c r="BG58" s="1078"/>
      <c r="BH58" s="1081"/>
      <c r="BI58" s="1081"/>
      <c r="BJ58" s="1081"/>
      <c r="BK58" s="1088"/>
      <c r="BL58" s="1085"/>
      <c r="BM58" s="1081"/>
    </row>
    <row r="59" spans="1:65" ht="30" x14ac:dyDescent="0.25">
      <c r="A59" s="1181" t="s">
        <v>1619</v>
      </c>
      <c r="B59" s="1021"/>
      <c r="C59" s="1074"/>
      <c r="D59" s="515" t="str">
        <f>_xlfn.XLOOKUP($C59, '15. New Fleet Description'!$A$14:$A$815,'15. New Fleet Description'!H$14:H$815, "", 0, 1)</f>
        <v/>
      </c>
      <c r="E59" s="515" t="str">
        <f>_xlfn.XLOOKUP($C59, '15. New Fleet Description'!$A$14:$A$815,'15. New Fleet Description'!B$14:B$815, "", 0, 1)</f>
        <v/>
      </c>
      <c r="F59" s="515" t="str">
        <f>_xlfn.XLOOKUP($C59, '15. New Fleet Description'!$A$14:$A$815,'15. New Fleet Description'!C$14:C$815, "", 0, 1)</f>
        <v/>
      </c>
      <c r="G59" s="515" t="str">
        <f>_xlfn.XLOOKUP($C59, '15. New Fleet Description'!$A$14:$A$815,'15. New Fleet Description'!D$14:D$815, "", 0, 1)</f>
        <v/>
      </c>
      <c r="H59" s="515" t="str">
        <f>_xlfn.XLOOKUP($C59, '15. New Fleet Description'!$A$14:$A$815,'15. New Fleet Description'!E$14:E$815, "", 0, 1)</f>
        <v/>
      </c>
      <c r="I59" s="515" t="str">
        <f>_xlfn.XLOOKUP($C59, '15. New Fleet Description'!$A$14:$A$815,'15. New Fleet Description'!F$14:F$815, "", 0, 1)</f>
        <v/>
      </c>
      <c r="J59" s="515" t="str">
        <f>_xlfn.XLOOKUP($C59, '15. New Fleet Description'!$A$14:$A$815,'15. New Fleet Description'!G$14:G$815, "", 0, 1)</f>
        <v/>
      </c>
      <c r="K59" s="725" t="str">
        <f>_xlfn.XLOOKUP($C59, '15. New Fleet Description'!$A$14:$A$815,'15. New Fleet Description'!K$14:K$815, "", 0, 1)</f>
        <v/>
      </c>
      <c r="L59" s="515" t="str">
        <f>_xlfn.XLOOKUP($C59, '15. New Fleet Description'!$A$14:$A$815,'15. New Fleet Description'!L$14:L$815, "", 0, 1)</f>
        <v/>
      </c>
      <c r="M59" s="515" t="str">
        <f>_xlfn.XLOOKUP($C59, '15. New Fleet Description'!$A$14:$A$815,'15. New Fleet Description'!M$14:M$815, "", 0, 1)</f>
        <v/>
      </c>
      <c r="N59" s="515" t="str">
        <f>_xlfn.XLOOKUP($C59, '15. New Fleet Description'!$A$14:$A$815,'15. New Fleet Description'!N$14:N$815, "", 0, 1)</f>
        <v/>
      </c>
      <c r="O59" s="515" t="str">
        <f>_xlfn.XLOOKUP($C59, '15. New Fleet Description'!$A$14:$A$815,'15. New Fleet Description'!O$14:O$815, "", 0, 1)</f>
        <v/>
      </c>
      <c r="P59" s="515" t="str">
        <f>_xlfn.XLOOKUP($C59, '15. New Fleet Description'!$A$14:$A$815,'15. New Fleet Description'!P$14:P$815, "", 0, 1)</f>
        <v/>
      </c>
      <c r="Q59" s="515" t="str">
        <f>_xlfn.XLOOKUP($C59, '15. New Fleet Description'!$A$14:$A$815,'15. New Fleet Description'!R$14:R$815, "", 0, 1)</f>
        <v/>
      </c>
      <c r="R59" s="515" t="str">
        <f>_xlfn.XLOOKUP($C59, '15. New Fleet Description'!$A$14:$A$815,'15. New Fleet Description'!S$14:S$815, "", 0, 1)</f>
        <v/>
      </c>
      <c r="S59" s="515" t="str">
        <f>_xlfn.XLOOKUP($C59, '15. New Fleet Description'!$A$14:$A$815,'15. New Fleet Description'!T$14:T$815, "", 0, 1)</f>
        <v/>
      </c>
      <c r="T59" s="515" t="str">
        <f>_xlfn.XLOOKUP($C59, '15. New Fleet Description'!$A$14:$A$815,'15. New Fleet Description'!U$14:U$815, "", 0, 1)</f>
        <v/>
      </c>
      <c r="U59" s="515" t="str">
        <f>_xlfn.XLOOKUP($C59, '15. New Fleet Description'!$A$14:$A$815,'15. New Fleet Description'!V$14:V$815, "", 0, 1)</f>
        <v/>
      </c>
      <c r="V59" s="515" t="str">
        <f>_xlfn.XLOOKUP($C59, '15. New Fleet Description'!$A$14:$A$815,'15. New Fleet Description'!W$14:W$815, "", 0, 1)</f>
        <v/>
      </c>
      <c r="W59" s="515" t="str">
        <f>_xlfn.XLOOKUP($C59, '15. New Fleet Description'!$A$14:$A$815,'15. New Fleet Description'!X$14:X$815, "", 0, 1)</f>
        <v/>
      </c>
      <c r="X59" s="515" t="str">
        <f>_xlfn.XLOOKUP($C59, '15. New Fleet Description'!$A$14:$A$815,'15. New Fleet Description'!Z$14:Z$815, "", 0, 1)</f>
        <v/>
      </c>
      <c r="Y59" s="515" t="str">
        <f>_xlfn.XLOOKUP($C59, '15. New Fleet Description'!$A$14:$A$815,'15. New Fleet Description'!AA$14:AA$815, "", 0, 1)</f>
        <v/>
      </c>
      <c r="Z59" s="515" t="str">
        <f>_xlfn.XLOOKUP($C59, '15. New Fleet Description'!$A$14:$A$815,'15. New Fleet Description'!AB$14:AB$815, "", 0, 1)</f>
        <v/>
      </c>
      <c r="AA59" s="1076"/>
      <c r="AB59" s="1076" t="s">
        <v>212</v>
      </c>
      <c r="AC59" s="1076"/>
      <c r="AD59" s="1011"/>
      <c r="AE59" s="1011"/>
      <c r="AF59" s="1011"/>
      <c r="AG59" s="1078"/>
      <c r="AH59" s="1081"/>
      <c r="AI59" s="1081"/>
      <c r="AJ59" s="1081"/>
      <c r="AK59" s="1081"/>
      <c r="AL59" s="1081"/>
      <c r="AM59" s="1081"/>
      <c r="AN59" s="1081"/>
      <c r="AO59" s="1081"/>
      <c r="AP59" s="1080"/>
      <c r="AQ59" s="1078"/>
      <c r="AR59" s="1081"/>
      <c r="AS59" s="1081"/>
      <c r="AT59" s="1081"/>
      <c r="AU59" s="1081"/>
      <c r="AV59" s="1081"/>
      <c r="AW59" s="1081"/>
      <c r="AX59" s="1081"/>
      <c r="AY59" s="1081"/>
      <c r="AZ59" s="1081"/>
      <c r="BA59" s="1081"/>
      <c r="BB59" s="1081"/>
      <c r="BC59" s="1082"/>
      <c r="BD59" s="1083"/>
      <c r="BE59" s="1083"/>
      <c r="BF59" s="1236"/>
      <c r="BG59" s="1078"/>
      <c r="BH59" s="1081"/>
      <c r="BI59" s="1081"/>
      <c r="BJ59" s="1081"/>
      <c r="BK59" s="1088"/>
      <c r="BL59" s="1085"/>
      <c r="BM59" s="1081"/>
    </row>
    <row r="60" spans="1:65" ht="30" x14ac:dyDescent="0.25">
      <c r="A60" s="1181" t="s">
        <v>1620</v>
      </c>
      <c r="B60" s="1021"/>
      <c r="C60" s="1074"/>
      <c r="D60" s="515" t="str">
        <f>_xlfn.XLOOKUP($C60, '15. New Fleet Description'!$A$14:$A$815,'15. New Fleet Description'!H$14:H$815, "", 0, 1)</f>
        <v/>
      </c>
      <c r="E60" s="515" t="str">
        <f>_xlfn.XLOOKUP($C60, '15. New Fleet Description'!$A$14:$A$815,'15. New Fleet Description'!B$14:B$815, "", 0, 1)</f>
        <v/>
      </c>
      <c r="F60" s="515" t="str">
        <f>_xlfn.XLOOKUP($C60, '15. New Fleet Description'!$A$14:$A$815,'15. New Fleet Description'!C$14:C$815, "", 0, 1)</f>
        <v/>
      </c>
      <c r="G60" s="515" t="str">
        <f>_xlfn.XLOOKUP($C60, '15. New Fleet Description'!$A$14:$A$815,'15. New Fleet Description'!D$14:D$815, "", 0, 1)</f>
        <v/>
      </c>
      <c r="H60" s="515" t="str">
        <f>_xlfn.XLOOKUP($C60, '15. New Fleet Description'!$A$14:$A$815,'15. New Fleet Description'!E$14:E$815, "", 0, 1)</f>
        <v/>
      </c>
      <c r="I60" s="515" t="str">
        <f>_xlfn.XLOOKUP($C60, '15. New Fleet Description'!$A$14:$A$815,'15. New Fleet Description'!F$14:F$815, "", 0, 1)</f>
        <v/>
      </c>
      <c r="J60" s="515" t="str">
        <f>_xlfn.XLOOKUP($C60, '15. New Fleet Description'!$A$14:$A$815,'15. New Fleet Description'!G$14:G$815, "", 0, 1)</f>
        <v/>
      </c>
      <c r="K60" s="725" t="str">
        <f>_xlfn.XLOOKUP($C60, '15. New Fleet Description'!$A$14:$A$815,'15. New Fleet Description'!K$14:K$815, "", 0, 1)</f>
        <v/>
      </c>
      <c r="L60" s="515" t="str">
        <f>_xlfn.XLOOKUP($C60, '15. New Fleet Description'!$A$14:$A$815,'15. New Fleet Description'!L$14:L$815, "", 0, 1)</f>
        <v/>
      </c>
      <c r="M60" s="515" t="str">
        <f>_xlfn.XLOOKUP($C60, '15. New Fleet Description'!$A$14:$A$815,'15. New Fleet Description'!M$14:M$815, "", 0, 1)</f>
        <v/>
      </c>
      <c r="N60" s="515" t="str">
        <f>_xlfn.XLOOKUP($C60, '15. New Fleet Description'!$A$14:$A$815,'15. New Fleet Description'!N$14:N$815, "", 0, 1)</f>
        <v/>
      </c>
      <c r="O60" s="515" t="str">
        <f>_xlfn.XLOOKUP($C60, '15. New Fleet Description'!$A$14:$A$815,'15. New Fleet Description'!O$14:O$815, "", 0, 1)</f>
        <v/>
      </c>
      <c r="P60" s="515" t="str">
        <f>_xlfn.XLOOKUP($C60, '15. New Fleet Description'!$A$14:$A$815,'15. New Fleet Description'!P$14:P$815, "", 0, 1)</f>
        <v/>
      </c>
      <c r="Q60" s="515" t="str">
        <f>_xlfn.XLOOKUP($C60, '15. New Fleet Description'!$A$14:$A$815,'15. New Fleet Description'!R$14:R$815, "", 0, 1)</f>
        <v/>
      </c>
      <c r="R60" s="515" t="str">
        <f>_xlfn.XLOOKUP($C60, '15. New Fleet Description'!$A$14:$A$815,'15. New Fleet Description'!S$14:S$815, "", 0, 1)</f>
        <v/>
      </c>
      <c r="S60" s="515" t="str">
        <f>_xlfn.XLOOKUP($C60, '15. New Fleet Description'!$A$14:$A$815,'15. New Fleet Description'!T$14:T$815, "", 0, 1)</f>
        <v/>
      </c>
      <c r="T60" s="515" t="str">
        <f>_xlfn.XLOOKUP($C60, '15. New Fleet Description'!$A$14:$A$815,'15. New Fleet Description'!U$14:U$815, "", 0, 1)</f>
        <v/>
      </c>
      <c r="U60" s="515" t="str">
        <f>_xlfn.XLOOKUP($C60, '15. New Fleet Description'!$A$14:$A$815,'15. New Fleet Description'!V$14:V$815, "", 0, 1)</f>
        <v/>
      </c>
      <c r="V60" s="515" t="str">
        <f>_xlfn.XLOOKUP($C60, '15. New Fleet Description'!$A$14:$A$815,'15. New Fleet Description'!W$14:W$815, "", 0, 1)</f>
        <v/>
      </c>
      <c r="W60" s="515" t="str">
        <f>_xlfn.XLOOKUP($C60, '15. New Fleet Description'!$A$14:$A$815,'15. New Fleet Description'!X$14:X$815, "", 0, 1)</f>
        <v/>
      </c>
      <c r="X60" s="515" t="str">
        <f>_xlfn.XLOOKUP($C60, '15. New Fleet Description'!$A$14:$A$815,'15. New Fleet Description'!Z$14:Z$815, "", 0, 1)</f>
        <v/>
      </c>
      <c r="Y60" s="515" t="str">
        <f>_xlfn.XLOOKUP($C60, '15. New Fleet Description'!$A$14:$A$815,'15. New Fleet Description'!AA$14:AA$815, "", 0, 1)</f>
        <v/>
      </c>
      <c r="Z60" s="515" t="str">
        <f>_xlfn.XLOOKUP($C60, '15. New Fleet Description'!$A$14:$A$815,'15. New Fleet Description'!AB$14:AB$815, "", 0, 1)</f>
        <v/>
      </c>
      <c r="AA60" s="1076"/>
      <c r="AB60" s="1076" t="s">
        <v>212</v>
      </c>
      <c r="AC60" s="1076"/>
      <c r="AD60" s="1011"/>
      <c r="AE60" s="1011"/>
      <c r="AF60" s="1011"/>
      <c r="AG60" s="1078"/>
      <c r="AH60" s="1081"/>
      <c r="AI60" s="1081"/>
      <c r="AJ60" s="1081"/>
      <c r="AK60" s="1081"/>
      <c r="AL60" s="1081"/>
      <c r="AM60" s="1081"/>
      <c r="AN60" s="1081"/>
      <c r="AO60" s="1081"/>
      <c r="AP60" s="1080"/>
      <c r="AQ60" s="1078"/>
      <c r="AR60" s="1081"/>
      <c r="AS60" s="1081"/>
      <c r="AT60" s="1081"/>
      <c r="AU60" s="1081"/>
      <c r="AV60" s="1081"/>
      <c r="AW60" s="1081"/>
      <c r="AX60" s="1081"/>
      <c r="AY60" s="1081"/>
      <c r="AZ60" s="1081"/>
      <c r="BA60" s="1081"/>
      <c r="BB60" s="1081"/>
      <c r="BC60" s="1082"/>
      <c r="BD60" s="1083"/>
      <c r="BE60" s="1083"/>
      <c r="BF60" s="1236"/>
      <c r="BG60" s="1078"/>
      <c r="BH60" s="1081"/>
      <c r="BI60" s="1081"/>
      <c r="BJ60" s="1081"/>
      <c r="BK60" s="1088"/>
      <c r="BL60" s="1085"/>
      <c r="BM60" s="1081"/>
    </row>
    <row r="61" spans="1:65" ht="30" x14ac:dyDescent="0.25">
      <c r="A61" s="1181" t="s">
        <v>1621</v>
      </c>
      <c r="B61" s="1021"/>
      <c r="C61" s="1074"/>
      <c r="D61" s="515" t="str">
        <f>_xlfn.XLOOKUP($C61, '15. New Fleet Description'!$A$14:$A$815,'15. New Fleet Description'!H$14:H$815, "", 0, 1)</f>
        <v/>
      </c>
      <c r="E61" s="515" t="str">
        <f>_xlfn.XLOOKUP($C61, '15. New Fleet Description'!$A$14:$A$815,'15. New Fleet Description'!B$14:B$815, "", 0, 1)</f>
        <v/>
      </c>
      <c r="F61" s="515" t="str">
        <f>_xlfn.XLOOKUP($C61, '15. New Fleet Description'!$A$14:$A$815,'15. New Fleet Description'!C$14:C$815, "", 0, 1)</f>
        <v/>
      </c>
      <c r="G61" s="515" t="str">
        <f>_xlfn.XLOOKUP($C61, '15. New Fleet Description'!$A$14:$A$815,'15. New Fleet Description'!D$14:D$815, "", 0, 1)</f>
        <v/>
      </c>
      <c r="H61" s="515" t="str">
        <f>_xlfn.XLOOKUP($C61, '15. New Fleet Description'!$A$14:$A$815,'15. New Fleet Description'!E$14:E$815, "", 0, 1)</f>
        <v/>
      </c>
      <c r="I61" s="515" t="str">
        <f>_xlfn.XLOOKUP($C61, '15. New Fleet Description'!$A$14:$A$815,'15. New Fleet Description'!F$14:F$815, "", 0, 1)</f>
        <v/>
      </c>
      <c r="J61" s="515" t="str">
        <f>_xlfn.XLOOKUP($C61, '15. New Fleet Description'!$A$14:$A$815,'15. New Fleet Description'!G$14:G$815, "", 0, 1)</f>
        <v/>
      </c>
      <c r="K61" s="725" t="str">
        <f>_xlfn.XLOOKUP($C61, '15. New Fleet Description'!$A$14:$A$815,'15. New Fleet Description'!K$14:K$815, "", 0, 1)</f>
        <v/>
      </c>
      <c r="L61" s="515" t="str">
        <f>_xlfn.XLOOKUP($C61, '15. New Fleet Description'!$A$14:$A$815,'15. New Fleet Description'!L$14:L$815, "", 0, 1)</f>
        <v/>
      </c>
      <c r="M61" s="515" t="str">
        <f>_xlfn.XLOOKUP($C61, '15. New Fleet Description'!$A$14:$A$815,'15. New Fleet Description'!M$14:M$815, "", 0, 1)</f>
        <v/>
      </c>
      <c r="N61" s="515" t="str">
        <f>_xlfn.XLOOKUP($C61, '15. New Fleet Description'!$A$14:$A$815,'15. New Fleet Description'!N$14:N$815, "", 0, 1)</f>
        <v/>
      </c>
      <c r="O61" s="515" t="str">
        <f>_xlfn.XLOOKUP($C61, '15. New Fleet Description'!$A$14:$A$815,'15. New Fleet Description'!O$14:O$815, "", 0, 1)</f>
        <v/>
      </c>
      <c r="P61" s="515" t="str">
        <f>_xlfn.XLOOKUP($C61, '15. New Fleet Description'!$A$14:$A$815,'15. New Fleet Description'!P$14:P$815, "", 0, 1)</f>
        <v/>
      </c>
      <c r="Q61" s="515" t="str">
        <f>_xlfn.XLOOKUP($C61, '15. New Fleet Description'!$A$14:$A$815,'15. New Fleet Description'!R$14:R$815, "", 0, 1)</f>
        <v/>
      </c>
      <c r="R61" s="515" t="str">
        <f>_xlfn.XLOOKUP($C61, '15. New Fleet Description'!$A$14:$A$815,'15. New Fleet Description'!S$14:S$815, "", 0, 1)</f>
        <v/>
      </c>
      <c r="S61" s="515" t="str">
        <f>_xlfn.XLOOKUP($C61, '15. New Fleet Description'!$A$14:$A$815,'15. New Fleet Description'!T$14:T$815, "", 0, 1)</f>
        <v/>
      </c>
      <c r="T61" s="515" t="str">
        <f>_xlfn.XLOOKUP($C61, '15. New Fleet Description'!$A$14:$A$815,'15. New Fleet Description'!U$14:U$815, "", 0, 1)</f>
        <v/>
      </c>
      <c r="U61" s="515" t="str">
        <f>_xlfn.XLOOKUP($C61, '15. New Fleet Description'!$A$14:$A$815,'15. New Fleet Description'!V$14:V$815, "", 0, 1)</f>
        <v/>
      </c>
      <c r="V61" s="515" t="str">
        <f>_xlfn.XLOOKUP($C61, '15. New Fleet Description'!$A$14:$A$815,'15. New Fleet Description'!W$14:W$815, "", 0, 1)</f>
        <v/>
      </c>
      <c r="W61" s="515" t="str">
        <f>_xlfn.XLOOKUP($C61, '15. New Fleet Description'!$A$14:$A$815,'15. New Fleet Description'!X$14:X$815, "", 0, 1)</f>
        <v/>
      </c>
      <c r="X61" s="515" t="str">
        <f>_xlfn.XLOOKUP($C61, '15. New Fleet Description'!$A$14:$A$815,'15. New Fleet Description'!Z$14:Z$815, "", 0, 1)</f>
        <v/>
      </c>
      <c r="Y61" s="515" t="str">
        <f>_xlfn.XLOOKUP($C61, '15. New Fleet Description'!$A$14:$A$815,'15. New Fleet Description'!AA$14:AA$815, "", 0, 1)</f>
        <v/>
      </c>
      <c r="Z61" s="515" t="str">
        <f>_xlfn.XLOOKUP($C61, '15. New Fleet Description'!$A$14:$A$815,'15. New Fleet Description'!AB$14:AB$815, "", 0, 1)</f>
        <v/>
      </c>
      <c r="AA61" s="1076"/>
      <c r="AB61" s="1076" t="s">
        <v>212</v>
      </c>
      <c r="AC61" s="1076"/>
      <c r="AD61" s="1011"/>
      <c r="AE61" s="1011"/>
      <c r="AF61" s="1011"/>
      <c r="AG61" s="1078"/>
      <c r="AH61" s="1081"/>
      <c r="AI61" s="1081"/>
      <c r="AJ61" s="1081"/>
      <c r="AK61" s="1081"/>
      <c r="AL61" s="1081"/>
      <c r="AM61" s="1081"/>
      <c r="AN61" s="1081"/>
      <c r="AO61" s="1081"/>
      <c r="AP61" s="1080"/>
      <c r="AQ61" s="1078"/>
      <c r="AR61" s="1081"/>
      <c r="AS61" s="1081"/>
      <c r="AT61" s="1081"/>
      <c r="AU61" s="1081"/>
      <c r="AV61" s="1081"/>
      <c r="AW61" s="1081"/>
      <c r="AX61" s="1081"/>
      <c r="AY61" s="1081"/>
      <c r="AZ61" s="1081"/>
      <c r="BA61" s="1081"/>
      <c r="BB61" s="1081"/>
      <c r="BC61" s="1082"/>
      <c r="BD61" s="1083"/>
      <c r="BE61" s="1083"/>
      <c r="BF61" s="1236"/>
      <c r="BG61" s="1078"/>
      <c r="BH61" s="1081"/>
      <c r="BI61" s="1081"/>
      <c r="BJ61" s="1081"/>
      <c r="BK61" s="1088"/>
      <c r="BL61" s="1085"/>
      <c r="BM61" s="1081"/>
    </row>
    <row r="62" spans="1:65" ht="30" x14ac:dyDescent="0.25">
      <c r="A62" s="1181" t="s">
        <v>1622</v>
      </c>
      <c r="B62" s="1021"/>
      <c r="C62" s="1074"/>
      <c r="D62" s="515" t="str">
        <f>_xlfn.XLOOKUP($C62, '15. New Fleet Description'!$A$14:$A$815,'15. New Fleet Description'!H$14:H$815, "", 0, 1)</f>
        <v/>
      </c>
      <c r="E62" s="515" t="str">
        <f>_xlfn.XLOOKUP($C62, '15. New Fleet Description'!$A$14:$A$815,'15. New Fleet Description'!B$14:B$815, "", 0, 1)</f>
        <v/>
      </c>
      <c r="F62" s="515" t="str">
        <f>_xlfn.XLOOKUP($C62, '15. New Fleet Description'!$A$14:$A$815,'15. New Fleet Description'!C$14:C$815, "", 0, 1)</f>
        <v/>
      </c>
      <c r="G62" s="515" t="str">
        <f>_xlfn.XLOOKUP($C62, '15. New Fleet Description'!$A$14:$A$815,'15. New Fleet Description'!D$14:D$815, "", 0, 1)</f>
        <v/>
      </c>
      <c r="H62" s="515" t="str">
        <f>_xlfn.XLOOKUP($C62, '15. New Fleet Description'!$A$14:$A$815,'15. New Fleet Description'!E$14:E$815, "", 0, 1)</f>
        <v/>
      </c>
      <c r="I62" s="515" t="str">
        <f>_xlfn.XLOOKUP($C62, '15. New Fleet Description'!$A$14:$A$815,'15. New Fleet Description'!F$14:F$815, "", 0, 1)</f>
        <v/>
      </c>
      <c r="J62" s="515" t="str">
        <f>_xlfn.XLOOKUP($C62, '15. New Fleet Description'!$A$14:$A$815,'15. New Fleet Description'!G$14:G$815, "", 0, 1)</f>
        <v/>
      </c>
      <c r="K62" s="725" t="str">
        <f>_xlfn.XLOOKUP($C62, '15. New Fleet Description'!$A$14:$A$815,'15. New Fleet Description'!K$14:K$815, "", 0, 1)</f>
        <v/>
      </c>
      <c r="L62" s="515" t="str">
        <f>_xlfn.XLOOKUP($C62, '15. New Fleet Description'!$A$14:$A$815,'15. New Fleet Description'!L$14:L$815, "", 0, 1)</f>
        <v/>
      </c>
      <c r="M62" s="515" t="str">
        <f>_xlfn.XLOOKUP($C62, '15. New Fleet Description'!$A$14:$A$815,'15. New Fleet Description'!M$14:M$815, "", 0, 1)</f>
        <v/>
      </c>
      <c r="N62" s="515" t="str">
        <f>_xlfn.XLOOKUP($C62, '15. New Fleet Description'!$A$14:$A$815,'15. New Fleet Description'!N$14:N$815, "", 0, 1)</f>
        <v/>
      </c>
      <c r="O62" s="515" t="str">
        <f>_xlfn.XLOOKUP($C62, '15. New Fleet Description'!$A$14:$A$815,'15. New Fleet Description'!O$14:O$815, "", 0, 1)</f>
        <v/>
      </c>
      <c r="P62" s="515" t="str">
        <f>_xlfn.XLOOKUP($C62, '15. New Fleet Description'!$A$14:$A$815,'15. New Fleet Description'!P$14:P$815, "", 0, 1)</f>
        <v/>
      </c>
      <c r="Q62" s="515" t="str">
        <f>_xlfn.XLOOKUP($C62, '15. New Fleet Description'!$A$14:$A$815,'15. New Fleet Description'!R$14:R$815, "", 0, 1)</f>
        <v/>
      </c>
      <c r="R62" s="515" t="str">
        <f>_xlfn.XLOOKUP($C62, '15. New Fleet Description'!$A$14:$A$815,'15. New Fleet Description'!S$14:S$815, "", 0, 1)</f>
        <v/>
      </c>
      <c r="S62" s="515" t="str">
        <f>_xlfn.XLOOKUP($C62, '15. New Fleet Description'!$A$14:$A$815,'15. New Fleet Description'!T$14:T$815, "", 0, 1)</f>
        <v/>
      </c>
      <c r="T62" s="515" t="str">
        <f>_xlfn.XLOOKUP($C62, '15. New Fleet Description'!$A$14:$A$815,'15. New Fleet Description'!U$14:U$815, "", 0, 1)</f>
        <v/>
      </c>
      <c r="U62" s="515" t="str">
        <f>_xlfn.XLOOKUP($C62, '15. New Fleet Description'!$A$14:$A$815,'15. New Fleet Description'!V$14:V$815, "", 0, 1)</f>
        <v/>
      </c>
      <c r="V62" s="515" t="str">
        <f>_xlfn.XLOOKUP($C62, '15. New Fleet Description'!$A$14:$A$815,'15. New Fleet Description'!W$14:W$815, "", 0, 1)</f>
        <v/>
      </c>
      <c r="W62" s="515" t="str">
        <f>_xlfn.XLOOKUP($C62, '15. New Fleet Description'!$A$14:$A$815,'15. New Fleet Description'!X$14:X$815, "", 0, 1)</f>
        <v/>
      </c>
      <c r="X62" s="515" t="str">
        <f>_xlfn.XLOOKUP($C62, '15. New Fleet Description'!$A$14:$A$815,'15. New Fleet Description'!Z$14:Z$815, "", 0, 1)</f>
        <v/>
      </c>
      <c r="Y62" s="515" t="str">
        <f>_xlfn.XLOOKUP($C62, '15. New Fleet Description'!$A$14:$A$815,'15. New Fleet Description'!AA$14:AA$815, "", 0, 1)</f>
        <v/>
      </c>
      <c r="Z62" s="515" t="str">
        <f>_xlfn.XLOOKUP($C62, '15. New Fleet Description'!$A$14:$A$815,'15. New Fleet Description'!AB$14:AB$815, "", 0, 1)</f>
        <v/>
      </c>
      <c r="AA62" s="1076"/>
      <c r="AB62" s="1076" t="s">
        <v>212</v>
      </c>
      <c r="AC62" s="1076"/>
      <c r="AD62" s="1011"/>
      <c r="AE62" s="1011"/>
      <c r="AF62" s="1011"/>
      <c r="AG62" s="1078"/>
      <c r="AH62" s="1081"/>
      <c r="AI62" s="1081"/>
      <c r="AJ62" s="1081"/>
      <c r="AK62" s="1081"/>
      <c r="AL62" s="1081"/>
      <c r="AM62" s="1081"/>
      <c r="AN62" s="1081"/>
      <c r="AO62" s="1081"/>
      <c r="AP62" s="1080"/>
      <c r="AQ62" s="1078"/>
      <c r="AR62" s="1081"/>
      <c r="AS62" s="1081"/>
      <c r="AT62" s="1081"/>
      <c r="AU62" s="1081"/>
      <c r="AV62" s="1081"/>
      <c r="AW62" s="1081"/>
      <c r="AX62" s="1081"/>
      <c r="AY62" s="1081"/>
      <c r="AZ62" s="1081"/>
      <c r="BA62" s="1081"/>
      <c r="BB62" s="1081"/>
      <c r="BC62" s="1082"/>
      <c r="BD62" s="1083"/>
      <c r="BE62" s="1083"/>
      <c r="BF62" s="1236"/>
      <c r="BG62" s="1078"/>
      <c r="BH62" s="1081"/>
      <c r="BI62" s="1081"/>
      <c r="BJ62" s="1081"/>
      <c r="BK62" s="1088"/>
      <c r="BL62" s="1085"/>
      <c r="BM62" s="1081"/>
    </row>
    <row r="63" spans="1:65" ht="30" x14ac:dyDescent="0.25">
      <c r="A63" s="1181" t="s">
        <v>1623</v>
      </c>
      <c r="B63" s="1021"/>
      <c r="C63" s="1074"/>
      <c r="D63" s="515" t="str">
        <f>_xlfn.XLOOKUP($C63, '15. New Fleet Description'!$A$14:$A$815,'15. New Fleet Description'!H$14:H$815, "", 0, 1)</f>
        <v/>
      </c>
      <c r="E63" s="515" t="str">
        <f>_xlfn.XLOOKUP($C63, '15. New Fleet Description'!$A$14:$A$815,'15. New Fleet Description'!B$14:B$815, "", 0, 1)</f>
        <v/>
      </c>
      <c r="F63" s="515" t="str">
        <f>_xlfn.XLOOKUP($C63, '15. New Fleet Description'!$A$14:$A$815,'15. New Fleet Description'!C$14:C$815, "", 0, 1)</f>
        <v/>
      </c>
      <c r="G63" s="515" t="str">
        <f>_xlfn.XLOOKUP($C63, '15. New Fleet Description'!$A$14:$A$815,'15. New Fleet Description'!D$14:D$815, "", 0, 1)</f>
        <v/>
      </c>
      <c r="H63" s="515" t="str">
        <f>_xlfn.XLOOKUP($C63, '15. New Fleet Description'!$A$14:$A$815,'15. New Fleet Description'!E$14:E$815, "", 0, 1)</f>
        <v/>
      </c>
      <c r="I63" s="515" t="str">
        <f>_xlfn.XLOOKUP($C63, '15. New Fleet Description'!$A$14:$A$815,'15. New Fleet Description'!F$14:F$815, "", 0, 1)</f>
        <v/>
      </c>
      <c r="J63" s="515" t="str">
        <f>_xlfn.XLOOKUP($C63, '15. New Fleet Description'!$A$14:$A$815,'15. New Fleet Description'!G$14:G$815, "", 0, 1)</f>
        <v/>
      </c>
      <c r="K63" s="725" t="str">
        <f>_xlfn.XLOOKUP($C63, '15. New Fleet Description'!$A$14:$A$815,'15. New Fleet Description'!K$14:K$815, "", 0, 1)</f>
        <v/>
      </c>
      <c r="L63" s="515" t="str">
        <f>_xlfn.XLOOKUP($C63, '15. New Fleet Description'!$A$14:$A$815,'15. New Fleet Description'!L$14:L$815, "", 0, 1)</f>
        <v/>
      </c>
      <c r="M63" s="515" t="str">
        <f>_xlfn.XLOOKUP($C63, '15. New Fleet Description'!$A$14:$A$815,'15. New Fleet Description'!M$14:M$815, "", 0, 1)</f>
        <v/>
      </c>
      <c r="N63" s="515" t="str">
        <f>_xlfn.XLOOKUP($C63, '15. New Fleet Description'!$A$14:$A$815,'15. New Fleet Description'!N$14:N$815, "", 0, 1)</f>
        <v/>
      </c>
      <c r="O63" s="515" t="str">
        <f>_xlfn.XLOOKUP($C63, '15. New Fleet Description'!$A$14:$A$815,'15. New Fleet Description'!O$14:O$815, "", 0, 1)</f>
        <v/>
      </c>
      <c r="P63" s="515" t="str">
        <f>_xlfn.XLOOKUP($C63, '15. New Fleet Description'!$A$14:$A$815,'15. New Fleet Description'!P$14:P$815, "", 0, 1)</f>
        <v/>
      </c>
      <c r="Q63" s="515" t="str">
        <f>_xlfn.XLOOKUP($C63, '15. New Fleet Description'!$A$14:$A$815,'15. New Fleet Description'!R$14:R$815, "", 0, 1)</f>
        <v/>
      </c>
      <c r="R63" s="515" t="str">
        <f>_xlfn.XLOOKUP($C63, '15. New Fleet Description'!$A$14:$A$815,'15. New Fleet Description'!S$14:S$815, "", 0, 1)</f>
        <v/>
      </c>
      <c r="S63" s="515" t="str">
        <f>_xlfn.XLOOKUP($C63, '15. New Fleet Description'!$A$14:$A$815,'15. New Fleet Description'!T$14:T$815, "", 0, 1)</f>
        <v/>
      </c>
      <c r="T63" s="515" t="str">
        <f>_xlfn.XLOOKUP($C63, '15. New Fleet Description'!$A$14:$A$815,'15. New Fleet Description'!U$14:U$815, "", 0, 1)</f>
        <v/>
      </c>
      <c r="U63" s="515" t="str">
        <f>_xlfn.XLOOKUP($C63, '15. New Fleet Description'!$A$14:$A$815,'15. New Fleet Description'!V$14:V$815, "", 0, 1)</f>
        <v/>
      </c>
      <c r="V63" s="515" t="str">
        <f>_xlfn.XLOOKUP($C63, '15. New Fleet Description'!$A$14:$A$815,'15. New Fleet Description'!W$14:W$815, "", 0, 1)</f>
        <v/>
      </c>
      <c r="W63" s="515" t="str">
        <f>_xlfn.XLOOKUP($C63, '15. New Fleet Description'!$A$14:$A$815,'15. New Fleet Description'!X$14:X$815, "", 0, 1)</f>
        <v/>
      </c>
      <c r="X63" s="515" t="str">
        <f>_xlfn.XLOOKUP($C63, '15. New Fleet Description'!$A$14:$A$815,'15. New Fleet Description'!Z$14:Z$815, "", 0, 1)</f>
        <v/>
      </c>
      <c r="Y63" s="515" t="str">
        <f>_xlfn.XLOOKUP($C63, '15. New Fleet Description'!$A$14:$A$815,'15. New Fleet Description'!AA$14:AA$815, "", 0, 1)</f>
        <v/>
      </c>
      <c r="Z63" s="515" t="str">
        <f>_xlfn.XLOOKUP($C63, '15. New Fleet Description'!$A$14:$A$815,'15. New Fleet Description'!AB$14:AB$815, "", 0, 1)</f>
        <v/>
      </c>
      <c r="AA63" s="1076"/>
      <c r="AB63" s="1076" t="s">
        <v>212</v>
      </c>
      <c r="AC63" s="1076"/>
      <c r="AD63" s="1011"/>
      <c r="AE63" s="1011"/>
      <c r="AF63" s="1011"/>
      <c r="AG63" s="1078"/>
      <c r="AH63" s="1081"/>
      <c r="AI63" s="1081"/>
      <c r="AJ63" s="1081"/>
      <c r="AK63" s="1081"/>
      <c r="AL63" s="1081"/>
      <c r="AM63" s="1081"/>
      <c r="AN63" s="1081"/>
      <c r="AO63" s="1081"/>
      <c r="AP63" s="1080"/>
      <c r="AQ63" s="1078"/>
      <c r="AR63" s="1081"/>
      <c r="AS63" s="1081"/>
      <c r="AT63" s="1081"/>
      <c r="AU63" s="1081"/>
      <c r="AV63" s="1081"/>
      <c r="AW63" s="1081"/>
      <c r="AX63" s="1081"/>
      <c r="AY63" s="1081"/>
      <c r="AZ63" s="1081"/>
      <c r="BA63" s="1081"/>
      <c r="BB63" s="1081"/>
      <c r="BC63" s="1082"/>
      <c r="BD63" s="1083"/>
      <c r="BE63" s="1083"/>
      <c r="BF63" s="1236"/>
      <c r="BG63" s="1078"/>
      <c r="BH63" s="1081"/>
      <c r="BI63" s="1081"/>
      <c r="BJ63" s="1081"/>
      <c r="BK63" s="1088"/>
      <c r="BL63" s="1085"/>
      <c r="BM63" s="1081"/>
    </row>
    <row r="64" spans="1:65" ht="30" x14ac:dyDescent="0.25">
      <c r="A64" s="1181" t="s">
        <v>1624</v>
      </c>
      <c r="B64" s="1021"/>
      <c r="C64" s="1074"/>
      <c r="D64" s="515" t="str">
        <f>_xlfn.XLOOKUP($C64, '15. New Fleet Description'!$A$14:$A$815,'15. New Fleet Description'!H$14:H$815, "", 0, 1)</f>
        <v/>
      </c>
      <c r="E64" s="515" t="str">
        <f>_xlfn.XLOOKUP($C64, '15. New Fleet Description'!$A$14:$A$815,'15. New Fleet Description'!B$14:B$815, "", 0, 1)</f>
        <v/>
      </c>
      <c r="F64" s="515" t="str">
        <f>_xlfn.XLOOKUP($C64, '15. New Fleet Description'!$A$14:$A$815,'15. New Fleet Description'!C$14:C$815, "", 0, 1)</f>
        <v/>
      </c>
      <c r="G64" s="515" t="str">
        <f>_xlfn.XLOOKUP($C64, '15. New Fleet Description'!$A$14:$A$815,'15. New Fleet Description'!D$14:D$815, "", 0, 1)</f>
        <v/>
      </c>
      <c r="H64" s="515" t="str">
        <f>_xlfn.XLOOKUP($C64, '15. New Fleet Description'!$A$14:$A$815,'15. New Fleet Description'!E$14:E$815, "", 0, 1)</f>
        <v/>
      </c>
      <c r="I64" s="515" t="str">
        <f>_xlfn.XLOOKUP($C64, '15. New Fleet Description'!$A$14:$A$815,'15. New Fleet Description'!F$14:F$815, "", 0, 1)</f>
        <v/>
      </c>
      <c r="J64" s="515" t="str">
        <f>_xlfn.XLOOKUP($C64, '15. New Fleet Description'!$A$14:$A$815,'15. New Fleet Description'!G$14:G$815, "", 0, 1)</f>
        <v/>
      </c>
      <c r="K64" s="725" t="str">
        <f>_xlfn.XLOOKUP($C64, '15. New Fleet Description'!$A$14:$A$815,'15. New Fleet Description'!K$14:K$815, "", 0, 1)</f>
        <v/>
      </c>
      <c r="L64" s="515" t="str">
        <f>_xlfn.XLOOKUP($C64, '15. New Fleet Description'!$A$14:$A$815,'15. New Fleet Description'!L$14:L$815, "", 0, 1)</f>
        <v/>
      </c>
      <c r="M64" s="515" t="str">
        <f>_xlfn.XLOOKUP($C64, '15. New Fleet Description'!$A$14:$A$815,'15. New Fleet Description'!M$14:M$815, "", 0, 1)</f>
        <v/>
      </c>
      <c r="N64" s="515" t="str">
        <f>_xlfn.XLOOKUP($C64, '15. New Fleet Description'!$A$14:$A$815,'15. New Fleet Description'!N$14:N$815, "", 0, 1)</f>
        <v/>
      </c>
      <c r="O64" s="515" t="str">
        <f>_xlfn.XLOOKUP($C64, '15. New Fleet Description'!$A$14:$A$815,'15. New Fleet Description'!O$14:O$815, "", 0, 1)</f>
        <v/>
      </c>
      <c r="P64" s="515" t="str">
        <f>_xlfn.XLOOKUP($C64, '15. New Fleet Description'!$A$14:$A$815,'15. New Fleet Description'!P$14:P$815, "", 0, 1)</f>
        <v/>
      </c>
      <c r="Q64" s="515" t="str">
        <f>_xlfn.XLOOKUP($C64, '15. New Fleet Description'!$A$14:$A$815,'15. New Fleet Description'!R$14:R$815, "", 0, 1)</f>
        <v/>
      </c>
      <c r="R64" s="515" t="str">
        <f>_xlfn.XLOOKUP($C64, '15. New Fleet Description'!$A$14:$A$815,'15. New Fleet Description'!S$14:S$815, "", 0, 1)</f>
        <v/>
      </c>
      <c r="S64" s="515" t="str">
        <f>_xlfn.XLOOKUP($C64, '15. New Fleet Description'!$A$14:$A$815,'15. New Fleet Description'!T$14:T$815, "", 0, 1)</f>
        <v/>
      </c>
      <c r="T64" s="515" t="str">
        <f>_xlfn.XLOOKUP($C64, '15. New Fleet Description'!$A$14:$A$815,'15. New Fleet Description'!U$14:U$815, "", 0, 1)</f>
        <v/>
      </c>
      <c r="U64" s="515" t="str">
        <f>_xlfn.XLOOKUP($C64, '15. New Fleet Description'!$A$14:$A$815,'15. New Fleet Description'!V$14:V$815, "", 0, 1)</f>
        <v/>
      </c>
      <c r="V64" s="515" t="str">
        <f>_xlfn.XLOOKUP($C64, '15. New Fleet Description'!$A$14:$A$815,'15. New Fleet Description'!W$14:W$815, "", 0, 1)</f>
        <v/>
      </c>
      <c r="W64" s="515" t="str">
        <f>_xlfn.XLOOKUP($C64, '15. New Fleet Description'!$A$14:$A$815,'15. New Fleet Description'!X$14:X$815, "", 0, 1)</f>
        <v/>
      </c>
      <c r="X64" s="515" t="str">
        <f>_xlfn.XLOOKUP($C64, '15. New Fleet Description'!$A$14:$A$815,'15. New Fleet Description'!Z$14:Z$815, "", 0, 1)</f>
        <v/>
      </c>
      <c r="Y64" s="515" t="str">
        <f>_xlfn.XLOOKUP($C64, '15. New Fleet Description'!$A$14:$A$815,'15. New Fleet Description'!AA$14:AA$815, "", 0, 1)</f>
        <v/>
      </c>
      <c r="Z64" s="515" t="str">
        <f>_xlfn.XLOOKUP($C64, '15. New Fleet Description'!$A$14:$A$815,'15. New Fleet Description'!AB$14:AB$815, "", 0, 1)</f>
        <v/>
      </c>
      <c r="AA64" s="1076"/>
      <c r="AB64" s="1076" t="s">
        <v>212</v>
      </c>
      <c r="AC64" s="1076"/>
      <c r="AD64" s="1011"/>
      <c r="AE64" s="1011"/>
      <c r="AF64" s="1011"/>
      <c r="AG64" s="1078"/>
      <c r="AH64" s="1081"/>
      <c r="AI64" s="1081"/>
      <c r="AJ64" s="1081"/>
      <c r="AK64" s="1081"/>
      <c r="AL64" s="1081"/>
      <c r="AM64" s="1081"/>
      <c r="AN64" s="1081"/>
      <c r="AO64" s="1081"/>
      <c r="AP64" s="1080"/>
      <c r="AQ64" s="1078"/>
      <c r="AR64" s="1081"/>
      <c r="AS64" s="1081"/>
      <c r="AT64" s="1081"/>
      <c r="AU64" s="1081"/>
      <c r="AV64" s="1081"/>
      <c r="AW64" s="1081"/>
      <c r="AX64" s="1081"/>
      <c r="AY64" s="1081"/>
      <c r="AZ64" s="1081"/>
      <c r="BA64" s="1081"/>
      <c r="BB64" s="1081"/>
      <c r="BC64" s="1082"/>
      <c r="BD64" s="1083"/>
      <c r="BE64" s="1083"/>
      <c r="BF64" s="1236"/>
      <c r="BG64" s="1078"/>
      <c r="BH64" s="1081"/>
      <c r="BI64" s="1081"/>
      <c r="BJ64" s="1081"/>
      <c r="BK64" s="1088"/>
      <c r="BL64" s="1085"/>
      <c r="BM64" s="1081"/>
    </row>
    <row r="65" spans="1:65" ht="30" x14ac:dyDescent="0.25">
      <c r="A65" s="1181" t="s">
        <v>1625</v>
      </c>
      <c r="B65" s="1021"/>
      <c r="C65" s="1074"/>
      <c r="D65" s="515" t="str">
        <f>_xlfn.XLOOKUP($C65, '15. New Fleet Description'!$A$14:$A$815,'15. New Fleet Description'!H$14:H$815, "", 0, 1)</f>
        <v/>
      </c>
      <c r="E65" s="515" t="str">
        <f>_xlfn.XLOOKUP($C65, '15. New Fleet Description'!$A$14:$A$815,'15. New Fleet Description'!B$14:B$815, "", 0, 1)</f>
        <v/>
      </c>
      <c r="F65" s="515" t="str">
        <f>_xlfn.XLOOKUP($C65, '15. New Fleet Description'!$A$14:$A$815,'15. New Fleet Description'!C$14:C$815, "", 0, 1)</f>
        <v/>
      </c>
      <c r="G65" s="515" t="str">
        <f>_xlfn.XLOOKUP($C65, '15. New Fleet Description'!$A$14:$A$815,'15. New Fleet Description'!D$14:D$815, "", 0, 1)</f>
        <v/>
      </c>
      <c r="H65" s="515" t="str">
        <f>_xlfn.XLOOKUP($C65, '15. New Fleet Description'!$A$14:$A$815,'15. New Fleet Description'!E$14:E$815, "", 0, 1)</f>
        <v/>
      </c>
      <c r="I65" s="515" t="str">
        <f>_xlfn.XLOOKUP($C65, '15. New Fleet Description'!$A$14:$A$815,'15. New Fleet Description'!F$14:F$815, "", 0, 1)</f>
        <v/>
      </c>
      <c r="J65" s="515" t="str">
        <f>_xlfn.XLOOKUP($C65, '15. New Fleet Description'!$A$14:$A$815,'15. New Fleet Description'!G$14:G$815, "", 0, 1)</f>
        <v/>
      </c>
      <c r="K65" s="725" t="str">
        <f>_xlfn.XLOOKUP($C65, '15. New Fleet Description'!$A$14:$A$815,'15. New Fleet Description'!K$14:K$815, "", 0, 1)</f>
        <v/>
      </c>
      <c r="L65" s="515" t="str">
        <f>_xlfn.XLOOKUP($C65, '15. New Fleet Description'!$A$14:$A$815,'15. New Fleet Description'!L$14:L$815, "", 0, 1)</f>
        <v/>
      </c>
      <c r="M65" s="515" t="str">
        <f>_xlfn.XLOOKUP($C65, '15. New Fleet Description'!$A$14:$A$815,'15. New Fleet Description'!M$14:M$815, "", 0, 1)</f>
        <v/>
      </c>
      <c r="N65" s="515" t="str">
        <f>_xlfn.XLOOKUP($C65, '15. New Fleet Description'!$A$14:$A$815,'15. New Fleet Description'!N$14:N$815, "", 0, 1)</f>
        <v/>
      </c>
      <c r="O65" s="515" t="str">
        <f>_xlfn.XLOOKUP($C65, '15. New Fleet Description'!$A$14:$A$815,'15. New Fleet Description'!O$14:O$815, "", 0, 1)</f>
        <v/>
      </c>
      <c r="P65" s="515" t="str">
        <f>_xlfn.XLOOKUP($C65, '15. New Fleet Description'!$A$14:$A$815,'15. New Fleet Description'!P$14:P$815, "", 0, 1)</f>
        <v/>
      </c>
      <c r="Q65" s="515" t="str">
        <f>_xlfn.XLOOKUP($C65, '15. New Fleet Description'!$A$14:$A$815,'15. New Fleet Description'!R$14:R$815, "", 0, 1)</f>
        <v/>
      </c>
      <c r="R65" s="515" t="str">
        <f>_xlfn.XLOOKUP($C65, '15. New Fleet Description'!$A$14:$A$815,'15. New Fleet Description'!S$14:S$815, "", 0, 1)</f>
        <v/>
      </c>
      <c r="S65" s="515" t="str">
        <f>_xlfn.XLOOKUP($C65, '15. New Fleet Description'!$A$14:$A$815,'15. New Fleet Description'!T$14:T$815, "", 0, 1)</f>
        <v/>
      </c>
      <c r="T65" s="515" t="str">
        <f>_xlfn.XLOOKUP($C65, '15. New Fleet Description'!$A$14:$A$815,'15. New Fleet Description'!U$14:U$815, "", 0, 1)</f>
        <v/>
      </c>
      <c r="U65" s="515" t="str">
        <f>_xlfn.XLOOKUP($C65, '15. New Fleet Description'!$A$14:$A$815,'15. New Fleet Description'!V$14:V$815, "", 0, 1)</f>
        <v/>
      </c>
      <c r="V65" s="515" t="str">
        <f>_xlfn.XLOOKUP($C65, '15. New Fleet Description'!$A$14:$A$815,'15. New Fleet Description'!W$14:W$815, "", 0, 1)</f>
        <v/>
      </c>
      <c r="W65" s="515" t="str">
        <f>_xlfn.XLOOKUP($C65, '15. New Fleet Description'!$A$14:$A$815,'15. New Fleet Description'!X$14:X$815, "", 0, 1)</f>
        <v/>
      </c>
      <c r="X65" s="515" t="str">
        <f>_xlfn.XLOOKUP($C65, '15. New Fleet Description'!$A$14:$A$815,'15. New Fleet Description'!Z$14:Z$815, "", 0, 1)</f>
        <v/>
      </c>
      <c r="Y65" s="515" t="str">
        <f>_xlfn.XLOOKUP($C65, '15. New Fleet Description'!$A$14:$A$815,'15. New Fleet Description'!AA$14:AA$815, "", 0, 1)</f>
        <v/>
      </c>
      <c r="Z65" s="515" t="str">
        <f>_xlfn.XLOOKUP($C65, '15. New Fleet Description'!$A$14:$A$815,'15. New Fleet Description'!AB$14:AB$815, "", 0, 1)</f>
        <v/>
      </c>
      <c r="AA65" s="1076"/>
      <c r="AB65" s="1076" t="s">
        <v>212</v>
      </c>
      <c r="AC65" s="1076"/>
      <c r="AD65" s="1011"/>
      <c r="AE65" s="1011"/>
      <c r="AF65" s="1011"/>
      <c r="AG65" s="1078"/>
      <c r="AH65" s="1081"/>
      <c r="AI65" s="1081"/>
      <c r="AJ65" s="1081"/>
      <c r="AK65" s="1081"/>
      <c r="AL65" s="1081"/>
      <c r="AM65" s="1081"/>
      <c r="AN65" s="1081"/>
      <c r="AO65" s="1081"/>
      <c r="AP65" s="1080"/>
      <c r="AQ65" s="1078"/>
      <c r="AR65" s="1081"/>
      <c r="AS65" s="1081"/>
      <c r="AT65" s="1081"/>
      <c r="AU65" s="1081"/>
      <c r="AV65" s="1081"/>
      <c r="AW65" s="1081"/>
      <c r="AX65" s="1081"/>
      <c r="AY65" s="1081"/>
      <c r="AZ65" s="1081"/>
      <c r="BA65" s="1081"/>
      <c r="BB65" s="1081"/>
      <c r="BC65" s="1082"/>
      <c r="BD65" s="1083"/>
      <c r="BE65" s="1083"/>
      <c r="BF65" s="1236"/>
      <c r="BG65" s="1078"/>
      <c r="BH65" s="1081"/>
      <c r="BI65" s="1081"/>
      <c r="BJ65" s="1081"/>
      <c r="BK65" s="1088"/>
      <c r="BL65" s="1085"/>
      <c r="BM65" s="1081"/>
    </row>
    <row r="66" spans="1:65" ht="30" x14ac:dyDescent="0.25">
      <c r="A66" s="1181" t="s">
        <v>1626</v>
      </c>
      <c r="B66" s="1021"/>
      <c r="C66" s="1074"/>
      <c r="D66" s="515" t="str">
        <f>_xlfn.XLOOKUP($C66, '15. New Fleet Description'!$A$14:$A$815,'15. New Fleet Description'!H$14:H$815, "", 0, 1)</f>
        <v/>
      </c>
      <c r="E66" s="515" t="str">
        <f>_xlfn.XLOOKUP($C66, '15. New Fleet Description'!$A$14:$A$815,'15. New Fleet Description'!B$14:B$815, "", 0, 1)</f>
        <v/>
      </c>
      <c r="F66" s="515" t="str">
        <f>_xlfn.XLOOKUP($C66, '15. New Fleet Description'!$A$14:$A$815,'15. New Fleet Description'!C$14:C$815, "", 0, 1)</f>
        <v/>
      </c>
      <c r="G66" s="515" t="str">
        <f>_xlfn.XLOOKUP($C66, '15. New Fleet Description'!$A$14:$A$815,'15. New Fleet Description'!D$14:D$815, "", 0, 1)</f>
        <v/>
      </c>
      <c r="H66" s="515" t="str">
        <f>_xlfn.XLOOKUP($C66, '15. New Fleet Description'!$A$14:$A$815,'15. New Fleet Description'!E$14:E$815, "", 0, 1)</f>
        <v/>
      </c>
      <c r="I66" s="515" t="str">
        <f>_xlfn.XLOOKUP($C66, '15. New Fleet Description'!$A$14:$A$815,'15. New Fleet Description'!F$14:F$815, "", 0, 1)</f>
        <v/>
      </c>
      <c r="J66" s="515" t="str">
        <f>_xlfn.XLOOKUP($C66, '15. New Fleet Description'!$A$14:$A$815,'15. New Fleet Description'!G$14:G$815, "", 0, 1)</f>
        <v/>
      </c>
      <c r="K66" s="725" t="str">
        <f>_xlfn.XLOOKUP($C66, '15. New Fleet Description'!$A$14:$A$815,'15. New Fleet Description'!K$14:K$815, "", 0, 1)</f>
        <v/>
      </c>
      <c r="L66" s="515" t="str">
        <f>_xlfn.XLOOKUP($C66, '15. New Fleet Description'!$A$14:$A$815,'15. New Fleet Description'!L$14:L$815, "", 0, 1)</f>
        <v/>
      </c>
      <c r="M66" s="515" t="str">
        <f>_xlfn.XLOOKUP($C66, '15. New Fleet Description'!$A$14:$A$815,'15. New Fleet Description'!M$14:M$815, "", 0, 1)</f>
        <v/>
      </c>
      <c r="N66" s="515" t="str">
        <f>_xlfn.XLOOKUP($C66, '15. New Fleet Description'!$A$14:$A$815,'15. New Fleet Description'!N$14:N$815, "", 0, 1)</f>
        <v/>
      </c>
      <c r="O66" s="515" t="str">
        <f>_xlfn.XLOOKUP($C66, '15. New Fleet Description'!$A$14:$A$815,'15. New Fleet Description'!O$14:O$815, "", 0, 1)</f>
        <v/>
      </c>
      <c r="P66" s="515" t="str">
        <f>_xlfn.XLOOKUP($C66, '15. New Fleet Description'!$A$14:$A$815,'15. New Fleet Description'!P$14:P$815, "", 0, 1)</f>
        <v/>
      </c>
      <c r="Q66" s="515" t="str">
        <f>_xlfn.XLOOKUP($C66, '15. New Fleet Description'!$A$14:$A$815,'15. New Fleet Description'!R$14:R$815, "", 0, 1)</f>
        <v/>
      </c>
      <c r="R66" s="515" t="str">
        <f>_xlfn.XLOOKUP($C66, '15. New Fleet Description'!$A$14:$A$815,'15. New Fleet Description'!S$14:S$815, "", 0, 1)</f>
        <v/>
      </c>
      <c r="S66" s="515" t="str">
        <f>_xlfn.XLOOKUP($C66, '15. New Fleet Description'!$A$14:$A$815,'15. New Fleet Description'!T$14:T$815, "", 0, 1)</f>
        <v/>
      </c>
      <c r="T66" s="515" t="str">
        <f>_xlfn.XLOOKUP($C66, '15. New Fleet Description'!$A$14:$A$815,'15. New Fleet Description'!U$14:U$815, "", 0, 1)</f>
        <v/>
      </c>
      <c r="U66" s="515" t="str">
        <f>_xlfn.XLOOKUP($C66, '15. New Fleet Description'!$A$14:$A$815,'15. New Fleet Description'!V$14:V$815, "", 0, 1)</f>
        <v/>
      </c>
      <c r="V66" s="515" t="str">
        <f>_xlfn.XLOOKUP($C66, '15. New Fleet Description'!$A$14:$A$815,'15. New Fleet Description'!W$14:W$815, "", 0, 1)</f>
        <v/>
      </c>
      <c r="W66" s="515" t="str">
        <f>_xlfn.XLOOKUP($C66, '15. New Fleet Description'!$A$14:$A$815,'15. New Fleet Description'!X$14:X$815, "", 0, 1)</f>
        <v/>
      </c>
      <c r="X66" s="515" t="str">
        <f>_xlfn.XLOOKUP($C66, '15. New Fleet Description'!$A$14:$A$815,'15. New Fleet Description'!Z$14:Z$815, "", 0, 1)</f>
        <v/>
      </c>
      <c r="Y66" s="515" t="str">
        <f>_xlfn.XLOOKUP($C66, '15. New Fleet Description'!$A$14:$A$815,'15. New Fleet Description'!AA$14:AA$815, "", 0, 1)</f>
        <v/>
      </c>
      <c r="Z66" s="515" t="str">
        <f>_xlfn.XLOOKUP($C66, '15. New Fleet Description'!$A$14:$A$815,'15. New Fleet Description'!AB$14:AB$815, "", 0, 1)</f>
        <v/>
      </c>
      <c r="AA66" s="1076"/>
      <c r="AB66" s="1076" t="s">
        <v>212</v>
      </c>
      <c r="AC66" s="1076"/>
      <c r="AD66" s="1011"/>
      <c r="AE66" s="1011"/>
      <c r="AF66" s="1011"/>
      <c r="AG66" s="1078"/>
      <c r="AH66" s="1081"/>
      <c r="AI66" s="1081"/>
      <c r="AJ66" s="1081"/>
      <c r="AK66" s="1081"/>
      <c r="AL66" s="1081"/>
      <c r="AM66" s="1081"/>
      <c r="AN66" s="1081"/>
      <c r="AO66" s="1081"/>
      <c r="AP66" s="1080"/>
      <c r="AQ66" s="1078"/>
      <c r="AR66" s="1081"/>
      <c r="AS66" s="1081"/>
      <c r="AT66" s="1081"/>
      <c r="AU66" s="1081"/>
      <c r="AV66" s="1081"/>
      <c r="AW66" s="1081"/>
      <c r="AX66" s="1081"/>
      <c r="AY66" s="1081"/>
      <c r="AZ66" s="1081"/>
      <c r="BA66" s="1081"/>
      <c r="BB66" s="1081"/>
      <c r="BC66" s="1082"/>
      <c r="BD66" s="1083"/>
      <c r="BE66" s="1083"/>
      <c r="BF66" s="1236"/>
      <c r="BG66" s="1078"/>
      <c r="BH66" s="1081"/>
      <c r="BI66" s="1081"/>
      <c r="BJ66" s="1081"/>
      <c r="BK66" s="1088"/>
      <c r="BL66" s="1085"/>
      <c r="BM66" s="1081"/>
    </row>
    <row r="67" spans="1:65" ht="30" x14ac:dyDescent="0.25">
      <c r="A67" s="1181" t="s">
        <v>1627</v>
      </c>
      <c r="B67" s="1021"/>
      <c r="C67" s="1074"/>
      <c r="D67" s="515" t="str">
        <f>_xlfn.XLOOKUP($C67, '15. New Fleet Description'!$A$14:$A$815,'15. New Fleet Description'!H$14:H$815, "", 0, 1)</f>
        <v/>
      </c>
      <c r="E67" s="515" t="str">
        <f>_xlfn.XLOOKUP($C67, '15. New Fleet Description'!$A$14:$A$815,'15. New Fleet Description'!B$14:B$815, "", 0, 1)</f>
        <v/>
      </c>
      <c r="F67" s="515" t="str">
        <f>_xlfn.XLOOKUP($C67, '15. New Fleet Description'!$A$14:$A$815,'15. New Fleet Description'!C$14:C$815, "", 0, 1)</f>
        <v/>
      </c>
      <c r="G67" s="515" t="str">
        <f>_xlfn.XLOOKUP($C67, '15. New Fleet Description'!$A$14:$A$815,'15. New Fleet Description'!D$14:D$815, "", 0, 1)</f>
        <v/>
      </c>
      <c r="H67" s="515" t="str">
        <f>_xlfn.XLOOKUP($C67, '15. New Fleet Description'!$A$14:$A$815,'15. New Fleet Description'!E$14:E$815, "", 0, 1)</f>
        <v/>
      </c>
      <c r="I67" s="515" t="str">
        <f>_xlfn.XLOOKUP($C67, '15. New Fleet Description'!$A$14:$A$815,'15. New Fleet Description'!F$14:F$815, "", 0, 1)</f>
        <v/>
      </c>
      <c r="J67" s="515" t="str">
        <f>_xlfn.XLOOKUP($C67, '15. New Fleet Description'!$A$14:$A$815,'15. New Fleet Description'!G$14:G$815, "", 0, 1)</f>
        <v/>
      </c>
      <c r="K67" s="725" t="str">
        <f>_xlfn.XLOOKUP($C67, '15. New Fleet Description'!$A$14:$A$815,'15. New Fleet Description'!K$14:K$815, "", 0, 1)</f>
        <v/>
      </c>
      <c r="L67" s="515" t="str">
        <f>_xlfn.XLOOKUP($C67, '15. New Fleet Description'!$A$14:$A$815,'15. New Fleet Description'!L$14:L$815, "", 0, 1)</f>
        <v/>
      </c>
      <c r="M67" s="515" t="str">
        <f>_xlfn.XLOOKUP($C67, '15. New Fleet Description'!$A$14:$A$815,'15. New Fleet Description'!M$14:M$815, "", 0, 1)</f>
        <v/>
      </c>
      <c r="N67" s="515" t="str">
        <f>_xlfn.XLOOKUP($C67, '15. New Fleet Description'!$A$14:$A$815,'15. New Fleet Description'!N$14:N$815, "", 0, 1)</f>
        <v/>
      </c>
      <c r="O67" s="515" t="str">
        <f>_xlfn.XLOOKUP($C67, '15. New Fleet Description'!$A$14:$A$815,'15. New Fleet Description'!O$14:O$815, "", 0, 1)</f>
        <v/>
      </c>
      <c r="P67" s="515" t="str">
        <f>_xlfn.XLOOKUP($C67, '15. New Fleet Description'!$A$14:$A$815,'15. New Fleet Description'!P$14:P$815, "", 0, 1)</f>
        <v/>
      </c>
      <c r="Q67" s="515" t="str">
        <f>_xlfn.XLOOKUP($C67, '15. New Fleet Description'!$A$14:$A$815,'15. New Fleet Description'!R$14:R$815, "", 0, 1)</f>
        <v/>
      </c>
      <c r="R67" s="515" t="str">
        <f>_xlfn.XLOOKUP($C67, '15. New Fleet Description'!$A$14:$A$815,'15. New Fleet Description'!S$14:S$815, "", 0, 1)</f>
        <v/>
      </c>
      <c r="S67" s="515" t="str">
        <f>_xlfn.XLOOKUP($C67, '15. New Fleet Description'!$A$14:$A$815,'15. New Fleet Description'!T$14:T$815, "", 0, 1)</f>
        <v/>
      </c>
      <c r="T67" s="515" t="str">
        <f>_xlfn.XLOOKUP($C67, '15. New Fleet Description'!$A$14:$A$815,'15. New Fleet Description'!U$14:U$815, "", 0, 1)</f>
        <v/>
      </c>
      <c r="U67" s="515" t="str">
        <f>_xlfn.XLOOKUP($C67, '15. New Fleet Description'!$A$14:$A$815,'15. New Fleet Description'!V$14:V$815, "", 0, 1)</f>
        <v/>
      </c>
      <c r="V67" s="515" t="str">
        <f>_xlfn.XLOOKUP($C67, '15. New Fleet Description'!$A$14:$A$815,'15. New Fleet Description'!W$14:W$815, "", 0, 1)</f>
        <v/>
      </c>
      <c r="W67" s="515" t="str">
        <f>_xlfn.XLOOKUP($C67, '15. New Fleet Description'!$A$14:$A$815,'15. New Fleet Description'!X$14:X$815, "", 0, 1)</f>
        <v/>
      </c>
      <c r="X67" s="515" t="str">
        <f>_xlfn.XLOOKUP($C67, '15. New Fleet Description'!$A$14:$A$815,'15. New Fleet Description'!Z$14:Z$815, "", 0, 1)</f>
        <v/>
      </c>
      <c r="Y67" s="515" t="str">
        <f>_xlfn.XLOOKUP($C67, '15. New Fleet Description'!$A$14:$A$815,'15. New Fleet Description'!AA$14:AA$815, "", 0, 1)</f>
        <v/>
      </c>
      <c r="Z67" s="515" t="str">
        <f>_xlfn.XLOOKUP($C67, '15. New Fleet Description'!$A$14:$A$815,'15. New Fleet Description'!AB$14:AB$815, "", 0, 1)</f>
        <v/>
      </c>
      <c r="AA67" s="1076"/>
      <c r="AB67" s="1076" t="s">
        <v>212</v>
      </c>
      <c r="AC67" s="1076"/>
      <c r="AD67" s="1011"/>
      <c r="AE67" s="1011"/>
      <c r="AF67" s="1011"/>
      <c r="AG67" s="1078"/>
      <c r="AH67" s="1081"/>
      <c r="AI67" s="1081"/>
      <c r="AJ67" s="1081"/>
      <c r="AK67" s="1081"/>
      <c r="AL67" s="1081"/>
      <c r="AM67" s="1081"/>
      <c r="AN67" s="1081"/>
      <c r="AO67" s="1081"/>
      <c r="AP67" s="1080"/>
      <c r="AQ67" s="1078"/>
      <c r="AR67" s="1081"/>
      <c r="AS67" s="1081"/>
      <c r="AT67" s="1081"/>
      <c r="AU67" s="1081"/>
      <c r="AV67" s="1081"/>
      <c r="AW67" s="1081"/>
      <c r="AX67" s="1081"/>
      <c r="AY67" s="1081"/>
      <c r="AZ67" s="1081"/>
      <c r="BA67" s="1081"/>
      <c r="BB67" s="1081"/>
      <c r="BC67" s="1082"/>
      <c r="BD67" s="1083"/>
      <c r="BE67" s="1083"/>
      <c r="BF67" s="1236"/>
      <c r="BG67" s="1078"/>
      <c r="BH67" s="1081"/>
      <c r="BI67" s="1081"/>
      <c r="BJ67" s="1081"/>
      <c r="BK67" s="1088"/>
      <c r="BL67" s="1085"/>
      <c r="BM67" s="1081"/>
    </row>
    <row r="68" spans="1:65" ht="30" x14ac:dyDescent="0.25">
      <c r="A68" s="1181" t="s">
        <v>1628</v>
      </c>
      <c r="B68" s="1021"/>
      <c r="C68" s="1074"/>
      <c r="D68" s="515" t="str">
        <f>_xlfn.XLOOKUP($C68, '15. New Fleet Description'!$A$14:$A$815,'15. New Fleet Description'!H$14:H$815, "", 0, 1)</f>
        <v/>
      </c>
      <c r="E68" s="515" t="str">
        <f>_xlfn.XLOOKUP($C68, '15. New Fleet Description'!$A$14:$A$815,'15. New Fleet Description'!B$14:B$815, "", 0, 1)</f>
        <v/>
      </c>
      <c r="F68" s="515" t="str">
        <f>_xlfn.XLOOKUP($C68, '15. New Fleet Description'!$A$14:$A$815,'15. New Fleet Description'!C$14:C$815, "", 0, 1)</f>
        <v/>
      </c>
      <c r="G68" s="515" t="str">
        <f>_xlfn.XLOOKUP($C68, '15. New Fleet Description'!$A$14:$A$815,'15. New Fleet Description'!D$14:D$815, "", 0, 1)</f>
        <v/>
      </c>
      <c r="H68" s="515" t="str">
        <f>_xlfn.XLOOKUP($C68, '15. New Fleet Description'!$A$14:$A$815,'15. New Fleet Description'!E$14:E$815, "", 0, 1)</f>
        <v/>
      </c>
      <c r="I68" s="515" t="str">
        <f>_xlfn.XLOOKUP($C68, '15. New Fleet Description'!$A$14:$A$815,'15. New Fleet Description'!F$14:F$815, "", 0, 1)</f>
        <v/>
      </c>
      <c r="J68" s="515" t="str">
        <f>_xlfn.XLOOKUP($C68, '15. New Fleet Description'!$A$14:$A$815,'15. New Fleet Description'!G$14:G$815, "", 0, 1)</f>
        <v/>
      </c>
      <c r="K68" s="725" t="str">
        <f>_xlfn.XLOOKUP($C68, '15. New Fleet Description'!$A$14:$A$815,'15. New Fleet Description'!K$14:K$815, "", 0, 1)</f>
        <v/>
      </c>
      <c r="L68" s="515" t="str">
        <f>_xlfn.XLOOKUP($C68, '15. New Fleet Description'!$A$14:$A$815,'15. New Fleet Description'!L$14:L$815, "", 0, 1)</f>
        <v/>
      </c>
      <c r="M68" s="515" t="str">
        <f>_xlfn.XLOOKUP($C68, '15. New Fleet Description'!$A$14:$A$815,'15. New Fleet Description'!M$14:M$815, "", 0, 1)</f>
        <v/>
      </c>
      <c r="N68" s="515" t="str">
        <f>_xlfn.XLOOKUP($C68, '15. New Fleet Description'!$A$14:$A$815,'15. New Fleet Description'!N$14:N$815, "", 0, 1)</f>
        <v/>
      </c>
      <c r="O68" s="515" t="str">
        <f>_xlfn.XLOOKUP($C68, '15. New Fleet Description'!$A$14:$A$815,'15. New Fleet Description'!O$14:O$815, "", 0, 1)</f>
        <v/>
      </c>
      <c r="P68" s="515" t="str">
        <f>_xlfn.XLOOKUP($C68, '15. New Fleet Description'!$A$14:$A$815,'15. New Fleet Description'!P$14:P$815, "", 0, 1)</f>
        <v/>
      </c>
      <c r="Q68" s="515" t="str">
        <f>_xlfn.XLOOKUP($C68, '15. New Fleet Description'!$A$14:$A$815,'15. New Fleet Description'!R$14:R$815, "", 0, 1)</f>
        <v/>
      </c>
      <c r="R68" s="515" t="str">
        <f>_xlfn.XLOOKUP($C68, '15. New Fleet Description'!$A$14:$A$815,'15. New Fleet Description'!S$14:S$815, "", 0, 1)</f>
        <v/>
      </c>
      <c r="S68" s="515" t="str">
        <f>_xlfn.XLOOKUP($C68, '15. New Fleet Description'!$A$14:$A$815,'15. New Fleet Description'!T$14:T$815, "", 0, 1)</f>
        <v/>
      </c>
      <c r="T68" s="515" t="str">
        <f>_xlfn.XLOOKUP($C68, '15. New Fleet Description'!$A$14:$A$815,'15. New Fleet Description'!U$14:U$815, "", 0, 1)</f>
        <v/>
      </c>
      <c r="U68" s="515" t="str">
        <f>_xlfn.XLOOKUP($C68, '15. New Fleet Description'!$A$14:$A$815,'15. New Fleet Description'!V$14:V$815, "", 0, 1)</f>
        <v/>
      </c>
      <c r="V68" s="515" t="str">
        <f>_xlfn.XLOOKUP($C68, '15. New Fleet Description'!$A$14:$A$815,'15. New Fleet Description'!W$14:W$815, "", 0, 1)</f>
        <v/>
      </c>
      <c r="W68" s="515" t="str">
        <f>_xlfn.XLOOKUP($C68, '15. New Fleet Description'!$A$14:$A$815,'15. New Fleet Description'!X$14:X$815, "", 0, 1)</f>
        <v/>
      </c>
      <c r="X68" s="515" t="str">
        <f>_xlfn.XLOOKUP($C68, '15. New Fleet Description'!$A$14:$A$815,'15. New Fleet Description'!Z$14:Z$815, "", 0, 1)</f>
        <v/>
      </c>
      <c r="Y68" s="515" t="str">
        <f>_xlfn.XLOOKUP($C68, '15. New Fleet Description'!$A$14:$A$815,'15. New Fleet Description'!AA$14:AA$815, "", 0, 1)</f>
        <v/>
      </c>
      <c r="Z68" s="515" t="str">
        <f>_xlfn.XLOOKUP($C68, '15. New Fleet Description'!$A$14:$A$815,'15. New Fleet Description'!AB$14:AB$815, "", 0, 1)</f>
        <v/>
      </c>
      <c r="AA68" s="1076"/>
      <c r="AB68" s="1076" t="s">
        <v>212</v>
      </c>
      <c r="AC68" s="1076"/>
      <c r="AD68" s="1011"/>
      <c r="AE68" s="1011"/>
      <c r="AF68" s="1011"/>
      <c r="AG68" s="1078"/>
      <c r="AH68" s="1081"/>
      <c r="AI68" s="1081"/>
      <c r="AJ68" s="1081"/>
      <c r="AK68" s="1081"/>
      <c r="AL68" s="1081"/>
      <c r="AM68" s="1081"/>
      <c r="AN68" s="1081"/>
      <c r="AO68" s="1081"/>
      <c r="AP68" s="1080"/>
      <c r="AQ68" s="1078"/>
      <c r="AR68" s="1081"/>
      <c r="AS68" s="1081"/>
      <c r="AT68" s="1081"/>
      <c r="AU68" s="1081"/>
      <c r="AV68" s="1081"/>
      <c r="AW68" s="1081"/>
      <c r="AX68" s="1081"/>
      <c r="AY68" s="1081"/>
      <c r="AZ68" s="1081"/>
      <c r="BA68" s="1081"/>
      <c r="BB68" s="1081"/>
      <c r="BC68" s="1082"/>
      <c r="BD68" s="1083"/>
      <c r="BE68" s="1083"/>
      <c r="BF68" s="1236"/>
      <c r="BG68" s="1078"/>
      <c r="BH68" s="1081"/>
      <c r="BI68" s="1081"/>
      <c r="BJ68" s="1081"/>
      <c r="BK68" s="1088"/>
      <c r="BL68" s="1085"/>
      <c r="BM68" s="1081"/>
    </row>
    <row r="69" spans="1:65" ht="30" x14ac:dyDescent="0.25">
      <c r="A69" s="1181" t="s">
        <v>1629</v>
      </c>
      <c r="B69" s="1021"/>
      <c r="C69" s="1074"/>
      <c r="D69" s="515" t="str">
        <f>_xlfn.XLOOKUP($C69, '15. New Fleet Description'!$A$14:$A$815,'15. New Fleet Description'!H$14:H$815, "", 0, 1)</f>
        <v/>
      </c>
      <c r="E69" s="515" t="str">
        <f>_xlfn.XLOOKUP($C69, '15. New Fleet Description'!$A$14:$A$815,'15. New Fleet Description'!B$14:B$815, "", 0, 1)</f>
        <v/>
      </c>
      <c r="F69" s="515" t="str">
        <f>_xlfn.XLOOKUP($C69, '15. New Fleet Description'!$A$14:$A$815,'15. New Fleet Description'!C$14:C$815, "", 0, 1)</f>
        <v/>
      </c>
      <c r="G69" s="515" t="str">
        <f>_xlfn.XLOOKUP($C69, '15. New Fleet Description'!$A$14:$A$815,'15. New Fleet Description'!D$14:D$815, "", 0, 1)</f>
        <v/>
      </c>
      <c r="H69" s="515" t="str">
        <f>_xlfn.XLOOKUP($C69, '15. New Fleet Description'!$A$14:$A$815,'15. New Fleet Description'!E$14:E$815, "", 0, 1)</f>
        <v/>
      </c>
      <c r="I69" s="515" t="str">
        <f>_xlfn.XLOOKUP($C69, '15. New Fleet Description'!$A$14:$A$815,'15. New Fleet Description'!F$14:F$815, "", 0, 1)</f>
        <v/>
      </c>
      <c r="J69" s="515" t="str">
        <f>_xlfn.XLOOKUP($C69, '15. New Fleet Description'!$A$14:$A$815,'15. New Fleet Description'!G$14:G$815, "", 0, 1)</f>
        <v/>
      </c>
      <c r="K69" s="725" t="str">
        <f>_xlfn.XLOOKUP($C69, '15. New Fleet Description'!$A$14:$A$815,'15. New Fleet Description'!K$14:K$815, "", 0, 1)</f>
        <v/>
      </c>
      <c r="L69" s="515" t="str">
        <f>_xlfn.XLOOKUP($C69, '15. New Fleet Description'!$A$14:$A$815,'15. New Fleet Description'!L$14:L$815, "", 0, 1)</f>
        <v/>
      </c>
      <c r="M69" s="515" t="str">
        <f>_xlfn.XLOOKUP($C69, '15. New Fleet Description'!$A$14:$A$815,'15. New Fleet Description'!M$14:M$815, "", 0, 1)</f>
        <v/>
      </c>
      <c r="N69" s="515" t="str">
        <f>_xlfn.XLOOKUP($C69, '15. New Fleet Description'!$A$14:$A$815,'15. New Fleet Description'!N$14:N$815, "", 0, 1)</f>
        <v/>
      </c>
      <c r="O69" s="515" t="str">
        <f>_xlfn.XLOOKUP($C69, '15. New Fleet Description'!$A$14:$A$815,'15. New Fleet Description'!O$14:O$815, "", 0, 1)</f>
        <v/>
      </c>
      <c r="P69" s="515" t="str">
        <f>_xlfn.XLOOKUP($C69, '15. New Fleet Description'!$A$14:$A$815,'15. New Fleet Description'!P$14:P$815, "", 0, 1)</f>
        <v/>
      </c>
      <c r="Q69" s="515" t="str">
        <f>_xlfn.XLOOKUP($C69, '15. New Fleet Description'!$A$14:$A$815,'15. New Fleet Description'!R$14:R$815, "", 0, 1)</f>
        <v/>
      </c>
      <c r="R69" s="515" t="str">
        <f>_xlfn.XLOOKUP($C69, '15. New Fleet Description'!$A$14:$A$815,'15. New Fleet Description'!S$14:S$815, "", 0, 1)</f>
        <v/>
      </c>
      <c r="S69" s="515" t="str">
        <f>_xlfn.XLOOKUP($C69, '15. New Fleet Description'!$A$14:$A$815,'15. New Fleet Description'!T$14:T$815, "", 0, 1)</f>
        <v/>
      </c>
      <c r="T69" s="515" t="str">
        <f>_xlfn.XLOOKUP($C69, '15. New Fleet Description'!$A$14:$A$815,'15. New Fleet Description'!U$14:U$815, "", 0, 1)</f>
        <v/>
      </c>
      <c r="U69" s="515" t="str">
        <f>_xlfn.XLOOKUP($C69, '15. New Fleet Description'!$A$14:$A$815,'15. New Fleet Description'!V$14:V$815, "", 0, 1)</f>
        <v/>
      </c>
      <c r="V69" s="515" t="str">
        <f>_xlfn.XLOOKUP($C69, '15. New Fleet Description'!$A$14:$A$815,'15. New Fleet Description'!W$14:W$815, "", 0, 1)</f>
        <v/>
      </c>
      <c r="W69" s="515" t="str">
        <f>_xlfn.XLOOKUP($C69, '15. New Fleet Description'!$A$14:$A$815,'15. New Fleet Description'!X$14:X$815, "", 0, 1)</f>
        <v/>
      </c>
      <c r="X69" s="515" t="str">
        <f>_xlfn.XLOOKUP($C69, '15. New Fleet Description'!$A$14:$A$815,'15. New Fleet Description'!Z$14:Z$815, "", 0, 1)</f>
        <v/>
      </c>
      <c r="Y69" s="515" t="str">
        <f>_xlfn.XLOOKUP($C69, '15. New Fleet Description'!$A$14:$A$815,'15. New Fleet Description'!AA$14:AA$815, "", 0, 1)</f>
        <v/>
      </c>
      <c r="Z69" s="515" t="str">
        <f>_xlfn.XLOOKUP($C69, '15. New Fleet Description'!$A$14:$A$815,'15. New Fleet Description'!AB$14:AB$815, "", 0, 1)</f>
        <v/>
      </c>
      <c r="AA69" s="1076"/>
      <c r="AB69" s="1076" t="s">
        <v>212</v>
      </c>
      <c r="AC69" s="1076"/>
      <c r="AD69" s="1011"/>
      <c r="AE69" s="1011"/>
      <c r="AF69" s="1011"/>
      <c r="AG69" s="1078"/>
      <c r="AH69" s="1081"/>
      <c r="AI69" s="1081"/>
      <c r="AJ69" s="1081"/>
      <c r="AK69" s="1081"/>
      <c r="AL69" s="1081"/>
      <c r="AM69" s="1081"/>
      <c r="AN69" s="1081"/>
      <c r="AO69" s="1081"/>
      <c r="AP69" s="1080"/>
      <c r="AQ69" s="1078"/>
      <c r="AR69" s="1081"/>
      <c r="AS69" s="1081"/>
      <c r="AT69" s="1081"/>
      <c r="AU69" s="1081"/>
      <c r="AV69" s="1081"/>
      <c r="AW69" s="1081"/>
      <c r="AX69" s="1081"/>
      <c r="AY69" s="1081"/>
      <c r="AZ69" s="1081"/>
      <c r="BA69" s="1081"/>
      <c r="BB69" s="1081"/>
      <c r="BC69" s="1082"/>
      <c r="BD69" s="1083"/>
      <c r="BE69" s="1083"/>
      <c r="BF69" s="1236"/>
      <c r="BG69" s="1078"/>
      <c r="BH69" s="1081"/>
      <c r="BI69" s="1081"/>
      <c r="BJ69" s="1081"/>
      <c r="BK69" s="1088"/>
      <c r="BL69" s="1085"/>
      <c r="BM69" s="1081"/>
    </row>
    <row r="70" spans="1:65" ht="30" x14ac:dyDescent="0.25">
      <c r="A70" s="1181" t="s">
        <v>1630</v>
      </c>
      <c r="B70" s="1021"/>
      <c r="C70" s="1074"/>
      <c r="D70" s="515" t="str">
        <f>_xlfn.XLOOKUP($C70, '15. New Fleet Description'!$A$14:$A$815,'15. New Fleet Description'!H$14:H$815, "", 0, 1)</f>
        <v/>
      </c>
      <c r="E70" s="515" t="str">
        <f>_xlfn.XLOOKUP($C70, '15. New Fleet Description'!$A$14:$A$815,'15. New Fleet Description'!B$14:B$815, "", 0, 1)</f>
        <v/>
      </c>
      <c r="F70" s="515" t="str">
        <f>_xlfn.XLOOKUP($C70, '15. New Fleet Description'!$A$14:$A$815,'15. New Fleet Description'!C$14:C$815, "", 0, 1)</f>
        <v/>
      </c>
      <c r="G70" s="515" t="str">
        <f>_xlfn.XLOOKUP($C70, '15. New Fleet Description'!$A$14:$A$815,'15. New Fleet Description'!D$14:D$815, "", 0, 1)</f>
        <v/>
      </c>
      <c r="H70" s="515" t="str">
        <f>_xlfn.XLOOKUP($C70, '15. New Fleet Description'!$A$14:$A$815,'15. New Fleet Description'!E$14:E$815, "", 0, 1)</f>
        <v/>
      </c>
      <c r="I70" s="515" t="str">
        <f>_xlfn.XLOOKUP($C70, '15. New Fleet Description'!$A$14:$A$815,'15. New Fleet Description'!F$14:F$815, "", 0, 1)</f>
        <v/>
      </c>
      <c r="J70" s="515" t="str">
        <f>_xlfn.XLOOKUP($C70, '15. New Fleet Description'!$A$14:$A$815,'15. New Fleet Description'!G$14:G$815, "", 0, 1)</f>
        <v/>
      </c>
      <c r="K70" s="725" t="str">
        <f>_xlfn.XLOOKUP($C70, '15. New Fleet Description'!$A$14:$A$815,'15. New Fleet Description'!K$14:K$815, "", 0, 1)</f>
        <v/>
      </c>
      <c r="L70" s="515" t="str">
        <f>_xlfn.XLOOKUP($C70, '15. New Fleet Description'!$A$14:$A$815,'15. New Fleet Description'!L$14:L$815, "", 0, 1)</f>
        <v/>
      </c>
      <c r="M70" s="515" t="str">
        <f>_xlfn.XLOOKUP($C70, '15. New Fleet Description'!$A$14:$A$815,'15. New Fleet Description'!M$14:M$815, "", 0, 1)</f>
        <v/>
      </c>
      <c r="N70" s="515" t="str">
        <f>_xlfn.XLOOKUP($C70, '15. New Fleet Description'!$A$14:$A$815,'15. New Fleet Description'!N$14:N$815, "", 0, 1)</f>
        <v/>
      </c>
      <c r="O70" s="515" t="str">
        <f>_xlfn.XLOOKUP($C70, '15. New Fleet Description'!$A$14:$A$815,'15. New Fleet Description'!O$14:O$815, "", 0, 1)</f>
        <v/>
      </c>
      <c r="P70" s="515" t="str">
        <f>_xlfn.XLOOKUP($C70, '15. New Fleet Description'!$A$14:$A$815,'15. New Fleet Description'!P$14:P$815, "", 0, 1)</f>
        <v/>
      </c>
      <c r="Q70" s="515" t="str">
        <f>_xlfn.XLOOKUP($C70, '15. New Fleet Description'!$A$14:$A$815,'15. New Fleet Description'!R$14:R$815, "", 0, 1)</f>
        <v/>
      </c>
      <c r="R70" s="515" t="str">
        <f>_xlfn.XLOOKUP($C70, '15. New Fleet Description'!$A$14:$A$815,'15. New Fleet Description'!S$14:S$815, "", 0, 1)</f>
        <v/>
      </c>
      <c r="S70" s="515" t="str">
        <f>_xlfn.XLOOKUP($C70, '15. New Fleet Description'!$A$14:$A$815,'15. New Fleet Description'!T$14:T$815, "", 0, 1)</f>
        <v/>
      </c>
      <c r="T70" s="515" t="str">
        <f>_xlfn.XLOOKUP($C70, '15. New Fleet Description'!$A$14:$A$815,'15. New Fleet Description'!U$14:U$815, "", 0, 1)</f>
        <v/>
      </c>
      <c r="U70" s="515" t="str">
        <f>_xlfn.XLOOKUP($C70, '15. New Fleet Description'!$A$14:$A$815,'15. New Fleet Description'!V$14:V$815, "", 0, 1)</f>
        <v/>
      </c>
      <c r="V70" s="515" t="str">
        <f>_xlfn.XLOOKUP($C70, '15. New Fleet Description'!$A$14:$A$815,'15. New Fleet Description'!W$14:W$815, "", 0, 1)</f>
        <v/>
      </c>
      <c r="W70" s="515" t="str">
        <f>_xlfn.XLOOKUP($C70, '15. New Fleet Description'!$A$14:$A$815,'15. New Fleet Description'!X$14:X$815, "", 0, 1)</f>
        <v/>
      </c>
      <c r="X70" s="515" t="str">
        <f>_xlfn.XLOOKUP($C70, '15. New Fleet Description'!$A$14:$A$815,'15. New Fleet Description'!Z$14:Z$815, "", 0, 1)</f>
        <v/>
      </c>
      <c r="Y70" s="515" t="str">
        <f>_xlfn.XLOOKUP($C70, '15. New Fleet Description'!$A$14:$A$815,'15. New Fleet Description'!AA$14:AA$815, "", 0, 1)</f>
        <v/>
      </c>
      <c r="Z70" s="515" t="str">
        <f>_xlfn.XLOOKUP($C70, '15. New Fleet Description'!$A$14:$A$815,'15. New Fleet Description'!AB$14:AB$815, "", 0, 1)</f>
        <v/>
      </c>
      <c r="AA70" s="1076"/>
      <c r="AB70" s="1076" t="s">
        <v>212</v>
      </c>
      <c r="AC70" s="1076"/>
      <c r="AD70" s="1011"/>
      <c r="AE70" s="1011"/>
      <c r="AF70" s="1011"/>
      <c r="AG70" s="1078"/>
      <c r="AH70" s="1081"/>
      <c r="AI70" s="1081"/>
      <c r="AJ70" s="1081"/>
      <c r="AK70" s="1081"/>
      <c r="AL70" s="1081"/>
      <c r="AM70" s="1081"/>
      <c r="AN70" s="1081"/>
      <c r="AO70" s="1081"/>
      <c r="AP70" s="1080"/>
      <c r="AQ70" s="1078"/>
      <c r="AR70" s="1081"/>
      <c r="AS70" s="1081"/>
      <c r="AT70" s="1081"/>
      <c r="AU70" s="1081"/>
      <c r="AV70" s="1081"/>
      <c r="AW70" s="1081"/>
      <c r="AX70" s="1081"/>
      <c r="AY70" s="1081"/>
      <c r="AZ70" s="1081"/>
      <c r="BA70" s="1081"/>
      <c r="BB70" s="1081"/>
      <c r="BC70" s="1082"/>
      <c r="BD70" s="1083"/>
      <c r="BE70" s="1083"/>
      <c r="BF70" s="1236"/>
      <c r="BG70" s="1078"/>
      <c r="BH70" s="1081"/>
      <c r="BI70" s="1081"/>
      <c r="BJ70" s="1081"/>
      <c r="BK70" s="1088"/>
      <c r="BL70" s="1085"/>
      <c r="BM70" s="1081"/>
    </row>
    <row r="71" spans="1:65" ht="30" x14ac:dyDescent="0.25">
      <c r="A71" s="1181" t="s">
        <v>1631</v>
      </c>
      <c r="B71" s="1021"/>
      <c r="C71" s="1074"/>
      <c r="D71" s="515" t="str">
        <f>_xlfn.XLOOKUP($C71, '15. New Fleet Description'!$A$14:$A$815,'15. New Fleet Description'!H$14:H$815, "", 0, 1)</f>
        <v/>
      </c>
      <c r="E71" s="515" t="str">
        <f>_xlfn.XLOOKUP($C71, '15. New Fleet Description'!$A$14:$A$815,'15. New Fleet Description'!B$14:B$815, "", 0, 1)</f>
        <v/>
      </c>
      <c r="F71" s="515" t="str">
        <f>_xlfn.XLOOKUP($C71, '15. New Fleet Description'!$A$14:$A$815,'15. New Fleet Description'!C$14:C$815, "", 0, 1)</f>
        <v/>
      </c>
      <c r="G71" s="515" t="str">
        <f>_xlfn.XLOOKUP($C71, '15. New Fleet Description'!$A$14:$A$815,'15. New Fleet Description'!D$14:D$815, "", 0, 1)</f>
        <v/>
      </c>
      <c r="H71" s="515" t="str">
        <f>_xlfn.XLOOKUP($C71, '15. New Fleet Description'!$A$14:$A$815,'15. New Fleet Description'!E$14:E$815, "", 0, 1)</f>
        <v/>
      </c>
      <c r="I71" s="515" t="str">
        <f>_xlfn.XLOOKUP($C71, '15. New Fleet Description'!$A$14:$A$815,'15. New Fleet Description'!F$14:F$815, "", 0, 1)</f>
        <v/>
      </c>
      <c r="J71" s="515" t="str">
        <f>_xlfn.XLOOKUP($C71, '15. New Fleet Description'!$A$14:$A$815,'15. New Fleet Description'!G$14:G$815, "", 0, 1)</f>
        <v/>
      </c>
      <c r="K71" s="725" t="str">
        <f>_xlfn.XLOOKUP($C71, '15. New Fleet Description'!$A$14:$A$815,'15. New Fleet Description'!K$14:K$815, "", 0, 1)</f>
        <v/>
      </c>
      <c r="L71" s="515" t="str">
        <f>_xlfn.XLOOKUP($C71, '15. New Fleet Description'!$A$14:$A$815,'15. New Fleet Description'!L$14:L$815, "", 0, 1)</f>
        <v/>
      </c>
      <c r="M71" s="515" t="str">
        <f>_xlfn.XLOOKUP($C71, '15. New Fleet Description'!$A$14:$A$815,'15. New Fleet Description'!M$14:M$815, "", 0, 1)</f>
        <v/>
      </c>
      <c r="N71" s="515" t="str">
        <f>_xlfn.XLOOKUP($C71, '15. New Fleet Description'!$A$14:$A$815,'15. New Fleet Description'!N$14:N$815, "", 0, 1)</f>
        <v/>
      </c>
      <c r="O71" s="515" t="str">
        <f>_xlfn.XLOOKUP($C71, '15. New Fleet Description'!$A$14:$A$815,'15. New Fleet Description'!O$14:O$815, "", 0, 1)</f>
        <v/>
      </c>
      <c r="P71" s="515" t="str">
        <f>_xlfn.XLOOKUP($C71, '15. New Fleet Description'!$A$14:$A$815,'15. New Fleet Description'!P$14:P$815, "", 0, 1)</f>
        <v/>
      </c>
      <c r="Q71" s="515" t="str">
        <f>_xlfn.XLOOKUP($C71, '15. New Fleet Description'!$A$14:$A$815,'15. New Fleet Description'!R$14:R$815, "", 0, 1)</f>
        <v/>
      </c>
      <c r="R71" s="515" t="str">
        <f>_xlfn.XLOOKUP($C71, '15. New Fleet Description'!$A$14:$A$815,'15. New Fleet Description'!S$14:S$815, "", 0, 1)</f>
        <v/>
      </c>
      <c r="S71" s="515" t="str">
        <f>_xlfn.XLOOKUP($C71, '15. New Fleet Description'!$A$14:$A$815,'15. New Fleet Description'!T$14:T$815, "", 0, 1)</f>
        <v/>
      </c>
      <c r="T71" s="515" t="str">
        <f>_xlfn.XLOOKUP($C71, '15. New Fleet Description'!$A$14:$A$815,'15. New Fleet Description'!U$14:U$815, "", 0, 1)</f>
        <v/>
      </c>
      <c r="U71" s="515" t="str">
        <f>_xlfn.XLOOKUP($C71, '15. New Fleet Description'!$A$14:$A$815,'15. New Fleet Description'!V$14:V$815, "", 0, 1)</f>
        <v/>
      </c>
      <c r="V71" s="515" t="str">
        <f>_xlfn.XLOOKUP($C71, '15. New Fleet Description'!$A$14:$A$815,'15. New Fleet Description'!W$14:W$815, "", 0, 1)</f>
        <v/>
      </c>
      <c r="W71" s="515" t="str">
        <f>_xlfn.XLOOKUP($C71, '15. New Fleet Description'!$A$14:$A$815,'15. New Fleet Description'!X$14:X$815, "", 0, 1)</f>
        <v/>
      </c>
      <c r="X71" s="515" t="str">
        <f>_xlfn.XLOOKUP($C71, '15. New Fleet Description'!$A$14:$A$815,'15. New Fleet Description'!Z$14:Z$815, "", 0, 1)</f>
        <v/>
      </c>
      <c r="Y71" s="515" t="str">
        <f>_xlfn.XLOOKUP($C71, '15. New Fleet Description'!$A$14:$A$815,'15. New Fleet Description'!AA$14:AA$815, "", 0, 1)</f>
        <v/>
      </c>
      <c r="Z71" s="515" t="str">
        <f>_xlfn.XLOOKUP($C71, '15. New Fleet Description'!$A$14:$A$815,'15. New Fleet Description'!AB$14:AB$815, "", 0, 1)</f>
        <v/>
      </c>
      <c r="AA71" s="1076"/>
      <c r="AB71" s="1076" t="s">
        <v>212</v>
      </c>
      <c r="AC71" s="1076"/>
      <c r="AD71" s="1011"/>
      <c r="AE71" s="1011"/>
      <c r="AF71" s="1011"/>
      <c r="AG71" s="1078"/>
      <c r="AH71" s="1081"/>
      <c r="AI71" s="1081"/>
      <c r="AJ71" s="1081"/>
      <c r="AK71" s="1081"/>
      <c r="AL71" s="1081"/>
      <c r="AM71" s="1081"/>
      <c r="AN71" s="1081"/>
      <c r="AO71" s="1081"/>
      <c r="AP71" s="1080"/>
      <c r="AQ71" s="1078"/>
      <c r="AR71" s="1081"/>
      <c r="AS71" s="1081"/>
      <c r="AT71" s="1081"/>
      <c r="AU71" s="1081"/>
      <c r="AV71" s="1081"/>
      <c r="AW71" s="1081"/>
      <c r="AX71" s="1081"/>
      <c r="AY71" s="1081"/>
      <c r="AZ71" s="1081"/>
      <c r="BA71" s="1081"/>
      <c r="BB71" s="1081"/>
      <c r="BC71" s="1082"/>
      <c r="BD71" s="1083"/>
      <c r="BE71" s="1083"/>
      <c r="BF71" s="1236"/>
      <c r="BG71" s="1078"/>
      <c r="BH71" s="1081"/>
      <c r="BI71" s="1081"/>
      <c r="BJ71" s="1081"/>
      <c r="BK71" s="1088"/>
      <c r="BL71" s="1085"/>
      <c r="BM71" s="1081"/>
    </row>
    <row r="72" spans="1:65" ht="30" x14ac:dyDescent="0.25">
      <c r="A72" s="1181" t="s">
        <v>1632</v>
      </c>
      <c r="B72" s="1021"/>
      <c r="C72" s="1074"/>
      <c r="D72" s="515" t="str">
        <f>_xlfn.XLOOKUP($C72, '15. New Fleet Description'!$A$14:$A$815,'15. New Fleet Description'!H$14:H$815, "", 0, 1)</f>
        <v/>
      </c>
      <c r="E72" s="515" t="str">
        <f>_xlfn.XLOOKUP($C72, '15. New Fleet Description'!$A$14:$A$815,'15. New Fleet Description'!B$14:B$815, "", 0, 1)</f>
        <v/>
      </c>
      <c r="F72" s="515" t="str">
        <f>_xlfn.XLOOKUP($C72, '15. New Fleet Description'!$A$14:$A$815,'15. New Fleet Description'!C$14:C$815, "", 0, 1)</f>
        <v/>
      </c>
      <c r="G72" s="515" t="str">
        <f>_xlfn.XLOOKUP($C72, '15. New Fleet Description'!$A$14:$A$815,'15. New Fleet Description'!D$14:D$815, "", 0, 1)</f>
        <v/>
      </c>
      <c r="H72" s="515" t="str">
        <f>_xlfn.XLOOKUP($C72, '15. New Fleet Description'!$A$14:$A$815,'15. New Fleet Description'!E$14:E$815, "", 0, 1)</f>
        <v/>
      </c>
      <c r="I72" s="515" t="str">
        <f>_xlfn.XLOOKUP($C72, '15. New Fleet Description'!$A$14:$A$815,'15. New Fleet Description'!F$14:F$815, "", 0, 1)</f>
        <v/>
      </c>
      <c r="J72" s="515" t="str">
        <f>_xlfn.XLOOKUP($C72, '15. New Fleet Description'!$A$14:$A$815,'15. New Fleet Description'!G$14:G$815, "", 0, 1)</f>
        <v/>
      </c>
      <c r="K72" s="725" t="str">
        <f>_xlfn.XLOOKUP($C72, '15. New Fleet Description'!$A$14:$A$815,'15. New Fleet Description'!K$14:K$815, "", 0, 1)</f>
        <v/>
      </c>
      <c r="L72" s="515" t="str">
        <f>_xlfn.XLOOKUP($C72, '15. New Fleet Description'!$A$14:$A$815,'15. New Fleet Description'!L$14:L$815, "", 0, 1)</f>
        <v/>
      </c>
      <c r="M72" s="515" t="str">
        <f>_xlfn.XLOOKUP($C72, '15. New Fleet Description'!$A$14:$A$815,'15. New Fleet Description'!M$14:M$815, "", 0, 1)</f>
        <v/>
      </c>
      <c r="N72" s="515" t="str">
        <f>_xlfn.XLOOKUP($C72, '15. New Fleet Description'!$A$14:$A$815,'15. New Fleet Description'!N$14:N$815, "", 0, 1)</f>
        <v/>
      </c>
      <c r="O72" s="515" t="str">
        <f>_xlfn.XLOOKUP($C72, '15. New Fleet Description'!$A$14:$A$815,'15. New Fleet Description'!O$14:O$815, "", 0, 1)</f>
        <v/>
      </c>
      <c r="P72" s="515" t="str">
        <f>_xlfn.XLOOKUP($C72, '15. New Fleet Description'!$A$14:$A$815,'15. New Fleet Description'!P$14:P$815, "", 0, 1)</f>
        <v/>
      </c>
      <c r="Q72" s="515" t="str">
        <f>_xlfn.XLOOKUP($C72, '15. New Fleet Description'!$A$14:$A$815,'15. New Fleet Description'!R$14:R$815, "", 0, 1)</f>
        <v/>
      </c>
      <c r="R72" s="515" t="str">
        <f>_xlfn.XLOOKUP($C72, '15. New Fleet Description'!$A$14:$A$815,'15. New Fleet Description'!S$14:S$815, "", 0, 1)</f>
        <v/>
      </c>
      <c r="S72" s="515" t="str">
        <f>_xlfn.XLOOKUP($C72, '15. New Fleet Description'!$A$14:$A$815,'15. New Fleet Description'!T$14:T$815, "", 0, 1)</f>
        <v/>
      </c>
      <c r="T72" s="515" t="str">
        <f>_xlfn.XLOOKUP($C72, '15. New Fleet Description'!$A$14:$A$815,'15. New Fleet Description'!U$14:U$815, "", 0, 1)</f>
        <v/>
      </c>
      <c r="U72" s="515" t="str">
        <f>_xlfn.XLOOKUP($C72, '15. New Fleet Description'!$A$14:$A$815,'15. New Fleet Description'!V$14:V$815, "", 0, 1)</f>
        <v/>
      </c>
      <c r="V72" s="515" t="str">
        <f>_xlfn.XLOOKUP($C72, '15. New Fleet Description'!$A$14:$A$815,'15. New Fleet Description'!W$14:W$815, "", 0, 1)</f>
        <v/>
      </c>
      <c r="W72" s="515" t="str">
        <f>_xlfn.XLOOKUP($C72, '15. New Fleet Description'!$A$14:$A$815,'15. New Fleet Description'!X$14:X$815, "", 0, 1)</f>
        <v/>
      </c>
      <c r="X72" s="515" t="str">
        <f>_xlfn.XLOOKUP($C72, '15. New Fleet Description'!$A$14:$A$815,'15. New Fleet Description'!Z$14:Z$815, "", 0, 1)</f>
        <v/>
      </c>
      <c r="Y72" s="515" t="str">
        <f>_xlfn.XLOOKUP($C72, '15. New Fleet Description'!$A$14:$A$815,'15. New Fleet Description'!AA$14:AA$815, "", 0, 1)</f>
        <v/>
      </c>
      <c r="Z72" s="515" t="str">
        <f>_xlfn.XLOOKUP($C72, '15. New Fleet Description'!$A$14:$A$815,'15. New Fleet Description'!AB$14:AB$815, "", 0, 1)</f>
        <v/>
      </c>
      <c r="AA72" s="1076"/>
      <c r="AB72" s="1076" t="s">
        <v>212</v>
      </c>
      <c r="AC72" s="1076"/>
      <c r="AD72" s="1011"/>
      <c r="AE72" s="1011"/>
      <c r="AF72" s="1011"/>
      <c r="AG72" s="1078"/>
      <c r="AH72" s="1081"/>
      <c r="AI72" s="1081"/>
      <c r="AJ72" s="1081"/>
      <c r="AK72" s="1081"/>
      <c r="AL72" s="1081"/>
      <c r="AM72" s="1081"/>
      <c r="AN72" s="1081"/>
      <c r="AO72" s="1081"/>
      <c r="AP72" s="1080"/>
      <c r="AQ72" s="1078"/>
      <c r="AR72" s="1081"/>
      <c r="AS72" s="1081"/>
      <c r="AT72" s="1081"/>
      <c r="AU72" s="1081"/>
      <c r="AV72" s="1081"/>
      <c r="AW72" s="1081"/>
      <c r="AX72" s="1081"/>
      <c r="AY72" s="1081"/>
      <c r="AZ72" s="1081"/>
      <c r="BA72" s="1081"/>
      <c r="BB72" s="1081"/>
      <c r="BC72" s="1082"/>
      <c r="BD72" s="1083"/>
      <c r="BE72" s="1083"/>
      <c r="BF72" s="1236"/>
      <c r="BG72" s="1078"/>
      <c r="BH72" s="1081"/>
      <c r="BI72" s="1081"/>
      <c r="BJ72" s="1081"/>
      <c r="BK72" s="1088"/>
      <c r="BL72" s="1085"/>
      <c r="BM72" s="1081"/>
    </row>
    <row r="73" spans="1:65" ht="30" x14ac:dyDescent="0.25">
      <c r="A73" s="1181" t="s">
        <v>1633</v>
      </c>
      <c r="B73" s="1021"/>
      <c r="C73" s="1074"/>
      <c r="D73" s="515" t="str">
        <f>_xlfn.XLOOKUP($C73, '15. New Fleet Description'!$A$14:$A$815,'15. New Fleet Description'!H$14:H$815, "", 0, 1)</f>
        <v/>
      </c>
      <c r="E73" s="515" t="str">
        <f>_xlfn.XLOOKUP($C73, '15. New Fleet Description'!$A$14:$A$815,'15. New Fleet Description'!B$14:B$815, "", 0, 1)</f>
        <v/>
      </c>
      <c r="F73" s="515" t="str">
        <f>_xlfn.XLOOKUP($C73, '15. New Fleet Description'!$A$14:$A$815,'15. New Fleet Description'!C$14:C$815, "", 0, 1)</f>
        <v/>
      </c>
      <c r="G73" s="515" t="str">
        <f>_xlfn.XLOOKUP($C73, '15. New Fleet Description'!$A$14:$A$815,'15. New Fleet Description'!D$14:D$815, "", 0, 1)</f>
        <v/>
      </c>
      <c r="H73" s="515" t="str">
        <f>_xlfn.XLOOKUP($C73, '15. New Fleet Description'!$A$14:$A$815,'15. New Fleet Description'!E$14:E$815, "", 0, 1)</f>
        <v/>
      </c>
      <c r="I73" s="515" t="str">
        <f>_xlfn.XLOOKUP($C73, '15. New Fleet Description'!$A$14:$A$815,'15. New Fleet Description'!F$14:F$815, "", 0, 1)</f>
        <v/>
      </c>
      <c r="J73" s="515" t="str">
        <f>_xlfn.XLOOKUP($C73, '15. New Fleet Description'!$A$14:$A$815,'15. New Fleet Description'!G$14:G$815, "", 0, 1)</f>
        <v/>
      </c>
      <c r="K73" s="725" t="str">
        <f>_xlfn.XLOOKUP($C73, '15. New Fleet Description'!$A$14:$A$815,'15. New Fleet Description'!K$14:K$815, "", 0, 1)</f>
        <v/>
      </c>
      <c r="L73" s="515" t="str">
        <f>_xlfn.XLOOKUP($C73, '15. New Fleet Description'!$A$14:$A$815,'15. New Fleet Description'!L$14:L$815, "", 0, 1)</f>
        <v/>
      </c>
      <c r="M73" s="515" t="str">
        <f>_xlfn.XLOOKUP($C73, '15. New Fleet Description'!$A$14:$A$815,'15. New Fleet Description'!M$14:M$815, "", 0, 1)</f>
        <v/>
      </c>
      <c r="N73" s="515" t="str">
        <f>_xlfn.XLOOKUP($C73, '15. New Fleet Description'!$A$14:$A$815,'15. New Fleet Description'!N$14:N$815, "", 0, 1)</f>
        <v/>
      </c>
      <c r="O73" s="515" t="str">
        <f>_xlfn.XLOOKUP($C73, '15. New Fleet Description'!$A$14:$A$815,'15. New Fleet Description'!O$14:O$815, "", 0, 1)</f>
        <v/>
      </c>
      <c r="P73" s="515" t="str">
        <f>_xlfn.XLOOKUP($C73, '15. New Fleet Description'!$A$14:$A$815,'15. New Fleet Description'!P$14:P$815, "", 0, 1)</f>
        <v/>
      </c>
      <c r="Q73" s="515" t="str">
        <f>_xlfn.XLOOKUP($C73, '15. New Fleet Description'!$A$14:$A$815,'15. New Fleet Description'!R$14:R$815, "", 0, 1)</f>
        <v/>
      </c>
      <c r="R73" s="515" t="str">
        <f>_xlfn.XLOOKUP($C73, '15. New Fleet Description'!$A$14:$A$815,'15. New Fleet Description'!S$14:S$815, "", 0, 1)</f>
        <v/>
      </c>
      <c r="S73" s="515" t="str">
        <f>_xlfn.XLOOKUP($C73, '15. New Fleet Description'!$A$14:$A$815,'15. New Fleet Description'!T$14:T$815, "", 0, 1)</f>
        <v/>
      </c>
      <c r="T73" s="515" t="str">
        <f>_xlfn.XLOOKUP($C73, '15. New Fleet Description'!$A$14:$A$815,'15. New Fleet Description'!U$14:U$815, "", 0, 1)</f>
        <v/>
      </c>
      <c r="U73" s="515" t="str">
        <f>_xlfn.XLOOKUP($C73, '15. New Fleet Description'!$A$14:$A$815,'15. New Fleet Description'!V$14:V$815, "", 0, 1)</f>
        <v/>
      </c>
      <c r="V73" s="515" t="str">
        <f>_xlfn.XLOOKUP($C73, '15. New Fleet Description'!$A$14:$A$815,'15. New Fleet Description'!W$14:W$815, "", 0, 1)</f>
        <v/>
      </c>
      <c r="W73" s="515" t="str">
        <f>_xlfn.XLOOKUP($C73, '15. New Fleet Description'!$A$14:$A$815,'15. New Fleet Description'!X$14:X$815, "", 0, 1)</f>
        <v/>
      </c>
      <c r="X73" s="515" t="str">
        <f>_xlfn.XLOOKUP($C73, '15. New Fleet Description'!$A$14:$A$815,'15. New Fleet Description'!Z$14:Z$815, "", 0, 1)</f>
        <v/>
      </c>
      <c r="Y73" s="515" t="str">
        <f>_xlfn.XLOOKUP($C73, '15. New Fleet Description'!$A$14:$A$815,'15. New Fleet Description'!AA$14:AA$815, "", 0, 1)</f>
        <v/>
      </c>
      <c r="Z73" s="515" t="str">
        <f>_xlfn.XLOOKUP($C73, '15. New Fleet Description'!$A$14:$A$815,'15. New Fleet Description'!AB$14:AB$815, "", 0, 1)</f>
        <v/>
      </c>
      <c r="AA73" s="1076"/>
      <c r="AB73" s="1076" t="s">
        <v>212</v>
      </c>
      <c r="AC73" s="1076"/>
      <c r="AD73" s="1011"/>
      <c r="AE73" s="1011"/>
      <c r="AF73" s="1011"/>
      <c r="AG73" s="1078"/>
      <c r="AH73" s="1081"/>
      <c r="AI73" s="1081"/>
      <c r="AJ73" s="1081"/>
      <c r="AK73" s="1081"/>
      <c r="AL73" s="1081"/>
      <c r="AM73" s="1081"/>
      <c r="AN73" s="1081"/>
      <c r="AO73" s="1081"/>
      <c r="AP73" s="1080"/>
      <c r="AQ73" s="1078"/>
      <c r="AR73" s="1081"/>
      <c r="AS73" s="1081"/>
      <c r="AT73" s="1081"/>
      <c r="AU73" s="1081"/>
      <c r="AV73" s="1081"/>
      <c r="AW73" s="1081"/>
      <c r="AX73" s="1081"/>
      <c r="AY73" s="1081"/>
      <c r="AZ73" s="1081"/>
      <c r="BA73" s="1081"/>
      <c r="BB73" s="1081"/>
      <c r="BC73" s="1082"/>
      <c r="BD73" s="1083"/>
      <c r="BE73" s="1083"/>
      <c r="BF73" s="1236"/>
      <c r="BG73" s="1078"/>
      <c r="BH73" s="1081"/>
      <c r="BI73" s="1081"/>
      <c r="BJ73" s="1081"/>
      <c r="BK73" s="1088"/>
      <c r="BL73" s="1085"/>
      <c r="BM73" s="1081"/>
    </row>
    <row r="74" spans="1:65" ht="30" x14ac:dyDescent="0.25">
      <c r="A74" s="1181" t="s">
        <v>1634</v>
      </c>
      <c r="B74" s="1021"/>
      <c r="C74" s="1074"/>
      <c r="D74" s="515" t="str">
        <f>_xlfn.XLOOKUP($C74, '15. New Fleet Description'!$A$14:$A$815,'15. New Fleet Description'!H$14:H$815, "", 0, 1)</f>
        <v/>
      </c>
      <c r="E74" s="515" t="str">
        <f>_xlfn.XLOOKUP($C74, '15. New Fleet Description'!$A$14:$A$815,'15. New Fleet Description'!B$14:B$815, "", 0, 1)</f>
        <v/>
      </c>
      <c r="F74" s="515" t="str">
        <f>_xlfn.XLOOKUP($C74, '15. New Fleet Description'!$A$14:$A$815,'15. New Fleet Description'!C$14:C$815, "", 0, 1)</f>
        <v/>
      </c>
      <c r="G74" s="515" t="str">
        <f>_xlfn.XLOOKUP($C74, '15. New Fleet Description'!$A$14:$A$815,'15. New Fleet Description'!D$14:D$815, "", 0, 1)</f>
        <v/>
      </c>
      <c r="H74" s="515" t="str">
        <f>_xlfn.XLOOKUP($C74, '15. New Fleet Description'!$A$14:$A$815,'15. New Fleet Description'!E$14:E$815, "", 0, 1)</f>
        <v/>
      </c>
      <c r="I74" s="515" t="str">
        <f>_xlfn.XLOOKUP($C74, '15. New Fleet Description'!$A$14:$A$815,'15. New Fleet Description'!F$14:F$815, "", 0, 1)</f>
        <v/>
      </c>
      <c r="J74" s="515" t="str">
        <f>_xlfn.XLOOKUP($C74, '15. New Fleet Description'!$A$14:$A$815,'15. New Fleet Description'!G$14:G$815, "", 0, 1)</f>
        <v/>
      </c>
      <c r="K74" s="725" t="str">
        <f>_xlfn.XLOOKUP($C74, '15. New Fleet Description'!$A$14:$A$815,'15. New Fleet Description'!K$14:K$815, "", 0, 1)</f>
        <v/>
      </c>
      <c r="L74" s="515" t="str">
        <f>_xlfn.XLOOKUP($C74, '15. New Fleet Description'!$A$14:$A$815,'15. New Fleet Description'!L$14:L$815, "", 0, 1)</f>
        <v/>
      </c>
      <c r="M74" s="515" t="str">
        <f>_xlfn.XLOOKUP($C74, '15. New Fleet Description'!$A$14:$A$815,'15. New Fleet Description'!M$14:M$815, "", 0, 1)</f>
        <v/>
      </c>
      <c r="N74" s="515" t="str">
        <f>_xlfn.XLOOKUP($C74, '15. New Fleet Description'!$A$14:$A$815,'15. New Fleet Description'!N$14:N$815, "", 0, 1)</f>
        <v/>
      </c>
      <c r="O74" s="515" t="str">
        <f>_xlfn.XLOOKUP($C74, '15. New Fleet Description'!$A$14:$A$815,'15. New Fleet Description'!O$14:O$815, "", 0, 1)</f>
        <v/>
      </c>
      <c r="P74" s="515" t="str">
        <f>_xlfn.XLOOKUP($C74, '15. New Fleet Description'!$A$14:$A$815,'15. New Fleet Description'!P$14:P$815, "", 0, 1)</f>
        <v/>
      </c>
      <c r="Q74" s="515" t="str">
        <f>_xlfn.XLOOKUP($C74, '15. New Fleet Description'!$A$14:$A$815,'15. New Fleet Description'!R$14:R$815, "", 0, 1)</f>
        <v/>
      </c>
      <c r="R74" s="515" t="str">
        <f>_xlfn.XLOOKUP($C74, '15. New Fleet Description'!$A$14:$A$815,'15. New Fleet Description'!S$14:S$815, "", 0, 1)</f>
        <v/>
      </c>
      <c r="S74" s="515" t="str">
        <f>_xlfn.XLOOKUP($C74, '15. New Fleet Description'!$A$14:$A$815,'15. New Fleet Description'!T$14:T$815, "", 0, 1)</f>
        <v/>
      </c>
      <c r="T74" s="515" t="str">
        <f>_xlfn.XLOOKUP($C74, '15. New Fleet Description'!$A$14:$A$815,'15. New Fleet Description'!U$14:U$815, "", 0, 1)</f>
        <v/>
      </c>
      <c r="U74" s="515" t="str">
        <f>_xlfn.XLOOKUP($C74, '15. New Fleet Description'!$A$14:$A$815,'15. New Fleet Description'!V$14:V$815, "", 0, 1)</f>
        <v/>
      </c>
      <c r="V74" s="515" t="str">
        <f>_xlfn.XLOOKUP($C74, '15. New Fleet Description'!$A$14:$A$815,'15. New Fleet Description'!W$14:W$815, "", 0, 1)</f>
        <v/>
      </c>
      <c r="W74" s="515" t="str">
        <f>_xlfn.XLOOKUP($C74, '15. New Fleet Description'!$A$14:$A$815,'15. New Fleet Description'!X$14:X$815, "", 0, 1)</f>
        <v/>
      </c>
      <c r="X74" s="515" t="str">
        <f>_xlfn.XLOOKUP($C74, '15. New Fleet Description'!$A$14:$A$815,'15. New Fleet Description'!Z$14:Z$815, "", 0, 1)</f>
        <v/>
      </c>
      <c r="Y74" s="515" t="str">
        <f>_xlfn.XLOOKUP($C74, '15. New Fleet Description'!$A$14:$A$815,'15. New Fleet Description'!AA$14:AA$815, "", 0, 1)</f>
        <v/>
      </c>
      <c r="Z74" s="515" t="str">
        <f>_xlfn.XLOOKUP($C74, '15. New Fleet Description'!$A$14:$A$815,'15. New Fleet Description'!AB$14:AB$815, "", 0, 1)</f>
        <v/>
      </c>
      <c r="AA74" s="1076"/>
      <c r="AB74" s="1076" t="s">
        <v>212</v>
      </c>
      <c r="AC74" s="1076"/>
      <c r="AD74" s="1011"/>
      <c r="AE74" s="1011"/>
      <c r="AF74" s="1011"/>
      <c r="AG74" s="1078"/>
      <c r="AH74" s="1081"/>
      <c r="AI74" s="1081"/>
      <c r="AJ74" s="1081"/>
      <c r="AK74" s="1081"/>
      <c r="AL74" s="1081"/>
      <c r="AM74" s="1081"/>
      <c r="AN74" s="1081"/>
      <c r="AO74" s="1081"/>
      <c r="AP74" s="1080"/>
      <c r="AQ74" s="1078"/>
      <c r="AR74" s="1081"/>
      <c r="AS74" s="1081"/>
      <c r="AT74" s="1081"/>
      <c r="AU74" s="1081"/>
      <c r="AV74" s="1081"/>
      <c r="AW74" s="1081"/>
      <c r="AX74" s="1081"/>
      <c r="AY74" s="1081"/>
      <c r="AZ74" s="1081"/>
      <c r="BA74" s="1081"/>
      <c r="BB74" s="1081"/>
      <c r="BC74" s="1082"/>
      <c r="BD74" s="1083"/>
      <c r="BE74" s="1083"/>
      <c r="BF74" s="1236"/>
      <c r="BG74" s="1078"/>
      <c r="BH74" s="1081"/>
      <c r="BI74" s="1081"/>
      <c r="BJ74" s="1081"/>
      <c r="BK74" s="1088"/>
      <c r="BL74" s="1085"/>
      <c r="BM74" s="1081"/>
    </row>
    <row r="75" spans="1:65" ht="30" x14ac:dyDescent="0.25">
      <c r="A75" s="1181" t="s">
        <v>1635</v>
      </c>
      <c r="B75" s="1021"/>
      <c r="C75" s="1074"/>
      <c r="D75" s="515" t="str">
        <f>_xlfn.XLOOKUP($C75, '15. New Fleet Description'!$A$14:$A$815,'15. New Fleet Description'!H$14:H$815, "", 0, 1)</f>
        <v/>
      </c>
      <c r="E75" s="515" t="str">
        <f>_xlfn.XLOOKUP($C75, '15. New Fleet Description'!$A$14:$A$815,'15. New Fleet Description'!B$14:B$815, "", 0, 1)</f>
        <v/>
      </c>
      <c r="F75" s="515" t="str">
        <f>_xlfn.XLOOKUP($C75, '15. New Fleet Description'!$A$14:$A$815,'15. New Fleet Description'!C$14:C$815, "", 0, 1)</f>
        <v/>
      </c>
      <c r="G75" s="515" t="str">
        <f>_xlfn.XLOOKUP($C75, '15. New Fleet Description'!$A$14:$A$815,'15. New Fleet Description'!D$14:D$815, "", 0, 1)</f>
        <v/>
      </c>
      <c r="H75" s="515" t="str">
        <f>_xlfn.XLOOKUP($C75, '15. New Fleet Description'!$A$14:$A$815,'15. New Fleet Description'!E$14:E$815, "", 0, 1)</f>
        <v/>
      </c>
      <c r="I75" s="515" t="str">
        <f>_xlfn.XLOOKUP($C75, '15. New Fleet Description'!$A$14:$A$815,'15. New Fleet Description'!F$14:F$815, "", 0, 1)</f>
        <v/>
      </c>
      <c r="J75" s="515" t="str">
        <f>_xlfn.XLOOKUP($C75, '15. New Fleet Description'!$A$14:$A$815,'15. New Fleet Description'!G$14:G$815, "", 0, 1)</f>
        <v/>
      </c>
      <c r="K75" s="725" t="str">
        <f>_xlfn.XLOOKUP($C75, '15. New Fleet Description'!$A$14:$A$815,'15. New Fleet Description'!K$14:K$815, "", 0, 1)</f>
        <v/>
      </c>
      <c r="L75" s="515" t="str">
        <f>_xlfn.XLOOKUP($C75, '15. New Fleet Description'!$A$14:$A$815,'15. New Fleet Description'!L$14:L$815, "", 0, 1)</f>
        <v/>
      </c>
      <c r="M75" s="515" t="str">
        <f>_xlfn.XLOOKUP($C75, '15. New Fleet Description'!$A$14:$A$815,'15. New Fleet Description'!M$14:M$815, "", 0, 1)</f>
        <v/>
      </c>
      <c r="N75" s="515" t="str">
        <f>_xlfn.XLOOKUP($C75, '15. New Fleet Description'!$A$14:$A$815,'15. New Fleet Description'!N$14:N$815, "", 0, 1)</f>
        <v/>
      </c>
      <c r="O75" s="515" t="str">
        <f>_xlfn.XLOOKUP($C75, '15. New Fleet Description'!$A$14:$A$815,'15. New Fleet Description'!O$14:O$815, "", 0, 1)</f>
        <v/>
      </c>
      <c r="P75" s="515" t="str">
        <f>_xlfn.XLOOKUP($C75, '15. New Fleet Description'!$A$14:$A$815,'15. New Fleet Description'!P$14:P$815, "", 0, 1)</f>
        <v/>
      </c>
      <c r="Q75" s="515" t="str">
        <f>_xlfn.XLOOKUP($C75, '15. New Fleet Description'!$A$14:$A$815,'15. New Fleet Description'!R$14:R$815, "", 0, 1)</f>
        <v/>
      </c>
      <c r="R75" s="515" t="str">
        <f>_xlfn.XLOOKUP($C75, '15. New Fleet Description'!$A$14:$A$815,'15. New Fleet Description'!S$14:S$815, "", 0, 1)</f>
        <v/>
      </c>
      <c r="S75" s="515" t="str">
        <f>_xlfn.XLOOKUP($C75, '15. New Fleet Description'!$A$14:$A$815,'15. New Fleet Description'!T$14:T$815, "", 0, 1)</f>
        <v/>
      </c>
      <c r="T75" s="515" t="str">
        <f>_xlfn.XLOOKUP($C75, '15. New Fleet Description'!$A$14:$A$815,'15. New Fleet Description'!U$14:U$815, "", 0, 1)</f>
        <v/>
      </c>
      <c r="U75" s="515" t="str">
        <f>_xlfn.XLOOKUP($C75, '15. New Fleet Description'!$A$14:$A$815,'15. New Fleet Description'!V$14:V$815, "", 0, 1)</f>
        <v/>
      </c>
      <c r="V75" s="515" t="str">
        <f>_xlfn.XLOOKUP($C75, '15. New Fleet Description'!$A$14:$A$815,'15. New Fleet Description'!W$14:W$815, "", 0, 1)</f>
        <v/>
      </c>
      <c r="W75" s="515" t="str">
        <f>_xlfn.XLOOKUP($C75, '15. New Fleet Description'!$A$14:$A$815,'15. New Fleet Description'!X$14:X$815, "", 0, 1)</f>
        <v/>
      </c>
      <c r="X75" s="515" t="str">
        <f>_xlfn.XLOOKUP($C75, '15. New Fleet Description'!$A$14:$A$815,'15. New Fleet Description'!Z$14:Z$815, "", 0, 1)</f>
        <v/>
      </c>
      <c r="Y75" s="515" t="str">
        <f>_xlfn.XLOOKUP($C75, '15. New Fleet Description'!$A$14:$A$815,'15. New Fleet Description'!AA$14:AA$815, "", 0, 1)</f>
        <v/>
      </c>
      <c r="Z75" s="515" t="str">
        <f>_xlfn.XLOOKUP($C75, '15. New Fleet Description'!$A$14:$A$815,'15. New Fleet Description'!AB$14:AB$815, "", 0, 1)</f>
        <v/>
      </c>
      <c r="AA75" s="1076"/>
      <c r="AB75" s="1076" t="s">
        <v>212</v>
      </c>
      <c r="AC75" s="1076"/>
      <c r="AD75" s="1011"/>
      <c r="AE75" s="1011"/>
      <c r="AF75" s="1011"/>
      <c r="AG75" s="1078"/>
      <c r="AH75" s="1081"/>
      <c r="AI75" s="1081"/>
      <c r="AJ75" s="1081"/>
      <c r="AK75" s="1081"/>
      <c r="AL75" s="1081"/>
      <c r="AM75" s="1081"/>
      <c r="AN75" s="1081"/>
      <c r="AO75" s="1081"/>
      <c r="AP75" s="1080"/>
      <c r="AQ75" s="1078"/>
      <c r="AR75" s="1081"/>
      <c r="AS75" s="1081"/>
      <c r="AT75" s="1081"/>
      <c r="AU75" s="1081"/>
      <c r="AV75" s="1081"/>
      <c r="AW75" s="1081"/>
      <c r="AX75" s="1081"/>
      <c r="AY75" s="1081"/>
      <c r="AZ75" s="1081"/>
      <c r="BA75" s="1081"/>
      <c r="BB75" s="1081"/>
      <c r="BC75" s="1082"/>
      <c r="BD75" s="1083"/>
      <c r="BE75" s="1083"/>
      <c r="BF75" s="1236"/>
      <c r="BG75" s="1078"/>
      <c r="BH75" s="1081"/>
      <c r="BI75" s="1081"/>
      <c r="BJ75" s="1081"/>
      <c r="BK75" s="1088"/>
      <c r="BL75" s="1085"/>
      <c r="BM75" s="1081"/>
    </row>
    <row r="76" spans="1:65" ht="30" x14ac:dyDescent="0.25">
      <c r="A76" s="1181" t="s">
        <v>1636</v>
      </c>
      <c r="B76" s="1021"/>
      <c r="C76" s="1074"/>
      <c r="D76" s="515" t="str">
        <f>_xlfn.XLOOKUP($C76, '15. New Fleet Description'!$A$14:$A$815,'15. New Fleet Description'!H$14:H$815, "", 0, 1)</f>
        <v/>
      </c>
      <c r="E76" s="515" t="str">
        <f>_xlfn.XLOOKUP($C76, '15. New Fleet Description'!$A$14:$A$815,'15. New Fleet Description'!B$14:B$815, "", 0, 1)</f>
        <v/>
      </c>
      <c r="F76" s="515" t="str">
        <f>_xlfn.XLOOKUP($C76, '15. New Fleet Description'!$A$14:$A$815,'15. New Fleet Description'!C$14:C$815, "", 0, 1)</f>
        <v/>
      </c>
      <c r="G76" s="515" t="str">
        <f>_xlfn.XLOOKUP($C76, '15. New Fleet Description'!$A$14:$A$815,'15. New Fleet Description'!D$14:D$815, "", 0, 1)</f>
        <v/>
      </c>
      <c r="H76" s="515" t="str">
        <f>_xlfn.XLOOKUP($C76, '15. New Fleet Description'!$A$14:$A$815,'15. New Fleet Description'!E$14:E$815, "", 0, 1)</f>
        <v/>
      </c>
      <c r="I76" s="515" t="str">
        <f>_xlfn.XLOOKUP($C76, '15. New Fleet Description'!$A$14:$A$815,'15. New Fleet Description'!F$14:F$815, "", 0, 1)</f>
        <v/>
      </c>
      <c r="J76" s="515" t="str">
        <f>_xlfn.XLOOKUP($C76, '15. New Fleet Description'!$A$14:$A$815,'15. New Fleet Description'!G$14:G$815, "", 0, 1)</f>
        <v/>
      </c>
      <c r="K76" s="725" t="str">
        <f>_xlfn.XLOOKUP($C76, '15. New Fleet Description'!$A$14:$A$815,'15. New Fleet Description'!K$14:K$815, "", 0, 1)</f>
        <v/>
      </c>
      <c r="L76" s="515" t="str">
        <f>_xlfn.XLOOKUP($C76, '15. New Fleet Description'!$A$14:$A$815,'15. New Fleet Description'!L$14:L$815, "", 0, 1)</f>
        <v/>
      </c>
      <c r="M76" s="515" t="str">
        <f>_xlfn.XLOOKUP($C76, '15. New Fleet Description'!$A$14:$A$815,'15. New Fleet Description'!M$14:M$815, "", 0, 1)</f>
        <v/>
      </c>
      <c r="N76" s="515" t="str">
        <f>_xlfn.XLOOKUP($C76, '15. New Fleet Description'!$A$14:$A$815,'15. New Fleet Description'!N$14:N$815, "", 0, 1)</f>
        <v/>
      </c>
      <c r="O76" s="515" t="str">
        <f>_xlfn.XLOOKUP($C76, '15. New Fleet Description'!$A$14:$A$815,'15. New Fleet Description'!O$14:O$815, "", 0, 1)</f>
        <v/>
      </c>
      <c r="P76" s="515" t="str">
        <f>_xlfn.XLOOKUP($C76, '15. New Fleet Description'!$A$14:$A$815,'15. New Fleet Description'!P$14:P$815, "", 0, 1)</f>
        <v/>
      </c>
      <c r="Q76" s="515" t="str">
        <f>_xlfn.XLOOKUP($C76, '15. New Fleet Description'!$A$14:$A$815,'15. New Fleet Description'!R$14:R$815, "", 0, 1)</f>
        <v/>
      </c>
      <c r="R76" s="515" t="str">
        <f>_xlfn.XLOOKUP($C76, '15. New Fleet Description'!$A$14:$A$815,'15. New Fleet Description'!S$14:S$815, "", 0, 1)</f>
        <v/>
      </c>
      <c r="S76" s="515" t="str">
        <f>_xlfn.XLOOKUP($C76, '15. New Fleet Description'!$A$14:$A$815,'15. New Fleet Description'!T$14:T$815, "", 0, 1)</f>
        <v/>
      </c>
      <c r="T76" s="515" t="str">
        <f>_xlfn.XLOOKUP($C76, '15. New Fleet Description'!$A$14:$A$815,'15. New Fleet Description'!U$14:U$815, "", 0, 1)</f>
        <v/>
      </c>
      <c r="U76" s="515" t="str">
        <f>_xlfn.XLOOKUP($C76, '15. New Fleet Description'!$A$14:$A$815,'15. New Fleet Description'!V$14:V$815, "", 0, 1)</f>
        <v/>
      </c>
      <c r="V76" s="515" t="str">
        <f>_xlfn.XLOOKUP($C76, '15. New Fleet Description'!$A$14:$A$815,'15. New Fleet Description'!W$14:W$815, "", 0, 1)</f>
        <v/>
      </c>
      <c r="W76" s="515" t="str">
        <f>_xlfn.XLOOKUP($C76, '15. New Fleet Description'!$A$14:$A$815,'15. New Fleet Description'!X$14:X$815, "", 0, 1)</f>
        <v/>
      </c>
      <c r="X76" s="515" t="str">
        <f>_xlfn.XLOOKUP($C76, '15. New Fleet Description'!$A$14:$A$815,'15. New Fleet Description'!Z$14:Z$815, "", 0, 1)</f>
        <v/>
      </c>
      <c r="Y76" s="515" t="str">
        <f>_xlfn.XLOOKUP($C76, '15. New Fleet Description'!$A$14:$A$815,'15. New Fleet Description'!AA$14:AA$815, "", 0, 1)</f>
        <v/>
      </c>
      <c r="Z76" s="515" t="str">
        <f>_xlfn.XLOOKUP($C76, '15. New Fleet Description'!$A$14:$A$815,'15. New Fleet Description'!AB$14:AB$815, "", 0, 1)</f>
        <v/>
      </c>
      <c r="AA76" s="1076"/>
      <c r="AB76" s="1076" t="s">
        <v>212</v>
      </c>
      <c r="AC76" s="1076"/>
      <c r="AD76" s="1011"/>
      <c r="AE76" s="1011"/>
      <c r="AF76" s="1011"/>
      <c r="AG76" s="1078"/>
      <c r="AH76" s="1081"/>
      <c r="AI76" s="1081"/>
      <c r="AJ76" s="1081"/>
      <c r="AK76" s="1081"/>
      <c r="AL76" s="1081"/>
      <c r="AM76" s="1081"/>
      <c r="AN76" s="1081"/>
      <c r="AO76" s="1081"/>
      <c r="AP76" s="1080"/>
      <c r="AQ76" s="1078"/>
      <c r="AR76" s="1081"/>
      <c r="AS76" s="1081"/>
      <c r="AT76" s="1081"/>
      <c r="AU76" s="1081"/>
      <c r="AV76" s="1081"/>
      <c r="AW76" s="1081"/>
      <c r="AX76" s="1081"/>
      <c r="AY76" s="1081"/>
      <c r="AZ76" s="1081"/>
      <c r="BA76" s="1081"/>
      <c r="BB76" s="1081"/>
      <c r="BC76" s="1082"/>
      <c r="BD76" s="1083"/>
      <c r="BE76" s="1083"/>
      <c r="BF76" s="1236"/>
      <c r="BG76" s="1078"/>
      <c r="BH76" s="1081"/>
      <c r="BI76" s="1081"/>
      <c r="BJ76" s="1081"/>
      <c r="BK76" s="1088"/>
      <c r="BL76" s="1085"/>
      <c r="BM76" s="1081"/>
    </row>
    <row r="77" spans="1:65" ht="30" x14ac:dyDescent="0.25">
      <c r="A77" s="1181" t="s">
        <v>1637</v>
      </c>
      <c r="B77" s="1021"/>
      <c r="C77" s="1074"/>
      <c r="D77" s="515" t="str">
        <f>_xlfn.XLOOKUP($C77, '15. New Fleet Description'!$A$14:$A$815,'15. New Fleet Description'!H$14:H$815, "", 0, 1)</f>
        <v/>
      </c>
      <c r="E77" s="515" t="str">
        <f>_xlfn.XLOOKUP($C77, '15. New Fleet Description'!$A$14:$A$815,'15. New Fleet Description'!B$14:B$815, "", 0, 1)</f>
        <v/>
      </c>
      <c r="F77" s="515" t="str">
        <f>_xlfn.XLOOKUP($C77, '15. New Fleet Description'!$A$14:$A$815,'15. New Fleet Description'!C$14:C$815, "", 0, 1)</f>
        <v/>
      </c>
      <c r="G77" s="515" t="str">
        <f>_xlfn.XLOOKUP($C77, '15. New Fleet Description'!$A$14:$A$815,'15. New Fleet Description'!D$14:D$815, "", 0, 1)</f>
        <v/>
      </c>
      <c r="H77" s="515" t="str">
        <f>_xlfn.XLOOKUP($C77, '15. New Fleet Description'!$A$14:$A$815,'15. New Fleet Description'!E$14:E$815, "", 0, 1)</f>
        <v/>
      </c>
      <c r="I77" s="515" t="str">
        <f>_xlfn.XLOOKUP($C77, '15. New Fleet Description'!$A$14:$A$815,'15. New Fleet Description'!F$14:F$815, "", 0, 1)</f>
        <v/>
      </c>
      <c r="J77" s="515" t="str">
        <f>_xlfn.XLOOKUP($C77, '15. New Fleet Description'!$A$14:$A$815,'15. New Fleet Description'!G$14:G$815, "", 0, 1)</f>
        <v/>
      </c>
      <c r="K77" s="725" t="str">
        <f>_xlfn.XLOOKUP($C77, '15. New Fleet Description'!$A$14:$A$815,'15. New Fleet Description'!K$14:K$815, "", 0, 1)</f>
        <v/>
      </c>
      <c r="L77" s="515" t="str">
        <f>_xlfn.XLOOKUP($C77, '15. New Fleet Description'!$A$14:$A$815,'15. New Fleet Description'!L$14:L$815, "", 0, 1)</f>
        <v/>
      </c>
      <c r="M77" s="515" t="str">
        <f>_xlfn.XLOOKUP($C77, '15. New Fleet Description'!$A$14:$A$815,'15. New Fleet Description'!M$14:M$815, "", 0, 1)</f>
        <v/>
      </c>
      <c r="N77" s="515" t="str">
        <f>_xlfn.XLOOKUP($C77, '15. New Fleet Description'!$A$14:$A$815,'15. New Fleet Description'!N$14:N$815, "", 0, 1)</f>
        <v/>
      </c>
      <c r="O77" s="515" t="str">
        <f>_xlfn.XLOOKUP($C77, '15. New Fleet Description'!$A$14:$A$815,'15. New Fleet Description'!O$14:O$815, "", 0, 1)</f>
        <v/>
      </c>
      <c r="P77" s="515" t="str">
        <f>_xlfn.XLOOKUP($C77, '15. New Fleet Description'!$A$14:$A$815,'15. New Fleet Description'!P$14:P$815, "", 0, 1)</f>
        <v/>
      </c>
      <c r="Q77" s="515" t="str">
        <f>_xlfn.XLOOKUP($C77, '15. New Fleet Description'!$A$14:$A$815,'15. New Fleet Description'!R$14:R$815, "", 0, 1)</f>
        <v/>
      </c>
      <c r="R77" s="515" t="str">
        <f>_xlfn.XLOOKUP($C77, '15. New Fleet Description'!$A$14:$A$815,'15. New Fleet Description'!S$14:S$815, "", 0, 1)</f>
        <v/>
      </c>
      <c r="S77" s="515" t="str">
        <f>_xlfn.XLOOKUP($C77, '15. New Fleet Description'!$A$14:$A$815,'15. New Fleet Description'!T$14:T$815, "", 0, 1)</f>
        <v/>
      </c>
      <c r="T77" s="515" t="str">
        <f>_xlfn.XLOOKUP($C77, '15. New Fleet Description'!$A$14:$A$815,'15. New Fleet Description'!U$14:U$815, "", 0, 1)</f>
        <v/>
      </c>
      <c r="U77" s="515" t="str">
        <f>_xlfn.XLOOKUP($C77, '15. New Fleet Description'!$A$14:$A$815,'15. New Fleet Description'!V$14:V$815, "", 0, 1)</f>
        <v/>
      </c>
      <c r="V77" s="515" t="str">
        <f>_xlfn.XLOOKUP($C77, '15. New Fleet Description'!$A$14:$A$815,'15. New Fleet Description'!W$14:W$815, "", 0, 1)</f>
        <v/>
      </c>
      <c r="W77" s="515" t="str">
        <f>_xlfn.XLOOKUP($C77, '15. New Fleet Description'!$A$14:$A$815,'15. New Fleet Description'!X$14:X$815, "", 0, 1)</f>
        <v/>
      </c>
      <c r="X77" s="515" t="str">
        <f>_xlfn.XLOOKUP($C77, '15. New Fleet Description'!$A$14:$A$815,'15. New Fleet Description'!Z$14:Z$815, "", 0, 1)</f>
        <v/>
      </c>
      <c r="Y77" s="515" t="str">
        <f>_xlfn.XLOOKUP($C77, '15. New Fleet Description'!$A$14:$A$815,'15. New Fleet Description'!AA$14:AA$815, "", 0, 1)</f>
        <v/>
      </c>
      <c r="Z77" s="515" t="str">
        <f>_xlfn.XLOOKUP($C77, '15. New Fleet Description'!$A$14:$A$815,'15. New Fleet Description'!AB$14:AB$815, "", 0, 1)</f>
        <v/>
      </c>
      <c r="AA77" s="1076"/>
      <c r="AB77" s="1076" t="s">
        <v>212</v>
      </c>
      <c r="AC77" s="1076"/>
      <c r="AD77" s="1011"/>
      <c r="AE77" s="1011"/>
      <c r="AF77" s="1011"/>
      <c r="AG77" s="1078"/>
      <c r="AH77" s="1081"/>
      <c r="AI77" s="1081"/>
      <c r="AJ77" s="1081"/>
      <c r="AK77" s="1081"/>
      <c r="AL77" s="1081"/>
      <c r="AM77" s="1081"/>
      <c r="AN77" s="1081"/>
      <c r="AO77" s="1081"/>
      <c r="AP77" s="1080"/>
      <c r="AQ77" s="1078"/>
      <c r="AR77" s="1081"/>
      <c r="AS77" s="1081"/>
      <c r="AT77" s="1081"/>
      <c r="AU77" s="1081"/>
      <c r="AV77" s="1081"/>
      <c r="AW77" s="1081"/>
      <c r="AX77" s="1081"/>
      <c r="AY77" s="1081"/>
      <c r="AZ77" s="1081"/>
      <c r="BA77" s="1081"/>
      <c r="BB77" s="1081"/>
      <c r="BC77" s="1082"/>
      <c r="BD77" s="1083"/>
      <c r="BE77" s="1083"/>
      <c r="BF77" s="1236"/>
      <c r="BG77" s="1078"/>
      <c r="BH77" s="1081"/>
      <c r="BI77" s="1081"/>
      <c r="BJ77" s="1081"/>
      <c r="BK77" s="1088"/>
      <c r="BL77" s="1085"/>
      <c r="BM77" s="1081"/>
    </row>
    <row r="78" spans="1:65" ht="30" x14ac:dyDescent="0.25">
      <c r="A78" s="1181" t="s">
        <v>1638</v>
      </c>
      <c r="B78" s="1021"/>
      <c r="C78" s="1074"/>
      <c r="D78" s="515" t="str">
        <f>_xlfn.XLOOKUP($C78, '15. New Fleet Description'!$A$14:$A$815,'15. New Fleet Description'!H$14:H$815, "", 0, 1)</f>
        <v/>
      </c>
      <c r="E78" s="515" t="str">
        <f>_xlfn.XLOOKUP($C78, '15. New Fleet Description'!$A$14:$A$815,'15. New Fleet Description'!B$14:B$815, "", 0, 1)</f>
        <v/>
      </c>
      <c r="F78" s="515" t="str">
        <f>_xlfn.XLOOKUP($C78, '15. New Fleet Description'!$A$14:$A$815,'15. New Fleet Description'!C$14:C$815, "", 0, 1)</f>
        <v/>
      </c>
      <c r="G78" s="515" t="str">
        <f>_xlfn.XLOOKUP($C78, '15. New Fleet Description'!$A$14:$A$815,'15. New Fleet Description'!D$14:D$815, "", 0, 1)</f>
        <v/>
      </c>
      <c r="H78" s="515" t="str">
        <f>_xlfn.XLOOKUP($C78, '15. New Fleet Description'!$A$14:$A$815,'15. New Fleet Description'!E$14:E$815, "", 0, 1)</f>
        <v/>
      </c>
      <c r="I78" s="515" t="str">
        <f>_xlfn.XLOOKUP($C78, '15. New Fleet Description'!$A$14:$A$815,'15. New Fleet Description'!F$14:F$815, "", 0, 1)</f>
        <v/>
      </c>
      <c r="J78" s="515" t="str">
        <f>_xlfn.XLOOKUP($C78, '15. New Fleet Description'!$A$14:$A$815,'15. New Fleet Description'!G$14:G$815, "", 0, 1)</f>
        <v/>
      </c>
      <c r="K78" s="725" t="str">
        <f>_xlfn.XLOOKUP($C78, '15. New Fleet Description'!$A$14:$A$815,'15. New Fleet Description'!K$14:K$815, "", 0, 1)</f>
        <v/>
      </c>
      <c r="L78" s="515" t="str">
        <f>_xlfn.XLOOKUP($C78, '15. New Fleet Description'!$A$14:$A$815,'15. New Fleet Description'!L$14:L$815, "", 0, 1)</f>
        <v/>
      </c>
      <c r="M78" s="515" t="str">
        <f>_xlfn.XLOOKUP($C78, '15. New Fleet Description'!$A$14:$A$815,'15. New Fleet Description'!M$14:M$815, "", 0, 1)</f>
        <v/>
      </c>
      <c r="N78" s="515" t="str">
        <f>_xlfn.XLOOKUP($C78, '15. New Fleet Description'!$A$14:$A$815,'15. New Fleet Description'!N$14:N$815, "", 0, 1)</f>
        <v/>
      </c>
      <c r="O78" s="515" t="str">
        <f>_xlfn.XLOOKUP($C78, '15. New Fleet Description'!$A$14:$A$815,'15. New Fleet Description'!O$14:O$815, "", 0, 1)</f>
        <v/>
      </c>
      <c r="P78" s="515" t="str">
        <f>_xlfn.XLOOKUP($C78, '15. New Fleet Description'!$A$14:$A$815,'15. New Fleet Description'!P$14:P$815, "", 0, 1)</f>
        <v/>
      </c>
      <c r="Q78" s="515" t="str">
        <f>_xlfn.XLOOKUP($C78, '15. New Fleet Description'!$A$14:$A$815,'15. New Fleet Description'!R$14:R$815, "", 0, 1)</f>
        <v/>
      </c>
      <c r="R78" s="515" t="str">
        <f>_xlfn.XLOOKUP($C78, '15. New Fleet Description'!$A$14:$A$815,'15. New Fleet Description'!S$14:S$815, "", 0, 1)</f>
        <v/>
      </c>
      <c r="S78" s="515" t="str">
        <f>_xlfn.XLOOKUP($C78, '15. New Fleet Description'!$A$14:$A$815,'15. New Fleet Description'!T$14:T$815, "", 0, 1)</f>
        <v/>
      </c>
      <c r="T78" s="515" t="str">
        <f>_xlfn.XLOOKUP($C78, '15. New Fleet Description'!$A$14:$A$815,'15. New Fleet Description'!U$14:U$815, "", 0, 1)</f>
        <v/>
      </c>
      <c r="U78" s="515" t="str">
        <f>_xlfn.XLOOKUP($C78, '15. New Fleet Description'!$A$14:$A$815,'15. New Fleet Description'!V$14:V$815, "", 0, 1)</f>
        <v/>
      </c>
      <c r="V78" s="515" t="str">
        <f>_xlfn.XLOOKUP($C78, '15. New Fleet Description'!$A$14:$A$815,'15. New Fleet Description'!W$14:W$815, "", 0, 1)</f>
        <v/>
      </c>
      <c r="W78" s="515" t="str">
        <f>_xlfn.XLOOKUP($C78, '15. New Fleet Description'!$A$14:$A$815,'15. New Fleet Description'!X$14:X$815, "", 0, 1)</f>
        <v/>
      </c>
      <c r="X78" s="515" t="str">
        <f>_xlfn.XLOOKUP($C78, '15. New Fleet Description'!$A$14:$A$815,'15. New Fleet Description'!Z$14:Z$815, "", 0, 1)</f>
        <v/>
      </c>
      <c r="Y78" s="515" t="str">
        <f>_xlfn.XLOOKUP($C78, '15. New Fleet Description'!$A$14:$A$815,'15. New Fleet Description'!AA$14:AA$815, "", 0, 1)</f>
        <v/>
      </c>
      <c r="Z78" s="515" t="str">
        <f>_xlfn.XLOOKUP($C78, '15. New Fleet Description'!$A$14:$A$815,'15. New Fleet Description'!AB$14:AB$815, "", 0, 1)</f>
        <v/>
      </c>
      <c r="AA78" s="1076"/>
      <c r="AB78" s="1076" t="s">
        <v>212</v>
      </c>
      <c r="AC78" s="1076"/>
      <c r="AD78" s="1011"/>
      <c r="AE78" s="1011"/>
      <c r="AF78" s="1011"/>
      <c r="AG78" s="1078"/>
      <c r="AH78" s="1081"/>
      <c r="AI78" s="1081"/>
      <c r="AJ78" s="1081"/>
      <c r="AK78" s="1081"/>
      <c r="AL78" s="1081"/>
      <c r="AM78" s="1081"/>
      <c r="AN78" s="1081"/>
      <c r="AO78" s="1081"/>
      <c r="AP78" s="1080"/>
      <c r="AQ78" s="1078"/>
      <c r="AR78" s="1081"/>
      <c r="AS78" s="1081"/>
      <c r="AT78" s="1081"/>
      <c r="AU78" s="1081"/>
      <c r="AV78" s="1081"/>
      <c r="AW78" s="1081"/>
      <c r="AX78" s="1081"/>
      <c r="AY78" s="1081"/>
      <c r="AZ78" s="1081"/>
      <c r="BA78" s="1081"/>
      <c r="BB78" s="1081"/>
      <c r="BC78" s="1082"/>
      <c r="BD78" s="1083"/>
      <c r="BE78" s="1083"/>
      <c r="BF78" s="1236"/>
      <c r="BG78" s="1078"/>
      <c r="BH78" s="1081"/>
      <c r="BI78" s="1081"/>
      <c r="BJ78" s="1081"/>
      <c r="BK78" s="1088"/>
      <c r="BL78" s="1085"/>
      <c r="BM78" s="1081"/>
    </row>
    <row r="79" spans="1:65" ht="30" x14ac:dyDescent="0.25">
      <c r="A79" s="1181" t="s">
        <v>1639</v>
      </c>
      <c r="B79" s="1021"/>
      <c r="C79" s="1074"/>
      <c r="D79" s="515" t="str">
        <f>_xlfn.XLOOKUP($C79, '15. New Fleet Description'!$A$14:$A$815,'15. New Fleet Description'!H$14:H$815, "", 0, 1)</f>
        <v/>
      </c>
      <c r="E79" s="515" t="str">
        <f>_xlfn.XLOOKUP($C79, '15. New Fleet Description'!$A$14:$A$815,'15. New Fleet Description'!B$14:B$815, "", 0, 1)</f>
        <v/>
      </c>
      <c r="F79" s="515" t="str">
        <f>_xlfn.XLOOKUP($C79, '15. New Fleet Description'!$A$14:$A$815,'15. New Fleet Description'!C$14:C$815, "", 0, 1)</f>
        <v/>
      </c>
      <c r="G79" s="515" t="str">
        <f>_xlfn.XLOOKUP($C79, '15. New Fleet Description'!$A$14:$A$815,'15. New Fleet Description'!D$14:D$815, "", 0, 1)</f>
        <v/>
      </c>
      <c r="H79" s="515" t="str">
        <f>_xlfn.XLOOKUP($C79, '15. New Fleet Description'!$A$14:$A$815,'15. New Fleet Description'!E$14:E$815, "", 0, 1)</f>
        <v/>
      </c>
      <c r="I79" s="515" t="str">
        <f>_xlfn.XLOOKUP($C79, '15. New Fleet Description'!$A$14:$A$815,'15. New Fleet Description'!F$14:F$815, "", 0, 1)</f>
        <v/>
      </c>
      <c r="J79" s="515" t="str">
        <f>_xlfn.XLOOKUP($C79, '15. New Fleet Description'!$A$14:$A$815,'15. New Fleet Description'!G$14:G$815, "", 0, 1)</f>
        <v/>
      </c>
      <c r="K79" s="725" t="str">
        <f>_xlfn.XLOOKUP($C79, '15. New Fleet Description'!$A$14:$A$815,'15. New Fleet Description'!K$14:K$815, "", 0, 1)</f>
        <v/>
      </c>
      <c r="L79" s="515" t="str">
        <f>_xlfn.XLOOKUP($C79, '15. New Fleet Description'!$A$14:$A$815,'15. New Fleet Description'!L$14:L$815, "", 0, 1)</f>
        <v/>
      </c>
      <c r="M79" s="515" t="str">
        <f>_xlfn.XLOOKUP($C79, '15. New Fleet Description'!$A$14:$A$815,'15. New Fleet Description'!M$14:M$815, "", 0, 1)</f>
        <v/>
      </c>
      <c r="N79" s="515" t="str">
        <f>_xlfn.XLOOKUP($C79, '15. New Fleet Description'!$A$14:$A$815,'15. New Fleet Description'!N$14:N$815, "", 0, 1)</f>
        <v/>
      </c>
      <c r="O79" s="515" t="str">
        <f>_xlfn.XLOOKUP($C79, '15. New Fleet Description'!$A$14:$A$815,'15. New Fleet Description'!O$14:O$815, "", 0, 1)</f>
        <v/>
      </c>
      <c r="P79" s="515" t="str">
        <f>_xlfn.XLOOKUP($C79, '15. New Fleet Description'!$A$14:$A$815,'15. New Fleet Description'!P$14:P$815, "", 0, 1)</f>
        <v/>
      </c>
      <c r="Q79" s="515" t="str">
        <f>_xlfn.XLOOKUP($C79, '15. New Fleet Description'!$A$14:$A$815,'15. New Fleet Description'!R$14:R$815, "", 0, 1)</f>
        <v/>
      </c>
      <c r="R79" s="515" t="str">
        <f>_xlfn.XLOOKUP($C79, '15. New Fleet Description'!$A$14:$A$815,'15. New Fleet Description'!S$14:S$815, "", 0, 1)</f>
        <v/>
      </c>
      <c r="S79" s="515" t="str">
        <f>_xlfn.XLOOKUP($C79, '15. New Fleet Description'!$A$14:$A$815,'15. New Fleet Description'!T$14:T$815, "", 0, 1)</f>
        <v/>
      </c>
      <c r="T79" s="515" t="str">
        <f>_xlfn.XLOOKUP($C79, '15. New Fleet Description'!$A$14:$A$815,'15. New Fleet Description'!U$14:U$815, "", 0, 1)</f>
        <v/>
      </c>
      <c r="U79" s="515" t="str">
        <f>_xlfn.XLOOKUP($C79, '15. New Fleet Description'!$A$14:$A$815,'15. New Fleet Description'!V$14:V$815, "", 0, 1)</f>
        <v/>
      </c>
      <c r="V79" s="515" t="str">
        <f>_xlfn.XLOOKUP($C79, '15. New Fleet Description'!$A$14:$A$815,'15. New Fleet Description'!W$14:W$815, "", 0, 1)</f>
        <v/>
      </c>
      <c r="W79" s="515" t="str">
        <f>_xlfn.XLOOKUP($C79, '15. New Fleet Description'!$A$14:$A$815,'15. New Fleet Description'!X$14:X$815, "", 0, 1)</f>
        <v/>
      </c>
      <c r="X79" s="515" t="str">
        <f>_xlfn.XLOOKUP($C79, '15. New Fleet Description'!$A$14:$A$815,'15. New Fleet Description'!Z$14:Z$815, "", 0, 1)</f>
        <v/>
      </c>
      <c r="Y79" s="515" t="str">
        <f>_xlfn.XLOOKUP($C79, '15. New Fleet Description'!$A$14:$A$815,'15. New Fleet Description'!AA$14:AA$815, "", 0, 1)</f>
        <v/>
      </c>
      <c r="Z79" s="515" t="str">
        <f>_xlfn.XLOOKUP($C79, '15. New Fleet Description'!$A$14:$A$815,'15. New Fleet Description'!AB$14:AB$815, "", 0, 1)</f>
        <v/>
      </c>
      <c r="AA79" s="1076"/>
      <c r="AB79" s="1076" t="s">
        <v>212</v>
      </c>
      <c r="AC79" s="1076"/>
      <c r="AD79" s="1011"/>
      <c r="AE79" s="1011"/>
      <c r="AF79" s="1011"/>
      <c r="AG79" s="1078"/>
      <c r="AH79" s="1081"/>
      <c r="AI79" s="1081"/>
      <c r="AJ79" s="1081"/>
      <c r="AK79" s="1081"/>
      <c r="AL79" s="1081"/>
      <c r="AM79" s="1081"/>
      <c r="AN79" s="1081"/>
      <c r="AO79" s="1081"/>
      <c r="AP79" s="1080"/>
      <c r="AQ79" s="1078"/>
      <c r="AR79" s="1081"/>
      <c r="AS79" s="1081"/>
      <c r="AT79" s="1081"/>
      <c r="AU79" s="1081"/>
      <c r="AV79" s="1081"/>
      <c r="AW79" s="1081"/>
      <c r="AX79" s="1081"/>
      <c r="AY79" s="1081"/>
      <c r="AZ79" s="1081"/>
      <c r="BA79" s="1081"/>
      <c r="BB79" s="1081"/>
      <c r="BC79" s="1082"/>
      <c r="BD79" s="1083"/>
      <c r="BE79" s="1083"/>
      <c r="BF79" s="1236"/>
      <c r="BG79" s="1078"/>
      <c r="BH79" s="1081"/>
      <c r="BI79" s="1081"/>
      <c r="BJ79" s="1081"/>
      <c r="BK79" s="1088"/>
      <c r="BL79" s="1085"/>
      <c r="BM79" s="1081"/>
    </row>
    <row r="80" spans="1:65" ht="30" x14ac:dyDescent="0.25">
      <c r="A80" s="1181" t="s">
        <v>1640</v>
      </c>
      <c r="B80" s="1021"/>
      <c r="C80" s="1074"/>
      <c r="D80" s="515" t="str">
        <f>_xlfn.XLOOKUP($C80, '15. New Fleet Description'!$A$14:$A$815,'15. New Fleet Description'!H$14:H$815, "", 0, 1)</f>
        <v/>
      </c>
      <c r="E80" s="515" t="str">
        <f>_xlfn.XLOOKUP($C80, '15. New Fleet Description'!$A$14:$A$815,'15. New Fleet Description'!B$14:B$815, "", 0, 1)</f>
        <v/>
      </c>
      <c r="F80" s="515" t="str">
        <f>_xlfn.XLOOKUP($C80, '15. New Fleet Description'!$A$14:$A$815,'15. New Fleet Description'!C$14:C$815, "", 0, 1)</f>
        <v/>
      </c>
      <c r="G80" s="515" t="str">
        <f>_xlfn.XLOOKUP($C80, '15. New Fleet Description'!$A$14:$A$815,'15. New Fleet Description'!D$14:D$815, "", 0, 1)</f>
        <v/>
      </c>
      <c r="H80" s="515" t="str">
        <f>_xlfn.XLOOKUP($C80, '15. New Fleet Description'!$A$14:$A$815,'15. New Fleet Description'!E$14:E$815, "", 0, 1)</f>
        <v/>
      </c>
      <c r="I80" s="515" t="str">
        <f>_xlfn.XLOOKUP($C80, '15. New Fleet Description'!$A$14:$A$815,'15. New Fleet Description'!F$14:F$815, "", 0, 1)</f>
        <v/>
      </c>
      <c r="J80" s="515" t="str">
        <f>_xlfn.XLOOKUP($C80, '15. New Fleet Description'!$A$14:$A$815,'15. New Fleet Description'!G$14:G$815, "", 0, 1)</f>
        <v/>
      </c>
      <c r="K80" s="725" t="str">
        <f>_xlfn.XLOOKUP($C80, '15. New Fleet Description'!$A$14:$A$815,'15. New Fleet Description'!K$14:K$815, "", 0, 1)</f>
        <v/>
      </c>
      <c r="L80" s="515" t="str">
        <f>_xlfn.XLOOKUP($C80, '15. New Fleet Description'!$A$14:$A$815,'15. New Fleet Description'!L$14:L$815, "", 0, 1)</f>
        <v/>
      </c>
      <c r="M80" s="515" t="str">
        <f>_xlfn.XLOOKUP($C80, '15. New Fleet Description'!$A$14:$A$815,'15. New Fleet Description'!M$14:M$815, "", 0, 1)</f>
        <v/>
      </c>
      <c r="N80" s="515" t="str">
        <f>_xlfn.XLOOKUP($C80, '15. New Fleet Description'!$A$14:$A$815,'15. New Fleet Description'!N$14:N$815, "", 0, 1)</f>
        <v/>
      </c>
      <c r="O80" s="515" t="str">
        <f>_xlfn.XLOOKUP($C80, '15. New Fleet Description'!$A$14:$A$815,'15. New Fleet Description'!O$14:O$815, "", 0, 1)</f>
        <v/>
      </c>
      <c r="P80" s="515" t="str">
        <f>_xlfn.XLOOKUP($C80, '15. New Fleet Description'!$A$14:$A$815,'15. New Fleet Description'!P$14:P$815, "", 0, 1)</f>
        <v/>
      </c>
      <c r="Q80" s="515" t="str">
        <f>_xlfn.XLOOKUP($C80, '15. New Fleet Description'!$A$14:$A$815,'15. New Fleet Description'!R$14:R$815, "", 0, 1)</f>
        <v/>
      </c>
      <c r="R80" s="515" t="str">
        <f>_xlfn.XLOOKUP($C80, '15. New Fleet Description'!$A$14:$A$815,'15. New Fleet Description'!S$14:S$815, "", 0, 1)</f>
        <v/>
      </c>
      <c r="S80" s="515" t="str">
        <f>_xlfn.XLOOKUP($C80, '15. New Fleet Description'!$A$14:$A$815,'15. New Fleet Description'!T$14:T$815, "", 0, 1)</f>
        <v/>
      </c>
      <c r="T80" s="515" t="str">
        <f>_xlfn.XLOOKUP($C80, '15. New Fleet Description'!$A$14:$A$815,'15. New Fleet Description'!U$14:U$815, "", 0, 1)</f>
        <v/>
      </c>
      <c r="U80" s="515" t="str">
        <f>_xlfn.XLOOKUP($C80, '15. New Fleet Description'!$A$14:$A$815,'15. New Fleet Description'!V$14:V$815, "", 0, 1)</f>
        <v/>
      </c>
      <c r="V80" s="515" t="str">
        <f>_xlfn.XLOOKUP($C80, '15. New Fleet Description'!$A$14:$A$815,'15. New Fleet Description'!W$14:W$815, "", 0, 1)</f>
        <v/>
      </c>
      <c r="W80" s="515" t="str">
        <f>_xlfn.XLOOKUP($C80, '15. New Fleet Description'!$A$14:$A$815,'15. New Fleet Description'!X$14:X$815, "", 0, 1)</f>
        <v/>
      </c>
      <c r="X80" s="515" t="str">
        <f>_xlfn.XLOOKUP($C80, '15. New Fleet Description'!$A$14:$A$815,'15. New Fleet Description'!Z$14:Z$815, "", 0, 1)</f>
        <v/>
      </c>
      <c r="Y80" s="515" t="str">
        <f>_xlfn.XLOOKUP($C80, '15. New Fleet Description'!$A$14:$A$815,'15. New Fleet Description'!AA$14:AA$815, "", 0, 1)</f>
        <v/>
      </c>
      <c r="Z80" s="515" t="str">
        <f>_xlfn.XLOOKUP($C80, '15. New Fleet Description'!$A$14:$A$815,'15. New Fleet Description'!AB$14:AB$815, "", 0, 1)</f>
        <v/>
      </c>
      <c r="AA80" s="1076"/>
      <c r="AB80" s="1076" t="s">
        <v>212</v>
      </c>
      <c r="AC80" s="1076"/>
      <c r="AD80" s="1011"/>
      <c r="AE80" s="1011"/>
      <c r="AF80" s="1011"/>
      <c r="AG80" s="1078"/>
      <c r="AH80" s="1081"/>
      <c r="AI80" s="1081"/>
      <c r="AJ80" s="1081"/>
      <c r="AK80" s="1081"/>
      <c r="AL80" s="1081"/>
      <c r="AM80" s="1081"/>
      <c r="AN80" s="1081"/>
      <c r="AO80" s="1081"/>
      <c r="AP80" s="1080"/>
      <c r="AQ80" s="1078"/>
      <c r="AR80" s="1081"/>
      <c r="AS80" s="1081"/>
      <c r="AT80" s="1081"/>
      <c r="AU80" s="1081"/>
      <c r="AV80" s="1081"/>
      <c r="AW80" s="1081"/>
      <c r="AX80" s="1081"/>
      <c r="AY80" s="1081"/>
      <c r="AZ80" s="1081"/>
      <c r="BA80" s="1081"/>
      <c r="BB80" s="1081"/>
      <c r="BC80" s="1082"/>
      <c r="BD80" s="1083"/>
      <c r="BE80" s="1083"/>
      <c r="BF80" s="1236"/>
      <c r="BG80" s="1078"/>
      <c r="BH80" s="1081"/>
      <c r="BI80" s="1081"/>
      <c r="BJ80" s="1081"/>
      <c r="BK80" s="1088"/>
      <c r="BL80" s="1085"/>
      <c r="BM80" s="1081"/>
    </row>
    <row r="81" spans="1:65" ht="30" x14ac:dyDescent="0.25">
      <c r="A81" s="1181" t="s">
        <v>1641</v>
      </c>
      <c r="B81" s="1021"/>
      <c r="C81" s="1074"/>
      <c r="D81" s="515" t="str">
        <f>_xlfn.XLOOKUP($C81, '15. New Fleet Description'!$A$14:$A$815,'15. New Fleet Description'!H$14:H$815, "", 0, 1)</f>
        <v/>
      </c>
      <c r="E81" s="515" t="str">
        <f>_xlfn.XLOOKUP($C81, '15. New Fleet Description'!$A$14:$A$815,'15. New Fleet Description'!B$14:B$815, "", 0, 1)</f>
        <v/>
      </c>
      <c r="F81" s="515" t="str">
        <f>_xlfn.XLOOKUP($C81, '15. New Fleet Description'!$A$14:$A$815,'15. New Fleet Description'!C$14:C$815, "", 0, 1)</f>
        <v/>
      </c>
      <c r="G81" s="515" t="str">
        <f>_xlfn.XLOOKUP($C81, '15. New Fleet Description'!$A$14:$A$815,'15. New Fleet Description'!D$14:D$815, "", 0, 1)</f>
        <v/>
      </c>
      <c r="H81" s="515" t="str">
        <f>_xlfn.XLOOKUP($C81, '15. New Fleet Description'!$A$14:$A$815,'15. New Fleet Description'!E$14:E$815, "", 0, 1)</f>
        <v/>
      </c>
      <c r="I81" s="515" t="str">
        <f>_xlfn.XLOOKUP($C81, '15. New Fleet Description'!$A$14:$A$815,'15. New Fleet Description'!F$14:F$815, "", 0, 1)</f>
        <v/>
      </c>
      <c r="J81" s="515" t="str">
        <f>_xlfn.XLOOKUP($C81, '15. New Fleet Description'!$A$14:$A$815,'15. New Fleet Description'!G$14:G$815, "", 0, 1)</f>
        <v/>
      </c>
      <c r="K81" s="725" t="str">
        <f>_xlfn.XLOOKUP($C81, '15. New Fleet Description'!$A$14:$A$815,'15. New Fleet Description'!K$14:K$815, "", 0, 1)</f>
        <v/>
      </c>
      <c r="L81" s="515" t="str">
        <f>_xlfn.XLOOKUP($C81, '15. New Fleet Description'!$A$14:$A$815,'15. New Fleet Description'!L$14:L$815, "", 0, 1)</f>
        <v/>
      </c>
      <c r="M81" s="515" t="str">
        <f>_xlfn.XLOOKUP($C81, '15. New Fleet Description'!$A$14:$A$815,'15. New Fleet Description'!M$14:M$815, "", 0, 1)</f>
        <v/>
      </c>
      <c r="N81" s="515" t="str">
        <f>_xlfn.XLOOKUP($C81, '15. New Fleet Description'!$A$14:$A$815,'15. New Fleet Description'!N$14:N$815, "", 0, 1)</f>
        <v/>
      </c>
      <c r="O81" s="515" t="str">
        <f>_xlfn.XLOOKUP($C81, '15. New Fleet Description'!$A$14:$A$815,'15. New Fleet Description'!O$14:O$815, "", 0, 1)</f>
        <v/>
      </c>
      <c r="P81" s="515" t="str">
        <f>_xlfn.XLOOKUP($C81, '15. New Fleet Description'!$A$14:$A$815,'15. New Fleet Description'!P$14:P$815, "", 0, 1)</f>
        <v/>
      </c>
      <c r="Q81" s="515" t="str">
        <f>_xlfn.XLOOKUP($C81, '15. New Fleet Description'!$A$14:$A$815,'15. New Fleet Description'!R$14:R$815, "", 0, 1)</f>
        <v/>
      </c>
      <c r="R81" s="515" t="str">
        <f>_xlfn.XLOOKUP($C81, '15. New Fleet Description'!$A$14:$A$815,'15. New Fleet Description'!S$14:S$815, "", 0, 1)</f>
        <v/>
      </c>
      <c r="S81" s="515" t="str">
        <f>_xlfn.XLOOKUP($C81, '15. New Fleet Description'!$A$14:$A$815,'15. New Fleet Description'!T$14:T$815, "", 0, 1)</f>
        <v/>
      </c>
      <c r="T81" s="515" t="str">
        <f>_xlfn.XLOOKUP($C81, '15. New Fleet Description'!$A$14:$A$815,'15. New Fleet Description'!U$14:U$815, "", 0, 1)</f>
        <v/>
      </c>
      <c r="U81" s="515" t="str">
        <f>_xlfn.XLOOKUP($C81, '15. New Fleet Description'!$A$14:$A$815,'15. New Fleet Description'!V$14:V$815, "", 0, 1)</f>
        <v/>
      </c>
      <c r="V81" s="515" t="str">
        <f>_xlfn.XLOOKUP($C81, '15. New Fleet Description'!$A$14:$A$815,'15. New Fleet Description'!W$14:W$815, "", 0, 1)</f>
        <v/>
      </c>
      <c r="W81" s="515" t="str">
        <f>_xlfn.XLOOKUP($C81, '15. New Fleet Description'!$A$14:$A$815,'15. New Fleet Description'!X$14:X$815, "", 0, 1)</f>
        <v/>
      </c>
      <c r="X81" s="515" t="str">
        <f>_xlfn.XLOOKUP($C81, '15. New Fleet Description'!$A$14:$A$815,'15. New Fleet Description'!Z$14:Z$815, "", 0, 1)</f>
        <v/>
      </c>
      <c r="Y81" s="515" t="str">
        <f>_xlfn.XLOOKUP($C81, '15. New Fleet Description'!$A$14:$A$815,'15. New Fleet Description'!AA$14:AA$815, "", 0, 1)</f>
        <v/>
      </c>
      <c r="Z81" s="515" t="str">
        <f>_xlfn.XLOOKUP($C81, '15. New Fleet Description'!$A$14:$A$815,'15. New Fleet Description'!AB$14:AB$815, "", 0, 1)</f>
        <v/>
      </c>
      <c r="AA81" s="1076"/>
      <c r="AB81" s="1076" t="s">
        <v>212</v>
      </c>
      <c r="AC81" s="1076"/>
      <c r="AD81" s="1011"/>
      <c r="AE81" s="1011"/>
      <c r="AF81" s="1011"/>
      <c r="AG81" s="1078"/>
      <c r="AH81" s="1081"/>
      <c r="AI81" s="1081"/>
      <c r="AJ81" s="1081"/>
      <c r="AK81" s="1081"/>
      <c r="AL81" s="1081"/>
      <c r="AM81" s="1081"/>
      <c r="AN81" s="1081"/>
      <c r="AO81" s="1081"/>
      <c r="AP81" s="1080"/>
      <c r="AQ81" s="1078"/>
      <c r="AR81" s="1081"/>
      <c r="AS81" s="1081"/>
      <c r="AT81" s="1081"/>
      <c r="AU81" s="1081"/>
      <c r="AV81" s="1081"/>
      <c r="AW81" s="1081"/>
      <c r="AX81" s="1081"/>
      <c r="AY81" s="1081"/>
      <c r="AZ81" s="1081"/>
      <c r="BA81" s="1081"/>
      <c r="BB81" s="1081"/>
      <c r="BC81" s="1082"/>
      <c r="BD81" s="1083"/>
      <c r="BE81" s="1083"/>
      <c r="BF81" s="1236"/>
      <c r="BG81" s="1078"/>
      <c r="BH81" s="1081"/>
      <c r="BI81" s="1081"/>
      <c r="BJ81" s="1081"/>
      <c r="BK81" s="1088"/>
      <c r="BL81" s="1085"/>
      <c r="BM81" s="1081"/>
    </row>
    <row r="82" spans="1:65" ht="30" x14ac:dyDescent="0.25">
      <c r="A82" s="1181" t="s">
        <v>1642</v>
      </c>
      <c r="B82" s="1021"/>
      <c r="C82" s="1074"/>
      <c r="D82" s="515" t="str">
        <f>_xlfn.XLOOKUP($C82, '15. New Fleet Description'!$A$14:$A$815,'15. New Fleet Description'!H$14:H$815, "", 0, 1)</f>
        <v/>
      </c>
      <c r="E82" s="515" t="str">
        <f>_xlfn.XLOOKUP($C82, '15. New Fleet Description'!$A$14:$A$815,'15. New Fleet Description'!B$14:B$815, "", 0, 1)</f>
        <v/>
      </c>
      <c r="F82" s="515" t="str">
        <f>_xlfn.XLOOKUP($C82, '15. New Fleet Description'!$A$14:$A$815,'15. New Fleet Description'!C$14:C$815, "", 0, 1)</f>
        <v/>
      </c>
      <c r="G82" s="515" t="str">
        <f>_xlfn.XLOOKUP($C82, '15. New Fleet Description'!$A$14:$A$815,'15. New Fleet Description'!D$14:D$815, "", 0, 1)</f>
        <v/>
      </c>
      <c r="H82" s="515" t="str">
        <f>_xlfn.XLOOKUP($C82, '15. New Fleet Description'!$A$14:$A$815,'15. New Fleet Description'!E$14:E$815, "", 0, 1)</f>
        <v/>
      </c>
      <c r="I82" s="515" t="str">
        <f>_xlfn.XLOOKUP($C82, '15. New Fleet Description'!$A$14:$A$815,'15. New Fleet Description'!F$14:F$815, "", 0, 1)</f>
        <v/>
      </c>
      <c r="J82" s="515" t="str">
        <f>_xlfn.XLOOKUP($C82, '15. New Fleet Description'!$A$14:$A$815,'15. New Fleet Description'!G$14:G$815, "", 0, 1)</f>
        <v/>
      </c>
      <c r="K82" s="725" t="str">
        <f>_xlfn.XLOOKUP($C82, '15. New Fleet Description'!$A$14:$A$815,'15. New Fleet Description'!K$14:K$815, "", 0, 1)</f>
        <v/>
      </c>
      <c r="L82" s="515" t="str">
        <f>_xlfn.XLOOKUP($C82, '15. New Fleet Description'!$A$14:$A$815,'15. New Fleet Description'!L$14:L$815, "", 0, 1)</f>
        <v/>
      </c>
      <c r="M82" s="515" t="str">
        <f>_xlfn.XLOOKUP($C82, '15. New Fleet Description'!$A$14:$A$815,'15. New Fleet Description'!M$14:M$815, "", 0, 1)</f>
        <v/>
      </c>
      <c r="N82" s="515" t="str">
        <f>_xlfn.XLOOKUP($C82, '15. New Fleet Description'!$A$14:$A$815,'15. New Fleet Description'!N$14:N$815, "", 0, 1)</f>
        <v/>
      </c>
      <c r="O82" s="515" t="str">
        <f>_xlfn.XLOOKUP($C82, '15. New Fleet Description'!$A$14:$A$815,'15. New Fleet Description'!O$14:O$815, "", 0, 1)</f>
        <v/>
      </c>
      <c r="P82" s="515" t="str">
        <f>_xlfn.XLOOKUP($C82, '15. New Fleet Description'!$A$14:$A$815,'15. New Fleet Description'!P$14:P$815, "", 0, 1)</f>
        <v/>
      </c>
      <c r="Q82" s="515" t="str">
        <f>_xlfn.XLOOKUP($C82, '15. New Fleet Description'!$A$14:$A$815,'15. New Fleet Description'!R$14:R$815, "", 0, 1)</f>
        <v/>
      </c>
      <c r="R82" s="515" t="str">
        <f>_xlfn.XLOOKUP($C82, '15. New Fleet Description'!$A$14:$A$815,'15. New Fleet Description'!S$14:S$815, "", 0, 1)</f>
        <v/>
      </c>
      <c r="S82" s="515" t="str">
        <f>_xlfn.XLOOKUP($C82, '15. New Fleet Description'!$A$14:$A$815,'15. New Fleet Description'!T$14:T$815, "", 0, 1)</f>
        <v/>
      </c>
      <c r="T82" s="515" t="str">
        <f>_xlfn.XLOOKUP($C82, '15. New Fleet Description'!$A$14:$A$815,'15. New Fleet Description'!U$14:U$815, "", 0, 1)</f>
        <v/>
      </c>
      <c r="U82" s="515" t="str">
        <f>_xlfn.XLOOKUP($C82, '15. New Fleet Description'!$A$14:$A$815,'15. New Fleet Description'!V$14:V$815, "", 0, 1)</f>
        <v/>
      </c>
      <c r="V82" s="515" t="str">
        <f>_xlfn.XLOOKUP($C82, '15. New Fleet Description'!$A$14:$A$815,'15. New Fleet Description'!W$14:W$815, "", 0, 1)</f>
        <v/>
      </c>
      <c r="W82" s="515" t="str">
        <f>_xlfn.XLOOKUP($C82, '15. New Fleet Description'!$A$14:$A$815,'15. New Fleet Description'!X$14:X$815, "", 0, 1)</f>
        <v/>
      </c>
      <c r="X82" s="515" t="str">
        <f>_xlfn.XLOOKUP($C82, '15. New Fleet Description'!$A$14:$A$815,'15. New Fleet Description'!Z$14:Z$815, "", 0, 1)</f>
        <v/>
      </c>
      <c r="Y82" s="515" t="str">
        <f>_xlfn.XLOOKUP($C82, '15. New Fleet Description'!$A$14:$A$815,'15. New Fleet Description'!AA$14:AA$815, "", 0, 1)</f>
        <v/>
      </c>
      <c r="Z82" s="515" t="str">
        <f>_xlfn.XLOOKUP($C82, '15. New Fleet Description'!$A$14:$A$815,'15. New Fleet Description'!AB$14:AB$815, "", 0, 1)</f>
        <v/>
      </c>
      <c r="AA82" s="1076"/>
      <c r="AB82" s="1076" t="s">
        <v>212</v>
      </c>
      <c r="AC82" s="1076"/>
      <c r="AD82" s="1011"/>
      <c r="AE82" s="1011"/>
      <c r="AF82" s="1011"/>
      <c r="AG82" s="1078"/>
      <c r="AH82" s="1081"/>
      <c r="AI82" s="1081"/>
      <c r="AJ82" s="1081"/>
      <c r="AK82" s="1081"/>
      <c r="AL82" s="1081"/>
      <c r="AM82" s="1081"/>
      <c r="AN82" s="1081"/>
      <c r="AO82" s="1081"/>
      <c r="AP82" s="1080"/>
      <c r="AQ82" s="1078"/>
      <c r="AR82" s="1081"/>
      <c r="AS82" s="1081"/>
      <c r="AT82" s="1081"/>
      <c r="AU82" s="1081"/>
      <c r="AV82" s="1081"/>
      <c r="AW82" s="1081"/>
      <c r="AX82" s="1081"/>
      <c r="AY82" s="1081"/>
      <c r="AZ82" s="1081"/>
      <c r="BA82" s="1081"/>
      <c r="BB82" s="1081"/>
      <c r="BC82" s="1082"/>
      <c r="BD82" s="1083"/>
      <c r="BE82" s="1083"/>
      <c r="BF82" s="1236"/>
      <c r="BG82" s="1078"/>
      <c r="BH82" s="1081"/>
      <c r="BI82" s="1081"/>
      <c r="BJ82" s="1081"/>
      <c r="BK82" s="1088"/>
      <c r="BL82" s="1085"/>
      <c r="BM82" s="1081"/>
    </row>
    <row r="83" spans="1:65" ht="30" x14ac:dyDescent="0.25">
      <c r="A83" s="1181" t="s">
        <v>1643</v>
      </c>
      <c r="B83" s="1021"/>
      <c r="C83" s="1074"/>
      <c r="D83" s="515" t="str">
        <f>_xlfn.XLOOKUP($C83, '15. New Fleet Description'!$A$14:$A$815,'15. New Fleet Description'!H$14:H$815, "", 0, 1)</f>
        <v/>
      </c>
      <c r="E83" s="515" t="str">
        <f>_xlfn.XLOOKUP($C83, '15. New Fleet Description'!$A$14:$A$815,'15. New Fleet Description'!B$14:B$815, "", 0, 1)</f>
        <v/>
      </c>
      <c r="F83" s="515" t="str">
        <f>_xlfn.XLOOKUP($C83, '15. New Fleet Description'!$A$14:$A$815,'15. New Fleet Description'!C$14:C$815, "", 0, 1)</f>
        <v/>
      </c>
      <c r="G83" s="515" t="str">
        <f>_xlfn.XLOOKUP($C83, '15. New Fleet Description'!$A$14:$A$815,'15. New Fleet Description'!D$14:D$815, "", 0, 1)</f>
        <v/>
      </c>
      <c r="H83" s="515" t="str">
        <f>_xlfn.XLOOKUP($C83, '15. New Fleet Description'!$A$14:$A$815,'15. New Fleet Description'!E$14:E$815, "", 0, 1)</f>
        <v/>
      </c>
      <c r="I83" s="515" t="str">
        <f>_xlfn.XLOOKUP($C83, '15. New Fleet Description'!$A$14:$A$815,'15. New Fleet Description'!F$14:F$815, "", 0, 1)</f>
        <v/>
      </c>
      <c r="J83" s="515" t="str">
        <f>_xlfn.XLOOKUP($C83, '15. New Fleet Description'!$A$14:$A$815,'15. New Fleet Description'!G$14:G$815, "", 0, 1)</f>
        <v/>
      </c>
      <c r="K83" s="725" t="str">
        <f>_xlfn.XLOOKUP($C83, '15. New Fleet Description'!$A$14:$A$815,'15. New Fleet Description'!K$14:K$815, "", 0, 1)</f>
        <v/>
      </c>
      <c r="L83" s="515" t="str">
        <f>_xlfn.XLOOKUP($C83, '15. New Fleet Description'!$A$14:$A$815,'15. New Fleet Description'!L$14:L$815, "", 0, 1)</f>
        <v/>
      </c>
      <c r="M83" s="515" t="str">
        <f>_xlfn.XLOOKUP($C83, '15. New Fleet Description'!$A$14:$A$815,'15. New Fleet Description'!M$14:M$815, "", 0, 1)</f>
        <v/>
      </c>
      <c r="N83" s="515" t="str">
        <f>_xlfn.XLOOKUP($C83, '15. New Fleet Description'!$A$14:$A$815,'15. New Fleet Description'!N$14:N$815, "", 0, 1)</f>
        <v/>
      </c>
      <c r="O83" s="515" t="str">
        <f>_xlfn.XLOOKUP($C83, '15. New Fleet Description'!$A$14:$A$815,'15. New Fleet Description'!O$14:O$815, "", 0, 1)</f>
        <v/>
      </c>
      <c r="P83" s="515" t="str">
        <f>_xlfn.XLOOKUP($C83, '15. New Fleet Description'!$A$14:$A$815,'15. New Fleet Description'!P$14:P$815, "", 0, 1)</f>
        <v/>
      </c>
      <c r="Q83" s="515" t="str">
        <f>_xlfn.XLOOKUP($C83, '15. New Fleet Description'!$A$14:$A$815,'15. New Fleet Description'!R$14:R$815, "", 0, 1)</f>
        <v/>
      </c>
      <c r="R83" s="515" t="str">
        <f>_xlfn.XLOOKUP($C83, '15. New Fleet Description'!$A$14:$A$815,'15. New Fleet Description'!S$14:S$815, "", 0, 1)</f>
        <v/>
      </c>
      <c r="S83" s="515" t="str">
        <f>_xlfn.XLOOKUP($C83, '15. New Fleet Description'!$A$14:$A$815,'15. New Fleet Description'!T$14:T$815, "", 0, 1)</f>
        <v/>
      </c>
      <c r="T83" s="515" t="str">
        <f>_xlfn.XLOOKUP($C83, '15. New Fleet Description'!$A$14:$A$815,'15. New Fleet Description'!U$14:U$815, "", 0, 1)</f>
        <v/>
      </c>
      <c r="U83" s="515" t="str">
        <f>_xlfn.XLOOKUP($C83, '15. New Fleet Description'!$A$14:$A$815,'15. New Fleet Description'!V$14:V$815, "", 0, 1)</f>
        <v/>
      </c>
      <c r="V83" s="515" t="str">
        <f>_xlfn.XLOOKUP($C83, '15. New Fleet Description'!$A$14:$A$815,'15. New Fleet Description'!W$14:W$815, "", 0, 1)</f>
        <v/>
      </c>
      <c r="W83" s="515" t="str">
        <f>_xlfn.XLOOKUP($C83, '15. New Fleet Description'!$A$14:$A$815,'15. New Fleet Description'!X$14:X$815, "", 0, 1)</f>
        <v/>
      </c>
      <c r="X83" s="515" t="str">
        <f>_xlfn.XLOOKUP($C83, '15. New Fleet Description'!$A$14:$A$815,'15. New Fleet Description'!Z$14:Z$815, "", 0, 1)</f>
        <v/>
      </c>
      <c r="Y83" s="515" t="str">
        <f>_xlfn.XLOOKUP($C83, '15. New Fleet Description'!$A$14:$A$815,'15. New Fleet Description'!AA$14:AA$815, "", 0, 1)</f>
        <v/>
      </c>
      <c r="Z83" s="515" t="str">
        <f>_xlfn.XLOOKUP($C83, '15. New Fleet Description'!$A$14:$A$815,'15. New Fleet Description'!AB$14:AB$815, "", 0, 1)</f>
        <v/>
      </c>
      <c r="AA83" s="1076"/>
      <c r="AB83" s="1076" t="s">
        <v>212</v>
      </c>
      <c r="AC83" s="1076"/>
      <c r="AD83" s="1011"/>
      <c r="AE83" s="1011"/>
      <c r="AF83" s="1011"/>
      <c r="AG83" s="1078"/>
      <c r="AH83" s="1081"/>
      <c r="AI83" s="1081"/>
      <c r="AJ83" s="1081"/>
      <c r="AK83" s="1081"/>
      <c r="AL83" s="1081"/>
      <c r="AM83" s="1081"/>
      <c r="AN83" s="1081"/>
      <c r="AO83" s="1081"/>
      <c r="AP83" s="1080"/>
      <c r="AQ83" s="1078"/>
      <c r="AR83" s="1081"/>
      <c r="AS83" s="1081"/>
      <c r="AT83" s="1081"/>
      <c r="AU83" s="1081"/>
      <c r="AV83" s="1081"/>
      <c r="AW83" s="1081"/>
      <c r="AX83" s="1081"/>
      <c r="AY83" s="1081"/>
      <c r="AZ83" s="1081"/>
      <c r="BA83" s="1081"/>
      <c r="BB83" s="1081"/>
      <c r="BC83" s="1082"/>
      <c r="BD83" s="1083"/>
      <c r="BE83" s="1083"/>
      <c r="BF83" s="1236"/>
      <c r="BG83" s="1078"/>
      <c r="BH83" s="1081"/>
      <c r="BI83" s="1081"/>
      <c r="BJ83" s="1081"/>
      <c r="BK83" s="1088"/>
      <c r="BL83" s="1085"/>
      <c r="BM83" s="1081"/>
    </row>
    <row r="84" spans="1:65" ht="30" x14ac:dyDescent="0.25">
      <c r="A84" s="1181" t="s">
        <v>1644</v>
      </c>
      <c r="B84" s="1021"/>
      <c r="C84" s="1074"/>
      <c r="D84" s="515" t="str">
        <f>_xlfn.XLOOKUP($C84, '15. New Fleet Description'!$A$14:$A$815,'15. New Fleet Description'!H$14:H$815, "", 0, 1)</f>
        <v/>
      </c>
      <c r="E84" s="515" t="str">
        <f>_xlfn.XLOOKUP($C84, '15. New Fleet Description'!$A$14:$A$815,'15. New Fleet Description'!B$14:B$815, "", 0, 1)</f>
        <v/>
      </c>
      <c r="F84" s="515" t="str">
        <f>_xlfn.XLOOKUP($C84, '15. New Fleet Description'!$A$14:$A$815,'15. New Fleet Description'!C$14:C$815, "", 0, 1)</f>
        <v/>
      </c>
      <c r="G84" s="515" t="str">
        <f>_xlfn.XLOOKUP($C84, '15. New Fleet Description'!$A$14:$A$815,'15. New Fleet Description'!D$14:D$815, "", 0, 1)</f>
        <v/>
      </c>
      <c r="H84" s="515" t="str">
        <f>_xlfn.XLOOKUP($C84, '15. New Fleet Description'!$A$14:$A$815,'15. New Fleet Description'!E$14:E$815, "", 0, 1)</f>
        <v/>
      </c>
      <c r="I84" s="515" t="str">
        <f>_xlfn.XLOOKUP($C84, '15. New Fleet Description'!$A$14:$A$815,'15. New Fleet Description'!F$14:F$815, "", 0, 1)</f>
        <v/>
      </c>
      <c r="J84" s="515" t="str">
        <f>_xlfn.XLOOKUP($C84, '15. New Fleet Description'!$A$14:$A$815,'15. New Fleet Description'!G$14:G$815, "", 0, 1)</f>
        <v/>
      </c>
      <c r="K84" s="725" t="str">
        <f>_xlfn.XLOOKUP($C84, '15. New Fleet Description'!$A$14:$A$815,'15. New Fleet Description'!K$14:K$815, "", 0, 1)</f>
        <v/>
      </c>
      <c r="L84" s="515" t="str">
        <f>_xlfn.XLOOKUP($C84, '15. New Fleet Description'!$A$14:$A$815,'15. New Fleet Description'!L$14:L$815, "", 0, 1)</f>
        <v/>
      </c>
      <c r="M84" s="515" t="str">
        <f>_xlfn.XLOOKUP($C84, '15. New Fleet Description'!$A$14:$A$815,'15. New Fleet Description'!M$14:M$815, "", 0, 1)</f>
        <v/>
      </c>
      <c r="N84" s="515" t="str">
        <f>_xlfn.XLOOKUP($C84, '15. New Fleet Description'!$A$14:$A$815,'15. New Fleet Description'!N$14:N$815, "", 0, 1)</f>
        <v/>
      </c>
      <c r="O84" s="515" t="str">
        <f>_xlfn.XLOOKUP($C84, '15. New Fleet Description'!$A$14:$A$815,'15. New Fleet Description'!O$14:O$815, "", 0, 1)</f>
        <v/>
      </c>
      <c r="P84" s="515" t="str">
        <f>_xlfn.XLOOKUP($C84, '15. New Fleet Description'!$A$14:$A$815,'15. New Fleet Description'!P$14:P$815, "", 0, 1)</f>
        <v/>
      </c>
      <c r="Q84" s="515" t="str">
        <f>_xlfn.XLOOKUP($C84, '15. New Fleet Description'!$A$14:$A$815,'15. New Fleet Description'!R$14:R$815, "", 0, 1)</f>
        <v/>
      </c>
      <c r="R84" s="515" t="str">
        <f>_xlfn.XLOOKUP($C84, '15. New Fleet Description'!$A$14:$A$815,'15. New Fleet Description'!S$14:S$815, "", 0, 1)</f>
        <v/>
      </c>
      <c r="S84" s="515" t="str">
        <f>_xlfn.XLOOKUP($C84, '15. New Fleet Description'!$A$14:$A$815,'15. New Fleet Description'!T$14:T$815, "", 0, 1)</f>
        <v/>
      </c>
      <c r="T84" s="515" t="str">
        <f>_xlfn.XLOOKUP($C84, '15. New Fleet Description'!$A$14:$A$815,'15. New Fleet Description'!U$14:U$815, "", 0, 1)</f>
        <v/>
      </c>
      <c r="U84" s="515" t="str">
        <f>_xlfn.XLOOKUP($C84, '15. New Fleet Description'!$A$14:$A$815,'15. New Fleet Description'!V$14:V$815, "", 0, 1)</f>
        <v/>
      </c>
      <c r="V84" s="515" t="str">
        <f>_xlfn.XLOOKUP($C84, '15. New Fleet Description'!$A$14:$A$815,'15. New Fleet Description'!W$14:W$815, "", 0, 1)</f>
        <v/>
      </c>
      <c r="W84" s="515" t="str">
        <f>_xlfn.XLOOKUP($C84, '15. New Fleet Description'!$A$14:$A$815,'15. New Fleet Description'!X$14:X$815, "", 0, 1)</f>
        <v/>
      </c>
      <c r="X84" s="515" t="str">
        <f>_xlfn.XLOOKUP($C84, '15. New Fleet Description'!$A$14:$A$815,'15. New Fleet Description'!Z$14:Z$815, "", 0, 1)</f>
        <v/>
      </c>
      <c r="Y84" s="515" t="str">
        <f>_xlfn.XLOOKUP($C84, '15. New Fleet Description'!$A$14:$A$815,'15. New Fleet Description'!AA$14:AA$815, "", 0, 1)</f>
        <v/>
      </c>
      <c r="Z84" s="515" t="str">
        <f>_xlfn.XLOOKUP($C84, '15. New Fleet Description'!$A$14:$A$815,'15. New Fleet Description'!AB$14:AB$815, "", 0, 1)</f>
        <v/>
      </c>
      <c r="AA84" s="1076"/>
      <c r="AB84" s="1076" t="s">
        <v>212</v>
      </c>
      <c r="AC84" s="1076"/>
      <c r="AD84" s="1011"/>
      <c r="AE84" s="1011"/>
      <c r="AF84" s="1011"/>
      <c r="AG84" s="1078"/>
      <c r="AH84" s="1081"/>
      <c r="AI84" s="1081"/>
      <c r="AJ84" s="1081"/>
      <c r="AK84" s="1081"/>
      <c r="AL84" s="1081"/>
      <c r="AM84" s="1081"/>
      <c r="AN84" s="1081"/>
      <c r="AO84" s="1081"/>
      <c r="AP84" s="1080"/>
      <c r="AQ84" s="1078"/>
      <c r="AR84" s="1081"/>
      <c r="AS84" s="1081"/>
      <c r="AT84" s="1081"/>
      <c r="AU84" s="1081"/>
      <c r="AV84" s="1081"/>
      <c r="AW84" s="1081"/>
      <c r="AX84" s="1081"/>
      <c r="AY84" s="1081"/>
      <c r="AZ84" s="1081"/>
      <c r="BA84" s="1081"/>
      <c r="BB84" s="1081"/>
      <c r="BC84" s="1082"/>
      <c r="BD84" s="1083"/>
      <c r="BE84" s="1083"/>
      <c r="BF84" s="1236"/>
      <c r="BG84" s="1078"/>
      <c r="BH84" s="1081"/>
      <c r="BI84" s="1081"/>
      <c r="BJ84" s="1081"/>
      <c r="BK84" s="1088"/>
      <c r="BL84" s="1085"/>
      <c r="BM84" s="1081"/>
    </row>
    <row r="85" spans="1:65" ht="30" x14ac:dyDescent="0.25">
      <c r="A85" s="1181" t="s">
        <v>1645</v>
      </c>
      <c r="B85" s="1021"/>
      <c r="C85" s="1074"/>
      <c r="D85" s="515" t="str">
        <f>_xlfn.XLOOKUP($C85, '15. New Fleet Description'!$A$14:$A$815,'15. New Fleet Description'!H$14:H$815, "", 0, 1)</f>
        <v/>
      </c>
      <c r="E85" s="515" t="str">
        <f>_xlfn.XLOOKUP($C85, '15. New Fleet Description'!$A$14:$A$815,'15. New Fleet Description'!B$14:B$815, "", 0, 1)</f>
        <v/>
      </c>
      <c r="F85" s="515" t="str">
        <f>_xlfn.XLOOKUP($C85, '15. New Fleet Description'!$A$14:$A$815,'15. New Fleet Description'!C$14:C$815, "", 0, 1)</f>
        <v/>
      </c>
      <c r="G85" s="515" t="str">
        <f>_xlfn.XLOOKUP($C85, '15. New Fleet Description'!$A$14:$A$815,'15. New Fleet Description'!D$14:D$815, "", 0, 1)</f>
        <v/>
      </c>
      <c r="H85" s="515" t="str">
        <f>_xlfn.XLOOKUP($C85, '15. New Fleet Description'!$A$14:$A$815,'15. New Fleet Description'!E$14:E$815, "", 0, 1)</f>
        <v/>
      </c>
      <c r="I85" s="515" t="str">
        <f>_xlfn.XLOOKUP($C85, '15. New Fleet Description'!$A$14:$A$815,'15. New Fleet Description'!F$14:F$815, "", 0, 1)</f>
        <v/>
      </c>
      <c r="J85" s="515" t="str">
        <f>_xlfn.XLOOKUP($C85, '15. New Fleet Description'!$A$14:$A$815,'15. New Fleet Description'!G$14:G$815, "", 0, 1)</f>
        <v/>
      </c>
      <c r="K85" s="725" t="str">
        <f>_xlfn.XLOOKUP($C85, '15. New Fleet Description'!$A$14:$A$815,'15. New Fleet Description'!K$14:K$815, "", 0, 1)</f>
        <v/>
      </c>
      <c r="L85" s="515" t="str">
        <f>_xlfn.XLOOKUP($C85, '15. New Fleet Description'!$A$14:$A$815,'15. New Fleet Description'!L$14:L$815, "", 0, 1)</f>
        <v/>
      </c>
      <c r="M85" s="515" t="str">
        <f>_xlfn.XLOOKUP($C85, '15. New Fleet Description'!$A$14:$A$815,'15. New Fleet Description'!M$14:M$815, "", 0, 1)</f>
        <v/>
      </c>
      <c r="N85" s="515" t="str">
        <f>_xlfn.XLOOKUP($C85, '15. New Fleet Description'!$A$14:$A$815,'15. New Fleet Description'!N$14:N$815, "", 0, 1)</f>
        <v/>
      </c>
      <c r="O85" s="515" t="str">
        <f>_xlfn.XLOOKUP($C85, '15. New Fleet Description'!$A$14:$A$815,'15. New Fleet Description'!O$14:O$815, "", 0, 1)</f>
        <v/>
      </c>
      <c r="P85" s="515" t="str">
        <f>_xlfn.XLOOKUP($C85, '15. New Fleet Description'!$A$14:$A$815,'15. New Fleet Description'!P$14:P$815, "", 0, 1)</f>
        <v/>
      </c>
      <c r="Q85" s="515" t="str">
        <f>_xlfn.XLOOKUP($C85, '15. New Fleet Description'!$A$14:$A$815,'15. New Fleet Description'!R$14:R$815, "", 0, 1)</f>
        <v/>
      </c>
      <c r="R85" s="515" t="str">
        <f>_xlfn.XLOOKUP($C85, '15. New Fleet Description'!$A$14:$A$815,'15. New Fleet Description'!S$14:S$815, "", 0, 1)</f>
        <v/>
      </c>
      <c r="S85" s="515" t="str">
        <f>_xlfn.XLOOKUP($C85, '15. New Fleet Description'!$A$14:$A$815,'15. New Fleet Description'!T$14:T$815, "", 0, 1)</f>
        <v/>
      </c>
      <c r="T85" s="515" t="str">
        <f>_xlfn.XLOOKUP($C85, '15. New Fleet Description'!$A$14:$A$815,'15. New Fleet Description'!U$14:U$815, "", 0, 1)</f>
        <v/>
      </c>
      <c r="U85" s="515" t="str">
        <f>_xlfn.XLOOKUP($C85, '15. New Fleet Description'!$A$14:$A$815,'15. New Fleet Description'!V$14:V$815, "", 0, 1)</f>
        <v/>
      </c>
      <c r="V85" s="515" t="str">
        <f>_xlfn.XLOOKUP($C85, '15. New Fleet Description'!$A$14:$A$815,'15. New Fleet Description'!W$14:W$815, "", 0, 1)</f>
        <v/>
      </c>
      <c r="W85" s="515" t="str">
        <f>_xlfn.XLOOKUP($C85, '15. New Fleet Description'!$A$14:$A$815,'15. New Fleet Description'!X$14:X$815, "", 0, 1)</f>
        <v/>
      </c>
      <c r="X85" s="515" t="str">
        <f>_xlfn.XLOOKUP($C85, '15. New Fleet Description'!$A$14:$A$815,'15. New Fleet Description'!Z$14:Z$815, "", 0, 1)</f>
        <v/>
      </c>
      <c r="Y85" s="515" t="str">
        <f>_xlfn.XLOOKUP($C85, '15. New Fleet Description'!$A$14:$A$815,'15. New Fleet Description'!AA$14:AA$815, "", 0, 1)</f>
        <v/>
      </c>
      <c r="Z85" s="515" t="str">
        <f>_xlfn.XLOOKUP($C85, '15. New Fleet Description'!$A$14:$A$815,'15. New Fleet Description'!AB$14:AB$815, "", 0, 1)</f>
        <v/>
      </c>
      <c r="AA85" s="1076"/>
      <c r="AB85" s="1076" t="s">
        <v>212</v>
      </c>
      <c r="AC85" s="1076"/>
      <c r="AD85" s="1011"/>
      <c r="AE85" s="1011"/>
      <c r="AF85" s="1011"/>
      <c r="AG85" s="1078"/>
      <c r="AH85" s="1081"/>
      <c r="AI85" s="1081"/>
      <c r="AJ85" s="1081"/>
      <c r="AK85" s="1081"/>
      <c r="AL85" s="1081"/>
      <c r="AM85" s="1081"/>
      <c r="AN85" s="1081"/>
      <c r="AO85" s="1081"/>
      <c r="AP85" s="1080"/>
      <c r="AQ85" s="1078"/>
      <c r="AR85" s="1081"/>
      <c r="AS85" s="1081"/>
      <c r="AT85" s="1081"/>
      <c r="AU85" s="1081"/>
      <c r="AV85" s="1081"/>
      <c r="AW85" s="1081"/>
      <c r="AX85" s="1081"/>
      <c r="AY85" s="1081"/>
      <c r="AZ85" s="1081"/>
      <c r="BA85" s="1081"/>
      <c r="BB85" s="1081"/>
      <c r="BC85" s="1082"/>
      <c r="BD85" s="1083"/>
      <c r="BE85" s="1083"/>
      <c r="BF85" s="1236"/>
      <c r="BG85" s="1078"/>
      <c r="BH85" s="1081"/>
      <c r="BI85" s="1081"/>
      <c r="BJ85" s="1081"/>
      <c r="BK85" s="1088"/>
      <c r="BL85" s="1085"/>
      <c r="BM85" s="1081"/>
    </row>
    <row r="86" spans="1:65" ht="30" x14ac:dyDescent="0.25">
      <c r="A86" s="1181" t="s">
        <v>1646</v>
      </c>
      <c r="B86" s="1021"/>
      <c r="C86" s="1074"/>
      <c r="D86" s="515" t="str">
        <f>_xlfn.XLOOKUP($C86, '15. New Fleet Description'!$A$14:$A$815,'15. New Fleet Description'!H$14:H$815, "", 0, 1)</f>
        <v/>
      </c>
      <c r="E86" s="515" t="str">
        <f>_xlfn.XLOOKUP($C86, '15. New Fleet Description'!$A$14:$A$815,'15. New Fleet Description'!B$14:B$815, "", 0, 1)</f>
        <v/>
      </c>
      <c r="F86" s="515" t="str">
        <f>_xlfn.XLOOKUP($C86, '15. New Fleet Description'!$A$14:$A$815,'15. New Fleet Description'!C$14:C$815, "", 0, 1)</f>
        <v/>
      </c>
      <c r="G86" s="515" t="str">
        <f>_xlfn.XLOOKUP($C86, '15. New Fleet Description'!$A$14:$A$815,'15. New Fleet Description'!D$14:D$815, "", 0, 1)</f>
        <v/>
      </c>
      <c r="H86" s="515" t="str">
        <f>_xlfn.XLOOKUP($C86, '15. New Fleet Description'!$A$14:$A$815,'15. New Fleet Description'!E$14:E$815, "", 0, 1)</f>
        <v/>
      </c>
      <c r="I86" s="515" t="str">
        <f>_xlfn.XLOOKUP($C86, '15. New Fleet Description'!$A$14:$A$815,'15. New Fleet Description'!F$14:F$815, "", 0, 1)</f>
        <v/>
      </c>
      <c r="J86" s="515" t="str">
        <f>_xlfn.XLOOKUP($C86, '15. New Fleet Description'!$A$14:$A$815,'15. New Fleet Description'!G$14:G$815, "", 0, 1)</f>
        <v/>
      </c>
      <c r="K86" s="725" t="str">
        <f>_xlfn.XLOOKUP($C86, '15. New Fleet Description'!$A$14:$A$815,'15. New Fleet Description'!K$14:K$815, "", 0, 1)</f>
        <v/>
      </c>
      <c r="L86" s="515" t="str">
        <f>_xlfn.XLOOKUP($C86, '15. New Fleet Description'!$A$14:$A$815,'15. New Fleet Description'!L$14:L$815, "", 0, 1)</f>
        <v/>
      </c>
      <c r="M86" s="515" t="str">
        <f>_xlfn.XLOOKUP($C86, '15. New Fleet Description'!$A$14:$A$815,'15. New Fleet Description'!M$14:M$815, "", 0, 1)</f>
        <v/>
      </c>
      <c r="N86" s="515" t="str">
        <f>_xlfn.XLOOKUP($C86, '15. New Fleet Description'!$A$14:$A$815,'15. New Fleet Description'!N$14:N$815, "", 0, 1)</f>
        <v/>
      </c>
      <c r="O86" s="515" t="str">
        <f>_xlfn.XLOOKUP($C86, '15. New Fleet Description'!$A$14:$A$815,'15. New Fleet Description'!O$14:O$815, "", 0, 1)</f>
        <v/>
      </c>
      <c r="P86" s="515" t="str">
        <f>_xlfn.XLOOKUP($C86, '15. New Fleet Description'!$A$14:$A$815,'15. New Fleet Description'!P$14:P$815, "", 0, 1)</f>
        <v/>
      </c>
      <c r="Q86" s="515" t="str">
        <f>_xlfn.XLOOKUP($C86, '15. New Fleet Description'!$A$14:$A$815,'15. New Fleet Description'!R$14:R$815, "", 0, 1)</f>
        <v/>
      </c>
      <c r="R86" s="515" t="str">
        <f>_xlfn.XLOOKUP($C86, '15. New Fleet Description'!$A$14:$A$815,'15. New Fleet Description'!S$14:S$815, "", 0, 1)</f>
        <v/>
      </c>
      <c r="S86" s="515" t="str">
        <f>_xlfn.XLOOKUP($C86, '15. New Fleet Description'!$A$14:$A$815,'15. New Fleet Description'!T$14:T$815, "", 0, 1)</f>
        <v/>
      </c>
      <c r="T86" s="515" t="str">
        <f>_xlfn.XLOOKUP($C86, '15. New Fleet Description'!$A$14:$A$815,'15. New Fleet Description'!U$14:U$815, "", 0, 1)</f>
        <v/>
      </c>
      <c r="U86" s="515" t="str">
        <f>_xlfn.XLOOKUP($C86, '15. New Fleet Description'!$A$14:$A$815,'15. New Fleet Description'!V$14:V$815, "", 0, 1)</f>
        <v/>
      </c>
      <c r="V86" s="515" t="str">
        <f>_xlfn.XLOOKUP($C86, '15. New Fleet Description'!$A$14:$A$815,'15. New Fleet Description'!W$14:W$815, "", 0, 1)</f>
        <v/>
      </c>
      <c r="W86" s="515" t="str">
        <f>_xlfn.XLOOKUP($C86, '15. New Fleet Description'!$A$14:$A$815,'15. New Fleet Description'!X$14:X$815, "", 0, 1)</f>
        <v/>
      </c>
      <c r="X86" s="515" t="str">
        <f>_xlfn.XLOOKUP($C86, '15. New Fleet Description'!$A$14:$A$815,'15. New Fleet Description'!Z$14:Z$815, "", 0, 1)</f>
        <v/>
      </c>
      <c r="Y86" s="515" t="str">
        <f>_xlfn.XLOOKUP($C86, '15. New Fleet Description'!$A$14:$A$815,'15. New Fleet Description'!AA$14:AA$815, "", 0, 1)</f>
        <v/>
      </c>
      <c r="Z86" s="515" t="str">
        <f>_xlfn.XLOOKUP($C86, '15. New Fleet Description'!$A$14:$A$815,'15. New Fleet Description'!AB$14:AB$815, "", 0, 1)</f>
        <v/>
      </c>
      <c r="AA86" s="1076"/>
      <c r="AB86" s="1076" t="s">
        <v>212</v>
      </c>
      <c r="AC86" s="1076"/>
      <c r="AD86" s="1011"/>
      <c r="AE86" s="1011"/>
      <c r="AF86" s="1011"/>
      <c r="AG86" s="1078"/>
      <c r="AH86" s="1081"/>
      <c r="AI86" s="1081"/>
      <c r="AJ86" s="1081"/>
      <c r="AK86" s="1081"/>
      <c r="AL86" s="1081"/>
      <c r="AM86" s="1081"/>
      <c r="AN86" s="1081"/>
      <c r="AO86" s="1081"/>
      <c r="AP86" s="1080"/>
      <c r="AQ86" s="1078"/>
      <c r="AR86" s="1081"/>
      <c r="AS86" s="1081"/>
      <c r="AT86" s="1081"/>
      <c r="AU86" s="1081"/>
      <c r="AV86" s="1081"/>
      <c r="AW86" s="1081"/>
      <c r="AX86" s="1081"/>
      <c r="AY86" s="1081"/>
      <c r="AZ86" s="1081"/>
      <c r="BA86" s="1081"/>
      <c r="BB86" s="1081"/>
      <c r="BC86" s="1082"/>
      <c r="BD86" s="1083"/>
      <c r="BE86" s="1083"/>
      <c r="BF86" s="1236"/>
      <c r="BG86" s="1078"/>
      <c r="BH86" s="1081"/>
      <c r="BI86" s="1081"/>
      <c r="BJ86" s="1081"/>
      <c r="BK86" s="1088"/>
      <c r="BL86" s="1085"/>
      <c r="BM86" s="1081"/>
    </row>
    <row r="87" spans="1:65" ht="30" x14ac:dyDescent="0.25">
      <c r="A87" s="1181" t="s">
        <v>1647</v>
      </c>
      <c r="B87" s="1021"/>
      <c r="C87" s="1074"/>
      <c r="D87" s="515" t="str">
        <f>_xlfn.XLOOKUP($C87, '15. New Fleet Description'!$A$14:$A$815,'15. New Fleet Description'!H$14:H$815, "", 0, 1)</f>
        <v/>
      </c>
      <c r="E87" s="515" t="str">
        <f>_xlfn.XLOOKUP($C87, '15. New Fleet Description'!$A$14:$A$815,'15. New Fleet Description'!B$14:B$815, "", 0, 1)</f>
        <v/>
      </c>
      <c r="F87" s="515" t="str">
        <f>_xlfn.XLOOKUP($C87, '15. New Fleet Description'!$A$14:$A$815,'15. New Fleet Description'!C$14:C$815, "", 0, 1)</f>
        <v/>
      </c>
      <c r="G87" s="515" t="str">
        <f>_xlfn.XLOOKUP($C87, '15. New Fleet Description'!$A$14:$A$815,'15. New Fleet Description'!D$14:D$815, "", 0, 1)</f>
        <v/>
      </c>
      <c r="H87" s="515" t="str">
        <f>_xlfn.XLOOKUP($C87, '15. New Fleet Description'!$A$14:$A$815,'15. New Fleet Description'!E$14:E$815, "", 0, 1)</f>
        <v/>
      </c>
      <c r="I87" s="515" t="str">
        <f>_xlfn.XLOOKUP($C87, '15. New Fleet Description'!$A$14:$A$815,'15. New Fleet Description'!F$14:F$815, "", 0, 1)</f>
        <v/>
      </c>
      <c r="J87" s="515" t="str">
        <f>_xlfn.XLOOKUP($C87, '15. New Fleet Description'!$A$14:$A$815,'15. New Fleet Description'!G$14:G$815, "", 0, 1)</f>
        <v/>
      </c>
      <c r="K87" s="725" t="str">
        <f>_xlfn.XLOOKUP($C87, '15. New Fleet Description'!$A$14:$A$815,'15. New Fleet Description'!K$14:K$815, "", 0, 1)</f>
        <v/>
      </c>
      <c r="L87" s="515" t="str">
        <f>_xlfn.XLOOKUP($C87, '15. New Fleet Description'!$A$14:$A$815,'15. New Fleet Description'!L$14:L$815, "", 0, 1)</f>
        <v/>
      </c>
      <c r="M87" s="515" t="str">
        <f>_xlfn.XLOOKUP($C87, '15. New Fleet Description'!$A$14:$A$815,'15. New Fleet Description'!M$14:M$815, "", 0, 1)</f>
        <v/>
      </c>
      <c r="N87" s="515" t="str">
        <f>_xlfn.XLOOKUP($C87, '15. New Fleet Description'!$A$14:$A$815,'15. New Fleet Description'!N$14:N$815, "", 0, 1)</f>
        <v/>
      </c>
      <c r="O87" s="515" t="str">
        <f>_xlfn.XLOOKUP($C87, '15. New Fleet Description'!$A$14:$A$815,'15. New Fleet Description'!O$14:O$815, "", 0, 1)</f>
        <v/>
      </c>
      <c r="P87" s="515" t="str">
        <f>_xlfn.XLOOKUP($C87, '15. New Fleet Description'!$A$14:$A$815,'15. New Fleet Description'!P$14:P$815, "", 0, 1)</f>
        <v/>
      </c>
      <c r="Q87" s="515" t="str">
        <f>_xlfn.XLOOKUP($C87, '15. New Fleet Description'!$A$14:$A$815,'15. New Fleet Description'!R$14:R$815, "", 0, 1)</f>
        <v/>
      </c>
      <c r="R87" s="515" t="str">
        <f>_xlfn.XLOOKUP($C87, '15. New Fleet Description'!$A$14:$A$815,'15. New Fleet Description'!S$14:S$815, "", 0, 1)</f>
        <v/>
      </c>
      <c r="S87" s="515" t="str">
        <f>_xlfn.XLOOKUP($C87, '15. New Fleet Description'!$A$14:$A$815,'15. New Fleet Description'!T$14:T$815, "", 0, 1)</f>
        <v/>
      </c>
      <c r="T87" s="515" t="str">
        <f>_xlfn.XLOOKUP($C87, '15. New Fleet Description'!$A$14:$A$815,'15. New Fleet Description'!U$14:U$815, "", 0, 1)</f>
        <v/>
      </c>
      <c r="U87" s="515" t="str">
        <f>_xlfn.XLOOKUP($C87, '15. New Fleet Description'!$A$14:$A$815,'15. New Fleet Description'!V$14:V$815, "", 0, 1)</f>
        <v/>
      </c>
      <c r="V87" s="515" t="str">
        <f>_xlfn.XLOOKUP($C87, '15. New Fleet Description'!$A$14:$A$815,'15. New Fleet Description'!W$14:W$815, "", 0, 1)</f>
        <v/>
      </c>
      <c r="W87" s="515" t="str">
        <f>_xlfn.XLOOKUP($C87, '15. New Fleet Description'!$A$14:$A$815,'15. New Fleet Description'!X$14:X$815, "", 0, 1)</f>
        <v/>
      </c>
      <c r="X87" s="515" t="str">
        <f>_xlfn.XLOOKUP($C87, '15. New Fleet Description'!$A$14:$A$815,'15. New Fleet Description'!Z$14:Z$815, "", 0, 1)</f>
        <v/>
      </c>
      <c r="Y87" s="515" t="str">
        <f>_xlfn.XLOOKUP($C87, '15. New Fleet Description'!$A$14:$A$815,'15. New Fleet Description'!AA$14:AA$815, "", 0, 1)</f>
        <v/>
      </c>
      <c r="Z87" s="515" t="str">
        <f>_xlfn.XLOOKUP($C87, '15. New Fleet Description'!$A$14:$A$815,'15. New Fleet Description'!AB$14:AB$815, "", 0, 1)</f>
        <v/>
      </c>
      <c r="AA87" s="1076"/>
      <c r="AB87" s="1076" t="s">
        <v>212</v>
      </c>
      <c r="AC87" s="1076"/>
      <c r="AD87" s="1011"/>
      <c r="AE87" s="1011"/>
      <c r="AF87" s="1011"/>
      <c r="AG87" s="1078"/>
      <c r="AH87" s="1081"/>
      <c r="AI87" s="1081"/>
      <c r="AJ87" s="1081"/>
      <c r="AK87" s="1081"/>
      <c r="AL87" s="1081"/>
      <c r="AM87" s="1081"/>
      <c r="AN87" s="1081"/>
      <c r="AO87" s="1081"/>
      <c r="AP87" s="1080"/>
      <c r="AQ87" s="1078"/>
      <c r="AR87" s="1081"/>
      <c r="AS87" s="1081"/>
      <c r="AT87" s="1081"/>
      <c r="AU87" s="1081"/>
      <c r="AV87" s="1081"/>
      <c r="AW87" s="1081"/>
      <c r="AX87" s="1081"/>
      <c r="AY87" s="1081"/>
      <c r="AZ87" s="1081"/>
      <c r="BA87" s="1081"/>
      <c r="BB87" s="1081"/>
      <c r="BC87" s="1082"/>
      <c r="BD87" s="1083"/>
      <c r="BE87" s="1083"/>
      <c r="BF87" s="1236"/>
      <c r="BG87" s="1078"/>
      <c r="BH87" s="1081"/>
      <c r="BI87" s="1081"/>
      <c r="BJ87" s="1081"/>
      <c r="BK87" s="1088"/>
      <c r="BL87" s="1085"/>
      <c r="BM87" s="1081"/>
    </row>
    <row r="88" spans="1:65" ht="30" x14ac:dyDescent="0.25">
      <c r="A88" s="1181" t="s">
        <v>1648</v>
      </c>
      <c r="B88" s="1021"/>
      <c r="C88" s="1074"/>
      <c r="D88" s="515" t="str">
        <f>_xlfn.XLOOKUP($C88, '15. New Fleet Description'!$A$14:$A$815,'15. New Fleet Description'!H$14:H$815, "", 0, 1)</f>
        <v/>
      </c>
      <c r="E88" s="515" t="str">
        <f>_xlfn.XLOOKUP($C88, '15. New Fleet Description'!$A$14:$A$815,'15. New Fleet Description'!B$14:B$815, "", 0, 1)</f>
        <v/>
      </c>
      <c r="F88" s="515" t="str">
        <f>_xlfn.XLOOKUP($C88, '15. New Fleet Description'!$A$14:$A$815,'15. New Fleet Description'!C$14:C$815, "", 0, 1)</f>
        <v/>
      </c>
      <c r="G88" s="515" t="str">
        <f>_xlfn.XLOOKUP($C88, '15. New Fleet Description'!$A$14:$A$815,'15. New Fleet Description'!D$14:D$815, "", 0, 1)</f>
        <v/>
      </c>
      <c r="H88" s="515" t="str">
        <f>_xlfn.XLOOKUP($C88, '15. New Fleet Description'!$A$14:$A$815,'15. New Fleet Description'!E$14:E$815, "", 0, 1)</f>
        <v/>
      </c>
      <c r="I88" s="515" t="str">
        <f>_xlfn.XLOOKUP($C88, '15. New Fleet Description'!$A$14:$A$815,'15. New Fleet Description'!F$14:F$815, "", 0, 1)</f>
        <v/>
      </c>
      <c r="J88" s="515" t="str">
        <f>_xlfn.XLOOKUP($C88, '15. New Fleet Description'!$A$14:$A$815,'15. New Fleet Description'!G$14:G$815, "", 0, 1)</f>
        <v/>
      </c>
      <c r="K88" s="725" t="str">
        <f>_xlfn.XLOOKUP($C88, '15. New Fleet Description'!$A$14:$A$815,'15. New Fleet Description'!K$14:K$815, "", 0, 1)</f>
        <v/>
      </c>
      <c r="L88" s="515" t="str">
        <f>_xlfn.XLOOKUP($C88, '15. New Fleet Description'!$A$14:$A$815,'15. New Fleet Description'!L$14:L$815, "", 0, 1)</f>
        <v/>
      </c>
      <c r="M88" s="515" t="str">
        <f>_xlfn.XLOOKUP($C88, '15. New Fleet Description'!$A$14:$A$815,'15. New Fleet Description'!M$14:M$815, "", 0, 1)</f>
        <v/>
      </c>
      <c r="N88" s="515" t="str">
        <f>_xlfn.XLOOKUP($C88, '15. New Fleet Description'!$A$14:$A$815,'15. New Fleet Description'!N$14:N$815, "", 0, 1)</f>
        <v/>
      </c>
      <c r="O88" s="515" t="str">
        <f>_xlfn.XLOOKUP($C88, '15. New Fleet Description'!$A$14:$A$815,'15. New Fleet Description'!O$14:O$815, "", 0, 1)</f>
        <v/>
      </c>
      <c r="P88" s="515" t="str">
        <f>_xlfn.XLOOKUP($C88, '15. New Fleet Description'!$A$14:$A$815,'15. New Fleet Description'!P$14:P$815, "", 0, 1)</f>
        <v/>
      </c>
      <c r="Q88" s="515" t="str">
        <f>_xlfn.XLOOKUP($C88, '15. New Fleet Description'!$A$14:$A$815,'15. New Fleet Description'!R$14:R$815, "", 0, 1)</f>
        <v/>
      </c>
      <c r="R88" s="515" t="str">
        <f>_xlfn.XLOOKUP($C88, '15. New Fleet Description'!$A$14:$A$815,'15. New Fleet Description'!S$14:S$815, "", 0, 1)</f>
        <v/>
      </c>
      <c r="S88" s="515" t="str">
        <f>_xlfn.XLOOKUP($C88, '15. New Fleet Description'!$A$14:$A$815,'15. New Fleet Description'!T$14:T$815, "", 0, 1)</f>
        <v/>
      </c>
      <c r="T88" s="515" t="str">
        <f>_xlfn.XLOOKUP($C88, '15. New Fleet Description'!$A$14:$A$815,'15. New Fleet Description'!U$14:U$815, "", 0, 1)</f>
        <v/>
      </c>
      <c r="U88" s="515" t="str">
        <f>_xlfn.XLOOKUP($C88, '15. New Fleet Description'!$A$14:$A$815,'15. New Fleet Description'!V$14:V$815, "", 0, 1)</f>
        <v/>
      </c>
      <c r="V88" s="515" t="str">
        <f>_xlfn.XLOOKUP($C88, '15. New Fleet Description'!$A$14:$A$815,'15. New Fleet Description'!W$14:W$815, "", 0, 1)</f>
        <v/>
      </c>
      <c r="W88" s="515" t="str">
        <f>_xlfn.XLOOKUP($C88, '15. New Fleet Description'!$A$14:$A$815,'15. New Fleet Description'!X$14:X$815, "", 0, 1)</f>
        <v/>
      </c>
      <c r="X88" s="515" t="str">
        <f>_xlfn.XLOOKUP($C88, '15. New Fleet Description'!$A$14:$A$815,'15. New Fleet Description'!Z$14:Z$815, "", 0, 1)</f>
        <v/>
      </c>
      <c r="Y88" s="515" t="str">
        <f>_xlfn.XLOOKUP($C88, '15. New Fleet Description'!$A$14:$A$815,'15. New Fleet Description'!AA$14:AA$815, "", 0, 1)</f>
        <v/>
      </c>
      <c r="Z88" s="515" t="str">
        <f>_xlfn.XLOOKUP($C88, '15. New Fleet Description'!$A$14:$A$815,'15. New Fleet Description'!AB$14:AB$815, "", 0, 1)</f>
        <v/>
      </c>
      <c r="AA88" s="1076"/>
      <c r="AB88" s="1076" t="s">
        <v>212</v>
      </c>
      <c r="AC88" s="1076"/>
      <c r="AD88" s="1011"/>
      <c r="AE88" s="1011"/>
      <c r="AF88" s="1011"/>
      <c r="AG88" s="1078"/>
      <c r="AH88" s="1081"/>
      <c r="AI88" s="1081"/>
      <c r="AJ88" s="1081"/>
      <c r="AK88" s="1081"/>
      <c r="AL88" s="1081"/>
      <c r="AM88" s="1081"/>
      <c r="AN88" s="1081"/>
      <c r="AO88" s="1081"/>
      <c r="AP88" s="1080"/>
      <c r="AQ88" s="1078"/>
      <c r="AR88" s="1081"/>
      <c r="AS88" s="1081"/>
      <c r="AT88" s="1081"/>
      <c r="AU88" s="1081"/>
      <c r="AV88" s="1081"/>
      <c r="AW88" s="1081"/>
      <c r="AX88" s="1081"/>
      <c r="AY88" s="1081"/>
      <c r="AZ88" s="1081"/>
      <c r="BA88" s="1081"/>
      <c r="BB88" s="1081"/>
      <c r="BC88" s="1082"/>
      <c r="BD88" s="1083"/>
      <c r="BE88" s="1083"/>
      <c r="BF88" s="1236"/>
      <c r="BG88" s="1078"/>
      <c r="BH88" s="1081"/>
      <c r="BI88" s="1081"/>
      <c r="BJ88" s="1081"/>
      <c r="BK88" s="1088"/>
      <c r="BL88" s="1085"/>
      <c r="BM88" s="1081"/>
    </row>
    <row r="89" spans="1:65" ht="30" x14ac:dyDescent="0.25">
      <c r="A89" s="1181" t="s">
        <v>1649</v>
      </c>
      <c r="B89" s="1021"/>
      <c r="C89" s="1074"/>
      <c r="D89" s="515" t="str">
        <f>_xlfn.XLOOKUP($C89, '15. New Fleet Description'!$A$14:$A$815,'15. New Fleet Description'!H$14:H$815, "", 0, 1)</f>
        <v/>
      </c>
      <c r="E89" s="515" t="str">
        <f>_xlfn.XLOOKUP($C89, '15. New Fleet Description'!$A$14:$A$815,'15. New Fleet Description'!B$14:B$815, "", 0, 1)</f>
        <v/>
      </c>
      <c r="F89" s="515" t="str">
        <f>_xlfn.XLOOKUP($C89, '15. New Fleet Description'!$A$14:$A$815,'15. New Fleet Description'!C$14:C$815, "", 0, 1)</f>
        <v/>
      </c>
      <c r="G89" s="515" t="str">
        <f>_xlfn.XLOOKUP($C89, '15. New Fleet Description'!$A$14:$A$815,'15. New Fleet Description'!D$14:D$815, "", 0, 1)</f>
        <v/>
      </c>
      <c r="H89" s="515" t="str">
        <f>_xlfn.XLOOKUP($C89, '15. New Fleet Description'!$A$14:$A$815,'15. New Fleet Description'!E$14:E$815, "", 0, 1)</f>
        <v/>
      </c>
      <c r="I89" s="515" t="str">
        <f>_xlfn.XLOOKUP($C89, '15. New Fleet Description'!$A$14:$A$815,'15. New Fleet Description'!F$14:F$815, "", 0, 1)</f>
        <v/>
      </c>
      <c r="J89" s="515" t="str">
        <f>_xlfn.XLOOKUP($C89, '15. New Fleet Description'!$A$14:$A$815,'15. New Fleet Description'!G$14:G$815, "", 0, 1)</f>
        <v/>
      </c>
      <c r="K89" s="725" t="str">
        <f>_xlfn.XLOOKUP($C89, '15. New Fleet Description'!$A$14:$A$815,'15. New Fleet Description'!K$14:K$815, "", 0, 1)</f>
        <v/>
      </c>
      <c r="L89" s="515" t="str">
        <f>_xlfn.XLOOKUP($C89, '15. New Fleet Description'!$A$14:$A$815,'15. New Fleet Description'!L$14:L$815, "", 0, 1)</f>
        <v/>
      </c>
      <c r="M89" s="515" t="str">
        <f>_xlfn.XLOOKUP($C89, '15. New Fleet Description'!$A$14:$A$815,'15. New Fleet Description'!M$14:M$815, "", 0, 1)</f>
        <v/>
      </c>
      <c r="N89" s="515" t="str">
        <f>_xlfn.XLOOKUP($C89, '15. New Fleet Description'!$A$14:$A$815,'15. New Fleet Description'!N$14:N$815, "", 0, 1)</f>
        <v/>
      </c>
      <c r="O89" s="515" t="str">
        <f>_xlfn.XLOOKUP($C89, '15. New Fleet Description'!$A$14:$A$815,'15. New Fleet Description'!O$14:O$815, "", 0, 1)</f>
        <v/>
      </c>
      <c r="P89" s="515" t="str">
        <f>_xlfn.XLOOKUP($C89, '15. New Fleet Description'!$A$14:$A$815,'15. New Fleet Description'!P$14:P$815, "", 0, 1)</f>
        <v/>
      </c>
      <c r="Q89" s="515" t="str">
        <f>_xlfn.XLOOKUP($C89, '15. New Fleet Description'!$A$14:$A$815,'15. New Fleet Description'!R$14:R$815, "", 0, 1)</f>
        <v/>
      </c>
      <c r="R89" s="515" t="str">
        <f>_xlfn.XLOOKUP($C89, '15. New Fleet Description'!$A$14:$A$815,'15. New Fleet Description'!S$14:S$815, "", 0, 1)</f>
        <v/>
      </c>
      <c r="S89" s="515" t="str">
        <f>_xlfn.XLOOKUP($C89, '15. New Fleet Description'!$A$14:$A$815,'15. New Fleet Description'!T$14:T$815, "", 0, 1)</f>
        <v/>
      </c>
      <c r="T89" s="515" t="str">
        <f>_xlfn.XLOOKUP($C89, '15. New Fleet Description'!$A$14:$A$815,'15. New Fleet Description'!U$14:U$815, "", 0, 1)</f>
        <v/>
      </c>
      <c r="U89" s="515" t="str">
        <f>_xlfn.XLOOKUP($C89, '15. New Fleet Description'!$A$14:$A$815,'15. New Fleet Description'!V$14:V$815, "", 0, 1)</f>
        <v/>
      </c>
      <c r="V89" s="515" t="str">
        <f>_xlfn.XLOOKUP($C89, '15. New Fleet Description'!$A$14:$A$815,'15. New Fleet Description'!W$14:W$815, "", 0, 1)</f>
        <v/>
      </c>
      <c r="W89" s="515" t="str">
        <f>_xlfn.XLOOKUP($C89, '15. New Fleet Description'!$A$14:$A$815,'15. New Fleet Description'!X$14:X$815, "", 0, 1)</f>
        <v/>
      </c>
      <c r="X89" s="515" t="str">
        <f>_xlfn.XLOOKUP($C89, '15. New Fleet Description'!$A$14:$A$815,'15. New Fleet Description'!Z$14:Z$815, "", 0, 1)</f>
        <v/>
      </c>
      <c r="Y89" s="515" t="str">
        <f>_xlfn.XLOOKUP($C89, '15. New Fleet Description'!$A$14:$A$815,'15. New Fleet Description'!AA$14:AA$815, "", 0, 1)</f>
        <v/>
      </c>
      <c r="Z89" s="515" t="str">
        <f>_xlfn.XLOOKUP($C89, '15. New Fleet Description'!$A$14:$A$815,'15. New Fleet Description'!AB$14:AB$815, "", 0, 1)</f>
        <v/>
      </c>
      <c r="AA89" s="1076"/>
      <c r="AB89" s="1076" t="s">
        <v>212</v>
      </c>
      <c r="AC89" s="1076"/>
      <c r="AD89" s="1011"/>
      <c r="AE89" s="1011"/>
      <c r="AF89" s="1011"/>
      <c r="AG89" s="1078"/>
      <c r="AH89" s="1081"/>
      <c r="AI89" s="1081"/>
      <c r="AJ89" s="1081"/>
      <c r="AK89" s="1081"/>
      <c r="AL89" s="1081"/>
      <c r="AM89" s="1081"/>
      <c r="AN89" s="1081"/>
      <c r="AO89" s="1081"/>
      <c r="AP89" s="1080"/>
      <c r="AQ89" s="1078"/>
      <c r="AR89" s="1081"/>
      <c r="AS89" s="1081"/>
      <c r="AT89" s="1081"/>
      <c r="AU89" s="1081"/>
      <c r="AV89" s="1081"/>
      <c r="AW89" s="1081"/>
      <c r="AX89" s="1081"/>
      <c r="AY89" s="1081"/>
      <c r="AZ89" s="1081"/>
      <c r="BA89" s="1081"/>
      <c r="BB89" s="1081"/>
      <c r="BC89" s="1082"/>
      <c r="BD89" s="1083"/>
      <c r="BE89" s="1083"/>
      <c r="BF89" s="1236"/>
      <c r="BG89" s="1078"/>
      <c r="BH89" s="1081"/>
      <c r="BI89" s="1081"/>
      <c r="BJ89" s="1081"/>
      <c r="BK89" s="1088"/>
      <c r="BL89" s="1085"/>
      <c r="BM89" s="1081"/>
    </row>
    <row r="90" spans="1:65" ht="30" x14ac:dyDescent="0.25">
      <c r="A90" s="1181" t="s">
        <v>1650</v>
      </c>
      <c r="B90" s="1021"/>
      <c r="C90" s="1074"/>
      <c r="D90" s="515" t="str">
        <f>_xlfn.XLOOKUP($C90, '15. New Fleet Description'!$A$14:$A$815,'15. New Fleet Description'!H$14:H$815, "", 0, 1)</f>
        <v/>
      </c>
      <c r="E90" s="515" t="str">
        <f>_xlfn.XLOOKUP($C90, '15. New Fleet Description'!$A$14:$A$815,'15. New Fleet Description'!B$14:B$815, "", 0, 1)</f>
        <v/>
      </c>
      <c r="F90" s="515" t="str">
        <f>_xlfn.XLOOKUP($C90, '15. New Fleet Description'!$A$14:$A$815,'15. New Fleet Description'!C$14:C$815, "", 0, 1)</f>
        <v/>
      </c>
      <c r="G90" s="515" t="str">
        <f>_xlfn.XLOOKUP($C90, '15. New Fleet Description'!$A$14:$A$815,'15. New Fleet Description'!D$14:D$815, "", 0, 1)</f>
        <v/>
      </c>
      <c r="H90" s="515" t="str">
        <f>_xlfn.XLOOKUP($C90, '15. New Fleet Description'!$A$14:$A$815,'15. New Fleet Description'!E$14:E$815, "", 0, 1)</f>
        <v/>
      </c>
      <c r="I90" s="515" t="str">
        <f>_xlfn.XLOOKUP($C90, '15. New Fleet Description'!$A$14:$A$815,'15. New Fleet Description'!F$14:F$815, "", 0, 1)</f>
        <v/>
      </c>
      <c r="J90" s="515" t="str">
        <f>_xlfn.XLOOKUP($C90, '15. New Fleet Description'!$A$14:$A$815,'15. New Fleet Description'!G$14:G$815, "", 0, 1)</f>
        <v/>
      </c>
      <c r="K90" s="725" t="str">
        <f>_xlfn.XLOOKUP($C90, '15. New Fleet Description'!$A$14:$A$815,'15. New Fleet Description'!K$14:K$815, "", 0, 1)</f>
        <v/>
      </c>
      <c r="L90" s="515" t="str">
        <f>_xlfn.XLOOKUP($C90, '15. New Fleet Description'!$A$14:$A$815,'15. New Fleet Description'!L$14:L$815, "", 0, 1)</f>
        <v/>
      </c>
      <c r="M90" s="515" t="str">
        <f>_xlfn.XLOOKUP($C90, '15. New Fleet Description'!$A$14:$A$815,'15. New Fleet Description'!M$14:M$815, "", 0, 1)</f>
        <v/>
      </c>
      <c r="N90" s="515" t="str">
        <f>_xlfn.XLOOKUP($C90, '15. New Fleet Description'!$A$14:$A$815,'15. New Fleet Description'!N$14:N$815, "", 0, 1)</f>
        <v/>
      </c>
      <c r="O90" s="515" t="str">
        <f>_xlfn.XLOOKUP($C90, '15. New Fleet Description'!$A$14:$A$815,'15. New Fleet Description'!O$14:O$815, "", 0, 1)</f>
        <v/>
      </c>
      <c r="P90" s="515" t="str">
        <f>_xlfn.XLOOKUP($C90, '15. New Fleet Description'!$A$14:$A$815,'15. New Fleet Description'!P$14:P$815, "", 0, 1)</f>
        <v/>
      </c>
      <c r="Q90" s="515" t="str">
        <f>_xlfn.XLOOKUP($C90, '15. New Fleet Description'!$A$14:$A$815,'15. New Fleet Description'!R$14:R$815, "", 0, 1)</f>
        <v/>
      </c>
      <c r="R90" s="515" t="str">
        <f>_xlfn.XLOOKUP($C90, '15. New Fleet Description'!$A$14:$A$815,'15. New Fleet Description'!S$14:S$815, "", 0, 1)</f>
        <v/>
      </c>
      <c r="S90" s="515" t="str">
        <f>_xlfn.XLOOKUP($C90, '15. New Fleet Description'!$A$14:$A$815,'15. New Fleet Description'!T$14:T$815, "", 0, 1)</f>
        <v/>
      </c>
      <c r="T90" s="515" t="str">
        <f>_xlfn.XLOOKUP($C90, '15. New Fleet Description'!$A$14:$A$815,'15. New Fleet Description'!U$14:U$815, "", 0, 1)</f>
        <v/>
      </c>
      <c r="U90" s="515" t="str">
        <f>_xlfn.XLOOKUP($C90, '15. New Fleet Description'!$A$14:$A$815,'15. New Fleet Description'!V$14:V$815, "", 0, 1)</f>
        <v/>
      </c>
      <c r="V90" s="515" t="str">
        <f>_xlfn.XLOOKUP($C90, '15. New Fleet Description'!$A$14:$A$815,'15. New Fleet Description'!W$14:W$815, "", 0, 1)</f>
        <v/>
      </c>
      <c r="W90" s="515" t="str">
        <f>_xlfn.XLOOKUP($C90, '15. New Fleet Description'!$A$14:$A$815,'15. New Fleet Description'!X$14:X$815, "", 0, 1)</f>
        <v/>
      </c>
      <c r="X90" s="515" t="str">
        <f>_xlfn.XLOOKUP($C90, '15. New Fleet Description'!$A$14:$A$815,'15. New Fleet Description'!Z$14:Z$815, "", 0, 1)</f>
        <v/>
      </c>
      <c r="Y90" s="515" t="str">
        <f>_xlfn.XLOOKUP($C90, '15. New Fleet Description'!$A$14:$A$815,'15. New Fleet Description'!AA$14:AA$815, "", 0, 1)</f>
        <v/>
      </c>
      <c r="Z90" s="515" t="str">
        <f>_xlfn.XLOOKUP($C90, '15. New Fleet Description'!$A$14:$A$815,'15. New Fleet Description'!AB$14:AB$815, "", 0, 1)</f>
        <v/>
      </c>
      <c r="AA90" s="1076"/>
      <c r="AB90" s="1076" t="s">
        <v>212</v>
      </c>
      <c r="AC90" s="1076"/>
      <c r="AD90" s="1011"/>
      <c r="AE90" s="1011"/>
      <c r="AF90" s="1011"/>
      <c r="AG90" s="1078"/>
      <c r="AH90" s="1081"/>
      <c r="AI90" s="1081"/>
      <c r="AJ90" s="1081"/>
      <c r="AK90" s="1081"/>
      <c r="AL90" s="1081"/>
      <c r="AM90" s="1081"/>
      <c r="AN90" s="1081"/>
      <c r="AO90" s="1081"/>
      <c r="AP90" s="1080"/>
      <c r="AQ90" s="1078"/>
      <c r="AR90" s="1081"/>
      <c r="AS90" s="1081"/>
      <c r="AT90" s="1081"/>
      <c r="AU90" s="1081"/>
      <c r="AV90" s="1081"/>
      <c r="AW90" s="1081"/>
      <c r="AX90" s="1081"/>
      <c r="AY90" s="1081"/>
      <c r="AZ90" s="1081"/>
      <c r="BA90" s="1081"/>
      <c r="BB90" s="1081"/>
      <c r="BC90" s="1082"/>
      <c r="BD90" s="1083"/>
      <c r="BE90" s="1083"/>
      <c r="BF90" s="1236"/>
      <c r="BG90" s="1078"/>
      <c r="BH90" s="1081"/>
      <c r="BI90" s="1081"/>
      <c r="BJ90" s="1081"/>
      <c r="BK90" s="1088"/>
      <c r="BL90" s="1085"/>
      <c r="BM90" s="1081"/>
    </row>
    <row r="91" spans="1:65" ht="30" x14ac:dyDescent="0.25">
      <c r="A91" s="1181" t="s">
        <v>1651</v>
      </c>
      <c r="B91" s="1021"/>
      <c r="C91" s="1074"/>
      <c r="D91" s="515" t="str">
        <f>_xlfn.XLOOKUP($C91, '15. New Fleet Description'!$A$14:$A$815,'15. New Fleet Description'!H$14:H$815, "", 0, 1)</f>
        <v/>
      </c>
      <c r="E91" s="515" t="str">
        <f>_xlfn.XLOOKUP($C91, '15. New Fleet Description'!$A$14:$A$815,'15. New Fleet Description'!B$14:B$815, "", 0, 1)</f>
        <v/>
      </c>
      <c r="F91" s="515" t="str">
        <f>_xlfn.XLOOKUP($C91, '15. New Fleet Description'!$A$14:$A$815,'15. New Fleet Description'!C$14:C$815, "", 0, 1)</f>
        <v/>
      </c>
      <c r="G91" s="515" t="str">
        <f>_xlfn.XLOOKUP($C91, '15. New Fleet Description'!$A$14:$A$815,'15. New Fleet Description'!D$14:D$815, "", 0, 1)</f>
        <v/>
      </c>
      <c r="H91" s="515" t="str">
        <f>_xlfn.XLOOKUP($C91, '15. New Fleet Description'!$A$14:$A$815,'15. New Fleet Description'!E$14:E$815, "", 0, 1)</f>
        <v/>
      </c>
      <c r="I91" s="515" t="str">
        <f>_xlfn.XLOOKUP($C91, '15. New Fleet Description'!$A$14:$A$815,'15. New Fleet Description'!F$14:F$815, "", 0, 1)</f>
        <v/>
      </c>
      <c r="J91" s="515" t="str">
        <f>_xlfn.XLOOKUP($C91, '15. New Fleet Description'!$A$14:$A$815,'15. New Fleet Description'!G$14:G$815, "", 0, 1)</f>
        <v/>
      </c>
      <c r="K91" s="725" t="str">
        <f>_xlfn.XLOOKUP($C91, '15. New Fleet Description'!$A$14:$A$815,'15. New Fleet Description'!K$14:K$815, "", 0, 1)</f>
        <v/>
      </c>
      <c r="L91" s="515" t="str">
        <f>_xlfn.XLOOKUP($C91, '15. New Fleet Description'!$A$14:$A$815,'15. New Fleet Description'!L$14:L$815, "", 0, 1)</f>
        <v/>
      </c>
      <c r="M91" s="515" t="str">
        <f>_xlfn.XLOOKUP($C91, '15. New Fleet Description'!$A$14:$A$815,'15. New Fleet Description'!M$14:M$815, "", 0, 1)</f>
        <v/>
      </c>
      <c r="N91" s="515" t="str">
        <f>_xlfn.XLOOKUP($C91, '15. New Fleet Description'!$A$14:$A$815,'15. New Fleet Description'!N$14:N$815, "", 0, 1)</f>
        <v/>
      </c>
      <c r="O91" s="515" t="str">
        <f>_xlfn.XLOOKUP($C91, '15. New Fleet Description'!$A$14:$A$815,'15. New Fleet Description'!O$14:O$815, "", 0, 1)</f>
        <v/>
      </c>
      <c r="P91" s="515" t="str">
        <f>_xlfn.XLOOKUP($C91, '15. New Fleet Description'!$A$14:$A$815,'15. New Fleet Description'!P$14:P$815, "", 0, 1)</f>
        <v/>
      </c>
      <c r="Q91" s="515" t="str">
        <f>_xlfn.XLOOKUP($C91, '15. New Fleet Description'!$A$14:$A$815,'15. New Fleet Description'!R$14:R$815, "", 0, 1)</f>
        <v/>
      </c>
      <c r="R91" s="515" t="str">
        <f>_xlfn.XLOOKUP($C91, '15. New Fleet Description'!$A$14:$A$815,'15. New Fleet Description'!S$14:S$815, "", 0, 1)</f>
        <v/>
      </c>
      <c r="S91" s="515" t="str">
        <f>_xlfn.XLOOKUP($C91, '15. New Fleet Description'!$A$14:$A$815,'15. New Fleet Description'!T$14:T$815, "", 0, 1)</f>
        <v/>
      </c>
      <c r="T91" s="515" t="str">
        <f>_xlfn.XLOOKUP($C91, '15. New Fleet Description'!$A$14:$A$815,'15. New Fleet Description'!U$14:U$815, "", 0, 1)</f>
        <v/>
      </c>
      <c r="U91" s="515" t="str">
        <f>_xlfn.XLOOKUP($C91, '15. New Fleet Description'!$A$14:$A$815,'15. New Fleet Description'!V$14:V$815, "", 0, 1)</f>
        <v/>
      </c>
      <c r="V91" s="515" t="str">
        <f>_xlfn.XLOOKUP($C91, '15. New Fleet Description'!$A$14:$A$815,'15. New Fleet Description'!W$14:W$815, "", 0, 1)</f>
        <v/>
      </c>
      <c r="W91" s="515" t="str">
        <f>_xlfn.XLOOKUP($C91, '15. New Fleet Description'!$A$14:$A$815,'15. New Fleet Description'!X$14:X$815, "", 0, 1)</f>
        <v/>
      </c>
      <c r="X91" s="515" t="str">
        <f>_xlfn.XLOOKUP($C91, '15. New Fleet Description'!$A$14:$A$815,'15. New Fleet Description'!Z$14:Z$815, "", 0, 1)</f>
        <v/>
      </c>
      <c r="Y91" s="515" t="str">
        <f>_xlfn.XLOOKUP($C91, '15. New Fleet Description'!$A$14:$A$815,'15. New Fleet Description'!AA$14:AA$815, "", 0, 1)</f>
        <v/>
      </c>
      <c r="Z91" s="515" t="str">
        <f>_xlfn.XLOOKUP($C91, '15. New Fleet Description'!$A$14:$A$815,'15. New Fleet Description'!AB$14:AB$815, "", 0, 1)</f>
        <v/>
      </c>
      <c r="AA91" s="1076"/>
      <c r="AB91" s="1076" t="s">
        <v>212</v>
      </c>
      <c r="AC91" s="1076"/>
      <c r="AD91" s="1011"/>
      <c r="AE91" s="1011"/>
      <c r="AF91" s="1011"/>
      <c r="AG91" s="1078"/>
      <c r="AH91" s="1081"/>
      <c r="AI91" s="1081"/>
      <c r="AJ91" s="1081"/>
      <c r="AK91" s="1081"/>
      <c r="AL91" s="1081"/>
      <c r="AM91" s="1081"/>
      <c r="AN91" s="1081"/>
      <c r="AO91" s="1081"/>
      <c r="AP91" s="1080"/>
      <c r="AQ91" s="1078"/>
      <c r="AR91" s="1081"/>
      <c r="AS91" s="1081"/>
      <c r="AT91" s="1081"/>
      <c r="AU91" s="1081"/>
      <c r="AV91" s="1081"/>
      <c r="AW91" s="1081"/>
      <c r="AX91" s="1081"/>
      <c r="AY91" s="1081"/>
      <c r="AZ91" s="1081"/>
      <c r="BA91" s="1081"/>
      <c r="BB91" s="1081"/>
      <c r="BC91" s="1082"/>
      <c r="BD91" s="1083"/>
      <c r="BE91" s="1083"/>
      <c r="BF91" s="1236"/>
      <c r="BG91" s="1078"/>
      <c r="BH91" s="1081"/>
      <c r="BI91" s="1081"/>
      <c r="BJ91" s="1081"/>
      <c r="BK91" s="1088"/>
      <c r="BL91" s="1085"/>
      <c r="BM91" s="1081"/>
    </row>
    <row r="92" spans="1:65" ht="30" x14ac:dyDescent="0.25">
      <c r="A92" s="1181" t="s">
        <v>1652</v>
      </c>
      <c r="B92" s="1021"/>
      <c r="C92" s="1074"/>
      <c r="D92" s="515" t="str">
        <f>_xlfn.XLOOKUP($C92, '15. New Fleet Description'!$A$14:$A$815,'15. New Fleet Description'!H$14:H$815, "", 0, 1)</f>
        <v/>
      </c>
      <c r="E92" s="515" t="str">
        <f>_xlfn.XLOOKUP($C92, '15. New Fleet Description'!$A$14:$A$815,'15. New Fleet Description'!B$14:B$815, "", 0, 1)</f>
        <v/>
      </c>
      <c r="F92" s="515" t="str">
        <f>_xlfn.XLOOKUP($C92, '15. New Fleet Description'!$A$14:$A$815,'15. New Fleet Description'!C$14:C$815, "", 0, 1)</f>
        <v/>
      </c>
      <c r="G92" s="515" t="str">
        <f>_xlfn.XLOOKUP($C92, '15. New Fleet Description'!$A$14:$A$815,'15. New Fleet Description'!D$14:D$815, "", 0, 1)</f>
        <v/>
      </c>
      <c r="H92" s="515" t="str">
        <f>_xlfn.XLOOKUP($C92, '15. New Fleet Description'!$A$14:$A$815,'15. New Fleet Description'!E$14:E$815, "", 0, 1)</f>
        <v/>
      </c>
      <c r="I92" s="515" t="str">
        <f>_xlfn.XLOOKUP($C92, '15. New Fleet Description'!$A$14:$A$815,'15. New Fleet Description'!F$14:F$815, "", 0, 1)</f>
        <v/>
      </c>
      <c r="J92" s="515" t="str">
        <f>_xlfn.XLOOKUP($C92, '15. New Fleet Description'!$A$14:$A$815,'15. New Fleet Description'!G$14:G$815, "", 0, 1)</f>
        <v/>
      </c>
      <c r="K92" s="725" t="str">
        <f>_xlfn.XLOOKUP($C92, '15. New Fleet Description'!$A$14:$A$815,'15. New Fleet Description'!K$14:K$815, "", 0, 1)</f>
        <v/>
      </c>
      <c r="L92" s="515" t="str">
        <f>_xlfn.XLOOKUP($C92, '15. New Fleet Description'!$A$14:$A$815,'15. New Fleet Description'!L$14:L$815, "", 0, 1)</f>
        <v/>
      </c>
      <c r="M92" s="515" t="str">
        <f>_xlfn.XLOOKUP($C92, '15. New Fleet Description'!$A$14:$A$815,'15. New Fleet Description'!M$14:M$815, "", 0, 1)</f>
        <v/>
      </c>
      <c r="N92" s="515" t="str">
        <f>_xlfn.XLOOKUP($C92, '15. New Fleet Description'!$A$14:$A$815,'15. New Fleet Description'!N$14:N$815, "", 0, 1)</f>
        <v/>
      </c>
      <c r="O92" s="515" t="str">
        <f>_xlfn.XLOOKUP($C92, '15. New Fleet Description'!$A$14:$A$815,'15. New Fleet Description'!O$14:O$815, "", 0, 1)</f>
        <v/>
      </c>
      <c r="P92" s="515" t="str">
        <f>_xlfn.XLOOKUP($C92, '15. New Fleet Description'!$A$14:$A$815,'15. New Fleet Description'!P$14:P$815, "", 0, 1)</f>
        <v/>
      </c>
      <c r="Q92" s="515" t="str">
        <f>_xlfn.XLOOKUP($C92, '15. New Fleet Description'!$A$14:$A$815,'15. New Fleet Description'!R$14:R$815, "", 0, 1)</f>
        <v/>
      </c>
      <c r="R92" s="515" t="str">
        <f>_xlfn.XLOOKUP($C92, '15. New Fleet Description'!$A$14:$A$815,'15. New Fleet Description'!S$14:S$815, "", 0, 1)</f>
        <v/>
      </c>
      <c r="S92" s="515" t="str">
        <f>_xlfn.XLOOKUP($C92, '15. New Fleet Description'!$A$14:$A$815,'15. New Fleet Description'!T$14:T$815, "", 0, 1)</f>
        <v/>
      </c>
      <c r="T92" s="515" t="str">
        <f>_xlfn.XLOOKUP($C92, '15. New Fleet Description'!$A$14:$A$815,'15. New Fleet Description'!U$14:U$815, "", 0, 1)</f>
        <v/>
      </c>
      <c r="U92" s="515" t="str">
        <f>_xlfn.XLOOKUP($C92, '15. New Fleet Description'!$A$14:$A$815,'15. New Fleet Description'!V$14:V$815, "", 0, 1)</f>
        <v/>
      </c>
      <c r="V92" s="515" t="str">
        <f>_xlfn.XLOOKUP($C92, '15. New Fleet Description'!$A$14:$A$815,'15. New Fleet Description'!W$14:W$815, "", 0, 1)</f>
        <v/>
      </c>
      <c r="W92" s="515" t="str">
        <f>_xlfn.XLOOKUP($C92, '15. New Fleet Description'!$A$14:$A$815,'15. New Fleet Description'!X$14:X$815, "", 0, 1)</f>
        <v/>
      </c>
      <c r="X92" s="515" t="str">
        <f>_xlfn.XLOOKUP($C92, '15. New Fleet Description'!$A$14:$A$815,'15. New Fleet Description'!Z$14:Z$815, "", 0, 1)</f>
        <v/>
      </c>
      <c r="Y92" s="515" t="str">
        <f>_xlfn.XLOOKUP($C92, '15. New Fleet Description'!$A$14:$A$815,'15. New Fleet Description'!AA$14:AA$815, "", 0, 1)</f>
        <v/>
      </c>
      <c r="Z92" s="515" t="str">
        <f>_xlfn.XLOOKUP($C92, '15. New Fleet Description'!$A$14:$A$815,'15. New Fleet Description'!AB$14:AB$815, "", 0, 1)</f>
        <v/>
      </c>
      <c r="AA92" s="1076"/>
      <c r="AB92" s="1076" t="s">
        <v>212</v>
      </c>
      <c r="AC92" s="1076"/>
      <c r="AD92" s="1011"/>
      <c r="AE92" s="1011"/>
      <c r="AF92" s="1011"/>
      <c r="AG92" s="1078"/>
      <c r="AH92" s="1081"/>
      <c r="AI92" s="1081"/>
      <c r="AJ92" s="1081"/>
      <c r="AK92" s="1081"/>
      <c r="AL92" s="1081"/>
      <c r="AM92" s="1081"/>
      <c r="AN92" s="1081"/>
      <c r="AO92" s="1081"/>
      <c r="AP92" s="1080"/>
      <c r="AQ92" s="1078"/>
      <c r="AR92" s="1081"/>
      <c r="AS92" s="1081"/>
      <c r="AT92" s="1081"/>
      <c r="AU92" s="1081"/>
      <c r="AV92" s="1081"/>
      <c r="AW92" s="1081"/>
      <c r="AX92" s="1081"/>
      <c r="AY92" s="1081"/>
      <c r="AZ92" s="1081"/>
      <c r="BA92" s="1081"/>
      <c r="BB92" s="1081"/>
      <c r="BC92" s="1082"/>
      <c r="BD92" s="1083"/>
      <c r="BE92" s="1083"/>
      <c r="BF92" s="1236"/>
      <c r="BG92" s="1078"/>
      <c r="BH92" s="1081"/>
      <c r="BI92" s="1081"/>
      <c r="BJ92" s="1081"/>
      <c r="BK92" s="1088"/>
      <c r="BL92" s="1085"/>
      <c r="BM92" s="1081"/>
    </row>
    <row r="93" spans="1:65" ht="30" x14ac:dyDescent="0.25">
      <c r="A93" s="1181" t="s">
        <v>1653</v>
      </c>
      <c r="B93" s="1021"/>
      <c r="C93" s="1074"/>
      <c r="D93" s="515" t="str">
        <f>_xlfn.XLOOKUP($C93, '15. New Fleet Description'!$A$14:$A$815,'15. New Fleet Description'!H$14:H$815, "", 0, 1)</f>
        <v/>
      </c>
      <c r="E93" s="515" t="str">
        <f>_xlfn.XLOOKUP($C93, '15. New Fleet Description'!$A$14:$A$815,'15. New Fleet Description'!B$14:B$815, "", 0, 1)</f>
        <v/>
      </c>
      <c r="F93" s="515" t="str">
        <f>_xlfn.XLOOKUP($C93, '15. New Fleet Description'!$A$14:$A$815,'15. New Fleet Description'!C$14:C$815, "", 0, 1)</f>
        <v/>
      </c>
      <c r="G93" s="515" t="str">
        <f>_xlfn.XLOOKUP($C93, '15. New Fleet Description'!$A$14:$A$815,'15. New Fleet Description'!D$14:D$815, "", 0, 1)</f>
        <v/>
      </c>
      <c r="H93" s="515" t="str">
        <f>_xlfn.XLOOKUP($C93, '15. New Fleet Description'!$A$14:$A$815,'15. New Fleet Description'!E$14:E$815, "", 0, 1)</f>
        <v/>
      </c>
      <c r="I93" s="515" t="str">
        <f>_xlfn.XLOOKUP($C93, '15. New Fleet Description'!$A$14:$A$815,'15. New Fleet Description'!F$14:F$815, "", 0, 1)</f>
        <v/>
      </c>
      <c r="J93" s="515" t="str">
        <f>_xlfn.XLOOKUP($C93, '15. New Fleet Description'!$A$14:$A$815,'15. New Fleet Description'!G$14:G$815, "", 0, 1)</f>
        <v/>
      </c>
      <c r="K93" s="725" t="str">
        <f>_xlfn.XLOOKUP($C93, '15. New Fleet Description'!$A$14:$A$815,'15. New Fleet Description'!K$14:K$815, "", 0, 1)</f>
        <v/>
      </c>
      <c r="L93" s="515" t="str">
        <f>_xlfn.XLOOKUP($C93, '15. New Fleet Description'!$A$14:$A$815,'15. New Fleet Description'!L$14:L$815, "", 0, 1)</f>
        <v/>
      </c>
      <c r="M93" s="515" t="str">
        <f>_xlfn.XLOOKUP($C93, '15. New Fleet Description'!$A$14:$A$815,'15. New Fleet Description'!M$14:M$815, "", 0, 1)</f>
        <v/>
      </c>
      <c r="N93" s="515" t="str">
        <f>_xlfn.XLOOKUP($C93, '15. New Fleet Description'!$A$14:$A$815,'15. New Fleet Description'!N$14:N$815, "", 0, 1)</f>
        <v/>
      </c>
      <c r="O93" s="515" t="str">
        <f>_xlfn.XLOOKUP($C93, '15. New Fleet Description'!$A$14:$A$815,'15. New Fleet Description'!O$14:O$815, "", 0, 1)</f>
        <v/>
      </c>
      <c r="P93" s="515" t="str">
        <f>_xlfn.XLOOKUP($C93, '15. New Fleet Description'!$A$14:$A$815,'15. New Fleet Description'!P$14:P$815, "", 0, 1)</f>
        <v/>
      </c>
      <c r="Q93" s="515" t="str">
        <f>_xlfn.XLOOKUP($C93, '15. New Fleet Description'!$A$14:$A$815,'15. New Fleet Description'!R$14:R$815, "", 0, 1)</f>
        <v/>
      </c>
      <c r="R93" s="515" t="str">
        <f>_xlfn.XLOOKUP($C93, '15. New Fleet Description'!$A$14:$A$815,'15. New Fleet Description'!S$14:S$815, "", 0, 1)</f>
        <v/>
      </c>
      <c r="S93" s="515" t="str">
        <f>_xlfn.XLOOKUP($C93, '15. New Fleet Description'!$A$14:$A$815,'15. New Fleet Description'!T$14:T$815, "", 0, 1)</f>
        <v/>
      </c>
      <c r="T93" s="515" t="str">
        <f>_xlfn.XLOOKUP($C93, '15. New Fleet Description'!$A$14:$A$815,'15. New Fleet Description'!U$14:U$815, "", 0, 1)</f>
        <v/>
      </c>
      <c r="U93" s="515" t="str">
        <f>_xlfn.XLOOKUP($C93, '15. New Fleet Description'!$A$14:$A$815,'15. New Fleet Description'!V$14:V$815, "", 0, 1)</f>
        <v/>
      </c>
      <c r="V93" s="515" t="str">
        <f>_xlfn.XLOOKUP($C93, '15. New Fleet Description'!$A$14:$A$815,'15. New Fleet Description'!W$14:W$815, "", 0, 1)</f>
        <v/>
      </c>
      <c r="W93" s="515" t="str">
        <f>_xlfn.XLOOKUP($C93, '15. New Fleet Description'!$A$14:$A$815,'15. New Fleet Description'!X$14:X$815, "", 0, 1)</f>
        <v/>
      </c>
      <c r="X93" s="515" t="str">
        <f>_xlfn.XLOOKUP($C93, '15. New Fleet Description'!$A$14:$A$815,'15. New Fleet Description'!Z$14:Z$815, "", 0, 1)</f>
        <v/>
      </c>
      <c r="Y93" s="515" t="str">
        <f>_xlfn.XLOOKUP($C93, '15. New Fleet Description'!$A$14:$A$815,'15. New Fleet Description'!AA$14:AA$815, "", 0, 1)</f>
        <v/>
      </c>
      <c r="Z93" s="515" t="str">
        <f>_xlfn.XLOOKUP($C93, '15. New Fleet Description'!$A$14:$A$815,'15. New Fleet Description'!AB$14:AB$815, "", 0, 1)</f>
        <v/>
      </c>
      <c r="AA93" s="1076"/>
      <c r="AB93" s="1076" t="s">
        <v>212</v>
      </c>
      <c r="AC93" s="1076"/>
      <c r="AD93" s="1011"/>
      <c r="AE93" s="1011"/>
      <c r="AF93" s="1011"/>
      <c r="AG93" s="1078"/>
      <c r="AH93" s="1081"/>
      <c r="AI93" s="1081"/>
      <c r="AJ93" s="1081"/>
      <c r="AK93" s="1081"/>
      <c r="AL93" s="1081"/>
      <c r="AM93" s="1081"/>
      <c r="AN93" s="1081"/>
      <c r="AO93" s="1081"/>
      <c r="AP93" s="1080"/>
      <c r="AQ93" s="1078"/>
      <c r="AR93" s="1081"/>
      <c r="AS93" s="1081"/>
      <c r="AT93" s="1081"/>
      <c r="AU93" s="1081"/>
      <c r="AV93" s="1081"/>
      <c r="AW93" s="1081"/>
      <c r="AX93" s="1081"/>
      <c r="AY93" s="1081"/>
      <c r="AZ93" s="1081"/>
      <c r="BA93" s="1081"/>
      <c r="BB93" s="1081"/>
      <c r="BC93" s="1082"/>
      <c r="BD93" s="1083"/>
      <c r="BE93" s="1083"/>
      <c r="BF93" s="1236"/>
      <c r="BG93" s="1078"/>
      <c r="BH93" s="1081"/>
      <c r="BI93" s="1081"/>
      <c r="BJ93" s="1081"/>
      <c r="BK93" s="1088"/>
      <c r="BL93" s="1085"/>
      <c r="BM93" s="1081"/>
    </row>
    <row r="94" spans="1:65" ht="30" x14ac:dyDescent="0.25">
      <c r="A94" s="1181" t="s">
        <v>1654</v>
      </c>
      <c r="B94" s="1021"/>
      <c r="C94" s="1074"/>
      <c r="D94" s="515" t="str">
        <f>_xlfn.XLOOKUP($C94, '15. New Fleet Description'!$A$14:$A$815,'15. New Fleet Description'!H$14:H$815, "", 0, 1)</f>
        <v/>
      </c>
      <c r="E94" s="515" t="str">
        <f>_xlfn.XLOOKUP($C94, '15. New Fleet Description'!$A$14:$A$815,'15. New Fleet Description'!B$14:B$815, "", 0, 1)</f>
        <v/>
      </c>
      <c r="F94" s="515" t="str">
        <f>_xlfn.XLOOKUP($C94, '15. New Fleet Description'!$A$14:$A$815,'15. New Fleet Description'!C$14:C$815, "", 0, 1)</f>
        <v/>
      </c>
      <c r="G94" s="515" t="str">
        <f>_xlfn.XLOOKUP($C94, '15. New Fleet Description'!$A$14:$A$815,'15. New Fleet Description'!D$14:D$815, "", 0, 1)</f>
        <v/>
      </c>
      <c r="H94" s="515" t="str">
        <f>_xlfn.XLOOKUP($C94, '15. New Fleet Description'!$A$14:$A$815,'15. New Fleet Description'!E$14:E$815, "", 0, 1)</f>
        <v/>
      </c>
      <c r="I94" s="515" t="str">
        <f>_xlfn.XLOOKUP($C94, '15. New Fleet Description'!$A$14:$A$815,'15. New Fleet Description'!F$14:F$815, "", 0, 1)</f>
        <v/>
      </c>
      <c r="J94" s="515" t="str">
        <f>_xlfn.XLOOKUP($C94, '15. New Fleet Description'!$A$14:$A$815,'15. New Fleet Description'!G$14:G$815, "", 0, 1)</f>
        <v/>
      </c>
      <c r="K94" s="725" t="str">
        <f>_xlfn.XLOOKUP($C94, '15. New Fleet Description'!$A$14:$A$815,'15. New Fleet Description'!K$14:K$815, "", 0, 1)</f>
        <v/>
      </c>
      <c r="L94" s="515" t="str">
        <f>_xlfn.XLOOKUP($C94, '15. New Fleet Description'!$A$14:$A$815,'15. New Fleet Description'!L$14:L$815, "", 0, 1)</f>
        <v/>
      </c>
      <c r="M94" s="515" t="str">
        <f>_xlfn.XLOOKUP($C94, '15. New Fleet Description'!$A$14:$A$815,'15. New Fleet Description'!M$14:M$815, "", 0, 1)</f>
        <v/>
      </c>
      <c r="N94" s="515" t="str">
        <f>_xlfn.XLOOKUP($C94, '15. New Fleet Description'!$A$14:$A$815,'15. New Fleet Description'!N$14:N$815, "", 0, 1)</f>
        <v/>
      </c>
      <c r="O94" s="515" t="str">
        <f>_xlfn.XLOOKUP($C94, '15. New Fleet Description'!$A$14:$A$815,'15. New Fleet Description'!O$14:O$815, "", 0, 1)</f>
        <v/>
      </c>
      <c r="P94" s="515" t="str">
        <f>_xlfn.XLOOKUP($C94, '15. New Fleet Description'!$A$14:$A$815,'15. New Fleet Description'!P$14:P$815, "", 0, 1)</f>
        <v/>
      </c>
      <c r="Q94" s="515" t="str">
        <f>_xlfn.XLOOKUP($C94, '15. New Fleet Description'!$A$14:$A$815,'15. New Fleet Description'!R$14:R$815, "", 0, 1)</f>
        <v/>
      </c>
      <c r="R94" s="515" t="str">
        <f>_xlfn.XLOOKUP($C94, '15. New Fleet Description'!$A$14:$A$815,'15. New Fleet Description'!S$14:S$815, "", 0, 1)</f>
        <v/>
      </c>
      <c r="S94" s="515" t="str">
        <f>_xlfn.XLOOKUP($C94, '15. New Fleet Description'!$A$14:$A$815,'15. New Fleet Description'!T$14:T$815, "", 0, 1)</f>
        <v/>
      </c>
      <c r="T94" s="515" t="str">
        <f>_xlfn.XLOOKUP($C94, '15. New Fleet Description'!$A$14:$A$815,'15. New Fleet Description'!U$14:U$815, "", 0, 1)</f>
        <v/>
      </c>
      <c r="U94" s="515" t="str">
        <f>_xlfn.XLOOKUP($C94, '15. New Fleet Description'!$A$14:$A$815,'15. New Fleet Description'!V$14:V$815, "", 0, 1)</f>
        <v/>
      </c>
      <c r="V94" s="515" t="str">
        <f>_xlfn.XLOOKUP($C94, '15. New Fleet Description'!$A$14:$A$815,'15. New Fleet Description'!W$14:W$815, "", 0, 1)</f>
        <v/>
      </c>
      <c r="W94" s="515" t="str">
        <f>_xlfn.XLOOKUP($C94, '15. New Fleet Description'!$A$14:$A$815,'15. New Fleet Description'!X$14:X$815, "", 0, 1)</f>
        <v/>
      </c>
      <c r="X94" s="515" t="str">
        <f>_xlfn.XLOOKUP($C94, '15. New Fleet Description'!$A$14:$A$815,'15. New Fleet Description'!Z$14:Z$815, "", 0, 1)</f>
        <v/>
      </c>
      <c r="Y94" s="515" t="str">
        <f>_xlfn.XLOOKUP($C94, '15. New Fleet Description'!$A$14:$A$815,'15. New Fleet Description'!AA$14:AA$815, "", 0, 1)</f>
        <v/>
      </c>
      <c r="Z94" s="515" t="str">
        <f>_xlfn.XLOOKUP($C94, '15. New Fleet Description'!$A$14:$A$815,'15. New Fleet Description'!AB$14:AB$815, "", 0, 1)</f>
        <v/>
      </c>
      <c r="AA94" s="1076"/>
      <c r="AB94" s="1076" t="s">
        <v>212</v>
      </c>
      <c r="AC94" s="1076"/>
      <c r="AD94" s="1011"/>
      <c r="AE94" s="1011"/>
      <c r="AF94" s="1011"/>
      <c r="AG94" s="1078"/>
      <c r="AH94" s="1081"/>
      <c r="AI94" s="1081"/>
      <c r="AJ94" s="1081"/>
      <c r="AK94" s="1081"/>
      <c r="AL94" s="1081"/>
      <c r="AM94" s="1081"/>
      <c r="AN94" s="1081"/>
      <c r="AO94" s="1081"/>
      <c r="AP94" s="1080"/>
      <c r="AQ94" s="1078"/>
      <c r="AR94" s="1081"/>
      <c r="AS94" s="1081"/>
      <c r="AT94" s="1081"/>
      <c r="AU94" s="1081"/>
      <c r="AV94" s="1081"/>
      <c r="AW94" s="1081"/>
      <c r="AX94" s="1081"/>
      <c r="AY94" s="1081"/>
      <c r="AZ94" s="1081"/>
      <c r="BA94" s="1081"/>
      <c r="BB94" s="1081"/>
      <c r="BC94" s="1082"/>
      <c r="BD94" s="1083"/>
      <c r="BE94" s="1083"/>
      <c r="BF94" s="1236"/>
      <c r="BG94" s="1078"/>
      <c r="BH94" s="1081"/>
      <c r="BI94" s="1081"/>
      <c r="BJ94" s="1081"/>
      <c r="BK94" s="1088"/>
      <c r="BL94" s="1085"/>
      <c r="BM94" s="1081"/>
    </row>
    <row r="95" spans="1:65" ht="30" x14ac:dyDescent="0.25">
      <c r="A95" s="1181" t="s">
        <v>1655</v>
      </c>
      <c r="B95" s="1021"/>
      <c r="C95" s="1074"/>
      <c r="D95" s="515" t="str">
        <f>_xlfn.XLOOKUP($C95, '15. New Fleet Description'!$A$14:$A$815,'15. New Fleet Description'!H$14:H$815, "", 0, 1)</f>
        <v/>
      </c>
      <c r="E95" s="515" t="str">
        <f>_xlfn.XLOOKUP($C95, '15. New Fleet Description'!$A$14:$A$815,'15. New Fleet Description'!B$14:B$815, "", 0, 1)</f>
        <v/>
      </c>
      <c r="F95" s="515" t="str">
        <f>_xlfn.XLOOKUP($C95, '15. New Fleet Description'!$A$14:$A$815,'15. New Fleet Description'!C$14:C$815, "", 0, 1)</f>
        <v/>
      </c>
      <c r="G95" s="515" t="str">
        <f>_xlfn.XLOOKUP($C95, '15. New Fleet Description'!$A$14:$A$815,'15. New Fleet Description'!D$14:D$815, "", 0, 1)</f>
        <v/>
      </c>
      <c r="H95" s="515" t="str">
        <f>_xlfn.XLOOKUP($C95, '15. New Fleet Description'!$A$14:$A$815,'15. New Fleet Description'!E$14:E$815, "", 0, 1)</f>
        <v/>
      </c>
      <c r="I95" s="515" t="str">
        <f>_xlfn.XLOOKUP($C95, '15. New Fleet Description'!$A$14:$A$815,'15. New Fleet Description'!F$14:F$815, "", 0, 1)</f>
        <v/>
      </c>
      <c r="J95" s="515" t="str">
        <f>_xlfn.XLOOKUP($C95, '15. New Fleet Description'!$A$14:$A$815,'15. New Fleet Description'!G$14:G$815, "", 0, 1)</f>
        <v/>
      </c>
      <c r="K95" s="725" t="str">
        <f>_xlfn.XLOOKUP($C95, '15. New Fleet Description'!$A$14:$A$815,'15. New Fleet Description'!K$14:K$815, "", 0, 1)</f>
        <v/>
      </c>
      <c r="L95" s="515" t="str">
        <f>_xlfn.XLOOKUP($C95, '15. New Fleet Description'!$A$14:$A$815,'15. New Fleet Description'!L$14:L$815, "", 0, 1)</f>
        <v/>
      </c>
      <c r="M95" s="515" t="str">
        <f>_xlfn.XLOOKUP($C95, '15. New Fleet Description'!$A$14:$A$815,'15. New Fleet Description'!M$14:M$815, "", 0, 1)</f>
        <v/>
      </c>
      <c r="N95" s="515" t="str">
        <f>_xlfn.XLOOKUP($C95, '15. New Fleet Description'!$A$14:$A$815,'15. New Fleet Description'!N$14:N$815, "", 0, 1)</f>
        <v/>
      </c>
      <c r="O95" s="515" t="str">
        <f>_xlfn.XLOOKUP($C95, '15. New Fleet Description'!$A$14:$A$815,'15. New Fleet Description'!O$14:O$815, "", 0, 1)</f>
        <v/>
      </c>
      <c r="P95" s="515" t="str">
        <f>_xlfn.XLOOKUP($C95, '15. New Fleet Description'!$A$14:$A$815,'15. New Fleet Description'!P$14:P$815, "", 0, 1)</f>
        <v/>
      </c>
      <c r="Q95" s="515" t="str">
        <f>_xlfn.XLOOKUP($C95, '15. New Fleet Description'!$A$14:$A$815,'15. New Fleet Description'!R$14:R$815, "", 0, 1)</f>
        <v/>
      </c>
      <c r="R95" s="515" t="str">
        <f>_xlfn.XLOOKUP($C95, '15. New Fleet Description'!$A$14:$A$815,'15. New Fleet Description'!S$14:S$815, "", 0, 1)</f>
        <v/>
      </c>
      <c r="S95" s="515" t="str">
        <f>_xlfn.XLOOKUP($C95, '15. New Fleet Description'!$A$14:$A$815,'15. New Fleet Description'!T$14:T$815, "", 0, 1)</f>
        <v/>
      </c>
      <c r="T95" s="515" t="str">
        <f>_xlfn.XLOOKUP($C95, '15. New Fleet Description'!$A$14:$A$815,'15. New Fleet Description'!U$14:U$815, "", 0, 1)</f>
        <v/>
      </c>
      <c r="U95" s="515" t="str">
        <f>_xlfn.XLOOKUP($C95, '15. New Fleet Description'!$A$14:$A$815,'15. New Fleet Description'!V$14:V$815, "", 0, 1)</f>
        <v/>
      </c>
      <c r="V95" s="515" t="str">
        <f>_xlfn.XLOOKUP($C95, '15. New Fleet Description'!$A$14:$A$815,'15. New Fleet Description'!W$14:W$815, "", 0, 1)</f>
        <v/>
      </c>
      <c r="W95" s="515" t="str">
        <f>_xlfn.XLOOKUP($C95, '15. New Fleet Description'!$A$14:$A$815,'15. New Fleet Description'!X$14:X$815, "", 0, 1)</f>
        <v/>
      </c>
      <c r="X95" s="515" t="str">
        <f>_xlfn.XLOOKUP($C95, '15. New Fleet Description'!$A$14:$A$815,'15. New Fleet Description'!Z$14:Z$815, "", 0, 1)</f>
        <v/>
      </c>
      <c r="Y95" s="515" t="str">
        <f>_xlfn.XLOOKUP($C95, '15. New Fleet Description'!$A$14:$A$815,'15. New Fleet Description'!AA$14:AA$815, "", 0, 1)</f>
        <v/>
      </c>
      <c r="Z95" s="515" t="str">
        <f>_xlfn.XLOOKUP($C95, '15. New Fleet Description'!$A$14:$A$815,'15. New Fleet Description'!AB$14:AB$815, "", 0, 1)</f>
        <v/>
      </c>
      <c r="AA95" s="1076"/>
      <c r="AB95" s="1076" t="s">
        <v>212</v>
      </c>
      <c r="AC95" s="1076"/>
      <c r="AD95" s="1011"/>
      <c r="AE95" s="1011"/>
      <c r="AF95" s="1011"/>
      <c r="AG95" s="1078"/>
      <c r="AH95" s="1081"/>
      <c r="AI95" s="1081"/>
      <c r="AJ95" s="1081"/>
      <c r="AK95" s="1081"/>
      <c r="AL95" s="1081"/>
      <c r="AM95" s="1081"/>
      <c r="AN95" s="1081"/>
      <c r="AO95" s="1081"/>
      <c r="AP95" s="1080"/>
      <c r="AQ95" s="1078"/>
      <c r="AR95" s="1081"/>
      <c r="AS95" s="1081"/>
      <c r="AT95" s="1081"/>
      <c r="AU95" s="1081"/>
      <c r="AV95" s="1081"/>
      <c r="AW95" s="1081"/>
      <c r="AX95" s="1081"/>
      <c r="AY95" s="1081"/>
      <c r="AZ95" s="1081"/>
      <c r="BA95" s="1081"/>
      <c r="BB95" s="1081"/>
      <c r="BC95" s="1082"/>
      <c r="BD95" s="1083"/>
      <c r="BE95" s="1083"/>
      <c r="BF95" s="1236"/>
      <c r="BG95" s="1078"/>
      <c r="BH95" s="1081"/>
      <c r="BI95" s="1081"/>
      <c r="BJ95" s="1081"/>
      <c r="BK95" s="1088"/>
      <c r="BL95" s="1085"/>
      <c r="BM95" s="1081"/>
    </row>
    <row r="96" spans="1:65" ht="30" x14ac:dyDescent="0.25">
      <c r="A96" s="1181" t="s">
        <v>1656</v>
      </c>
      <c r="B96" s="1021"/>
      <c r="C96" s="1074"/>
      <c r="D96" s="515" t="str">
        <f>_xlfn.XLOOKUP($C96, '15. New Fleet Description'!$A$14:$A$815,'15. New Fleet Description'!H$14:H$815, "", 0, 1)</f>
        <v/>
      </c>
      <c r="E96" s="515" t="str">
        <f>_xlfn.XLOOKUP($C96, '15. New Fleet Description'!$A$14:$A$815,'15. New Fleet Description'!B$14:B$815, "", 0, 1)</f>
        <v/>
      </c>
      <c r="F96" s="515" t="str">
        <f>_xlfn.XLOOKUP($C96, '15. New Fleet Description'!$A$14:$A$815,'15. New Fleet Description'!C$14:C$815, "", 0, 1)</f>
        <v/>
      </c>
      <c r="G96" s="515" t="str">
        <f>_xlfn.XLOOKUP($C96, '15. New Fleet Description'!$A$14:$A$815,'15. New Fleet Description'!D$14:D$815, "", 0, 1)</f>
        <v/>
      </c>
      <c r="H96" s="515" t="str">
        <f>_xlfn.XLOOKUP($C96, '15. New Fleet Description'!$A$14:$A$815,'15. New Fleet Description'!E$14:E$815, "", 0, 1)</f>
        <v/>
      </c>
      <c r="I96" s="515" t="str">
        <f>_xlfn.XLOOKUP($C96, '15. New Fleet Description'!$A$14:$A$815,'15. New Fleet Description'!F$14:F$815, "", 0, 1)</f>
        <v/>
      </c>
      <c r="J96" s="515" t="str">
        <f>_xlfn.XLOOKUP($C96, '15. New Fleet Description'!$A$14:$A$815,'15. New Fleet Description'!G$14:G$815, "", 0, 1)</f>
        <v/>
      </c>
      <c r="K96" s="725" t="str">
        <f>_xlfn.XLOOKUP($C96, '15. New Fleet Description'!$A$14:$A$815,'15. New Fleet Description'!K$14:K$815, "", 0, 1)</f>
        <v/>
      </c>
      <c r="L96" s="515" t="str">
        <f>_xlfn.XLOOKUP($C96, '15. New Fleet Description'!$A$14:$A$815,'15. New Fleet Description'!L$14:L$815, "", 0, 1)</f>
        <v/>
      </c>
      <c r="M96" s="515" t="str">
        <f>_xlfn.XLOOKUP($C96, '15. New Fleet Description'!$A$14:$A$815,'15. New Fleet Description'!M$14:M$815, "", 0, 1)</f>
        <v/>
      </c>
      <c r="N96" s="515" t="str">
        <f>_xlfn.XLOOKUP($C96, '15. New Fleet Description'!$A$14:$A$815,'15. New Fleet Description'!N$14:N$815, "", 0, 1)</f>
        <v/>
      </c>
      <c r="O96" s="515" t="str">
        <f>_xlfn.XLOOKUP($C96, '15. New Fleet Description'!$A$14:$A$815,'15. New Fleet Description'!O$14:O$815, "", 0, 1)</f>
        <v/>
      </c>
      <c r="P96" s="515" t="str">
        <f>_xlfn.XLOOKUP($C96, '15. New Fleet Description'!$A$14:$A$815,'15. New Fleet Description'!P$14:P$815, "", 0, 1)</f>
        <v/>
      </c>
      <c r="Q96" s="515" t="str">
        <f>_xlfn.XLOOKUP($C96, '15. New Fleet Description'!$A$14:$A$815,'15. New Fleet Description'!R$14:R$815, "", 0, 1)</f>
        <v/>
      </c>
      <c r="R96" s="515" t="str">
        <f>_xlfn.XLOOKUP($C96, '15. New Fleet Description'!$A$14:$A$815,'15. New Fleet Description'!S$14:S$815, "", 0, 1)</f>
        <v/>
      </c>
      <c r="S96" s="515" t="str">
        <f>_xlfn.XLOOKUP($C96, '15. New Fleet Description'!$A$14:$A$815,'15. New Fleet Description'!T$14:T$815, "", 0, 1)</f>
        <v/>
      </c>
      <c r="T96" s="515" t="str">
        <f>_xlfn.XLOOKUP($C96, '15. New Fleet Description'!$A$14:$A$815,'15. New Fleet Description'!U$14:U$815, "", 0, 1)</f>
        <v/>
      </c>
      <c r="U96" s="515" t="str">
        <f>_xlfn.XLOOKUP($C96, '15. New Fleet Description'!$A$14:$A$815,'15. New Fleet Description'!V$14:V$815, "", 0, 1)</f>
        <v/>
      </c>
      <c r="V96" s="515" t="str">
        <f>_xlfn.XLOOKUP($C96, '15. New Fleet Description'!$A$14:$A$815,'15. New Fleet Description'!W$14:W$815, "", 0, 1)</f>
        <v/>
      </c>
      <c r="W96" s="515" t="str">
        <f>_xlfn.XLOOKUP($C96, '15. New Fleet Description'!$A$14:$A$815,'15. New Fleet Description'!X$14:X$815, "", 0, 1)</f>
        <v/>
      </c>
      <c r="X96" s="515" t="str">
        <f>_xlfn.XLOOKUP($C96, '15. New Fleet Description'!$A$14:$A$815,'15. New Fleet Description'!Z$14:Z$815, "", 0, 1)</f>
        <v/>
      </c>
      <c r="Y96" s="515" t="str">
        <f>_xlfn.XLOOKUP($C96, '15. New Fleet Description'!$A$14:$A$815,'15. New Fleet Description'!AA$14:AA$815, "", 0, 1)</f>
        <v/>
      </c>
      <c r="Z96" s="515" t="str">
        <f>_xlfn.XLOOKUP($C96, '15. New Fleet Description'!$A$14:$A$815,'15. New Fleet Description'!AB$14:AB$815, "", 0, 1)</f>
        <v/>
      </c>
      <c r="AA96" s="1076"/>
      <c r="AB96" s="1076" t="s">
        <v>212</v>
      </c>
      <c r="AC96" s="1076"/>
      <c r="AD96" s="1011"/>
      <c r="AE96" s="1011"/>
      <c r="AF96" s="1011"/>
      <c r="AG96" s="1078"/>
      <c r="AH96" s="1081"/>
      <c r="AI96" s="1081"/>
      <c r="AJ96" s="1081"/>
      <c r="AK96" s="1081"/>
      <c r="AL96" s="1081"/>
      <c r="AM96" s="1081"/>
      <c r="AN96" s="1081"/>
      <c r="AO96" s="1081"/>
      <c r="AP96" s="1080"/>
      <c r="AQ96" s="1078"/>
      <c r="AR96" s="1081"/>
      <c r="AS96" s="1081"/>
      <c r="AT96" s="1081"/>
      <c r="AU96" s="1081"/>
      <c r="AV96" s="1081"/>
      <c r="AW96" s="1081"/>
      <c r="AX96" s="1081"/>
      <c r="AY96" s="1081"/>
      <c r="AZ96" s="1081"/>
      <c r="BA96" s="1081"/>
      <c r="BB96" s="1081"/>
      <c r="BC96" s="1082"/>
      <c r="BD96" s="1083"/>
      <c r="BE96" s="1083"/>
      <c r="BF96" s="1236"/>
      <c r="BG96" s="1078"/>
      <c r="BH96" s="1081"/>
      <c r="BI96" s="1081"/>
      <c r="BJ96" s="1081"/>
      <c r="BK96" s="1088"/>
      <c r="BL96" s="1085"/>
      <c r="BM96" s="1081"/>
    </row>
    <row r="97" spans="1:65" ht="30" x14ac:dyDescent="0.25">
      <c r="A97" s="1181" t="s">
        <v>1657</v>
      </c>
      <c r="B97" s="1021"/>
      <c r="C97" s="1074"/>
      <c r="D97" s="515" t="str">
        <f>_xlfn.XLOOKUP($C97, '15. New Fleet Description'!$A$14:$A$815,'15. New Fleet Description'!H$14:H$815, "", 0, 1)</f>
        <v/>
      </c>
      <c r="E97" s="515" t="str">
        <f>_xlfn.XLOOKUP($C97, '15. New Fleet Description'!$A$14:$A$815,'15. New Fleet Description'!B$14:B$815, "", 0, 1)</f>
        <v/>
      </c>
      <c r="F97" s="515" t="str">
        <f>_xlfn.XLOOKUP($C97, '15. New Fleet Description'!$A$14:$A$815,'15. New Fleet Description'!C$14:C$815, "", 0, 1)</f>
        <v/>
      </c>
      <c r="G97" s="515" t="str">
        <f>_xlfn.XLOOKUP($C97, '15. New Fleet Description'!$A$14:$A$815,'15. New Fleet Description'!D$14:D$815, "", 0, 1)</f>
        <v/>
      </c>
      <c r="H97" s="515" t="str">
        <f>_xlfn.XLOOKUP($C97, '15. New Fleet Description'!$A$14:$A$815,'15. New Fleet Description'!E$14:E$815, "", 0, 1)</f>
        <v/>
      </c>
      <c r="I97" s="515" t="str">
        <f>_xlfn.XLOOKUP($C97, '15. New Fleet Description'!$A$14:$A$815,'15. New Fleet Description'!F$14:F$815, "", 0, 1)</f>
        <v/>
      </c>
      <c r="J97" s="515" t="str">
        <f>_xlfn.XLOOKUP($C97, '15. New Fleet Description'!$A$14:$A$815,'15. New Fleet Description'!G$14:G$815, "", 0, 1)</f>
        <v/>
      </c>
      <c r="K97" s="725" t="str">
        <f>_xlfn.XLOOKUP($C97, '15. New Fleet Description'!$A$14:$A$815,'15. New Fleet Description'!K$14:K$815, "", 0, 1)</f>
        <v/>
      </c>
      <c r="L97" s="515" t="str">
        <f>_xlfn.XLOOKUP($C97, '15. New Fleet Description'!$A$14:$A$815,'15. New Fleet Description'!L$14:L$815, "", 0, 1)</f>
        <v/>
      </c>
      <c r="M97" s="515" t="str">
        <f>_xlfn.XLOOKUP($C97, '15. New Fleet Description'!$A$14:$A$815,'15. New Fleet Description'!M$14:M$815, "", 0, 1)</f>
        <v/>
      </c>
      <c r="N97" s="515" t="str">
        <f>_xlfn.XLOOKUP($C97, '15. New Fleet Description'!$A$14:$A$815,'15. New Fleet Description'!N$14:N$815, "", 0, 1)</f>
        <v/>
      </c>
      <c r="O97" s="515" t="str">
        <f>_xlfn.XLOOKUP($C97, '15. New Fleet Description'!$A$14:$A$815,'15. New Fleet Description'!O$14:O$815, "", 0, 1)</f>
        <v/>
      </c>
      <c r="P97" s="515" t="str">
        <f>_xlfn.XLOOKUP($C97, '15. New Fleet Description'!$A$14:$A$815,'15. New Fleet Description'!P$14:P$815, "", 0, 1)</f>
        <v/>
      </c>
      <c r="Q97" s="515" t="str">
        <f>_xlfn.XLOOKUP($C97, '15. New Fleet Description'!$A$14:$A$815,'15. New Fleet Description'!R$14:R$815, "", 0, 1)</f>
        <v/>
      </c>
      <c r="R97" s="515" t="str">
        <f>_xlfn.XLOOKUP($C97, '15. New Fleet Description'!$A$14:$A$815,'15. New Fleet Description'!S$14:S$815, "", 0, 1)</f>
        <v/>
      </c>
      <c r="S97" s="515" t="str">
        <f>_xlfn.XLOOKUP($C97, '15. New Fleet Description'!$A$14:$A$815,'15. New Fleet Description'!T$14:T$815, "", 0, 1)</f>
        <v/>
      </c>
      <c r="T97" s="515" t="str">
        <f>_xlfn.XLOOKUP($C97, '15. New Fleet Description'!$A$14:$A$815,'15. New Fleet Description'!U$14:U$815, "", 0, 1)</f>
        <v/>
      </c>
      <c r="U97" s="515" t="str">
        <f>_xlfn.XLOOKUP($C97, '15. New Fleet Description'!$A$14:$A$815,'15. New Fleet Description'!V$14:V$815, "", 0, 1)</f>
        <v/>
      </c>
      <c r="V97" s="515" t="str">
        <f>_xlfn.XLOOKUP($C97, '15. New Fleet Description'!$A$14:$A$815,'15. New Fleet Description'!W$14:W$815, "", 0, 1)</f>
        <v/>
      </c>
      <c r="W97" s="515" t="str">
        <f>_xlfn.XLOOKUP($C97, '15. New Fleet Description'!$A$14:$A$815,'15. New Fleet Description'!X$14:X$815, "", 0, 1)</f>
        <v/>
      </c>
      <c r="X97" s="515" t="str">
        <f>_xlfn.XLOOKUP($C97, '15. New Fleet Description'!$A$14:$A$815,'15. New Fleet Description'!Z$14:Z$815, "", 0, 1)</f>
        <v/>
      </c>
      <c r="Y97" s="515" t="str">
        <f>_xlfn.XLOOKUP($C97, '15. New Fleet Description'!$A$14:$A$815,'15. New Fleet Description'!AA$14:AA$815, "", 0, 1)</f>
        <v/>
      </c>
      <c r="Z97" s="515" t="str">
        <f>_xlfn.XLOOKUP($C97, '15. New Fleet Description'!$A$14:$A$815,'15. New Fleet Description'!AB$14:AB$815, "", 0, 1)</f>
        <v/>
      </c>
      <c r="AA97" s="1076"/>
      <c r="AB97" s="1076" t="s">
        <v>212</v>
      </c>
      <c r="AC97" s="1076"/>
      <c r="AD97" s="1011"/>
      <c r="AE97" s="1011"/>
      <c r="AF97" s="1011"/>
      <c r="AG97" s="1078"/>
      <c r="AH97" s="1081"/>
      <c r="AI97" s="1081"/>
      <c r="AJ97" s="1081"/>
      <c r="AK97" s="1081"/>
      <c r="AL97" s="1081"/>
      <c r="AM97" s="1081"/>
      <c r="AN97" s="1081"/>
      <c r="AO97" s="1081"/>
      <c r="AP97" s="1080"/>
      <c r="AQ97" s="1078"/>
      <c r="AR97" s="1081"/>
      <c r="AS97" s="1081"/>
      <c r="AT97" s="1081"/>
      <c r="AU97" s="1081"/>
      <c r="AV97" s="1081"/>
      <c r="AW97" s="1081"/>
      <c r="AX97" s="1081"/>
      <c r="AY97" s="1081"/>
      <c r="AZ97" s="1081"/>
      <c r="BA97" s="1081"/>
      <c r="BB97" s="1081"/>
      <c r="BC97" s="1082"/>
      <c r="BD97" s="1083"/>
      <c r="BE97" s="1083"/>
      <c r="BF97" s="1236"/>
      <c r="BG97" s="1078"/>
      <c r="BH97" s="1081"/>
      <c r="BI97" s="1081"/>
      <c r="BJ97" s="1081"/>
      <c r="BK97" s="1088"/>
      <c r="BL97" s="1085"/>
      <c r="BM97" s="1081"/>
    </row>
    <row r="98" spans="1:65" ht="30" x14ac:dyDescent="0.25">
      <c r="A98" s="1181" t="s">
        <v>1658</v>
      </c>
      <c r="B98" s="1021"/>
      <c r="C98" s="1074"/>
      <c r="D98" s="515" t="str">
        <f>_xlfn.XLOOKUP($C98, '15. New Fleet Description'!$A$14:$A$815,'15. New Fleet Description'!H$14:H$815, "", 0, 1)</f>
        <v/>
      </c>
      <c r="E98" s="515" t="str">
        <f>_xlfn.XLOOKUP($C98, '15. New Fleet Description'!$A$14:$A$815,'15. New Fleet Description'!B$14:B$815, "", 0, 1)</f>
        <v/>
      </c>
      <c r="F98" s="515" t="str">
        <f>_xlfn.XLOOKUP($C98, '15. New Fleet Description'!$A$14:$A$815,'15. New Fleet Description'!C$14:C$815, "", 0, 1)</f>
        <v/>
      </c>
      <c r="G98" s="515" t="str">
        <f>_xlfn.XLOOKUP($C98, '15. New Fleet Description'!$A$14:$A$815,'15. New Fleet Description'!D$14:D$815, "", 0, 1)</f>
        <v/>
      </c>
      <c r="H98" s="515" t="str">
        <f>_xlfn.XLOOKUP($C98, '15. New Fleet Description'!$A$14:$A$815,'15. New Fleet Description'!E$14:E$815, "", 0, 1)</f>
        <v/>
      </c>
      <c r="I98" s="515" t="str">
        <f>_xlfn.XLOOKUP($C98, '15. New Fleet Description'!$A$14:$A$815,'15. New Fleet Description'!F$14:F$815, "", 0, 1)</f>
        <v/>
      </c>
      <c r="J98" s="515" t="str">
        <f>_xlfn.XLOOKUP($C98, '15. New Fleet Description'!$A$14:$A$815,'15. New Fleet Description'!G$14:G$815, "", 0, 1)</f>
        <v/>
      </c>
      <c r="K98" s="725" t="str">
        <f>_xlfn.XLOOKUP($C98, '15. New Fleet Description'!$A$14:$A$815,'15. New Fleet Description'!K$14:K$815, "", 0, 1)</f>
        <v/>
      </c>
      <c r="L98" s="515" t="str">
        <f>_xlfn.XLOOKUP($C98, '15. New Fleet Description'!$A$14:$A$815,'15. New Fleet Description'!L$14:L$815, "", 0, 1)</f>
        <v/>
      </c>
      <c r="M98" s="515" t="str">
        <f>_xlfn.XLOOKUP($C98, '15. New Fleet Description'!$A$14:$A$815,'15. New Fleet Description'!M$14:M$815, "", 0, 1)</f>
        <v/>
      </c>
      <c r="N98" s="515" t="str">
        <f>_xlfn.XLOOKUP($C98, '15. New Fleet Description'!$A$14:$A$815,'15. New Fleet Description'!N$14:N$815, "", 0, 1)</f>
        <v/>
      </c>
      <c r="O98" s="515" t="str">
        <f>_xlfn.XLOOKUP($C98, '15. New Fleet Description'!$A$14:$A$815,'15. New Fleet Description'!O$14:O$815, "", 0, 1)</f>
        <v/>
      </c>
      <c r="P98" s="515" t="str">
        <f>_xlfn.XLOOKUP($C98, '15. New Fleet Description'!$A$14:$A$815,'15. New Fleet Description'!P$14:P$815, "", 0, 1)</f>
        <v/>
      </c>
      <c r="Q98" s="515" t="str">
        <f>_xlfn.XLOOKUP($C98, '15. New Fleet Description'!$A$14:$A$815,'15. New Fleet Description'!R$14:R$815, "", 0, 1)</f>
        <v/>
      </c>
      <c r="R98" s="515" t="str">
        <f>_xlfn.XLOOKUP($C98, '15. New Fleet Description'!$A$14:$A$815,'15. New Fleet Description'!S$14:S$815, "", 0, 1)</f>
        <v/>
      </c>
      <c r="S98" s="515" t="str">
        <f>_xlfn.XLOOKUP($C98, '15. New Fleet Description'!$A$14:$A$815,'15. New Fleet Description'!T$14:T$815, "", 0, 1)</f>
        <v/>
      </c>
      <c r="T98" s="515" t="str">
        <f>_xlfn.XLOOKUP($C98, '15. New Fleet Description'!$A$14:$A$815,'15. New Fleet Description'!U$14:U$815, "", 0, 1)</f>
        <v/>
      </c>
      <c r="U98" s="515" t="str">
        <f>_xlfn.XLOOKUP($C98, '15. New Fleet Description'!$A$14:$A$815,'15. New Fleet Description'!V$14:V$815, "", 0, 1)</f>
        <v/>
      </c>
      <c r="V98" s="515" t="str">
        <f>_xlfn.XLOOKUP($C98, '15. New Fleet Description'!$A$14:$A$815,'15. New Fleet Description'!W$14:W$815, "", 0, 1)</f>
        <v/>
      </c>
      <c r="W98" s="515" t="str">
        <f>_xlfn.XLOOKUP($C98, '15. New Fleet Description'!$A$14:$A$815,'15. New Fleet Description'!X$14:X$815, "", 0, 1)</f>
        <v/>
      </c>
      <c r="X98" s="515" t="str">
        <f>_xlfn.XLOOKUP($C98, '15. New Fleet Description'!$A$14:$A$815,'15. New Fleet Description'!Z$14:Z$815, "", 0, 1)</f>
        <v/>
      </c>
      <c r="Y98" s="515" t="str">
        <f>_xlfn.XLOOKUP($C98, '15. New Fleet Description'!$A$14:$A$815,'15. New Fleet Description'!AA$14:AA$815, "", 0, 1)</f>
        <v/>
      </c>
      <c r="Z98" s="515" t="str">
        <f>_xlfn.XLOOKUP($C98, '15. New Fleet Description'!$A$14:$A$815,'15. New Fleet Description'!AB$14:AB$815, "", 0, 1)</f>
        <v/>
      </c>
      <c r="AA98" s="1076"/>
      <c r="AB98" s="1076" t="s">
        <v>212</v>
      </c>
      <c r="AC98" s="1076"/>
      <c r="AD98" s="1011"/>
      <c r="AE98" s="1011"/>
      <c r="AF98" s="1011"/>
      <c r="AG98" s="1078"/>
      <c r="AH98" s="1081"/>
      <c r="AI98" s="1081"/>
      <c r="AJ98" s="1081"/>
      <c r="AK98" s="1081"/>
      <c r="AL98" s="1081"/>
      <c r="AM98" s="1081"/>
      <c r="AN98" s="1081"/>
      <c r="AO98" s="1081"/>
      <c r="AP98" s="1080"/>
      <c r="AQ98" s="1078"/>
      <c r="AR98" s="1081"/>
      <c r="AS98" s="1081"/>
      <c r="AT98" s="1081"/>
      <c r="AU98" s="1081"/>
      <c r="AV98" s="1081"/>
      <c r="AW98" s="1081"/>
      <c r="AX98" s="1081"/>
      <c r="AY98" s="1081"/>
      <c r="AZ98" s="1081"/>
      <c r="BA98" s="1081"/>
      <c r="BB98" s="1081"/>
      <c r="BC98" s="1082"/>
      <c r="BD98" s="1083"/>
      <c r="BE98" s="1083"/>
      <c r="BF98" s="1236"/>
      <c r="BG98" s="1078"/>
      <c r="BH98" s="1081"/>
      <c r="BI98" s="1081"/>
      <c r="BJ98" s="1081"/>
      <c r="BK98" s="1088"/>
      <c r="BL98" s="1085"/>
      <c r="BM98" s="1081"/>
    </row>
    <row r="99" spans="1:65" ht="30" x14ac:dyDescent="0.25">
      <c r="A99" s="1181" t="s">
        <v>1659</v>
      </c>
      <c r="B99" s="1021"/>
      <c r="C99" s="1074"/>
      <c r="D99" s="515" t="str">
        <f>_xlfn.XLOOKUP($C99, '15. New Fleet Description'!$A$14:$A$815,'15. New Fleet Description'!H$14:H$815, "", 0, 1)</f>
        <v/>
      </c>
      <c r="E99" s="515" t="str">
        <f>_xlfn.XLOOKUP($C99, '15. New Fleet Description'!$A$14:$A$815,'15. New Fleet Description'!B$14:B$815, "", 0, 1)</f>
        <v/>
      </c>
      <c r="F99" s="515" t="str">
        <f>_xlfn.XLOOKUP($C99, '15. New Fleet Description'!$A$14:$A$815,'15. New Fleet Description'!C$14:C$815, "", 0, 1)</f>
        <v/>
      </c>
      <c r="G99" s="515" t="str">
        <f>_xlfn.XLOOKUP($C99, '15. New Fleet Description'!$A$14:$A$815,'15. New Fleet Description'!D$14:D$815, "", 0, 1)</f>
        <v/>
      </c>
      <c r="H99" s="515" t="str">
        <f>_xlfn.XLOOKUP($C99, '15. New Fleet Description'!$A$14:$A$815,'15. New Fleet Description'!E$14:E$815, "", 0, 1)</f>
        <v/>
      </c>
      <c r="I99" s="515" t="str">
        <f>_xlfn.XLOOKUP($C99, '15. New Fleet Description'!$A$14:$A$815,'15. New Fleet Description'!F$14:F$815, "", 0, 1)</f>
        <v/>
      </c>
      <c r="J99" s="515" t="str">
        <f>_xlfn.XLOOKUP($C99, '15. New Fleet Description'!$A$14:$A$815,'15. New Fleet Description'!G$14:G$815, "", 0, 1)</f>
        <v/>
      </c>
      <c r="K99" s="725" t="str">
        <f>_xlfn.XLOOKUP($C99, '15. New Fleet Description'!$A$14:$A$815,'15. New Fleet Description'!K$14:K$815, "", 0, 1)</f>
        <v/>
      </c>
      <c r="L99" s="515" t="str">
        <f>_xlfn.XLOOKUP($C99, '15. New Fleet Description'!$A$14:$A$815,'15. New Fleet Description'!L$14:L$815, "", 0, 1)</f>
        <v/>
      </c>
      <c r="M99" s="515" t="str">
        <f>_xlfn.XLOOKUP($C99, '15. New Fleet Description'!$A$14:$A$815,'15. New Fleet Description'!M$14:M$815, "", 0, 1)</f>
        <v/>
      </c>
      <c r="N99" s="515" t="str">
        <f>_xlfn.XLOOKUP($C99, '15. New Fleet Description'!$A$14:$A$815,'15. New Fleet Description'!N$14:N$815, "", 0, 1)</f>
        <v/>
      </c>
      <c r="O99" s="515" t="str">
        <f>_xlfn.XLOOKUP($C99, '15. New Fleet Description'!$A$14:$A$815,'15. New Fleet Description'!O$14:O$815, "", 0, 1)</f>
        <v/>
      </c>
      <c r="P99" s="515" t="str">
        <f>_xlfn.XLOOKUP($C99, '15. New Fleet Description'!$A$14:$A$815,'15. New Fleet Description'!P$14:P$815, "", 0, 1)</f>
        <v/>
      </c>
      <c r="Q99" s="515" t="str">
        <f>_xlfn.XLOOKUP($C99, '15. New Fleet Description'!$A$14:$A$815,'15. New Fleet Description'!R$14:R$815, "", 0, 1)</f>
        <v/>
      </c>
      <c r="R99" s="515" t="str">
        <f>_xlfn.XLOOKUP($C99, '15. New Fleet Description'!$A$14:$A$815,'15. New Fleet Description'!S$14:S$815, "", 0, 1)</f>
        <v/>
      </c>
      <c r="S99" s="515" t="str">
        <f>_xlfn.XLOOKUP($C99, '15. New Fleet Description'!$A$14:$A$815,'15. New Fleet Description'!T$14:T$815, "", 0, 1)</f>
        <v/>
      </c>
      <c r="T99" s="515" t="str">
        <f>_xlfn.XLOOKUP($C99, '15. New Fleet Description'!$A$14:$A$815,'15. New Fleet Description'!U$14:U$815, "", 0, 1)</f>
        <v/>
      </c>
      <c r="U99" s="515" t="str">
        <f>_xlfn.XLOOKUP($C99, '15. New Fleet Description'!$A$14:$A$815,'15. New Fleet Description'!V$14:V$815, "", 0, 1)</f>
        <v/>
      </c>
      <c r="V99" s="515" t="str">
        <f>_xlfn.XLOOKUP($C99, '15. New Fleet Description'!$A$14:$A$815,'15. New Fleet Description'!W$14:W$815, "", 0, 1)</f>
        <v/>
      </c>
      <c r="W99" s="515" t="str">
        <f>_xlfn.XLOOKUP($C99, '15. New Fleet Description'!$A$14:$A$815,'15. New Fleet Description'!X$14:X$815, "", 0, 1)</f>
        <v/>
      </c>
      <c r="X99" s="515" t="str">
        <f>_xlfn.XLOOKUP($C99, '15. New Fleet Description'!$A$14:$A$815,'15. New Fleet Description'!Z$14:Z$815, "", 0, 1)</f>
        <v/>
      </c>
      <c r="Y99" s="515" t="str">
        <f>_xlfn.XLOOKUP($C99, '15. New Fleet Description'!$A$14:$A$815,'15. New Fleet Description'!AA$14:AA$815, "", 0, 1)</f>
        <v/>
      </c>
      <c r="Z99" s="515" t="str">
        <f>_xlfn.XLOOKUP($C99, '15. New Fleet Description'!$A$14:$A$815,'15. New Fleet Description'!AB$14:AB$815, "", 0, 1)</f>
        <v/>
      </c>
      <c r="AA99" s="1076"/>
      <c r="AB99" s="1076" t="s">
        <v>212</v>
      </c>
      <c r="AC99" s="1076"/>
      <c r="AD99" s="1011"/>
      <c r="AE99" s="1011"/>
      <c r="AF99" s="1011"/>
      <c r="AG99" s="1078"/>
      <c r="AH99" s="1081"/>
      <c r="AI99" s="1081"/>
      <c r="AJ99" s="1081"/>
      <c r="AK99" s="1081"/>
      <c r="AL99" s="1081"/>
      <c r="AM99" s="1081"/>
      <c r="AN99" s="1081"/>
      <c r="AO99" s="1081"/>
      <c r="AP99" s="1080"/>
      <c r="AQ99" s="1078"/>
      <c r="AR99" s="1081"/>
      <c r="AS99" s="1081"/>
      <c r="AT99" s="1081"/>
      <c r="AU99" s="1081"/>
      <c r="AV99" s="1081"/>
      <c r="AW99" s="1081"/>
      <c r="AX99" s="1081"/>
      <c r="AY99" s="1081"/>
      <c r="AZ99" s="1081"/>
      <c r="BA99" s="1081"/>
      <c r="BB99" s="1081"/>
      <c r="BC99" s="1082"/>
      <c r="BD99" s="1083"/>
      <c r="BE99" s="1083"/>
      <c r="BF99" s="1236"/>
      <c r="BG99" s="1078"/>
      <c r="BH99" s="1081"/>
      <c r="BI99" s="1081"/>
      <c r="BJ99" s="1081"/>
      <c r="BK99" s="1088"/>
      <c r="BL99" s="1085"/>
      <c r="BM99" s="1081"/>
    </row>
    <row r="100" spans="1:65" ht="30" x14ac:dyDescent="0.25">
      <c r="A100" s="1181" t="s">
        <v>1660</v>
      </c>
      <c r="B100" s="1021"/>
      <c r="C100" s="1074"/>
      <c r="D100" s="515" t="str">
        <f>_xlfn.XLOOKUP($C100, '15. New Fleet Description'!$A$14:$A$815,'15. New Fleet Description'!H$14:H$815, "", 0, 1)</f>
        <v/>
      </c>
      <c r="E100" s="515" t="str">
        <f>_xlfn.XLOOKUP($C100, '15. New Fleet Description'!$A$14:$A$815,'15. New Fleet Description'!B$14:B$815, "", 0, 1)</f>
        <v/>
      </c>
      <c r="F100" s="515" t="str">
        <f>_xlfn.XLOOKUP($C100, '15. New Fleet Description'!$A$14:$A$815,'15. New Fleet Description'!C$14:C$815, "", 0, 1)</f>
        <v/>
      </c>
      <c r="G100" s="515" t="str">
        <f>_xlfn.XLOOKUP($C100, '15. New Fleet Description'!$A$14:$A$815,'15. New Fleet Description'!D$14:D$815, "", 0, 1)</f>
        <v/>
      </c>
      <c r="H100" s="515" t="str">
        <f>_xlfn.XLOOKUP($C100, '15. New Fleet Description'!$A$14:$A$815,'15. New Fleet Description'!E$14:E$815, "", 0, 1)</f>
        <v/>
      </c>
      <c r="I100" s="515" t="str">
        <f>_xlfn.XLOOKUP($C100, '15. New Fleet Description'!$A$14:$A$815,'15. New Fleet Description'!F$14:F$815, "", 0, 1)</f>
        <v/>
      </c>
      <c r="J100" s="515" t="str">
        <f>_xlfn.XLOOKUP($C100, '15. New Fleet Description'!$A$14:$A$815,'15. New Fleet Description'!G$14:G$815, "", 0, 1)</f>
        <v/>
      </c>
      <c r="K100" s="725" t="str">
        <f>_xlfn.XLOOKUP($C100, '15. New Fleet Description'!$A$14:$A$815,'15. New Fleet Description'!K$14:K$815, "", 0, 1)</f>
        <v/>
      </c>
      <c r="L100" s="515" t="str">
        <f>_xlfn.XLOOKUP($C100, '15. New Fleet Description'!$A$14:$A$815,'15. New Fleet Description'!L$14:L$815, "", 0, 1)</f>
        <v/>
      </c>
      <c r="M100" s="515" t="str">
        <f>_xlfn.XLOOKUP($C100, '15. New Fleet Description'!$A$14:$A$815,'15. New Fleet Description'!M$14:M$815, "", 0, 1)</f>
        <v/>
      </c>
      <c r="N100" s="515" t="str">
        <f>_xlfn.XLOOKUP($C100, '15. New Fleet Description'!$A$14:$A$815,'15. New Fleet Description'!N$14:N$815, "", 0, 1)</f>
        <v/>
      </c>
      <c r="O100" s="515" t="str">
        <f>_xlfn.XLOOKUP($C100, '15. New Fleet Description'!$A$14:$A$815,'15. New Fleet Description'!O$14:O$815, "", 0, 1)</f>
        <v/>
      </c>
      <c r="P100" s="515" t="str">
        <f>_xlfn.XLOOKUP($C100, '15. New Fleet Description'!$A$14:$A$815,'15. New Fleet Description'!P$14:P$815, "", 0, 1)</f>
        <v/>
      </c>
      <c r="Q100" s="515" t="str">
        <f>_xlfn.XLOOKUP($C100, '15. New Fleet Description'!$A$14:$A$815,'15. New Fleet Description'!R$14:R$815, "", 0, 1)</f>
        <v/>
      </c>
      <c r="R100" s="515" t="str">
        <f>_xlfn.XLOOKUP($C100, '15. New Fleet Description'!$A$14:$A$815,'15. New Fleet Description'!S$14:S$815, "", 0, 1)</f>
        <v/>
      </c>
      <c r="S100" s="515" t="str">
        <f>_xlfn.XLOOKUP($C100, '15. New Fleet Description'!$A$14:$A$815,'15. New Fleet Description'!T$14:T$815, "", 0, 1)</f>
        <v/>
      </c>
      <c r="T100" s="515" t="str">
        <f>_xlfn.XLOOKUP($C100, '15. New Fleet Description'!$A$14:$A$815,'15. New Fleet Description'!U$14:U$815, "", 0, 1)</f>
        <v/>
      </c>
      <c r="U100" s="515" t="str">
        <f>_xlfn.XLOOKUP($C100, '15. New Fleet Description'!$A$14:$A$815,'15. New Fleet Description'!V$14:V$815, "", 0, 1)</f>
        <v/>
      </c>
      <c r="V100" s="515" t="str">
        <f>_xlfn.XLOOKUP($C100, '15. New Fleet Description'!$A$14:$A$815,'15. New Fleet Description'!W$14:W$815, "", 0, 1)</f>
        <v/>
      </c>
      <c r="W100" s="515" t="str">
        <f>_xlfn.XLOOKUP($C100, '15. New Fleet Description'!$A$14:$A$815,'15. New Fleet Description'!X$14:X$815, "", 0, 1)</f>
        <v/>
      </c>
      <c r="X100" s="515" t="str">
        <f>_xlfn.XLOOKUP($C100, '15. New Fleet Description'!$A$14:$A$815,'15. New Fleet Description'!Z$14:Z$815, "", 0, 1)</f>
        <v/>
      </c>
      <c r="Y100" s="515" t="str">
        <f>_xlfn.XLOOKUP($C100, '15. New Fleet Description'!$A$14:$A$815,'15. New Fleet Description'!AA$14:AA$815, "", 0, 1)</f>
        <v/>
      </c>
      <c r="Z100" s="515" t="str">
        <f>_xlfn.XLOOKUP($C100, '15. New Fleet Description'!$A$14:$A$815,'15. New Fleet Description'!AB$14:AB$815, "", 0, 1)</f>
        <v/>
      </c>
      <c r="AA100" s="1076"/>
      <c r="AB100" s="1076" t="s">
        <v>212</v>
      </c>
      <c r="AC100" s="1076"/>
      <c r="AD100" s="1011"/>
      <c r="AE100" s="1011"/>
      <c r="AF100" s="1011"/>
      <c r="AG100" s="1078"/>
      <c r="AH100" s="1081"/>
      <c r="AI100" s="1081"/>
      <c r="AJ100" s="1081"/>
      <c r="AK100" s="1081"/>
      <c r="AL100" s="1081"/>
      <c r="AM100" s="1081"/>
      <c r="AN100" s="1081"/>
      <c r="AO100" s="1081"/>
      <c r="AP100" s="1080"/>
      <c r="AQ100" s="1078"/>
      <c r="AR100" s="1081"/>
      <c r="AS100" s="1081"/>
      <c r="AT100" s="1081"/>
      <c r="AU100" s="1081"/>
      <c r="AV100" s="1081"/>
      <c r="AW100" s="1081"/>
      <c r="AX100" s="1081"/>
      <c r="AY100" s="1081"/>
      <c r="AZ100" s="1081"/>
      <c r="BA100" s="1081"/>
      <c r="BB100" s="1081"/>
      <c r="BC100" s="1082"/>
      <c r="BD100" s="1083"/>
      <c r="BE100" s="1083"/>
      <c r="BF100" s="1236"/>
      <c r="BG100" s="1078"/>
      <c r="BH100" s="1081"/>
      <c r="BI100" s="1081"/>
      <c r="BJ100" s="1081"/>
      <c r="BK100" s="1088"/>
      <c r="BL100" s="1085"/>
      <c r="BM100" s="1081"/>
    </row>
    <row r="101" spans="1:65" ht="30" x14ac:dyDescent="0.25">
      <c r="A101" s="1181" t="s">
        <v>1661</v>
      </c>
      <c r="B101" s="1021"/>
      <c r="C101" s="1074"/>
      <c r="D101" s="515" t="str">
        <f>_xlfn.XLOOKUP($C101, '15. New Fleet Description'!$A$14:$A$815,'15. New Fleet Description'!H$14:H$815, "", 0, 1)</f>
        <v/>
      </c>
      <c r="E101" s="515" t="str">
        <f>_xlfn.XLOOKUP($C101, '15. New Fleet Description'!$A$14:$A$815,'15. New Fleet Description'!B$14:B$815, "", 0, 1)</f>
        <v/>
      </c>
      <c r="F101" s="515" t="str">
        <f>_xlfn.XLOOKUP($C101, '15. New Fleet Description'!$A$14:$A$815,'15. New Fleet Description'!C$14:C$815, "", 0, 1)</f>
        <v/>
      </c>
      <c r="G101" s="515" t="str">
        <f>_xlfn.XLOOKUP($C101, '15. New Fleet Description'!$A$14:$A$815,'15. New Fleet Description'!D$14:D$815, "", 0, 1)</f>
        <v/>
      </c>
      <c r="H101" s="515" t="str">
        <f>_xlfn.XLOOKUP($C101, '15. New Fleet Description'!$A$14:$A$815,'15. New Fleet Description'!E$14:E$815, "", 0, 1)</f>
        <v/>
      </c>
      <c r="I101" s="515" t="str">
        <f>_xlfn.XLOOKUP($C101, '15. New Fleet Description'!$A$14:$A$815,'15. New Fleet Description'!F$14:F$815, "", 0, 1)</f>
        <v/>
      </c>
      <c r="J101" s="515" t="str">
        <f>_xlfn.XLOOKUP($C101, '15. New Fleet Description'!$A$14:$A$815,'15. New Fleet Description'!G$14:G$815, "", 0, 1)</f>
        <v/>
      </c>
      <c r="K101" s="725" t="str">
        <f>_xlfn.XLOOKUP($C101, '15. New Fleet Description'!$A$14:$A$815,'15. New Fleet Description'!K$14:K$815, "", 0, 1)</f>
        <v/>
      </c>
      <c r="L101" s="515" t="str">
        <f>_xlfn.XLOOKUP($C101, '15. New Fleet Description'!$A$14:$A$815,'15. New Fleet Description'!L$14:L$815, "", 0, 1)</f>
        <v/>
      </c>
      <c r="M101" s="515" t="str">
        <f>_xlfn.XLOOKUP($C101, '15. New Fleet Description'!$A$14:$A$815,'15. New Fleet Description'!M$14:M$815, "", 0, 1)</f>
        <v/>
      </c>
      <c r="N101" s="515" t="str">
        <f>_xlfn.XLOOKUP($C101, '15. New Fleet Description'!$A$14:$A$815,'15. New Fleet Description'!N$14:N$815, "", 0, 1)</f>
        <v/>
      </c>
      <c r="O101" s="515" t="str">
        <f>_xlfn.XLOOKUP($C101, '15. New Fleet Description'!$A$14:$A$815,'15. New Fleet Description'!O$14:O$815, "", 0, 1)</f>
        <v/>
      </c>
      <c r="P101" s="515" t="str">
        <f>_xlfn.XLOOKUP($C101, '15. New Fleet Description'!$A$14:$A$815,'15. New Fleet Description'!P$14:P$815, "", 0, 1)</f>
        <v/>
      </c>
      <c r="Q101" s="515" t="str">
        <f>_xlfn.XLOOKUP($C101, '15. New Fleet Description'!$A$14:$A$815,'15. New Fleet Description'!R$14:R$815, "", 0, 1)</f>
        <v/>
      </c>
      <c r="R101" s="515" t="str">
        <f>_xlfn.XLOOKUP($C101, '15. New Fleet Description'!$A$14:$A$815,'15. New Fleet Description'!S$14:S$815, "", 0, 1)</f>
        <v/>
      </c>
      <c r="S101" s="515" t="str">
        <f>_xlfn.XLOOKUP($C101, '15. New Fleet Description'!$A$14:$A$815,'15. New Fleet Description'!T$14:T$815, "", 0, 1)</f>
        <v/>
      </c>
      <c r="T101" s="515" t="str">
        <f>_xlfn.XLOOKUP($C101, '15. New Fleet Description'!$A$14:$A$815,'15. New Fleet Description'!U$14:U$815, "", 0, 1)</f>
        <v/>
      </c>
      <c r="U101" s="515" t="str">
        <f>_xlfn.XLOOKUP($C101, '15. New Fleet Description'!$A$14:$A$815,'15. New Fleet Description'!V$14:V$815, "", 0, 1)</f>
        <v/>
      </c>
      <c r="V101" s="515" t="str">
        <f>_xlfn.XLOOKUP($C101, '15. New Fleet Description'!$A$14:$A$815,'15. New Fleet Description'!W$14:W$815, "", 0, 1)</f>
        <v/>
      </c>
      <c r="W101" s="515" t="str">
        <f>_xlfn.XLOOKUP($C101, '15. New Fleet Description'!$A$14:$A$815,'15. New Fleet Description'!X$14:X$815, "", 0, 1)</f>
        <v/>
      </c>
      <c r="X101" s="515" t="str">
        <f>_xlfn.XLOOKUP($C101, '15. New Fleet Description'!$A$14:$A$815,'15. New Fleet Description'!Z$14:Z$815, "", 0, 1)</f>
        <v/>
      </c>
      <c r="Y101" s="515" t="str">
        <f>_xlfn.XLOOKUP($C101, '15. New Fleet Description'!$A$14:$A$815,'15. New Fleet Description'!AA$14:AA$815, "", 0, 1)</f>
        <v/>
      </c>
      <c r="Z101" s="515" t="str">
        <f>_xlfn.XLOOKUP($C101, '15. New Fleet Description'!$A$14:$A$815,'15. New Fleet Description'!AB$14:AB$815, "", 0, 1)</f>
        <v/>
      </c>
      <c r="AA101" s="1076"/>
      <c r="AB101" s="1076" t="s">
        <v>212</v>
      </c>
      <c r="AC101" s="1076"/>
      <c r="AD101" s="1011"/>
      <c r="AE101" s="1011"/>
      <c r="AF101" s="1011"/>
      <c r="AG101" s="1078"/>
      <c r="AH101" s="1081"/>
      <c r="AI101" s="1081"/>
      <c r="AJ101" s="1081"/>
      <c r="AK101" s="1081"/>
      <c r="AL101" s="1081"/>
      <c r="AM101" s="1081"/>
      <c r="AN101" s="1081"/>
      <c r="AO101" s="1081"/>
      <c r="AP101" s="1080"/>
      <c r="AQ101" s="1078"/>
      <c r="AR101" s="1081"/>
      <c r="AS101" s="1081"/>
      <c r="AT101" s="1081"/>
      <c r="AU101" s="1081"/>
      <c r="AV101" s="1081"/>
      <c r="AW101" s="1081"/>
      <c r="AX101" s="1081"/>
      <c r="AY101" s="1081"/>
      <c r="AZ101" s="1081"/>
      <c r="BA101" s="1081"/>
      <c r="BB101" s="1081"/>
      <c r="BC101" s="1082"/>
      <c r="BD101" s="1083"/>
      <c r="BE101" s="1083"/>
      <c r="BF101" s="1236"/>
      <c r="BG101" s="1078"/>
      <c r="BH101" s="1081"/>
      <c r="BI101" s="1081"/>
      <c r="BJ101" s="1081"/>
      <c r="BK101" s="1088"/>
      <c r="BL101" s="1085"/>
      <c r="BM101" s="1081"/>
    </row>
    <row r="102" spans="1:65" ht="30" x14ac:dyDescent="0.25">
      <c r="A102" s="1181" t="s">
        <v>1662</v>
      </c>
      <c r="B102" s="1021"/>
      <c r="C102" s="1074"/>
      <c r="D102" s="515" t="str">
        <f>_xlfn.XLOOKUP($C102, '15. New Fleet Description'!$A$14:$A$815,'15. New Fleet Description'!H$14:H$815, "", 0, 1)</f>
        <v/>
      </c>
      <c r="E102" s="515" t="str">
        <f>_xlfn.XLOOKUP($C102, '15. New Fleet Description'!$A$14:$A$815,'15. New Fleet Description'!B$14:B$815, "", 0, 1)</f>
        <v/>
      </c>
      <c r="F102" s="515" t="str">
        <f>_xlfn.XLOOKUP($C102, '15. New Fleet Description'!$A$14:$A$815,'15. New Fleet Description'!C$14:C$815, "", 0, 1)</f>
        <v/>
      </c>
      <c r="G102" s="515" t="str">
        <f>_xlfn.XLOOKUP($C102, '15. New Fleet Description'!$A$14:$A$815,'15. New Fleet Description'!D$14:D$815, "", 0, 1)</f>
        <v/>
      </c>
      <c r="H102" s="515" t="str">
        <f>_xlfn.XLOOKUP($C102, '15. New Fleet Description'!$A$14:$A$815,'15. New Fleet Description'!E$14:E$815, "", 0, 1)</f>
        <v/>
      </c>
      <c r="I102" s="515" t="str">
        <f>_xlfn.XLOOKUP($C102, '15. New Fleet Description'!$A$14:$A$815,'15. New Fleet Description'!F$14:F$815, "", 0, 1)</f>
        <v/>
      </c>
      <c r="J102" s="515" t="str">
        <f>_xlfn.XLOOKUP($C102, '15. New Fleet Description'!$A$14:$A$815,'15. New Fleet Description'!G$14:G$815, "", 0, 1)</f>
        <v/>
      </c>
      <c r="K102" s="725" t="str">
        <f>_xlfn.XLOOKUP($C102, '15. New Fleet Description'!$A$14:$A$815,'15. New Fleet Description'!K$14:K$815, "", 0, 1)</f>
        <v/>
      </c>
      <c r="L102" s="515" t="str">
        <f>_xlfn.XLOOKUP($C102, '15. New Fleet Description'!$A$14:$A$815,'15. New Fleet Description'!L$14:L$815, "", 0, 1)</f>
        <v/>
      </c>
      <c r="M102" s="515" t="str">
        <f>_xlfn.XLOOKUP($C102, '15. New Fleet Description'!$A$14:$A$815,'15. New Fleet Description'!M$14:M$815, "", 0, 1)</f>
        <v/>
      </c>
      <c r="N102" s="515" t="str">
        <f>_xlfn.XLOOKUP($C102, '15. New Fleet Description'!$A$14:$A$815,'15. New Fleet Description'!N$14:N$815, "", 0, 1)</f>
        <v/>
      </c>
      <c r="O102" s="515" t="str">
        <f>_xlfn.XLOOKUP($C102, '15. New Fleet Description'!$A$14:$A$815,'15. New Fleet Description'!O$14:O$815, "", 0, 1)</f>
        <v/>
      </c>
      <c r="P102" s="515" t="str">
        <f>_xlfn.XLOOKUP($C102, '15. New Fleet Description'!$A$14:$A$815,'15. New Fleet Description'!P$14:P$815, "", 0, 1)</f>
        <v/>
      </c>
      <c r="Q102" s="515" t="str">
        <f>_xlfn.XLOOKUP($C102, '15. New Fleet Description'!$A$14:$A$815,'15. New Fleet Description'!R$14:R$815, "", 0, 1)</f>
        <v/>
      </c>
      <c r="R102" s="515" t="str">
        <f>_xlfn.XLOOKUP($C102, '15. New Fleet Description'!$A$14:$A$815,'15. New Fleet Description'!S$14:S$815, "", 0, 1)</f>
        <v/>
      </c>
      <c r="S102" s="515" t="str">
        <f>_xlfn.XLOOKUP($C102, '15. New Fleet Description'!$A$14:$A$815,'15. New Fleet Description'!T$14:T$815, "", 0, 1)</f>
        <v/>
      </c>
      <c r="T102" s="515" t="str">
        <f>_xlfn.XLOOKUP($C102, '15. New Fleet Description'!$A$14:$A$815,'15. New Fleet Description'!U$14:U$815, "", 0, 1)</f>
        <v/>
      </c>
      <c r="U102" s="515" t="str">
        <f>_xlfn.XLOOKUP($C102, '15. New Fleet Description'!$A$14:$A$815,'15. New Fleet Description'!V$14:V$815, "", 0, 1)</f>
        <v/>
      </c>
      <c r="V102" s="515" t="str">
        <f>_xlfn.XLOOKUP($C102, '15. New Fleet Description'!$A$14:$A$815,'15. New Fleet Description'!W$14:W$815, "", 0, 1)</f>
        <v/>
      </c>
      <c r="W102" s="515" t="str">
        <f>_xlfn.XLOOKUP($C102, '15. New Fleet Description'!$A$14:$A$815,'15. New Fleet Description'!X$14:X$815, "", 0, 1)</f>
        <v/>
      </c>
      <c r="X102" s="515" t="str">
        <f>_xlfn.XLOOKUP($C102, '15. New Fleet Description'!$A$14:$A$815,'15. New Fleet Description'!Z$14:Z$815, "", 0, 1)</f>
        <v/>
      </c>
      <c r="Y102" s="515" t="str">
        <f>_xlfn.XLOOKUP($C102, '15. New Fleet Description'!$A$14:$A$815,'15. New Fleet Description'!AA$14:AA$815, "", 0, 1)</f>
        <v/>
      </c>
      <c r="Z102" s="515" t="str">
        <f>_xlfn.XLOOKUP($C102, '15. New Fleet Description'!$A$14:$A$815,'15. New Fleet Description'!AB$14:AB$815, "", 0, 1)</f>
        <v/>
      </c>
      <c r="AA102" s="1076"/>
      <c r="AB102" s="1076" t="s">
        <v>212</v>
      </c>
      <c r="AC102" s="1076"/>
      <c r="AD102" s="1011"/>
      <c r="AE102" s="1011"/>
      <c r="AF102" s="1011"/>
      <c r="AG102" s="1078"/>
      <c r="AH102" s="1081"/>
      <c r="AI102" s="1081"/>
      <c r="AJ102" s="1081"/>
      <c r="AK102" s="1081"/>
      <c r="AL102" s="1081"/>
      <c r="AM102" s="1081"/>
      <c r="AN102" s="1081"/>
      <c r="AO102" s="1081"/>
      <c r="AP102" s="1080"/>
      <c r="AQ102" s="1078"/>
      <c r="AR102" s="1081"/>
      <c r="AS102" s="1081"/>
      <c r="AT102" s="1081"/>
      <c r="AU102" s="1081"/>
      <c r="AV102" s="1081"/>
      <c r="AW102" s="1081"/>
      <c r="AX102" s="1081"/>
      <c r="AY102" s="1081"/>
      <c r="AZ102" s="1081"/>
      <c r="BA102" s="1081"/>
      <c r="BB102" s="1081"/>
      <c r="BC102" s="1082"/>
      <c r="BD102" s="1083"/>
      <c r="BE102" s="1083"/>
      <c r="BF102" s="1236"/>
      <c r="BG102" s="1078"/>
      <c r="BH102" s="1081"/>
      <c r="BI102" s="1081"/>
      <c r="BJ102" s="1081"/>
      <c r="BK102" s="1088"/>
      <c r="BL102" s="1085"/>
      <c r="BM102" s="1081"/>
    </row>
    <row r="103" spans="1:65" ht="30" x14ac:dyDescent="0.25">
      <c r="A103" s="1181" t="s">
        <v>1663</v>
      </c>
      <c r="B103" s="1021"/>
      <c r="C103" s="1074"/>
      <c r="D103" s="515" t="str">
        <f>_xlfn.XLOOKUP($C103, '15. New Fleet Description'!$A$14:$A$815,'15. New Fleet Description'!H$14:H$815, "", 0, 1)</f>
        <v/>
      </c>
      <c r="E103" s="515" t="str">
        <f>_xlfn.XLOOKUP($C103, '15. New Fleet Description'!$A$14:$A$815,'15. New Fleet Description'!B$14:B$815, "", 0, 1)</f>
        <v/>
      </c>
      <c r="F103" s="515" t="str">
        <f>_xlfn.XLOOKUP($C103, '15. New Fleet Description'!$A$14:$A$815,'15. New Fleet Description'!C$14:C$815, "", 0, 1)</f>
        <v/>
      </c>
      <c r="G103" s="515" t="str">
        <f>_xlfn.XLOOKUP($C103, '15. New Fleet Description'!$A$14:$A$815,'15. New Fleet Description'!D$14:D$815, "", 0, 1)</f>
        <v/>
      </c>
      <c r="H103" s="515" t="str">
        <f>_xlfn.XLOOKUP($C103, '15. New Fleet Description'!$A$14:$A$815,'15. New Fleet Description'!E$14:E$815, "", 0, 1)</f>
        <v/>
      </c>
      <c r="I103" s="515" t="str">
        <f>_xlfn.XLOOKUP($C103, '15. New Fleet Description'!$A$14:$A$815,'15. New Fleet Description'!F$14:F$815, "", 0, 1)</f>
        <v/>
      </c>
      <c r="J103" s="515" t="str">
        <f>_xlfn.XLOOKUP($C103, '15. New Fleet Description'!$A$14:$A$815,'15. New Fleet Description'!G$14:G$815, "", 0, 1)</f>
        <v/>
      </c>
      <c r="K103" s="725" t="str">
        <f>_xlfn.XLOOKUP($C103, '15. New Fleet Description'!$A$14:$A$815,'15. New Fleet Description'!K$14:K$815, "", 0, 1)</f>
        <v/>
      </c>
      <c r="L103" s="515" t="str">
        <f>_xlfn.XLOOKUP($C103, '15. New Fleet Description'!$A$14:$A$815,'15. New Fleet Description'!L$14:L$815, "", 0, 1)</f>
        <v/>
      </c>
      <c r="M103" s="515" t="str">
        <f>_xlfn.XLOOKUP($C103, '15. New Fleet Description'!$A$14:$A$815,'15. New Fleet Description'!M$14:M$815, "", 0, 1)</f>
        <v/>
      </c>
      <c r="N103" s="515" t="str">
        <f>_xlfn.XLOOKUP($C103, '15. New Fleet Description'!$A$14:$A$815,'15. New Fleet Description'!N$14:N$815, "", 0, 1)</f>
        <v/>
      </c>
      <c r="O103" s="515" t="str">
        <f>_xlfn.XLOOKUP($C103, '15. New Fleet Description'!$A$14:$A$815,'15. New Fleet Description'!O$14:O$815, "", 0, 1)</f>
        <v/>
      </c>
      <c r="P103" s="515" t="str">
        <f>_xlfn.XLOOKUP($C103, '15. New Fleet Description'!$A$14:$A$815,'15. New Fleet Description'!P$14:P$815, "", 0, 1)</f>
        <v/>
      </c>
      <c r="Q103" s="515" t="str">
        <f>_xlfn.XLOOKUP($C103, '15. New Fleet Description'!$A$14:$A$815,'15. New Fleet Description'!R$14:R$815, "", 0, 1)</f>
        <v/>
      </c>
      <c r="R103" s="515" t="str">
        <f>_xlfn.XLOOKUP($C103, '15. New Fleet Description'!$A$14:$A$815,'15. New Fleet Description'!S$14:S$815, "", 0, 1)</f>
        <v/>
      </c>
      <c r="S103" s="515" t="str">
        <f>_xlfn.XLOOKUP($C103, '15. New Fleet Description'!$A$14:$A$815,'15. New Fleet Description'!T$14:T$815, "", 0, 1)</f>
        <v/>
      </c>
      <c r="T103" s="515" t="str">
        <f>_xlfn.XLOOKUP($C103, '15. New Fleet Description'!$A$14:$A$815,'15. New Fleet Description'!U$14:U$815, "", 0, 1)</f>
        <v/>
      </c>
      <c r="U103" s="515" t="str">
        <f>_xlfn.XLOOKUP($C103, '15. New Fleet Description'!$A$14:$A$815,'15. New Fleet Description'!V$14:V$815, "", 0, 1)</f>
        <v/>
      </c>
      <c r="V103" s="515" t="str">
        <f>_xlfn.XLOOKUP($C103, '15. New Fleet Description'!$A$14:$A$815,'15. New Fleet Description'!W$14:W$815, "", 0, 1)</f>
        <v/>
      </c>
      <c r="W103" s="515" t="str">
        <f>_xlfn.XLOOKUP($C103, '15. New Fleet Description'!$A$14:$A$815,'15. New Fleet Description'!X$14:X$815, "", 0, 1)</f>
        <v/>
      </c>
      <c r="X103" s="515" t="str">
        <f>_xlfn.XLOOKUP($C103, '15. New Fleet Description'!$A$14:$A$815,'15. New Fleet Description'!Z$14:Z$815, "", 0, 1)</f>
        <v/>
      </c>
      <c r="Y103" s="515" t="str">
        <f>_xlfn.XLOOKUP($C103, '15. New Fleet Description'!$A$14:$A$815,'15. New Fleet Description'!AA$14:AA$815, "", 0, 1)</f>
        <v/>
      </c>
      <c r="Z103" s="515" t="str">
        <f>_xlfn.XLOOKUP($C103, '15. New Fleet Description'!$A$14:$A$815,'15. New Fleet Description'!AB$14:AB$815, "", 0, 1)</f>
        <v/>
      </c>
      <c r="AA103" s="1076"/>
      <c r="AB103" s="1076" t="s">
        <v>212</v>
      </c>
      <c r="AC103" s="1076"/>
      <c r="AD103" s="1011"/>
      <c r="AE103" s="1011"/>
      <c r="AF103" s="1011"/>
      <c r="AG103" s="1078"/>
      <c r="AH103" s="1081"/>
      <c r="AI103" s="1081"/>
      <c r="AJ103" s="1081"/>
      <c r="AK103" s="1081"/>
      <c r="AL103" s="1081"/>
      <c r="AM103" s="1081"/>
      <c r="AN103" s="1081"/>
      <c r="AO103" s="1081"/>
      <c r="AP103" s="1080"/>
      <c r="AQ103" s="1078"/>
      <c r="AR103" s="1081"/>
      <c r="AS103" s="1081"/>
      <c r="AT103" s="1081"/>
      <c r="AU103" s="1081"/>
      <c r="AV103" s="1081"/>
      <c r="AW103" s="1081"/>
      <c r="AX103" s="1081"/>
      <c r="AY103" s="1081"/>
      <c r="AZ103" s="1081"/>
      <c r="BA103" s="1081"/>
      <c r="BB103" s="1081"/>
      <c r="BC103" s="1082"/>
      <c r="BD103" s="1083"/>
      <c r="BE103" s="1083"/>
      <c r="BF103" s="1236"/>
      <c r="BG103" s="1078"/>
      <c r="BH103" s="1081"/>
      <c r="BI103" s="1081"/>
      <c r="BJ103" s="1081"/>
      <c r="BK103" s="1088"/>
      <c r="BL103" s="1085"/>
      <c r="BM103" s="1081"/>
    </row>
    <row r="104" spans="1:65" ht="30" x14ac:dyDescent="0.25">
      <c r="A104" s="1181" t="s">
        <v>1664</v>
      </c>
      <c r="B104" s="1021"/>
      <c r="C104" s="1074"/>
      <c r="D104" s="515" t="str">
        <f>_xlfn.XLOOKUP($C104, '15. New Fleet Description'!$A$14:$A$815,'15. New Fleet Description'!H$14:H$815, "", 0, 1)</f>
        <v/>
      </c>
      <c r="E104" s="515" t="str">
        <f>_xlfn.XLOOKUP($C104, '15. New Fleet Description'!$A$14:$A$815,'15. New Fleet Description'!B$14:B$815, "", 0, 1)</f>
        <v/>
      </c>
      <c r="F104" s="515" t="str">
        <f>_xlfn.XLOOKUP($C104, '15. New Fleet Description'!$A$14:$A$815,'15. New Fleet Description'!C$14:C$815, "", 0, 1)</f>
        <v/>
      </c>
      <c r="G104" s="515" t="str">
        <f>_xlfn.XLOOKUP($C104, '15. New Fleet Description'!$A$14:$A$815,'15. New Fleet Description'!D$14:D$815, "", 0, 1)</f>
        <v/>
      </c>
      <c r="H104" s="515" t="str">
        <f>_xlfn.XLOOKUP($C104, '15. New Fleet Description'!$A$14:$A$815,'15. New Fleet Description'!E$14:E$815, "", 0, 1)</f>
        <v/>
      </c>
      <c r="I104" s="515" t="str">
        <f>_xlfn.XLOOKUP($C104, '15. New Fleet Description'!$A$14:$A$815,'15. New Fleet Description'!F$14:F$815, "", 0, 1)</f>
        <v/>
      </c>
      <c r="J104" s="515" t="str">
        <f>_xlfn.XLOOKUP($C104, '15. New Fleet Description'!$A$14:$A$815,'15. New Fleet Description'!G$14:G$815, "", 0, 1)</f>
        <v/>
      </c>
      <c r="K104" s="725" t="str">
        <f>_xlfn.XLOOKUP($C104, '15. New Fleet Description'!$A$14:$A$815,'15. New Fleet Description'!K$14:K$815, "", 0, 1)</f>
        <v/>
      </c>
      <c r="L104" s="515" t="str">
        <f>_xlfn.XLOOKUP($C104, '15. New Fleet Description'!$A$14:$A$815,'15. New Fleet Description'!L$14:L$815, "", 0, 1)</f>
        <v/>
      </c>
      <c r="M104" s="515" t="str">
        <f>_xlfn.XLOOKUP($C104, '15. New Fleet Description'!$A$14:$A$815,'15. New Fleet Description'!M$14:M$815, "", 0, 1)</f>
        <v/>
      </c>
      <c r="N104" s="515" t="str">
        <f>_xlfn.XLOOKUP($C104, '15. New Fleet Description'!$A$14:$A$815,'15. New Fleet Description'!N$14:N$815, "", 0, 1)</f>
        <v/>
      </c>
      <c r="O104" s="515" t="str">
        <f>_xlfn.XLOOKUP($C104, '15. New Fleet Description'!$A$14:$A$815,'15. New Fleet Description'!O$14:O$815, "", 0, 1)</f>
        <v/>
      </c>
      <c r="P104" s="515" t="str">
        <f>_xlfn.XLOOKUP($C104, '15. New Fleet Description'!$A$14:$A$815,'15. New Fleet Description'!P$14:P$815, "", 0, 1)</f>
        <v/>
      </c>
      <c r="Q104" s="515" t="str">
        <f>_xlfn.XLOOKUP($C104, '15. New Fleet Description'!$A$14:$A$815,'15. New Fleet Description'!R$14:R$815, "", 0, 1)</f>
        <v/>
      </c>
      <c r="R104" s="515" t="str">
        <f>_xlfn.XLOOKUP($C104, '15. New Fleet Description'!$A$14:$A$815,'15. New Fleet Description'!S$14:S$815, "", 0, 1)</f>
        <v/>
      </c>
      <c r="S104" s="515" t="str">
        <f>_xlfn.XLOOKUP($C104, '15. New Fleet Description'!$A$14:$A$815,'15. New Fleet Description'!T$14:T$815, "", 0, 1)</f>
        <v/>
      </c>
      <c r="T104" s="515" t="str">
        <f>_xlfn.XLOOKUP($C104, '15. New Fleet Description'!$A$14:$A$815,'15. New Fleet Description'!U$14:U$815, "", 0, 1)</f>
        <v/>
      </c>
      <c r="U104" s="515" t="str">
        <f>_xlfn.XLOOKUP($C104, '15. New Fleet Description'!$A$14:$A$815,'15. New Fleet Description'!V$14:V$815, "", 0, 1)</f>
        <v/>
      </c>
      <c r="V104" s="515" t="str">
        <f>_xlfn.XLOOKUP($C104, '15. New Fleet Description'!$A$14:$A$815,'15. New Fleet Description'!W$14:W$815, "", 0, 1)</f>
        <v/>
      </c>
      <c r="W104" s="515" t="str">
        <f>_xlfn.XLOOKUP($C104, '15. New Fleet Description'!$A$14:$A$815,'15. New Fleet Description'!X$14:X$815, "", 0, 1)</f>
        <v/>
      </c>
      <c r="X104" s="515" t="str">
        <f>_xlfn.XLOOKUP($C104, '15. New Fleet Description'!$A$14:$A$815,'15. New Fleet Description'!Z$14:Z$815, "", 0, 1)</f>
        <v/>
      </c>
      <c r="Y104" s="515" t="str">
        <f>_xlfn.XLOOKUP($C104, '15. New Fleet Description'!$A$14:$A$815,'15. New Fleet Description'!AA$14:AA$815, "", 0, 1)</f>
        <v/>
      </c>
      <c r="Z104" s="515" t="str">
        <f>_xlfn.XLOOKUP($C104, '15. New Fleet Description'!$A$14:$A$815,'15. New Fleet Description'!AB$14:AB$815, "", 0, 1)</f>
        <v/>
      </c>
      <c r="AA104" s="1076"/>
      <c r="AB104" s="1076" t="s">
        <v>212</v>
      </c>
      <c r="AC104" s="1076"/>
      <c r="AD104" s="1011"/>
      <c r="AE104" s="1011"/>
      <c r="AF104" s="1011"/>
      <c r="AG104" s="1078"/>
      <c r="AH104" s="1081"/>
      <c r="AI104" s="1081"/>
      <c r="AJ104" s="1081"/>
      <c r="AK104" s="1081"/>
      <c r="AL104" s="1081"/>
      <c r="AM104" s="1081"/>
      <c r="AN104" s="1081"/>
      <c r="AO104" s="1081"/>
      <c r="AP104" s="1080"/>
      <c r="AQ104" s="1078"/>
      <c r="AR104" s="1081"/>
      <c r="AS104" s="1081"/>
      <c r="AT104" s="1081"/>
      <c r="AU104" s="1081"/>
      <c r="AV104" s="1081"/>
      <c r="AW104" s="1081"/>
      <c r="AX104" s="1081"/>
      <c r="AY104" s="1081"/>
      <c r="AZ104" s="1081"/>
      <c r="BA104" s="1081"/>
      <c r="BB104" s="1081"/>
      <c r="BC104" s="1082"/>
      <c r="BD104" s="1083"/>
      <c r="BE104" s="1083"/>
      <c r="BF104" s="1236"/>
      <c r="BG104" s="1078"/>
      <c r="BH104" s="1081"/>
      <c r="BI104" s="1081"/>
      <c r="BJ104" s="1081"/>
      <c r="BK104" s="1088"/>
      <c r="BL104" s="1085"/>
      <c r="BM104" s="1081"/>
    </row>
    <row r="105" spans="1:65" ht="30" x14ac:dyDescent="0.25">
      <c r="A105" s="1181" t="s">
        <v>1665</v>
      </c>
      <c r="B105" s="1021"/>
      <c r="C105" s="1074"/>
      <c r="D105" s="515" t="str">
        <f>_xlfn.XLOOKUP($C105, '15. New Fleet Description'!$A$14:$A$815,'15. New Fleet Description'!H$14:H$815, "", 0, 1)</f>
        <v/>
      </c>
      <c r="E105" s="515" t="str">
        <f>_xlfn.XLOOKUP($C105, '15. New Fleet Description'!$A$14:$A$815,'15. New Fleet Description'!B$14:B$815, "", 0, 1)</f>
        <v/>
      </c>
      <c r="F105" s="515" t="str">
        <f>_xlfn.XLOOKUP($C105, '15. New Fleet Description'!$A$14:$A$815,'15. New Fleet Description'!C$14:C$815, "", 0, 1)</f>
        <v/>
      </c>
      <c r="G105" s="515" t="str">
        <f>_xlfn.XLOOKUP($C105, '15. New Fleet Description'!$A$14:$A$815,'15. New Fleet Description'!D$14:D$815, "", 0, 1)</f>
        <v/>
      </c>
      <c r="H105" s="515" t="str">
        <f>_xlfn.XLOOKUP($C105, '15. New Fleet Description'!$A$14:$A$815,'15. New Fleet Description'!E$14:E$815, "", 0, 1)</f>
        <v/>
      </c>
      <c r="I105" s="515" t="str">
        <f>_xlfn.XLOOKUP($C105, '15. New Fleet Description'!$A$14:$A$815,'15. New Fleet Description'!F$14:F$815, "", 0, 1)</f>
        <v/>
      </c>
      <c r="J105" s="515" t="str">
        <f>_xlfn.XLOOKUP($C105, '15. New Fleet Description'!$A$14:$A$815,'15. New Fleet Description'!G$14:G$815, "", 0, 1)</f>
        <v/>
      </c>
      <c r="K105" s="725" t="str">
        <f>_xlfn.XLOOKUP($C105, '15. New Fleet Description'!$A$14:$A$815,'15. New Fleet Description'!K$14:K$815, "", 0, 1)</f>
        <v/>
      </c>
      <c r="L105" s="515" t="str">
        <f>_xlfn.XLOOKUP($C105, '15. New Fleet Description'!$A$14:$A$815,'15. New Fleet Description'!L$14:L$815, "", 0, 1)</f>
        <v/>
      </c>
      <c r="M105" s="515" t="str">
        <f>_xlfn.XLOOKUP($C105, '15. New Fleet Description'!$A$14:$A$815,'15. New Fleet Description'!M$14:M$815, "", 0, 1)</f>
        <v/>
      </c>
      <c r="N105" s="515" t="str">
        <f>_xlfn.XLOOKUP($C105, '15. New Fleet Description'!$A$14:$A$815,'15. New Fleet Description'!N$14:N$815, "", 0, 1)</f>
        <v/>
      </c>
      <c r="O105" s="515" t="str">
        <f>_xlfn.XLOOKUP($C105, '15. New Fleet Description'!$A$14:$A$815,'15. New Fleet Description'!O$14:O$815, "", 0, 1)</f>
        <v/>
      </c>
      <c r="P105" s="515" t="str">
        <f>_xlfn.XLOOKUP($C105, '15. New Fleet Description'!$A$14:$A$815,'15. New Fleet Description'!P$14:P$815, "", 0, 1)</f>
        <v/>
      </c>
      <c r="Q105" s="515" t="str">
        <f>_xlfn.XLOOKUP($C105, '15. New Fleet Description'!$A$14:$A$815,'15. New Fleet Description'!R$14:R$815, "", 0, 1)</f>
        <v/>
      </c>
      <c r="R105" s="515" t="str">
        <f>_xlfn.XLOOKUP($C105, '15. New Fleet Description'!$A$14:$A$815,'15. New Fleet Description'!S$14:S$815, "", 0, 1)</f>
        <v/>
      </c>
      <c r="S105" s="515" t="str">
        <f>_xlfn.XLOOKUP($C105, '15. New Fleet Description'!$A$14:$A$815,'15. New Fleet Description'!T$14:T$815, "", 0, 1)</f>
        <v/>
      </c>
      <c r="T105" s="515" t="str">
        <f>_xlfn.XLOOKUP($C105, '15. New Fleet Description'!$A$14:$A$815,'15. New Fleet Description'!U$14:U$815, "", 0, 1)</f>
        <v/>
      </c>
      <c r="U105" s="515" t="str">
        <f>_xlfn.XLOOKUP($C105, '15. New Fleet Description'!$A$14:$A$815,'15. New Fleet Description'!V$14:V$815, "", 0, 1)</f>
        <v/>
      </c>
      <c r="V105" s="515" t="str">
        <f>_xlfn.XLOOKUP($C105, '15. New Fleet Description'!$A$14:$A$815,'15. New Fleet Description'!W$14:W$815, "", 0, 1)</f>
        <v/>
      </c>
      <c r="W105" s="515" t="str">
        <f>_xlfn.XLOOKUP($C105, '15. New Fleet Description'!$A$14:$A$815,'15. New Fleet Description'!X$14:X$815, "", 0, 1)</f>
        <v/>
      </c>
      <c r="X105" s="515" t="str">
        <f>_xlfn.XLOOKUP($C105, '15. New Fleet Description'!$A$14:$A$815,'15. New Fleet Description'!Z$14:Z$815, "", 0, 1)</f>
        <v/>
      </c>
      <c r="Y105" s="515" t="str">
        <f>_xlfn.XLOOKUP($C105, '15. New Fleet Description'!$A$14:$A$815,'15. New Fleet Description'!AA$14:AA$815, "", 0, 1)</f>
        <v/>
      </c>
      <c r="Z105" s="515" t="str">
        <f>_xlfn.XLOOKUP($C105, '15. New Fleet Description'!$A$14:$A$815,'15. New Fleet Description'!AB$14:AB$815, "", 0, 1)</f>
        <v/>
      </c>
      <c r="AA105" s="1076"/>
      <c r="AB105" s="1076" t="s">
        <v>212</v>
      </c>
      <c r="AC105" s="1076"/>
      <c r="AD105" s="1011"/>
      <c r="AE105" s="1011"/>
      <c r="AF105" s="1011"/>
      <c r="AG105" s="1078"/>
      <c r="AH105" s="1081"/>
      <c r="AI105" s="1081"/>
      <c r="AJ105" s="1081"/>
      <c r="AK105" s="1081"/>
      <c r="AL105" s="1081"/>
      <c r="AM105" s="1081"/>
      <c r="AN105" s="1081"/>
      <c r="AO105" s="1081"/>
      <c r="AP105" s="1080"/>
      <c r="AQ105" s="1078"/>
      <c r="AR105" s="1081"/>
      <c r="AS105" s="1081"/>
      <c r="AT105" s="1081"/>
      <c r="AU105" s="1081"/>
      <c r="AV105" s="1081"/>
      <c r="AW105" s="1081"/>
      <c r="AX105" s="1081"/>
      <c r="AY105" s="1081"/>
      <c r="AZ105" s="1081"/>
      <c r="BA105" s="1081"/>
      <c r="BB105" s="1081"/>
      <c r="BC105" s="1082"/>
      <c r="BD105" s="1083"/>
      <c r="BE105" s="1083"/>
      <c r="BF105" s="1236"/>
      <c r="BG105" s="1078"/>
      <c r="BH105" s="1081"/>
      <c r="BI105" s="1081"/>
      <c r="BJ105" s="1081"/>
      <c r="BK105" s="1088"/>
      <c r="BL105" s="1085"/>
      <c r="BM105" s="1081"/>
    </row>
    <row r="106" spans="1:65" ht="30" x14ac:dyDescent="0.25">
      <c r="A106" s="1181" t="s">
        <v>1666</v>
      </c>
      <c r="B106" s="1021"/>
      <c r="C106" s="1074"/>
      <c r="D106" s="515" t="str">
        <f>_xlfn.XLOOKUP($C106, '15. New Fleet Description'!$A$14:$A$815,'15. New Fleet Description'!H$14:H$815, "", 0, 1)</f>
        <v/>
      </c>
      <c r="E106" s="515" t="str">
        <f>_xlfn.XLOOKUP($C106, '15. New Fleet Description'!$A$14:$A$815,'15. New Fleet Description'!B$14:B$815, "", 0, 1)</f>
        <v/>
      </c>
      <c r="F106" s="515" t="str">
        <f>_xlfn.XLOOKUP($C106, '15. New Fleet Description'!$A$14:$A$815,'15. New Fleet Description'!C$14:C$815, "", 0, 1)</f>
        <v/>
      </c>
      <c r="G106" s="515" t="str">
        <f>_xlfn.XLOOKUP($C106, '15. New Fleet Description'!$A$14:$A$815,'15. New Fleet Description'!D$14:D$815, "", 0, 1)</f>
        <v/>
      </c>
      <c r="H106" s="515" t="str">
        <f>_xlfn.XLOOKUP($C106, '15. New Fleet Description'!$A$14:$A$815,'15. New Fleet Description'!E$14:E$815, "", 0, 1)</f>
        <v/>
      </c>
      <c r="I106" s="515" t="str">
        <f>_xlfn.XLOOKUP($C106, '15. New Fleet Description'!$A$14:$A$815,'15. New Fleet Description'!F$14:F$815, "", 0, 1)</f>
        <v/>
      </c>
      <c r="J106" s="515" t="str">
        <f>_xlfn.XLOOKUP($C106, '15. New Fleet Description'!$A$14:$A$815,'15. New Fleet Description'!G$14:G$815, "", 0, 1)</f>
        <v/>
      </c>
      <c r="K106" s="725" t="str">
        <f>_xlfn.XLOOKUP($C106, '15. New Fleet Description'!$A$14:$A$815,'15. New Fleet Description'!K$14:K$815, "", 0, 1)</f>
        <v/>
      </c>
      <c r="L106" s="515" t="str">
        <f>_xlfn.XLOOKUP($C106, '15. New Fleet Description'!$A$14:$A$815,'15. New Fleet Description'!L$14:L$815, "", 0, 1)</f>
        <v/>
      </c>
      <c r="M106" s="515" t="str">
        <f>_xlfn.XLOOKUP($C106, '15. New Fleet Description'!$A$14:$A$815,'15. New Fleet Description'!M$14:M$815, "", 0, 1)</f>
        <v/>
      </c>
      <c r="N106" s="515" t="str">
        <f>_xlfn.XLOOKUP($C106, '15. New Fleet Description'!$A$14:$A$815,'15. New Fleet Description'!N$14:N$815, "", 0, 1)</f>
        <v/>
      </c>
      <c r="O106" s="515" t="str">
        <f>_xlfn.XLOOKUP($C106, '15. New Fleet Description'!$A$14:$A$815,'15. New Fleet Description'!O$14:O$815, "", 0, 1)</f>
        <v/>
      </c>
      <c r="P106" s="515" t="str">
        <f>_xlfn.XLOOKUP($C106, '15. New Fleet Description'!$A$14:$A$815,'15. New Fleet Description'!P$14:P$815, "", 0, 1)</f>
        <v/>
      </c>
      <c r="Q106" s="515" t="str">
        <f>_xlfn.XLOOKUP($C106, '15. New Fleet Description'!$A$14:$A$815,'15. New Fleet Description'!R$14:R$815, "", 0, 1)</f>
        <v/>
      </c>
      <c r="R106" s="515" t="str">
        <f>_xlfn.XLOOKUP($C106, '15. New Fleet Description'!$A$14:$A$815,'15. New Fleet Description'!S$14:S$815, "", 0, 1)</f>
        <v/>
      </c>
      <c r="S106" s="515" t="str">
        <f>_xlfn.XLOOKUP($C106, '15. New Fleet Description'!$A$14:$A$815,'15. New Fleet Description'!T$14:T$815, "", 0, 1)</f>
        <v/>
      </c>
      <c r="T106" s="515" t="str">
        <f>_xlfn.XLOOKUP($C106, '15. New Fleet Description'!$A$14:$A$815,'15. New Fleet Description'!U$14:U$815, "", 0, 1)</f>
        <v/>
      </c>
      <c r="U106" s="515" t="str">
        <f>_xlfn.XLOOKUP($C106, '15. New Fleet Description'!$A$14:$A$815,'15. New Fleet Description'!V$14:V$815, "", 0, 1)</f>
        <v/>
      </c>
      <c r="V106" s="515" t="str">
        <f>_xlfn.XLOOKUP($C106, '15. New Fleet Description'!$A$14:$A$815,'15. New Fleet Description'!W$14:W$815, "", 0, 1)</f>
        <v/>
      </c>
      <c r="W106" s="515" t="str">
        <f>_xlfn.XLOOKUP($C106, '15. New Fleet Description'!$A$14:$A$815,'15. New Fleet Description'!X$14:X$815, "", 0, 1)</f>
        <v/>
      </c>
      <c r="X106" s="515" t="str">
        <f>_xlfn.XLOOKUP($C106, '15. New Fleet Description'!$A$14:$A$815,'15. New Fleet Description'!Z$14:Z$815, "", 0, 1)</f>
        <v/>
      </c>
      <c r="Y106" s="515" t="str">
        <f>_xlfn.XLOOKUP($C106, '15. New Fleet Description'!$A$14:$A$815,'15. New Fleet Description'!AA$14:AA$815, "", 0, 1)</f>
        <v/>
      </c>
      <c r="Z106" s="515" t="str">
        <f>_xlfn.XLOOKUP($C106, '15. New Fleet Description'!$A$14:$A$815,'15. New Fleet Description'!AB$14:AB$815, "", 0, 1)</f>
        <v/>
      </c>
      <c r="AA106" s="1076"/>
      <c r="AB106" s="1076" t="s">
        <v>212</v>
      </c>
      <c r="AC106" s="1076"/>
      <c r="AD106" s="1011"/>
      <c r="AE106" s="1011"/>
      <c r="AF106" s="1011"/>
      <c r="AG106" s="1078"/>
      <c r="AH106" s="1081"/>
      <c r="AI106" s="1081"/>
      <c r="AJ106" s="1081"/>
      <c r="AK106" s="1081"/>
      <c r="AL106" s="1081"/>
      <c r="AM106" s="1081"/>
      <c r="AN106" s="1081"/>
      <c r="AO106" s="1081"/>
      <c r="AP106" s="1080"/>
      <c r="AQ106" s="1078"/>
      <c r="AR106" s="1081"/>
      <c r="AS106" s="1081"/>
      <c r="AT106" s="1081"/>
      <c r="AU106" s="1081"/>
      <c r="AV106" s="1081"/>
      <c r="AW106" s="1081"/>
      <c r="AX106" s="1081"/>
      <c r="AY106" s="1081"/>
      <c r="AZ106" s="1081"/>
      <c r="BA106" s="1081"/>
      <c r="BB106" s="1081"/>
      <c r="BC106" s="1082"/>
      <c r="BD106" s="1083"/>
      <c r="BE106" s="1083"/>
      <c r="BF106" s="1236"/>
      <c r="BG106" s="1078"/>
      <c r="BH106" s="1081"/>
      <c r="BI106" s="1081"/>
      <c r="BJ106" s="1081"/>
      <c r="BK106" s="1088"/>
      <c r="BL106" s="1085"/>
      <c r="BM106" s="1081"/>
    </row>
    <row r="107" spans="1:65" ht="30" x14ac:dyDescent="0.25">
      <c r="A107" s="1181" t="s">
        <v>1667</v>
      </c>
      <c r="B107" s="1021"/>
      <c r="C107" s="1074"/>
      <c r="D107" s="515" t="str">
        <f>_xlfn.XLOOKUP($C107, '15. New Fleet Description'!$A$14:$A$815,'15. New Fleet Description'!H$14:H$815, "", 0, 1)</f>
        <v/>
      </c>
      <c r="E107" s="515" t="str">
        <f>_xlfn.XLOOKUP($C107, '15. New Fleet Description'!$A$14:$A$815,'15. New Fleet Description'!B$14:B$815, "", 0, 1)</f>
        <v/>
      </c>
      <c r="F107" s="515" t="str">
        <f>_xlfn.XLOOKUP($C107, '15. New Fleet Description'!$A$14:$A$815,'15. New Fleet Description'!C$14:C$815, "", 0, 1)</f>
        <v/>
      </c>
      <c r="G107" s="515" t="str">
        <f>_xlfn.XLOOKUP($C107, '15. New Fleet Description'!$A$14:$A$815,'15. New Fleet Description'!D$14:D$815, "", 0, 1)</f>
        <v/>
      </c>
      <c r="H107" s="515" t="str">
        <f>_xlfn.XLOOKUP($C107, '15. New Fleet Description'!$A$14:$A$815,'15. New Fleet Description'!E$14:E$815, "", 0, 1)</f>
        <v/>
      </c>
      <c r="I107" s="515" t="str">
        <f>_xlfn.XLOOKUP($C107, '15. New Fleet Description'!$A$14:$A$815,'15. New Fleet Description'!F$14:F$815, "", 0, 1)</f>
        <v/>
      </c>
      <c r="J107" s="515" t="str">
        <f>_xlfn.XLOOKUP($C107, '15. New Fleet Description'!$A$14:$A$815,'15. New Fleet Description'!G$14:G$815, "", 0, 1)</f>
        <v/>
      </c>
      <c r="K107" s="725" t="str">
        <f>_xlfn.XLOOKUP($C107, '15. New Fleet Description'!$A$14:$A$815,'15. New Fleet Description'!K$14:K$815, "", 0, 1)</f>
        <v/>
      </c>
      <c r="L107" s="515" t="str">
        <f>_xlfn.XLOOKUP($C107, '15. New Fleet Description'!$A$14:$A$815,'15. New Fleet Description'!L$14:L$815, "", 0, 1)</f>
        <v/>
      </c>
      <c r="M107" s="515" t="str">
        <f>_xlfn.XLOOKUP($C107, '15. New Fleet Description'!$A$14:$A$815,'15. New Fleet Description'!M$14:M$815, "", 0, 1)</f>
        <v/>
      </c>
      <c r="N107" s="515" t="str">
        <f>_xlfn.XLOOKUP($C107, '15. New Fleet Description'!$A$14:$A$815,'15. New Fleet Description'!N$14:N$815, "", 0, 1)</f>
        <v/>
      </c>
      <c r="O107" s="515" t="str">
        <f>_xlfn.XLOOKUP($C107, '15. New Fleet Description'!$A$14:$A$815,'15. New Fleet Description'!O$14:O$815, "", 0, 1)</f>
        <v/>
      </c>
      <c r="P107" s="515" t="str">
        <f>_xlfn.XLOOKUP($C107, '15. New Fleet Description'!$A$14:$A$815,'15. New Fleet Description'!P$14:P$815, "", 0, 1)</f>
        <v/>
      </c>
      <c r="Q107" s="515" t="str">
        <f>_xlfn.XLOOKUP($C107, '15. New Fleet Description'!$A$14:$A$815,'15. New Fleet Description'!R$14:R$815, "", 0, 1)</f>
        <v/>
      </c>
      <c r="R107" s="515" t="str">
        <f>_xlfn.XLOOKUP($C107, '15. New Fleet Description'!$A$14:$A$815,'15. New Fleet Description'!S$14:S$815, "", 0, 1)</f>
        <v/>
      </c>
      <c r="S107" s="515" t="str">
        <f>_xlfn.XLOOKUP($C107, '15. New Fleet Description'!$A$14:$A$815,'15. New Fleet Description'!T$14:T$815, "", 0, 1)</f>
        <v/>
      </c>
      <c r="T107" s="515" t="str">
        <f>_xlfn.XLOOKUP($C107, '15. New Fleet Description'!$A$14:$A$815,'15. New Fleet Description'!U$14:U$815, "", 0, 1)</f>
        <v/>
      </c>
      <c r="U107" s="515" t="str">
        <f>_xlfn.XLOOKUP($C107, '15. New Fleet Description'!$A$14:$A$815,'15. New Fleet Description'!V$14:V$815, "", 0, 1)</f>
        <v/>
      </c>
      <c r="V107" s="515" t="str">
        <f>_xlfn.XLOOKUP($C107, '15. New Fleet Description'!$A$14:$A$815,'15. New Fleet Description'!W$14:W$815, "", 0, 1)</f>
        <v/>
      </c>
      <c r="W107" s="515" t="str">
        <f>_xlfn.XLOOKUP($C107, '15. New Fleet Description'!$A$14:$A$815,'15. New Fleet Description'!X$14:X$815, "", 0, 1)</f>
        <v/>
      </c>
      <c r="X107" s="515" t="str">
        <f>_xlfn.XLOOKUP($C107, '15. New Fleet Description'!$A$14:$A$815,'15. New Fleet Description'!Z$14:Z$815, "", 0, 1)</f>
        <v/>
      </c>
      <c r="Y107" s="515" t="str">
        <f>_xlfn.XLOOKUP($C107, '15. New Fleet Description'!$A$14:$A$815,'15. New Fleet Description'!AA$14:AA$815, "", 0, 1)</f>
        <v/>
      </c>
      <c r="Z107" s="515" t="str">
        <f>_xlfn.XLOOKUP($C107, '15. New Fleet Description'!$A$14:$A$815,'15. New Fleet Description'!AB$14:AB$815, "", 0, 1)</f>
        <v/>
      </c>
      <c r="AA107" s="1076"/>
      <c r="AB107" s="1076" t="s">
        <v>212</v>
      </c>
      <c r="AC107" s="1076"/>
      <c r="AD107" s="1011"/>
      <c r="AE107" s="1011"/>
      <c r="AF107" s="1011"/>
      <c r="AG107" s="1078"/>
      <c r="AH107" s="1081"/>
      <c r="AI107" s="1081"/>
      <c r="AJ107" s="1081"/>
      <c r="AK107" s="1081"/>
      <c r="AL107" s="1081"/>
      <c r="AM107" s="1081"/>
      <c r="AN107" s="1081"/>
      <c r="AO107" s="1081"/>
      <c r="AP107" s="1080"/>
      <c r="AQ107" s="1078"/>
      <c r="AR107" s="1081"/>
      <c r="AS107" s="1081"/>
      <c r="AT107" s="1081"/>
      <c r="AU107" s="1081"/>
      <c r="AV107" s="1081"/>
      <c r="AW107" s="1081"/>
      <c r="AX107" s="1081"/>
      <c r="AY107" s="1081"/>
      <c r="AZ107" s="1081"/>
      <c r="BA107" s="1081"/>
      <c r="BB107" s="1081"/>
      <c r="BC107" s="1082"/>
      <c r="BD107" s="1083"/>
      <c r="BE107" s="1083"/>
      <c r="BF107" s="1236"/>
      <c r="BG107" s="1078"/>
      <c r="BH107" s="1081"/>
      <c r="BI107" s="1081"/>
      <c r="BJ107" s="1081"/>
      <c r="BK107" s="1088"/>
      <c r="BL107" s="1085"/>
      <c r="BM107" s="1081"/>
    </row>
    <row r="108" spans="1:65" ht="30" x14ac:dyDescent="0.25">
      <c r="A108" s="1181" t="s">
        <v>1668</v>
      </c>
      <c r="B108" s="1021"/>
      <c r="C108" s="1074"/>
      <c r="D108" s="515" t="str">
        <f>_xlfn.XLOOKUP($C108, '15. New Fleet Description'!$A$14:$A$815,'15. New Fleet Description'!H$14:H$815, "", 0, 1)</f>
        <v/>
      </c>
      <c r="E108" s="515" t="str">
        <f>_xlfn.XLOOKUP($C108, '15. New Fleet Description'!$A$14:$A$815,'15. New Fleet Description'!B$14:B$815, "", 0, 1)</f>
        <v/>
      </c>
      <c r="F108" s="515" t="str">
        <f>_xlfn.XLOOKUP($C108, '15. New Fleet Description'!$A$14:$A$815,'15. New Fleet Description'!C$14:C$815, "", 0, 1)</f>
        <v/>
      </c>
      <c r="G108" s="515" t="str">
        <f>_xlfn.XLOOKUP($C108, '15. New Fleet Description'!$A$14:$A$815,'15. New Fleet Description'!D$14:D$815, "", 0, 1)</f>
        <v/>
      </c>
      <c r="H108" s="515" t="str">
        <f>_xlfn.XLOOKUP($C108, '15. New Fleet Description'!$A$14:$A$815,'15. New Fleet Description'!E$14:E$815, "", 0, 1)</f>
        <v/>
      </c>
      <c r="I108" s="515" t="str">
        <f>_xlfn.XLOOKUP($C108, '15. New Fleet Description'!$A$14:$A$815,'15. New Fleet Description'!F$14:F$815, "", 0, 1)</f>
        <v/>
      </c>
      <c r="J108" s="515" t="str">
        <f>_xlfn.XLOOKUP($C108, '15. New Fleet Description'!$A$14:$A$815,'15. New Fleet Description'!G$14:G$815, "", 0, 1)</f>
        <v/>
      </c>
      <c r="K108" s="725" t="str">
        <f>_xlfn.XLOOKUP($C108, '15. New Fleet Description'!$A$14:$A$815,'15. New Fleet Description'!K$14:K$815, "", 0, 1)</f>
        <v/>
      </c>
      <c r="L108" s="515" t="str">
        <f>_xlfn.XLOOKUP($C108, '15. New Fleet Description'!$A$14:$A$815,'15. New Fleet Description'!L$14:L$815, "", 0, 1)</f>
        <v/>
      </c>
      <c r="M108" s="515" t="str">
        <f>_xlfn.XLOOKUP($C108, '15. New Fleet Description'!$A$14:$A$815,'15. New Fleet Description'!M$14:M$815, "", 0, 1)</f>
        <v/>
      </c>
      <c r="N108" s="515" t="str">
        <f>_xlfn.XLOOKUP($C108, '15. New Fleet Description'!$A$14:$A$815,'15. New Fleet Description'!N$14:N$815, "", 0, 1)</f>
        <v/>
      </c>
      <c r="O108" s="515" t="str">
        <f>_xlfn.XLOOKUP($C108, '15. New Fleet Description'!$A$14:$A$815,'15. New Fleet Description'!O$14:O$815, "", 0, 1)</f>
        <v/>
      </c>
      <c r="P108" s="515" t="str">
        <f>_xlfn.XLOOKUP($C108, '15. New Fleet Description'!$A$14:$A$815,'15. New Fleet Description'!P$14:P$815, "", 0, 1)</f>
        <v/>
      </c>
      <c r="Q108" s="515" t="str">
        <f>_xlfn.XLOOKUP($C108, '15. New Fleet Description'!$A$14:$A$815,'15. New Fleet Description'!R$14:R$815, "", 0, 1)</f>
        <v/>
      </c>
      <c r="R108" s="515" t="str">
        <f>_xlfn.XLOOKUP($C108, '15. New Fleet Description'!$A$14:$A$815,'15. New Fleet Description'!S$14:S$815, "", 0, 1)</f>
        <v/>
      </c>
      <c r="S108" s="515" t="str">
        <f>_xlfn.XLOOKUP($C108, '15. New Fleet Description'!$A$14:$A$815,'15. New Fleet Description'!T$14:T$815, "", 0, 1)</f>
        <v/>
      </c>
      <c r="T108" s="515" t="str">
        <f>_xlfn.XLOOKUP($C108, '15. New Fleet Description'!$A$14:$A$815,'15. New Fleet Description'!U$14:U$815, "", 0, 1)</f>
        <v/>
      </c>
      <c r="U108" s="515" t="str">
        <f>_xlfn.XLOOKUP($C108, '15. New Fleet Description'!$A$14:$A$815,'15. New Fleet Description'!V$14:V$815, "", 0, 1)</f>
        <v/>
      </c>
      <c r="V108" s="515" t="str">
        <f>_xlfn.XLOOKUP($C108, '15. New Fleet Description'!$A$14:$A$815,'15. New Fleet Description'!W$14:W$815, "", 0, 1)</f>
        <v/>
      </c>
      <c r="W108" s="515" t="str">
        <f>_xlfn.XLOOKUP($C108, '15. New Fleet Description'!$A$14:$A$815,'15. New Fleet Description'!X$14:X$815, "", 0, 1)</f>
        <v/>
      </c>
      <c r="X108" s="515" t="str">
        <f>_xlfn.XLOOKUP($C108, '15. New Fleet Description'!$A$14:$A$815,'15. New Fleet Description'!Z$14:Z$815, "", 0, 1)</f>
        <v/>
      </c>
      <c r="Y108" s="515" t="str">
        <f>_xlfn.XLOOKUP($C108, '15. New Fleet Description'!$A$14:$A$815,'15. New Fleet Description'!AA$14:AA$815, "", 0, 1)</f>
        <v/>
      </c>
      <c r="Z108" s="515" t="str">
        <f>_xlfn.XLOOKUP($C108, '15. New Fleet Description'!$A$14:$A$815,'15. New Fleet Description'!AB$14:AB$815, "", 0, 1)</f>
        <v/>
      </c>
      <c r="AA108" s="1076"/>
      <c r="AB108" s="1076" t="s">
        <v>212</v>
      </c>
      <c r="AC108" s="1076"/>
      <c r="AD108" s="1011"/>
      <c r="AE108" s="1011"/>
      <c r="AF108" s="1011"/>
      <c r="AG108" s="1078"/>
      <c r="AH108" s="1081"/>
      <c r="AI108" s="1081"/>
      <c r="AJ108" s="1081"/>
      <c r="AK108" s="1081"/>
      <c r="AL108" s="1081"/>
      <c r="AM108" s="1081"/>
      <c r="AN108" s="1081"/>
      <c r="AO108" s="1081"/>
      <c r="AP108" s="1080"/>
      <c r="AQ108" s="1078"/>
      <c r="AR108" s="1081"/>
      <c r="AS108" s="1081"/>
      <c r="AT108" s="1081"/>
      <c r="AU108" s="1081"/>
      <c r="AV108" s="1081"/>
      <c r="AW108" s="1081"/>
      <c r="AX108" s="1081"/>
      <c r="AY108" s="1081"/>
      <c r="AZ108" s="1081"/>
      <c r="BA108" s="1081"/>
      <c r="BB108" s="1081"/>
      <c r="BC108" s="1082"/>
      <c r="BD108" s="1083"/>
      <c r="BE108" s="1083"/>
      <c r="BF108" s="1236"/>
      <c r="BG108" s="1078"/>
      <c r="BH108" s="1081"/>
      <c r="BI108" s="1081"/>
      <c r="BJ108" s="1081"/>
      <c r="BK108" s="1088"/>
      <c r="BL108" s="1085"/>
      <c r="BM108" s="1081"/>
    </row>
    <row r="109" spans="1:65" ht="30" x14ac:dyDescent="0.25">
      <c r="A109" s="1181" t="s">
        <v>1669</v>
      </c>
      <c r="B109" s="1021"/>
      <c r="C109" s="1074"/>
      <c r="D109" s="515" t="str">
        <f>_xlfn.XLOOKUP($C109, '15. New Fleet Description'!$A$14:$A$815,'15. New Fleet Description'!H$14:H$815, "", 0, 1)</f>
        <v/>
      </c>
      <c r="E109" s="515" t="str">
        <f>_xlfn.XLOOKUP($C109, '15. New Fleet Description'!$A$14:$A$815,'15. New Fleet Description'!B$14:B$815, "", 0, 1)</f>
        <v/>
      </c>
      <c r="F109" s="515" t="str">
        <f>_xlfn.XLOOKUP($C109, '15. New Fleet Description'!$A$14:$A$815,'15. New Fleet Description'!C$14:C$815, "", 0, 1)</f>
        <v/>
      </c>
      <c r="G109" s="515" t="str">
        <f>_xlfn.XLOOKUP($C109, '15. New Fleet Description'!$A$14:$A$815,'15. New Fleet Description'!D$14:D$815, "", 0, 1)</f>
        <v/>
      </c>
      <c r="H109" s="515" t="str">
        <f>_xlfn.XLOOKUP($C109, '15. New Fleet Description'!$A$14:$A$815,'15. New Fleet Description'!E$14:E$815, "", 0, 1)</f>
        <v/>
      </c>
      <c r="I109" s="515" t="str">
        <f>_xlfn.XLOOKUP($C109, '15. New Fleet Description'!$A$14:$A$815,'15. New Fleet Description'!F$14:F$815, "", 0, 1)</f>
        <v/>
      </c>
      <c r="J109" s="515" t="str">
        <f>_xlfn.XLOOKUP($C109, '15. New Fleet Description'!$A$14:$A$815,'15. New Fleet Description'!G$14:G$815, "", 0, 1)</f>
        <v/>
      </c>
      <c r="K109" s="725" t="str">
        <f>_xlfn.XLOOKUP($C109, '15. New Fleet Description'!$A$14:$A$815,'15. New Fleet Description'!K$14:K$815, "", 0, 1)</f>
        <v/>
      </c>
      <c r="L109" s="515" t="str">
        <f>_xlfn.XLOOKUP($C109, '15. New Fleet Description'!$A$14:$A$815,'15. New Fleet Description'!L$14:L$815, "", 0, 1)</f>
        <v/>
      </c>
      <c r="M109" s="515" t="str">
        <f>_xlfn.XLOOKUP($C109, '15. New Fleet Description'!$A$14:$A$815,'15. New Fleet Description'!M$14:M$815, "", 0, 1)</f>
        <v/>
      </c>
      <c r="N109" s="515" t="str">
        <f>_xlfn.XLOOKUP($C109, '15. New Fleet Description'!$A$14:$A$815,'15. New Fleet Description'!N$14:N$815, "", 0, 1)</f>
        <v/>
      </c>
      <c r="O109" s="515" t="str">
        <f>_xlfn.XLOOKUP($C109, '15. New Fleet Description'!$A$14:$A$815,'15. New Fleet Description'!O$14:O$815, "", 0, 1)</f>
        <v/>
      </c>
      <c r="P109" s="515" t="str">
        <f>_xlfn.XLOOKUP($C109, '15. New Fleet Description'!$A$14:$A$815,'15. New Fleet Description'!P$14:P$815, "", 0, 1)</f>
        <v/>
      </c>
      <c r="Q109" s="515" t="str">
        <f>_xlfn.XLOOKUP($C109, '15. New Fleet Description'!$A$14:$A$815,'15. New Fleet Description'!R$14:R$815, "", 0, 1)</f>
        <v/>
      </c>
      <c r="R109" s="515" t="str">
        <f>_xlfn.XLOOKUP($C109, '15. New Fleet Description'!$A$14:$A$815,'15. New Fleet Description'!S$14:S$815, "", 0, 1)</f>
        <v/>
      </c>
      <c r="S109" s="515" t="str">
        <f>_xlfn.XLOOKUP($C109, '15. New Fleet Description'!$A$14:$A$815,'15. New Fleet Description'!T$14:T$815, "", 0, 1)</f>
        <v/>
      </c>
      <c r="T109" s="515" t="str">
        <f>_xlfn.XLOOKUP($C109, '15. New Fleet Description'!$A$14:$A$815,'15. New Fleet Description'!U$14:U$815, "", 0, 1)</f>
        <v/>
      </c>
      <c r="U109" s="515" t="str">
        <f>_xlfn.XLOOKUP($C109, '15. New Fleet Description'!$A$14:$A$815,'15. New Fleet Description'!V$14:V$815, "", 0, 1)</f>
        <v/>
      </c>
      <c r="V109" s="515" t="str">
        <f>_xlfn.XLOOKUP($C109, '15. New Fleet Description'!$A$14:$A$815,'15. New Fleet Description'!W$14:W$815, "", 0, 1)</f>
        <v/>
      </c>
      <c r="W109" s="515" t="str">
        <f>_xlfn.XLOOKUP($C109, '15. New Fleet Description'!$A$14:$A$815,'15. New Fleet Description'!X$14:X$815, "", 0, 1)</f>
        <v/>
      </c>
      <c r="X109" s="515" t="str">
        <f>_xlfn.XLOOKUP($C109, '15. New Fleet Description'!$A$14:$A$815,'15. New Fleet Description'!Z$14:Z$815, "", 0, 1)</f>
        <v/>
      </c>
      <c r="Y109" s="515" t="str">
        <f>_xlfn.XLOOKUP($C109, '15. New Fleet Description'!$A$14:$A$815,'15. New Fleet Description'!AA$14:AA$815, "", 0, 1)</f>
        <v/>
      </c>
      <c r="Z109" s="515" t="str">
        <f>_xlfn.XLOOKUP($C109, '15. New Fleet Description'!$A$14:$A$815,'15. New Fleet Description'!AB$14:AB$815, "", 0, 1)</f>
        <v/>
      </c>
      <c r="AA109" s="1076"/>
      <c r="AB109" s="1076" t="s">
        <v>212</v>
      </c>
      <c r="AC109" s="1076"/>
      <c r="AD109" s="1011"/>
      <c r="AE109" s="1011"/>
      <c r="AF109" s="1011"/>
      <c r="AG109" s="1078"/>
      <c r="AH109" s="1081"/>
      <c r="AI109" s="1081"/>
      <c r="AJ109" s="1081"/>
      <c r="AK109" s="1081"/>
      <c r="AL109" s="1081"/>
      <c r="AM109" s="1081"/>
      <c r="AN109" s="1081"/>
      <c r="AO109" s="1081"/>
      <c r="AP109" s="1080"/>
      <c r="AQ109" s="1078"/>
      <c r="AR109" s="1081"/>
      <c r="AS109" s="1081"/>
      <c r="AT109" s="1081"/>
      <c r="AU109" s="1081"/>
      <c r="AV109" s="1081"/>
      <c r="AW109" s="1081"/>
      <c r="AX109" s="1081"/>
      <c r="AY109" s="1081"/>
      <c r="AZ109" s="1081"/>
      <c r="BA109" s="1081"/>
      <c r="BB109" s="1081"/>
      <c r="BC109" s="1082"/>
      <c r="BD109" s="1083"/>
      <c r="BE109" s="1083"/>
      <c r="BF109" s="1236"/>
      <c r="BG109" s="1078"/>
      <c r="BH109" s="1081"/>
      <c r="BI109" s="1081"/>
      <c r="BJ109" s="1081"/>
      <c r="BK109" s="1088"/>
      <c r="BL109" s="1085"/>
      <c r="BM109" s="1081"/>
    </row>
    <row r="110" spans="1:65" ht="30" x14ac:dyDescent="0.25">
      <c r="A110" s="1181" t="s">
        <v>1670</v>
      </c>
      <c r="B110" s="1021"/>
      <c r="C110" s="1074"/>
      <c r="D110" s="515" t="str">
        <f>_xlfn.XLOOKUP($C110, '15. New Fleet Description'!$A$14:$A$815,'15. New Fleet Description'!H$14:H$815, "", 0, 1)</f>
        <v/>
      </c>
      <c r="E110" s="515" t="str">
        <f>_xlfn.XLOOKUP($C110, '15. New Fleet Description'!$A$14:$A$815,'15. New Fleet Description'!B$14:B$815, "", 0, 1)</f>
        <v/>
      </c>
      <c r="F110" s="515" t="str">
        <f>_xlfn.XLOOKUP($C110, '15. New Fleet Description'!$A$14:$A$815,'15. New Fleet Description'!C$14:C$815, "", 0, 1)</f>
        <v/>
      </c>
      <c r="G110" s="515" t="str">
        <f>_xlfn.XLOOKUP($C110, '15. New Fleet Description'!$A$14:$A$815,'15. New Fleet Description'!D$14:D$815, "", 0, 1)</f>
        <v/>
      </c>
      <c r="H110" s="515" t="str">
        <f>_xlfn.XLOOKUP($C110, '15. New Fleet Description'!$A$14:$A$815,'15. New Fleet Description'!E$14:E$815, "", 0, 1)</f>
        <v/>
      </c>
      <c r="I110" s="515" t="str">
        <f>_xlfn.XLOOKUP($C110, '15. New Fleet Description'!$A$14:$A$815,'15. New Fleet Description'!F$14:F$815, "", 0, 1)</f>
        <v/>
      </c>
      <c r="J110" s="515" t="str">
        <f>_xlfn.XLOOKUP($C110, '15. New Fleet Description'!$A$14:$A$815,'15. New Fleet Description'!G$14:G$815, "", 0, 1)</f>
        <v/>
      </c>
      <c r="K110" s="725" t="str">
        <f>_xlfn.XLOOKUP($C110, '15. New Fleet Description'!$A$14:$A$815,'15. New Fleet Description'!K$14:K$815, "", 0, 1)</f>
        <v/>
      </c>
      <c r="L110" s="515" t="str">
        <f>_xlfn.XLOOKUP($C110, '15. New Fleet Description'!$A$14:$A$815,'15. New Fleet Description'!L$14:L$815, "", 0, 1)</f>
        <v/>
      </c>
      <c r="M110" s="515" t="str">
        <f>_xlfn.XLOOKUP($C110, '15. New Fleet Description'!$A$14:$A$815,'15. New Fleet Description'!M$14:M$815, "", 0, 1)</f>
        <v/>
      </c>
      <c r="N110" s="515" t="str">
        <f>_xlfn.XLOOKUP($C110, '15. New Fleet Description'!$A$14:$A$815,'15. New Fleet Description'!N$14:N$815, "", 0, 1)</f>
        <v/>
      </c>
      <c r="O110" s="515" t="str">
        <f>_xlfn.XLOOKUP($C110, '15. New Fleet Description'!$A$14:$A$815,'15. New Fleet Description'!O$14:O$815, "", 0, 1)</f>
        <v/>
      </c>
      <c r="P110" s="515" t="str">
        <f>_xlfn.XLOOKUP($C110, '15. New Fleet Description'!$A$14:$A$815,'15. New Fleet Description'!P$14:P$815, "", 0, 1)</f>
        <v/>
      </c>
      <c r="Q110" s="515" t="str">
        <f>_xlfn.XLOOKUP($C110, '15. New Fleet Description'!$A$14:$A$815,'15. New Fleet Description'!R$14:R$815, "", 0, 1)</f>
        <v/>
      </c>
      <c r="R110" s="515" t="str">
        <f>_xlfn.XLOOKUP($C110, '15. New Fleet Description'!$A$14:$A$815,'15. New Fleet Description'!S$14:S$815, "", 0, 1)</f>
        <v/>
      </c>
      <c r="S110" s="515" t="str">
        <f>_xlfn.XLOOKUP($C110, '15. New Fleet Description'!$A$14:$A$815,'15. New Fleet Description'!T$14:T$815, "", 0, 1)</f>
        <v/>
      </c>
      <c r="T110" s="515" t="str">
        <f>_xlfn.XLOOKUP($C110, '15. New Fleet Description'!$A$14:$A$815,'15. New Fleet Description'!U$14:U$815, "", 0, 1)</f>
        <v/>
      </c>
      <c r="U110" s="515" t="str">
        <f>_xlfn.XLOOKUP($C110, '15. New Fleet Description'!$A$14:$A$815,'15. New Fleet Description'!V$14:V$815, "", 0, 1)</f>
        <v/>
      </c>
      <c r="V110" s="515" t="str">
        <f>_xlfn.XLOOKUP($C110, '15. New Fleet Description'!$A$14:$A$815,'15. New Fleet Description'!W$14:W$815, "", 0, 1)</f>
        <v/>
      </c>
      <c r="W110" s="515" t="str">
        <f>_xlfn.XLOOKUP($C110, '15. New Fleet Description'!$A$14:$A$815,'15. New Fleet Description'!X$14:X$815, "", 0, 1)</f>
        <v/>
      </c>
      <c r="X110" s="515" t="str">
        <f>_xlfn.XLOOKUP($C110, '15. New Fleet Description'!$A$14:$A$815,'15. New Fleet Description'!Z$14:Z$815, "", 0, 1)</f>
        <v/>
      </c>
      <c r="Y110" s="515" t="str">
        <f>_xlfn.XLOOKUP($C110, '15. New Fleet Description'!$A$14:$A$815,'15. New Fleet Description'!AA$14:AA$815, "", 0, 1)</f>
        <v/>
      </c>
      <c r="Z110" s="515" t="str">
        <f>_xlfn.XLOOKUP($C110, '15. New Fleet Description'!$A$14:$A$815,'15. New Fleet Description'!AB$14:AB$815, "", 0, 1)</f>
        <v/>
      </c>
      <c r="AA110" s="1076"/>
      <c r="AB110" s="1076" t="s">
        <v>212</v>
      </c>
      <c r="AC110" s="1076"/>
      <c r="AD110" s="1011"/>
      <c r="AE110" s="1011"/>
      <c r="AF110" s="1011"/>
      <c r="AG110" s="1078"/>
      <c r="AH110" s="1081"/>
      <c r="AI110" s="1081"/>
      <c r="AJ110" s="1081"/>
      <c r="AK110" s="1081"/>
      <c r="AL110" s="1081"/>
      <c r="AM110" s="1081"/>
      <c r="AN110" s="1081"/>
      <c r="AO110" s="1081"/>
      <c r="AP110" s="1080"/>
      <c r="AQ110" s="1078"/>
      <c r="AR110" s="1081"/>
      <c r="AS110" s="1081"/>
      <c r="AT110" s="1081"/>
      <c r="AU110" s="1081"/>
      <c r="AV110" s="1081"/>
      <c r="AW110" s="1081"/>
      <c r="AX110" s="1081"/>
      <c r="AY110" s="1081"/>
      <c r="AZ110" s="1081"/>
      <c r="BA110" s="1081"/>
      <c r="BB110" s="1081"/>
      <c r="BC110" s="1082"/>
      <c r="BD110" s="1083"/>
      <c r="BE110" s="1083"/>
      <c r="BF110" s="1236"/>
      <c r="BG110" s="1078"/>
      <c r="BH110" s="1081"/>
      <c r="BI110" s="1081"/>
      <c r="BJ110" s="1081"/>
      <c r="BK110" s="1088"/>
      <c r="BL110" s="1085"/>
      <c r="BM110" s="1081"/>
    </row>
    <row r="111" spans="1:65" ht="30" x14ac:dyDescent="0.25">
      <c r="A111" s="1182" t="s">
        <v>1671</v>
      </c>
      <c r="B111" s="1021"/>
      <c r="C111" s="1075"/>
      <c r="D111" s="515" t="str">
        <f>_xlfn.XLOOKUP($C111, '15. New Fleet Description'!$A$14:$A$815,'15. New Fleet Description'!H$14:H$815, "", 0, 1)</f>
        <v/>
      </c>
      <c r="E111" s="541" t="str">
        <f>_xlfn.XLOOKUP($C111, '15. New Fleet Description'!$A$14:$A$815,'15. New Fleet Description'!B$14:B$815, "", 0, 1)</f>
        <v/>
      </c>
      <c r="F111" s="541" t="str">
        <f>_xlfn.XLOOKUP($C111, '15. New Fleet Description'!$A$14:$A$815,'15. New Fleet Description'!C$14:C$815, "", 0, 1)</f>
        <v/>
      </c>
      <c r="G111" s="541" t="str">
        <f>_xlfn.XLOOKUP($C111, '15. New Fleet Description'!$A$14:$A$815,'15. New Fleet Description'!D$14:D$815, "", 0, 1)</f>
        <v/>
      </c>
      <c r="H111" s="541" t="str">
        <f>_xlfn.XLOOKUP($C111, '15. New Fleet Description'!$A$14:$A$815,'15. New Fleet Description'!E$14:E$815, "", 0, 1)</f>
        <v/>
      </c>
      <c r="I111" s="541" t="str">
        <f>_xlfn.XLOOKUP($C111, '15. New Fleet Description'!$A$14:$A$815,'15. New Fleet Description'!F$14:F$815, "", 0, 1)</f>
        <v/>
      </c>
      <c r="J111" s="541" t="str">
        <f>_xlfn.XLOOKUP($C111, '15. New Fleet Description'!$A$14:$A$815,'15. New Fleet Description'!G$14:G$815, "", 0, 1)</f>
        <v/>
      </c>
      <c r="K111" s="726" t="str">
        <f>_xlfn.XLOOKUP($C111, '15. New Fleet Description'!$A$14:$A$815,'15. New Fleet Description'!K$14:K$815, "", 0, 1)</f>
        <v/>
      </c>
      <c r="L111" s="541" t="str">
        <f>_xlfn.XLOOKUP($C111, '15. New Fleet Description'!$A$14:$A$815,'15. New Fleet Description'!L$14:L$815, "", 0, 1)</f>
        <v/>
      </c>
      <c r="M111" s="541" t="str">
        <f>_xlfn.XLOOKUP($C111, '15. New Fleet Description'!$A$14:$A$815,'15. New Fleet Description'!M$14:M$815, "", 0, 1)</f>
        <v/>
      </c>
      <c r="N111" s="541" t="str">
        <f>_xlfn.XLOOKUP($C111, '15. New Fleet Description'!$A$14:$A$815,'15. New Fleet Description'!N$14:N$815, "", 0, 1)</f>
        <v/>
      </c>
      <c r="O111" s="541" t="str">
        <f>_xlfn.XLOOKUP($C111, '15. New Fleet Description'!$A$14:$A$815,'15. New Fleet Description'!O$14:O$815, "", 0, 1)</f>
        <v/>
      </c>
      <c r="P111" s="541" t="str">
        <f>_xlfn.XLOOKUP($C111, '15. New Fleet Description'!$A$14:$A$815,'15. New Fleet Description'!P$14:P$815, "", 0, 1)</f>
        <v/>
      </c>
      <c r="Q111" s="541" t="str">
        <f>_xlfn.XLOOKUP($C111, '15. New Fleet Description'!$A$14:$A$815,'15. New Fleet Description'!R$14:R$815, "", 0, 1)</f>
        <v/>
      </c>
      <c r="R111" s="541" t="str">
        <f>_xlfn.XLOOKUP($C111, '15. New Fleet Description'!$A$14:$A$815,'15. New Fleet Description'!S$14:S$815, "", 0, 1)</f>
        <v/>
      </c>
      <c r="S111" s="541" t="str">
        <f>_xlfn.XLOOKUP($C111, '15. New Fleet Description'!$A$14:$A$815,'15. New Fleet Description'!T$14:T$815, "", 0, 1)</f>
        <v/>
      </c>
      <c r="T111" s="541" t="str">
        <f>_xlfn.XLOOKUP($C111, '15. New Fleet Description'!$A$14:$A$815,'15. New Fleet Description'!U$14:U$815, "", 0, 1)</f>
        <v/>
      </c>
      <c r="U111" s="541" t="str">
        <f>_xlfn.XLOOKUP($C111, '15. New Fleet Description'!$A$14:$A$815,'15. New Fleet Description'!V$14:V$815, "", 0, 1)</f>
        <v/>
      </c>
      <c r="V111" s="541" t="str">
        <f>_xlfn.XLOOKUP($C111, '15. New Fleet Description'!$A$14:$A$815,'15. New Fleet Description'!W$14:W$815, "", 0, 1)</f>
        <v/>
      </c>
      <c r="W111" s="541" t="str">
        <f>_xlfn.XLOOKUP($C111, '15. New Fleet Description'!$A$14:$A$815,'15. New Fleet Description'!X$14:X$815, "", 0, 1)</f>
        <v/>
      </c>
      <c r="X111" s="541" t="str">
        <f>_xlfn.XLOOKUP($C111, '15. New Fleet Description'!$A$14:$A$815,'15. New Fleet Description'!Z$14:Z$815, "", 0, 1)</f>
        <v/>
      </c>
      <c r="Y111" s="541" t="str">
        <f>_xlfn.XLOOKUP($C111, '15. New Fleet Description'!$A$14:$A$815,'15. New Fleet Description'!AA$14:AA$815, "", 0, 1)</f>
        <v/>
      </c>
      <c r="Z111" s="541" t="str">
        <f>_xlfn.XLOOKUP($C111, '15. New Fleet Description'!$A$14:$A$815,'15. New Fleet Description'!AB$14:AB$815, "", 0, 1)</f>
        <v/>
      </c>
      <c r="AA111" s="1076"/>
      <c r="AB111" s="1076" t="s">
        <v>212</v>
      </c>
      <c r="AC111" s="1091"/>
      <c r="AD111" s="1011"/>
      <c r="AE111" s="1011"/>
      <c r="AF111" s="1011"/>
      <c r="AG111" s="1092"/>
      <c r="AH111" s="1093"/>
      <c r="AI111" s="1093"/>
      <c r="AJ111" s="1093"/>
      <c r="AK111" s="1093"/>
      <c r="AL111" s="1093"/>
      <c r="AM111" s="1093"/>
      <c r="AN111" s="1093"/>
      <c r="AO111" s="1093"/>
      <c r="AP111" s="1094"/>
      <c r="AQ111" s="1092"/>
      <c r="AR111" s="1093"/>
      <c r="AS111" s="1093"/>
      <c r="AT111" s="1093"/>
      <c r="AU111" s="1093"/>
      <c r="AV111" s="1093"/>
      <c r="AW111" s="1093"/>
      <c r="AX111" s="1093"/>
      <c r="AY111" s="1093"/>
      <c r="AZ111" s="1093"/>
      <c r="BA111" s="1093"/>
      <c r="BB111" s="1093"/>
      <c r="BC111" s="1095"/>
      <c r="BD111" s="1096"/>
      <c r="BE111" s="1096"/>
      <c r="BF111" s="1237"/>
      <c r="BG111" s="1092"/>
      <c r="BH111" s="1093"/>
      <c r="BI111" s="1093"/>
      <c r="BJ111" s="1093"/>
      <c r="BK111" s="1097"/>
      <c r="BL111" s="1098"/>
      <c r="BM111" s="1093"/>
    </row>
    <row r="112" spans="1:65" ht="30" x14ac:dyDescent="0.25">
      <c r="A112" s="1182" t="s">
        <v>1672</v>
      </c>
      <c r="B112" s="1021"/>
      <c r="C112" s="1075"/>
      <c r="D112" s="515" t="str">
        <f>_xlfn.XLOOKUP($C112, '15. New Fleet Description'!$A$14:$A$815,'15. New Fleet Description'!H$14:H$815, "", 0, 1)</f>
        <v/>
      </c>
      <c r="E112" s="541" t="str">
        <f>_xlfn.XLOOKUP($C112, '15. New Fleet Description'!$A$14:$A$815,'15. New Fleet Description'!B$14:B$815, "", 0, 1)</f>
        <v/>
      </c>
      <c r="F112" s="541" t="str">
        <f>_xlfn.XLOOKUP($C112, '15. New Fleet Description'!$A$14:$A$815,'15. New Fleet Description'!C$14:C$815, "", 0, 1)</f>
        <v/>
      </c>
      <c r="G112" s="541" t="str">
        <f>_xlfn.XLOOKUP($C112, '15. New Fleet Description'!$A$14:$A$815,'15. New Fleet Description'!D$14:D$815, "", 0, 1)</f>
        <v/>
      </c>
      <c r="H112" s="541" t="str">
        <f>_xlfn.XLOOKUP($C112, '15. New Fleet Description'!$A$14:$A$815,'15. New Fleet Description'!E$14:E$815, "", 0, 1)</f>
        <v/>
      </c>
      <c r="I112" s="541" t="str">
        <f>_xlfn.XLOOKUP($C112, '15. New Fleet Description'!$A$14:$A$815,'15. New Fleet Description'!F$14:F$815, "", 0, 1)</f>
        <v/>
      </c>
      <c r="J112" s="541" t="str">
        <f>_xlfn.XLOOKUP($C112, '15. New Fleet Description'!$A$14:$A$815,'15. New Fleet Description'!G$14:G$815, "", 0, 1)</f>
        <v/>
      </c>
      <c r="K112" s="726" t="str">
        <f>_xlfn.XLOOKUP($C112, '15. New Fleet Description'!$A$14:$A$815,'15. New Fleet Description'!K$14:K$815, "", 0, 1)</f>
        <v/>
      </c>
      <c r="L112" s="541" t="str">
        <f>_xlfn.XLOOKUP($C112, '15. New Fleet Description'!$A$14:$A$815,'15. New Fleet Description'!L$14:L$815, "", 0, 1)</f>
        <v/>
      </c>
      <c r="M112" s="541" t="str">
        <f>_xlfn.XLOOKUP($C112, '15. New Fleet Description'!$A$14:$A$815,'15. New Fleet Description'!M$14:M$815, "", 0, 1)</f>
        <v/>
      </c>
      <c r="N112" s="541" t="str">
        <f>_xlfn.XLOOKUP($C112, '15. New Fleet Description'!$A$14:$A$815,'15. New Fleet Description'!N$14:N$815, "", 0, 1)</f>
        <v/>
      </c>
      <c r="O112" s="541" t="str">
        <f>_xlfn.XLOOKUP($C112, '15. New Fleet Description'!$A$14:$A$815,'15. New Fleet Description'!O$14:O$815, "", 0, 1)</f>
        <v/>
      </c>
      <c r="P112" s="541" t="str">
        <f>_xlfn.XLOOKUP($C112, '15. New Fleet Description'!$A$14:$A$815,'15. New Fleet Description'!P$14:P$815, "", 0, 1)</f>
        <v/>
      </c>
      <c r="Q112" s="541" t="str">
        <f>_xlfn.XLOOKUP($C112, '15. New Fleet Description'!$A$14:$A$815,'15. New Fleet Description'!R$14:R$815, "", 0, 1)</f>
        <v/>
      </c>
      <c r="R112" s="541" t="str">
        <f>_xlfn.XLOOKUP($C112, '15. New Fleet Description'!$A$14:$A$815,'15. New Fleet Description'!S$14:S$815, "", 0, 1)</f>
        <v/>
      </c>
      <c r="S112" s="541" t="str">
        <f>_xlfn.XLOOKUP($C112, '15. New Fleet Description'!$A$14:$A$815,'15. New Fleet Description'!T$14:T$815, "", 0, 1)</f>
        <v/>
      </c>
      <c r="T112" s="541" t="str">
        <f>_xlfn.XLOOKUP($C112, '15. New Fleet Description'!$A$14:$A$815,'15. New Fleet Description'!U$14:U$815, "", 0, 1)</f>
        <v/>
      </c>
      <c r="U112" s="541" t="str">
        <f>_xlfn.XLOOKUP($C112, '15. New Fleet Description'!$A$14:$A$815,'15. New Fleet Description'!V$14:V$815, "", 0, 1)</f>
        <v/>
      </c>
      <c r="V112" s="541" t="str">
        <f>_xlfn.XLOOKUP($C112, '15. New Fleet Description'!$A$14:$A$815,'15. New Fleet Description'!W$14:W$815, "", 0, 1)</f>
        <v/>
      </c>
      <c r="W112" s="541" t="str">
        <f>_xlfn.XLOOKUP($C112, '15. New Fleet Description'!$A$14:$A$815,'15. New Fleet Description'!X$14:X$815, "", 0, 1)</f>
        <v/>
      </c>
      <c r="X112" s="541" t="str">
        <f>_xlfn.XLOOKUP($C112, '15. New Fleet Description'!$A$14:$A$815,'15. New Fleet Description'!Z$14:Z$815, "", 0, 1)</f>
        <v/>
      </c>
      <c r="Y112" s="541" t="str">
        <f>_xlfn.XLOOKUP($C112, '15. New Fleet Description'!$A$14:$A$815,'15. New Fleet Description'!AA$14:AA$815, "", 0, 1)</f>
        <v/>
      </c>
      <c r="Z112" s="541" t="str">
        <f>_xlfn.XLOOKUP($C112, '15. New Fleet Description'!$A$14:$A$815,'15. New Fleet Description'!AB$14:AB$815, "", 0, 1)</f>
        <v/>
      </c>
      <c r="AA112" s="1076"/>
      <c r="AB112" s="1076" t="s">
        <v>212</v>
      </c>
      <c r="AC112" s="1091"/>
      <c r="AD112" s="1011"/>
      <c r="AE112" s="1011"/>
      <c r="AF112" s="1011"/>
      <c r="AG112" s="1092"/>
      <c r="AH112" s="1093"/>
      <c r="AI112" s="1093"/>
      <c r="AJ112" s="1093"/>
      <c r="AK112" s="1093"/>
      <c r="AL112" s="1093"/>
      <c r="AM112" s="1093"/>
      <c r="AN112" s="1093"/>
      <c r="AO112" s="1093"/>
      <c r="AP112" s="1094"/>
      <c r="AQ112" s="1092"/>
      <c r="AR112" s="1093"/>
      <c r="AS112" s="1093"/>
      <c r="AT112" s="1093"/>
      <c r="AU112" s="1093"/>
      <c r="AV112" s="1093"/>
      <c r="AW112" s="1093"/>
      <c r="AX112" s="1093"/>
      <c r="AY112" s="1093"/>
      <c r="AZ112" s="1093"/>
      <c r="BA112" s="1093"/>
      <c r="BB112" s="1093"/>
      <c r="BC112" s="1095"/>
      <c r="BD112" s="1096"/>
      <c r="BE112" s="1096"/>
      <c r="BF112" s="1237"/>
      <c r="BG112" s="1092"/>
      <c r="BH112" s="1093"/>
      <c r="BI112" s="1093"/>
      <c r="BJ112" s="1093"/>
      <c r="BK112" s="1097"/>
      <c r="BL112" s="1098"/>
      <c r="BM112" s="1093"/>
    </row>
    <row r="113" spans="1:65" ht="30" x14ac:dyDescent="0.25">
      <c r="A113" s="1182" t="s">
        <v>1673</v>
      </c>
      <c r="B113" s="1021"/>
      <c r="C113" s="1075"/>
      <c r="D113" s="515" t="str">
        <f>_xlfn.XLOOKUP($C113, '15. New Fleet Description'!$A$14:$A$815,'15. New Fleet Description'!H$14:H$815, "", 0, 1)</f>
        <v/>
      </c>
      <c r="E113" s="541" t="str">
        <f>_xlfn.XLOOKUP($C113, '15. New Fleet Description'!$A$14:$A$815,'15. New Fleet Description'!B$14:B$815, "", 0, 1)</f>
        <v/>
      </c>
      <c r="F113" s="541" t="str">
        <f>_xlfn.XLOOKUP($C113, '15. New Fleet Description'!$A$14:$A$815,'15. New Fleet Description'!C$14:C$815, "", 0, 1)</f>
        <v/>
      </c>
      <c r="G113" s="541" t="str">
        <f>_xlfn.XLOOKUP($C113, '15. New Fleet Description'!$A$14:$A$815,'15. New Fleet Description'!D$14:D$815, "", 0, 1)</f>
        <v/>
      </c>
      <c r="H113" s="541" t="str">
        <f>_xlfn.XLOOKUP($C113, '15. New Fleet Description'!$A$14:$A$815,'15. New Fleet Description'!E$14:E$815, "", 0, 1)</f>
        <v/>
      </c>
      <c r="I113" s="541" t="str">
        <f>_xlfn.XLOOKUP($C113, '15. New Fleet Description'!$A$14:$A$815,'15. New Fleet Description'!F$14:F$815, "", 0, 1)</f>
        <v/>
      </c>
      <c r="J113" s="541" t="str">
        <f>_xlfn.XLOOKUP($C113, '15. New Fleet Description'!$A$14:$A$815,'15. New Fleet Description'!G$14:G$815, "", 0, 1)</f>
        <v/>
      </c>
      <c r="K113" s="726" t="str">
        <f>_xlfn.XLOOKUP($C113, '15. New Fleet Description'!$A$14:$A$815,'15. New Fleet Description'!K$14:K$815, "", 0, 1)</f>
        <v/>
      </c>
      <c r="L113" s="541" t="str">
        <f>_xlfn.XLOOKUP($C113, '15. New Fleet Description'!$A$14:$A$815,'15. New Fleet Description'!L$14:L$815, "", 0, 1)</f>
        <v/>
      </c>
      <c r="M113" s="541" t="str">
        <f>_xlfn.XLOOKUP($C113, '15. New Fleet Description'!$A$14:$A$815,'15. New Fleet Description'!M$14:M$815, "", 0, 1)</f>
        <v/>
      </c>
      <c r="N113" s="541" t="str">
        <f>_xlfn.XLOOKUP($C113, '15. New Fleet Description'!$A$14:$A$815,'15. New Fleet Description'!N$14:N$815, "", 0, 1)</f>
        <v/>
      </c>
      <c r="O113" s="541" t="str">
        <f>_xlfn.XLOOKUP($C113, '15. New Fleet Description'!$A$14:$A$815,'15. New Fleet Description'!O$14:O$815, "", 0, 1)</f>
        <v/>
      </c>
      <c r="P113" s="541" t="str">
        <f>_xlfn.XLOOKUP($C113, '15. New Fleet Description'!$A$14:$A$815,'15. New Fleet Description'!P$14:P$815, "", 0, 1)</f>
        <v/>
      </c>
      <c r="Q113" s="541" t="str">
        <f>_xlfn.XLOOKUP($C113, '15. New Fleet Description'!$A$14:$A$815,'15. New Fleet Description'!R$14:R$815, "", 0, 1)</f>
        <v/>
      </c>
      <c r="R113" s="541" t="str">
        <f>_xlfn.XLOOKUP($C113, '15. New Fleet Description'!$A$14:$A$815,'15. New Fleet Description'!S$14:S$815, "", 0, 1)</f>
        <v/>
      </c>
      <c r="S113" s="541" t="str">
        <f>_xlfn.XLOOKUP($C113, '15. New Fleet Description'!$A$14:$A$815,'15. New Fleet Description'!T$14:T$815, "", 0, 1)</f>
        <v/>
      </c>
      <c r="T113" s="541" t="str">
        <f>_xlfn.XLOOKUP($C113, '15. New Fleet Description'!$A$14:$A$815,'15. New Fleet Description'!U$14:U$815, "", 0, 1)</f>
        <v/>
      </c>
      <c r="U113" s="541" t="str">
        <f>_xlfn.XLOOKUP($C113, '15. New Fleet Description'!$A$14:$A$815,'15. New Fleet Description'!V$14:V$815, "", 0, 1)</f>
        <v/>
      </c>
      <c r="V113" s="541" t="str">
        <f>_xlfn.XLOOKUP($C113, '15. New Fleet Description'!$A$14:$A$815,'15. New Fleet Description'!W$14:W$815, "", 0, 1)</f>
        <v/>
      </c>
      <c r="W113" s="541" t="str">
        <f>_xlfn.XLOOKUP($C113, '15. New Fleet Description'!$A$14:$A$815,'15. New Fleet Description'!X$14:X$815, "", 0, 1)</f>
        <v/>
      </c>
      <c r="X113" s="541" t="str">
        <f>_xlfn.XLOOKUP($C113, '15. New Fleet Description'!$A$14:$A$815,'15. New Fleet Description'!Z$14:Z$815, "", 0, 1)</f>
        <v/>
      </c>
      <c r="Y113" s="541" t="str">
        <f>_xlfn.XLOOKUP($C113, '15. New Fleet Description'!$A$14:$A$815,'15. New Fleet Description'!AA$14:AA$815, "", 0, 1)</f>
        <v/>
      </c>
      <c r="Z113" s="541" t="str">
        <f>_xlfn.XLOOKUP($C113, '15. New Fleet Description'!$A$14:$A$815,'15. New Fleet Description'!AB$14:AB$815, "", 0, 1)</f>
        <v/>
      </c>
      <c r="AA113" s="1076"/>
      <c r="AB113" s="1076" t="s">
        <v>212</v>
      </c>
      <c r="AC113" s="1091"/>
      <c r="AD113" s="1011"/>
      <c r="AE113" s="1011"/>
      <c r="AF113" s="1011"/>
      <c r="AG113" s="1092"/>
      <c r="AH113" s="1093"/>
      <c r="AI113" s="1093"/>
      <c r="AJ113" s="1093"/>
      <c r="AK113" s="1093"/>
      <c r="AL113" s="1093"/>
      <c r="AM113" s="1093"/>
      <c r="AN113" s="1093"/>
      <c r="AO113" s="1093"/>
      <c r="AP113" s="1094"/>
      <c r="AQ113" s="1092"/>
      <c r="AR113" s="1093"/>
      <c r="AS113" s="1093"/>
      <c r="AT113" s="1093"/>
      <c r="AU113" s="1093"/>
      <c r="AV113" s="1093"/>
      <c r="AW113" s="1093"/>
      <c r="AX113" s="1093"/>
      <c r="AY113" s="1093"/>
      <c r="AZ113" s="1093"/>
      <c r="BA113" s="1093"/>
      <c r="BB113" s="1093"/>
      <c r="BC113" s="1095"/>
      <c r="BD113" s="1096"/>
      <c r="BE113" s="1096"/>
      <c r="BF113" s="1237"/>
      <c r="BG113" s="1092"/>
      <c r="BH113" s="1093"/>
      <c r="BI113" s="1093"/>
      <c r="BJ113" s="1093"/>
      <c r="BK113" s="1097"/>
      <c r="BL113" s="1098"/>
      <c r="BM113" s="1093"/>
    </row>
    <row r="114" spans="1:65" ht="30" x14ac:dyDescent="0.25">
      <c r="A114" s="1182" t="s">
        <v>1674</v>
      </c>
      <c r="B114" s="1021"/>
      <c r="C114" s="1075"/>
      <c r="D114" s="515" t="str">
        <f>_xlfn.XLOOKUP($C114, '15. New Fleet Description'!$A$14:$A$815,'15. New Fleet Description'!H$14:H$815, "", 0, 1)</f>
        <v/>
      </c>
      <c r="E114" s="541" t="str">
        <f>_xlfn.XLOOKUP($C114, '15. New Fleet Description'!$A$14:$A$815,'15. New Fleet Description'!B$14:B$815, "", 0, 1)</f>
        <v/>
      </c>
      <c r="F114" s="541" t="str">
        <f>_xlfn.XLOOKUP($C114, '15. New Fleet Description'!$A$14:$A$815,'15. New Fleet Description'!C$14:C$815, "", 0, 1)</f>
        <v/>
      </c>
      <c r="G114" s="541" t="str">
        <f>_xlfn.XLOOKUP($C114, '15. New Fleet Description'!$A$14:$A$815,'15. New Fleet Description'!D$14:D$815, "", 0, 1)</f>
        <v/>
      </c>
      <c r="H114" s="541" t="str">
        <f>_xlfn.XLOOKUP($C114, '15. New Fleet Description'!$A$14:$A$815,'15. New Fleet Description'!E$14:E$815, "", 0, 1)</f>
        <v/>
      </c>
      <c r="I114" s="541" t="str">
        <f>_xlfn.XLOOKUP($C114, '15. New Fleet Description'!$A$14:$A$815,'15. New Fleet Description'!F$14:F$815, "", 0, 1)</f>
        <v/>
      </c>
      <c r="J114" s="541" t="str">
        <f>_xlfn.XLOOKUP($C114, '15. New Fleet Description'!$A$14:$A$815,'15. New Fleet Description'!G$14:G$815, "", 0, 1)</f>
        <v/>
      </c>
      <c r="K114" s="726" t="str">
        <f>_xlfn.XLOOKUP($C114, '15. New Fleet Description'!$A$14:$A$815,'15. New Fleet Description'!K$14:K$815, "", 0, 1)</f>
        <v/>
      </c>
      <c r="L114" s="541" t="str">
        <f>_xlfn.XLOOKUP($C114, '15. New Fleet Description'!$A$14:$A$815,'15. New Fleet Description'!L$14:L$815, "", 0, 1)</f>
        <v/>
      </c>
      <c r="M114" s="541" t="str">
        <f>_xlfn.XLOOKUP($C114, '15. New Fleet Description'!$A$14:$A$815,'15. New Fleet Description'!M$14:M$815, "", 0, 1)</f>
        <v/>
      </c>
      <c r="N114" s="541" t="str">
        <f>_xlfn.XLOOKUP($C114, '15. New Fleet Description'!$A$14:$A$815,'15. New Fleet Description'!N$14:N$815, "", 0, 1)</f>
        <v/>
      </c>
      <c r="O114" s="541" t="str">
        <f>_xlfn.XLOOKUP($C114, '15. New Fleet Description'!$A$14:$A$815,'15. New Fleet Description'!O$14:O$815, "", 0, 1)</f>
        <v/>
      </c>
      <c r="P114" s="541" t="str">
        <f>_xlfn.XLOOKUP($C114, '15. New Fleet Description'!$A$14:$A$815,'15. New Fleet Description'!P$14:P$815, "", 0, 1)</f>
        <v/>
      </c>
      <c r="Q114" s="541" t="str">
        <f>_xlfn.XLOOKUP($C114, '15. New Fleet Description'!$A$14:$A$815,'15. New Fleet Description'!R$14:R$815, "", 0, 1)</f>
        <v/>
      </c>
      <c r="R114" s="541" t="str">
        <f>_xlfn.XLOOKUP($C114, '15. New Fleet Description'!$A$14:$A$815,'15. New Fleet Description'!S$14:S$815, "", 0, 1)</f>
        <v/>
      </c>
      <c r="S114" s="541" t="str">
        <f>_xlfn.XLOOKUP($C114, '15. New Fleet Description'!$A$14:$A$815,'15. New Fleet Description'!T$14:T$815, "", 0, 1)</f>
        <v/>
      </c>
      <c r="T114" s="541" t="str">
        <f>_xlfn.XLOOKUP($C114, '15. New Fleet Description'!$A$14:$A$815,'15. New Fleet Description'!U$14:U$815, "", 0, 1)</f>
        <v/>
      </c>
      <c r="U114" s="541" t="str">
        <f>_xlfn.XLOOKUP($C114, '15. New Fleet Description'!$A$14:$A$815,'15. New Fleet Description'!V$14:V$815, "", 0, 1)</f>
        <v/>
      </c>
      <c r="V114" s="541" t="str">
        <f>_xlfn.XLOOKUP($C114, '15. New Fleet Description'!$A$14:$A$815,'15. New Fleet Description'!W$14:W$815, "", 0, 1)</f>
        <v/>
      </c>
      <c r="W114" s="541" t="str">
        <f>_xlfn.XLOOKUP($C114, '15. New Fleet Description'!$A$14:$A$815,'15. New Fleet Description'!X$14:X$815, "", 0, 1)</f>
        <v/>
      </c>
      <c r="X114" s="541" t="str">
        <f>_xlfn.XLOOKUP($C114, '15. New Fleet Description'!$A$14:$A$815,'15. New Fleet Description'!Z$14:Z$815, "", 0, 1)</f>
        <v/>
      </c>
      <c r="Y114" s="541" t="str">
        <f>_xlfn.XLOOKUP($C114, '15. New Fleet Description'!$A$14:$A$815,'15. New Fleet Description'!AA$14:AA$815, "", 0, 1)</f>
        <v/>
      </c>
      <c r="Z114" s="541" t="str">
        <f>_xlfn.XLOOKUP($C114, '15. New Fleet Description'!$A$14:$A$815,'15. New Fleet Description'!AB$14:AB$815, "", 0, 1)</f>
        <v/>
      </c>
      <c r="AA114" s="1076"/>
      <c r="AB114" s="1076" t="s">
        <v>212</v>
      </c>
      <c r="AC114" s="1091"/>
      <c r="AD114" s="1011"/>
      <c r="AE114" s="1011"/>
      <c r="AF114" s="1011"/>
      <c r="AG114" s="1092"/>
      <c r="AH114" s="1093"/>
      <c r="AI114" s="1093"/>
      <c r="AJ114" s="1093"/>
      <c r="AK114" s="1093"/>
      <c r="AL114" s="1093"/>
      <c r="AM114" s="1093"/>
      <c r="AN114" s="1093"/>
      <c r="AO114" s="1093"/>
      <c r="AP114" s="1094"/>
      <c r="AQ114" s="1092"/>
      <c r="AR114" s="1093"/>
      <c r="AS114" s="1093"/>
      <c r="AT114" s="1093"/>
      <c r="AU114" s="1093"/>
      <c r="AV114" s="1093"/>
      <c r="AW114" s="1093"/>
      <c r="AX114" s="1093"/>
      <c r="AY114" s="1093"/>
      <c r="AZ114" s="1093"/>
      <c r="BA114" s="1093"/>
      <c r="BB114" s="1093"/>
      <c r="BC114" s="1095"/>
      <c r="BD114" s="1096"/>
      <c r="BE114" s="1096"/>
      <c r="BF114" s="1237"/>
      <c r="BG114" s="1092"/>
      <c r="BH114" s="1093"/>
      <c r="BI114" s="1093"/>
      <c r="BJ114" s="1093"/>
      <c r="BK114" s="1097"/>
      <c r="BL114" s="1098"/>
      <c r="BM114" s="1093"/>
    </row>
    <row r="115" spans="1:65" ht="30" x14ac:dyDescent="0.25">
      <c r="A115" s="1182" t="s">
        <v>1675</v>
      </c>
      <c r="B115" s="1021"/>
      <c r="C115" s="1075"/>
      <c r="D115" s="515" t="str">
        <f>_xlfn.XLOOKUP($C115, '15. New Fleet Description'!$A$14:$A$815,'15. New Fleet Description'!H$14:H$815, "", 0, 1)</f>
        <v/>
      </c>
      <c r="E115" s="541" t="str">
        <f>_xlfn.XLOOKUP($C115, '15. New Fleet Description'!$A$14:$A$815,'15. New Fleet Description'!B$14:B$815, "", 0, 1)</f>
        <v/>
      </c>
      <c r="F115" s="541" t="str">
        <f>_xlfn.XLOOKUP($C115, '15. New Fleet Description'!$A$14:$A$815,'15. New Fleet Description'!C$14:C$815, "", 0, 1)</f>
        <v/>
      </c>
      <c r="G115" s="541" t="str">
        <f>_xlfn.XLOOKUP($C115, '15. New Fleet Description'!$A$14:$A$815,'15. New Fleet Description'!D$14:D$815, "", 0, 1)</f>
        <v/>
      </c>
      <c r="H115" s="541" t="str">
        <f>_xlfn.XLOOKUP($C115, '15. New Fleet Description'!$A$14:$A$815,'15. New Fleet Description'!E$14:E$815, "", 0, 1)</f>
        <v/>
      </c>
      <c r="I115" s="541" t="str">
        <f>_xlfn.XLOOKUP($C115, '15. New Fleet Description'!$A$14:$A$815,'15. New Fleet Description'!F$14:F$815, "", 0, 1)</f>
        <v/>
      </c>
      <c r="J115" s="541" t="str">
        <f>_xlfn.XLOOKUP($C115, '15. New Fleet Description'!$A$14:$A$815,'15. New Fleet Description'!G$14:G$815, "", 0, 1)</f>
        <v/>
      </c>
      <c r="K115" s="726" t="str">
        <f>_xlfn.XLOOKUP($C115, '15. New Fleet Description'!$A$14:$A$815,'15. New Fleet Description'!K$14:K$815, "", 0, 1)</f>
        <v/>
      </c>
      <c r="L115" s="541" t="str">
        <f>_xlfn.XLOOKUP($C115, '15. New Fleet Description'!$A$14:$A$815,'15. New Fleet Description'!L$14:L$815, "", 0, 1)</f>
        <v/>
      </c>
      <c r="M115" s="541" t="str">
        <f>_xlfn.XLOOKUP($C115, '15. New Fleet Description'!$A$14:$A$815,'15. New Fleet Description'!M$14:M$815, "", 0, 1)</f>
        <v/>
      </c>
      <c r="N115" s="541" t="str">
        <f>_xlfn.XLOOKUP($C115, '15. New Fleet Description'!$A$14:$A$815,'15. New Fleet Description'!N$14:N$815, "", 0, 1)</f>
        <v/>
      </c>
      <c r="O115" s="541" t="str">
        <f>_xlfn.XLOOKUP($C115, '15. New Fleet Description'!$A$14:$A$815,'15. New Fleet Description'!O$14:O$815, "", 0, 1)</f>
        <v/>
      </c>
      <c r="P115" s="541" t="str">
        <f>_xlfn.XLOOKUP($C115, '15. New Fleet Description'!$A$14:$A$815,'15. New Fleet Description'!P$14:P$815, "", 0, 1)</f>
        <v/>
      </c>
      <c r="Q115" s="541" t="str">
        <f>_xlfn.XLOOKUP($C115, '15. New Fleet Description'!$A$14:$A$815,'15. New Fleet Description'!R$14:R$815, "", 0, 1)</f>
        <v/>
      </c>
      <c r="R115" s="541" t="str">
        <f>_xlfn.XLOOKUP($C115, '15. New Fleet Description'!$A$14:$A$815,'15. New Fleet Description'!S$14:S$815, "", 0, 1)</f>
        <v/>
      </c>
      <c r="S115" s="541" t="str">
        <f>_xlfn.XLOOKUP($C115, '15. New Fleet Description'!$A$14:$A$815,'15. New Fleet Description'!T$14:T$815, "", 0, 1)</f>
        <v/>
      </c>
      <c r="T115" s="541" t="str">
        <f>_xlfn.XLOOKUP($C115, '15. New Fleet Description'!$A$14:$A$815,'15. New Fleet Description'!U$14:U$815, "", 0, 1)</f>
        <v/>
      </c>
      <c r="U115" s="541" t="str">
        <f>_xlfn.XLOOKUP($C115, '15. New Fleet Description'!$A$14:$A$815,'15. New Fleet Description'!V$14:V$815, "", 0, 1)</f>
        <v/>
      </c>
      <c r="V115" s="541" t="str">
        <f>_xlfn.XLOOKUP($C115, '15. New Fleet Description'!$A$14:$A$815,'15. New Fleet Description'!W$14:W$815, "", 0, 1)</f>
        <v/>
      </c>
      <c r="W115" s="541" t="str">
        <f>_xlfn.XLOOKUP($C115, '15. New Fleet Description'!$A$14:$A$815,'15. New Fleet Description'!X$14:X$815, "", 0, 1)</f>
        <v/>
      </c>
      <c r="X115" s="541" t="str">
        <f>_xlfn.XLOOKUP($C115, '15. New Fleet Description'!$A$14:$A$815,'15. New Fleet Description'!Z$14:Z$815, "", 0, 1)</f>
        <v/>
      </c>
      <c r="Y115" s="541" t="str">
        <f>_xlfn.XLOOKUP($C115, '15. New Fleet Description'!$A$14:$A$815,'15. New Fleet Description'!AA$14:AA$815, "", 0, 1)</f>
        <v/>
      </c>
      <c r="Z115" s="541" t="str">
        <f>_xlfn.XLOOKUP($C115, '15. New Fleet Description'!$A$14:$A$815,'15. New Fleet Description'!AB$14:AB$815, "", 0, 1)</f>
        <v/>
      </c>
      <c r="AA115" s="1076"/>
      <c r="AB115" s="1076" t="s">
        <v>212</v>
      </c>
      <c r="AC115" s="1091"/>
      <c r="AD115" s="1011"/>
      <c r="AE115" s="1011"/>
      <c r="AF115" s="1011"/>
      <c r="AG115" s="1092"/>
      <c r="AH115" s="1093"/>
      <c r="AI115" s="1093"/>
      <c r="AJ115" s="1093"/>
      <c r="AK115" s="1093"/>
      <c r="AL115" s="1093"/>
      <c r="AM115" s="1093"/>
      <c r="AN115" s="1093"/>
      <c r="AO115" s="1093"/>
      <c r="AP115" s="1094"/>
      <c r="AQ115" s="1092"/>
      <c r="AR115" s="1093"/>
      <c r="AS115" s="1093"/>
      <c r="AT115" s="1093"/>
      <c r="AU115" s="1093"/>
      <c r="AV115" s="1093"/>
      <c r="AW115" s="1093"/>
      <c r="AX115" s="1093"/>
      <c r="AY115" s="1093"/>
      <c r="AZ115" s="1093"/>
      <c r="BA115" s="1093"/>
      <c r="BB115" s="1093"/>
      <c r="BC115" s="1095"/>
      <c r="BD115" s="1096"/>
      <c r="BE115" s="1096"/>
      <c r="BF115" s="1237"/>
      <c r="BG115" s="1092"/>
      <c r="BH115" s="1093"/>
      <c r="BI115" s="1093"/>
      <c r="BJ115" s="1093"/>
      <c r="BK115" s="1097"/>
      <c r="BL115" s="1098"/>
      <c r="BM115" s="1093"/>
    </row>
    <row r="116" spans="1:65" ht="30" x14ac:dyDescent="0.25">
      <c r="A116" s="1182" t="s">
        <v>1676</v>
      </c>
      <c r="B116" s="1021"/>
      <c r="C116" s="1075"/>
      <c r="D116" s="515" t="str">
        <f>_xlfn.XLOOKUP($C116, '15. New Fleet Description'!$A$14:$A$815,'15. New Fleet Description'!H$14:H$815, "", 0, 1)</f>
        <v/>
      </c>
      <c r="E116" s="541" t="str">
        <f>_xlfn.XLOOKUP($C116, '15. New Fleet Description'!$A$14:$A$815,'15. New Fleet Description'!B$14:B$815, "", 0, 1)</f>
        <v/>
      </c>
      <c r="F116" s="541" t="str">
        <f>_xlfn.XLOOKUP($C116, '15. New Fleet Description'!$A$14:$A$815,'15. New Fleet Description'!C$14:C$815, "", 0, 1)</f>
        <v/>
      </c>
      <c r="G116" s="541" t="str">
        <f>_xlfn.XLOOKUP($C116, '15. New Fleet Description'!$A$14:$A$815,'15. New Fleet Description'!D$14:D$815, "", 0, 1)</f>
        <v/>
      </c>
      <c r="H116" s="541" t="str">
        <f>_xlfn.XLOOKUP($C116, '15. New Fleet Description'!$A$14:$A$815,'15. New Fleet Description'!E$14:E$815, "", 0, 1)</f>
        <v/>
      </c>
      <c r="I116" s="541" t="str">
        <f>_xlfn.XLOOKUP($C116, '15. New Fleet Description'!$A$14:$A$815,'15. New Fleet Description'!F$14:F$815, "", 0, 1)</f>
        <v/>
      </c>
      <c r="J116" s="541" t="str">
        <f>_xlfn.XLOOKUP($C116, '15. New Fleet Description'!$A$14:$A$815,'15. New Fleet Description'!G$14:G$815, "", 0, 1)</f>
        <v/>
      </c>
      <c r="K116" s="726" t="str">
        <f>_xlfn.XLOOKUP($C116, '15. New Fleet Description'!$A$14:$A$815,'15. New Fleet Description'!K$14:K$815, "", 0, 1)</f>
        <v/>
      </c>
      <c r="L116" s="541" t="str">
        <f>_xlfn.XLOOKUP($C116, '15. New Fleet Description'!$A$14:$A$815,'15. New Fleet Description'!L$14:L$815, "", 0, 1)</f>
        <v/>
      </c>
      <c r="M116" s="541" t="str">
        <f>_xlfn.XLOOKUP($C116, '15. New Fleet Description'!$A$14:$A$815,'15. New Fleet Description'!M$14:M$815, "", 0, 1)</f>
        <v/>
      </c>
      <c r="N116" s="541" t="str">
        <f>_xlfn.XLOOKUP($C116, '15. New Fleet Description'!$A$14:$A$815,'15. New Fleet Description'!N$14:N$815, "", 0, 1)</f>
        <v/>
      </c>
      <c r="O116" s="541" t="str">
        <f>_xlfn.XLOOKUP($C116, '15. New Fleet Description'!$A$14:$A$815,'15. New Fleet Description'!O$14:O$815, "", 0, 1)</f>
        <v/>
      </c>
      <c r="P116" s="541" t="str">
        <f>_xlfn.XLOOKUP($C116, '15. New Fleet Description'!$A$14:$A$815,'15. New Fleet Description'!P$14:P$815, "", 0, 1)</f>
        <v/>
      </c>
      <c r="Q116" s="541" t="str">
        <f>_xlfn.XLOOKUP($C116, '15. New Fleet Description'!$A$14:$A$815,'15. New Fleet Description'!R$14:R$815, "", 0, 1)</f>
        <v/>
      </c>
      <c r="R116" s="541" t="str">
        <f>_xlfn.XLOOKUP($C116, '15. New Fleet Description'!$A$14:$A$815,'15. New Fleet Description'!S$14:S$815, "", 0, 1)</f>
        <v/>
      </c>
      <c r="S116" s="541" t="str">
        <f>_xlfn.XLOOKUP($C116, '15. New Fleet Description'!$A$14:$A$815,'15. New Fleet Description'!T$14:T$815, "", 0, 1)</f>
        <v/>
      </c>
      <c r="T116" s="541" t="str">
        <f>_xlfn.XLOOKUP($C116, '15. New Fleet Description'!$A$14:$A$815,'15. New Fleet Description'!U$14:U$815, "", 0, 1)</f>
        <v/>
      </c>
      <c r="U116" s="541" t="str">
        <f>_xlfn.XLOOKUP($C116, '15. New Fleet Description'!$A$14:$A$815,'15. New Fleet Description'!V$14:V$815, "", 0, 1)</f>
        <v/>
      </c>
      <c r="V116" s="541" t="str">
        <f>_xlfn.XLOOKUP($C116, '15. New Fleet Description'!$A$14:$A$815,'15. New Fleet Description'!W$14:W$815, "", 0, 1)</f>
        <v/>
      </c>
      <c r="W116" s="541" t="str">
        <f>_xlfn.XLOOKUP($C116, '15. New Fleet Description'!$A$14:$A$815,'15. New Fleet Description'!X$14:X$815, "", 0, 1)</f>
        <v/>
      </c>
      <c r="X116" s="541" t="str">
        <f>_xlfn.XLOOKUP($C116, '15. New Fleet Description'!$A$14:$A$815,'15. New Fleet Description'!Z$14:Z$815, "", 0, 1)</f>
        <v/>
      </c>
      <c r="Y116" s="541" t="str">
        <f>_xlfn.XLOOKUP($C116, '15. New Fleet Description'!$A$14:$A$815,'15. New Fleet Description'!AA$14:AA$815, "", 0, 1)</f>
        <v/>
      </c>
      <c r="Z116" s="541" t="str">
        <f>_xlfn.XLOOKUP($C116, '15. New Fleet Description'!$A$14:$A$815,'15. New Fleet Description'!AB$14:AB$815, "", 0, 1)</f>
        <v/>
      </c>
      <c r="AA116" s="1076"/>
      <c r="AB116" s="1076" t="s">
        <v>212</v>
      </c>
      <c r="AC116" s="1091"/>
      <c r="AD116" s="1011"/>
      <c r="AE116" s="1011"/>
      <c r="AF116" s="1011"/>
      <c r="AG116" s="1092"/>
      <c r="AH116" s="1093"/>
      <c r="AI116" s="1093"/>
      <c r="AJ116" s="1093"/>
      <c r="AK116" s="1093"/>
      <c r="AL116" s="1093"/>
      <c r="AM116" s="1093"/>
      <c r="AN116" s="1093"/>
      <c r="AO116" s="1093"/>
      <c r="AP116" s="1094"/>
      <c r="AQ116" s="1092"/>
      <c r="AR116" s="1093"/>
      <c r="AS116" s="1093"/>
      <c r="AT116" s="1093"/>
      <c r="AU116" s="1093"/>
      <c r="AV116" s="1093"/>
      <c r="AW116" s="1093"/>
      <c r="AX116" s="1093"/>
      <c r="AY116" s="1093"/>
      <c r="AZ116" s="1093"/>
      <c r="BA116" s="1093"/>
      <c r="BB116" s="1093"/>
      <c r="BC116" s="1095"/>
      <c r="BD116" s="1096"/>
      <c r="BE116" s="1096"/>
      <c r="BF116" s="1237"/>
      <c r="BG116" s="1092"/>
      <c r="BH116" s="1093"/>
      <c r="BI116" s="1093"/>
      <c r="BJ116" s="1093"/>
      <c r="BK116" s="1097"/>
      <c r="BL116" s="1098"/>
      <c r="BM116" s="1093"/>
    </row>
    <row r="117" spans="1:65" ht="30" x14ac:dyDescent="0.25">
      <c r="A117" s="1182" t="s">
        <v>1677</v>
      </c>
      <c r="B117" s="1021"/>
      <c r="C117" s="1075"/>
      <c r="D117" s="515" t="str">
        <f>_xlfn.XLOOKUP($C117, '15. New Fleet Description'!$A$14:$A$815,'15. New Fleet Description'!H$14:H$815, "", 0, 1)</f>
        <v/>
      </c>
      <c r="E117" s="541" t="str">
        <f>_xlfn.XLOOKUP($C117, '15. New Fleet Description'!$A$14:$A$815,'15. New Fleet Description'!B$14:B$815, "", 0, 1)</f>
        <v/>
      </c>
      <c r="F117" s="541" t="str">
        <f>_xlfn.XLOOKUP($C117, '15. New Fleet Description'!$A$14:$A$815,'15. New Fleet Description'!C$14:C$815, "", 0, 1)</f>
        <v/>
      </c>
      <c r="G117" s="541" t="str">
        <f>_xlfn.XLOOKUP($C117, '15. New Fleet Description'!$A$14:$A$815,'15. New Fleet Description'!D$14:D$815, "", 0, 1)</f>
        <v/>
      </c>
      <c r="H117" s="541" t="str">
        <f>_xlfn.XLOOKUP($C117, '15. New Fleet Description'!$A$14:$A$815,'15. New Fleet Description'!E$14:E$815, "", 0, 1)</f>
        <v/>
      </c>
      <c r="I117" s="541" t="str">
        <f>_xlfn.XLOOKUP($C117, '15. New Fleet Description'!$A$14:$A$815,'15. New Fleet Description'!F$14:F$815, "", 0, 1)</f>
        <v/>
      </c>
      <c r="J117" s="541" t="str">
        <f>_xlfn.XLOOKUP($C117, '15. New Fleet Description'!$A$14:$A$815,'15. New Fleet Description'!G$14:G$815, "", 0, 1)</f>
        <v/>
      </c>
      <c r="K117" s="726" t="str">
        <f>_xlfn.XLOOKUP($C117, '15. New Fleet Description'!$A$14:$A$815,'15. New Fleet Description'!K$14:K$815, "", 0, 1)</f>
        <v/>
      </c>
      <c r="L117" s="541" t="str">
        <f>_xlfn.XLOOKUP($C117, '15. New Fleet Description'!$A$14:$A$815,'15. New Fleet Description'!L$14:L$815, "", 0, 1)</f>
        <v/>
      </c>
      <c r="M117" s="541" t="str">
        <f>_xlfn.XLOOKUP($C117, '15. New Fleet Description'!$A$14:$A$815,'15. New Fleet Description'!M$14:M$815, "", 0, 1)</f>
        <v/>
      </c>
      <c r="N117" s="541" t="str">
        <f>_xlfn.XLOOKUP($C117, '15. New Fleet Description'!$A$14:$A$815,'15. New Fleet Description'!N$14:N$815, "", 0, 1)</f>
        <v/>
      </c>
      <c r="O117" s="541" t="str">
        <f>_xlfn.XLOOKUP($C117, '15. New Fleet Description'!$A$14:$A$815,'15. New Fleet Description'!O$14:O$815, "", 0, 1)</f>
        <v/>
      </c>
      <c r="P117" s="541" t="str">
        <f>_xlfn.XLOOKUP($C117, '15. New Fleet Description'!$A$14:$A$815,'15. New Fleet Description'!P$14:P$815, "", 0, 1)</f>
        <v/>
      </c>
      <c r="Q117" s="541" t="str">
        <f>_xlfn.XLOOKUP($C117, '15. New Fleet Description'!$A$14:$A$815,'15. New Fleet Description'!R$14:R$815, "", 0, 1)</f>
        <v/>
      </c>
      <c r="R117" s="541" t="str">
        <f>_xlfn.XLOOKUP($C117, '15. New Fleet Description'!$A$14:$A$815,'15. New Fleet Description'!S$14:S$815, "", 0, 1)</f>
        <v/>
      </c>
      <c r="S117" s="541" t="str">
        <f>_xlfn.XLOOKUP($C117, '15. New Fleet Description'!$A$14:$A$815,'15. New Fleet Description'!T$14:T$815, "", 0, 1)</f>
        <v/>
      </c>
      <c r="T117" s="541" t="str">
        <f>_xlfn.XLOOKUP($C117, '15. New Fleet Description'!$A$14:$A$815,'15. New Fleet Description'!U$14:U$815, "", 0, 1)</f>
        <v/>
      </c>
      <c r="U117" s="541" t="str">
        <f>_xlfn.XLOOKUP($C117, '15. New Fleet Description'!$A$14:$A$815,'15. New Fleet Description'!V$14:V$815, "", 0, 1)</f>
        <v/>
      </c>
      <c r="V117" s="541" t="str">
        <f>_xlfn.XLOOKUP($C117, '15. New Fleet Description'!$A$14:$A$815,'15. New Fleet Description'!W$14:W$815, "", 0, 1)</f>
        <v/>
      </c>
      <c r="W117" s="541" t="str">
        <f>_xlfn.XLOOKUP($C117, '15. New Fleet Description'!$A$14:$A$815,'15. New Fleet Description'!X$14:X$815, "", 0, 1)</f>
        <v/>
      </c>
      <c r="X117" s="541" t="str">
        <f>_xlfn.XLOOKUP($C117, '15. New Fleet Description'!$A$14:$A$815,'15. New Fleet Description'!Z$14:Z$815, "", 0, 1)</f>
        <v/>
      </c>
      <c r="Y117" s="541" t="str">
        <f>_xlfn.XLOOKUP($C117, '15. New Fleet Description'!$A$14:$A$815,'15. New Fleet Description'!AA$14:AA$815, "", 0, 1)</f>
        <v/>
      </c>
      <c r="Z117" s="541" t="str">
        <f>_xlfn.XLOOKUP($C117, '15. New Fleet Description'!$A$14:$A$815,'15. New Fleet Description'!AB$14:AB$815, "", 0, 1)</f>
        <v/>
      </c>
      <c r="AA117" s="1076"/>
      <c r="AB117" s="1076" t="s">
        <v>212</v>
      </c>
      <c r="AC117" s="1091"/>
      <c r="AD117" s="1011"/>
      <c r="AE117" s="1011"/>
      <c r="AF117" s="1011"/>
      <c r="AG117" s="1092"/>
      <c r="AH117" s="1093"/>
      <c r="AI117" s="1093"/>
      <c r="AJ117" s="1093"/>
      <c r="AK117" s="1093"/>
      <c r="AL117" s="1093"/>
      <c r="AM117" s="1093"/>
      <c r="AN117" s="1093"/>
      <c r="AO117" s="1093"/>
      <c r="AP117" s="1094"/>
      <c r="AQ117" s="1092"/>
      <c r="AR117" s="1093"/>
      <c r="AS117" s="1093"/>
      <c r="AT117" s="1093"/>
      <c r="AU117" s="1093"/>
      <c r="AV117" s="1093"/>
      <c r="AW117" s="1093"/>
      <c r="AX117" s="1093"/>
      <c r="AY117" s="1093"/>
      <c r="AZ117" s="1093"/>
      <c r="BA117" s="1093"/>
      <c r="BB117" s="1093"/>
      <c r="BC117" s="1095"/>
      <c r="BD117" s="1096"/>
      <c r="BE117" s="1096"/>
      <c r="BF117" s="1237"/>
      <c r="BG117" s="1092"/>
      <c r="BH117" s="1093"/>
      <c r="BI117" s="1093"/>
      <c r="BJ117" s="1093"/>
      <c r="BK117" s="1097"/>
      <c r="BL117" s="1098"/>
      <c r="BM117" s="1093"/>
    </row>
    <row r="118" spans="1:65" ht="30" x14ac:dyDescent="0.25">
      <c r="A118" s="1182" t="s">
        <v>1678</v>
      </c>
      <c r="B118" s="1021"/>
      <c r="C118" s="1075"/>
      <c r="D118" s="515" t="str">
        <f>_xlfn.XLOOKUP($C118, '15. New Fleet Description'!$A$14:$A$815,'15. New Fleet Description'!H$14:H$815, "", 0, 1)</f>
        <v/>
      </c>
      <c r="E118" s="541" t="str">
        <f>_xlfn.XLOOKUP($C118, '15. New Fleet Description'!$A$14:$A$815,'15. New Fleet Description'!B$14:B$815, "", 0, 1)</f>
        <v/>
      </c>
      <c r="F118" s="541" t="str">
        <f>_xlfn.XLOOKUP($C118, '15. New Fleet Description'!$A$14:$A$815,'15. New Fleet Description'!C$14:C$815, "", 0, 1)</f>
        <v/>
      </c>
      <c r="G118" s="541" t="str">
        <f>_xlfn.XLOOKUP($C118, '15. New Fleet Description'!$A$14:$A$815,'15. New Fleet Description'!D$14:D$815, "", 0, 1)</f>
        <v/>
      </c>
      <c r="H118" s="541" t="str">
        <f>_xlfn.XLOOKUP($C118, '15. New Fleet Description'!$A$14:$A$815,'15. New Fleet Description'!E$14:E$815, "", 0, 1)</f>
        <v/>
      </c>
      <c r="I118" s="541" t="str">
        <f>_xlfn.XLOOKUP($C118, '15. New Fleet Description'!$A$14:$A$815,'15. New Fleet Description'!F$14:F$815, "", 0, 1)</f>
        <v/>
      </c>
      <c r="J118" s="541" t="str">
        <f>_xlfn.XLOOKUP($C118, '15. New Fleet Description'!$A$14:$A$815,'15. New Fleet Description'!G$14:G$815, "", 0, 1)</f>
        <v/>
      </c>
      <c r="K118" s="726" t="str">
        <f>_xlfn.XLOOKUP($C118, '15. New Fleet Description'!$A$14:$A$815,'15. New Fleet Description'!K$14:K$815, "", 0, 1)</f>
        <v/>
      </c>
      <c r="L118" s="541" t="str">
        <f>_xlfn.XLOOKUP($C118, '15. New Fleet Description'!$A$14:$A$815,'15. New Fleet Description'!L$14:L$815, "", 0, 1)</f>
        <v/>
      </c>
      <c r="M118" s="541" t="str">
        <f>_xlfn.XLOOKUP($C118, '15. New Fleet Description'!$A$14:$A$815,'15. New Fleet Description'!M$14:M$815, "", 0, 1)</f>
        <v/>
      </c>
      <c r="N118" s="541" t="str">
        <f>_xlfn.XLOOKUP($C118, '15. New Fleet Description'!$A$14:$A$815,'15. New Fleet Description'!N$14:N$815, "", 0, 1)</f>
        <v/>
      </c>
      <c r="O118" s="541" t="str">
        <f>_xlfn.XLOOKUP($C118, '15. New Fleet Description'!$A$14:$A$815,'15. New Fleet Description'!O$14:O$815, "", 0, 1)</f>
        <v/>
      </c>
      <c r="P118" s="541" t="str">
        <f>_xlfn.XLOOKUP($C118, '15. New Fleet Description'!$A$14:$A$815,'15. New Fleet Description'!P$14:P$815, "", 0, 1)</f>
        <v/>
      </c>
      <c r="Q118" s="541" t="str">
        <f>_xlfn.XLOOKUP($C118, '15. New Fleet Description'!$A$14:$A$815,'15. New Fleet Description'!R$14:R$815, "", 0, 1)</f>
        <v/>
      </c>
      <c r="R118" s="541" t="str">
        <f>_xlfn.XLOOKUP($C118, '15. New Fleet Description'!$A$14:$A$815,'15. New Fleet Description'!S$14:S$815, "", 0, 1)</f>
        <v/>
      </c>
      <c r="S118" s="541" t="str">
        <f>_xlfn.XLOOKUP($C118, '15. New Fleet Description'!$A$14:$A$815,'15. New Fleet Description'!T$14:T$815, "", 0, 1)</f>
        <v/>
      </c>
      <c r="T118" s="541" t="str">
        <f>_xlfn.XLOOKUP($C118, '15. New Fleet Description'!$A$14:$A$815,'15. New Fleet Description'!U$14:U$815, "", 0, 1)</f>
        <v/>
      </c>
      <c r="U118" s="541" t="str">
        <f>_xlfn.XLOOKUP($C118, '15. New Fleet Description'!$A$14:$A$815,'15. New Fleet Description'!V$14:V$815, "", 0, 1)</f>
        <v/>
      </c>
      <c r="V118" s="541" t="str">
        <f>_xlfn.XLOOKUP($C118, '15. New Fleet Description'!$A$14:$A$815,'15. New Fleet Description'!W$14:W$815, "", 0, 1)</f>
        <v/>
      </c>
      <c r="W118" s="541" t="str">
        <f>_xlfn.XLOOKUP($C118, '15. New Fleet Description'!$A$14:$A$815,'15. New Fleet Description'!X$14:X$815, "", 0, 1)</f>
        <v/>
      </c>
      <c r="X118" s="541" t="str">
        <f>_xlfn.XLOOKUP($C118, '15. New Fleet Description'!$A$14:$A$815,'15. New Fleet Description'!Z$14:Z$815, "", 0, 1)</f>
        <v/>
      </c>
      <c r="Y118" s="541" t="str">
        <f>_xlfn.XLOOKUP($C118, '15. New Fleet Description'!$A$14:$A$815,'15. New Fleet Description'!AA$14:AA$815, "", 0, 1)</f>
        <v/>
      </c>
      <c r="Z118" s="541" t="str">
        <f>_xlfn.XLOOKUP($C118, '15. New Fleet Description'!$A$14:$A$815,'15. New Fleet Description'!AB$14:AB$815, "", 0, 1)</f>
        <v/>
      </c>
      <c r="AA118" s="1076"/>
      <c r="AB118" s="1076" t="s">
        <v>212</v>
      </c>
      <c r="AC118" s="1091"/>
      <c r="AD118" s="1011"/>
      <c r="AE118" s="1011"/>
      <c r="AF118" s="1011"/>
      <c r="AG118" s="1092"/>
      <c r="AH118" s="1093"/>
      <c r="AI118" s="1093"/>
      <c r="AJ118" s="1093"/>
      <c r="AK118" s="1093"/>
      <c r="AL118" s="1093"/>
      <c r="AM118" s="1093"/>
      <c r="AN118" s="1093"/>
      <c r="AO118" s="1093"/>
      <c r="AP118" s="1094"/>
      <c r="AQ118" s="1092"/>
      <c r="AR118" s="1093"/>
      <c r="AS118" s="1093"/>
      <c r="AT118" s="1093"/>
      <c r="AU118" s="1093"/>
      <c r="AV118" s="1093"/>
      <c r="AW118" s="1093"/>
      <c r="AX118" s="1093"/>
      <c r="AY118" s="1093"/>
      <c r="AZ118" s="1093"/>
      <c r="BA118" s="1093"/>
      <c r="BB118" s="1093"/>
      <c r="BC118" s="1095"/>
      <c r="BD118" s="1096"/>
      <c r="BE118" s="1096"/>
      <c r="BF118" s="1237"/>
      <c r="BG118" s="1092"/>
      <c r="BH118" s="1093"/>
      <c r="BI118" s="1093"/>
      <c r="BJ118" s="1093"/>
      <c r="BK118" s="1097"/>
      <c r="BL118" s="1098"/>
      <c r="BM118" s="1093"/>
    </row>
    <row r="119" spans="1:65" ht="30" x14ac:dyDescent="0.25">
      <c r="A119" s="1182" t="s">
        <v>1679</v>
      </c>
      <c r="B119" s="1021"/>
      <c r="C119" s="1075"/>
      <c r="D119" s="515" t="str">
        <f>_xlfn.XLOOKUP($C119, '15. New Fleet Description'!$A$14:$A$815,'15. New Fleet Description'!H$14:H$815, "", 0, 1)</f>
        <v/>
      </c>
      <c r="E119" s="541" t="str">
        <f>_xlfn.XLOOKUP($C119, '15. New Fleet Description'!$A$14:$A$815,'15. New Fleet Description'!B$14:B$815, "", 0, 1)</f>
        <v/>
      </c>
      <c r="F119" s="541" t="str">
        <f>_xlfn.XLOOKUP($C119, '15. New Fleet Description'!$A$14:$A$815,'15. New Fleet Description'!C$14:C$815, "", 0, 1)</f>
        <v/>
      </c>
      <c r="G119" s="541" t="str">
        <f>_xlfn.XLOOKUP($C119, '15. New Fleet Description'!$A$14:$A$815,'15. New Fleet Description'!D$14:D$815, "", 0, 1)</f>
        <v/>
      </c>
      <c r="H119" s="541" t="str">
        <f>_xlfn.XLOOKUP($C119, '15. New Fleet Description'!$A$14:$A$815,'15. New Fleet Description'!E$14:E$815, "", 0, 1)</f>
        <v/>
      </c>
      <c r="I119" s="541" t="str">
        <f>_xlfn.XLOOKUP($C119, '15. New Fleet Description'!$A$14:$A$815,'15. New Fleet Description'!F$14:F$815, "", 0, 1)</f>
        <v/>
      </c>
      <c r="J119" s="541" t="str">
        <f>_xlfn.XLOOKUP($C119, '15. New Fleet Description'!$A$14:$A$815,'15. New Fleet Description'!G$14:G$815, "", 0, 1)</f>
        <v/>
      </c>
      <c r="K119" s="726" t="str">
        <f>_xlfn.XLOOKUP($C119, '15. New Fleet Description'!$A$14:$A$815,'15. New Fleet Description'!K$14:K$815, "", 0, 1)</f>
        <v/>
      </c>
      <c r="L119" s="541" t="str">
        <f>_xlfn.XLOOKUP($C119, '15. New Fleet Description'!$A$14:$A$815,'15. New Fleet Description'!L$14:L$815, "", 0, 1)</f>
        <v/>
      </c>
      <c r="M119" s="541" t="str">
        <f>_xlfn.XLOOKUP($C119, '15. New Fleet Description'!$A$14:$A$815,'15. New Fleet Description'!M$14:M$815, "", 0, 1)</f>
        <v/>
      </c>
      <c r="N119" s="541" t="str">
        <f>_xlfn.XLOOKUP($C119, '15. New Fleet Description'!$A$14:$A$815,'15. New Fleet Description'!N$14:N$815, "", 0, 1)</f>
        <v/>
      </c>
      <c r="O119" s="541" t="str">
        <f>_xlfn.XLOOKUP($C119, '15. New Fleet Description'!$A$14:$A$815,'15. New Fleet Description'!O$14:O$815, "", 0, 1)</f>
        <v/>
      </c>
      <c r="P119" s="541" t="str">
        <f>_xlfn.XLOOKUP($C119, '15. New Fleet Description'!$A$14:$A$815,'15. New Fleet Description'!P$14:P$815, "", 0, 1)</f>
        <v/>
      </c>
      <c r="Q119" s="541" t="str">
        <f>_xlfn.XLOOKUP($C119, '15. New Fleet Description'!$A$14:$A$815,'15. New Fleet Description'!R$14:R$815, "", 0, 1)</f>
        <v/>
      </c>
      <c r="R119" s="541" t="str">
        <f>_xlfn.XLOOKUP($C119, '15. New Fleet Description'!$A$14:$A$815,'15. New Fleet Description'!S$14:S$815, "", 0, 1)</f>
        <v/>
      </c>
      <c r="S119" s="541" t="str">
        <f>_xlfn.XLOOKUP($C119, '15. New Fleet Description'!$A$14:$A$815,'15. New Fleet Description'!T$14:T$815, "", 0, 1)</f>
        <v/>
      </c>
      <c r="T119" s="541" t="str">
        <f>_xlfn.XLOOKUP($C119, '15. New Fleet Description'!$A$14:$A$815,'15. New Fleet Description'!U$14:U$815, "", 0, 1)</f>
        <v/>
      </c>
      <c r="U119" s="541" t="str">
        <f>_xlfn.XLOOKUP($C119, '15. New Fleet Description'!$A$14:$A$815,'15. New Fleet Description'!V$14:V$815, "", 0, 1)</f>
        <v/>
      </c>
      <c r="V119" s="541" t="str">
        <f>_xlfn.XLOOKUP($C119, '15. New Fleet Description'!$A$14:$A$815,'15. New Fleet Description'!W$14:W$815, "", 0, 1)</f>
        <v/>
      </c>
      <c r="W119" s="541" t="str">
        <f>_xlfn.XLOOKUP($C119, '15. New Fleet Description'!$A$14:$A$815,'15. New Fleet Description'!X$14:X$815, "", 0, 1)</f>
        <v/>
      </c>
      <c r="X119" s="541" t="str">
        <f>_xlfn.XLOOKUP($C119, '15. New Fleet Description'!$A$14:$A$815,'15. New Fleet Description'!Z$14:Z$815, "", 0, 1)</f>
        <v/>
      </c>
      <c r="Y119" s="541" t="str">
        <f>_xlfn.XLOOKUP($C119, '15. New Fleet Description'!$A$14:$A$815,'15. New Fleet Description'!AA$14:AA$815, "", 0, 1)</f>
        <v/>
      </c>
      <c r="Z119" s="541" t="str">
        <f>_xlfn.XLOOKUP($C119, '15. New Fleet Description'!$A$14:$A$815,'15. New Fleet Description'!AB$14:AB$815, "", 0, 1)</f>
        <v/>
      </c>
      <c r="AA119" s="1076"/>
      <c r="AB119" s="1076" t="s">
        <v>212</v>
      </c>
      <c r="AC119" s="1091"/>
      <c r="AD119" s="1011"/>
      <c r="AE119" s="1011"/>
      <c r="AF119" s="1011"/>
      <c r="AG119" s="1092"/>
      <c r="AH119" s="1093"/>
      <c r="AI119" s="1093"/>
      <c r="AJ119" s="1093"/>
      <c r="AK119" s="1093"/>
      <c r="AL119" s="1093"/>
      <c r="AM119" s="1093"/>
      <c r="AN119" s="1093"/>
      <c r="AO119" s="1093"/>
      <c r="AP119" s="1094"/>
      <c r="AQ119" s="1092"/>
      <c r="AR119" s="1093"/>
      <c r="AS119" s="1093"/>
      <c r="AT119" s="1093"/>
      <c r="AU119" s="1093"/>
      <c r="AV119" s="1093"/>
      <c r="AW119" s="1093"/>
      <c r="AX119" s="1093"/>
      <c r="AY119" s="1093"/>
      <c r="AZ119" s="1093"/>
      <c r="BA119" s="1093"/>
      <c r="BB119" s="1093"/>
      <c r="BC119" s="1095"/>
      <c r="BD119" s="1096"/>
      <c r="BE119" s="1096"/>
      <c r="BF119" s="1237"/>
      <c r="BG119" s="1092"/>
      <c r="BH119" s="1093"/>
      <c r="BI119" s="1093"/>
      <c r="BJ119" s="1093"/>
      <c r="BK119" s="1097"/>
      <c r="BL119" s="1098"/>
      <c r="BM119" s="1093"/>
    </row>
    <row r="120" spans="1:65" ht="30" x14ac:dyDescent="0.25">
      <c r="A120" s="1182" t="s">
        <v>1680</v>
      </c>
      <c r="B120" s="1021"/>
      <c r="C120" s="1075"/>
      <c r="D120" s="515" t="str">
        <f>_xlfn.XLOOKUP($C120, '15. New Fleet Description'!$A$14:$A$815,'15. New Fleet Description'!H$14:H$815, "", 0, 1)</f>
        <v/>
      </c>
      <c r="E120" s="541" t="str">
        <f>_xlfn.XLOOKUP($C120, '15. New Fleet Description'!$A$14:$A$815,'15. New Fleet Description'!B$14:B$815, "", 0, 1)</f>
        <v/>
      </c>
      <c r="F120" s="541" t="str">
        <f>_xlfn.XLOOKUP($C120, '15. New Fleet Description'!$A$14:$A$815,'15. New Fleet Description'!C$14:C$815, "", 0, 1)</f>
        <v/>
      </c>
      <c r="G120" s="541" t="str">
        <f>_xlfn.XLOOKUP($C120, '15. New Fleet Description'!$A$14:$A$815,'15. New Fleet Description'!D$14:D$815, "", 0, 1)</f>
        <v/>
      </c>
      <c r="H120" s="541" t="str">
        <f>_xlfn.XLOOKUP($C120, '15. New Fleet Description'!$A$14:$A$815,'15. New Fleet Description'!E$14:E$815, "", 0, 1)</f>
        <v/>
      </c>
      <c r="I120" s="541" t="str">
        <f>_xlfn.XLOOKUP($C120, '15. New Fleet Description'!$A$14:$A$815,'15. New Fleet Description'!F$14:F$815, "", 0, 1)</f>
        <v/>
      </c>
      <c r="J120" s="541" t="str">
        <f>_xlfn.XLOOKUP($C120, '15. New Fleet Description'!$A$14:$A$815,'15. New Fleet Description'!G$14:G$815, "", 0, 1)</f>
        <v/>
      </c>
      <c r="K120" s="726" t="str">
        <f>_xlfn.XLOOKUP($C120, '15. New Fleet Description'!$A$14:$A$815,'15. New Fleet Description'!K$14:K$815, "", 0, 1)</f>
        <v/>
      </c>
      <c r="L120" s="541" t="str">
        <f>_xlfn.XLOOKUP($C120, '15. New Fleet Description'!$A$14:$A$815,'15. New Fleet Description'!L$14:L$815, "", 0, 1)</f>
        <v/>
      </c>
      <c r="M120" s="541" t="str">
        <f>_xlfn.XLOOKUP($C120, '15. New Fleet Description'!$A$14:$A$815,'15. New Fleet Description'!M$14:M$815, "", 0, 1)</f>
        <v/>
      </c>
      <c r="N120" s="541" t="str">
        <f>_xlfn.XLOOKUP($C120, '15. New Fleet Description'!$A$14:$A$815,'15. New Fleet Description'!N$14:N$815, "", 0, 1)</f>
        <v/>
      </c>
      <c r="O120" s="541" t="str">
        <f>_xlfn.XLOOKUP($C120, '15. New Fleet Description'!$A$14:$A$815,'15. New Fleet Description'!O$14:O$815, "", 0, 1)</f>
        <v/>
      </c>
      <c r="P120" s="541" t="str">
        <f>_xlfn.XLOOKUP($C120, '15. New Fleet Description'!$A$14:$A$815,'15. New Fleet Description'!P$14:P$815, "", 0, 1)</f>
        <v/>
      </c>
      <c r="Q120" s="541" t="str">
        <f>_xlfn.XLOOKUP($C120, '15. New Fleet Description'!$A$14:$A$815,'15. New Fleet Description'!R$14:R$815, "", 0, 1)</f>
        <v/>
      </c>
      <c r="R120" s="541" t="str">
        <f>_xlfn.XLOOKUP($C120, '15. New Fleet Description'!$A$14:$A$815,'15. New Fleet Description'!S$14:S$815, "", 0, 1)</f>
        <v/>
      </c>
      <c r="S120" s="541" t="str">
        <f>_xlfn.XLOOKUP($C120, '15. New Fleet Description'!$A$14:$A$815,'15. New Fleet Description'!T$14:T$815, "", 0, 1)</f>
        <v/>
      </c>
      <c r="T120" s="541" t="str">
        <f>_xlfn.XLOOKUP($C120, '15. New Fleet Description'!$A$14:$A$815,'15. New Fleet Description'!U$14:U$815, "", 0, 1)</f>
        <v/>
      </c>
      <c r="U120" s="541" t="str">
        <f>_xlfn.XLOOKUP($C120, '15. New Fleet Description'!$A$14:$A$815,'15. New Fleet Description'!V$14:V$815, "", 0, 1)</f>
        <v/>
      </c>
      <c r="V120" s="541" t="str">
        <f>_xlfn.XLOOKUP($C120, '15. New Fleet Description'!$A$14:$A$815,'15. New Fleet Description'!W$14:W$815, "", 0, 1)</f>
        <v/>
      </c>
      <c r="W120" s="541" t="str">
        <f>_xlfn.XLOOKUP($C120, '15. New Fleet Description'!$A$14:$A$815,'15. New Fleet Description'!X$14:X$815, "", 0, 1)</f>
        <v/>
      </c>
      <c r="X120" s="541" t="str">
        <f>_xlfn.XLOOKUP($C120, '15. New Fleet Description'!$A$14:$A$815,'15. New Fleet Description'!Z$14:Z$815, "", 0, 1)</f>
        <v/>
      </c>
      <c r="Y120" s="541" t="str">
        <f>_xlfn.XLOOKUP($C120, '15. New Fleet Description'!$A$14:$A$815,'15. New Fleet Description'!AA$14:AA$815, "", 0, 1)</f>
        <v/>
      </c>
      <c r="Z120" s="541" t="str">
        <f>_xlfn.XLOOKUP($C120, '15. New Fleet Description'!$A$14:$A$815,'15. New Fleet Description'!AB$14:AB$815, "", 0, 1)</f>
        <v/>
      </c>
      <c r="AA120" s="1076"/>
      <c r="AB120" s="1076" t="s">
        <v>212</v>
      </c>
      <c r="AC120" s="1091"/>
      <c r="AD120" s="1011"/>
      <c r="AE120" s="1011"/>
      <c r="AF120" s="1011"/>
      <c r="AG120" s="1092"/>
      <c r="AH120" s="1093"/>
      <c r="AI120" s="1093"/>
      <c r="AJ120" s="1093"/>
      <c r="AK120" s="1093"/>
      <c r="AL120" s="1093"/>
      <c r="AM120" s="1093"/>
      <c r="AN120" s="1093"/>
      <c r="AO120" s="1093"/>
      <c r="AP120" s="1094"/>
      <c r="AQ120" s="1092"/>
      <c r="AR120" s="1093"/>
      <c r="AS120" s="1093"/>
      <c r="AT120" s="1093"/>
      <c r="AU120" s="1093"/>
      <c r="AV120" s="1093"/>
      <c r="AW120" s="1093"/>
      <c r="AX120" s="1093"/>
      <c r="AY120" s="1093"/>
      <c r="AZ120" s="1093"/>
      <c r="BA120" s="1093"/>
      <c r="BB120" s="1093"/>
      <c r="BC120" s="1095"/>
      <c r="BD120" s="1096"/>
      <c r="BE120" s="1096"/>
      <c r="BF120" s="1237"/>
      <c r="BG120" s="1092"/>
      <c r="BH120" s="1093"/>
      <c r="BI120" s="1093"/>
      <c r="BJ120" s="1093"/>
      <c r="BK120" s="1097"/>
      <c r="BL120" s="1098"/>
      <c r="BM120" s="1093"/>
    </row>
    <row r="121" spans="1:65" ht="30" x14ac:dyDescent="0.25">
      <c r="A121" s="1182" t="s">
        <v>1681</v>
      </c>
      <c r="B121" s="1021"/>
      <c r="C121" s="1075"/>
      <c r="D121" s="515" t="str">
        <f>_xlfn.XLOOKUP($C121, '15. New Fleet Description'!$A$14:$A$815,'15. New Fleet Description'!H$14:H$815, "", 0, 1)</f>
        <v/>
      </c>
      <c r="E121" s="541" t="str">
        <f>_xlfn.XLOOKUP($C121, '15. New Fleet Description'!$A$14:$A$815,'15. New Fleet Description'!B$14:B$815, "", 0, 1)</f>
        <v/>
      </c>
      <c r="F121" s="541" t="str">
        <f>_xlfn.XLOOKUP($C121, '15. New Fleet Description'!$A$14:$A$815,'15. New Fleet Description'!C$14:C$815, "", 0, 1)</f>
        <v/>
      </c>
      <c r="G121" s="541" t="str">
        <f>_xlfn.XLOOKUP($C121, '15. New Fleet Description'!$A$14:$A$815,'15. New Fleet Description'!D$14:D$815, "", 0, 1)</f>
        <v/>
      </c>
      <c r="H121" s="541" t="str">
        <f>_xlfn.XLOOKUP($C121, '15. New Fleet Description'!$A$14:$A$815,'15. New Fleet Description'!E$14:E$815, "", 0, 1)</f>
        <v/>
      </c>
      <c r="I121" s="541" t="str">
        <f>_xlfn.XLOOKUP($C121, '15. New Fleet Description'!$A$14:$A$815,'15. New Fleet Description'!F$14:F$815, "", 0, 1)</f>
        <v/>
      </c>
      <c r="J121" s="541" t="str">
        <f>_xlfn.XLOOKUP($C121, '15. New Fleet Description'!$A$14:$A$815,'15. New Fleet Description'!G$14:G$815, "", 0, 1)</f>
        <v/>
      </c>
      <c r="K121" s="726" t="str">
        <f>_xlfn.XLOOKUP($C121, '15. New Fleet Description'!$A$14:$A$815,'15. New Fleet Description'!K$14:K$815, "", 0, 1)</f>
        <v/>
      </c>
      <c r="L121" s="541" t="str">
        <f>_xlfn.XLOOKUP($C121, '15. New Fleet Description'!$A$14:$A$815,'15. New Fleet Description'!L$14:L$815, "", 0, 1)</f>
        <v/>
      </c>
      <c r="M121" s="541" t="str">
        <f>_xlfn.XLOOKUP($C121, '15. New Fleet Description'!$A$14:$A$815,'15. New Fleet Description'!M$14:M$815, "", 0, 1)</f>
        <v/>
      </c>
      <c r="N121" s="541" t="str">
        <f>_xlfn.XLOOKUP($C121, '15. New Fleet Description'!$A$14:$A$815,'15. New Fleet Description'!N$14:N$815, "", 0, 1)</f>
        <v/>
      </c>
      <c r="O121" s="541" t="str">
        <f>_xlfn.XLOOKUP($C121, '15. New Fleet Description'!$A$14:$A$815,'15. New Fleet Description'!O$14:O$815, "", 0, 1)</f>
        <v/>
      </c>
      <c r="P121" s="541" t="str">
        <f>_xlfn.XLOOKUP($C121, '15. New Fleet Description'!$A$14:$A$815,'15. New Fleet Description'!P$14:P$815, "", 0, 1)</f>
        <v/>
      </c>
      <c r="Q121" s="541" t="str">
        <f>_xlfn.XLOOKUP($C121, '15. New Fleet Description'!$A$14:$A$815,'15. New Fleet Description'!R$14:R$815, "", 0, 1)</f>
        <v/>
      </c>
      <c r="R121" s="541" t="str">
        <f>_xlfn.XLOOKUP($C121, '15. New Fleet Description'!$A$14:$A$815,'15. New Fleet Description'!S$14:S$815, "", 0, 1)</f>
        <v/>
      </c>
      <c r="S121" s="541" t="str">
        <f>_xlfn.XLOOKUP($C121, '15. New Fleet Description'!$A$14:$A$815,'15. New Fleet Description'!T$14:T$815, "", 0, 1)</f>
        <v/>
      </c>
      <c r="T121" s="541" t="str">
        <f>_xlfn.XLOOKUP($C121, '15. New Fleet Description'!$A$14:$A$815,'15. New Fleet Description'!U$14:U$815, "", 0, 1)</f>
        <v/>
      </c>
      <c r="U121" s="541" t="str">
        <f>_xlfn.XLOOKUP($C121, '15. New Fleet Description'!$A$14:$A$815,'15. New Fleet Description'!V$14:V$815, "", 0, 1)</f>
        <v/>
      </c>
      <c r="V121" s="541" t="str">
        <f>_xlfn.XLOOKUP($C121, '15. New Fleet Description'!$A$14:$A$815,'15. New Fleet Description'!W$14:W$815, "", 0, 1)</f>
        <v/>
      </c>
      <c r="W121" s="541" t="str">
        <f>_xlfn.XLOOKUP($C121, '15. New Fleet Description'!$A$14:$A$815,'15. New Fleet Description'!X$14:X$815, "", 0, 1)</f>
        <v/>
      </c>
      <c r="X121" s="541" t="str">
        <f>_xlfn.XLOOKUP($C121, '15. New Fleet Description'!$A$14:$A$815,'15. New Fleet Description'!Z$14:Z$815, "", 0, 1)</f>
        <v/>
      </c>
      <c r="Y121" s="541" t="str">
        <f>_xlfn.XLOOKUP($C121, '15. New Fleet Description'!$A$14:$A$815,'15. New Fleet Description'!AA$14:AA$815, "", 0, 1)</f>
        <v/>
      </c>
      <c r="Z121" s="541" t="str">
        <f>_xlfn.XLOOKUP($C121, '15. New Fleet Description'!$A$14:$A$815,'15. New Fleet Description'!AB$14:AB$815, "", 0, 1)</f>
        <v/>
      </c>
      <c r="AA121" s="1076"/>
      <c r="AB121" s="1076" t="s">
        <v>212</v>
      </c>
      <c r="AC121" s="1091"/>
      <c r="AD121" s="1011"/>
      <c r="AE121" s="1011"/>
      <c r="AF121" s="1011"/>
      <c r="AG121" s="1092"/>
      <c r="AH121" s="1093"/>
      <c r="AI121" s="1093"/>
      <c r="AJ121" s="1093"/>
      <c r="AK121" s="1093"/>
      <c r="AL121" s="1093"/>
      <c r="AM121" s="1093"/>
      <c r="AN121" s="1093"/>
      <c r="AO121" s="1093"/>
      <c r="AP121" s="1094"/>
      <c r="AQ121" s="1092"/>
      <c r="AR121" s="1093"/>
      <c r="AS121" s="1093"/>
      <c r="AT121" s="1093"/>
      <c r="AU121" s="1093"/>
      <c r="AV121" s="1093"/>
      <c r="AW121" s="1093"/>
      <c r="AX121" s="1093"/>
      <c r="AY121" s="1093"/>
      <c r="AZ121" s="1093"/>
      <c r="BA121" s="1093"/>
      <c r="BB121" s="1093"/>
      <c r="BC121" s="1095"/>
      <c r="BD121" s="1096"/>
      <c r="BE121" s="1096"/>
      <c r="BF121" s="1237"/>
      <c r="BG121" s="1092"/>
      <c r="BH121" s="1093"/>
      <c r="BI121" s="1093"/>
      <c r="BJ121" s="1093"/>
      <c r="BK121" s="1097"/>
      <c r="BL121" s="1098"/>
      <c r="BM121" s="1093"/>
    </row>
    <row r="122" spans="1:65" ht="30" x14ac:dyDescent="0.25">
      <c r="A122" s="1182" t="s">
        <v>1682</v>
      </c>
      <c r="B122" s="1021"/>
      <c r="C122" s="1075"/>
      <c r="D122" s="515" t="str">
        <f>_xlfn.XLOOKUP($C122, '15. New Fleet Description'!$A$14:$A$815,'15. New Fleet Description'!H$14:H$815, "", 0, 1)</f>
        <v/>
      </c>
      <c r="E122" s="541" t="str">
        <f>_xlfn.XLOOKUP($C122, '15. New Fleet Description'!$A$14:$A$815,'15. New Fleet Description'!B$14:B$815, "", 0, 1)</f>
        <v/>
      </c>
      <c r="F122" s="541" t="str">
        <f>_xlfn.XLOOKUP($C122, '15. New Fleet Description'!$A$14:$A$815,'15. New Fleet Description'!C$14:C$815, "", 0, 1)</f>
        <v/>
      </c>
      <c r="G122" s="541" t="str">
        <f>_xlfn.XLOOKUP($C122, '15. New Fleet Description'!$A$14:$A$815,'15. New Fleet Description'!D$14:D$815, "", 0, 1)</f>
        <v/>
      </c>
      <c r="H122" s="541" t="str">
        <f>_xlfn.XLOOKUP($C122, '15. New Fleet Description'!$A$14:$A$815,'15. New Fleet Description'!E$14:E$815, "", 0, 1)</f>
        <v/>
      </c>
      <c r="I122" s="541" t="str">
        <f>_xlfn.XLOOKUP($C122, '15. New Fleet Description'!$A$14:$A$815,'15. New Fleet Description'!F$14:F$815, "", 0, 1)</f>
        <v/>
      </c>
      <c r="J122" s="541" t="str">
        <f>_xlfn.XLOOKUP($C122, '15. New Fleet Description'!$A$14:$A$815,'15. New Fleet Description'!G$14:G$815, "", 0, 1)</f>
        <v/>
      </c>
      <c r="K122" s="726" t="str">
        <f>_xlfn.XLOOKUP($C122, '15. New Fleet Description'!$A$14:$A$815,'15. New Fleet Description'!K$14:K$815, "", 0, 1)</f>
        <v/>
      </c>
      <c r="L122" s="541" t="str">
        <f>_xlfn.XLOOKUP($C122, '15. New Fleet Description'!$A$14:$A$815,'15. New Fleet Description'!L$14:L$815, "", 0, 1)</f>
        <v/>
      </c>
      <c r="M122" s="541" t="str">
        <f>_xlfn.XLOOKUP($C122, '15. New Fleet Description'!$A$14:$A$815,'15. New Fleet Description'!M$14:M$815, "", 0, 1)</f>
        <v/>
      </c>
      <c r="N122" s="541" t="str">
        <f>_xlfn.XLOOKUP($C122, '15. New Fleet Description'!$A$14:$A$815,'15. New Fleet Description'!N$14:N$815, "", 0, 1)</f>
        <v/>
      </c>
      <c r="O122" s="541" t="str">
        <f>_xlfn.XLOOKUP($C122, '15. New Fleet Description'!$A$14:$A$815,'15. New Fleet Description'!O$14:O$815, "", 0, 1)</f>
        <v/>
      </c>
      <c r="P122" s="541" t="str">
        <f>_xlfn.XLOOKUP($C122, '15. New Fleet Description'!$A$14:$A$815,'15. New Fleet Description'!P$14:P$815, "", 0, 1)</f>
        <v/>
      </c>
      <c r="Q122" s="541" t="str">
        <f>_xlfn.XLOOKUP($C122, '15. New Fleet Description'!$A$14:$A$815,'15. New Fleet Description'!R$14:R$815, "", 0, 1)</f>
        <v/>
      </c>
      <c r="R122" s="541" t="str">
        <f>_xlfn.XLOOKUP($C122, '15. New Fleet Description'!$A$14:$A$815,'15. New Fleet Description'!S$14:S$815, "", 0, 1)</f>
        <v/>
      </c>
      <c r="S122" s="541" t="str">
        <f>_xlfn.XLOOKUP($C122, '15. New Fleet Description'!$A$14:$A$815,'15. New Fleet Description'!T$14:T$815, "", 0, 1)</f>
        <v/>
      </c>
      <c r="T122" s="541" t="str">
        <f>_xlfn.XLOOKUP($C122, '15. New Fleet Description'!$A$14:$A$815,'15. New Fleet Description'!U$14:U$815, "", 0, 1)</f>
        <v/>
      </c>
      <c r="U122" s="541" t="str">
        <f>_xlfn.XLOOKUP($C122, '15. New Fleet Description'!$A$14:$A$815,'15. New Fleet Description'!V$14:V$815, "", 0, 1)</f>
        <v/>
      </c>
      <c r="V122" s="541" t="str">
        <f>_xlfn.XLOOKUP($C122, '15. New Fleet Description'!$A$14:$A$815,'15. New Fleet Description'!W$14:W$815, "", 0, 1)</f>
        <v/>
      </c>
      <c r="W122" s="541" t="str">
        <f>_xlfn.XLOOKUP($C122, '15. New Fleet Description'!$A$14:$A$815,'15. New Fleet Description'!X$14:X$815, "", 0, 1)</f>
        <v/>
      </c>
      <c r="X122" s="541" t="str">
        <f>_xlfn.XLOOKUP($C122, '15. New Fleet Description'!$A$14:$A$815,'15. New Fleet Description'!Z$14:Z$815, "", 0, 1)</f>
        <v/>
      </c>
      <c r="Y122" s="541" t="str">
        <f>_xlfn.XLOOKUP($C122, '15. New Fleet Description'!$A$14:$A$815,'15. New Fleet Description'!AA$14:AA$815, "", 0, 1)</f>
        <v/>
      </c>
      <c r="Z122" s="541" t="str">
        <f>_xlfn.XLOOKUP($C122, '15. New Fleet Description'!$A$14:$A$815,'15. New Fleet Description'!AB$14:AB$815, "", 0, 1)</f>
        <v/>
      </c>
      <c r="AA122" s="1076"/>
      <c r="AB122" s="1076" t="s">
        <v>212</v>
      </c>
      <c r="AC122" s="1091"/>
      <c r="AD122" s="1011"/>
      <c r="AE122" s="1011"/>
      <c r="AF122" s="1011"/>
      <c r="AG122" s="1092"/>
      <c r="AH122" s="1093"/>
      <c r="AI122" s="1093"/>
      <c r="AJ122" s="1093"/>
      <c r="AK122" s="1093"/>
      <c r="AL122" s="1093"/>
      <c r="AM122" s="1093"/>
      <c r="AN122" s="1093"/>
      <c r="AO122" s="1093"/>
      <c r="AP122" s="1094"/>
      <c r="AQ122" s="1092"/>
      <c r="AR122" s="1093"/>
      <c r="AS122" s="1093"/>
      <c r="AT122" s="1093"/>
      <c r="AU122" s="1093"/>
      <c r="AV122" s="1093"/>
      <c r="AW122" s="1093"/>
      <c r="AX122" s="1093"/>
      <c r="AY122" s="1093"/>
      <c r="AZ122" s="1093"/>
      <c r="BA122" s="1093"/>
      <c r="BB122" s="1093"/>
      <c r="BC122" s="1095"/>
      <c r="BD122" s="1096"/>
      <c r="BE122" s="1096"/>
      <c r="BF122" s="1237"/>
      <c r="BG122" s="1092"/>
      <c r="BH122" s="1093"/>
      <c r="BI122" s="1093"/>
      <c r="BJ122" s="1093"/>
      <c r="BK122" s="1097"/>
      <c r="BL122" s="1098"/>
      <c r="BM122" s="1093"/>
    </row>
    <row r="123" spans="1:65" ht="30" x14ac:dyDescent="0.25">
      <c r="A123" s="1182" t="s">
        <v>1683</v>
      </c>
      <c r="B123" s="1021"/>
      <c r="C123" s="1075"/>
      <c r="D123" s="515" t="str">
        <f>_xlfn.XLOOKUP($C123, '15. New Fleet Description'!$A$14:$A$815,'15. New Fleet Description'!H$14:H$815, "", 0, 1)</f>
        <v/>
      </c>
      <c r="E123" s="541" t="str">
        <f>_xlfn.XLOOKUP($C123, '15. New Fleet Description'!$A$14:$A$815,'15. New Fleet Description'!B$14:B$815, "", 0, 1)</f>
        <v/>
      </c>
      <c r="F123" s="541" t="str">
        <f>_xlfn.XLOOKUP($C123, '15. New Fleet Description'!$A$14:$A$815,'15. New Fleet Description'!C$14:C$815, "", 0, 1)</f>
        <v/>
      </c>
      <c r="G123" s="541" t="str">
        <f>_xlfn.XLOOKUP($C123, '15. New Fleet Description'!$A$14:$A$815,'15. New Fleet Description'!D$14:D$815, "", 0, 1)</f>
        <v/>
      </c>
      <c r="H123" s="541" t="str">
        <f>_xlfn.XLOOKUP($C123, '15. New Fleet Description'!$A$14:$A$815,'15. New Fleet Description'!E$14:E$815, "", 0, 1)</f>
        <v/>
      </c>
      <c r="I123" s="541" t="str">
        <f>_xlfn.XLOOKUP($C123, '15. New Fleet Description'!$A$14:$A$815,'15. New Fleet Description'!F$14:F$815, "", 0, 1)</f>
        <v/>
      </c>
      <c r="J123" s="541" t="str">
        <f>_xlfn.XLOOKUP($C123, '15. New Fleet Description'!$A$14:$A$815,'15. New Fleet Description'!G$14:G$815, "", 0, 1)</f>
        <v/>
      </c>
      <c r="K123" s="726" t="str">
        <f>_xlfn.XLOOKUP($C123, '15. New Fleet Description'!$A$14:$A$815,'15. New Fleet Description'!K$14:K$815, "", 0, 1)</f>
        <v/>
      </c>
      <c r="L123" s="541" t="str">
        <f>_xlfn.XLOOKUP($C123, '15. New Fleet Description'!$A$14:$A$815,'15. New Fleet Description'!L$14:L$815, "", 0, 1)</f>
        <v/>
      </c>
      <c r="M123" s="541" t="str">
        <f>_xlfn.XLOOKUP($C123, '15. New Fleet Description'!$A$14:$A$815,'15. New Fleet Description'!M$14:M$815, "", 0, 1)</f>
        <v/>
      </c>
      <c r="N123" s="541" t="str">
        <f>_xlfn.XLOOKUP($C123, '15. New Fleet Description'!$A$14:$A$815,'15. New Fleet Description'!N$14:N$815, "", 0, 1)</f>
        <v/>
      </c>
      <c r="O123" s="541" t="str">
        <f>_xlfn.XLOOKUP($C123, '15. New Fleet Description'!$A$14:$A$815,'15. New Fleet Description'!O$14:O$815, "", 0, 1)</f>
        <v/>
      </c>
      <c r="P123" s="541" t="str">
        <f>_xlfn.XLOOKUP($C123, '15. New Fleet Description'!$A$14:$A$815,'15. New Fleet Description'!P$14:P$815, "", 0, 1)</f>
        <v/>
      </c>
      <c r="Q123" s="541" t="str">
        <f>_xlfn.XLOOKUP($C123, '15. New Fleet Description'!$A$14:$A$815,'15. New Fleet Description'!R$14:R$815, "", 0, 1)</f>
        <v/>
      </c>
      <c r="R123" s="541" t="str">
        <f>_xlfn.XLOOKUP($C123, '15. New Fleet Description'!$A$14:$A$815,'15. New Fleet Description'!S$14:S$815, "", 0, 1)</f>
        <v/>
      </c>
      <c r="S123" s="541" t="str">
        <f>_xlfn.XLOOKUP($C123, '15. New Fleet Description'!$A$14:$A$815,'15. New Fleet Description'!T$14:T$815, "", 0, 1)</f>
        <v/>
      </c>
      <c r="T123" s="541" t="str">
        <f>_xlfn.XLOOKUP($C123, '15. New Fleet Description'!$A$14:$A$815,'15. New Fleet Description'!U$14:U$815, "", 0, 1)</f>
        <v/>
      </c>
      <c r="U123" s="541" t="str">
        <f>_xlfn.XLOOKUP($C123, '15. New Fleet Description'!$A$14:$A$815,'15. New Fleet Description'!V$14:V$815, "", 0, 1)</f>
        <v/>
      </c>
      <c r="V123" s="541" t="str">
        <f>_xlfn.XLOOKUP($C123, '15. New Fleet Description'!$A$14:$A$815,'15. New Fleet Description'!W$14:W$815, "", 0, 1)</f>
        <v/>
      </c>
      <c r="W123" s="541" t="str">
        <f>_xlfn.XLOOKUP($C123, '15. New Fleet Description'!$A$14:$A$815,'15. New Fleet Description'!X$14:X$815, "", 0, 1)</f>
        <v/>
      </c>
      <c r="X123" s="541" t="str">
        <f>_xlfn.XLOOKUP($C123, '15. New Fleet Description'!$A$14:$A$815,'15. New Fleet Description'!Z$14:Z$815, "", 0, 1)</f>
        <v/>
      </c>
      <c r="Y123" s="541" t="str">
        <f>_xlfn.XLOOKUP($C123, '15. New Fleet Description'!$A$14:$A$815,'15. New Fleet Description'!AA$14:AA$815, "", 0, 1)</f>
        <v/>
      </c>
      <c r="Z123" s="541" t="str">
        <f>_xlfn.XLOOKUP($C123, '15. New Fleet Description'!$A$14:$A$815,'15. New Fleet Description'!AB$14:AB$815, "", 0, 1)</f>
        <v/>
      </c>
      <c r="AA123" s="1076"/>
      <c r="AB123" s="1076" t="s">
        <v>212</v>
      </c>
      <c r="AC123" s="1091"/>
      <c r="AD123" s="1011"/>
      <c r="AE123" s="1011"/>
      <c r="AF123" s="1011"/>
      <c r="AG123" s="1092"/>
      <c r="AH123" s="1093"/>
      <c r="AI123" s="1093"/>
      <c r="AJ123" s="1093"/>
      <c r="AK123" s="1093"/>
      <c r="AL123" s="1093"/>
      <c r="AM123" s="1093"/>
      <c r="AN123" s="1093"/>
      <c r="AO123" s="1093"/>
      <c r="AP123" s="1094"/>
      <c r="AQ123" s="1092"/>
      <c r="AR123" s="1093"/>
      <c r="AS123" s="1093"/>
      <c r="AT123" s="1093"/>
      <c r="AU123" s="1093"/>
      <c r="AV123" s="1093"/>
      <c r="AW123" s="1093"/>
      <c r="AX123" s="1093"/>
      <c r="AY123" s="1093"/>
      <c r="AZ123" s="1093"/>
      <c r="BA123" s="1093"/>
      <c r="BB123" s="1093"/>
      <c r="BC123" s="1095"/>
      <c r="BD123" s="1096"/>
      <c r="BE123" s="1096"/>
      <c r="BF123" s="1237"/>
      <c r="BG123" s="1092"/>
      <c r="BH123" s="1093"/>
      <c r="BI123" s="1093"/>
      <c r="BJ123" s="1093"/>
      <c r="BK123" s="1097"/>
      <c r="BL123" s="1098"/>
      <c r="BM123" s="1093"/>
    </row>
    <row r="124" spans="1:65" ht="30" x14ac:dyDescent="0.25">
      <c r="A124" s="1182" t="s">
        <v>1684</v>
      </c>
      <c r="B124" s="1021"/>
      <c r="C124" s="1075"/>
      <c r="D124" s="515" t="str">
        <f>_xlfn.XLOOKUP($C124, '15. New Fleet Description'!$A$14:$A$815,'15. New Fleet Description'!H$14:H$815, "", 0, 1)</f>
        <v/>
      </c>
      <c r="E124" s="541" t="str">
        <f>_xlfn.XLOOKUP($C124, '15. New Fleet Description'!$A$14:$A$815,'15. New Fleet Description'!B$14:B$815, "", 0, 1)</f>
        <v/>
      </c>
      <c r="F124" s="541" t="str">
        <f>_xlfn.XLOOKUP($C124, '15. New Fleet Description'!$A$14:$A$815,'15. New Fleet Description'!C$14:C$815, "", 0, 1)</f>
        <v/>
      </c>
      <c r="G124" s="541" t="str">
        <f>_xlfn.XLOOKUP($C124, '15. New Fleet Description'!$A$14:$A$815,'15. New Fleet Description'!D$14:D$815, "", 0, 1)</f>
        <v/>
      </c>
      <c r="H124" s="541" t="str">
        <f>_xlfn.XLOOKUP($C124, '15. New Fleet Description'!$A$14:$A$815,'15. New Fleet Description'!E$14:E$815, "", 0, 1)</f>
        <v/>
      </c>
      <c r="I124" s="541" t="str">
        <f>_xlfn.XLOOKUP($C124, '15. New Fleet Description'!$A$14:$A$815,'15. New Fleet Description'!F$14:F$815, "", 0, 1)</f>
        <v/>
      </c>
      <c r="J124" s="541" t="str">
        <f>_xlfn.XLOOKUP($C124, '15. New Fleet Description'!$A$14:$A$815,'15. New Fleet Description'!G$14:G$815, "", 0, 1)</f>
        <v/>
      </c>
      <c r="K124" s="726" t="str">
        <f>_xlfn.XLOOKUP($C124, '15. New Fleet Description'!$A$14:$A$815,'15. New Fleet Description'!K$14:K$815, "", 0, 1)</f>
        <v/>
      </c>
      <c r="L124" s="541" t="str">
        <f>_xlfn.XLOOKUP($C124, '15. New Fleet Description'!$A$14:$A$815,'15. New Fleet Description'!L$14:L$815, "", 0, 1)</f>
        <v/>
      </c>
      <c r="M124" s="541" t="str">
        <f>_xlfn.XLOOKUP($C124, '15. New Fleet Description'!$A$14:$A$815,'15. New Fleet Description'!M$14:M$815, "", 0, 1)</f>
        <v/>
      </c>
      <c r="N124" s="541" t="str">
        <f>_xlfn.XLOOKUP($C124, '15. New Fleet Description'!$A$14:$A$815,'15. New Fleet Description'!N$14:N$815, "", 0, 1)</f>
        <v/>
      </c>
      <c r="O124" s="541" t="str">
        <f>_xlfn.XLOOKUP($C124, '15. New Fleet Description'!$A$14:$A$815,'15. New Fleet Description'!O$14:O$815, "", 0, 1)</f>
        <v/>
      </c>
      <c r="P124" s="541" t="str">
        <f>_xlfn.XLOOKUP($C124, '15. New Fleet Description'!$A$14:$A$815,'15. New Fleet Description'!P$14:P$815, "", 0, 1)</f>
        <v/>
      </c>
      <c r="Q124" s="541" t="str">
        <f>_xlfn.XLOOKUP($C124, '15. New Fleet Description'!$A$14:$A$815,'15. New Fleet Description'!R$14:R$815, "", 0, 1)</f>
        <v/>
      </c>
      <c r="R124" s="541" t="str">
        <f>_xlfn.XLOOKUP($C124, '15. New Fleet Description'!$A$14:$A$815,'15. New Fleet Description'!S$14:S$815, "", 0, 1)</f>
        <v/>
      </c>
      <c r="S124" s="541" t="str">
        <f>_xlfn.XLOOKUP($C124, '15. New Fleet Description'!$A$14:$A$815,'15. New Fleet Description'!T$14:T$815, "", 0, 1)</f>
        <v/>
      </c>
      <c r="T124" s="541" t="str">
        <f>_xlfn.XLOOKUP($C124, '15. New Fleet Description'!$A$14:$A$815,'15. New Fleet Description'!U$14:U$815, "", 0, 1)</f>
        <v/>
      </c>
      <c r="U124" s="541" t="str">
        <f>_xlfn.XLOOKUP($C124, '15. New Fleet Description'!$A$14:$A$815,'15. New Fleet Description'!V$14:V$815, "", 0, 1)</f>
        <v/>
      </c>
      <c r="V124" s="541" t="str">
        <f>_xlfn.XLOOKUP($C124, '15. New Fleet Description'!$A$14:$A$815,'15. New Fleet Description'!W$14:W$815, "", 0, 1)</f>
        <v/>
      </c>
      <c r="W124" s="541" t="str">
        <f>_xlfn.XLOOKUP($C124, '15. New Fleet Description'!$A$14:$A$815,'15. New Fleet Description'!X$14:X$815, "", 0, 1)</f>
        <v/>
      </c>
      <c r="X124" s="541" t="str">
        <f>_xlfn.XLOOKUP($C124, '15. New Fleet Description'!$A$14:$A$815,'15. New Fleet Description'!Z$14:Z$815, "", 0, 1)</f>
        <v/>
      </c>
      <c r="Y124" s="541" t="str">
        <f>_xlfn.XLOOKUP($C124, '15. New Fleet Description'!$A$14:$A$815,'15. New Fleet Description'!AA$14:AA$815, "", 0, 1)</f>
        <v/>
      </c>
      <c r="Z124" s="541" t="str">
        <f>_xlfn.XLOOKUP($C124, '15. New Fleet Description'!$A$14:$A$815,'15. New Fleet Description'!AB$14:AB$815, "", 0, 1)</f>
        <v/>
      </c>
      <c r="AA124" s="1076"/>
      <c r="AB124" s="1076" t="s">
        <v>212</v>
      </c>
      <c r="AC124" s="1091"/>
      <c r="AD124" s="1011"/>
      <c r="AE124" s="1011"/>
      <c r="AF124" s="1011"/>
      <c r="AG124" s="1092"/>
      <c r="AH124" s="1093"/>
      <c r="AI124" s="1093"/>
      <c r="AJ124" s="1093"/>
      <c r="AK124" s="1093"/>
      <c r="AL124" s="1093"/>
      <c r="AM124" s="1093"/>
      <c r="AN124" s="1093"/>
      <c r="AO124" s="1093"/>
      <c r="AP124" s="1094"/>
      <c r="AQ124" s="1092"/>
      <c r="AR124" s="1093"/>
      <c r="AS124" s="1093"/>
      <c r="AT124" s="1093"/>
      <c r="AU124" s="1093"/>
      <c r="AV124" s="1093"/>
      <c r="AW124" s="1093"/>
      <c r="AX124" s="1093"/>
      <c r="AY124" s="1093"/>
      <c r="AZ124" s="1093"/>
      <c r="BA124" s="1093"/>
      <c r="BB124" s="1093"/>
      <c r="BC124" s="1095"/>
      <c r="BD124" s="1096"/>
      <c r="BE124" s="1096"/>
      <c r="BF124" s="1237"/>
      <c r="BG124" s="1092"/>
      <c r="BH124" s="1093"/>
      <c r="BI124" s="1093"/>
      <c r="BJ124" s="1093"/>
      <c r="BK124" s="1097"/>
      <c r="BL124" s="1098"/>
      <c r="BM124" s="1093"/>
    </row>
    <row r="125" spans="1:65" ht="30" x14ac:dyDescent="0.25">
      <c r="A125" s="1182" t="s">
        <v>1685</v>
      </c>
      <c r="B125" s="1021"/>
      <c r="C125" s="1075"/>
      <c r="D125" s="515" t="str">
        <f>_xlfn.XLOOKUP($C125, '15. New Fleet Description'!$A$14:$A$815,'15. New Fleet Description'!H$14:H$815, "", 0, 1)</f>
        <v/>
      </c>
      <c r="E125" s="541" t="str">
        <f>_xlfn.XLOOKUP($C125, '15. New Fleet Description'!$A$14:$A$815,'15. New Fleet Description'!B$14:B$815, "", 0, 1)</f>
        <v/>
      </c>
      <c r="F125" s="541" t="str">
        <f>_xlfn.XLOOKUP($C125, '15. New Fleet Description'!$A$14:$A$815,'15. New Fleet Description'!C$14:C$815, "", 0, 1)</f>
        <v/>
      </c>
      <c r="G125" s="541" t="str">
        <f>_xlfn.XLOOKUP($C125, '15. New Fleet Description'!$A$14:$A$815,'15. New Fleet Description'!D$14:D$815, "", 0, 1)</f>
        <v/>
      </c>
      <c r="H125" s="541" t="str">
        <f>_xlfn.XLOOKUP($C125, '15. New Fleet Description'!$A$14:$A$815,'15. New Fleet Description'!E$14:E$815, "", 0, 1)</f>
        <v/>
      </c>
      <c r="I125" s="541" t="str">
        <f>_xlfn.XLOOKUP($C125, '15. New Fleet Description'!$A$14:$A$815,'15. New Fleet Description'!F$14:F$815, "", 0, 1)</f>
        <v/>
      </c>
      <c r="J125" s="541" t="str">
        <f>_xlfn.XLOOKUP($C125, '15. New Fleet Description'!$A$14:$A$815,'15. New Fleet Description'!G$14:G$815, "", 0, 1)</f>
        <v/>
      </c>
      <c r="K125" s="726" t="str">
        <f>_xlfn.XLOOKUP($C125, '15. New Fleet Description'!$A$14:$A$815,'15. New Fleet Description'!K$14:K$815, "", 0, 1)</f>
        <v/>
      </c>
      <c r="L125" s="541" t="str">
        <f>_xlfn.XLOOKUP($C125, '15. New Fleet Description'!$A$14:$A$815,'15. New Fleet Description'!L$14:L$815, "", 0, 1)</f>
        <v/>
      </c>
      <c r="M125" s="541" t="str">
        <f>_xlfn.XLOOKUP($C125, '15. New Fleet Description'!$A$14:$A$815,'15. New Fleet Description'!M$14:M$815, "", 0, 1)</f>
        <v/>
      </c>
      <c r="N125" s="541" t="str">
        <f>_xlfn.XLOOKUP($C125, '15. New Fleet Description'!$A$14:$A$815,'15. New Fleet Description'!N$14:N$815, "", 0, 1)</f>
        <v/>
      </c>
      <c r="O125" s="541" t="str">
        <f>_xlfn.XLOOKUP($C125, '15. New Fleet Description'!$A$14:$A$815,'15. New Fleet Description'!O$14:O$815, "", 0, 1)</f>
        <v/>
      </c>
      <c r="P125" s="541" t="str">
        <f>_xlfn.XLOOKUP($C125, '15. New Fleet Description'!$A$14:$A$815,'15. New Fleet Description'!P$14:P$815, "", 0, 1)</f>
        <v/>
      </c>
      <c r="Q125" s="541" t="str">
        <f>_xlfn.XLOOKUP($C125, '15. New Fleet Description'!$A$14:$A$815,'15. New Fleet Description'!R$14:R$815, "", 0, 1)</f>
        <v/>
      </c>
      <c r="R125" s="541" t="str">
        <f>_xlfn.XLOOKUP($C125, '15. New Fleet Description'!$A$14:$A$815,'15. New Fleet Description'!S$14:S$815, "", 0, 1)</f>
        <v/>
      </c>
      <c r="S125" s="541" t="str">
        <f>_xlfn.XLOOKUP($C125, '15. New Fleet Description'!$A$14:$A$815,'15. New Fleet Description'!T$14:T$815, "", 0, 1)</f>
        <v/>
      </c>
      <c r="T125" s="541" t="str">
        <f>_xlfn.XLOOKUP($C125, '15. New Fleet Description'!$A$14:$A$815,'15. New Fleet Description'!U$14:U$815, "", 0, 1)</f>
        <v/>
      </c>
      <c r="U125" s="541" t="str">
        <f>_xlfn.XLOOKUP($C125, '15. New Fleet Description'!$A$14:$A$815,'15. New Fleet Description'!V$14:V$815, "", 0, 1)</f>
        <v/>
      </c>
      <c r="V125" s="541" t="str">
        <f>_xlfn.XLOOKUP($C125, '15. New Fleet Description'!$A$14:$A$815,'15. New Fleet Description'!W$14:W$815, "", 0, 1)</f>
        <v/>
      </c>
      <c r="W125" s="541" t="str">
        <f>_xlfn.XLOOKUP($C125, '15. New Fleet Description'!$A$14:$A$815,'15. New Fleet Description'!X$14:X$815, "", 0, 1)</f>
        <v/>
      </c>
      <c r="X125" s="541" t="str">
        <f>_xlfn.XLOOKUP($C125, '15. New Fleet Description'!$A$14:$A$815,'15. New Fleet Description'!Z$14:Z$815, "", 0, 1)</f>
        <v/>
      </c>
      <c r="Y125" s="541" t="str">
        <f>_xlfn.XLOOKUP($C125, '15. New Fleet Description'!$A$14:$A$815,'15. New Fleet Description'!AA$14:AA$815, "", 0, 1)</f>
        <v/>
      </c>
      <c r="Z125" s="541" t="str">
        <f>_xlfn.XLOOKUP($C125, '15. New Fleet Description'!$A$14:$A$815,'15. New Fleet Description'!AB$14:AB$815, "", 0, 1)</f>
        <v/>
      </c>
      <c r="AA125" s="1076"/>
      <c r="AB125" s="1076" t="s">
        <v>212</v>
      </c>
      <c r="AC125" s="1091"/>
      <c r="AD125" s="1011"/>
      <c r="AE125" s="1011"/>
      <c r="AF125" s="1011"/>
      <c r="AG125" s="1092"/>
      <c r="AH125" s="1093"/>
      <c r="AI125" s="1093"/>
      <c r="AJ125" s="1093"/>
      <c r="AK125" s="1093"/>
      <c r="AL125" s="1093"/>
      <c r="AM125" s="1093"/>
      <c r="AN125" s="1093"/>
      <c r="AO125" s="1093"/>
      <c r="AP125" s="1094"/>
      <c r="AQ125" s="1092"/>
      <c r="AR125" s="1093"/>
      <c r="AS125" s="1093"/>
      <c r="AT125" s="1093"/>
      <c r="AU125" s="1093"/>
      <c r="AV125" s="1093"/>
      <c r="AW125" s="1093"/>
      <c r="AX125" s="1093"/>
      <c r="AY125" s="1093"/>
      <c r="AZ125" s="1093"/>
      <c r="BA125" s="1093"/>
      <c r="BB125" s="1093"/>
      <c r="BC125" s="1095"/>
      <c r="BD125" s="1096"/>
      <c r="BE125" s="1096"/>
      <c r="BF125" s="1237"/>
      <c r="BG125" s="1092"/>
      <c r="BH125" s="1093"/>
      <c r="BI125" s="1093"/>
      <c r="BJ125" s="1093"/>
      <c r="BK125" s="1097"/>
      <c r="BL125" s="1098"/>
      <c r="BM125" s="1093"/>
    </row>
    <row r="126" spans="1:65" ht="30" x14ac:dyDescent="0.25">
      <c r="A126" s="1182" t="s">
        <v>1686</v>
      </c>
      <c r="B126" s="1021"/>
      <c r="C126" s="1075"/>
      <c r="D126" s="515" t="str">
        <f>_xlfn.XLOOKUP($C126, '15. New Fleet Description'!$A$14:$A$815,'15. New Fleet Description'!H$14:H$815, "", 0, 1)</f>
        <v/>
      </c>
      <c r="E126" s="541" t="str">
        <f>_xlfn.XLOOKUP($C126, '15. New Fleet Description'!$A$14:$A$815,'15. New Fleet Description'!B$14:B$815, "", 0, 1)</f>
        <v/>
      </c>
      <c r="F126" s="541" t="str">
        <f>_xlfn.XLOOKUP($C126, '15. New Fleet Description'!$A$14:$A$815,'15. New Fleet Description'!C$14:C$815, "", 0, 1)</f>
        <v/>
      </c>
      <c r="G126" s="541" t="str">
        <f>_xlfn.XLOOKUP($C126, '15. New Fleet Description'!$A$14:$A$815,'15. New Fleet Description'!D$14:D$815, "", 0, 1)</f>
        <v/>
      </c>
      <c r="H126" s="541" t="str">
        <f>_xlfn.XLOOKUP($C126, '15. New Fleet Description'!$A$14:$A$815,'15. New Fleet Description'!E$14:E$815, "", 0, 1)</f>
        <v/>
      </c>
      <c r="I126" s="541" t="str">
        <f>_xlfn.XLOOKUP($C126, '15. New Fleet Description'!$A$14:$A$815,'15. New Fleet Description'!F$14:F$815, "", 0, 1)</f>
        <v/>
      </c>
      <c r="J126" s="541" t="str">
        <f>_xlfn.XLOOKUP($C126, '15. New Fleet Description'!$A$14:$A$815,'15. New Fleet Description'!G$14:G$815, "", 0, 1)</f>
        <v/>
      </c>
      <c r="K126" s="726" t="str">
        <f>_xlfn.XLOOKUP($C126, '15. New Fleet Description'!$A$14:$A$815,'15. New Fleet Description'!K$14:K$815, "", 0, 1)</f>
        <v/>
      </c>
      <c r="L126" s="541" t="str">
        <f>_xlfn.XLOOKUP($C126, '15. New Fleet Description'!$A$14:$A$815,'15. New Fleet Description'!L$14:L$815, "", 0, 1)</f>
        <v/>
      </c>
      <c r="M126" s="541" t="str">
        <f>_xlfn.XLOOKUP($C126, '15. New Fleet Description'!$A$14:$A$815,'15. New Fleet Description'!M$14:M$815, "", 0, 1)</f>
        <v/>
      </c>
      <c r="N126" s="541" t="str">
        <f>_xlfn.XLOOKUP($C126, '15. New Fleet Description'!$A$14:$A$815,'15. New Fleet Description'!N$14:N$815, "", 0, 1)</f>
        <v/>
      </c>
      <c r="O126" s="541" t="str">
        <f>_xlfn.XLOOKUP($C126, '15. New Fleet Description'!$A$14:$A$815,'15. New Fleet Description'!O$14:O$815, "", 0, 1)</f>
        <v/>
      </c>
      <c r="P126" s="541" t="str">
        <f>_xlfn.XLOOKUP($C126, '15. New Fleet Description'!$A$14:$A$815,'15. New Fleet Description'!P$14:P$815, "", 0, 1)</f>
        <v/>
      </c>
      <c r="Q126" s="541" t="str">
        <f>_xlfn.XLOOKUP($C126, '15. New Fleet Description'!$A$14:$A$815,'15. New Fleet Description'!R$14:R$815, "", 0, 1)</f>
        <v/>
      </c>
      <c r="R126" s="541" t="str">
        <f>_xlfn.XLOOKUP($C126, '15. New Fleet Description'!$A$14:$A$815,'15. New Fleet Description'!S$14:S$815, "", 0, 1)</f>
        <v/>
      </c>
      <c r="S126" s="541" t="str">
        <f>_xlfn.XLOOKUP($C126, '15. New Fleet Description'!$A$14:$A$815,'15. New Fleet Description'!T$14:T$815, "", 0, 1)</f>
        <v/>
      </c>
      <c r="T126" s="541" t="str">
        <f>_xlfn.XLOOKUP($C126, '15. New Fleet Description'!$A$14:$A$815,'15. New Fleet Description'!U$14:U$815, "", 0, 1)</f>
        <v/>
      </c>
      <c r="U126" s="541" t="str">
        <f>_xlfn.XLOOKUP($C126, '15. New Fleet Description'!$A$14:$A$815,'15. New Fleet Description'!V$14:V$815, "", 0, 1)</f>
        <v/>
      </c>
      <c r="V126" s="541" t="str">
        <f>_xlfn.XLOOKUP($C126, '15. New Fleet Description'!$A$14:$A$815,'15. New Fleet Description'!W$14:W$815, "", 0, 1)</f>
        <v/>
      </c>
      <c r="W126" s="541" t="str">
        <f>_xlfn.XLOOKUP($C126, '15. New Fleet Description'!$A$14:$A$815,'15. New Fleet Description'!X$14:X$815, "", 0, 1)</f>
        <v/>
      </c>
      <c r="X126" s="541" t="str">
        <f>_xlfn.XLOOKUP($C126, '15. New Fleet Description'!$A$14:$A$815,'15. New Fleet Description'!Z$14:Z$815, "", 0, 1)</f>
        <v/>
      </c>
      <c r="Y126" s="541" t="str">
        <f>_xlfn.XLOOKUP($C126, '15. New Fleet Description'!$A$14:$A$815,'15. New Fleet Description'!AA$14:AA$815, "", 0, 1)</f>
        <v/>
      </c>
      <c r="Z126" s="541" t="str">
        <f>_xlfn.XLOOKUP($C126, '15. New Fleet Description'!$A$14:$A$815,'15. New Fleet Description'!AB$14:AB$815, "", 0, 1)</f>
        <v/>
      </c>
      <c r="AA126" s="1076"/>
      <c r="AB126" s="1076" t="s">
        <v>212</v>
      </c>
      <c r="AC126" s="1091"/>
      <c r="AD126" s="1011"/>
      <c r="AE126" s="1011"/>
      <c r="AF126" s="1011"/>
      <c r="AG126" s="1092"/>
      <c r="AH126" s="1093"/>
      <c r="AI126" s="1093"/>
      <c r="AJ126" s="1093"/>
      <c r="AK126" s="1093"/>
      <c r="AL126" s="1093"/>
      <c r="AM126" s="1093"/>
      <c r="AN126" s="1093"/>
      <c r="AO126" s="1093"/>
      <c r="AP126" s="1094"/>
      <c r="AQ126" s="1092"/>
      <c r="AR126" s="1093"/>
      <c r="AS126" s="1093"/>
      <c r="AT126" s="1093"/>
      <c r="AU126" s="1093"/>
      <c r="AV126" s="1093"/>
      <c r="AW126" s="1093"/>
      <c r="AX126" s="1093"/>
      <c r="AY126" s="1093"/>
      <c r="AZ126" s="1093"/>
      <c r="BA126" s="1093"/>
      <c r="BB126" s="1093"/>
      <c r="BC126" s="1095"/>
      <c r="BD126" s="1096"/>
      <c r="BE126" s="1096"/>
      <c r="BF126" s="1237"/>
      <c r="BG126" s="1092"/>
      <c r="BH126" s="1093"/>
      <c r="BI126" s="1093"/>
      <c r="BJ126" s="1093"/>
      <c r="BK126" s="1097"/>
      <c r="BL126" s="1098"/>
      <c r="BM126" s="1093"/>
    </row>
    <row r="127" spans="1:65" ht="30" x14ac:dyDescent="0.25">
      <c r="A127" s="1182" t="s">
        <v>1687</v>
      </c>
      <c r="B127" s="1021"/>
      <c r="C127" s="1075"/>
      <c r="D127" s="515" t="str">
        <f>_xlfn.XLOOKUP($C127, '15. New Fleet Description'!$A$14:$A$815,'15. New Fleet Description'!H$14:H$815, "", 0, 1)</f>
        <v/>
      </c>
      <c r="E127" s="541" t="str">
        <f>_xlfn.XLOOKUP($C127, '15. New Fleet Description'!$A$14:$A$815,'15. New Fleet Description'!B$14:B$815, "", 0, 1)</f>
        <v/>
      </c>
      <c r="F127" s="541" t="str">
        <f>_xlfn.XLOOKUP($C127, '15. New Fleet Description'!$A$14:$A$815,'15. New Fleet Description'!C$14:C$815, "", 0, 1)</f>
        <v/>
      </c>
      <c r="G127" s="541" t="str">
        <f>_xlfn.XLOOKUP($C127, '15. New Fleet Description'!$A$14:$A$815,'15. New Fleet Description'!D$14:D$815, "", 0, 1)</f>
        <v/>
      </c>
      <c r="H127" s="541" t="str">
        <f>_xlfn.XLOOKUP($C127, '15. New Fleet Description'!$A$14:$A$815,'15. New Fleet Description'!E$14:E$815, "", 0, 1)</f>
        <v/>
      </c>
      <c r="I127" s="541" t="str">
        <f>_xlfn.XLOOKUP($C127, '15. New Fleet Description'!$A$14:$A$815,'15. New Fleet Description'!F$14:F$815, "", 0, 1)</f>
        <v/>
      </c>
      <c r="J127" s="541" t="str">
        <f>_xlfn.XLOOKUP($C127, '15. New Fleet Description'!$A$14:$A$815,'15. New Fleet Description'!G$14:G$815, "", 0, 1)</f>
        <v/>
      </c>
      <c r="K127" s="726" t="str">
        <f>_xlfn.XLOOKUP($C127, '15. New Fleet Description'!$A$14:$A$815,'15. New Fleet Description'!K$14:K$815, "", 0, 1)</f>
        <v/>
      </c>
      <c r="L127" s="541" t="str">
        <f>_xlfn.XLOOKUP($C127, '15. New Fleet Description'!$A$14:$A$815,'15. New Fleet Description'!L$14:L$815, "", 0, 1)</f>
        <v/>
      </c>
      <c r="M127" s="541" t="str">
        <f>_xlfn.XLOOKUP($C127, '15. New Fleet Description'!$A$14:$A$815,'15. New Fleet Description'!M$14:M$815, "", 0, 1)</f>
        <v/>
      </c>
      <c r="N127" s="541" t="str">
        <f>_xlfn.XLOOKUP($C127, '15. New Fleet Description'!$A$14:$A$815,'15. New Fleet Description'!N$14:N$815, "", 0, 1)</f>
        <v/>
      </c>
      <c r="O127" s="541" t="str">
        <f>_xlfn.XLOOKUP($C127, '15. New Fleet Description'!$A$14:$A$815,'15. New Fleet Description'!O$14:O$815, "", 0, 1)</f>
        <v/>
      </c>
      <c r="P127" s="541" t="str">
        <f>_xlfn.XLOOKUP($C127, '15. New Fleet Description'!$A$14:$A$815,'15. New Fleet Description'!P$14:P$815, "", 0, 1)</f>
        <v/>
      </c>
      <c r="Q127" s="541" t="str">
        <f>_xlfn.XLOOKUP($C127, '15. New Fleet Description'!$A$14:$A$815,'15. New Fleet Description'!R$14:R$815, "", 0, 1)</f>
        <v/>
      </c>
      <c r="R127" s="541" t="str">
        <f>_xlfn.XLOOKUP($C127, '15. New Fleet Description'!$A$14:$A$815,'15. New Fleet Description'!S$14:S$815, "", 0, 1)</f>
        <v/>
      </c>
      <c r="S127" s="541" t="str">
        <f>_xlfn.XLOOKUP($C127, '15. New Fleet Description'!$A$14:$A$815,'15. New Fleet Description'!T$14:T$815, "", 0, 1)</f>
        <v/>
      </c>
      <c r="T127" s="541" t="str">
        <f>_xlfn.XLOOKUP($C127, '15. New Fleet Description'!$A$14:$A$815,'15. New Fleet Description'!U$14:U$815, "", 0, 1)</f>
        <v/>
      </c>
      <c r="U127" s="541" t="str">
        <f>_xlfn.XLOOKUP($C127, '15. New Fleet Description'!$A$14:$A$815,'15. New Fleet Description'!V$14:V$815, "", 0, 1)</f>
        <v/>
      </c>
      <c r="V127" s="541" t="str">
        <f>_xlfn.XLOOKUP($C127, '15. New Fleet Description'!$A$14:$A$815,'15. New Fleet Description'!W$14:W$815, "", 0, 1)</f>
        <v/>
      </c>
      <c r="W127" s="541" t="str">
        <f>_xlfn.XLOOKUP($C127, '15. New Fleet Description'!$A$14:$A$815,'15. New Fleet Description'!X$14:X$815, "", 0, 1)</f>
        <v/>
      </c>
      <c r="X127" s="541" t="str">
        <f>_xlfn.XLOOKUP($C127, '15. New Fleet Description'!$A$14:$A$815,'15. New Fleet Description'!Z$14:Z$815, "", 0, 1)</f>
        <v/>
      </c>
      <c r="Y127" s="541" t="str">
        <f>_xlfn.XLOOKUP($C127, '15. New Fleet Description'!$A$14:$A$815,'15. New Fleet Description'!AA$14:AA$815, "", 0, 1)</f>
        <v/>
      </c>
      <c r="Z127" s="541" t="str">
        <f>_xlfn.XLOOKUP($C127, '15. New Fleet Description'!$A$14:$A$815,'15. New Fleet Description'!AB$14:AB$815, "", 0, 1)</f>
        <v/>
      </c>
      <c r="AA127" s="1076"/>
      <c r="AB127" s="1076" t="s">
        <v>212</v>
      </c>
      <c r="AC127" s="1091"/>
      <c r="AD127" s="1011"/>
      <c r="AE127" s="1011"/>
      <c r="AF127" s="1011"/>
      <c r="AG127" s="1092"/>
      <c r="AH127" s="1093"/>
      <c r="AI127" s="1093"/>
      <c r="AJ127" s="1093"/>
      <c r="AK127" s="1093"/>
      <c r="AL127" s="1093"/>
      <c r="AM127" s="1093"/>
      <c r="AN127" s="1093"/>
      <c r="AO127" s="1093"/>
      <c r="AP127" s="1094"/>
      <c r="AQ127" s="1092"/>
      <c r="AR127" s="1093"/>
      <c r="AS127" s="1093"/>
      <c r="AT127" s="1093"/>
      <c r="AU127" s="1093"/>
      <c r="AV127" s="1093"/>
      <c r="AW127" s="1093"/>
      <c r="AX127" s="1093"/>
      <c r="AY127" s="1093"/>
      <c r="AZ127" s="1093"/>
      <c r="BA127" s="1093"/>
      <c r="BB127" s="1093"/>
      <c r="BC127" s="1095"/>
      <c r="BD127" s="1096"/>
      <c r="BE127" s="1096"/>
      <c r="BF127" s="1237"/>
      <c r="BG127" s="1092"/>
      <c r="BH127" s="1093"/>
      <c r="BI127" s="1093"/>
      <c r="BJ127" s="1093"/>
      <c r="BK127" s="1097"/>
      <c r="BL127" s="1098"/>
      <c r="BM127" s="1093"/>
    </row>
    <row r="128" spans="1:65" ht="30" x14ac:dyDescent="0.25">
      <c r="A128" s="1182" t="s">
        <v>1688</v>
      </c>
      <c r="B128" s="1021"/>
      <c r="C128" s="1075"/>
      <c r="D128" s="515" t="str">
        <f>_xlfn.XLOOKUP($C128, '15. New Fleet Description'!$A$14:$A$815,'15. New Fleet Description'!H$14:H$815, "", 0, 1)</f>
        <v/>
      </c>
      <c r="E128" s="541" t="str">
        <f>_xlfn.XLOOKUP($C128, '15. New Fleet Description'!$A$14:$A$815,'15. New Fleet Description'!B$14:B$815, "", 0, 1)</f>
        <v/>
      </c>
      <c r="F128" s="541" t="str">
        <f>_xlfn.XLOOKUP($C128, '15. New Fleet Description'!$A$14:$A$815,'15. New Fleet Description'!C$14:C$815, "", 0, 1)</f>
        <v/>
      </c>
      <c r="G128" s="541" t="str">
        <f>_xlfn.XLOOKUP($C128, '15. New Fleet Description'!$A$14:$A$815,'15. New Fleet Description'!D$14:D$815, "", 0, 1)</f>
        <v/>
      </c>
      <c r="H128" s="541" t="str">
        <f>_xlfn.XLOOKUP($C128, '15. New Fleet Description'!$A$14:$A$815,'15. New Fleet Description'!E$14:E$815, "", 0, 1)</f>
        <v/>
      </c>
      <c r="I128" s="541" t="str">
        <f>_xlfn.XLOOKUP($C128, '15. New Fleet Description'!$A$14:$A$815,'15. New Fleet Description'!F$14:F$815, "", 0, 1)</f>
        <v/>
      </c>
      <c r="J128" s="541" t="str">
        <f>_xlfn.XLOOKUP($C128, '15. New Fleet Description'!$A$14:$A$815,'15. New Fleet Description'!G$14:G$815, "", 0, 1)</f>
        <v/>
      </c>
      <c r="K128" s="726" t="str">
        <f>_xlfn.XLOOKUP($C128, '15. New Fleet Description'!$A$14:$A$815,'15. New Fleet Description'!K$14:K$815, "", 0, 1)</f>
        <v/>
      </c>
      <c r="L128" s="541" t="str">
        <f>_xlfn.XLOOKUP($C128, '15. New Fleet Description'!$A$14:$A$815,'15. New Fleet Description'!L$14:L$815, "", 0, 1)</f>
        <v/>
      </c>
      <c r="M128" s="541" t="str">
        <f>_xlfn.XLOOKUP($C128, '15. New Fleet Description'!$A$14:$A$815,'15. New Fleet Description'!M$14:M$815, "", 0, 1)</f>
        <v/>
      </c>
      <c r="N128" s="541" t="str">
        <f>_xlfn.XLOOKUP($C128, '15. New Fleet Description'!$A$14:$A$815,'15. New Fleet Description'!N$14:N$815, "", 0, 1)</f>
        <v/>
      </c>
      <c r="O128" s="541" t="str">
        <f>_xlfn.XLOOKUP($C128, '15. New Fleet Description'!$A$14:$A$815,'15. New Fleet Description'!O$14:O$815, "", 0, 1)</f>
        <v/>
      </c>
      <c r="P128" s="541" t="str">
        <f>_xlfn.XLOOKUP($C128, '15. New Fleet Description'!$A$14:$A$815,'15. New Fleet Description'!P$14:P$815, "", 0, 1)</f>
        <v/>
      </c>
      <c r="Q128" s="541" t="str">
        <f>_xlfn.XLOOKUP($C128, '15. New Fleet Description'!$A$14:$A$815,'15. New Fleet Description'!R$14:R$815, "", 0, 1)</f>
        <v/>
      </c>
      <c r="R128" s="541" t="str">
        <f>_xlfn.XLOOKUP($C128, '15. New Fleet Description'!$A$14:$A$815,'15. New Fleet Description'!S$14:S$815, "", 0, 1)</f>
        <v/>
      </c>
      <c r="S128" s="541" t="str">
        <f>_xlfn.XLOOKUP($C128, '15. New Fleet Description'!$A$14:$A$815,'15. New Fleet Description'!T$14:T$815, "", 0, 1)</f>
        <v/>
      </c>
      <c r="T128" s="541" t="str">
        <f>_xlfn.XLOOKUP($C128, '15. New Fleet Description'!$A$14:$A$815,'15. New Fleet Description'!U$14:U$815, "", 0, 1)</f>
        <v/>
      </c>
      <c r="U128" s="541" t="str">
        <f>_xlfn.XLOOKUP($C128, '15. New Fleet Description'!$A$14:$A$815,'15. New Fleet Description'!V$14:V$815, "", 0, 1)</f>
        <v/>
      </c>
      <c r="V128" s="541" t="str">
        <f>_xlfn.XLOOKUP($C128, '15. New Fleet Description'!$A$14:$A$815,'15. New Fleet Description'!W$14:W$815, "", 0, 1)</f>
        <v/>
      </c>
      <c r="W128" s="541" t="str">
        <f>_xlfn.XLOOKUP($C128, '15. New Fleet Description'!$A$14:$A$815,'15. New Fleet Description'!X$14:X$815, "", 0, 1)</f>
        <v/>
      </c>
      <c r="X128" s="541" t="str">
        <f>_xlfn.XLOOKUP($C128, '15. New Fleet Description'!$A$14:$A$815,'15. New Fleet Description'!Z$14:Z$815, "", 0, 1)</f>
        <v/>
      </c>
      <c r="Y128" s="541" t="str">
        <f>_xlfn.XLOOKUP($C128, '15. New Fleet Description'!$A$14:$A$815,'15. New Fleet Description'!AA$14:AA$815, "", 0, 1)</f>
        <v/>
      </c>
      <c r="Z128" s="541" t="str">
        <f>_xlfn.XLOOKUP($C128, '15. New Fleet Description'!$A$14:$A$815,'15. New Fleet Description'!AB$14:AB$815, "", 0, 1)</f>
        <v/>
      </c>
      <c r="AA128" s="1076"/>
      <c r="AB128" s="1076" t="s">
        <v>212</v>
      </c>
      <c r="AC128" s="1091"/>
      <c r="AD128" s="1011"/>
      <c r="AE128" s="1011"/>
      <c r="AF128" s="1011"/>
      <c r="AG128" s="1092"/>
      <c r="AH128" s="1093"/>
      <c r="AI128" s="1093"/>
      <c r="AJ128" s="1093"/>
      <c r="AK128" s="1093"/>
      <c r="AL128" s="1093"/>
      <c r="AM128" s="1093"/>
      <c r="AN128" s="1093"/>
      <c r="AO128" s="1093"/>
      <c r="AP128" s="1094"/>
      <c r="AQ128" s="1092"/>
      <c r="AR128" s="1093"/>
      <c r="AS128" s="1093"/>
      <c r="AT128" s="1093"/>
      <c r="AU128" s="1093"/>
      <c r="AV128" s="1093"/>
      <c r="AW128" s="1093"/>
      <c r="AX128" s="1093"/>
      <c r="AY128" s="1093"/>
      <c r="AZ128" s="1093"/>
      <c r="BA128" s="1093"/>
      <c r="BB128" s="1093"/>
      <c r="BC128" s="1095"/>
      <c r="BD128" s="1096"/>
      <c r="BE128" s="1096"/>
      <c r="BF128" s="1237"/>
      <c r="BG128" s="1092"/>
      <c r="BH128" s="1093"/>
      <c r="BI128" s="1093"/>
      <c r="BJ128" s="1093"/>
      <c r="BK128" s="1097"/>
      <c r="BL128" s="1098"/>
      <c r="BM128" s="1093"/>
    </row>
    <row r="129" spans="1:65" ht="30" x14ac:dyDescent="0.25">
      <c r="A129" s="1182" t="s">
        <v>1689</v>
      </c>
      <c r="B129" s="1021"/>
      <c r="C129" s="1075"/>
      <c r="D129" s="515" t="str">
        <f>_xlfn.XLOOKUP($C129, '15. New Fleet Description'!$A$14:$A$815,'15. New Fleet Description'!H$14:H$815, "", 0, 1)</f>
        <v/>
      </c>
      <c r="E129" s="541" t="str">
        <f>_xlfn.XLOOKUP($C129, '15. New Fleet Description'!$A$14:$A$815,'15. New Fleet Description'!B$14:B$815, "", 0, 1)</f>
        <v/>
      </c>
      <c r="F129" s="541" t="str">
        <f>_xlfn.XLOOKUP($C129, '15. New Fleet Description'!$A$14:$A$815,'15. New Fleet Description'!C$14:C$815, "", 0, 1)</f>
        <v/>
      </c>
      <c r="G129" s="541" t="str">
        <f>_xlfn.XLOOKUP($C129, '15. New Fleet Description'!$A$14:$A$815,'15. New Fleet Description'!D$14:D$815, "", 0, 1)</f>
        <v/>
      </c>
      <c r="H129" s="541" t="str">
        <f>_xlfn.XLOOKUP($C129, '15. New Fleet Description'!$A$14:$A$815,'15. New Fleet Description'!E$14:E$815, "", 0, 1)</f>
        <v/>
      </c>
      <c r="I129" s="541" t="str">
        <f>_xlfn.XLOOKUP($C129, '15. New Fleet Description'!$A$14:$A$815,'15. New Fleet Description'!F$14:F$815, "", 0, 1)</f>
        <v/>
      </c>
      <c r="J129" s="541" t="str">
        <f>_xlfn.XLOOKUP($C129, '15. New Fleet Description'!$A$14:$A$815,'15. New Fleet Description'!G$14:G$815, "", 0, 1)</f>
        <v/>
      </c>
      <c r="K129" s="726" t="str">
        <f>_xlfn.XLOOKUP($C129, '15. New Fleet Description'!$A$14:$A$815,'15. New Fleet Description'!K$14:K$815, "", 0, 1)</f>
        <v/>
      </c>
      <c r="L129" s="541" t="str">
        <f>_xlfn.XLOOKUP($C129, '15. New Fleet Description'!$A$14:$A$815,'15. New Fleet Description'!L$14:L$815, "", 0, 1)</f>
        <v/>
      </c>
      <c r="M129" s="541" t="str">
        <f>_xlfn.XLOOKUP($C129, '15. New Fleet Description'!$A$14:$A$815,'15. New Fleet Description'!M$14:M$815, "", 0, 1)</f>
        <v/>
      </c>
      <c r="N129" s="541" t="str">
        <f>_xlfn.XLOOKUP($C129, '15. New Fleet Description'!$A$14:$A$815,'15. New Fleet Description'!N$14:N$815, "", 0, 1)</f>
        <v/>
      </c>
      <c r="O129" s="541" t="str">
        <f>_xlfn.XLOOKUP($C129, '15. New Fleet Description'!$A$14:$A$815,'15. New Fleet Description'!O$14:O$815, "", 0, 1)</f>
        <v/>
      </c>
      <c r="P129" s="541" t="str">
        <f>_xlfn.XLOOKUP($C129, '15. New Fleet Description'!$A$14:$A$815,'15. New Fleet Description'!P$14:P$815, "", 0, 1)</f>
        <v/>
      </c>
      <c r="Q129" s="541" t="str">
        <f>_xlfn.XLOOKUP($C129, '15. New Fleet Description'!$A$14:$A$815,'15. New Fleet Description'!R$14:R$815, "", 0, 1)</f>
        <v/>
      </c>
      <c r="R129" s="541" t="str">
        <f>_xlfn.XLOOKUP($C129, '15. New Fleet Description'!$A$14:$A$815,'15. New Fleet Description'!S$14:S$815, "", 0, 1)</f>
        <v/>
      </c>
      <c r="S129" s="541" t="str">
        <f>_xlfn.XLOOKUP($C129, '15. New Fleet Description'!$A$14:$A$815,'15. New Fleet Description'!T$14:T$815, "", 0, 1)</f>
        <v/>
      </c>
      <c r="T129" s="541" t="str">
        <f>_xlfn.XLOOKUP($C129, '15. New Fleet Description'!$A$14:$A$815,'15. New Fleet Description'!U$14:U$815, "", 0, 1)</f>
        <v/>
      </c>
      <c r="U129" s="541" t="str">
        <f>_xlfn.XLOOKUP($C129, '15. New Fleet Description'!$A$14:$A$815,'15. New Fleet Description'!V$14:V$815, "", 0, 1)</f>
        <v/>
      </c>
      <c r="V129" s="541" t="str">
        <f>_xlfn.XLOOKUP($C129, '15. New Fleet Description'!$A$14:$A$815,'15. New Fleet Description'!W$14:W$815, "", 0, 1)</f>
        <v/>
      </c>
      <c r="W129" s="541" t="str">
        <f>_xlfn.XLOOKUP($C129, '15. New Fleet Description'!$A$14:$A$815,'15. New Fleet Description'!X$14:X$815, "", 0, 1)</f>
        <v/>
      </c>
      <c r="X129" s="541" t="str">
        <f>_xlfn.XLOOKUP($C129, '15. New Fleet Description'!$A$14:$A$815,'15. New Fleet Description'!Z$14:Z$815, "", 0, 1)</f>
        <v/>
      </c>
      <c r="Y129" s="541" t="str">
        <f>_xlfn.XLOOKUP($C129, '15. New Fleet Description'!$A$14:$A$815,'15. New Fleet Description'!AA$14:AA$815, "", 0, 1)</f>
        <v/>
      </c>
      <c r="Z129" s="541" t="str">
        <f>_xlfn.XLOOKUP($C129, '15. New Fleet Description'!$A$14:$A$815,'15. New Fleet Description'!AB$14:AB$815, "", 0, 1)</f>
        <v/>
      </c>
      <c r="AA129" s="1076"/>
      <c r="AB129" s="1076" t="s">
        <v>212</v>
      </c>
      <c r="AC129" s="1091"/>
      <c r="AD129" s="1011"/>
      <c r="AE129" s="1011"/>
      <c r="AF129" s="1011"/>
      <c r="AG129" s="1092"/>
      <c r="AH129" s="1093"/>
      <c r="AI129" s="1093"/>
      <c r="AJ129" s="1093"/>
      <c r="AK129" s="1093"/>
      <c r="AL129" s="1093"/>
      <c r="AM129" s="1093"/>
      <c r="AN129" s="1093"/>
      <c r="AO129" s="1093"/>
      <c r="AP129" s="1094"/>
      <c r="AQ129" s="1092"/>
      <c r="AR129" s="1093"/>
      <c r="AS129" s="1093"/>
      <c r="AT129" s="1093"/>
      <c r="AU129" s="1093"/>
      <c r="AV129" s="1093"/>
      <c r="AW129" s="1093"/>
      <c r="AX129" s="1093"/>
      <c r="AY129" s="1093"/>
      <c r="AZ129" s="1093"/>
      <c r="BA129" s="1093"/>
      <c r="BB129" s="1093"/>
      <c r="BC129" s="1095"/>
      <c r="BD129" s="1096"/>
      <c r="BE129" s="1096"/>
      <c r="BF129" s="1237"/>
      <c r="BG129" s="1092"/>
      <c r="BH129" s="1093"/>
      <c r="BI129" s="1093"/>
      <c r="BJ129" s="1093"/>
      <c r="BK129" s="1097"/>
      <c r="BL129" s="1098"/>
      <c r="BM129" s="1093"/>
    </row>
    <row r="130" spans="1:65" ht="30" x14ac:dyDescent="0.25">
      <c r="A130" s="1182" t="s">
        <v>1690</v>
      </c>
      <c r="B130" s="1021"/>
      <c r="C130" s="1075"/>
      <c r="D130" s="515" t="str">
        <f>_xlfn.XLOOKUP($C130, '15. New Fleet Description'!$A$14:$A$815,'15. New Fleet Description'!H$14:H$815, "", 0, 1)</f>
        <v/>
      </c>
      <c r="E130" s="541" t="str">
        <f>_xlfn.XLOOKUP($C130, '15. New Fleet Description'!$A$14:$A$815,'15. New Fleet Description'!B$14:B$815, "", 0, 1)</f>
        <v/>
      </c>
      <c r="F130" s="541" t="str">
        <f>_xlfn.XLOOKUP($C130, '15. New Fleet Description'!$A$14:$A$815,'15. New Fleet Description'!C$14:C$815, "", 0, 1)</f>
        <v/>
      </c>
      <c r="G130" s="541" t="str">
        <f>_xlfn.XLOOKUP($C130, '15. New Fleet Description'!$A$14:$A$815,'15. New Fleet Description'!D$14:D$815, "", 0, 1)</f>
        <v/>
      </c>
      <c r="H130" s="541" t="str">
        <f>_xlfn.XLOOKUP($C130, '15. New Fleet Description'!$A$14:$A$815,'15. New Fleet Description'!E$14:E$815, "", 0, 1)</f>
        <v/>
      </c>
      <c r="I130" s="541" t="str">
        <f>_xlfn.XLOOKUP($C130, '15. New Fleet Description'!$A$14:$A$815,'15. New Fleet Description'!F$14:F$815, "", 0, 1)</f>
        <v/>
      </c>
      <c r="J130" s="541" t="str">
        <f>_xlfn.XLOOKUP($C130, '15. New Fleet Description'!$A$14:$A$815,'15. New Fleet Description'!G$14:G$815, "", 0, 1)</f>
        <v/>
      </c>
      <c r="K130" s="726" t="str">
        <f>_xlfn.XLOOKUP($C130, '15. New Fleet Description'!$A$14:$A$815,'15. New Fleet Description'!K$14:K$815, "", 0, 1)</f>
        <v/>
      </c>
      <c r="L130" s="541" t="str">
        <f>_xlfn.XLOOKUP($C130, '15. New Fleet Description'!$A$14:$A$815,'15. New Fleet Description'!L$14:L$815, "", 0, 1)</f>
        <v/>
      </c>
      <c r="M130" s="541" t="str">
        <f>_xlfn.XLOOKUP($C130, '15. New Fleet Description'!$A$14:$A$815,'15. New Fleet Description'!M$14:M$815, "", 0, 1)</f>
        <v/>
      </c>
      <c r="N130" s="541" t="str">
        <f>_xlfn.XLOOKUP($C130, '15. New Fleet Description'!$A$14:$A$815,'15. New Fleet Description'!N$14:N$815, "", 0, 1)</f>
        <v/>
      </c>
      <c r="O130" s="541" t="str">
        <f>_xlfn.XLOOKUP($C130, '15. New Fleet Description'!$A$14:$A$815,'15. New Fleet Description'!O$14:O$815, "", 0, 1)</f>
        <v/>
      </c>
      <c r="P130" s="541" t="str">
        <f>_xlfn.XLOOKUP($C130, '15. New Fleet Description'!$A$14:$A$815,'15. New Fleet Description'!P$14:P$815, "", 0, 1)</f>
        <v/>
      </c>
      <c r="Q130" s="541" t="str">
        <f>_xlfn.XLOOKUP($C130, '15. New Fleet Description'!$A$14:$A$815,'15. New Fleet Description'!R$14:R$815, "", 0, 1)</f>
        <v/>
      </c>
      <c r="R130" s="541" t="str">
        <f>_xlfn.XLOOKUP($C130, '15. New Fleet Description'!$A$14:$A$815,'15. New Fleet Description'!S$14:S$815, "", 0, 1)</f>
        <v/>
      </c>
      <c r="S130" s="541" t="str">
        <f>_xlfn.XLOOKUP($C130, '15. New Fleet Description'!$A$14:$A$815,'15. New Fleet Description'!T$14:T$815, "", 0, 1)</f>
        <v/>
      </c>
      <c r="T130" s="541" t="str">
        <f>_xlfn.XLOOKUP($C130, '15. New Fleet Description'!$A$14:$A$815,'15. New Fleet Description'!U$14:U$815, "", 0, 1)</f>
        <v/>
      </c>
      <c r="U130" s="541" t="str">
        <f>_xlfn.XLOOKUP($C130, '15. New Fleet Description'!$A$14:$A$815,'15. New Fleet Description'!V$14:V$815, "", 0, 1)</f>
        <v/>
      </c>
      <c r="V130" s="541" t="str">
        <f>_xlfn.XLOOKUP($C130, '15. New Fleet Description'!$A$14:$A$815,'15. New Fleet Description'!W$14:W$815, "", 0, 1)</f>
        <v/>
      </c>
      <c r="W130" s="541" t="str">
        <f>_xlfn.XLOOKUP($C130, '15. New Fleet Description'!$A$14:$A$815,'15. New Fleet Description'!X$14:X$815, "", 0, 1)</f>
        <v/>
      </c>
      <c r="X130" s="541" t="str">
        <f>_xlfn.XLOOKUP($C130, '15. New Fleet Description'!$A$14:$A$815,'15. New Fleet Description'!Z$14:Z$815, "", 0, 1)</f>
        <v/>
      </c>
      <c r="Y130" s="541" t="str">
        <f>_xlfn.XLOOKUP($C130, '15. New Fleet Description'!$A$14:$A$815,'15. New Fleet Description'!AA$14:AA$815, "", 0, 1)</f>
        <v/>
      </c>
      <c r="Z130" s="541" t="str">
        <f>_xlfn.XLOOKUP($C130, '15. New Fleet Description'!$A$14:$A$815,'15. New Fleet Description'!AB$14:AB$815, "", 0, 1)</f>
        <v/>
      </c>
      <c r="AA130" s="1076"/>
      <c r="AB130" s="1076" t="s">
        <v>212</v>
      </c>
      <c r="AC130" s="1091"/>
      <c r="AD130" s="1011"/>
      <c r="AE130" s="1011"/>
      <c r="AF130" s="1011"/>
      <c r="AG130" s="1092"/>
      <c r="AH130" s="1093"/>
      <c r="AI130" s="1093"/>
      <c r="AJ130" s="1093"/>
      <c r="AK130" s="1093"/>
      <c r="AL130" s="1093"/>
      <c r="AM130" s="1093"/>
      <c r="AN130" s="1093"/>
      <c r="AO130" s="1093"/>
      <c r="AP130" s="1094"/>
      <c r="AQ130" s="1092"/>
      <c r="AR130" s="1093"/>
      <c r="AS130" s="1093"/>
      <c r="AT130" s="1093"/>
      <c r="AU130" s="1093"/>
      <c r="AV130" s="1093"/>
      <c r="AW130" s="1093"/>
      <c r="AX130" s="1093"/>
      <c r="AY130" s="1093"/>
      <c r="AZ130" s="1093"/>
      <c r="BA130" s="1093"/>
      <c r="BB130" s="1093"/>
      <c r="BC130" s="1095"/>
      <c r="BD130" s="1096"/>
      <c r="BE130" s="1096"/>
      <c r="BF130" s="1237"/>
      <c r="BG130" s="1092"/>
      <c r="BH130" s="1093"/>
      <c r="BI130" s="1093"/>
      <c r="BJ130" s="1093"/>
      <c r="BK130" s="1097"/>
      <c r="BL130" s="1098"/>
      <c r="BM130" s="1093"/>
    </row>
    <row r="131" spans="1:65" ht="30" x14ac:dyDescent="0.25">
      <c r="A131" s="1182" t="s">
        <v>1691</v>
      </c>
      <c r="B131" s="1021"/>
      <c r="C131" s="1075"/>
      <c r="D131" s="515" t="str">
        <f>_xlfn.XLOOKUP($C131, '15. New Fleet Description'!$A$14:$A$815,'15. New Fleet Description'!H$14:H$815, "", 0, 1)</f>
        <v/>
      </c>
      <c r="E131" s="541" t="str">
        <f>_xlfn.XLOOKUP($C131, '15. New Fleet Description'!$A$14:$A$815,'15. New Fleet Description'!B$14:B$815, "", 0, 1)</f>
        <v/>
      </c>
      <c r="F131" s="541" t="str">
        <f>_xlfn.XLOOKUP($C131, '15. New Fleet Description'!$A$14:$A$815,'15. New Fleet Description'!C$14:C$815, "", 0, 1)</f>
        <v/>
      </c>
      <c r="G131" s="541" t="str">
        <f>_xlfn.XLOOKUP($C131, '15. New Fleet Description'!$A$14:$A$815,'15. New Fleet Description'!D$14:D$815, "", 0, 1)</f>
        <v/>
      </c>
      <c r="H131" s="541" t="str">
        <f>_xlfn.XLOOKUP($C131, '15. New Fleet Description'!$A$14:$A$815,'15. New Fleet Description'!E$14:E$815, "", 0, 1)</f>
        <v/>
      </c>
      <c r="I131" s="541" t="str">
        <f>_xlfn.XLOOKUP($C131, '15. New Fleet Description'!$A$14:$A$815,'15. New Fleet Description'!F$14:F$815, "", 0, 1)</f>
        <v/>
      </c>
      <c r="J131" s="541" t="str">
        <f>_xlfn.XLOOKUP($C131, '15. New Fleet Description'!$A$14:$A$815,'15. New Fleet Description'!G$14:G$815, "", 0, 1)</f>
        <v/>
      </c>
      <c r="K131" s="726" t="str">
        <f>_xlfn.XLOOKUP($C131, '15. New Fleet Description'!$A$14:$A$815,'15. New Fleet Description'!K$14:K$815, "", 0, 1)</f>
        <v/>
      </c>
      <c r="L131" s="541" t="str">
        <f>_xlfn.XLOOKUP($C131, '15. New Fleet Description'!$A$14:$A$815,'15. New Fleet Description'!L$14:L$815, "", 0, 1)</f>
        <v/>
      </c>
      <c r="M131" s="541" t="str">
        <f>_xlfn.XLOOKUP($C131, '15. New Fleet Description'!$A$14:$A$815,'15. New Fleet Description'!M$14:M$815, "", 0, 1)</f>
        <v/>
      </c>
      <c r="N131" s="541" t="str">
        <f>_xlfn.XLOOKUP($C131, '15. New Fleet Description'!$A$14:$A$815,'15. New Fleet Description'!N$14:N$815, "", 0, 1)</f>
        <v/>
      </c>
      <c r="O131" s="541" t="str">
        <f>_xlfn.XLOOKUP($C131, '15. New Fleet Description'!$A$14:$A$815,'15. New Fleet Description'!O$14:O$815, "", 0, 1)</f>
        <v/>
      </c>
      <c r="P131" s="541" t="str">
        <f>_xlfn.XLOOKUP($C131, '15. New Fleet Description'!$A$14:$A$815,'15. New Fleet Description'!P$14:P$815, "", 0, 1)</f>
        <v/>
      </c>
      <c r="Q131" s="541" t="str">
        <f>_xlfn.XLOOKUP($C131, '15. New Fleet Description'!$A$14:$A$815,'15. New Fleet Description'!R$14:R$815, "", 0, 1)</f>
        <v/>
      </c>
      <c r="R131" s="541" t="str">
        <f>_xlfn.XLOOKUP($C131, '15. New Fleet Description'!$A$14:$A$815,'15. New Fleet Description'!S$14:S$815, "", 0, 1)</f>
        <v/>
      </c>
      <c r="S131" s="541" t="str">
        <f>_xlfn.XLOOKUP($C131, '15. New Fleet Description'!$A$14:$A$815,'15. New Fleet Description'!T$14:T$815, "", 0, 1)</f>
        <v/>
      </c>
      <c r="T131" s="541" t="str">
        <f>_xlfn.XLOOKUP($C131, '15. New Fleet Description'!$A$14:$A$815,'15. New Fleet Description'!U$14:U$815, "", 0, 1)</f>
        <v/>
      </c>
      <c r="U131" s="541" t="str">
        <f>_xlfn.XLOOKUP($C131, '15. New Fleet Description'!$A$14:$A$815,'15. New Fleet Description'!V$14:V$815, "", 0, 1)</f>
        <v/>
      </c>
      <c r="V131" s="541" t="str">
        <f>_xlfn.XLOOKUP($C131, '15. New Fleet Description'!$A$14:$A$815,'15. New Fleet Description'!W$14:W$815, "", 0, 1)</f>
        <v/>
      </c>
      <c r="W131" s="541" t="str">
        <f>_xlfn.XLOOKUP($C131, '15. New Fleet Description'!$A$14:$A$815,'15. New Fleet Description'!X$14:X$815, "", 0, 1)</f>
        <v/>
      </c>
      <c r="X131" s="541" t="str">
        <f>_xlfn.XLOOKUP($C131, '15. New Fleet Description'!$A$14:$A$815,'15. New Fleet Description'!Z$14:Z$815, "", 0, 1)</f>
        <v/>
      </c>
      <c r="Y131" s="541" t="str">
        <f>_xlfn.XLOOKUP($C131, '15. New Fleet Description'!$A$14:$A$815,'15. New Fleet Description'!AA$14:AA$815, "", 0, 1)</f>
        <v/>
      </c>
      <c r="Z131" s="541" t="str">
        <f>_xlfn.XLOOKUP($C131, '15. New Fleet Description'!$A$14:$A$815,'15. New Fleet Description'!AB$14:AB$815, "", 0, 1)</f>
        <v/>
      </c>
      <c r="AA131" s="1076"/>
      <c r="AB131" s="1076" t="s">
        <v>212</v>
      </c>
      <c r="AC131" s="1091"/>
      <c r="AD131" s="1011"/>
      <c r="AE131" s="1011"/>
      <c r="AF131" s="1011"/>
      <c r="AG131" s="1092"/>
      <c r="AH131" s="1093"/>
      <c r="AI131" s="1093"/>
      <c r="AJ131" s="1093"/>
      <c r="AK131" s="1093"/>
      <c r="AL131" s="1093"/>
      <c r="AM131" s="1093"/>
      <c r="AN131" s="1093"/>
      <c r="AO131" s="1093"/>
      <c r="AP131" s="1094"/>
      <c r="AQ131" s="1092"/>
      <c r="AR131" s="1093"/>
      <c r="AS131" s="1093"/>
      <c r="AT131" s="1093"/>
      <c r="AU131" s="1093"/>
      <c r="AV131" s="1093"/>
      <c r="AW131" s="1093"/>
      <c r="AX131" s="1093"/>
      <c r="AY131" s="1093"/>
      <c r="AZ131" s="1093"/>
      <c r="BA131" s="1093"/>
      <c r="BB131" s="1093"/>
      <c r="BC131" s="1095"/>
      <c r="BD131" s="1096"/>
      <c r="BE131" s="1096"/>
      <c r="BF131" s="1237"/>
      <c r="BG131" s="1092"/>
      <c r="BH131" s="1093"/>
      <c r="BI131" s="1093"/>
      <c r="BJ131" s="1093"/>
      <c r="BK131" s="1097"/>
      <c r="BL131" s="1098"/>
      <c r="BM131" s="1093"/>
    </row>
    <row r="132" spans="1:65" ht="30" x14ac:dyDescent="0.25">
      <c r="A132" s="1182" t="s">
        <v>1692</v>
      </c>
      <c r="B132" s="1021"/>
      <c r="C132" s="1075"/>
      <c r="D132" s="515" t="str">
        <f>_xlfn.XLOOKUP($C132, '15. New Fleet Description'!$A$14:$A$815,'15. New Fleet Description'!H$14:H$815, "", 0, 1)</f>
        <v/>
      </c>
      <c r="E132" s="541" t="str">
        <f>_xlfn.XLOOKUP($C132, '15. New Fleet Description'!$A$14:$A$815,'15. New Fleet Description'!B$14:B$815, "", 0, 1)</f>
        <v/>
      </c>
      <c r="F132" s="541" t="str">
        <f>_xlfn.XLOOKUP($C132, '15. New Fleet Description'!$A$14:$A$815,'15. New Fleet Description'!C$14:C$815, "", 0, 1)</f>
        <v/>
      </c>
      <c r="G132" s="541" t="str">
        <f>_xlfn.XLOOKUP($C132, '15. New Fleet Description'!$A$14:$A$815,'15. New Fleet Description'!D$14:D$815, "", 0, 1)</f>
        <v/>
      </c>
      <c r="H132" s="541" t="str">
        <f>_xlfn.XLOOKUP($C132, '15. New Fleet Description'!$A$14:$A$815,'15. New Fleet Description'!E$14:E$815, "", 0, 1)</f>
        <v/>
      </c>
      <c r="I132" s="541" t="str">
        <f>_xlfn.XLOOKUP($C132, '15. New Fleet Description'!$A$14:$A$815,'15. New Fleet Description'!F$14:F$815, "", 0, 1)</f>
        <v/>
      </c>
      <c r="J132" s="541" t="str">
        <f>_xlfn.XLOOKUP($C132, '15. New Fleet Description'!$A$14:$A$815,'15. New Fleet Description'!G$14:G$815, "", 0, 1)</f>
        <v/>
      </c>
      <c r="K132" s="726" t="str">
        <f>_xlfn.XLOOKUP($C132, '15. New Fleet Description'!$A$14:$A$815,'15. New Fleet Description'!K$14:K$815, "", 0, 1)</f>
        <v/>
      </c>
      <c r="L132" s="541" t="str">
        <f>_xlfn.XLOOKUP($C132, '15. New Fleet Description'!$A$14:$A$815,'15. New Fleet Description'!L$14:L$815, "", 0, 1)</f>
        <v/>
      </c>
      <c r="M132" s="541" t="str">
        <f>_xlfn.XLOOKUP($C132, '15. New Fleet Description'!$A$14:$A$815,'15. New Fleet Description'!M$14:M$815, "", 0, 1)</f>
        <v/>
      </c>
      <c r="N132" s="541" t="str">
        <f>_xlfn.XLOOKUP($C132, '15. New Fleet Description'!$A$14:$A$815,'15. New Fleet Description'!N$14:N$815, "", 0, 1)</f>
        <v/>
      </c>
      <c r="O132" s="541" t="str">
        <f>_xlfn.XLOOKUP($C132, '15. New Fleet Description'!$A$14:$A$815,'15. New Fleet Description'!O$14:O$815, "", 0, 1)</f>
        <v/>
      </c>
      <c r="P132" s="541" t="str">
        <f>_xlfn.XLOOKUP($C132, '15. New Fleet Description'!$A$14:$A$815,'15. New Fleet Description'!P$14:P$815, "", 0, 1)</f>
        <v/>
      </c>
      <c r="Q132" s="541" t="str">
        <f>_xlfn.XLOOKUP($C132, '15. New Fleet Description'!$A$14:$A$815,'15. New Fleet Description'!R$14:R$815, "", 0, 1)</f>
        <v/>
      </c>
      <c r="R132" s="541" t="str">
        <f>_xlfn.XLOOKUP($C132, '15. New Fleet Description'!$A$14:$A$815,'15. New Fleet Description'!S$14:S$815, "", 0, 1)</f>
        <v/>
      </c>
      <c r="S132" s="541" t="str">
        <f>_xlfn.XLOOKUP($C132, '15. New Fleet Description'!$A$14:$A$815,'15. New Fleet Description'!T$14:T$815, "", 0, 1)</f>
        <v/>
      </c>
      <c r="T132" s="541" t="str">
        <f>_xlfn.XLOOKUP($C132, '15. New Fleet Description'!$A$14:$A$815,'15. New Fleet Description'!U$14:U$815, "", 0, 1)</f>
        <v/>
      </c>
      <c r="U132" s="541" t="str">
        <f>_xlfn.XLOOKUP($C132, '15. New Fleet Description'!$A$14:$A$815,'15. New Fleet Description'!V$14:V$815, "", 0, 1)</f>
        <v/>
      </c>
      <c r="V132" s="541" t="str">
        <f>_xlfn.XLOOKUP($C132, '15. New Fleet Description'!$A$14:$A$815,'15. New Fleet Description'!W$14:W$815, "", 0, 1)</f>
        <v/>
      </c>
      <c r="W132" s="541" t="str">
        <f>_xlfn.XLOOKUP($C132, '15. New Fleet Description'!$A$14:$A$815,'15. New Fleet Description'!X$14:X$815, "", 0, 1)</f>
        <v/>
      </c>
      <c r="X132" s="541" t="str">
        <f>_xlfn.XLOOKUP($C132, '15. New Fleet Description'!$A$14:$A$815,'15. New Fleet Description'!Z$14:Z$815, "", 0, 1)</f>
        <v/>
      </c>
      <c r="Y132" s="541" t="str">
        <f>_xlfn.XLOOKUP($C132, '15. New Fleet Description'!$A$14:$A$815,'15. New Fleet Description'!AA$14:AA$815, "", 0, 1)</f>
        <v/>
      </c>
      <c r="Z132" s="541" t="str">
        <f>_xlfn.XLOOKUP($C132, '15. New Fleet Description'!$A$14:$A$815,'15. New Fleet Description'!AB$14:AB$815, "", 0, 1)</f>
        <v/>
      </c>
      <c r="AA132" s="1076"/>
      <c r="AB132" s="1076" t="s">
        <v>212</v>
      </c>
      <c r="AC132" s="1091"/>
      <c r="AD132" s="1011"/>
      <c r="AE132" s="1011"/>
      <c r="AF132" s="1011"/>
      <c r="AG132" s="1092"/>
      <c r="AH132" s="1093"/>
      <c r="AI132" s="1093"/>
      <c r="AJ132" s="1093"/>
      <c r="AK132" s="1093"/>
      <c r="AL132" s="1093"/>
      <c r="AM132" s="1093"/>
      <c r="AN132" s="1093"/>
      <c r="AO132" s="1093"/>
      <c r="AP132" s="1094"/>
      <c r="AQ132" s="1092"/>
      <c r="AR132" s="1093"/>
      <c r="AS132" s="1093"/>
      <c r="AT132" s="1093"/>
      <c r="AU132" s="1093"/>
      <c r="AV132" s="1093"/>
      <c r="AW132" s="1093"/>
      <c r="AX132" s="1093"/>
      <c r="AY132" s="1093"/>
      <c r="AZ132" s="1093"/>
      <c r="BA132" s="1093"/>
      <c r="BB132" s="1093"/>
      <c r="BC132" s="1095"/>
      <c r="BD132" s="1096"/>
      <c r="BE132" s="1096"/>
      <c r="BF132" s="1237"/>
      <c r="BG132" s="1092"/>
      <c r="BH132" s="1093"/>
      <c r="BI132" s="1093"/>
      <c r="BJ132" s="1093"/>
      <c r="BK132" s="1097"/>
      <c r="BL132" s="1098"/>
      <c r="BM132" s="1093"/>
    </row>
    <row r="133" spans="1:65" ht="30" x14ac:dyDescent="0.25">
      <c r="A133" s="1182" t="s">
        <v>1693</v>
      </c>
      <c r="B133" s="1021"/>
      <c r="C133" s="1075"/>
      <c r="D133" s="515" t="str">
        <f>_xlfn.XLOOKUP($C133, '15. New Fleet Description'!$A$14:$A$815,'15. New Fleet Description'!H$14:H$815, "", 0, 1)</f>
        <v/>
      </c>
      <c r="E133" s="541" t="str">
        <f>_xlfn.XLOOKUP($C133, '15. New Fleet Description'!$A$14:$A$815,'15. New Fleet Description'!B$14:B$815, "", 0, 1)</f>
        <v/>
      </c>
      <c r="F133" s="541" t="str">
        <f>_xlfn.XLOOKUP($C133, '15. New Fleet Description'!$A$14:$A$815,'15. New Fleet Description'!C$14:C$815, "", 0, 1)</f>
        <v/>
      </c>
      <c r="G133" s="541" t="str">
        <f>_xlfn.XLOOKUP($C133, '15. New Fleet Description'!$A$14:$A$815,'15. New Fleet Description'!D$14:D$815, "", 0, 1)</f>
        <v/>
      </c>
      <c r="H133" s="541" t="str">
        <f>_xlfn.XLOOKUP($C133, '15. New Fleet Description'!$A$14:$A$815,'15. New Fleet Description'!E$14:E$815, "", 0, 1)</f>
        <v/>
      </c>
      <c r="I133" s="541" t="str">
        <f>_xlfn.XLOOKUP($C133, '15. New Fleet Description'!$A$14:$A$815,'15. New Fleet Description'!F$14:F$815, "", 0, 1)</f>
        <v/>
      </c>
      <c r="J133" s="541" t="str">
        <f>_xlfn.XLOOKUP($C133, '15. New Fleet Description'!$A$14:$A$815,'15. New Fleet Description'!G$14:G$815, "", 0, 1)</f>
        <v/>
      </c>
      <c r="K133" s="726" t="str">
        <f>_xlfn.XLOOKUP($C133, '15. New Fleet Description'!$A$14:$A$815,'15. New Fleet Description'!K$14:K$815, "", 0, 1)</f>
        <v/>
      </c>
      <c r="L133" s="541" t="str">
        <f>_xlfn.XLOOKUP($C133, '15. New Fleet Description'!$A$14:$A$815,'15. New Fleet Description'!L$14:L$815, "", 0, 1)</f>
        <v/>
      </c>
      <c r="M133" s="541" t="str">
        <f>_xlfn.XLOOKUP($C133, '15. New Fleet Description'!$A$14:$A$815,'15. New Fleet Description'!M$14:M$815, "", 0, 1)</f>
        <v/>
      </c>
      <c r="N133" s="541" t="str">
        <f>_xlfn.XLOOKUP($C133, '15. New Fleet Description'!$A$14:$A$815,'15. New Fleet Description'!N$14:N$815, "", 0, 1)</f>
        <v/>
      </c>
      <c r="O133" s="541" t="str">
        <f>_xlfn.XLOOKUP($C133, '15. New Fleet Description'!$A$14:$A$815,'15. New Fleet Description'!O$14:O$815, "", 0, 1)</f>
        <v/>
      </c>
      <c r="P133" s="541" t="str">
        <f>_xlfn.XLOOKUP($C133, '15. New Fleet Description'!$A$14:$A$815,'15. New Fleet Description'!P$14:P$815, "", 0, 1)</f>
        <v/>
      </c>
      <c r="Q133" s="541" t="str">
        <f>_xlfn.XLOOKUP($C133, '15. New Fleet Description'!$A$14:$A$815,'15. New Fleet Description'!R$14:R$815, "", 0, 1)</f>
        <v/>
      </c>
      <c r="R133" s="541" t="str">
        <f>_xlfn.XLOOKUP($C133, '15. New Fleet Description'!$A$14:$A$815,'15. New Fleet Description'!S$14:S$815, "", 0, 1)</f>
        <v/>
      </c>
      <c r="S133" s="541" t="str">
        <f>_xlfn.XLOOKUP($C133, '15. New Fleet Description'!$A$14:$A$815,'15. New Fleet Description'!T$14:T$815, "", 0, 1)</f>
        <v/>
      </c>
      <c r="T133" s="541" t="str">
        <f>_xlfn.XLOOKUP($C133, '15. New Fleet Description'!$A$14:$A$815,'15. New Fleet Description'!U$14:U$815, "", 0, 1)</f>
        <v/>
      </c>
      <c r="U133" s="541" t="str">
        <f>_xlfn.XLOOKUP($C133, '15. New Fleet Description'!$A$14:$A$815,'15. New Fleet Description'!V$14:V$815, "", 0, 1)</f>
        <v/>
      </c>
      <c r="V133" s="541" t="str">
        <f>_xlfn.XLOOKUP($C133, '15. New Fleet Description'!$A$14:$A$815,'15. New Fleet Description'!W$14:W$815, "", 0, 1)</f>
        <v/>
      </c>
      <c r="W133" s="541" t="str">
        <f>_xlfn.XLOOKUP($C133, '15. New Fleet Description'!$A$14:$A$815,'15. New Fleet Description'!X$14:X$815, "", 0, 1)</f>
        <v/>
      </c>
      <c r="X133" s="541" t="str">
        <f>_xlfn.XLOOKUP($C133, '15. New Fleet Description'!$A$14:$A$815,'15. New Fleet Description'!Z$14:Z$815, "", 0, 1)</f>
        <v/>
      </c>
      <c r="Y133" s="541" t="str">
        <f>_xlfn.XLOOKUP($C133, '15. New Fleet Description'!$A$14:$A$815,'15. New Fleet Description'!AA$14:AA$815, "", 0, 1)</f>
        <v/>
      </c>
      <c r="Z133" s="541" t="str">
        <f>_xlfn.XLOOKUP($C133, '15. New Fleet Description'!$A$14:$A$815,'15. New Fleet Description'!AB$14:AB$815, "", 0, 1)</f>
        <v/>
      </c>
      <c r="AA133" s="1076"/>
      <c r="AB133" s="1076" t="s">
        <v>212</v>
      </c>
      <c r="AC133" s="1091"/>
      <c r="AD133" s="1011"/>
      <c r="AE133" s="1011"/>
      <c r="AF133" s="1011"/>
      <c r="AG133" s="1092"/>
      <c r="AH133" s="1093"/>
      <c r="AI133" s="1093"/>
      <c r="AJ133" s="1093"/>
      <c r="AK133" s="1093"/>
      <c r="AL133" s="1093"/>
      <c r="AM133" s="1093"/>
      <c r="AN133" s="1093"/>
      <c r="AO133" s="1093"/>
      <c r="AP133" s="1094"/>
      <c r="AQ133" s="1092"/>
      <c r="AR133" s="1093"/>
      <c r="AS133" s="1093"/>
      <c r="AT133" s="1093"/>
      <c r="AU133" s="1093"/>
      <c r="AV133" s="1093"/>
      <c r="AW133" s="1093"/>
      <c r="AX133" s="1093"/>
      <c r="AY133" s="1093"/>
      <c r="AZ133" s="1093"/>
      <c r="BA133" s="1093"/>
      <c r="BB133" s="1093"/>
      <c r="BC133" s="1095"/>
      <c r="BD133" s="1096"/>
      <c r="BE133" s="1096"/>
      <c r="BF133" s="1237"/>
      <c r="BG133" s="1092"/>
      <c r="BH133" s="1093"/>
      <c r="BI133" s="1093"/>
      <c r="BJ133" s="1093"/>
      <c r="BK133" s="1097"/>
      <c r="BL133" s="1098"/>
      <c r="BM133" s="1093"/>
    </row>
    <row r="134" spans="1:65" ht="30" x14ac:dyDescent="0.25">
      <c r="A134" s="1182" t="s">
        <v>1694</v>
      </c>
      <c r="B134" s="1021"/>
      <c r="C134" s="1075"/>
      <c r="D134" s="515" t="str">
        <f>_xlfn.XLOOKUP($C134, '15. New Fleet Description'!$A$14:$A$815,'15. New Fleet Description'!H$14:H$815, "", 0, 1)</f>
        <v/>
      </c>
      <c r="E134" s="541" t="str">
        <f>_xlfn.XLOOKUP($C134, '15. New Fleet Description'!$A$14:$A$815,'15. New Fleet Description'!B$14:B$815, "", 0, 1)</f>
        <v/>
      </c>
      <c r="F134" s="541" t="str">
        <f>_xlfn.XLOOKUP($C134, '15. New Fleet Description'!$A$14:$A$815,'15. New Fleet Description'!C$14:C$815, "", 0, 1)</f>
        <v/>
      </c>
      <c r="G134" s="541" t="str">
        <f>_xlfn.XLOOKUP($C134, '15. New Fleet Description'!$A$14:$A$815,'15. New Fleet Description'!D$14:D$815, "", 0, 1)</f>
        <v/>
      </c>
      <c r="H134" s="541" t="str">
        <f>_xlfn.XLOOKUP($C134, '15. New Fleet Description'!$A$14:$A$815,'15. New Fleet Description'!E$14:E$815, "", 0, 1)</f>
        <v/>
      </c>
      <c r="I134" s="541" t="str">
        <f>_xlfn.XLOOKUP($C134, '15. New Fleet Description'!$A$14:$A$815,'15. New Fleet Description'!F$14:F$815, "", 0, 1)</f>
        <v/>
      </c>
      <c r="J134" s="541" t="str">
        <f>_xlfn.XLOOKUP($C134, '15. New Fleet Description'!$A$14:$A$815,'15. New Fleet Description'!G$14:G$815, "", 0, 1)</f>
        <v/>
      </c>
      <c r="K134" s="726" t="str">
        <f>_xlfn.XLOOKUP($C134, '15. New Fleet Description'!$A$14:$A$815,'15. New Fleet Description'!K$14:K$815, "", 0, 1)</f>
        <v/>
      </c>
      <c r="L134" s="541" t="str">
        <f>_xlfn.XLOOKUP($C134, '15. New Fleet Description'!$A$14:$A$815,'15. New Fleet Description'!L$14:L$815, "", 0, 1)</f>
        <v/>
      </c>
      <c r="M134" s="541" t="str">
        <f>_xlfn.XLOOKUP($C134, '15. New Fleet Description'!$A$14:$A$815,'15. New Fleet Description'!M$14:M$815, "", 0, 1)</f>
        <v/>
      </c>
      <c r="N134" s="541" t="str">
        <f>_xlfn.XLOOKUP($C134, '15. New Fleet Description'!$A$14:$A$815,'15. New Fleet Description'!N$14:N$815, "", 0, 1)</f>
        <v/>
      </c>
      <c r="O134" s="541" t="str">
        <f>_xlfn.XLOOKUP($C134, '15. New Fleet Description'!$A$14:$A$815,'15. New Fleet Description'!O$14:O$815, "", 0, 1)</f>
        <v/>
      </c>
      <c r="P134" s="541" t="str">
        <f>_xlfn.XLOOKUP($C134, '15. New Fleet Description'!$A$14:$A$815,'15. New Fleet Description'!P$14:P$815, "", 0, 1)</f>
        <v/>
      </c>
      <c r="Q134" s="541" t="str">
        <f>_xlfn.XLOOKUP($C134, '15. New Fleet Description'!$A$14:$A$815,'15. New Fleet Description'!R$14:R$815, "", 0, 1)</f>
        <v/>
      </c>
      <c r="R134" s="541" t="str">
        <f>_xlfn.XLOOKUP($C134, '15. New Fleet Description'!$A$14:$A$815,'15. New Fleet Description'!S$14:S$815, "", 0, 1)</f>
        <v/>
      </c>
      <c r="S134" s="541" t="str">
        <f>_xlfn.XLOOKUP($C134, '15. New Fleet Description'!$A$14:$A$815,'15. New Fleet Description'!T$14:T$815, "", 0, 1)</f>
        <v/>
      </c>
      <c r="T134" s="541" t="str">
        <f>_xlfn.XLOOKUP($C134, '15. New Fleet Description'!$A$14:$A$815,'15. New Fleet Description'!U$14:U$815, "", 0, 1)</f>
        <v/>
      </c>
      <c r="U134" s="541" t="str">
        <f>_xlfn.XLOOKUP($C134, '15. New Fleet Description'!$A$14:$A$815,'15. New Fleet Description'!V$14:V$815, "", 0, 1)</f>
        <v/>
      </c>
      <c r="V134" s="541" t="str">
        <f>_xlfn.XLOOKUP($C134, '15. New Fleet Description'!$A$14:$A$815,'15. New Fleet Description'!W$14:W$815, "", 0, 1)</f>
        <v/>
      </c>
      <c r="W134" s="541" t="str">
        <f>_xlfn.XLOOKUP($C134, '15. New Fleet Description'!$A$14:$A$815,'15. New Fleet Description'!X$14:X$815, "", 0, 1)</f>
        <v/>
      </c>
      <c r="X134" s="541" t="str">
        <f>_xlfn.XLOOKUP($C134, '15. New Fleet Description'!$A$14:$A$815,'15. New Fleet Description'!Z$14:Z$815, "", 0, 1)</f>
        <v/>
      </c>
      <c r="Y134" s="541" t="str">
        <f>_xlfn.XLOOKUP($C134, '15. New Fleet Description'!$A$14:$A$815,'15. New Fleet Description'!AA$14:AA$815, "", 0, 1)</f>
        <v/>
      </c>
      <c r="Z134" s="541" t="str">
        <f>_xlfn.XLOOKUP($C134, '15. New Fleet Description'!$A$14:$A$815,'15. New Fleet Description'!AB$14:AB$815, "", 0, 1)</f>
        <v/>
      </c>
      <c r="AA134" s="1076"/>
      <c r="AB134" s="1076" t="s">
        <v>212</v>
      </c>
      <c r="AC134" s="1091"/>
      <c r="AD134" s="1011"/>
      <c r="AE134" s="1011"/>
      <c r="AF134" s="1011"/>
      <c r="AG134" s="1092"/>
      <c r="AH134" s="1093"/>
      <c r="AI134" s="1093"/>
      <c r="AJ134" s="1093"/>
      <c r="AK134" s="1093"/>
      <c r="AL134" s="1093"/>
      <c r="AM134" s="1093"/>
      <c r="AN134" s="1093"/>
      <c r="AO134" s="1093"/>
      <c r="AP134" s="1094"/>
      <c r="AQ134" s="1092"/>
      <c r="AR134" s="1093"/>
      <c r="AS134" s="1093"/>
      <c r="AT134" s="1093"/>
      <c r="AU134" s="1093"/>
      <c r="AV134" s="1093"/>
      <c r="AW134" s="1093"/>
      <c r="AX134" s="1093"/>
      <c r="AY134" s="1093"/>
      <c r="AZ134" s="1093"/>
      <c r="BA134" s="1093"/>
      <c r="BB134" s="1093"/>
      <c r="BC134" s="1095"/>
      <c r="BD134" s="1096"/>
      <c r="BE134" s="1096"/>
      <c r="BF134" s="1237"/>
      <c r="BG134" s="1092"/>
      <c r="BH134" s="1093"/>
      <c r="BI134" s="1093"/>
      <c r="BJ134" s="1093"/>
      <c r="BK134" s="1097"/>
      <c r="BL134" s="1098"/>
      <c r="BM134" s="1093"/>
    </row>
    <row r="135" spans="1:65" ht="30" x14ac:dyDescent="0.25">
      <c r="A135" s="1182" t="s">
        <v>1695</v>
      </c>
      <c r="B135" s="1021"/>
      <c r="C135" s="1075"/>
      <c r="D135" s="515" t="str">
        <f>_xlfn.XLOOKUP($C135, '15. New Fleet Description'!$A$14:$A$815,'15. New Fleet Description'!H$14:H$815, "", 0, 1)</f>
        <v/>
      </c>
      <c r="E135" s="541" t="str">
        <f>_xlfn.XLOOKUP($C135, '15. New Fleet Description'!$A$14:$A$815,'15. New Fleet Description'!B$14:B$815, "", 0, 1)</f>
        <v/>
      </c>
      <c r="F135" s="541" t="str">
        <f>_xlfn.XLOOKUP($C135, '15. New Fleet Description'!$A$14:$A$815,'15. New Fleet Description'!C$14:C$815, "", 0, 1)</f>
        <v/>
      </c>
      <c r="G135" s="541" t="str">
        <f>_xlfn.XLOOKUP($C135, '15. New Fleet Description'!$A$14:$A$815,'15. New Fleet Description'!D$14:D$815, "", 0, 1)</f>
        <v/>
      </c>
      <c r="H135" s="541" t="str">
        <f>_xlfn.XLOOKUP($C135, '15. New Fleet Description'!$A$14:$A$815,'15. New Fleet Description'!E$14:E$815, "", 0, 1)</f>
        <v/>
      </c>
      <c r="I135" s="541" t="str">
        <f>_xlfn.XLOOKUP($C135, '15. New Fleet Description'!$A$14:$A$815,'15. New Fleet Description'!F$14:F$815, "", 0, 1)</f>
        <v/>
      </c>
      <c r="J135" s="541" t="str">
        <f>_xlfn.XLOOKUP($C135, '15. New Fleet Description'!$A$14:$A$815,'15. New Fleet Description'!G$14:G$815, "", 0, 1)</f>
        <v/>
      </c>
      <c r="K135" s="726" t="str">
        <f>_xlfn.XLOOKUP($C135, '15. New Fleet Description'!$A$14:$A$815,'15. New Fleet Description'!K$14:K$815, "", 0, 1)</f>
        <v/>
      </c>
      <c r="L135" s="541" t="str">
        <f>_xlfn.XLOOKUP($C135, '15. New Fleet Description'!$A$14:$A$815,'15. New Fleet Description'!L$14:L$815, "", 0, 1)</f>
        <v/>
      </c>
      <c r="M135" s="541" t="str">
        <f>_xlfn.XLOOKUP($C135, '15. New Fleet Description'!$A$14:$A$815,'15. New Fleet Description'!M$14:M$815, "", 0, 1)</f>
        <v/>
      </c>
      <c r="N135" s="541" t="str">
        <f>_xlfn.XLOOKUP($C135, '15. New Fleet Description'!$A$14:$A$815,'15. New Fleet Description'!N$14:N$815, "", 0, 1)</f>
        <v/>
      </c>
      <c r="O135" s="541" t="str">
        <f>_xlfn.XLOOKUP($C135, '15. New Fleet Description'!$A$14:$A$815,'15. New Fleet Description'!O$14:O$815, "", 0, 1)</f>
        <v/>
      </c>
      <c r="P135" s="541" t="str">
        <f>_xlfn.XLOOKUP($C135, '15. New Fleet Description'!$A$14:$A$815,'15. New Fleet Description'!P$14:P$815, "", 0, 1)</f>
        <v/>
      </c>
      <c r="Q135" s="541" t="str">
        <f>_xlfn.XLOOKUP($C135, '15. New Fleet Description'!$A$14:$A$815,'15. New Fleet Description'!R$14:R$815, "", 0, 1)</f>
        <v/>
      </c>
      <c r="R135" s="541" t="str">
        <f>_xlfn.XLOOKUP($C135, '15. New Fleet Description'!$A$14:$A$815,'15. New Fleet Description'!S$14:S$815, "", 0, 1)</f>
        <v/>
      </c>
      <c r="S135" s="541" t="str">
        <f>_xlfn.XLOOKUP($C135, '15. New Fleet Description'!$A$14:$A$815,'15. New Fleet Description'!T$14:T$815, "", 0, 1)</f>
        <v/>
      </c>
      <c r="T135" s="541" t="str">
        <f>_xlfn.XLOOKUP($C135, '15. New Fleet Description'!$A$14:$A$815,'15. New Fleet Description'!U$14:U$815, "", 0, 1)</f>
        <v/>
      </c>
      <c r="U135" s="541" t="str">
        <f>_xlfn.XLOOKUP($C135, '15. New Fleet Description'!$A$14:$A$815,'15. New Fleet Description'!V$14:V$815, "", 0, 1)</f>
        <v/>
      </c>
      <c r="V135" s="541" t="str">
        <f>_xlfn.XLOOKUP($C135, '15. New Fleet Description'!$A$14:$A$815,'15. New Fleet Description'!W$14:W$815, "", 0, 1)</f>
        <v/>
      </c>
      <c r="W135" s="541" t="str">
        <f>_xlfn.XLOOKUP($C135, '15. New Fleet Description'!$A$14:$A$815,'15. New Fleet Description'!X$14:X$815, "", 0, 1)</f>
        <v/>
      </c>
      <c r="X135" s="541" t="str">
        <f>_xlfn.XLOOKUP($C135, '15. New Fleet Description'!$A$14:$A$815,'15. New Fleet Description'!Z$14:Z$815, "", 0, 1)</f>
        <v/>
      </c>
      <c r="Y135" s="541" t="str">
        <f>_xlfn.XLOOKUP($C135, '15. New Fleet Description'!$A$14:$A$815,'15. New Fleet Description'!AA$14:AA$815, "", 0, 1)</f>
        <v/>
      </c>
      <c r="Z135" s="541" t="str">
        <f>_xlfn.XLOOKUP($C135, '15. New Fleet Description'!$A$14:$A$815,'15. New Fleet Description'!AB$14:AB$815, "", 0, 1)</f>
        <v/>
      </c>
      <c r="AA135" s="1076"/>
      <c r="AB135" s="1076" t="s">
        <v>212</v>
      </c>
      <c r="AC135" s="1091"/>
      <c r="AD135" s="1011"/>
      <c r="AE135" s="1011"/>
      <c r="AF135" s="1011"/>
      <c r="AG135" s="1092"/>
      <c r="AH135" s="1093"/>
      <c r="AI135" s="1093"/>
      <c r="AJ135" s="1093"/>
      <c r="AK135" s="1093"/>
      <c r="AL135" s="1093"/>
      <c r="AM135" s="1093"/>
      <c r="AN135" s="1093"/>
      <c r="AO135" s="1093"/>
      <c r="AP135" s="1094"/>
      <c r="AQ135" s="1092"/>
      <c r="AR135" s="1093"/>
      <c r="AS135" s="1093"/>
      <c r="AT135" s="1093"/>
      <c r="AU135" s="1093"/>
      <c r="AV135" s="1093"/>
      <c r="AW135" s="1093"/>
      <c r="AX135" s="1093"/>
      <c r="AY135" s="1093"/>
      <c r="AZ135" s="1093"/>
      <c r="BA135" s="1093"/>
      <c r="BB135" s="1093"/>
      <c r="BC135" s="1095"/>
      <c r="BD135" s="1096"/>
      <c r="BE135" s="1096"/>
      <c r="BF135" s="1237"/>
      <c r="BG135" s="1092"/>
      <c r="BH135" s="1093"/>
      <c r="BI135" s="1093"/>
      <c r="BJ135" s="1093"/>
      <c r="BK135" s="1097"/>
      <c r="BL135" s="1098"/>
      <c r="BM135" s="1093"/>
    </row>
    <row r="136" spans="1:65" ht="30" x14ac:dyDescent="0.25">
      <c r="A136" s="1182" t="s">
        <v>1696</v>
      </c>
      <c r="B136" s="1021"/>
      <c r="C136" s="1075"/>
      <c r="D136" s="515" t="str">
        <f>_xlfn.XLOOKUP($C136, '15. New Fleet Description'!$A$14:$A$815,'15. New Fleet Description'!H$14:H$815, "", 0, 1)</f>
        <v/>
      </c>
      <c r="E136" s="541" t="str">
        <f>_xlfn.XLOOKUP($C136, '15. New Fleet Description'!$A$14:$A$815,'15. New Fleet Description'!B$14:B$815, "", 0, 1)</f>
        <v/>
      </c>
      <c r="F136" s="541" t="str">
        <f>_xlfn.XLOOKUP($C136, '15. New Fleet Description'!$A$14:$A$815,'15. New Fleet Description'!C$14:C$815, "", 0, 1)</f>
        <v/>
      </c>
      <c r="G136" s="541" t="str">
        <f>_xlfn.XLOOKUP($C136, '15. New Fleet Description'!$A$14:$A$815,'15. New Fleet Description'!D$14:D$815, "", 0, 1)</f>
        <v/>
      </c>
      <c r="H136" s="541" t="str">
        <f>_xlfn.XLOOKUP($C136, '15. New Fleet Description'!$A$14:$A$815,'15. New Fleet Description'!E$14:E$815, "", 0, 1)</f>
        <v/>
      </c>
      <c r="I136" s="541" t="str">
        <f>_xlfn.XLOOKUP($C136, '15. New Fleet Description'!$A$14:$A$815,'15. New Fleet Description'!F$14:F$815, "", 0, 1)</f>
        <v/>
      </c>
      <c r="J136" s="541" t="str">
        <f>_xlfn.XLOOKUP($C136, '15. New Fleet Description'!$A$14:$A$815,'15. New Fleet Description'!G$14:G$815, "", 0, 1)</f>
        <v/>
      </c>
      <c r="K136" s="726" t="str">
        <f>_xlfn.XLOOKUP($C136, '15. New Fleet Description'!$A$14:$A$815,'15. New Fleet Description'!K$14:K$815, "", 0, 1)</f>
        <v/>
      </c>
      <c r="L136" s="541" t="str">
        <f>_xlfn.XLOOKUP($C136, '15. New Fleet Description'!$A$14:$A$815,'15. New Fleet Description'!L$14:L$815, "", 0, 1)</f>
        <v/>
      </c>
      <c r="M136" s="541" t="str">
        <f>_xlfn.XLOOKUP($C136, '15. New Fleet Description'!$A$14:$A$815,'15. New Fleet Description'!M$14:M$815, "", 0, 1)</f>
        <v/>
      </c>
      <c r="N136" s="541" t="str">
        <f>_xlfn.XLOOKUP($C136, '15. New Fleet Description'!$A$14:$A$815,'15. New Fleet Description'!N$14:N$815, "", 0, 1)</f>
        <v/>
      </c>
      <c r="O136" s="541" t="str">
        <f>_xlfn.XLOOKUP($C136, '15. New Fleet Description'!$A$14:$A$815,'15. New Fleet Description'!O$14:O$815, "", 0, 1)</f>
        <v/>
      </c>
      <c r="P136" s="541" t="str">
        <f>_xlfn.XLOOKUP($C136, '15. New Fleet Description'!$A$14:$A$815,'15. New Fleet Description'!P$14:P$815, "", 0, 1)</f>
        <v/>
      </c>
      <c r="Q136" s="541" t="str">
        <f>_xlfn.XLOOKUP($C136, '15. New Fleet Description'!$A$14:$A$815,'15. New Fleet Description'!R$14:R$815, "", 0, 1)</f>
        <v/>
      </c>
      <c r="R136" s="541" t="str">
        <f>_xlfn.XLOOKUP($C136, '15. New Fleet Description'!$A$14:$A$815,'15. New Fleet Description'!S$14:S$815, "", 0, 1)</f>
        <v/>
      </c>
      <c r="S136" s="541" t="str">
        <f>_xlfn.XLOOKUP($C136, '15. New Fleet Description'!$A$14:$A$815,'15. New Fleet Description'!T$14:T$815, "", 0, 1)</f>
        <v/>
      </c>
      <c r="T136" s="541" t="str">
        <f>_xlfn.XLOOKUP($C136, '15. New Fleet Description'!$A$14:$A$815,'15. New Fleet Description'!U$14:U$815, "", 0, 1)</f>
        <v/>
      </c>
      <c r="U136" s="541" t="str">
        <f>_xlfn.XLOOKUP($C136, '15. New Fleet Description'!$A$14:$A$815,'15. New Fleet Description'!V$14:V$815, "", 0, 1)</f>
        <v/>
      </c>
      <c r="V136" s="541" t="str">
        <f>_xlfn.XLOOKUP($C136, '15. New Fleet Description'!$A$14:$A$815,'15. New Fleet Description'!W$14:W$815, "", 0, 1)</f>
        <v/>
      </c>
      <c r="W136" s="541" t="str">
        <f>_xlfn.XLOOKUP($C136, '15. New Fleet Description'!$A$14:$A$815,'15. New Fleet Description'!X$14:X$815, "", 0, 1)</f>
        <v/>
      </c>
      <c r="X136" s="541" t="str">
        <f>_xlfn.XLOOKUP($C136, '15. New Fleet Description'!$A$14:$A$815,'15. New Fleet Description'!Z$14:Z$815, "", 0, 1)</f>
        <v/>
      </c>
      <c r="Y136" s="541" t="str">
        <f>_xlfn.XLOOKUP($C136, '15. New Fleet Description'!$A$14:$A$815,'15. New Fleet Description'!AA$14:AA$815, "", 0, 1)</f>
        <v/>
      </c>
      <c r="Z136" s="541" t="str">
        <f>_xlfn.XLOOKUP($C136, '15. New Fleet Description'!$A$14:$A$815,'15. New Fleet Description'!AB$14:AB$815, "", 0, 1)</f>
        <v/>
      </c>
      <c r="AA136" s="1076"/>
      <c r="AB136" s="1076" t="s">
        <v>212</v>
      </c>
      <c r="AC136" s="1091"/>
      <c r="AD136" s="1011"/>
      <c r="AE136" s="1011"/>
      <c r="AF136" s="1011"/>
      <c r="AG136" s="1092"/>
      <c r="AH136" s="1093"/>
      <c r="AI136" s="1093"/>
      <c r="AJ136" s="1093"/>
      <c r="AK136" s="1093"/>
      <c r="AL136" s="1093"/>
      <c r="AM136" s="1093"/>
      <c r="AN136" s="1093"/>
      <c r="AO136" s="1093"/>
      <c r="AP136" s="1094"/>
      <c r="AQ136" s="1092"/>
      <c r="AR136" s="1093"/>
      <c r="AS136" s="1093"/>
      <c r="AT136" s="1093"/>
      <c r="AU136" s="1093"/>
      <c r="AV136" s="1093"/>
      <c r="AW136" s="1093"/>
      <c r="AX136" s="1093"/>
      <c r="AY136" s="1093"/>
      <c r="AZ136" s="1093"/>
      <c r="BA136" s="1093"/>
      <c r="BB136" s="1093"/>
      <c r="BC136" s="1095"/>
      <c r="BD136" s="1096"/>
      <c r="BE136" s="1096"/>
      <c r="BF136" s="1237"/>
      <c r="BG136" s="1092"/>
      <c r="BH136" s="1093"/>
      <c r="BI136" s="1093"/>
      <c r="BJ136" s="1093"/>
      <c r="BK136" s="1097"/>
      <c r="BL136" s="1098"/>
      <c r="BM136" s="1093"/>
    </row>
    <row r="137" spans="1:65" ht="30" x14ac:dyDescent="0.25">
      <c r="A137" s="1182" t="s">
        <v>1697</v>
      </c>
      <c r="B137" s="1021"/>
      <c r="C137" s="1075"/>
      <c r="D137" s="515" t="str">
        <f>_xlfn.XLOOKUP($C137, '15. New Fleet Description'!$A$14:$A$815,'15. New Fleet Description'!H$14:H$815, "", 0, 1)</f>
        <v/>
      </c>
      <c r="E137" s="541" t="str">
        <f>_xlfn.XLOOKUP($C137, '15. New Fleet Description'!$A$14:$A$815,'15. New Fleet Description'!B$14:B$815, "", 0, 1)</f>
        <v/>
      </c>
      <c r="F137" s="541" t="str">
        <f>_xlfn.XLOOKUP($C137, '15. New Fleet Description'!$A$14:$A$815,'15. New Fleet Description'!C$14:C$815, "", 0, 1)</f>
        <v/>
      </c>
      <c r="G137" s="541" t="str">
        <f>_xlfn.XLOOKUP($C137, '15. New Fleet Description'!$A$14:$A$815,'15. New Fleet Description'!D$14:D$815, "", 0, 1)</f>
        <v/>
      </c>
      <c r="H137" s="541" t="str">
        <f>_xlfn.XLOOKUP($C137, '15. New Fleet Description'!$A$14:$A$815,'15. New Fleet Description'!E$14:E$815, "", 0, 1)</f>
        <v/>
      </c>
      <c r="I137" s="541" t="str">
        <f>_xlfn.XLOOKUP($C137, '15. New Fleet Description'!$A$14:$A$815,'15. New Fleet Description'!F$14:F$815, "", 0, 1)</f>
        <v/>
      </c>
      <c r="J137" s="541" t="str">
        <f>_xlfn.XLOOKUP($C137, '15. New Fleet Description'!$A$14:$A$815,'15. New Fleet Description'!G$14:G$815, "", 0, 1)</f>
        <v/>
      </c>
      <c r="K137" s="726" t="str">
        <f>_xlfn.XLOOKUP($C137, '15. New Fleet Description'!$A$14:$A$815,'15. New Fleet Description'!K$14:K$815, "", 0, 1)</f>
        <v/>
      </c>
      <c r="L137" s="541" t="str">
        <f>_xlfn.XLOOKUP($C137, '15. New Fleet Description'!$A$14:$A$815,'15. New Fleet Description'!L$14:L$815, "", 0, 1)</f>
        <v/>
      </c>
      <c r="M137" s="541" t="str">
        <f>_xlfn.XLOOKUP($C137, '15. New Fleet Description'!$A$14:$A$815,'15. New Fleet Description'!M$14:M$815, "", 0, 1)</f>
        <v/>
      </c>
      <c r="N137" s="541" t="str">
        <f>_xlfn.XLOOKUP($C137, '15. New Fleet Description'!$A$14:$A$815,'15. New Fleet Description'!N$14:N$815, "", 0, 1)</f>
        <v/>
      </c>
      <c r="O137" s="541" t="str">
        <f>_xlfn.XLOOKUP($C137, '15. New Fleet Description'!$A$14:$A$815,'15. New Fleet Description'!O$14:O$815, "", 0, 1)</f>
        <v/>
      </c>
      <c r="P137" s="541" t="str">
        <f>_xlfn.XLOOKUP($C137, '15. New Fleet Description'!$A$14:$A$815,'15. New Fleet Description'!P$14:P$815, "", 0, 1)</f>
        <v/>
      </c>
      <c r="Q137" s="541" t="str">
        <f>_xlfn.XLOOKUP($C137, '15. New Fleet Description'!$A$14:$A$815,'15. New Fleet Description'!R$14:R$815, "", 0, 1)</f>
        <v/>
      </c>
      <c r="R137" s="541" t="str">
        <f>_xlfn.XLOOKUP($C137, '15. New Fleet Description'!$A$14:$A$815,'15. New Fleet Description'!S$14:S$815, "", 0, 1)</f>
        <v/>
      </c>
      <c r="S137" s="541" t="str">
        <f>_xlfn.XLOOKUP($C137, '15. New Fleet Description'!$A$14:$A$815,'15. New Fleet Description'!T$14:T$815, "", 0, 1)</f>
        <v/>
      </c>
      <c r="T137" s="541" t="str">
        <f>_xlfn.XLOOKUP($C137, '15. New Fleet Description'!$A$14:$A$815,'15. New Fleet Description'!U$14:U$815, "", 0, 1)</f>
        <v/>
      </c>
      <c r="U137" s="541" t="str">
        <f>_xlfn.XLOOKUP($C137, '15. New Fleet Description'!$A$14:$A$815,'15. New Fleet Description'!V$14:V$815, "", 0, 1)</f>
        <v/>
      </c>
      <c r="V137" s="541" t="str">
        <f>_xlfn.XLOOKUP($C137, '15. New Fleet Description'!$A$14:$A$815,'15. New Fleet Description'!W$14:W$815, "", 0, 1)</f>
        <v/>
      </c>
      <c r="W137" s="541" t="str">
        <f>_xlfn.XLOOKUP($C137, '15. New Fleet Description'!$A$14:$A$815,'15. New Fleet Description'!X$14:X$815, "", 0, 1)</f>
        <v/>
      </c>
      <c r="X137" s="541" t="str">
        <f>_xlfn.XLOOKUP($C137, '15. New Fleet Description'!$A$14:$A$815,'15. New Fleet Description'!Z$14:Z$815, "", 0, 1)</f>
        <v/>
      </c>
      <c r="Y137" s="541" t="str">
        <f>_xlfn.XLOOKUP($C137, '15. New Fleet Description'!$A$14:$A$815,'15. New Fleet Description'!AA$14:AA$815, "", 0, 1)</f>
        <v/>
      </c>
      <c r="Z137" s="541" t="str">
        <f>_xlfn.XLOOKUP($C137, '15. New Fleet Description'!$A$14:$A$815,'15. New Fleet Description'!AB$14:AB$815, "", 0, 1)</f>
        <v/>
      </c>
      <c r="AA137" s="1076"/>
      <c r="AB137" s="1076" t="s">
        <v>212</v>
      </c>
      <c r="AC137" s="1091"/>
      <c r="AD137" s="1011"/>
      <c r="AE137" s="1011"/>
      <c r="AF137" s="1011"/>
      <c r="AG137" s="1092"/>
      <c r="AH137" s="1093"/>
      <c r="AI137" s="1093"/>
      <c r="AJ137" s="1093"/>
      <c r="AK137" s="1093"/>
      <c r="AL137" s="1093"/>
      <c r="AM137" s="1093"/>
      <c r="AN137" s="1093"/>
      <c r="AO137" s="1093"/>
      <c r="AP137" s="1094"/>
      <c r="AQ137" s="1092"/>
      <c r="AR137" s="1093"/>
      <c r="AS137" s="1093"/>
      <c r="AT137" s="1093"/>
      <c r="AU137" s="1093"/>
      <c r="AV137" s="1093"/>
      <c r="AW137" s="1093"/>
      <c r="AX137" s="1093"/>
      <c r="AY137" s="1093"/>
      <c r="AZ137" s="1093"/>
      <c r="BA137" s="1093"/>
      <c r="BB137" s="1093"/>
      <c r="BC137" s="1095"/>
      <c r="BD137" s="1096"/>
      <c r="BE137" s="1096"/>
      <c r="BF137" s="1237"/>
      <c r="BG137" s="1092"/>
      <c r="BH137" s="1093"/>
      <c r="BI137" s="1093"/>
      <c r="BJ137" s="1093"/>
      <c r="BK137" s="1097"/>
      <c r="BL137" s="1098"/>
      <c r="BM137" s="1093"/>
    </row>
    <row r="138" spans="1:65" ht="30" x14ac:dyDescent="0.25">
      <c r="A138" s="1182" t="s">
        <v>1698</v>
      </c>
      <c r="B138" s="1021"/>
      <c r="C138" s="1075"/>
      <c r="D138" s="515" t="str">
        <f>_xlfn.XLOOKUP($C138, '15. New Fleet Description'!$A$14:$A$815,'15. New Fleet Description'!H$14:H$815, "", 0, 1)</f>
        <v/>
      </c>
      <c r="E138" s="541" t="str">
        <f>_xlfn.XLOOKUP($C138, '15. New Fleet Description'!$A$14:$A$815,'15. New Fleet Description'!B$14:B$815, "", 0, 1)</f>
        <v/>
      </c>
      <c r="F138" s="541" t="str">
        <f>_xlfn.XLOOKUP($C138, '15. New Fleet Description'!$A$14:$A$815,'15. New Fleet Description'!C$14:C$815, "", 0, 1)</f>
        <v/>
      </c>
      <c r="G138" s="541" t="str">
        <f>_xlfn.XLOOKUP($C138, '15. New Fleet Description'!$A$14:$A$815,'15. New Fleet Description'!D$14:D$815, "", 0, 1)</f>
        <v/>
      </c>
      <c r="H138" s="541" t="str">
        <f>_xlfn.XLOOKUP($C138, '15. New Fleet Description'!$A$14:$A$815,'15. New Fleet Description'!E$14:E$815, "", 0, 1)</f>
        <v/>
      </c>
      <c r="I138" s="541" t="str">
        <f>_xlfn.XLOOKUP($C138, '15. New Fleet Description'!$A$14:$A$815,'15. New Fleet Description'!F$14:F$815, "", 0, 1)</f>
        <v/>
      </c>
      <c r="J138" s="541" t="str">
        <f>_xlfn.XLOOKUP($C138, '15. New Fleet Description'!$A$14:$A$815,'15. New Fleet Description'!G$14:G$815, "", 0, 1)</f>
        <v/>
      </c>
      <c r="K138" s="726" t="str">
        <f>_xlfn.XLOOKUP($C138, '15. New Fleet Description'!$A$14:$A$815,'15. New Fleet Description'!K$14:K$815, "", 0, 1)</f>
        <v/>
      </c>
      <c r="L138" s="541" t="str">
        <f>_xlfn.XLOOKUP($C138, '15. New Fleet Description'!$A$14:$A$815,'15. New Fleet Description'!L$14:L$815, "", 0, 1)</f>
        <v/>
      </c>
      <c r="M138" s="541" t="str">
        <f>_xlfn.XLOOKUP($C138, '15. New Fleet Description'!$A$14:$A$815,'15. New Fleet Description'!M$14:M$815, "", 0, 1)</f>
        <v/>
      </c>
      <c r="N138" s="541" t="str">
        <f>_xlfn.XLOOKUP($C138, '15. New Fleet Description'!$A$14:$A$815,'15. New Fleet Description'!N$14:N$815, "", 0, 1)</f>
        <v/>
      </c>
      <c r="O138" s="541" t="str">
        <f>_xlfn.XLOOKUP($C138, '15. New Fleet Description'!$A$14:$A$815,'15. New Fleet Description'!O$14:O$815, "", 0, 1)</f>
        <v/>
      </c>
      <c r="P138" s="541" t="str">
        <f>_xlfn.XLOOKUP($C138, '15. New Fleet Description'!$A$14:$A$815,'15. New Fleet Description'!P$14:P$815, "", 0, 1)</f>
        <v/>
      </c>
      <c r="Q138" s="541" t="str">
        <f>_xlfn.XLOOKUP($C138, '15. New Fleet Description'!$A$14:$A$815,'15. New Fleet Description'!R$14:R$815, "", 0, 1)</f>
        <v/>
      </c>
      <c r="R138" s="541" t="str">
        <f>_xlfn.XLOOKUP($C138, '15. New Fleet Description'!$A$14:$A$815,'15. New Fleet Description'!S$14:S$815, "", 0, 1)</f>
        <v/>
      </c>
      <c r="S138" s="541" t="str">
        <f>_xlfn.XLOOKUP($C138, '15. New Fleet Description'!$A$14:$A$815,'15. New Fleet Description'!T$14:T$815, "", 0, 1)</f>
        <v/>
      </c>
      <c r="T138" s="541" t="str">
        <f>_xlfn.XLOOKUP($C138, '15. New Fleet Description'!$A$14:$A$815,'15. New Fleet Description'!U$14:U$815, "", 0, 1)</f>
        <v/>
      </c>
      <c r="U138" s="541" t="str">
        <f>_xlfn.XLOOKUP($C138, '15. New Fleet Description'!$A$14:$A$815,'15. New Fleet Description'!V$14:V$815, "", 0, 1)</f>
        <v/>
      </c>
      <c r="V138" s="541" t="str">
        <f>_xlfn.XLOOKUP($C138, '15. New Fleet Description'!$A$14:$A$815,'15. New Fleet Description'!W$14:W$815, "", 0, 1)</f>
        <v/>
      </c>
      <c r="W138" s="541" t="str">
        <f>_xlfn.XLOOKUP($C138, '15. New Fleet Description'!$A$14:$A$815,'15. New Fleet Description'!X$14:X$815, "", 0, 1)</f>
        <v/>
      </c>
      <c r="X138" s="541" t="str">
        <f>_xlfn.XLOOKUP($C138, '15. New Fleet Description'!$A$14:$A$815,'15. New Fleet Description'!Z$14:Z$815, "", 0, 1)</f>
        <v/>
      </c>
      <c r="Y138" s="541" t="str">
        <f>_xlfn.XLOOKUP($C138, '15. New Fleet Description'!$A$14:$A$815,'15. New Fleet Description'!AA$14:AA$815, "", 0, 1)</f>
        <v/>
      </c>
      <c r="Z138" s="541" t="str">
        <f>_xlfn.XLOOKUP($C138, '15. New Fleet Description'!$A$14:$A$815,'15. New Fleet Description'!AB$14:AB$815, "", 0, 1)</f>
        <v/>
      </c>
      <c r="AA138" s="1076"/>
      <c r="AB138" s="1076" t="s">
        <v>212</v>
      </c>
      <c r="AC138" s="1091"/>
      <c r="AD138" s="1011"/>
      <c r="AE138" s="1011"/>
      <c r="AF138" s="1011"/>
      <c r="AG138" s="1092"/>
      <c r="AH138" s="1093"/>
      <c r="AI138" s="1093"/>
      <c r="AJ138" s="1093"/>
      <c r="AK138" s="1093"/>
      <c r="AL138" s="1093"/>
      <c r="AM138" s="1093"/>
      <c r="AN138" s="1093"/>
      <c r="AO138" s="1093"/>
      <c r="AP138" s="1094"/>
      <c r="AQ138" s="1092"/>
      <c r="AR138" s="1093"/>
      <c r="AS138" s="1093"/>
      <c r="AT138" s="1093"/>
      <c r="AU138" s="1093"/>
      <c r="AV138" s="1093"/>
      <c r="AW138" s="1093"/>
      <c r="AX138" s="1093"/>
      <c r="AY138" s="1093"/>
      <c r="AZ138" s="1093"/>
      <c r="BA138" s="1093"/>
      <c r="BB138" s="1093"/>
      <c r="BC138" s="1095"/>
      <c r="BD138" s="1096"/>
      <c r="BE138" s="1096"/>
      <c r="BF138" s="1237"/>
      <c r="BG138" s="1092"/>
      <c r="BH138" s="1093"/>
      <c r="BI138" s="1093"/>
      <c r="BJ138" s="1093"/>
      <c r="BK138" s="1097"/>
      <c r="BL138" s="1098"/>
      <c r="BM138" s="1093"/>
    </row>
    <row r="139" spans="1:65" ht="30" x14ac:dyDescent="0.25">
      <c r="A139" s="1182" t="s">
        <v>1699</v>
      </c>
      <c r="B139" s="1021"/>
      <c r="C139" s="1075"/>
      <c r="D139" s="515" t="str">
        <f>_xlfn.XLOOKUP($C139, '15. New Fleet Description'!$A$14:$A$815,'15. New Fleet Description'!H$14:H$815, "", 0, 1)</f>
        <v/>
      </c>
      <c r="E139" s="541" t="str">
        <f>_xlfn.XLOOKUP($C139, '15. New Fleet Description'!$A$14:$A$815,'15. New Fleet Description'!B$14:B$815, "", 0, 1)</f>
        <v/>
      </c>
      <c r="F139" s="541" t="str">
        <f>_xlfn.XLOOKUP($C139, '15. New Fleet Description'!$A$14:$A$815,'15. New Fleet Description'!C$14:C$815, "", 0, 1)</f>
        <v/>
      </c>
      <c r="G139" s="541" t="str">
        <f>_xlfn.XLOOKUP($C139, '15. New Fleet Description'!$A$14:$A$815,'15. New Fleet Description'!D$14:D$815, "", 0, 1)</f>
        <v/>
      </c>
      <c r="H139" s="541" t="str">
        <f>_xlfn.XLOOKUP($C139, '15. New Fleet Description'!$A$14:$A$815,'15. New Fleet Description'!E$14:E$815, "", 0, 1)</f>
        <v/>
      </c>
      <c r="I139" s="541" t="str">
        <f>_xlfn.XLOOKUP($C139, '15. New Fleet Description'!$A$14:$A$815,'15. New Fleet Description'!F$14:F$815, "", 0, 1)</f>
        <v/>
      </c>
      <c r="J139" s="541" t="str">
        <f>_xlfn.XLOOKUP($C139, '15. New Fleet Description'!$A$14:$A$815,'15. New Fleet Description'!G$14:G$815, "", 0, 1)</f>
        <v/>
      </c>
      <c r="K139" s="726" t="str">
        <f>_xlfn.XLOOKUP($C139, '15. New Fleet Description'!$A$14:$A$815,'15. New Fleet Description'!K$14:K$815, "", 0, 1)</f>
        <v/>
      </c>
      <c r="L139" s="541" t="str">
        <f>_xlfn.XLOOKUP($C139, '15. New Fleet Description'!$A$14:$A$815,'15. New Fleet Description'!L$14:L$815, "", 0, 1)</f>
        <v/>
      </c>
      <c r="M139" s="541" t="str">
        <f>_xlfn.XLOOKUP($C139, '15. New Fleet Description'!$A$14:$A$815,'15. New Fleet Description'!M$14:M$815, "", 0, 1)</f>
        <v/>
      </c>
      <c r="N139" s="541" t="str">
        <f>_xlfn.XLOOKUP($C139, '15. New Fleet Description'!$A$14:$A$815,'15. New Fleet Description'!N$14:N$815, "", 0, 1)</f>
        <v/>
      </c>
      <c r="O139" s="541" t="str">
        <f>_xlfn.XLOOKUP($C139, '15. New Fleet Description'!$A$14:$A$815,'15. New Fleet Description'!O$14:O$815, "", 0, 1)</f>
        <v/>
      </c>
      <c r="P139" s="541" t="str">
        <f>_xlfn.XLOOKUP($C139, '15. New Fleet Description'!$A$14:$A$815,'15. New Fleet Description'!P$14:P$815, "", 0, 1)</f>
        <v/>
      </c>
      <c r="Q139" s="541" t="str">
        <f>_xlfn.XLOOKUP($C139, '15. New Fleet Description'!$A$14:$A$815,'15. New Fleet Description'!R$14:R$815, "", 0, 1)</f>
        <v/>
      </c>
      <c r="R139" s="541" t="str">
        <f>_xlfn.XLOOKUP($C139, '15. New Fleet Description'!$A$14:$A$815,'15. New Fleet Description'!S$14:S$815, "", 0, 1)</f>
        <v/>
      </c>
      <c r="S139" s="541" t="str">
        <f>_xlfn.XLOOKUP($C139, '15. New Fleet Description'!$A$14:$A$815,'15. New Fleet Description'!T$14:T$815, "", 0, 1)</f>
        <v/>
      </c>
      <c r="T139" s="541" t="str">
        <f>_xlfn.XLOOKUP($C139, '15. New Fleet Description'!$A$14:$A$815,'15. New Fleet Description'!U$14:U$815, "", 0, 1)</f>
        <v/>
      </c>
      <c r="U139" s="541" t="str">
        <f>_xlfn.XLOOKUP($C139, '15. New Fleet Description'!$A$14:$A$815,'15. New Fleet Description'!V$14:V$815, "", 0, 1)</f>
        <v/>
      </c>
      <c r="V139" s="541" t="str">
        <f>_xlfn.XLOOKUP($C139, '15. New Fleet Description'!$A$14:$A$815,'15. New Fleet Description'!W$14:W$815, "", 0, 1)</f>
        <v/>
      </c>
      <c r="W139" s="541" t="str">
        <f>_xlfn.XLOOKUP($C139, '15. New Fleet Description'!$A$14:$A$815,'15. New Fleet Description'!X$14:X$815, "", 0, 1)</f>
        <v/>
      </c>
      <c r="X139" s="541" t="str">
        <f>_xlfn.XLOOKUP($C139, '15. New Fleet Description'!$A$14:$A$815,'15. New Fleet Description'!Z$14:Z$815, "", 0, 1)</f>
        <v/>
      </c>
      <c r="Y139" s="541" t="str">
        <f>_xlfn.XLOOKUP($C139, '15. New Fleet Description'!$A$14:$A$815,'15. New Fleet Description'!AA$14:AA$815, "", 0, 1)</f>
        <v/>
      </c>
      <c r="Z139" s="541" t="str">
        <f>_xlfn.XLOOKUP($C139, '15. New Fleet Description'!$A$14:$A$815,'15. New Fleet Description'!AB$14:AB$815, "", 0, 1)</f>
        <v/>
      </c>
      <c r="AA139" s="1076"/>
      <c r="AB139" s="1076" t="s">
        <v>212</v>
      </c>
      <c r="AC139" s="1091"/>
      <c r="AD139" s="1011"/>
      <c r="AE139" s="1011"/>
      <c r="AF139" s="1011"/>
      <c r="AG139" s="1092"/>
      <c r="AH139" s="1093"/>
      <c r="AI139" s="1093"/>
      <c r="AJ139" s="1093"/>
      <c r="AK139" s="1093"/>
      <c r="AL139" s="1093"/>
      <c r="AM139" s="1093"/>
      <c r="AN139" s="1093"/>
      <c r="AO139" s="1093"/>
      <c r="AP139" s="1094"/>
      <c r="AQ139" s="1092"/>
      <c r="AR139" s="1093"/>
      <c r="AS139" s="1093"/>
      <c r="AT139" s="1093"/>
      <c r="AU139" s="1093"/>
      <c r="AV139" s="1093"/>
      <c r="AW139" s="1093"/>
      <c r="AX139" s="1093"/>
      <c r="AY139" s="1093"/>
      <c r="AZ139" s="1093"/>
      <c r="BA139" s="1093"/>
      <c r="BB139" s="1093"/>
      <c r="BC139" s="1095"/>
      <c r="BD139" s="1096"/>
      <c r="BE139" s="1096"/>
      <c r="BF139" s="1237"/>
      <c r="BG139" s="1092"/>
      <c r="BH139" s="1093"/>
      <c r="BI139" s="1093"/>
      <c r="BJ139" s="1093"/>
      <c r="BK139" s="1097"/>
      <c r="BL139" s="1098"/>
      <c r="BM139" s="1093"/>
    </row>
    <row r="140" spans="1:65" ht="30" x14ac:dyDescent="0.25">
      <c r="A140" s="1182" t="s">
        <v>1700</v>
      </c>
      <c r="B140" s="1021"/>
      <c r="C140" s="1075"/>
      <c r="D140" s="515" t="str">
        <f>_xlfn.XLOOKUP($C140, '15. New Fleet Description'!$A$14:$A$815,'15. New Fleet Description'!H$14:H$815, "", 0, 1)</f>
        <v/>
      </c>
      <c r="E140" s="541" t="str">
        <f>_xlfn.XLOOKUP($C140, '15. New Fleet Description'!$A$14:$A$815,'15. New Fleet Description'!B$14:B$815, "", 0, 1)</f>
        <v/>
      </c>
      <c r="F140" s="541" t="str">
        <f>_xlfn.XLOOKUP($C140, '15. New Fleet Description'!$A$14:$A$815,'15. New Fleet Description'!C$14:C$815, "", 0, 1)</f>
        <v/>
      </c>
      <c r="G140" s="541" t="str">
        <f>_xlfn.XLOOKUP($C140, '15. New Fleet Description'!$A$14:$A$815,'15. New Fleet Description'!D$14:D$815, "", 0, 1)</f>
        <v/>
      </c>
      <c r="H140" s="541" t="str">
        <f>_xlfn.XLOOKUP($C140, '15. New Fleet Description'!$A$14:$A$815,'15. New Fleet Description'!E$14:E$815, "", 0, 1)</f>
        <v/>
      </c>
      <c r="I140" s="541" t="str">
        <f>_xlfn.XLOOKUP($C140, '15. New Fleet Description'!$A$14:$A$815,'15. New Fleet Description'!F$14:F$815, "", 0, 1)</f>
        <v/>
      </c>
      <c r="J140" s="541" t="str">
        <f>_xlfn.XLOOKUP($C140, '15. New Fleet Description'!$A$14:$A$815,'15. New Fleet Description'!G$14:G$815, "", 0, 1)</f>
        <v/>
      </c>
      <c r="K140" s="726" t="str">
        <f>_xlfn.XLOOKUP($C140, '15. New Fleet Description'!$A$14:$A$815,'15. New Fleet Description'!K$14:K$815, "", 0, 1)</f>
        <v/>
      </c>
      <c r="L140" s="541" t="str">
        <f>_xlfn.XLOOKUP($C140, '15. New Fleet Description'!$A$14:$A$815,'15. New Fleet Description'!L$14:L$815, "", 0, 1)</f>
        <v/>
      </c>
      <c r="M140" s="541" t="str">
        <f>_xlfn.XLOOKUP($C140, '15. New Fleet Description'!$A$14:$A$815,'15. New Fleet Description'!M$14:M$815, "", 0, 1)</f>
        <v/>
      </c>
      <c r="N140" s="541" t="str">
        <f>_xlfn.XLOOKUP($C140, '15. New Fleet Description'!$A$14:$A$815,'15. New Fleet Description'!N$14:N$815, "", 0, 1)</f>
        <v/>
      </c>
      <c r="O140" s="541" t="str">
        <f>_xlfn.XLOOKUP($C140, '15. New Fleet Description'!$A$14:$A$815,'15. New Fleet Description'!O$14:O$815, "", 0, 1)</f>
        <v/>
      </c>
      <c r="P140" s="541" t="str">
        <f>_xlfn.XLOOKUP($C140, '15. New Fleet Description'!$A$14:$A$815,'15. New Fleet Description'!P$14:P$815, "", 0, 1)</f>
        <v/>
      </c>
      <c r="Q140" s="541" t="str">
        <f>_xlfn.XLOOKUP($C140, '15. New Fleet Description'!$A$14:$A$815,'15. New Fleet Description'!R$14:R$815, "", 0, 1)</f>
        <v/>
      </c>
      <c r="R140" s="541" t="str">
        <f>_xlfn.XLOOKUP($C140, '15. New Fleet Description'!$A$14:$A$815,'15. New Fleet Description'!S$14:S$815, "", 0, 1)</f>
        <v/>
      </c>
      <c r="S140" s="541" t="str">
        <f>_xlfn.XLOOKUP($C140, '15. New Fleet Description'!$A$14:$A$815,'15. New Fleet Description'!T$14:T$815, "", 0, 1)</f>
        <v/>
      </c>
      <c r="T140" s="541" t="str">
        <f>_xlfn.XLOOKUP($C140, '15. New Fleet Description'!$A$14:$A$815,'15. New Fleet Description'!U$14:U$815, "", 0, 1)</f>
        <v/>
      </c>
      <c r="U140" s="541" t="str">
        <f>_xlfn.XLOOKUP($C140, '15. New Fleet Description'!$A$14:$A$815,'15. New Fleet Description'!V$14:V$815, "", 0, 1)</f>
        <v/>
      </c>
      <c r="V140" s="541" t="str">
        <f>_xlfn.XLOOKUP($C140, '15. New Fleet Description'!$A$14:$A$815,'15. New Fleet Description'!W$14:W$815, "", 0, 1)</f>
        <v/>
      </c>
      <c r="W140" s="541" t="str">
        <f>_xlfn.XLOOKUP($C140, '15. New Fleet Description'!$A$14:$A$815,'15. New Fleet Description'!X$14:X$815, "", 0, 1)</f>
        <v/>
      </c>
      <c r="X140" s="541" t="str">
        <f>_xlfn.XLOOKUP($C140, '15. New Fleet Description'!$A$14:$A$815,'15. New Fleet Description'!Z$14:Z$815, "", 0, 1)</f>
        <v/>
      </c>
      <c r="Y140" s="541" t="str">
        <f>_xlfn.XLOOKUP($C140, '15. New Fleet Description'!$A$14:$A$815,'15. New Fleet Description'!AA$14:AA$815, "", 0, 1)</f>
        <v/>
      </c>
      <c r="Z140" s="541" t="str">
        <f>_xlfn.XLOOKUP($C140, '15. New Fleet Description'!$A$14:$A$815,'15. New Fleet Description'!AB$14:AB$815, "", 0, 1)</f>
        <v/>
      </c>
      <c r="AA140" s="1076"/>
      <c r="AB140" s="1076" t="s">
        <v>212</v>
      </c>
      <c r="AC140" s="1091"/>
      <c r="AD140" s="1011"/>
      <c r="AE140" s="1011"/>
      <c r="AF140" s="1011"/>
      <c r="AG140" s="1092"/>
      <c r="AH140" s="1093"/>
      <c r="AI140" s="1093"/>
      <c r="AJ140" s="1093"/>
      <c r="AK140" s="1093"/>
      <c r="AL140" s="1093"/>
      <c r="AM140" s="1093"/>
      <c r="AN140" s="1093"/>
      <c r="AO140" s="1093"/>
      <c r="AP140" s="1094"/>
      <c r="AQ140" s="1092"/>
      <c r="AR140" s="1093"/>
      <c r="AS140" s="1093"/>
      <c r="AT140" s="1093"/>
      <c r="AU140" s="1093"/>
      <c r="AV140" s="1093"/>
      <c r="AW140" s="1093"/>
      <c r="AX140" s="1093"/>
      <c r="AY140" s="1093"/>
      <c r="AZ140" s="1093"/>
      <c r="BA140" s="1093"/>
      <c r="BB140" s="1093"/>
      <c r="BC140" s="1095"/>
      <c r="BD140" s="1096"/>
      <c r="BE140" s="1096"/>
      <c r="BF140" s="1237"/>
      <c r="BG140" s="1092"/>
      <c r="BH140" s="1093"/>
      <c r="BI140" s="1093"/>
      <c r="BJ140" s="1093"/>
      <c r="BK140" s="1097"/>
      <c r="BL140" s="1098"/>
      <c r="BM140" s="1093"/>
    </row>
    <row r="141" spans="1:65" ht="30" x14ac:dyDescent="0.25">
      <c r="A141" s="1182" t="s">
        <v>1701</v>
      </c>
      <c r="B141" s="1021"/>
      <c r="C141" s="1075"/>
      <c r="D141" s="515" t="str">
        <f>_xlfn.XLOOKUP($C141, '15. New Fleet Description'!$A$14:$A$815,'15. New Fleet Description'!H$14:H$815, "", 0, 1)</f>
        <v/>
      </c>
      <c r="E141" s="541" t="str">
        <f>_xlfn.XLOOKUP($C141, '15. New Fleet Description'!$A$14:$A$815,'15. New Fleet Description'!B$14:B$815, "", 0, 1)</f>
        <v/>
      </c>
      <c r="F141" s="541" t="str">
        <f>_xlfn.XLOOKUP($C141, '15. New Fleet Description'!$A$14:$A$815,'15. New Fleet Description'!C$14:C$815, "", 0, 1)</f>
        <v/>
      </c>
      <c r="G141" s="541" t="str">
        <f>_xlfn.XLOOKUP($C141, '15. New Fleet Description'!$A$14:$A$815,'15. New Fleet Description'!D$14:D$815, "", 0, 1)</f>
        <v/>
      </c>
      <c r="H141" s="541" t="str">
        <f>_xlfn.XLOOKUP($C141, '15. New Fleet Description'!$A$14:$A$815,'15. New Fleet Description'!E$14:E$815, "", 0, 1)</f>
        <v/>
      </c>
      <c r="I141" s="541" t="str">
        <f>_xlfn.XLOOKUP($C141, '15. New Fleet Description'!$A$14:$A$815,'15. New Fleet Description'!F$14:F$815, "", 0, 1)</f>
        <v/>
      </c>
      <c r="J141" s="541" t="str">
        <f>_xlfn.XLOOKUP($C141, '15. New Fleet Description'!$A$14:$A$815,'15. New Fleet Description'!G$14:G$815, "", 0, 1)</f>
        <v/>
      </c>
      <c r="K141" s="726" t="str">
        <f>_xlfn.XLOOKUP($C141, '15. New Fleet Description'!$A$14:$A$815,'15. New Fleet Description'!K$14:K$815, "", 0, 1)</f>
        <v/>
      </c>
      <c r="L141" s="541" t="str">
        <f>_xlfn.XLOOKUP($C141, '15. New Fleet Description'!$A$14:$A$815,'15. New Fleet Description'!L$14:L$815, "", 0, 1)</f>
        <v/>
      </c>
      <c r="M141" s="541" t="str">
        <f>_xlfn.XLOOKUP($C141, '15. New Fleet Description'!$A$14:$A$815,'15. New Fleet Description'!M$14:M$815, "", 0, 1)</f>
        <v/>
      </c>
      <c r="N141" s="541" t="str">
        <f>_xlfn.XLOOKUP($C141, '15. New Fleet Description'!$A$14:$A$815,'15. New Fleet Description'!N$14:N$815, "", 0, 1)</f>
        <v/>
      </c>
      <c r="O141" s="541" t="str">
        <f>_xlfn.XLOOKUP($C141, '15. New Fleet Description'!$A$14:$A$815,'15. New Fleet Description'!O$14:O$815, "", 0, 1)</f>
        <v/>
      </c>
      <c r="P141" s="541" t="str">
        <f>_xlfn.XLOOKUP($C141, '15. New Fleet Description'!$A$14:$A$815,'15. New Fleet Description'!P$14:P$815, "", 0, 1)</f>
        <v/>
      </c>
      <c r="Q141" s="541" t="str">
        <f>_xlfn.XLOOKUP($C141, '15. New Fleet Description'!$A$14:$A$815,'15. New Fleet Description'!R$14:R$815, "", 0, 1)</f>
        <v/>
      </c>
      <c r="R141" s="541" t="str">
        <f>_xlfn.XLOOKUP($C141, '15. New Fleet Description'!$A$14:$A$815,'15. New Fleet Description'!S$14:S$815, "", 0, 1)</f>
        <v/>
      </c>
      <c r="S141" s="541" t="str">
        <f>_xlfn.XLOOKUP($C141, '15. New Fleet Description'!$A$14:$A$815,'15. New Fleet Description'!T$14:T$815, "", 0, 1)</f>
        <v/>
      </c>
      <c r="T141" s="541" t="str">
        <f>_xlfn.XLOOKUP($C141, '15. New Fleet Description'!$A$14:$A$815,'15. New Fleet Description'!U$14:U$815, "", 0, 1)</f>
        <v/>
      </c>
      <c r="U141" s="541" t="str">
        <f>_xlfn.XLOOKUP($C141, '15. New Fleet Description'!$A$14:$A$815,'15. New Fleet Description'!V$14:V$815, "", 0, 1)</f>
        <v/>
      </c>
      <c r="V141" s="541" t="str">
        <f>_xlfn.XLOOKUP($C141, '15. New Fleet Description'!$A$14:$A$815,'15. New Fleet Description'!W$14:W$815, "", 0, 1)</f>
        <v/>
      </c>
      <c r="W141" s="541" t="str">
        <f>_xlfn.XLOOKUP($C141, '15. New Fleet Description'!$A$14:$A$815,'15. New Fleet Description'!X$14:X$815, "", 0, 1)</f>
        <v/>
      </c>
      <c r="X141" s="541" t="str">
        <f>_xlfn.XLOOKUP($C141, '15. New Fleet Description'!$A$14:$A$815,'15. New Fleet Description'!Z$14:Z$815, "", 0, 1)</f>
        <v/>
      </c>
      <c r="Y141" s="541" t="str">
        <f>_xlfn.XLOOKUP($C141, '15. New Fleet Description'!$A$14:$A$815,'15. New Fleet Description'!AA$14:AA$815, "", 0, 1)</f>
        <v/>
      </c>
      <c r="Z141" s="541" t="str">
        <f>_xlfn.XLOOKUP($C141, '15. New Fleet Description'!$A$14:$A$815,'15. New Fleet Description'!AB$14:AB$815, "", 0, 1)</f>
        <v/>
      </c>
      <c r="AA141" s="1076"/>
      <c r="AB141" s="1076" t="s">
        <v>212</v>
      </c>
      <c r="AC141" s="1091"/>
      <c r="AD141" s="1011"/>
      <c r="AE141" s="1011"/>
      <c r="AF141" s="1011"/>
      <c r="AG141" s="1092"/>
      <c r="AH141" s="1093"/>
      <c r="AI141" s="1093"/>
      <c r="AJ141" s="1093"/>
      <c r="AK141" s="1093"/>
      <c r="AL141" s="1093"/>
      <c r="AM141" s="1093"/>
      <c r="AN141" s="1093"/>
      <c r="AO141" s="1093"/>
      <c r="AP141" s="1094"/>
      <c r="AQ141" s="1092"/>
      <c r="AR141" s="1093"/>
      <c r="AS141" s="1093"/>
      <c r="AT141" s="1093"/>
      <c r="AU141" s="1093"/>
      <c r="AV141" s="1093"/>
      <c r="AW141" s="1093"/>
      <c r="AX141" s="1093"/>
      <c r="AY141" s="1093"/>
      <c r="AZ141" s="1093"/>
      <c r="BA141" s="1093"/>
      <c r="BB141" s="1093"/>
      <c r="BC141" s="1095"/>
      <c r="BD141" s="1096"/>
      <c r="BE141" s="1096"/>
      <c r="BF141" s="1237"/>
      <c r="BG141" s="1092"/>
      <c r="BH141" s="1093"/>
      <c r="BI141" s="1093"/>
      <c r="BJ141" s="1093"/>
      <c r="BK141" s="1097"/>
      <c r="BL141" s="1098"/>
      <c r="BM141" s="1093"/>
    </row>
    <row r="142" spans="1:65" ht="30" x14ac:dyDescent="0.25">
      <c r="A142" s="1182" t="s">
        <v>1702</v>
      </c>
      <c r="B142" s="1021"/>
      <c r="C142" s="1075"/>
      <c r="D142" s="515" t="str">
        <f>_xlfn.XLOOKUP($C142, '15. New Fleet Description'!$A$14:$A$815,'15. New Fleet Description'!H$14:H$815, "", 0, 1)</f>
        <v/>
      </c>
      <c r="E142" s="541" t="str">
        <f>_xlfn.XLOOKUP($C142, '15. New Fleet Description'!$A$14:$A$815,'15. New Fleet Description'!B$14:B$815, "", 0, 1)</f>
        <v/>
      </c>
      <c r="F142" s="541" t="str">
        <f>_xlfn.XLOOKUP($C142, '15. New Fleet Description'!$A$14:$A$815,'15. New Fleet Description'!C$14:C$815, "", 0, 1)</f>
        <v/>
      </c>
      <c r="G142" s="541" t="str">
        <f>_xlfn.XLOOKUP($C142, '15. New Fleet Description'!$A$14:$A$815,'15. New Fleet Description'!D$14:D$815, "", 0, 1)</f>
        <v/>
      </c>
      <c r="H142" s="541" t="str">
        <f>_xlfn.XLOOKUP($C142, '15. New Fleet Description'!$A$14:$A$815,'15. New Fleet Description'!E$14:E$815, "", 0, 1)</f>
        <v/>
      </c>
      <c r="I142" s="541" t="str">
        <f>_xlfn.XLOOKUP($C142, '15. New Fleet Description'!$A$14:$A$815,'15. New Fleet Description'!F$14:F$815, "", 0, 1)</f>
        <v/>
      </c>
      <c r="J142" s="541" t="str">
        <f>_xlfn.XLOOKUP($C142, '15. New Fleet Description'!$A$14:$A$815,'15. New Fleet Description'!G$14:G$815, "", 0, 1)</f>
        <v/>
      </c>
      <c r="K142" s="726" t="str">
        <f>_xlfn.XLOOKUP($C142, '15. New Fleet Description'!$A$14:$A$815,'15. New Fleet Description'!K$14:K$815, "", 0, 1)</f>
        <v/>
      </c>
      <c r="L142" s="541" t="str">
        <f>_xlfn.XLOOKUP($C142, '15. New Fleet Description'!$A$14:$A$815,'15. New Fleet Description'!L$14:L$815, "", 0, 1)</f>
        <v/>
      </c>
      <c r="M142" s="541" t="str">
        <f>_xlfn.XLOOKUP($C142, '15. New Fleet Description'!$A$14:$A$815,'15. New Fleet Description'!M$14:M$815, "", 0, 1)</f>
        <v/>
      </c>
      <c r="N142" s="541" t="str">
        <f>_xlfn.XLOOKUP($C142, '15. New Fleet Description'!$A$14:$A$815,'15. New Fleet Description'!N$14:N$815, "", 0, 1)</f>
        <v/>
      </c>
      <c r="O142" s="541" t="str">
        <f>_xlfn.XLOOKUP($C142, '15. New Fleet Description'!$A$14:$A$815,'15. New Fleet Description'!O$14:O$815, "", 0, 1)</f>
        <v/>
      </c>
      <c r="P142" s="541" t="str">
        <f>_xlfn.XLOOKUP($C142, '15. New Fleet Description'!$A$14:$A$815,'15. New Fleet Description'!P$14:P$815, "", 0, 1)</f>
        <v/>
      </c>
      <c r="Q142" s="541" t="str">
        <f>_xlfn.XLOOKUP($C142, '15. New Fleet Description'!$A$14:$A$815,'15. New Fleet Description'!R$14:R$815, "", 0, 1)</f>
        <v/>
      </c>
      <c r="R142" s="541" t="str">
        <f>_xlfn.XLOOKUP($C142, '15. New Fleet Description'!$A$14:$A$815,'15. New Fleet Description'!S$14:S$815, "", 0, 1)</f>
        <v/>
      </c>
      <c r="S142" s="541" t="str">
        <f>_xlfn.XLOOKUP($C142, '15. New Fleet Description'!$A$14:$A$815,'15. New Fleet Description'!T$14:T$815, "", 0, 1)</f>
        <v/>
      </c>
      <c r="T142" s="541" t="str">
        <f>_xlfn.XLOOKUP($C142, '15. New Fleet Description'!$A$14:$A$815,'15. New Fleet Description'!U$14:U$815, "", 0, 1)</f>
        <v/>
      </c>
      <c r="U142" s="541" t="str">
        <f>_xlfn.XLOOKUP($C142, '15. New Fleet Description'!$A$14:$A$815,'15. New Fleet Description'!V$14:V$815, "", 0, 1)</f>
        <v/>
      </c>
      <c r="V142" s="541" t="str">
        <f>_xlfn.XLOOKUP($C142, '15. New Fleet Description'!$A$14:$A$815,'15. New Fleet Description'!W$14:W$815, "", 0, 1)</f>
        <v/>
      </c>
      <c r="W142" s="541" t="str">
        <f>_xlfn.XLOOKUP($C142, '15. New Fleet Description'!$A$14:$A$815,'15. New Fleet Description'!X$14:X$815, "", 0, 1)</f>
        <v/>
      </c>
      <c r="X142" s="541" t="str">
        <f>_xlfn.XLOOKUP($C142, '15. New Fleet Description'!$A$14:$A$815,'15. New Fleet Description'!Z$14:Z$815, "", 0, 1)</f>
        <v/>
      </c>
      <c r="Y142" s="541" t="str">
        <f>_xlfn.XLOOKUP($C142, '15. New Fleet Description'!$A$14:$A$815,'15. New Fleet Description'!AA$14:AA$815, "", 0, 1)</f>
        <v/>
      </c>
      <c r="Z142" s="541" t="str">
        <f>_xlfn.XLOOKUP($C142, '15. New Fleet Description'!$A$14:$A$815,'15. New Fleet Description'!AB$14:AB$815, "", 0, 1)</f>
        <v/>
      </c>
      <c r="AA142" s="1076"/>
      <c r="AB142" s="1076" t="s">
        <v>212</v>
      </c>
      <c r="AC142" s="1091"/>
      <c r="AD142" s="1011"/>
      <c r="AE142" s="1011"/>
      <c r="AF142" s="1011"/>
      <c r="AG142" s="1092"/>
      <c r="AH142" s="1093"/>
      <c r="AI142" s="1093"/>
      <c r="AJ142" s="1093"/>
      <c r="AK142" s="1093"/>
      <c r="AL142" s="1093"/>
      <c r="AM142" s="1093"/>
      <c r="AN142" s="1093"/>
      <c r="AO142" s="1093"/>
      <c r="AP142" s="1094"/>
      <c r="AQ142" s="1092"/>
      <c r="AR142" s="1093"/>
      <c r="AS142" s="1093"/>
      <c r="AT142" s="1093"/>
      <c r="AU142" s="1093"/>
      <c r="AV142" s="1093"/>
      <c r="AW142" s="1093"/>
      <c r="AX142" s="1093"/>
      <c r="AY142" s="1093"/>
      <c r="AZ142" s="1093"/>
      <c r="BA142" s="1093"/>
      <c r="BB142" s="1093"/>
      <c r="BC142" s="1095"/>
      <c r="BD142" s="1096"/>
      <c r="BE142" s="1096"/>
      <c r="BF142" s="1237"/>
      <c r="BG142" s="1092"/>
      <c r="BH142" s="1093"/>
      <c r="BI142" s="1093"/>
      <c r="BJ142" s="1093"/>
      <c r="BK142" s="1097"/>
      <c r="BL142" s="1098"/>
      <c r="BM142" s="1093"/>
    </row>
    <row r="143" spans="1:65" ht="30" x14ac:dyDescent="0.25">
      <c r="A143" s="1182" t="s">
        <v>1703</v>
      </c>
      <c r="B143" s="1021"/>
      <c r="C143" s="1075"/>
      <c r="D143" s="515" t="str">
        <f>_xlfn.XLOOKUP($C143, '15. New Fleet Description'!$A$14:$A$815,'15. New Fleet Description'!H$14:H$815, "", 0, 1)</f>
        <v/>
      </c>
      <c r="E143" s="541" t="str">
        <f>_xlfn.XLOOKUP($C143, '15. New Fleet Description'!$A$14:$A$815,'15. New Fleet Description'!B$14:B$815, "", 0, 1)</f>
        <v/>
      </c>
      <c r="F143" s="541" t="str">
        <f>_xlfn.XLOOKUP($C143, '15. New Fleet Description'!$A$14:$A$815,'15. New Fleet Description'!C$14:C$815, "", 0, 1)</f>
        <v/>
      </c>
      <c r="G143" s="541" t="str">
        <f>_xlfn.XLOOKUP($C143, '15. New Fleet Description'!$A$14:$A$815,'15. New Fleet Description'!D$14:D$815, "", 0, 1)</f>
        <v/>
      </c>
      <c r="H143" s="541" t="str">
        <f>_xlfn.XLOOKUP($C143, '15. New Fleet Description'!$A$14:$A$815,'15. New Fleet Description'!E$14:E$815, "", 0, 1)</f>
        <v/>
      </c>
      <c r="I143" s="541" t="str">
        <f>_xlfn.XLOOKUP($C143, '15. New Fleet Description'!$A$14:$A$815,'15. New Fleet Description'!F$14:F$815, "", 0, 1)</f>
        <v/>
      </c>
      <c r="J143" s="541" t="str">
        <f>_xlfn.XLOOKUP($C143, '15. New Fleet Description'!$A$14:$A$815,'15. New Fleet Description'!G$14:G$815, "", 0, 1)</f>
        <v/>
      </c>
      <c r="K143" s="726" t="str">
        <f>_xlfn.XLOOKUP($C143, '15. New Fleet Description'!$A$14:$A$815,'15. New Fleet Description'!K$14:K$815, "", 0, 1)</f>
        <v/>
      </c>
      <c r="L143" s="541" t="str">
        <f>_xlfn.XLOOKUP($C143, '15. New Fleet Description'!$A$14:$A$815,'15. New Fleet Description'!L$14:L$815, "", 0, 1)</f>
        <v/>
      </c>
      <c r="M143" s="541" t="str">
        <f>_xlfn.XLOOKUP($C143, '15. New Fleet Description'!$A$14:$A$815,'15. New Fleet Description'!M$14:M$815, "", 0, 1)</f>
        <v/>
      </c>
      <c r="N143" s="541" t="str">
        <f>_xlfn.XLOOKUP($C143, '15. New Fleet Description'!$A$14:$A$815,'15. New Fleet Description'!N$14:N$815, "", 0, 1)</f>
        <v/>
      </c>
      <c r="O143" s="541" t="str">
        <f>_xlfn.XLOOKUP($C143, '15. New Fleet Description'!$A$14:$A$815,'15. New Fleet Description'!O$14:O$815, "", 0, 1)</f>
        <v/>
      </c>
      <c r="P143" s="541" t="str">
        <f>_xlfn.XLOOKUP($C143, '15. New Fleet Description'!$A$14:$A$815,'15. New Fleet Description'!P$14:P$815, "", 0, 1)</f>
        <v/>
      </c>
      <c r="Q143" s="541" t="str">
        <f>_xlfn.XLOOKUP($C143, '15. New Fleet Description'!$A$14:$A$815,'15. New Fleet Description'!R$14:R$815, "", 0, 1)</f>
        <v/>
      </c>
      <c r="R143" s="541" t="str">
        <f>_xlfn.XLOOKUP($C143, '15. New Fleet Description'!$A$14:$A$815,'15. New Fleet Description'!S$14:S$815, "", 0, 1)</f>
        <v/>
      </c>
      <c r="S143" s="541" t="str">
        <f>_xlfn.XLOOKUP($C143, '15. New Fleet Description'!$A$14:$A$815,'15. New Fleet Description'!T$14:T$815, "", 0, 1)</f>
        <v/>
      </c>
      <c r="T143" s="541" t="str">
        <f>_xlfn.XLOOKUP($C143, '15. New Fleet Description'!$A$14:$A$815,'15. New Fleet Description'!U$14:U$815, "", 0, 1)</f>
        <v/>
      </c>
      <c r="U143" s="541" t="str">
        <f>_xlfn.XLOOKUP($C143, '15. New Fleet Description'!$A$14:$A$815,'15. New Fleet Description'!V$14:V$815, "", 0, 1)</f>
        <v/>
      </c>
      <c r="V143" s="541" t="str">
        <f>_xlfn.XLOOKUP($C143, '15. New Fleet Description'!$A$14:$A$815,'15. New Fleet Description'!W$14:W$815, "", 0, 1)</f>
        <v/>
      </c>
      <c r="W143" s="541" t="str">
        <f>_xlfn.XLOOKUP($C143, '15. New Fleet Description'!$A$14:$A$815,'15. New Fleet Description'!X$14:X$815, "", 0, 1)</f>
        <v/>
      </c>
      <c r="X143" s="541" t="str">
        <f>_xlfn.XLOOKUP($C143, '15. New Fleet Description'!$A$14:$A$815,'15. New Fleet Description'!Z$14:Z$815, "", 0, 1)</f>
        <v/>
      </c>
      <c r="Y143" s="541" t="str">
        <f>_xlfn.XLOOKUP($C143, '15. New Fleet Description'!$A$14:$A$815,'15. New Fleet Description'!AA$14:AA$815, "", 0, 1)</f>
        <v/>
      </c>
      <c r="Z143" s="541" t="str">
        <f>_xlfn.XLOOKUP($C143, '15. New Fleet Description'!$A$14:$A$815,'15. New Fleet Description'!AB$14:AB$815, "", 0, 1)</f>
        <v/>
      </c>
      <c r="AA143" s="1076"/>
      <c r="AB143" s="1076" t="s">
        <v>212</v>
      </c>
      <c r="AC143" s="1091"/>
      <c r="AD143" s="1011"/>
      <c r="AE143" s="1011"/>
      <c r="AF143" s="1011"/>
      <c r="AG143" s="1092"/>
      <c r="AH143" s="1093"/>
      <c r="AI143" s="1093"/>
      <c r="AJ143" s="1093"/>
      <c r="AK143" s="1093"/>
      <c r="AL143" s="1093"/>
      <c r="AM143" s="1093"/>
      <c r="AN143" s="1093"/>
      <c r="AO143" s="1093"/>
      <c r="AP143" s="1094"/>
      <c r="AQ143" s="1092"/>
      <c r="AR143" s="1093"/>
      <c r="AS143" s="1093"/>
      <c r="AT143" s="1093"/>
      <c r="AU143" s="1093"/>
      <c r="AV143" s="1093"/>
      <c r="AW143" s="1093"/>
      <c r="AX143" s="1093"/>
      <c r="AY143" s="1093"/>
      <c r="AZ143" s="1093"/>
      <c r="BA143" s="1093"/>
      <c r="BB143" s="1093"/>
      <c r="BC143" s="1095"/>
      <c r="BD143" s="1096"/>
      <c r="BE143" s="1096"/>
      <c r="BF143" s="1237"/>
      <c r="BG143" s="1092"/>
      <c r="BH143" s="1093"/>
      <c r="BI143" s="1093"/>
      <c r="BJ143" s="1093"/>
      <c r="BK143" s="1097"/>
      <c r="BL143" s="1098"/>
      <c r="BM143" s="1093"/>
    </row>
    <row r="144" spans="1:65" ht="30" x14ac:dyDescent="0.25">
      <c r="A144" s="1182" t="s">
        <v>1704</v>
      </c>
      <c r="B144" s="1021"/>
      <c r="C144" s="1075"/>
      <c r="D144" s="515" t="str">
        <f>_xlfn.XLOOKUP($C144, '15. New Fleet Description'!$A$14:$A$815,'15. New Fleet Description'!H$14:H$815, "", 0, 1)</f>
        <v/>
      </c>
      <c r="E144" s="541" t="str">
        <f>_xlfn.XLOOKUP($C144, '15. New Fleet Description'!$A$14:$A$815,'15. New Fleet Description'!B$14:B$815, "", 0, 1)</f>
        <v/>
      </c>
      <c r="F144" s="541" t="str">
        <f>_xlfn.XLOOKUP($C144, '15. New Fleet Description'!$A$14:$A$815,'15. New Fleet Description'!C$14:C$815, "", 0, 1)</f>
        <v/>
      </c>
      <c r="G144" s="541" t="str">
        <f>_xlfn.XLOOKUP($C144, '15. New Fleet Description'!$A$14:$A$815,'15. New Fleet Description'!D$14:D$815, "", 0, 1)</f>
        <v/>
      </c>
      <c r="H144" s="541" t="str">
        <f>_xlfn.XLOOKUP($C144, '15. New Fleet Description'!$A$14:$A$815,'15. New Fleet Description'!E$14:E$815, "", 0, 1)</f>
        <v/>
      </c>
      <c r="I144" s="541" t="str">
        <f>_xlfn.XLOOKUP($C144, '15. New Fleet Description'!$A$14:$A$815,'15. New Fleet Description'!F$14:F$815, "", 0, 1)</f>
        <v/>
      </c>
      <c r="J144" s="541" t="str">
        <f>_xlfn.XLOOKUP($C144, '15. New Fleet Description'!$A$14:$A$815,'15. New Fleet Description'!G$14:G$815, "", 0, 1)</f>
        <v/>
      </c>
      <c r="K144" s="726" t="str">
        <f>_xlfn.XLOOKUP($C144, '15. New Fleet Description'!$A$14:$A$815,'15. New Fleet Description'!K$14:K$815, "", 0, 1)</f>
        <v/>
      </c>
      <c r="L144" s="541" t="str">
        <f>_xlfn.XLOOKUP($C144, '15. New Fleet Description'!$A$14:$A$815,'15. New Fleet Description'!L$14:L$815, "", 0, 1)</f>
        <v/>
      </c>
      <c r="M144" s="541" t="str">
        <f>_xlfn.XLOOKUP($C144, '15. New Fleet Description'!$A$14:$A$815,'15. New Fleet Description'!M$14:M$815, "", 0, 1)</f>
        <v/>
      </c>
      <c r="N144" s="541" t="str">
        <f>_xlfn.XLOOKUP($C144, '15. New Fleet Description'!$A$14:$A$815,'15. New Fleet Description'!N$14:N$815, "", 0, 1)</f>
        <v/>
      </c>
      <c r="O144" s="541" t="str">
        <f>_xlfn.XLOOKUP($C144, '15. New Fleet Description'!$A$14:$A$815,'15. New Fleet Description'!O$14:O$815, "", 0, 1)</f>
        <v/>
      </c>
      <c r="P144" s="541" t="str">
        <f>_xlfn.XLOOKUP($C144, '15. New Fleet Description'!$A$14:$A$815,'15. New Fleet Description'!P$14:P$815, "", 0, 1)</f>
        <v/>
      </c>
      <c r="Q144" s="541" t="str">
        <f>_xlfn.XLOOKUP($C144, '15. New Fleet Description'!$A$14:$A$815,'15. New Fleet Description'!R$14:R$815, "", 0, 1)</f>
        <v/>
      </c>
      <c r="R144" s="541" t="str">
        <f>_xlfn.XLOOKUP($C144, '15. New Fleet Description'!$A$14:$A$815,'15. New Fleet Description'!S$14:S$815, "", 0, 1)</f>
        <v/>
      </c>
      <c r="S144" s="541" t="str">
        <f>_xlfn.XLOOKUP($C144, '15. New Fleet Description'!$A$14:$A$815,'15. New Fleet Description'!T$14:T$815, "", 0, 1)</f>
        <v/>
      </c>
      <c r="T144" s="541" t="str">
        <f>_xlfn.XLOOKUP($C144, '15. New Fleet Description'!$A$14:$A$815,'15. New Fleet Description'!U$14:U$815, "", 0, 1)</f>
        <v/>
      </c>
      <c r="U144" s="541" t="str">
        <f>_xlfn.XLOOKUP($C144, '15. New Fleet Description'!$A$14:$A$815,'15. New Fleet Description'!V$14:V$815, "", 0, 1)</f>
        <v/>
      </c>
      <c r="V144" s="541" t="str">
        <f>_xlfn.XLOOKUP($C144, '15. New Fleet Description'!$A$14:$A$815,'15. New Fleet Description'!W$14:W$815, "", 0, 1)</f>
        <v/>
      </c>
      <c r="W144" s="541" t="str">
        <f>_xlfn.XLOOKUP($C144, '15. New Fleet Description'!$A$14:$A$815,'15. New Fleet Description'!X$14:X$815, "", 0, 1)</f>
        <v/>
      </c>
      <c r="X144" s="541" t="str">
        <f>_xlfn.XLOOKUP($C144, '15. New Fleet Description'!$A$14:$A$815,'15. New Fleet Description'!Z$14:Z$815, "", 0, 1)</f>
        <v/>
      </c>
      <c r="Y144" s="541" t="str">
        <f>_xlfn.XLOOKUP($C144, '15. New Fleet Description'!$A$14:$A$815,'15. New Fleet Description'!AA$14:AA$815, "", 0, 1)</f>
        <v/>
      </c>
      <c r="Z144" s="541" t="str">
        <f>_xlfn.XLOOKUP($C144, '15. New Fleet Description'!$A$14:$A$815,'15. New Fleet Description'!AB$14:AB$815, "", 0, 1)</f>
        <v/>
      </c>
      <c r="AA144" s="1076"/>
      <c r="AB144" s="1076" t="s">
        <v>212</v>
      </c>
      <c r="AC144" s="1091"/>
      <c r="AD144" s="1011"/>
      <c r="AE144" s="1011"/>
      <c r="AF144" s="1011"/>
      <c r="AG144" s="1092"/>
      <c r="AH144" s="1093"/>
      <c r="AI144" s="1093"/>
      <c r="AJ144" s="1093"/>
      <c r="AK144" s="1093"/>
      <c r="AL144" s="1093"/>
      <c r="AM144" s="1093"/>
      <c r="AN144" s="1093"/>
      <c r="AO144" s="1093"/>
      <c r="AP144" s="1094"/>
      <c r="AQ144" s="1092"/>
      <c r="AR144" s="1093"/>
      <c r="AS144" s="1093"/>
      <c r="AT144" s="1093"/>
      <c r="AU144" s="1093"/>
      <c r="AV144" s="1093"/>
      <c r="AW144" s="1093"/>
      <c r="AX144" s="1093"/>
      <c r="AY144" s="1093"/>
      <c r="AZ144" s="1093"/>
      <c r="BA144" s="1093"/>
      <c r="BB144" s="1093"/>
      <c r="BC144" s="1095"/>
      <c r="BD144" s="1096"/>
      <c r="BE144" s="1096"/>
      <c r="BF144" s="1237"/>
      <c r="BG144" s="1092"/>
      <c r="BH144" s="1093"/>
      <c r="BI144" s="1093"/>
      <c r="BJ144" s="1093"/>
      <c r="BK144" s="1097"/>
      <c r="BL144" s="1098"/>
      <c r="BM144" s="1093"/>
    </row>
    <row r="145" spans="1:65" ht="30" x14ac:dyDescent="0.25">
      <c r="A145" s="1182" t="s">
        <v>1705</v>
      </c>
      <c r="B145" s="1021"/>
      <c r="C145" s="1075"/>
      <c r="D145" s="515" t="str">
        <f>_xlfn.XLOOKUP($C145, '15. New Fleet Description'!$A$14:$A$815,'15. New Fleet Description'!H$14:H$815, "", 0, 1)</f>
        <v/>
      </c>
      <c r="E145" s="541" t="str">
        <f>_xlfn.XLOOKUP($C145, '15. New Fleet Description'!$A$14:$A$815,'15. New Fleet Description'!B$14:B$815, "", 0, 1)</f>
        <v/>
      </c>
      <c r="F145" s="541" t="str">
        <f>_xlfn.XLOOKUP($C145, '15. New Fleet Description'!$A$14:$A$815,'15. New Fleet Description'!C$14:C$815, "", 0, 1)</f>
        <v/>
      </c>
      <c r="G145" s="541" t="str">
        <f>_xlfn.XLOOKUP($C145, '15. New Fleet Description'!$A$14:$A$815,'15. New Fleet Description'!D$14:D$815, "", 0, 1)</f>
        <v/>
      </c>
      <c r="H145" s="541" t="str">
        <f>_xlfn.XLOOKUP($C145, '15. New Fleet Description'!$A$14:$A$815,'15. New Fleet Description'!E$14:E$815, "", 0, 1)</f>
        <v/>
      </c>
      <c r="I145" s="541" t="str">
        <f>_xlfn.XLOOKUP($C145, '15. New Fleet Description'!$A$14:$A$815,'15. New Fleet Description'!F$14:F$815, "", 0, 1)</f>
        <v/>
      </c>
      <c r="J145" s="541" t="str">
        <f>_xlfn.XLOOKUP($C145, '15. New Fleet Description'!$A$14:$A$815,'15. New Fleet Description'!G$14:G$815, "", 0, 1)</f>
        <v/>
      </c>
      <c r="K145" s="726" t="str">
        <f>_xlfn.XLOOKUP($C145, '15. New Fleet Description'!$A$14:$A$815,'15. New Fleet Description'!K$14:K$815, "", 0, 1)</f>
        <v/>
      </c>
      <c r="L145" s="541" t="str">
        <f>_xlfn.XLOOKUP($C145, '15. New Fleet Description'!$A$14:$A$815,'15. New Fleet Description'!L$14:L$815, "", 0, 1)</f>
        <v/>
      </c>
      <c r="M145" s="541" t="str">
        <f>_xlfn.XLOOKUP($C145, '15. New Fleet Description'!$A$14:$A$815,'15. New Fleet Description'!M$14:M$815, "", 0, 1)</f>
        <v/>
      </c>
      <c r="N145" s="541" t="str">
        <f>_xlfn.XLOOKUP($C145, '15. New Fleet Description'!$A$14:$A$815,'15. New Fleet Description'!N$14:N$815, "", 0, 1)</f>
        <v/>
      </c>
      <c r="O145" s="541" t="str">
        <f>_xlfn.XLOOKUP($C145, '15. New Fleet Description'!$A$14:$A$815,'15. New Fleet Description'!O$14:O$815, "", 0, 1)</f>
        <v/>
      </c>
      <c r="P145" s="541" t="str">
        <f>_xlfn.XLOOKUP($C145, '15. New Fleet Description'!$A$14:$A$815,'15. New Fleet Description'!P$14:P$815, "", 0, 1)</f>
        <v/>
      </c>
      <c r="Q145" s="541" t="str">
        <f>_xlfn.XLOOKUP($C145, '15. New Fleet Description'!$A$14:$A$815,'15. New Fleet Description'!R$14:R$815, "", 0, 1)</f>
        <v/>
      </c>
      <c r="R145" s="541" t="str">
        <f>_xlfn.XLOOKUP($C145, '15. New Fleet Description'!$A$14:$A$815,'15. New Fleet Description'!S$14:S$815, "", 0, 1)</f>
        <v/>
      </c>
      <c r="S145" s="541" t="str">
        <f>_xlfn.XLOOKUP($C145, '15. New Fleet Description'!$A$14:$A$815,'15. New Fleet Description'!T$14:T$815, "", 0, 1)</f>
        <v/>
      </c>
      <c r="T145" s="541" t="str">
        <f>_xlfn.XLOOKUP($C145, '15. New Fleet Description'!$A$14:$A$815,'15. New Fleet Description'!U$14:U$815, "", 0, 1)</f>
        <v/>
      </c>
      <c r="U145" s="541" t="str">
        <f>_xlfn.XLOOKUP($C145, '15. New Fleet Description'!$A$14:$A$815,'15. New Fleet Description'!V$14:V$815, "", 0, 1)</f>
        <v/>
      </c>
      <c r="V145" s="541" t="str">
        <f>_xlfn.XLOOKUP($C145, '15. New Fleet Description'!$A$14:$A$815,'15. New Fleet Description'!W$14:W$815, "", 0, 1)</f>
        <v/>
      </c>
      <c r="W145" s="541" t="str">
        <f>_xlfn.XLOOKUP($C145, '15. New Fleet Description'!$A$14:$A$815,'15. New Fleet Description'!X$14:X$815, "", 0, 1)</f>
        <v/>
      </c>
      <c r="X145" s="541" t="str">
        <f>_xlfn.XLOOKUP($C145, '15. New Fleet Description'!$A$14:$A$815,'15. New Fleet Description'!Z$14:Z$815, "", 0, 1)</f>
        <v/>
      </c>
      <c r="Y145" s="541" t="str">
        <f>_xlfn.XLOOKUP($C145, '15. New Fleet Description'!$A$14:$A$815,'15. New Fleet Description'!AA$14:AA$815, "", 0, 1)</f>
        <v/>
      </c>
      <c r="Z145" s="541" t="str">
        <f>_xlfn.XLOOKUP($C145, '15. New Fleet Description'!$A$14:$A$815,'15. New Fleet Description'!AB$14:AB$815, "", 0, 1)</f>
        <v/>
      </c>
      <c r="AA145" s="1076"/>
      <c r="AB145" s="1076" t="s">
        <v>212</v>
      </c>
      <c r="AC145" s="1091"/>
      <c r="AD145" s="1011"/>
      <c r="AE145" s="1011"/>
      <c r="AF145" s="1011"/>
      <c r="AG145" s="1092"/>
      <c r="AH145" s="1093"/>
      <c r="AI145" s="1093"/>
      <c r="AJ145" s="1093"/>
      <c r="AK145" s="1093"/>
      <c r="AL145" s="1093"/>
      <c r="AM145" s="1093"/>
      <c r="AN145" s="1093"/>
      <c r="AO145" s="1093"/>
      <c r="AP145" s="1094"/>
      <c r="AQ145" s="1092"/>
      <c r="AR145" s="1093"/>
      <c r="AS145" s="1093"/>
      <c r="AT145" s="1093"/>
      <c r="AU145" s="1093"/>
      <c r="AV145" s="1093"/>
      <c r="AW145" s="1093"/>
      <c r="AX145" s="1093"/>
      <c r="AY145" s="1093"/>
      <c r="AZ145" s="1093"/>
      <c r="BA145" s="1093"/>
      <c r="BB145" s="1093"/>
      <c r="BC145" s="1095"/>
      <c r="BD145" s="1096"/>
      <c r="BE145" s="1096"/>
      <c r="BF145" s="1237"/>
      <c r="BG145" s="1092"/>
      <c r="BH145" s="1093"/>
      <c r="BI145" s="1093"/>
      <c r="BJ145" s="1093"/>
      <c r="BK145" s="1097"/>
      <c r="BL145" s="1098"/>
      <c r="BM145" s="1093"/>
    </row>
    <row r="146" spans="1:65" ht="30" x14ac:dyDescent="0.25">
      <c r="A146" s="1182" t="s">
        <v>1706</v>
      </c>
      <c r="B146" s="1021"/>
      <c r="C146" s="1075"/>
      <c r="D146" s="515" t="str">
        <f>_xlfn.XLOOKUP($C146, '15. New Fleet Description'!$A$14:$A$815,'15. New Fleet Description'!H$14:H$815, "", 0, 1)</f>
        <v/>
      </c>
      <c r="E146" s="541" t="str">
        <f>_xlfn.XLOOKUP($C146, '15. New Fleet Description'!$A$14:$A$815,'15. New Fleet Description'!B$14:B$815, "", 0, 1)</f>
        <v/>
      </c>
      <c r="F146" s="541" t="str">
        <f>_xlfn.XLOOKUP($C146, '15. New Fleet Description'!$A$14:$A$815,'15. New Fleet Description'!C$14:C$815, "", 0, 1)</f>
        <v/>
      </c>
      <c r="G146" s="541" t="str">
        <f>_xlfn.XLOOKUP($C146, '15. New Fleet Description'!$A$14:$A$815,'15. New Fleet Description'!D$14:D$815, "", 0, 1)</f>
        <v/>
      </c>
      <c r="H146" s="541" t="str">
        <f>_xlfn.XLOOKUP($C146, '15. New Fleet Description'!$A$14:$A$815,'15. New Fleet Description'!E$14:E$815, "", 0, 1)</f>
        <v/>
      </c>
      <c r="I146" s="541" t="str">
        <f>_xlfn.XLOOKUP($C146, '15. New Fleet Description'!$A$14:$A$815,'15. New Fleet Description'!F$14:F$815, "", 0, 1)</f>
        <v/>
      </c>
      <c r="J146" s="541" t="str">
        <f>_xlfn.XLOOKUP($C146, '15. New Fleet Description'!$A$14:$A$815,'15. New Fleet Description'!G$14:G$815, "", 0, 1)</f>
        <v/>
      </c>
      <c r="K146" s="726" t="str">
        <f>_xlfn.XLOOKUP($C146, '15. New Fleet Description'!$A$14:$A$815,'15. New Fleet Description'!K$14:K$815, "", 0, 1)</f>
        <v/>
      </c>
      <c r="L146" s="541" t="str">
        <f>_xlfn.XLOOKUP($C146, '15. New Fleet Description'!$A$14:$A$815,'15. New Fleet Description'!L$14:L$815, "", 0, 1)</f>
        <v/>
      </c>
      <c r="M146" s="541" t="str">
        <f>_xlfn.XLOOKUP($C146, '15. New Fleet Description'!$A$14:$A$815,'15. New Fleet Description'!M$14:M$815, "", 0, 1)</f>
        <v/>
      </c>
      <c r="N146" s="541" t="str">
        <f>_xlfn.XLOOKUP($C146, '15. New Fleet Description'!$A$14:$A$815,'15. New Fleet Description'!N$14:N$815, "", 0, 1)</f>
        <v/>
      </c>
      <c r="O146" s="541" t="str">
        <f>_xlfn.XLOOKUP($C146, '15. New Fleet Description'!$A$14:$A$815,'15. New Fleet Description'!O$14:O$815, "", 0, 1)</f>
        <v/>
      </c>
      <c r="P146" s="541" t="str">
        <f>_xlfn.XLOOKUP($C146, '15. New Fleet Description'!$A$14:$A$815,'15. New Fleet Description'!P$14:P$815, "", 0, 1)</f>
        <v/>
      </c>
      <c r="Q146" s="541" t="str">
        <f>_xlfn.XLOOKUP($C146, '15. New Fleet Description'!$A$14:$A$815,'15. New Fleet Description'!R$14:R$815, "", 0, 1)</f>
        <v/>
      </c>
      <c r="R146" s="541" t="str">
        <f>_xlfn.XLOOKUP($C146, '15. New Fleet Description'!$A$14:$A$815,'15. New Fleet Description'!S$14:S$815, "", 0, 1)</f>
        <v/>
      </c>
      <c r="S146" s="541" t="str">
        <f>_xlfn.XLOOKUP($C146, '15. New Fleet Description'!$A$14:$A$815,'15. New Fleet Description'!T$14:T$815, "", 0, 1)</f>
        <v/>
      </c>
      <c r="T146" s="541" t="str">
        <f>_xlfn.XLOOKUP($C146, '15. New Fleet Description'!$A$14:$A$815,'15. New Fleet Description'!U$14:U$815, "", 0, 1)</f>
        <v/>
      </c>
      <c r="U146" s="541" t="str">
        <f>_xlfn.XLOOKUP($C146, '15. New Fleet Description'!$A$14:$A$815,'15. New Fleet Description'!V$14:V$815, "", 0, 1)</f>
        <v/>
      </c>
      <c r="V146" s="541" t="str">
        <f>_xlfn.XLOOKUP($C146, '15. New Fleet Description'!$A$14:$A$815,'15. New Fleet Description'!W$14:W$815, "", 0, 1)</f>
        <v/>
      </c>
      <c r="W146" s="541" t="str">
        <f>_xlfn.XLOOKUP($C146, '15. New Fleet Description'!$A$14:$A$815,'15. New Fleet Description'!X$14:X$815, "", 0, 1)</f>
        <v/>
      </c>
      <c r="X146" s="541" t="str">
        <f>_xlfn.XLOOKUP($C146, '15. New Fleet Description'!$A$14:$A$815,'15. New Fleet Description'!Z$14:Z$815, "", 0, 1)</f>
        <v/>
      </c>
      <c r="Y146" s="541" t="str">
        <f>_xlfn.XLOOKUP($C146, '15. New Fleet Description'!$A$14:$A$815,'15. New Fleet Description'!AA$14:AA$815, "", 0, 1)</f>
        <v/>
      </c>
      <c r="Z146" s="541" t="str">
        <f>_xlfn.XLOOKUP($C146, '15. New Fleet Description'!$A$14:$A$815,'15. New Fleet Description'!AB$14:AB$815, "", 0, 1)</f>
        <v/>
      </c>
      <c r="AA146" s="1076"/>
      <c r="AB146" s="1076" t="s">
        <v>212</v>
      </c>
      <c r="AC146" s="1091"/>
      <c r="AD146" s="1011"/>
      <c r="AE146" s="1011"/>
      <c r="AF146" s="1011"/>
      <c r="AG146" s="1092"/>
      <c r="AH146" s="1093"/>
      <c r="AI146" s="1093"/>
      <c r="AJ146" s="1093"/>
      <c r="AK146" s="1093"/>
      <c r="AL146" s="1093"/>
      <c r="AM146" s="1093"/>
      <c r="AN146" s="1093"/>
      <c r="AO146" s="1093"/>
      <c r="AP146" s="1094"/>
      <c r="AQ146" s="1092"/>
      <c r="AR146" s="1093"/>
      <c r="AS146" s="1093"/>
      <c r="AT146" s="1093"/>
      <c r="AU146" s="1093"/>
      <c r="AV146" s="1093"/>
      <c r="AW146" s="1093"/>
      <c r="AX146" s="1093"/>
      <c r="AY146" s="1093"/>
      <c r="AZ146" s="1093"/>
      <c r="BA146" s="1093"/>
      <c r="BB146" s="1093"/>
      <c r="BC146" s="1095"/>
      <c r="BD146" s="1096"/>
      <c r="BE146" s="1096"/>
      <c r="BF146" s="1237"/>
      <c r="BG146" s="1092"/>
      <c r="BH146" s="1093"/>
      <c r="BI146" s="1093"/>
      <c r="BJ146" s="1093"/>
      <c r="BK146" s="1097"/>
      <c r="BL146" s="1098"/>
      <c r="BM146" s="1093"/>
    </row>
    <row r="147" spans="1:65" ht="30" x14ac:dyDescent="0.25">
      <c r="A147" s="1182" t="s">
        <v>1707</v>
      </c>
      <c r="B147" s="1021"/>
      <c r="C147" s="1075"/>
      <c r="D147" s="515" t="str">
        <f>_xlfn.XLOOKUP($C147, '15. New Fleet Description'!$A$14:$A$815,'15. New Fleet Description'!H$14:H$815, "", 0, 1)</f>
        <v/>
      </c>
      <c r="E147" s="541" t="str">
        <f>_xlfn.XLOOKUP($C147, '15. New Fleet Description'!$A$14:$A$815,'15. New Fleet Description'!B$14:B$815, "", 0, 1)</f>
        <v/>
      </c>
      <c r="F147" s="541" t="str">
        <f>_xlfn.XLOOKUP($C147, '15. New Fleet Description'!$A$14:$A$815,'15. New Fleet Description'!C$14:C$815, "", 0, 1)</f>
        <v/>
      </c>
      <c r="G147" s="541" t="str">
        <f>_xlfn.XLOOKUP($C147, '15. New Fleet Description'!$A$14:$A$815,'15. New Fleet Description'!D$14:D$815, "", 0, 1)</f>
        <v/>
      </c>
      <c r="H147" s="541" t="str">
        <f>_xlfn.XLOOKUP($C147, '15. New Fleet Description'!$A$14:$A$815,'15. New Fleet Description'!E$14:E$815, "", 0, 1)</f>
        <v/>
      </c>
      <c r="I147" s="541" t="str">
        <f>_xlfn.XLOOKUP($C147, '15. New Fleet Description'!$A$14:$A$815,'15. New Fleet Description'!F$14:F$815, "", 0, 1)</f>
        <v/>
      </c>
      <c r="J147" s="541" t="str">
        <f>_xlfn.XLOOKUP($C147, '15. New Fleet Description'!$A$14:$A$815,'15. New Fleet Description'!G$14:G$815, "", 0, 1)</f>
        <v/>
      </c>
      <c r="K147" s="726" t="str">
        <f>_xlfn.XLOOKUP($C147, '15. New Fleet Description'!$A$14:$A$815,'15. New Fleet Description'!K$14:K$815, "", 0, 1)</f>
        <v/>
      </c>
      <c r="L147" s="541" t="str">
        <f>_xlfn.XLOOKUP($C147, '15. New Fleet Description'!$A$14:$A$815,'15. New Fleet Description'!L$14:L$815, "", 0, 1)</f>
        <v/>
      </c>
      <c r="M147" s="541" t="str">
        <f>_xlfn.XLOOKUP($C147, '15. New Fleet Description'!$A$14:$A$815,'15. New Fleet Description'!M$14:M$815, "", 0, 1)</f>
        <v/>
      </c>
      <c r="N147" s="541" t="str">
        <f>_xlfn.XLOOKUP($C147, '15. New Fleet Description'!$A$14:$A$815,'15. New Fleet Description'!N$14:N$815, "", 0, 1)</f>
        <v/>
      </c>
      <c r="O147" s="541" t="str">
        <f>_xlfn.XLOOKUP($C147, '15. New Fleet Description'!$A$14:$A$815,'15. New Fleet Description'!O$14:O$815, "", 0, 1)</f>
        <v/>
      </c>
      <c r="P147" s="541" t="str">
        <f>_xlfn.XLOOKUP($C147, '15. New Fleet Description'!$A$14:$A$815,'15. New Fleet Description'!P$14:P$815, "", 0, 1)</f>
        <v/>
      </c>
      <c r="Q147" s="541" t="str">
        <f>_xlfn.XLOOKUP($C147, '15. New Fleet Description'!$A$14:$A$815,'15. New Fleet Description'!R$14:R$815, "", 0, 1)</f>
        <v/>
      </c>
      <c r="R147" s="541" t="str">
        <f>_xlfn.XLOOKUP($C147, '15. New Fleet Description'!$A$14:$A$815,'15. New Fleet Description'!S$14:S$815, "", 0, 1)</f>
        <v/>
      </c>
      <c r="S147" s="541" t="str">
        <f>_xlfn.XLOOKUP($C147, '15. New Fleet Description'!$A$14:$A$815,'15. New Fleet Description'!T$14:T$815, "", 0, 1)</f>
        <v/>
      </c>
      <c r="T147" s="541" t="str">
        <f>_xlfn.XLOOKUP($C147, '15. New Fleet Description'!$A$14:$A$815,'15. New Fleet Description'!U$14:U$815, "", 0, 1)</f>
        <v/>
      </c>
      <c r="U147" s="541" t="str">
        <f>_xlfn.XLOOKUP($C147, '15. New Fleet Description'!$A$14:$A$815,'15. New Fleet Description'!V$14:V$815, "", 0, 1)</f>
        <v/>
      </c>
      <c r="V147" s="541" t="str">
        <f>_xlfn.XLOOKUP($C147, '15. New Fleet Description'!$A$14:$A$815,'15. New Fleet Description'!W$14:W$815, "", 0, 1)</f>
        <v/>
      </c>
      <c r="W147" s="541" t="str">
        <f>_xlfn.XLOOKUP($C147, '15. New Fleet Description'!$A$14:$A$815,'15. New Fleet Description'!X$14:X$815, "", 0, 1)</f>
        <v/>
      </c>
      <c r="X147" s="541" t="str">
        <f>_xlfn.XLOOKUP($C147, '15. New Fleet Description'!$A$14:$A$815,'15. New Fleet Description'!Z$14:Z$815, "", 0, 1)</f>
        <v/>
      </c>
      <c r="Y147" s="541" t="str">
        <f>_xlfn.XLOOKUP($C147, '15. New Fleet Description'!$A$14:$A$815,'15. New Fleet Description'!AA$14:AA$815, "", 0, 1)</f>
        <v/>
      </c>
      <c r="Z147" s="541" t="str">
        <f>_xlfn.XLOOKUP($C147, '15. New Fleet Description'!$A$14:$A$815,'15. New Fleet Description'!AB$14:AB$815, "", 0, 1)</f>
        <v/>
      </c>
      <c r="AA147" s="1076"/>
      <c r="AB147" s="1076" t="s">
        <v>212</v>
      </c>
      <c r="AC147" s="1091"/>
      <c r="AD147" s="1011"/>
      <c r="AE147" s="1011"/>
      <c r="AF147" s="1011"/>
      <c r="AG147" s="1092"/>
      <c r="AH147" s="1093"/>
      <c r="AI147" s="1093"/>
      <c r="AJ147" s="1093"/>
      <c r="AK147" s="1093"/>
      <c r="AL147" s="1093"/>
      <c r="AM147" s="1093"/>
      <c r="AN147" s="1093"/>
      <c r="AO147" s="1093"/>
      <c r="AP147" s="1094"/>
      <c r="AQ147" s="1092"/>
      <c r="AR147" s="1093"/>
      <c r="AS147" s="1093"/>
      <c r="AT147" s="1093"/>
      <c r="AU147" s="1093"/>
      <c r="AV147" s="1093"/>
      <c r="AW147" s="1093"/>
      <c r="AX147" s="1093"/>
      <c r="AY147" s="1093"/>
      <c r="AZ147" s="1093"/>
      <c r="BA147" s="1093"/>
      <c r="BB147" s="1093"/>
      <c r="BC147" s="1095"/>
      <c r="BD147" s="1096"/>
      <c r="BE147" s="1096"/>
      <c r="BF147" s="1237"/>
      <c r="BG147" s="1092"/>
      <c r="BH147" s="1093"/>
      <c r="BI147" s="1093"/>
      <c r="BJ147" s="1093"/>
      <c r="BK147" s="1097"/>
      <c r="BL147" s="1098"/>
      <c r="BM147" s="1093"/>
    </row>
    <row r="148" spans="1:65" ht="30" x14ac:dyDescent="0.25">
      <c r="A148" s="1182" t="s">
        <v>1708</v>
      </c>
      <c r="B148" s="1021"/>
      <c r="C148" s="1075"/>
      <c r="D148" s="515" t="str">
        <f>_xlfn.XLOOKUP($C148, '15. New Fleet Description'!$A$14:$A$815,'15. New Fleet Description'!H$14:H$815, "", 0, 1)</f>
        <v/>
      </c>
      <c r="E148" s="541" t="str">
        <f>_xlfn.XLOOKUP($C148, '15. New Fleet Description'!$A$14:$A$815,'15. New Fleet Description'!B$14:B$815, "", 0, 1)</f>
        <v/>
      </c>
      <c r="F148" s="541" t="str">
        <f>_xlfn.XLOOKUP($C148, '15. New Fleet Description'!$A$14:$A$815,'15. New Fleet Description'!C$14:C$815, "", 0, 1)</f>
        <v/>
      </c>
      <c r="G148" s="541" t="str">
        <f>_xlfn.XLOOKUP($C148, '15. New Fleet Description'!$A$14:$A$815,'15. New Fleet Description'!D$14:D$815, "", 0, 1)</f>
        <v/>
      </c>
      <c r="H148" s="541" t="str">
        <f>_xlfn.XLOOKUP($C148, '15. New Fleet Description'!$A$14:$A$815,'15. New Fleet Description'!E$14:E$815, "", 0, 1)</f>
        <v/>
      </c>
      <c r="I148" s="541" t="str">
        <f>_xlfn.XLOOKUP($C148, '15. New Fleet Description'!$A$14:$A$815,'15. New Fleet Description'!F$14:F$815, "", 0, 1)</f>
        <v/>
      </c>
      <c r="J148" s="541" t="str">
        <f>_xlfn.XLOOKUP($C148, '15. New Fleet Description'!$A$14:$A$815,'15. New Fleet Description'!G$14:G$815, "", 0, 1)</f>
        <v/>
      </c>
      <c r="K148" s="726" t="str">
        <f>_xlfn.XLOOKUP($C148, '15. New Fleet Description'!$A$14:$A$815,'15. New Fleet Description'!K$14:K$815, "", 0, 1)</f>
        <v/>
      </c>
      <c r="L148" s="541" t="str">
        <f>_xlfn.XLOOKUP($C148, '15. New Fleet Description'!$A$14:$A$815,'15. New Fleet Description'!L$14:L$815, "", 0, 1)</f>
        <v/>
      </c>
      <c r="M148" s="541" t="str">
        <f>_xlfn.XLOOKUP($C148, '15. New Fleet Description'!$A$14:$A$815,'15. New Fleet Description'!M$14:M$815, "", 0, 1)</f>
        <v/>
      </c>
      <c r="N148" s="541" t="str">
        <f>_xlfn.XLOOKUP($C148, '15. New Fleet Description'!$A$14:$A$815,'15. New Fleet Description'!N$14:N$815, "", 0, 1)</f>
        <v/>
      </c>
      <c r="O148" s="541" t="str">
        <f>_xlfn.XLOOKUP($C148, '15. New Fleet Description'!$A$14:$A$815,'15. New Fleet Description'!O$14:O$815, "", 0, 1)</f>
        <v/>
      </c>
      <c r="P148" s="541" t="str">
        <f>_xlfn.XLOOKUP($C148, '15. New Fleet Description'!$A$14:$A$815,'15. New Fleet Description'!P$14:P$815, "", 0, 1)</f>
        <v/>
      </c>
      <c r="Q148" s="541" t="str">
        <f>_xlfn.XLOOKUP($C148, '15. New Fleet Description'!$A$14:$A$815,'15. New Fleet Description'!R$14:R$815, "", 0, 1)</f>
        <v/>
      </c>
      <c r="R148" s="541" t="str">
        <f>_xlfn.XLOOKUP($C148, '15. New Fleet Description'!$A$14:$A$815,'15. New Fleet Description'!S$14:S$815, "", 0, 1)</f>
        <v/>
      </c>
      <c r="S148" s="541" t="str">
        <f>_xlfn.XLOOKUP($C148, '15. New Fleet Description'!$A$14:$A$815,'15. New Fleet Description'!T$14:T$815, "", 0, 1)</f>
        <v/>
      </c>
      <c r="T148" s="541" t="str">
        <f>_xlfn.XLOOKUP($C148, '15. New Fleet Description'!$A$14:$A$815,'15. New Fleet Description'!U$14:U$815, "", 0, 1)</f>
        <v/>
      </c>
      <c r="U148" s="541" t="str">
        <f>_xlfn.XLOOKUP($C148, '15. New Fleet Description'!$A$14:$A$815,'15. New Fleet Description'!V$14:V$815, "", 0, 1)</f>
        <v/>
      </c>
      <c r="V148" s="541" t="str">
        <f>_xlfn.XLOOKUP($C148, '15. New Fleet Description'!$A$14:$A$815,'15. New Fleet Description'!W$14:W$815, "", 0, 1)</f>
        <v/>
      </c>
      <c r="W148" s="541" t="str">
        <f>_xlfn.XLOOKUP($C148, '15. New Fleet Description'!$A$14:$A$815,'15. New Fleet Description'!X$14:X$815, "", 0, 1)</f>
        <v/>
      </c>
      <c r="X148" s="541" t="str">
        <f>_xlfn.XLOOKUP($C148, '15. New Fleet Description'!$A$14:$A$815,'15. New Fleet Description'!Z$14:Z$815, "", 0, 1)</f>
        <v/>
      </c>
      <c r="Y148" s="541" t="str">
        <f>_xlfn.XLOOKUP($C148, '15. New Fleet Description'!$A$14:$A$815,'15. New Fleet Description'!AA$14:AA$815, "", 0, 1)</f>
        <v/>
      </c>
      <c r="Z148" s="541" t="str">
        <f>_xlfn.XLOOKUP($C148, '15. New Fleet Description'!$A$14:$A$815,'15. New Fleet Description'!AB$14:AB$815, "", 0, 1)</f>
        <v/>
      </c>
      <c r="AA148" s="1076"/>
      <c r="AB148" s="1076" t="s">
        <v>212</v>
      </c>
      <c r="AC148" s="1091"/>
      <c r="AD148" s="1011"/>
      <c r="AE148" s="1011"/>
      <c r="AF148" s="1011"/>
      <c r="AG148" s="1092"/>
      <c r="AH148" s="1093"/>
      <c r="AI148" s="1093"/>
      <c r="AJ148" s="1093"/>
      <c r="AK148" s="1093"/>
      <c r="AL148" s="1093"/>
      <c r="AM148" s="1093"/>
      <c r="AN148" s="1093"/>
      <c r="AO148" s="1093"/>
      <c r="AP148" s="1094"/>
      <c r="AQ148" s="1092"/>
      <c r="AR148" s="1093"/>
      <c r="AS148" s="1093"/>
      <c r="AT148" s="1093"/>
      <c r="AU148" s="1093"/>
      <c r="AV148" s="1093"/>
      <c r="AW148" s="1093"/>
      <c r="AX148" s="1093"/>
      <c r="AY148" s="1093"/>
      <c r="AZ148" s="1093"/>
      <c r="BA148" s="1093"/>
      <c r="BB148" s="1093"/>
      <c r="BC148" s="1095"/>
      <c r="BD148" s="1096"/>
      <c r="BE148" s="1096"/>
      <c r="BF148" s="1237"/>
      <c r="BG148" s="1092"/>
      <c r="BH148" s="1093"/>
      <c r="BI148" s="1093"/>
      <c r="BJ148" s="1093"/>
      <c r="BK148" s="1097"/>
      <c r="BL148" s="1098"/>
      <c r="BM148" s="1093"/>
    </row>
    <row r="149" spans="1:65" ht="30" x14ac:dyDescent="0.25">
      <c r="A149" s="1182" t="s">
        <v>1709</v>
      </c>
      <c r="B149" s="1021"/>
      <c r="C149" s="1075"/>
      <c r="D149" s="515" t="str">
        <f>_xlfn.XLOOKUP($C149, '15. New Fleet Description'!$A$14:$A$815,'15. New Fleet Description'!H$14:H$815, "", 0, 1)</f>
        <v/>
      </c>
      <c r="E149" s="541" t="str">
        <f>_xlfn.XLOOKUP($C149, '15. New Fleet Description'!$A$14:$A$815,'15. New Fleet Description'!B$14:B$815, "", 0, 1)</f>
        <v/>
      </c>
      <c r="F149" s="541" t="str">
        <f>_xlfn.XLOOKUP($C149, '15. New Fleet Description'!$A$14:$A$815,'15. New Fleet Description'!C$14:C$815, "", 0, 1)</f>
        <v/>
      </c>
      <c r="G149" s="541" t="str">
        <f>_xlfn.XLOOKUP($C149, '15. New Fleet Description'!$A$14:$A$815,'15. New Fleet Description'!D$14:D$815, "", 0, 1)</f>
        <v/>
      </c>
      <c r="H149" s="541" t="str">
        <f>_xlfn.XLOOKUP($C149, '15. New Fleet Description'!$A$14:$A$815,'15. New Fleet Description'!E$14:E$815, "", 0, 1)</f>
        <v/>
      </c>
      <c r="I149" s="541" t="str">
        <f>_xlfn.XLOOKUP($C149, '15. New Fleet Description'!$A$14:$A$815,'15. New Fleet Description'!F$14:F$815, "", 0, 1)</f>
        <v/>
      </c>
      <c r="J149" s="541" t="str">
        <f>_xlfn.XLOOKUP($C149, '15. New Fleet Description'!$A$14:$A$815,'15. New Fleet Description'!G$14:G$815, "", 0, 1)</f>
        <v/>
      </c>
      <c r="K149" s="726" t="str">
        <f>_xlfn.XLOOKUP($C149, '15. New Fleet Description'!$A$14:$A$815,'15. New Fleet Description'!K$14:K$815, "", 0, 1)</f>
        <v/>
      </c>
      <c r="L149" s="541" t="str">
        <f>_xlfn.XLOOKUP($C149, '15. New Fleet Description'!$A$14:$A$815,'15. New Fleet Description'!L$14:L$815, "", 0, 1)</f>
        <v/>
      </c>
      <c r="M149" s="541" t="str">
        <f>_xlfn.XLOOKUP($C149, '15. New Fleet Description'!$A$14:$A$815,'15. New Fleet Description'!M$14:M$815, "", 0, 1)</f>
        <v/>
      </c>
      <c r="N149" s="541" t="str">
        <f>_xlfn.XLOOKUP($C149, '15. New Fleet Description'!$A$14:$A$815,'15. New Fleet Description'!N$14:N$815, "", 0, 1)</f>
        <v/>
      </c>
      <c r="O149" s="541" t="str">
        <f>_xlfn.XLOOKUP($C149, '15. New Fleet Description'!$A$14:$A$815,'15. New Fleet Description'!O$14:O$815, "", 0, 1)</f>
        <v/>
      </c>
      <c r="P149" s="541" t="str">
        <f>_xlfn.XLOOKUP($C149, '15. New Fleet Description'!$A$14:$A$815,'15. New Fleet Description'!P$14:P$815, "", 0, 1)</f>
        <v/>
      </c>
      <c r="Q149" s="541" t="str">
        <f>_xlfn.XLOOKUP($C149, '15. New Fleet Description'!$A$14:$A$815,'15. New Fleet Description'!R$14:R$815, "", 0, 1)</f>
        <v/>
      </c>
      <c r="R149" s="541" t="str">
        <f>_xlfn.XLOOKUP($C149, '15. New Fleet Description'!$A$14:$A$815,'15. New Fleet Description'!S$14:S$815, "", 0, 1)</f>
        <v/>
      </c>
      <c r="S149" s="541" t="str">
        <f>_xlfn.XLOOKUP($C149, '15. New Fleet Description'!$A$14:$A$815,'15. New Fleet Description'!T$14:T$815, "", 0, 1)</f>
        <v/>
      </c>
      <c r="T149" s="541" t="str">
        <f>_xlfn.XLOOKUP($C149, '15. New Fleet Description'!$A$14:$A$815,'15. New Fleet Description'!U$14:U$815, "", 0, 1)</f>
        <v/>
      </c>
      <c r="U149" s="541" t="str">
        <f>_xlfn.XLOOKUP($C149, '15. New Fleet Description'!$A$14:$A$815,'15. New Fleet Description'!V$14:V$815, "", 0, 1)</f>
        <v/>
      </c>
      <c r="V149" s="541" t="str">
        <f>_xlfn.XLOOKUP($C149, '15. New Fleet Description'!$A$14:$A$815,'15. New Fleet Description'!W$14:W$815, "", 0, 1)</f>
        <v/>
      </c>
      <c r="W149" s="541" t="str">
        <f>_xlfn.XLOOKUP($C149, '15. New Fleet Description'!$A$14:$A$815,'15. New Fleet Description'!X$14:X$815, "", 0, 1)</f>
        <v/>
      </c>
      <c r="X149" s="541" t="str">
        <f>_xlfn.XLOOKUP($C149, '15. New Fleet Description'!$A$14:$A$815,'15. New Fleet Description'!Z$14:Z$815, "", 0, 1)</f>
        <v/>
      </c>
      <c r="Y149" s="541" t="str">
        <f>_xlfn.XLOOKUP($C149, '15. New Fleet Description'!$A$14:$A$815,'15. New Fleet Description'!AA$14:AA$815, "", 0, 1)</f>
        <v/>
      </c>
      <c r="Z149" s="541" t="str">
        <f>_xlfn.XLOOKUP($C149, '15. New Fleet Description'!$A$14:$A$815,'15. New Fleet Description'!AB$14:AB$815, "", 0, 1)</f>
        <v/>
      </c>
      <c r="AA149" s="1076"/>
      <c r="AB149" s="1076" t="s">
        <v>212</v>
      </c>
      <c r="AC149" s="1091"/>
      <c r="AD149" s="1011"/>
      <c r="AE149" s="1011"/>
      <c r="AF149" s="1011"/>
      <c r="AG149" s="1092"/>
      <c r="AH149" s="1093"/>
      <c r="AI149" s="1093"/>
      <c r="AJ149" s="1093"/>
      <c r="AK149" s="1093"/>
      <c r="AL149" s="1093"/>
      <c r="AM149" s="1093"/>
      <c r="AN149" s="1093"/>
      <c r="AO149" s="1093"/>
      <c r="AP149" s="1094"/>
      <c r="AQ149" s="1092"/>
      <c r="AR149" s="1093"/>
      <c r="AS149" s="1093"/>
      <c r="AT149" s="1093"/>
      <c r="AU149" s="1093"/>
      <c r="AV149" s="1093"/>
      <c r="AW149" s="1093"/>
      <c r="AX149" s="1093"/>
      <c r="AY149" s="1093"/>
      <c r="AZ149" s="1093"/>
      <c r="BA149" s="1093"/>
      <c r="BB149" s="1093"/>
      <c r="BC149" s="1095"/>
      <c r="BD149" s="1096"/>
      <c r="BE149" s="1096"/>
      <c r="BF149" s="1237"/>
      <c r="BG149" s="1092"/>
      <c r="BH149" s="1093"/>
      <c r="BI149" s="1093"/>
      <c r="BJ149" s="1093"/>
      <c r="BK149" s="1097"/>
      <c r="BL149" s="1098"/>
      <c r="BM149" s="1093"/>
    </row>
    <row r="150" spans="1:65" ht="30" x14ac:dyDescent="0.25">
      <c r="A150" s="1182" t="s">
        <v>1710</v>
      </c>
      <c r="B150" s="1021"/>
      <c r="C150" s="1075"/>
      <c r="D150" s="515" t="str">
        <f>_xlfn.XLOOKUP($C150, '15. New Fleet Description'!$A$14:$A$815,'15. New Fleet Description'!H$14:H$815, "", 0, 1)</f>
        <v/>
      </c>
      <c r="E150" s="541" t="str">
        <f>_xlfn.XLOOKUP($C150, '15. New Fleet Description'!$A$14:$A$815,'15. New Fleet Description'!B$14:B$815, "", 0, 1)</f>
        <v/>
      </c>
      <c r="F150" s="541" t="str">
        <f>_xlfn.XLOOKUP($C150, '15. New Fleet Description'!$A$14:$A$815,'15. New Fleet Description'!C$14:C$815, "", 0, 1)</f>
        <v/>
      </c>
      <c r="G150" s="541" t="str">
        <f>_xlfn.XLOOKUP($C150, '15. New Fleet Description'!$A$14:$A$815,'15. New Fleet Description'!D$14:D$815, "", 0, 1)</f>
        <v/>
      </c>
      <c r="H150" s="541" t="str">
        <f>_xlfn.XLOOKUP($C150, '15. New Fleet Description'!$A$14:$A$815,'15. New Fleet Description'!E$14:E$815, "", 0, 1)</f>
        <v/>
      </c>
      <c r="I150" s="541" t="str">
        <f>_xlfn.XLOOKUP($C150, '15. New Fleet Description'!$A$14:$A$815,'15. New Fleet Description'!F$14:F$815, "", 0, 1)</f>
        <v/>
      </c>
      <c r="J150" s="541" t="str">
        <f>_xlfn.XLOOKUP($C150, '15. New Fleet Description'!$A$14:$A$815,'15. New Fleet Description'!G$14:G$815, "", 0, 1)</f>
        <v/>
      </c>
      <c r="K150" s="726" t="str">
        <f>_xlfn.XLOOKUP($C150, '15. New Fleet Description'!$A$14:$A$815,'15. New Fleet Description'!K$14:K$815, "", 0, 1)</f>
        <v/>
      </c>
      <c r="L150" s="541" t="str">
        <f>_xlfn.XLOOKUP($C150, '15. New Fleet Description'!$A$14:$A$815,'15. New Fleet Description'!L$14:L$815, "", 0, 1)</f>
        <v/>
      </c>
      <c r="M150" s="541" t="str">
        <f>_xlfn.XLOOKUP($C150, '15. New Fleet Description'!$A$14:$A$815,'15. New Fleet Description'!M$14:M$815, "", 0, 1)</f>
        <v/>
      </c>
      <c r="N150" s="541" t="str">
        <f>_xlfn.XLOOKUP($C150, '15. New Fleet Description'!$A$14:$A$815,'15. New Fleet Description'!N$14:N$815, "", 0, 1)</f>
        <v/>
      </c>
      <c r="O150" s="541" t="str">
        <f>_xlfn.XLOOKUP($C150, '15. New Fleet Description'!$A$14:$A$815,'15. New Fleet Description'!O$14:O$815, "", 0, 1)</f>
        <v/>
      </c>
      <c r="P150" s="541" t="str">
        <f>_xlfn.XLOOKUP($C150, '15. New Fleet Description'!$A$14:$A$815,'15. New Fleet Description'!P$14:P$815, "", 0, 1)</f>
        <v/>
      </c>
      <c r="Q150" s="541" t="str">
        <f>_xlfn.XLOOKUP($C150, '15. New Fleet Description'!$A$14:$A$815,'15. New Fleet Description'!R$14:R$815, "", 0, 1)</f>
        <v/>
      </c>
      <c r="R150" s="541" t="str">
        <f>_xlfn.XLOOKUP($C150, '15. New Fleet Description'!$A$14:$A$815,'15. New Fleet Description'!S$14:S$815, "", 0, 1)</f>
        <v/>
      </c>
      <c r="S150" s="541" t="str">
        <f>_xlfn.XLOOKUP($C150, '15. New Fleet Description'!$A$14:$A$815,'15. New Fleet Description'!T$14:T$815, "", 0, 1)</f>
        <v/>
      </c>
      <c r="T150" s="541" t="str">
        <f>_xlfn.XLOOKUP($C150, '15. New Fleet Description'!$A$14:$A$815,'15. New Fleet Description'!U$14:U$815, "", 0, 1)</f>
        <v/>
      </c>
      <c r="U150" s="541" t="str">
        <f>_xlfn.XLOOKUP($C150, '15. New Fleet Description'!$A$14:$A$815,'15. New Fleet Description'!V$14:V$815, "", 0, 1)</f>
        <v/>
      </c>
      <c r="V150" s="541" t="str">
        <f>_xlfn.XLOOKUP($C150, '15. New Fleet Description'!$A$14:$A$815,'15. New Fleet Description'!W$14:W$815, "", 0, 1)</f>
        <v/>
      </c>
      <c r="W150" s="541" t="str">
        <f>_xlfn.XLOOKUP($C150, '15. New Fleet Description'!$A$14:$A$815,'15. New Fleet Description'!X$14:X$815, "", 0, 1)</f>
        <v/>
      </c>
      <c r="X150" s="541" t="str">
        <f>_xlfn.XLOOKUP($C150, '15. New Fleet Description'!$A$14:$A$815,'15. New Fleet Description'!Z$14:Z$815, "", 0, 1)</f>
        <v/>
      </c>
      <c r="Y150" s="541" t="str">
        <f>_xlfn.XLOOKUP($C150, '15. New Fleet Description'!$A$14:$A$815,'15. New Fleet Description'!AA$14:AA$815, "", 0, 1)</f>
        <v/>
      </c>
      <c r="Z150" s="541" t="str">
        <f>_xlfn.XLOOKUP($C150, '15. New Fleet Description'!$A$14:$A$815,'15. New Fleet Description'!AB$14:AB$815, "", 0, 1)</f>
        <v/>
      </c>
      <c r="AA150" s="1076"/>
      <c r="AB150" s="1076" t="s">
        <v>212</v>
      </c>
      <c r="AC150" s="1091"/>
      <c r="AD150" s="1011"/>
      <c r="AE150" s="1011"/>
      <c r="AF150" s="1011"/>
      <c r="AG150" s="1092"/>
      <c r="AH150" s="1093"/>
      <c r="AI150" s="1093"/>
      <c r="AJ150" s="1093"/>
      <c r="AK150" s="1093"/>
      <c r="AL150" s="1093"/>
      <c r="AM150" s="1093"/>
      <c r="AN150" s="1093"/>
      <c r="AO150" s="1093"/>
      <c r="AP150" s="1094"/>
      <c r="AQ150" s="1092"/>
      <c r="AR150" s="1093"/>
      <c r="AS150" s="1093"/>
      <c r="AT150" s="1093"/>
      <c r="AU150" s="1093"/>
      <c r="AV150" s="1093"/>
      <c r="AW150" s="1093"/>
      <c r="AX150" s="1093"/>
      <c r="AY150" s="1093"/>
      <c r="AZ150" s="1093"/>
      <c r="BA150" s="1093"/>
      <c r="BB150" s="1093"/>
      <c r="BC150" s="1095"/>
      <c r="BD150" s="1096"/>
      <c r="BE150" s="1096"/>
      <c r="BF150" s="1237"/>
      <c r="BG150" s="1092"/>
      <c r="BH150" s="1093"/>
      <c r="BI150" s="1093"/>
      <c r="BJ150" s="1093"/>
      <c r="BK150" s="1097"/>
      <c r="BL150" s="1098"/>
      <c r="BM150" s="1093"/>
    </row>
    <row r="151" spans="1:65" ht="30" x14ac:dyDescent="0.25">
      <c r="A151" s="1182" t="s">
        <v>1711</v>
      </c>
      <c r="B151" s="1021"/>
      <c r="C151" s="1075"/>
      <c r="D151" s="515" t="str">
        <f>_xlfn.XLOOKUP($C151, '15. New Fleet Description'!$A$14:$A$815,'15. New Fleet Description'!H$14:H$815, "", 0, 1)</f>
        <v/>
      </c>
      <c r="E151" s="541" t="str">
        <f>_xlfn.XLOOKUP($C151, '15. New Fleet Description'!$A$14:$A$815,'15. New Fleet Description'!B$14:B$815, "", 0, 1)</f>
        <v/>
      </c>
      <c r="F151" s="541" t="str">
        <f>_xlfn.XLOOKUP($C151, '15. New Fleet Description'!$A$14:$A$815,'15. New Fleet Description'!C$14:C$815, "", 0, 1)</f>
        <v/>
      </c>
      <c r="G151" s="541" t="str">
        <f>_xlfn.XLOOKUP($C151, '15. New Fleet Description'!$A$14:$A$815,'15. New Fleet Description'!D$14:D$815, "", 0, 1)</f>
        <v/>
      </c>
      <c r="H151" s="541" t="str">
        <f>_xlfn.XLOOKUP($C151, '15. New Fleet Description'!$A$14:$A$815,'15. New Fleet Description'!E$14:E$815, "", 0, 1)</f>
        <v/>
      </c>
      <c r="I151" s="541" t="str">
        <f>_xlfn.XLOOKUP($C151, '15. New Fleet Description'!$A$14:$A$815,'15. New Fleet Description'!F$14:F$815, "", 0, 1)</f>
        <v/>
      </c>
      <c r="J151" s="541" t="str">
        <f>_xlfn.XLOOKUP($C151, '15. New Fleet Description'!$A$14:$A$815,'15. New Fleet Description'!G$14:G$815, "", 0, 1)</f>
        <v/>
      </c>
      <c r="K151" s="726" t="str">
        <f>_xlfn.XLOOKUP($C151, '15. New Fleet Description'!$A$14:$A$815,'15. New Fleet Description'!K$14:K$815, "", 0, 1)</f>
        <v/>
      </c>
      <c r="L151" s="541" t="str">
        <f>_xlfn.XLOOKUP($C151, '15. New Fleet Description'!$A$14:$A$815,'15. New Fleet Description'!L$14:L$815, "", 0, 1)</f>
        <v/>
      </c>
      <c r="M151" s="541" t="str">
        <f>_xlfn.XLOOKUP($C151, '15. New Fleet Description'!$A$14:$A$815,'15. New Fleet Description'!M$14:M$815, "", 0, 1)</f>
        <v/>
      </c>
      <c r="N151" s="541" t="str">
        <f>_xlfn.XLOOKUP($C151, '15. New Fleet Description'!$A$14:$A$815,'15. New Fleet Description'!N$14:N$815, "", 0, 1)</f>
        <v/>
      </c>
      <c r="O151" s="541" t="str">
        <f>_xlfn.XLOOKUP($C151, '15. New Fleet Description'!$A$14:$A$815,'15. New Fleet Description'!O$14:O$815, "", 0, 1)</f>
        <v/>
      </c>
      <c r="P151" s="541" t="str">
        <f>_xlfn.XLOOKUP($C151, '15. New Fleet Description'!$A$14:$A$815,'15. New Fleet Description'!P$14:P$815, "", 0, 1)</f>
        <v/>
      </c>
      <c r="Q151" s="541" t="str">
        <f>_xlfn.XLOOKUP($C151, '15. New Fleet Description'!$A$14:$A$815,'15. New Fleet Description'!R$14:R$815, "", 0, 1)</f>
        <v/>
      </c>
      <c r="R151" s="541" t="str">
        <f>_xlfn.XLOOKUP($C151, '15. New Fleet Description'!$A$14:$A$815,'15. New Fleet Description'!S$14:S$815, "", 0, 1)</f>
        <v/>
      </c>
      <c r="S151" s="541" t="str">
        <f>_xlfn.XLOOKUP($C151, '15. New Fleet Description'!$A$14:$A$815,'15. New Fleet Description'!T$14:T$815, "", 0, 1)</f>
        <v/>
      </c>
      <c r="T151" s="541" t="str">
        <f>_xlfn.XLOOKUP($C151, '15. New Fleet Description'!$A$14:$A$815,'15. New Fleet Description'!U$14:U$815, "", 0, 1)</f>
        <v/>
      </c>
      <c r="U151" s="541" t="str">
        <f>_xlfn.XLOOKUP($C151, '15. New Fleet Description'!$A$14:$A$815,'15. New Fleet Description'!V$14:V$815, "", 0, 1)</f>
        <v/>
      </c>
      <c r="V151" s="541" t="str">
        <f>_xlfn.XLOOKUP($C151, '15. New Fleet Description'!$A$14:$A$815,'15. New Fleet Description'!W$14:W$815, "", 0, 1)</f>
        <v/>
      </c>
      <c r="W151" s="541" t="str">
        <f>_xlfn.XLOOKUP($C151, '15. New Fleet Description'!$A$14:$A$815,'15. New Fleet Description'!X$14:X$815, "", 0, 1)</f>
        <v/>
      </c>
      <c r="X151" s="541" t="str">
        <f>_xlfn.XLOOKUP($C151, '15. New Fleet Description'!$A$14:$A$815,'15. New Fleet Description'!Z$14:Z$815, "", 0, 1)</f>
        <v/>
      </c>
      <c r="Y151" s="541" t="str">
        <f>_xlfn.XLOOKUP($C151, '15. New Fleet Description'!$A$14:$A$815,'15. New Fleet Description'!AA$14:AA$815, "", 0, 1)</f>
        <v/>
      </c>
      <c r="Z151" s="541" t="str">
        <f>_xlfn.XLOOKUP($C151, '15. New Fleet Description'!$A$14:$A$815,'15. New Fleet Description'!AB$14:AB$815, "", 0, 1)</f>
        <v/>
      </c>
      <c r="AA151" s="1076"/>
      <c r="AB151" s="1076" t="s">
        <v>212</v>
      </c>
      <c r="AC151" s="1091"/>
      <c r="AD151" s="1011"/>
      <c r="AE151" s="1011"/>
      <c r="AF151" s="1011"/>
      <c r="AG151" s="1092"/>
      <c r="AH151" s="1093"/>
      <c r="AI151" s="1093"/>
      <c r="AJ151" s="1093"/>
      <c r="AK151" s="1093"/>
      <c r="AL151" s="1093"/>
      <c r="AM151" s="1093"/>
      <c r="AN151" s="1093"/>
      <c r="AO151" s="1093"/>
      <c r="AP151" s="1094"/>
      <c r="AQ151" s="1092"/>
      <c r="AR151" s="1093"/>
      <c r="AS151" s="1093"/>
      <c r="AT151" s="1093"/>
      <c r="AU151" s="1093"/>
      <c r="AV151" s="1093"/>
      <c r="AW151" s="1093"/>
      <c r="AX151" s="1093"/>
      <c r="AY151" s="1093"/>
      <c r="AZ151" s="1093"/>
      <c r="BA151" s="1093"/>
      <c r="BB151" s="1093"/>
      <c r="BC151" s="1095"/>
      <c r="BD151" s="1096"/>
      <c r="BE151" s="1096"/>
      <c r="BF151" s="1237"/>
      <c r="BG151" s="1092"/>
      <c r="BH151" s="1093"/>
      <c r="BI151" s="1093"/>
      <c r="BJ151" s="1093"/>
      <c r="BK151" s="1097"/>
      <c r="BL151" s="1098"/>
      <c r="BM151" s="1093"/>
    </row>
    <row r="152" spans="1:65" ht="30" x14ac:dyDescent="0.25">
      <c r="A152" s="1182" t="s">
        <v>1712</v>
      </c>
      <c r="B152" s="1021"/>
      <c r="C152" s="1075"/>
      <c r="D152" s="515" t="str">
        <f>_xlfn.XLOOKUP($C152, '15. New Fleet Description'!$A$14:$A$815,'15. New Fleet Description'!H$14:H$815, "", 0, 1)</f>
        <v/>
      </c>
      <c r="E152" s="541" t="str">
        <f>_xlfn.XLOOKUP($C152, '15. New Fleet Description'!$A$14:$A$815,'15. New Fleet Description'!B$14:B$815, "", 0, 1)</f>
        <v/>
      </c>
      <c r="F152" s="541" t="str">
        <f>_xlfn.XLOOKUP($C152, '15. New Fleet Description'!$A$14:$A$815,'15. New Fleet Description'!C$14:C$815, "", 0, 1)</f>
        <v/>
      </c>
      <c r="G152" s="541" t="str">
        <f>_xlfn.XLOOKUP($C152, '15. New Fleet Description'!$A$14:$A$815,'15. New Fleet Description'!D$14:D$815, "", 0, 1)</f>
        <v/>
      </c>
      <c r="H152" s="541" t="str">
        <f>_xlfn.XLOOKUP($C152, '15. New Fleet Description'!$A$14:$A$815,'15. New Fleet Description'!E$14:E$815, "", 0, 1)</f>
        <v/>
      </c>
      <c r="I152" s="541" t="str">
        <f>_xlfn.XLOOKUP($C152, '15. New Fleet Description'!$A$14:$A$815,'15. New Fleet Description'!F$14:F$815, "", 0, 1)</f>
        <v/>
      </c>
      <c r="J152" s="541" t="str">
        <f>_xlfn.XLOOKUP($C152, '15. New Fleet Description'!$A$14:$A$815,'15. New Fleet Description'!G$14:G$815, "", 0, 1)</f>
        <v/>
      </c>
      <c r="K152" s="726" t="str">
        <f>_xlfn.XLOOKUP($C152, '15. New Fleet Description'!$A$14:$A$815,'15. New Fleet Description'!K$14:K$815, "", 0, 1)</f>
        <v/>
      </c>
      <c r="L152" s="541" t="str">
        <f>_xlfn.XLOOKUP($C152, '15. New Fleet Description'!$A$14:$A$815,'15. New Fleet Description'!L$14:L$815, "", 0, 1)</f>
        <v/>
      </c>
      <c r="M152" s="541" t="str">
        <f>_xlfn.XLOOKUP($C152, '15. New Fleet Description'!$A$14:$A$815,'15. New Fleet Description'!M$14:M$815, "", 0, 1)</f>
        <v/>
      </c>
      <c r="N152" s="541" t="str">
        <f>_xlfn.XLOOKUP($C152, '15. New Fleet Description'!$A$14:$A$815,'15. New Fleet Description'!N$14:N$815, "", 0, 1)</f>
        <v/>
      </c>
      <c r="O152" s="541" t="str">
        <f>_xlfn.XLOOKUP($C152, '15. New Fleet Description'!$A$14:$A$815,'15. New Fleet Description'!O$14:O$815, "", 0, 1)</f>
        <v/>
      </c>
      <c r="P152" s="541" t="str">
        <f>_xlfn.XLOOKUP($C152, '15. New Fleet Description'!$A$14:$A$815,'15. New Fleet Description'!P$14:P$815, "", 0, 1)</f>
        <v/>
      </c>
      <c r="Q152" s="541" t="str">
        <f>_xlfn.XLOOKUP($C152, '15. New Fleet Description'!$A$14:$A$815,'15. New Fleet Description'!R$14:R$815, "", 0, 1)</f>
        <v/>
      </c>
      <c r="R152" s="541" t="str">
        <f>_xlfn.XLOOKUP($C152, '15. New Fleet Description'!$A$14:$A$815,'15. New Fleet Description'!S$14:S$815, "", 0, 1)</f>
        <v/>
      </c>
      <c r="S152" s="541" t="str">
        <f>_xlfn.XLOOKUP($C152, '15. New Fleet Description'!$A$14:$A$815,'15. New Fleet Description'!T$14:T$815, "", 0, 1)</f>
        <v/>
      </c>
      <c r="T152" s="541" t="str">
        <f>_xlfn.XLOOKUP($C152, '15. New Fleet Description'!$A$14:$A$815,'15. New Fleet Description'!U$14:U$815, "", 0, 1)</f>
        <v/>
      </c>
      <c r="U152" s="541" t="str">
        <f>_xlfn.XLOOKUP($C152, '15. New Fleet Description'!$A$14:$A$815,'15. New Fleet Description'!V$14:V$815, "", 0, 1)</f>
        <v/>
      </c>
      <c r="V152" s="541" t="str">
        <f>_xlfn.XLOOKUP($C152, '15. New Fleet Description'!$A$14:$A$815,'15. New Fleet Description'!W$14:W$815, "", 0, 1)</f>
        <v/>
      </c>
      <c r="W152" s="541" t="str">
        <f>_xlfn.XLOOKUP($C152, '15. New Fleet Description'!$A$14:$A$815,'15. New Fleet Description'!X$14:X$815, "", 0, 1)</f>
        <v/>
      </c>
      <c r="X152" s="541" t="str">
        <f>_xlfn.XLOOKUP($C152, '15. New Fleet Description'!$A$14:$A$815,'15. New Fleet Description'!Z$14:Z$815, "", 0, 1)</f>
        <v/>
      </c>
      <c r="Y152" s="541" t="str">
        <f>_xlfn.XLOOKUP($C152, '15. New Fleet Description'!$A$14:$A$815,'15. New Fleet Description'!AA$14:AA$815, "", 0, 1)</f>
        <v/>
      </c>
      <c r="Z152" s="541" t="str">
        <f>_xlfn.XLOOKUP($C152, '15. New Fleet Description'!$A$14:$A$815,'15. New Fleet Description'!AB$14:AB$815, "", 0, 1)</f>
        <v/>
      </c>
      <c r="AA152" s="1076"/>
      <c r="AB152" s="1076" t="s">
        <v>212</v>
      </c>
      <c r="AC152" s="1091"/>
      <c r="AD152" s="1011"/>
      <c r="AE152" s="1011"/>
      <c r="AF152" s="1011"/>
      <c r="AG152" s="1092"/>
      <c r="AH152" s="1093"/>
      <c r="AI152" s="1093"/>
      <c r="AJ152" s="1093"/>
      <c r="AK152" s="1093"/>
      <c r="AL152" s="1093"/>
      <c r="AM152" s="1093"/>
      <c r="AN152" s="1093"/>
      <c r="AO152" s="1093"/>
      <c r="AP152" s="1094"/>
      <c r="AQ152" s="1092"/>
      <c r="AR152" s="1093"/>
      <c r="AS152" s="1093"/>
      <c r="AT152" s="1093"/>
      <c r="AU152" s="1093"/>
      <c r="AV152" s="1093"/>
      <c r="AW152" s="1093"/>
      <c r="AX152" s="1093"/>
      <c r="AY152" s="1093"/>
      <c r="AZ152" s="1093"/>
      <c r="BA152" s="1093"/>
      <c r="BB152" s="1093"/>
      <c r="BC152" s="1095"/>
      <c r="BD152" s="1096"/>
      <c r="BE152" s="1096"/>
      <c r="BF152" s="1237"/>
      <c r="BG152" s="1092"/>
      <c r="BH152" s="1093"/>
      <c r="BI152" s="1093"/>
      <c r="BJ152" s="1093"/>
      <c r="BK152" s="1097"/>
      <c r="BL152" s="1098"/>
      <c r="BM152" s="1093"/>
    </row>
    <row r="153" spans="1:65" ht="30" x14ac:dyDescent="0.25">
      <c r="A153" s="1182" t="s">
        <v>1713</v>
      </c>
      <c r="B153" s="1021"/>
      <c r="C153" s="1075"/>
      <c r="D153" s="515" t="str">
        <f>_xlfn.XLOOKUP($C153, '15. New Fleet Description'!$A$14:$A$815,'15. New Fleet Description'!H$14:H$815, "", 0, 1)</f>
        <v/>
      </c>
      <c r="E153" s="541" t="str">
        <f>_xlfn.XLOOKUP($C153, '15. New Fleet Description'!$A$14:$A$815,'15. New Fleet Description'!B$14:B$815, "", 0, 1)</f>
        <v/>
      </c>
      <c r="F153" s="541" t="str">
        <f>_xlfn.XLOOKUP($C153, '15. New Fleet Description'!$A$14:$A$815,'15. New Fleet Description'!C$14:C$815, "", 0, 1)</f>
        <v/>
      </c>
      <c r="G153" s="541" t="str">
        <f>_xlfn.XLOOKUP($C153, '15. New Fleet Description'!$A$14:$A$815,'15. New Fleet Description'!D$14:D$815, "", 0, 1)</f>
        <v/>
      </c>
      <c r="H153" s="541" t="str">
        <f>_xlfn.XLOOKUP($C153, '15. New Fleet Description'!$A$14:$A$815,'15. New Fleet Description'!E$14:E$815, "", 0, 1)</f>
        <v/>
      </c>
      <c r="I153" s="541" t="str">
        <f>_xlfn.XLOOKUP($C153, '15. New Fleet Description'!$A$14:$A$815,'15. New Fleet Description'!F$14:F$815, "", 0, 1)</f>
        <v/>
      </c>
      <c r="J153" s="541" t="str">
        <f>_xlfn.XLOOKUP($C153, '15. New Fleet Description'!$A$14:$A$815,'15. New Fleet Description'!G$14:G$815, "", 0, 1)</f>
        <v/>
      </c>
      <c r="K153" s="726" t="str">
        <f>_xlfn.XLOOKUP($C153, '15. New Fleet Description'!$A$14:$A$815,'15. New Fleet Description'!K$14:K$815, "", 0, 1)</f>
        <v/>
      </c>
      <c r="L153" s="541" t="str">
        <f>_xlfn.XLOOKUP($C153, '15. New Fleet Description'!$A$14:$A$815,'15. New Fleet Description'!L$14:L$815, "", 0, 1)</f>
        <v/>
      </c>
      <c r="M153" s="541" t="str">
        <f>_xlfn.XLOOKUP($C153, '15. New Fleet Description'!$A$14:$A$815,'15. New Fleet Description'!M$14:M$815, "", 0, 1)</f>
        <v/>
      </c>
      <c r="N153" s="541" t="str">
        <f>_xlfn.XLOOKUP($C153, '15. New Fleet Description'!$A$14:$A$815,'15. New Fleet Description'!N$14:N$815, "", 0, 1)</f>
        <v/>
      </c>
      <c r="O153" s="541" t="str">
        <f>_xlfn.XLOOKUP($C153, '15. New Fleet Description'!$A$14:$A$815,'15. New Fleet Description'!O$14:O$815, "", 0, 1)</f>
        <v/>
      </c>
      <c r="P153" s="541" t="str">
        <f>_xlfn.XLOOKUP($C153, '15. New Fleet Description'!$A$14:$A$815,'15. New Fleet Description'!P$14:P$815, "", 0, 1)</f>
        <v/>
      </c>
      <c r="Q153" s="541" t="str">
        <f>_xlfn.XLOOKUP($C153, '15. New Fleet Description'!$A$14:$A$815,'15. New Fleet Description'!R$14:R$815, "", 0, 1)</f>
        <v/>
      </c>
      <c r="R153" s="541" t="str">
        <f>_xlfn.XLOOKUP($C153, '15. New Fleet Description'!$A$14:$A$815,'15. New Fleet Description'!S$14:S$815, "", 0, 1)</f>
        <v/>
      </c>
      <c r="S153" s="541" t="str">
        <f>_xlfn.XLOOKUP($C153, '15. New Fleet Description'!$A$14:$A$815,'15. New Fleet Description'!T$14:T$815, "", 0, 1)</f>
        <v/>
      </c>
      <c r="T153" s="541" t="str">
        <f>_xlfn.XLOOKUP($C153, '15. New Fleet Description'!$A$14:$A$815,'15. New Fleet Description'!U$14:U$815, "", 0, 1)</f>
        <v/>
      </c>
      <c r="U153" s="541" t="str">
        <f>_xlfn.XLOOKUP($C153, '15. New Fleet Description'!$A$14:$A$815,'15. New Fleet Description'!V$14:V$815, "", 0, 1)</f>
        <v/>
      </c>
      <c r="V153" s="541" t="str">
        <f>_xlfn.XLOOKUP($C153, '15. New Fleet Description'!$A$14:$A$815,'15. New Fleet Description'!W$14:W$815, "", 0, 1)</f>
        <v/>
      </c>
      <c r="W153" s="541" t="str">
        <f>_xlfn.XLOOKUP($C153, '15. New Fleet Description'!$A$14:$A$815,'15. New Fleet Description'!X$14:X$815, "", 0, 1)</f>
        <v/>
      </c>
      <c r="X153" s="541" t="str">
        <f>_xlfn.XLOOKUP($C153, '15. New Fleet Description'!$A$14:$A$815,'15. New Fleet Description'!Z$14:Z$815, "", 0, 1)</f>
        <v/>
      </c>
      <c r="Y153" s="541" t="str">
        <f>_xlfn.XLOOKUP($C153, '15. New Fleet Description'!$A$14:$A$815,'15. New Fleet Description'!AA$14:AA$815, "", 0, 1)</f>
        <v/>
      </c>
      <c r="Z153" s="541" t="str">
        <f>_xlfn.XLOOKUP($C153, '15. New Fleet Description'!$A$14:$A$815,'15. New Fleet Description'!AB$14:AB$815, "", 0, 1)</f>
        <v/>
      </c>
      <c r="AA153" s="1076"/>
      <c r="AB153" s="1076" t="s">
        <v>212</v>
      </c>
      <c r="AC153" s="1091"/>
      <c r="AD153" s="1011"/>
      <c r="AE153" s="1011"/>
      <c r="AF153" s="1011"/>
      <c r="AG153" s="1092"/>
      <c r="AH153" s="1093"/>
      <c r="AI153" s="1093"/>
      <c r="AJ153" s="1093"/>
      <c r="AK153" s="1093"/>
      <c r="AL153" s="1093"/>
      <c r="AM153" s="1093"/>
      <c r="AN153" s="1093"/>
      <c r="AO153" s="1093"/>
      <c r="AP153" s="1094"/>
      <c r="AQ153" s="1092"/>
      <c r="AR153" s="1093"/>
      <c r="AS153" s="1093"/>
      <c r="AT153" s="1093"/>
      <c r="AU153" s="1093"/>
      <c r="AV153" s="1093"/>
      <c r="AW153" s="1093"/>
      <c r="AX153" s="1093"/>
      <c r="AY153" s="1093"/>
      <c r="AZ153" s="1093"/>
      <c r="BA153" s="1093"/>
      <c r="BB153" s="1093"/>
      <c r="BC153" s="1095"/>
      <c r="BD153" s="1096"/>
      <c r="BE153" s="1096"/>
      <c r="BF153" s="1237"/>
      <c r="BG153" s="1092"/>
      <c r="BH153" s="1093"/>
      <c r="BI153" s="1093"/>
      <c r="BJ153" s="1093"/>
      <c r="BK153" s="1097"/>
      <c r="BL153" s="1098"/>
      <c r="BM153" s="1093"/>
    </row>
    <row r="154" spans="1:65" ht="30" x14ac:dyDescent="0.25">
      <c r="A154" s="1182" t="s">
        <v>1714</v>
      </c>
      <c r="B154" s="1021"/>
      <c r="C154" s="1075"/>
      <c r="D154" s="515" t="str">
        <f>_xlfn.XLOOKUP($C154, '15. New Fleet Description'!$A$14:$A$815,'15. New Fleet Description'!H$14:H$815, "", 0, 1)</f>
        <v/>
      </c>
      <c r="E154" s="541" t="str">
        <f>_xlfn.XLOOKUP($C154, '15. New Fleet Description'!$A$14:$A$815,'15. New Fleet Description'!B$14:B$815, "", 0, 1)</f>
        <v/>
      </c>
      <c r="F154" s="541" t="str">
        <f>_xlfn.XLOOKUP($C154, '15. New Fleet Description'!$A$14:$A$815,'15. New Fleet Description'!C$14:C$815, "", 0, 1)</f>
        <v/>
      </c>
      <c r="G154" s="541" t="str">
        <f>_xlfn.XLOOKUP($C154, '15. New Fleet Description'!$A$14:$A$815,'15. New Fleet Description'!D$14:D$815, "", 0, 1)</f>
        <v/>
      </c>
      <c r="H154" s="541" t="str">
        <f>_xlfn.XLOOKUP($C154, '15. New Fleet Description'!$A$14:$A$815,'15. New Fleet Description'!E$14:E$815, "", 0, 1)</f>
        <v/>
      </c>
      <c r="I154" s="541" t="str">
        <f>_xlfn.XLOOKUP($C154, '15. New Fleet Description'!$A$14:$A$815,'15. New Fleet Description'!F$14:F$815, "", 0, 1)</f>
        <v/>
      </c>
      <c r="J154" s="541" t="str">
        <f>_xlfn.XLOOKUP($C154, '15. New Fleet Description'!$A$14:$A$815,'15. New Fleet Description'!G$14:G$815, "", 0, 1)</f>
        <v/>
      </c>
      <c r="K154" s="726" t="str">
        <f>_xlfn.XLOOKUP($C154, '15. New Fleet Description'!$A$14:$A$815,'15. New Fleet Description'!K$14:K$815, "", 0, 1)</f>
        <v/>
      </c>
      <c r="L154" s="541" t="str">
        <f>_xlfn.XLOOKUP($C154, '15. New Fleet Description'!$A$14:$A$815,'15. New Fleet Description'!L$14:L$815, "", 0, 1)</f>
        <v/>
      </c>
      <c r="M154" s="541" t="str">
        <f>_xlfn.XLOOKUP($C154, '15. New Fleet Description'!$A$14:$A$815,'15. New Fleet Description'!M$14:M$815, "", 0, 1)</f>
        <v/>
      </c>
      <c r="N154" s="541" t="str">
        <f>_xlfn.XLOOKUP($C154, '15. New Fleet Description'!$A$14:$A$815,'15. New Fleet Description'!N$14:N$815, "", 0, 1)</f>
        <v/>
      </c>
      <c r="O154" s="541" t="str">
        <f>_xlfn.XLOOKUP($C154, '15. New Fleet Description'!$A$14:$A$815,'15. New Fleet Description'!O$14:O$815, "", 0, 1)</f>
        <v/>
      </c>
      <c r="P154" s="541" t="str">
        <f>_xlfn.XLOOKUP($C154, '15. New Fleet Description'!$A$14:$A$815,'15. New Fleet Description'!P$14:P$815, "", 0, 1)</f>
        <v/>
      </c>
      <c r="Q154" s="541" t="str">
        <f>_xlfn.XLOOKUP($C154, '15. New Fleet Description'!$A$14:$A$815,'15. New Fleet Description'!R$14:R$815, "", 0, 1)</f>
        <v/>
      </c>
      <c r="R154" s="541" t="str">
        <f>_xlfn.XLOOKUP($C154, '15. New Fleet Description'!$A$14:$A$815,'15. New Fleet Description'!S$14:S$815, "", 0, 1)</f>
        <v/>
      </c>
      <c r="S154" s="541" t="str">
        <f>_xlfn.XLOOKUP($C154, '15. New Fleet Description'!$A$14:$A$815,'15. New Fleet Description'!T$14:T$815, "", 0, 1)</f>
        <v/>
      </c>
      <c r="T154" s="541" t="str">
        <f>_xlfn.XLOOKUP($C154, '15. New Fleet Description'!$A$14:$A$815,'15. New Fleet Description'!U$14:U$815, "", 0, 1)</f>
        <v/>
      </c>
      <c r="U154" s="541" t="str">
        <f>_xlfn.XLOOKUP($C154, '15. New Fleet Description'!$A$14:$A$815,'15. New Fleet Description'!V$14:V$815, "", 0, 1)</f>
        <v/>
      </c>
      <c r="V154" s="541" t="str">
        <f>_xlfn.XLOOKUP($C154, '15. New Fleet Description'!$A$14:$A$815,'15. New Fleet Description'!W$14:W$815, "", 0, 1)</f>
        <v/>
      </c>
      <c r="W154" s="541" t="str">
        <f>_xlfn.XLOOKUP($C154, '15. New Fleet Description'!$A$14:$A$815,'15. New Fleet Description'!X$14:X$815, "", 0, 1)</f>
        <v/>
      </c>
      <c r="X154" s="541" t="str">
        <f>_xlfn.XLOOKUP($C154, '15. New Fleet Description'!$A$14:$A$815,'15. New Fleet Description'!Z$14:Z$815, "", 0, 1)</f>
        <v/>
      </c>
      <c r="Y154" s="541" t="str">
        <f>_xlfn.XLOOKUP($C154, '15. New Fleet Description'!$A$14:$A$815,'15. New Fleet Description'!AA$14:AA$815, "", 0, 1)</f>
        <v/>
      </c>
      <c r="Z154" s="541" t="str">
        <f>_xlfn.XLOOKUP($C154, '15. New Fleet Description'!$A$14:$A$815,'15. New Fleet Description'!AB$14:AB$815, "", 0, 1)</f>
        <v/>
      </c>
      <c r="AA154" s="1076"/>
      <c r="AB154" s="1076" t="s">
        <v>212</v>
      </c>
      <c r="AC154" s="1091"/>
      <c r="AD154" s="1011"/>
      <c r="AE154" s="1011"/>
      <c r="AF154" s="1011"/>
      <c r="AG154" s="1092"/>
      <c r="AH154" s="1093"/>
      <c r="AI154" s="1093"/>
      <c r="AJ154" s="1093"/>
      <c r="AK154" s="1093"/>
      <c r="AL154" s="1093"/>
      <c r="AM154" s="1093"/>
      <c r="AN154" s="1093"/>
      <c r="AO154" s="1093"/>
      <c r="AP154" s="1094"/>
      <c r="AQ154" s="1092"/>
      <c r="AR154" s="1093"/>
      <c r="AS154" s="1093"/>
      <c r="AT154" s="1093"/>
      <c r="AU154" s="1093"/>
      <c r="AV154" s="1093"/>
      <c r="AW154" s="1093"/>
      <c r="AX154" s="1093"/>
      <c r="AY154" s="1093"/>
      <c r="AZ154" s="1093"/>
      <c r="BA154" s="1093"/>
      <c r="BB154" s="1093"/>
      <c r="BC154" s="1095"/>
      <c r="BD154" s="1096"/>
      <c r="BE154" s="1096"/>
      <c r="BF154" s="1237"/>
      <c r="BG154" s="1092"/>
      <c r="BH154" s="1093"/>
      <c r="BI154" s="1093"/>
      <c r="BJ154" s="1093"/>
      <c r="BK154" s="1097"/>
      <c r="BL154" s="1098"/>
      <c r="BM154" s="1093"/>
    </row>
    <row r="155" spans="1:65" ht="30" x14ac:dyDescent="0.25">
      <c r="A155" s="1182" t="s">
        <v>1715</v>
      </c>
      <c r="B155" s="1021"/>
      <c r="C155" s="1075"/>
      <c r="D155" s="515" t="str">
        <f>_xlfn.XLOOKUP($C155, '15. New Fleet Description'!$A$14:$A$815,'15. New Fleet Description'!H$14:H$815, "", 0, 1)</f>
        <v/>
      </c>
      <c r="E155" s="541" t="str">
        <f>_xlfn.XLOOKUP($C155, '15. New Fleet Description'!$A$14:$A$815,'15. New Fleet Description'!B$14:B$815, "", 0, 1)</f>
        <v/>
      </c>
      <c r="F155" s="541" t="str">
        <f>_xlfn.XLOOKUP($C155, '15. New Fleet Description'!$A$14:$A$815,'15. New Fleet Description'!C$14:C$815, "", 0, 1)</f>
        <v/>
      </c>
      <c r="G155" s="541" t="str">
        <f>_xlfn.XLOOKUP($C155, '15. New Fleet Description'!$A$14:$A$815,'15. New Fleet Description'!D$14:D$815, "", 0, 1)</f>
        <v/>
      </c>
      <c r="H155" s="541" t="str">
        <f>_xlfn.XLOOKUP($C155, '15. New Fleet Description'!$A$14:$A$815,'15. New Fleet Description'!E$14:E$815, "", 0, 1)</f>
        <v/>
      </c>
      <c r="I155" s="541" t="str">
        <f>_xlfn.XLOOKUP($C155, '15. New Fleet Description'!$A$14:$A$815,'15. New Fleet Description'!F$14:F$815, "", 0, 1)</f>
        <v/>
      </c>
      <c r="J155" s="541" t="str">
        <f>_xlfn.XLOOKUP($C155, '15. New Fleet Description'!$A$14:$A$815,'15. New Fleet Description'!G$14:G$815, "", 0, 1)</f>
        <v/>
      </c>
      <c r="K155" s="726" t="str">
        <f>_xlfn.XLOOKUP($C155, '15. New Fleet Description'!$A$14:$A$815,'15. New Fleet Description'!K$14:K$815, "", 0, 1)</f>
        <v/>
      </c>
      <c r="L155" s="541" t="str">
        <f>_xlfn.XLOOKUP($C155, '15. New Fleet Description'!$A$14:$A$815,'15. New Fleet Description'!L$14:L$815, "", 0, 1)</f>
        <v/>
      </c>
      <c r="M155" s="541" t="str">
        <f>_xlfn.XLOOKUP($C155, '15. New Fleet Description'!$A$14:$A$815,'15. New Fleet Description'!M$14:M$815, "", 0, 1)</f>
        <v/>
      </c>
      <c r="N155" s="541" t="str">
        <f>_xlfn.XLOOKUP($C155, '15. New Fleet Description'!$A$14:$A$815,'15. New Fleet Description'!N$14:N$815, "", 0, 1)</f>
        <v/>
      </c>
      <c r="O155" s="541" t="str">
        <f>_xlfn.XLOOKUP($C155, '15. New Fleet Description'!$A$14:$A$815,'15. New Fleet Description'!O$14:O$815, "", 0, 1)</f>
        <v/>
      </c>
      <c r="P155" s="541" t="str">
        <f>_xlfn.XLOOKUP($C155, '15. New Fleet Description'!$A$14:$A$815,'15. New Fleet Description'!P$14:P$815, "", 0, 1)</f>
        <v/>
      </c>
      <c r="Q155" s="541" t="str">
        <f>_xlfn.XLOOKUP($C155, '15. New Fleet Description'!$A$14:$A$815,'15. New Fleet Description'!R$14:R$815, "", 0, 1)</f>
        <v/>
      </c>
      <c r="R155" s="541" t="str">
        <f>_xlfn.XLOOKUP($C155, '15. New Fleet Description'!$A$14:$A$815,'15. New Fleet Description'!S$14:S$815, "", 0, 1)</f>
        <v/>
      </c>
      <c r="S155" s="541" t="str">
        <f>_xlfn.XLOOKUP($C155, '15. New Fleet Description'!$A$14:$A$815,'15. New Fleet Description'!T$14:T$815, "", 0, 1)</f>
        <v/>
      </c>
      <c r="T155" s="541" t="str">
        <f>_xlfn.XLOOKUP($C155, '15. New Fleet Description'!$A$14:$A$815,'15. New Fleet Description'!U$14:U$815, "", 0, 1)</f>
        <v/>
      </c>
      <c r="U155" s="541" t="str">
        <f>_xlfn.XLOOKUP($C155, '15. New Fleet Description'!$A$14:$A$815,'15. New Fleet Description'!V$14:V$815, "", 0, 1)</f>
        <v/>
      </c>
      <c r="V155" s="541" t="str">
        <f>_xlfn.XLOOKUP($C155, '15. New Fleet Description'!$A$14:$A$815,'15. New Fleet Description'!W$14:W$815, "", 0, 1)</f>
        <v/>
      </c>
      <c r="W155" s="541" t="str">
        <f>_xlfn.XLOOKUP($C155, '15. New Fleet Description'!$A$14:$A$815,'15. New Fleet Description'!X$14:X$815, "", 0, 1)</f>
        <v/>
      </c>
      <c r="X155" s="541" t="str">
        <f>_xlfn.XLOOKUP($C155, '15. New Fleet Description'!$A$14:$A$815,'15. New Fleet Description'!Z$14:Z$815, "", 0, 1)</f>
        <v/>
      </c>
      <c r="Y155" s="541" t="str">
        <f>_xlfn.XLOOKUP($C155, '15. New Fleet Description'!$A$14:$A$815,'15. New Fleet Description'!AA$14:AA$815, "", 0, 1)</f>
        <v/>
      </c>
      <c r="Z155" s="541" t="str">
        <f>_xlfn.XLOOKUP($C155, '15. New Fleet Description'!$A$14:$A$815,'15. New Fleet Description'!AB$14:AB$815, "", 0, 1)</f>
        <v/>
      </c>
      <c r="AA155" s="1076"/>
      <c r="AB155" s="1076" t="s">
        <v>212</v>
      </c>
      <c r="AC155" s="1091"/>
      <c r="AD155" s="1011"/>
      <c r="AE155" s="1011"/>
      <c r="AF155" s="1011"/>
      <c r="AG155" s="1092"/>
      <c r="AH155" s="1093"/>
      <c r="AI155" s="1093"/>
      <c r="AJ155" s="1093"/>
      <c r="AK155" s="1093"/>
      <c r="AL155" s="1093"/>
      <c r="AM155" s="1093"/>
      <c r="AN155" s="1093"/>
      <c r="AO155" s="1093"/>
      <c r="AP155" s="1094"/>
      <c r="AQ155" s="1092"/>
      <c r="AR155" s="1093"/>
      <c r="AS155" s="1093"/>
      <c r="AT155" s="1093"/>
      <c r="AU155" s="1093"/>
      <c r="AV155" s="1093"/>
      <c r="AW155" s="1093"/>
      <c r="AX155" s="1093"/>
      <c r="AY155" s="1093"/>
      <c r="AZ155" s="1093"/>
      <c r="BA155" s="1093"/>
      <c r="BB155" s="1093"/>
      <c r="BC155" s="1095"/>
      <c r="BD155" s="1096"/>
      <c r="BE155" s="1096"/>
      <c r="BF155" s="1237"/>
      <c r="BG155" s="1092"/>
      <c r="BH155" s="1093"/>
      <c r="BI155" s="1093"/>
      <c r="BJ155" s="1093"/>
      <c r="BK155" s="1097"/>
      <c r="BL155" s="1098"/>
      <c r="BM155" s="1093"/>
    </row>
    <row r="156" spans="1:65" ht="30" x14ac:dyDescent="0.25">
      <c r="A156" s="1182" t="s">
        <v>1716</v>
      </c>
      <c r="B156" s="1021"/>
      <c r="C156" s="1075"/>
      <c r="D156" s="515" t="str">
        <f>_xlfn.XLOOKUP($C156, '15. New Fleet Description'!$A$14:$A$815,'15. New Fleet Description'!H$14:H$815, "", 0, 1)</f>
        <v/>
      </c>
      <c r="E156" s="541" t="str">
        <f>_xlfn.XLOOKUP($C156, '15. New Fleet Description'!$A$14:$A$815,'15. New Fleet Description'!B$14:B$815, "", 0, 1)</f>
        <v/>
      </c>
      <c r="F156" s="541" t="str">
        <f>_xlfn.XLOOKUP($C156, '15. New Fleet Description'!$A$14:$A$815,'15. New Fleet Description'!C$14:C$815, "", 0, 1)</f>
        <v/>
      </c>
      <c r="G156" s="541" t="str">
        <f>_xlfn.XLOOKUP($C156, '15. New Fleet Description'!$A$14:$A$815,'15. New Fleet Description'!D$14:D$815, "", 0, 1)</f>
        <v/>
      </c>
      <c r="H156" s="541" t="str">
        <f>_xlfn.XLOOKUP($C156, '15. New Fleet Description'!$A$14:$A$815,'15. New Fleet Description'!E$14:E$815, "", 0, 1)</f>
        <v/>
      </c>
      <c r="I156" s="541" t="str">
        <f>_xlfn.XLOOKUP($C156, '15. New Fleet Description'!$A$14:$A$815,'15. New Fleet Description'!F$14:F$815, "", 0, 1)</f>
        <v/>
      </c>
      <c r="J156" s="541" t="str">
        <f>_xlfn.XLOOKUP($C156, '15. New Fleet Description'!$A$14:$A$815,'15. New Fleet Description'!G$14:G$815, "", 0, 1)</f>
        <v/>
      </c>
      <c r="K156" s="726" t="str">
        <f>_xlfn.XLOOKUP($C156, '15. New Fleet Description'!$A$14:$A$815,'15. New Fleet Description'!K$14:K$815, "", 0, 1)</f>
        <v/>
      </c>
      <c r="L156" s="541" t="str">
        <f>_xlfn.XLOOKUP($C156, '15. New Fleet Description'!$A$14:$A$815,'15. New Fleet Description'!L$14:L$815, "", 0, 1)</f>
        <v/>
      </c>
      <c r="M156" s="541" t="str">
        <f>_xlfn.XLOOKUP($C156, '15. New Fleet Description'!$A$14:$A$815,'15. New Fleet Description'!M$14:M$815, "", 0, 1)</f>
        <v/>
      </c>
      <c r="N156" s="541" t="str">
        <f>_xlfn.XLOOKUP($C156, '15. New Fleet Description'!$A$14:$A$815,'15. New Fleet Description'!N$14:N$815, "", 0, 1)</f>
        <v/>
      </c>
      <c r="O156" s="541" t="str">
        <f>_xlfn.XLOOKUP($C156, '15. New Fleet Description'!$A$14:$A$815,'15. New Fleet Description'!O$14:O$815, "", 0, 1)</f>
        <v/>
      </c>
      <c r="P156" s="541" t="str">
        <f>_xlfn.XLOOKUP($C156, '15. New Fleet Description'!$A$14:$A$815,'15. New Fleet Description'!P$14:P$815, "", 0, 1)</f>
        <v/>
      </c>
      <c r="Q156" s="541" t="str">
        <f>_xlfn.XLOOKUP($C156, '15. New Fleet Description'!$A$14:$A$815,'15. New Fleet Description'!R$14:R$815, "", 0, 1)</f>
        <v/>
      </c>
      <c r="R156" s="541" t="str">
        <f>_xlfn.XLOOKUP($C156, '15. New Fleet Description'!$A$14:$A$815,'15. New Fleet Description'!S$14:S$815, "", 0, 1)</f>
        <v/>
      </c>
      <c r="S156" s="541" t="str">
        <f>_xlfn.XLOOKUP($C156, '15. New Fleet Description'!$A$14:$A$815,'15. New Fleet Description'!T$14:T$815, "", 0, 1)</f>
        <v/>
      </c>
      <c r="T156" s="541" t="str">
        <f>_xlfn.XLOOKUP($C156, '15. New Fleet Description'!$A$14:$A$815,'15. New Fleet Description'!U$14:U$815, "", 0, 1)</f>
        <v/>
      </c>
      <c r="U156" s="541" t="str">
        <f>_xlfn.XLOOKUP($C156, '15. New Fleet Description'!$A$14:$A$815,'15. New Fleet Description'!V$14:V$815, "", 0, 1)</f>
        <v/>
      </c>
      <c r="V156" s="541" t="str">
        <f>_xlfn.XLOOKUP($C156, '15. New Fleet Description'!$A$14:$A$815,'15. New Fleet Description'!W$14:W$815, "", 0, 1)</f>
        <v/>
      </c>
      <c r="W156" s="541" t="str">
        <f>_xlfn.XLOOKUP($C156, '15. New Fleet Description'!$A$14:$A$815,'15. New Fleet Description'!X$14:X$815, "", 0, 1)</f>
        <v/>
      </c>
      <c r="X156" s="541" t="str">
        <f>_xlfn.XLOOKUP($C156, '15. New Fleet Description'!$A$14:$A$815,'15. New Fleet Description'!Z$14:Z$815, "", 0, 1)</f>
        <v/>
      </c>
      <c r="Y156" s="541" t="str">
        <f>_xlfn.XLOOKUP($C156, '15. New Fleet Description'!$A$14:$A$815,'15. New Fleet Description'!AA$14:AA$815, "", 0, 1)</f>
        <v/>
      </c>
      <c r="Z156" s="541" t="str">
        <f>_xlfn.XLOOKUP($C156, '15. New Fleet Description'!$A$14:$A$815,'15. New Fleet Description'!AB$14:AB$815, "", 0, 1)</f>
        <v/>
      </c>
      <c r="AA156" s="1076"/>
      <c r="AB156" s="1076" t="s">
        <v>212</v>
      </c>
      <c r="AC156" s="1091"/>
      <c r="AD156" s="1011"/>
      <c r="AE156" s="1011"/>
      <c r="AF156" s="1011"/>
      <c r="AG156" s="1092"/>
      <c r="AH156" s="1093"/>
      <c r="AI156" s="1093"/>
      <c r="AJ156" s="1093"/>
      <c r="AK156" s="1093"/>
      <c r="AL156" s="1093"/>
      <c r="AM156" s="1093"/>
      <c r="AN156" s="1093"/>
      <c r="AO156" s="1093"/>
      <c r="AP156" s="1094"/>
      <c r="AQ156" s="1092"/>
      <c r="AR156" s="1093"/>
      <c r="AS156" s="1093"/>
      <c r="AT156" s="1093"/>
      <c r="AU156" s="1093"/>
      <c r="AV156" s="1093"/>
      <c r="AW156" s="1093"/>
      <c r="AX156" s="1093"/>
      <c r="AY156" s="1093"/>
      <c r="AZ156" s="1093"/>
      <c r="BA156" s="1093"/>
      <c r="BB156" s="1093"/>
      <c r="BC156" s="1095"/>
      <c r="BD156" s="1096"/>
      <c r="BE156" s="1096"/>
      <c r="BF156" s="1237"/>
      <c r="BG156" s="1092"/>
      <c r="BH156" s="1093"/>
      <c r="BI156" s="1093"/>
      <c r="BJ156" s="1093"/>
      <c r="BK156" s="1097"/>
      <c r="BL156" s="1098"/>
      <c r="BM156" s="1093"/>
    </row>
    <row r="157" spans="1:65" ht="30" x14ac:dyDescent="0.25">
      <c r="A157" s="1182" t="s">
        <v>1717</v>
      </c>
      <c r="B157" s="1021"/>
      <c r="C157" s="1075"/>
      <c r="D157" s="515" t="str">
        <f>_xlfn.XLOOKUP($C157, '15. New Fleet Description'!$A$14:$A$815,'15. New Fleet Description'!H$14:H$815, "", 0, 1)</f>
        <v/>
      </c>
      <c r="E157" s="541" t="str">
        <f>_xlfn.XLOOKUP($C157, '15. New Fleet Description'!$A$14:$A$815,'15. New Fleet Description'!B$14:B$815, "", 0, 1)</f>
        <v/>
      </c>
      <c r="F157" s="541" t="str">
        <f>_xlfn.XLOOKUP($C157, '15. New Fleet Description'!$A$14:$A$815,'15. New Fleet Description'!C$14:C$815, "", 0, 1)</f>
        <v/>
      </c>
      <c r="G157" s="541" t="str">
        <f>_xlfn.XLOOKUP($C157, '15. New Fleet Description'!$A$14:$A$815,'15. New Fleet Description'!D$14:D$815, "", 0, 1)</f>
        <v/>
      </c>
      <c r="H157" s="541" t="str">
        <f>_xlfn.XLOOKUP($C157, '15. New Fleet Description'!$A$14:$A$815,'15. New Fleet Description'!E$14:E$815, "", 0, 1)</f>
        <v/>
      </c>
      <c r="I157" s="541" t="str">
        <f>_xlfn.XLOOKUP($C157, '15. New Fleet Description'!$A$14:$A$815,'15. New Fleet Description'!F$14:F$815, "", 0, 1)</f>
        <v/>
      </c>
      <c r="J157" s="541" t="str">
        <f>_xlfn.XLOOKUP($C157, '15. New Fleet Description'!$A$14:$A$815,'15. New Fleet Description'!G$14:G$815, "", 0, 1)</f>
        <v/>
      </c>
      <c r="K157" s="726" t="str">
        <f>_xlfn.XLOOKUP($C157, '15. New Fleet Description'!$A$14:$A$815,'15. New Fleet Description'!K$14:K$815, "", 0, 1)</f>
        <v/>
      </c>
      <c r="L157" s="541" t="str">
        <f>_xlfn.XLOOKUP($C157, '15. New Fleet Description'!$A$14:$A$815,'15. New Fleet Description'!L$14:L$815, "", 0, 1)</f>
        <v/>
      </c>
      <c r="M157" s="541" t="str">
        <f>_xlfn.XLOOKUP($C157, '15. New Fleet Description'!$A$14:$A$815,'15. New Fleet Description'!M$14:M$815, "", 0, 1)</f>
        <v/>
      </c>
      <c r="N157" s="541" t="str">
        <f>_xlfn.XLOOKUP($C157, '15. New Fleet Description'!$A$14:$A$815,'15. New Fleet Description'!N$14:N$815, "", 0, 1)</f>
        <v/>
      </c>
      <c r="O157" s="541" t="str">
        <f>_xlfn.XLOOKUP($C157, '15. New Fleet Description'!$A$14:$A$815,'15. New Fleet Description'!O$14:O$815, "", 0, 1)</f>
        <v/>
      </c>
      <c r="P157" s="541" t="str">
        <f>_xlfn.XLOOKUP($C157, '15. New Fleet Description'!$A$14:$A$815,'15. New Fleet Description'!P$14:P$815, "", 0, 1)</f>
        <v/>
      </c>
      <c r="Q157" s="541" t="str">
        <f>_xlfn.XLOOKUP($C157, '15. New Fleet Description'!$A$14:$A$815,'15. New Fleet Description'!R$14:R$815, "", 0, 1)</f>
        <v/>
      </c>
      <c r="R157" s="541" t="str">
        <f>_xlfn.XLOOKUP($C157, '15. New Fleet Description'!$A$14:$A$815,'15. New Fleet Description'!S$14:S$815, "", 0, 1)</f>
        <v/>
      </c>
      <c r="S157" s="541" t="str">
        <f>_xlfn.XLOOKUP($C157, '15. New Fleet Description'!$A$14:$A$815,'15. New Fleet Description'!T$14:T$815, "", 0, 1)</f>
        <v/>
      </c>
      <c r="T157" s="541" t="str">
        <f>_xlfn.XLOOKUP($C157, '15. New Fleet Description'!$A$14:$A$815,'15. New Fleet Description'!U$14:U$815, "", 0, 1)</f>
        <v/>
      </c>
      <c r="U157" s="541" t="str">
        <f>_xlfn.XLOOKUP($C157, '15. New Fleet Description'!$A$14:$A$815,'15. New Fleet Description'!V$14:V$815, "", 0, 1)</f>
        <v/>
      </c>
      <c r="V157" s="541" t="str">
        <f>_xlfn.XLOOKUP($C157, '15. New Fleet Description'!$A$14:$A$815,'15. New Fleet Description'!W$14:W$815, "", 0, 1)</f>
        <v/>
      </c>
      <c r="W157" s="541" t="str">
        <f>_xlfn.XLOOKUP($C157, '15. New Fleet Description'!$A$14:$A$815,'15. New Fleet Description'!X$14:X$815, "", 0, 1)</f>
        <v/>
      </c>
      <c r="X157" s="541" t="str">
        <f>_xlfn.XLOOKUP($C157, '15. New Fleet Description'!$A$14:$A$815,'15. New Fleet Description'!Z$14:Z$815, "", 0, 1)</f>
        <v/>
      </c>
      <c r="Y157" s="541" t="str">
        <f>_xlfn.XLOOKUP($C157, '15. New Fleet Description'!$A$14:$A$815,'15. New Fleet Description'!AA$14:AA$815, "", 0, 1)</f>
        <v/>
      </c>
      <c r="Z157" s="541" t="str">
        <f>_xlfn.XLOOKUP($C157, '15. New Fleet Description'!$A$14:$A$815,'15. New Fleet Description'!AB$14:AB$815, "", 0, 1)</f>
        <v/>
      </c>
      <c r="AA157" s="1076"/>
      <c r="AB157" s="1076" t="s">
        <v>212</v>
      </c>
      <c r="AC157" s="1091"/>
      <c r="AD157" s="1011"/>
      <c r="AE157" s="1011"/>
      <c r="AF157" s="1011"/>
      <c r="AG157" s="1092"/>
      <c r="AH157" s="1093"/>
      <c r="AI157" s="1093"/>
      <c r="AJ157" s="1093"/>
      <c r="AK157" s="1093"/>
      <c r="AL157" s="1093"/>
      <c r="AM157" s="1093"/>
      <c r="AN157" s="1093"/>
      <c r="AO157" s="1093"/>
      <c r="AP157" s="1094"/>
      <c r="AQ157" s="1092"/>
      <c r="AR157" s="1093"/>
      <c r="AS157" s="1093"/>
      <c r="AT157" s="1093"/>
      <c r="AU157" s="1093"/>
      <c r="AV157" s="1093"/>
      <c r="AW157" s="1093"/>
      <c r="AX157" s="1093"/>
      <c r="AY157" s="1093"/>
      <c r="AZ157" s="1093"/>
      <c r="BA157" s="1093"/>
      <c r="BB157" s="1093"/>
      <c r="BC157" s="1095"/>
      <c r="BD157" s="1096"/>
      <c r="BE157" s="1096"/>
      <c r="BF157" s="1237"/>
      <c r="BG157" s="1092"/>
      <c r="BH157" s="1093"/>
      <c r="BI157" s="1093"/>
      <c r="BJ157" s="1093"/>
      <c r="BK157" s="1097"/>
      <c r="BL157" s="1098"/>
      <c r="BM157" s="1093"/>
    </row>
    <row r="158" spans="1:65" ht="30" x14ac:dyDescent="0.25">
      <c r="A158" s="1182" t="s">
        <v>1718</v>
      </c>
      <c r="B158" s="1021"/>
      <c r="C158" s="1075"/>
      <c r="D158" s="515" t="str">
        <f>_xlfn.XLOOKUP($C158, '15. New Fleet Description'!$A$14:$A$815,'15. New Fleet Description'!H$14:H$815, "", 0, 1)</f>
        <v/>
      </c>
      <c r="E158" s="541" t="str">
        <f>_xlfn.XLOOKUP($C158, '15. New Fleet Description'!$A$14:$A$815,'15. New Fleet Description'!B$14:B$815, "", 0, 1)</f>
        <v/>
      </c>
      <c r="F158" s="541" t="str">
        <f>_xlfn.XLOOKUP($C158, '15. New Fleet Description'!$A$14:$A$815,'15. New Fleet Description'!C$14:C$815, "", 0, 1)</f>
        <v/>
      </c>
      <c r="G158" s="541" t="str">
        <f>_xlfn.XLOOKUP($C158, '15. New Fleet Description'!$A$14:$A$815,'15. New Fleet Description'!D$14:D$815, "", 0, 1)</f>
        <v/>
      </c>
      <c r="H158" s="541" t="str">
        <f>_xlfn.XLOOKUP($C158, '15. New Fleet Description'!$A$14:$A$815,'15. New Fleet Description'!E$14:E$815, "", 0, 1)</f>
        <v/>
      </c>
      <c r="I158" s="541" t="str">
        <f>_xlfn.XLOOKUP($C158, '15. New Fleet Description'!$A$14:$A$815,'15. New Fleet Description'!F$14:F$815, "", 0, 1)</f>
        <v/>
      </c>
      <c r="J158" s="541" t="str">
        <f>_xlfn.XLOOKUP($C158, '15. New Fleet Description'!$A$14:$A$815,'15. New Fleet Description'!G$14:G$815, "", 0, 1)</f>
        <v/>
      </c>
      <c r="K158" s="726" t="str">
        <f>_xlfn.XLOOKUP($C158, '15. New Fleet Description'!$A$14:$A$815,'15. New Fleet Description'!K$14:K$815, "", 0, 1)</f>
        <v/>
      </c>
      <c r="L158" s="541" t="str">
        <f>_xlfn.XLOOKUP($C158, '15. New Fleet Description'!$A$14:$A$815,'15. New Fleet Description'!L$14:L$815, "", 0, 1)</f>
        <v/>
      </c>
      <c r="M158" s="541" t="str">
        <f>_xlfn.XLOOKUP($C158, '15. New Fleet Description'!$A$14:$A$815,'15. New Fleet Description'!M$14:M$815, "", 0, 1)</f>
        <v/>
      </c>
      <c r="N158" s="541" t="str">
        <f>_xlfn.XLOOKUP($C158, '15. New Fleet Description'!$A$14:$A$815,'15. New Fleet Description'!N$14:N$815, "", 0, 1)</f>
        <v/>
      </c>
      <c r="O158" s="541" t="str">
        <f>_xlfn.XLOOKUP($C158, '15. New Fleet Description'!$A$14:$A$815,'15. New Fleet Description'!O$14:O$815, "", 0, 1)</f>
        <v/>
      </c>
      <c r="P158" s="541" t="str">
        <f>_xlfn.XLOOKUP($C158, '15. New Fleet Description'!$A$14:$A$815,'15. New Fleet Description'!P$14:P$815, "", 0, 1)</f>
        <v/>
      </c>
      <c r="Q158" s="541" t="str">
        <f>_xlfn.XLOOKUP($C158, '15. New Fleet Description'!$A$14:$A$815,'15. New Fleet Description'!R$14:R$815, "", 0, 1)</f>
        <v/>
      </c>
      <c r="R158" s="541" t="str">
        <f>_xlfn.XLOOKUP($C158, '15. New Fleet Description'!$A$14:$A$815,'15. New Fleet Description'!S$14:S$815, "", 0, 1)</f>
        <v/>
      </c>
      <c r="S158" s="541" t="str">
        <f>_xlfn.XLOOKUP($C158, '15. New Fleet Description'!$A$14:$A$815,'15. New Fleet Description'!T$14:T$815, "", 0, 1)</f>
        <v/>
      </c>
      <c r="T158" s="541" t="str">
        <f>_xlfn.XLOOKUP($C158, '15. New Fleet Description'!$A$14:$A$815,'15. New Fleet Description'!U$14:U$815, "", 0, 1)</f>
        <v/>
      </c>
      <c r="U158" s="541" t="str">
        <f>_xlfn.XLOOKUP($C158, '15. New Fleet Description'!$A$14:$A$815,'15. New Fleet Description'!V$14:V$815, "", 0, 1)</f>
        <v/>
      </c>
      <c r="V158" s="541" t="str">
        <f>_xlfn.XLOOKUP($C158, '15. New Fleet Description'!$A$14:$A$815,'15. New Fleet Description'!W$14:W$815, "", 0, 1)</f>
        <v/>
      </c>
      <c r="W158" s="541" t="str">
        <f>_xlfn.XLOOKUP($C158, '15. New Fleet Description'!$A$14:$A$815,'15. New Fleet Description'!X$14:X$815, "", 0, 1)</f>
        <v/>
      </c>
      <c r="X158" s="541" t="str">
        <f>_xlfn.XLOOKUP($C158, '15. New Fleet Description'!$A$14:$A$815,'15. New Fleet Description'!Z$14:Z$815, "", 0, 1)</f>
        <v/>
      </c>
      <c r="Y158" s="541" t="str">
        <f>_xlfn.XLOOKUP($C158, '15. New Fleet Description'!$A$14:$A$815,'15. New Fleet Description'!AA$14:AA$815, "", 0, 1)</f>
        <v/>
      </c>
      <c r="Z158" s="541" t="str">
        <f>_xlfn.XLOOKUP($C158, '15. New Fleet Description'!$A$14:$A$815,'15. New Fleet Description'!AB$14:AB$815, "", 0, 1)</f>
        <v/>
      </c>
      <c r="AA158" s="1076"/>
      <c r="AB158" s="1076" t="s">
        <v>212</v>
      </c>
      <c r="AC158" s="1091"/>
      <c r="AD158" s="1011"/>
      <c r="AE158" s="1011"/>
      <c r="AF158" s="1011"/>
      <c r="AG158" s="1092"/>
      <c r="AH158" s="1093"/>
      <c r="AI158" s="1093"/>
      <c r="AJ158" s="1093"/>
      <c r="AK158" s="1093"/>
      <c r="AL158" s="1093"/>
      <c r="AM158" s="1093"/>
      <c r="AN158" s="1093"/>
      <c r="AO158" s="1093"/>
      <c r="AP158" s="1094"/>
      <c r="AQ158" s="1092"/>
      <c r="AR158" s="1093"/>
      <c r="AS158" s="1093"/>
      <c r="AT158" s="1093"/>
      <c r="AU158" s="1093"/>
      <c r="AV158" s="1093"/>
      <c r="AW158" s="1093"/>
      <c r="AX158" s="1093"/>
      <c r="AY158" s="1093"/>
      <c r="AZ158" s="1093"/>
      <c r="BA158" s="1093"/>
      <c r="BB158" s="1093"/>
      <c r="BC158" s="1095"/>
      <c r="BD158" s="1096"/>
      <c r="BE158" s="1096"/>
      <c r="BF158" s="1237"/>
      <c r="BG158" s="1092"/>
      <c r="BH158" s="1093"/>
      <c r="BI158" s="1093"/>
      <c r="BJ158" s="1093"/>
      <c r="BK158" s="1097"/>
      <c r="BL158" s="1098"/>
      <c r="BM158" s="1093"/>
    </row>
    <row r="159" spans="1:65" ht="30" x14ac:dyDescent="0.25">
      <c r="A159" s="1182" t="s">
        <v>1719</v>
      </c>
      <c r="B159" s="1021"/>
      <c r="C159" s="1075"/>
      <c r="D159" s="515" t="str">
        <f>_xlfn.XLOOKUP($C159, '15. New Fleet Description'!$A$14:$A$815,'15. New Fleet Description'!H$14:H$815, "", 0, 1)</f>
        <v/>
      </c>
      <c r="E159" s="541" t="str">
        <f>_xlfn.XLOOKUP($C159, '15. New Fleet Description'!$A$14:$A$815,'15. New Fleet Description'!B$14:B$815, "", 0, 1)</f>
        <v/>
      </c>
      <c r="F159" s="541" t="str">
        <f>_xlfn.XLOOKUP($C159, '15. New Fleet Description'!$A$14:$A$815,'15. New Fleet Description'!C$14:C$815, "", 0, 1)</f>
        <v/>
      </c>
      <c r="G159" s="541" t="str">
        <f>_xlfn.XLOOKUP($C159, '15. New Fleet Description'!$A$14:$A$815,'15. New Fleet Description'!D$14:D$815, "", 0, 1)</f>
        <v/>
      </c>
      <c r="H159" s="541" t="str">
        <f>_xlfn.XLOOKUP($C159, '15. New Fleet Description'!$A$14:$A$815,'15. New Fleet Description'!E$14:E$815, "", 0, 1)</f>
        <v/>
      </c>
      <c r="I159" s="541" t="str">
        <f>_xlfn.XLOOKUP($C159, '15. New Fleet Description'!$A$14:$A$815,'15. New Fleet Description'!F$14:F$815, "", 0, 1)</f>
        <v/>
      </c>
      <c r="J159" s="541" t="str">
        <f>_xlfn.XLOOKUP($C159, '15. New Fleet Description'!$A$14:$A$815,'15. New Fleet Description'!G$14:G$815, "", 0, 1)</f>
        <v/>
      </c>
      <c r="K159" s="726" t="str">
        <f>_xlfn.XLOOKUP($C159, '15. New Fleet Description'!$A$14:$A$815,'15. New Fleet Description'!K$14:K$815, "", 0, 1)</f>
        <v/>
      </c>
      <c r="L159" s="541" t="str">
        <f>_xlfn.XLOOKUP($C159, '15. New Fleet Description'!$A$14:$A$815,'15. New Fleet Description'!L$14:L$815, "", 0, 1)</f>
        <v/>
      </c>
      <c r="M159" s="541" t="str">
        <f>_xlfn.XLOOKUP($C159, '15. New Fleet Description'!$A$14:$A$815,'15. New Fleet Description'!M$14:M$815, "", 0, 1)</f>
        <v/>
      </c>
      <c r="N159" s="541" t="str">
        <f>_xlfn.XLOOKUP($C159, '15. New Fleet Description'!$A$14:$A$815,'15. New Fleet Description'!N$14:N$815, "", 0, 1)</f>
        <v/>
      </c>
      <c r="O159" s="541" t="str">
        <f>_xlfn.XLOOKUP($C159, '15. New Fleet Description'!$A$14:$A$815,'15. New Fleet Description'!O$14:O$815, "", 0, 1)</f>
        <v/>
      </c>
      <c r="P159" s="541" t="str">
        <f>_xlfn.XLOOKUP($C159, '15. New Fleet Description'!$A$14:$A$815,'15. New Fleet Description'!P$14:P$815, "", 0, 1)</f>
        <v/>
      </c>
      <c r="Q159" s="541" t="str">
        <f>_xlfn.XLOOKUP($C159, '15. New Fleet Description'!$A$14:$A$815,'15. New Fleet Description'!R$14:R$815, "", 0, 1)</f>
        <v/>
      </c>
      <c r="R159" s="541" t="str">
        <f>_xlfn.XLOOKUP($C159, '15. New Fleet Description'!$A$14:$A$815,'15. New Fleet Description'!S$14:S$815, "", 0, 1)</f>
        <v/>
      </c>
      <c r="S159" s="541" t="str">
        <f>_xlfn.XLOOKUP($C159, '15. New Fleet Description'!$A$14:$A$815,'15. New Fleet Description'!T$14:T$815, "", 0, 1)</f>
        <v/>
      </c>
      <c r="T159" s="541" t="str">
        <f>_xlfn.XLOOKUP($C159, '15. New Fleet Description'!$A$14:$A$815,'15. New Fleet Description'!U$14:U$815, "", 0, 1)</f>
        <v/>
      </c>
      <c r="U159" s="541" t="str">
        <f>_xlfn.XLOOKUP($C159, '15. New Fleet Description'!$A$14:$A$815,'15. New Fleet Description'!V$14:V$815, "", 0, 1)</f>
        <v/>
      </c>
      <c r="V159" s="541" t="str">
        <f>_xlfn.XLOOKUP($C159, '15. New Fleet Description'!$A$14:$A$815,'15. New Fleet Description'!W$14:W$815, "", 0, 1)</f>
        <v/>
      </c>
      <c r="W159" s="541" t="str">
        <f>_xlfn.XLOOKUP($C159, '15. New Fleet Description'!$A$14:$A$815,'15. New Fleet Description'!X$14:X$815, "", 0, 1)</f>
        <v/>
      </c>
      <c r="X159" s="541" t="str">
        <f>_xlfn.XLOOKUP($C159, '15. New Fleet Description'!$A$14:$A$815,'15. New Fleet Description'!Z$14:Z$815, "", 0, 1)</f>
        <v/>
      </c>
      <c r="Y159" s="541" t="str">
        <f>_xlfn.XLOOKUP($C159, '15. New Fleet Description'!$A$14:$A$815,'15. New Fleet Description'!AA$14:AA$815, "", 0, 1)</f>
        <v/>
      </c>
      <c r="Z159" s="541" t="str">
        <f>_xlfn.XLOOKUP($C159, '15. New Fleet Description'!$A$14:$A$815,'15. New Fleet Description'!AB$14:AB$815, "", 0, 1)</f>
        <v/>
      </c>
      <c r="AA159" s="1076"/>
      <c r="AB159" s="1076" t="s">
        <v>212</v>
      </c>
      <c r="AC159" s="1091"/>
      <c r="AD159" s="1011"/>
      <c r="AE159" s="1011"/>
      <c r="AF159" s="1011"/>
      <c r="AG159" s="1092"/>
      <c r="AH159" s="1093"/>
      <c r="AI159" s="1093"/>
      <c r="AJ159" s="1093"/>
      <c r="AK159" s="1093"/>
      <c r="AL159" s="1093"/>
      <c r="AM159" s="1093"/>
      <c r="AN159" s="1093"/>
      <c r="AO159" s="1093"/>
      <c r="AP159" s="1094"/>
      <c r="AQ159" s="1092"/>
      <c r="AR159" s="1093"/>
      <c r="AS159" s="1093"/>
      <c r="AT159" s="1093"/>
      <c r="AU159" s="1093"/>
      <c r="AV159" s="1093"/>
      <c r="AW159" s="1093"/>
      <c r="AX159" s="1093"/>
      <c r="AY159" s="1093"/>
      <c r="AZ159" s="1093"/>
      <c r="BA159" s="1093"/>
      <c r="BB159" s="1093"/>
      <c r="BC159" s="1095"/>
      <c r="BD159" s="1096"/>
      <c r="BE159" s="1096"/>
      <c r="BF159" s="1237"/>
      <c r="BG159" s="1092"/>
      <c r="BH159" s="1093"/>
      <c r="BI159" s="1093"/>
      <c r="BJ159" s="1093"/>
      <c r="BK159" s="1097"/>
      <c r="BL159" s="1098"/>
      <c r="BM159" s="1093"/>
    </row>
    <row r="160" spans="1:65" ht="30" x14ac:dyDescent="0.25">
      <c r="A160" s="1182" t="s">
        <v>1720</v>
      </c>
      <c r="B160" s="1021"/>
      <c r="C160" s="1075"/>
      <c r="D160" s="515" t="str">
        <f>_xlfn.XLOOKUP($C160, '15. New Fleet Description'!$A$14:$A$815,'15. New Fleet Description'!H$14:H$815, "", 0, 1)</f>
        <v/>
      </c>
      <c r="E160" s="541" t="str">
        <f>_xlfn.XLOOKUP($C160, '15. New Fleet Description'!$A$14:$A$815,'15. New Fleet Description'!B$14:B$815, "", 0, 1)</f>
        <v/>
      </c>
      <c r="F160" s="541" t="str">
        <f>_xlfn.XLOOKUP($C160, '15. New Fleet Description'!$A$14:$A$815,'15. New Fleet Description'!C$14:C$815, "", 0, 1)</f>
        <v/>
      </c>
      <c r="G160" s="541" t="str">
        <f>_xlfn.XLOOKUP($C160, '15. New Fleet Description'!$A$14:$A$815,'15. New Fleet Description'!D$14:D$815, "", 0, 1)</f>
        <v/>
      </c>
      <c r="H160" s="541" t="str">
        <f>_xlfn.XLOOKUP($C160, '15. New Fleet Description'!$A$14:$A$815,'15. New Fleet Description'!E$14:E$815, "", 0, 1)</f>
        <v/>
      </c>
      <c r="I160" s="541" t="str">
        <f>_xlfn.XLOOKUP($C160, '15. New Fleet Description'!$A$14:$A$815,'15. New Fleet Description'!F$14:F$815, "", 0, 1)</f>
        <v/>
      </c>
      <c r="J160" s="541" t="str">
        <f>_xlfn.XLOOKUP($C160, '15. New Fleet Description'!$A$14:$A$815,'15. New Fleet Description'!G$14:G$815, "", 0, 1)</f>
        <v/>
      </c>
      <c r="K160" s="726" t="str">
        <f>_xlfn.XLOOKUP($C160, '15. New Fleet Description'!$A$14:$A$815,'15. New Fleet Description'!K$14:K$815, "", 0, 1)</f>
        <v/>
      </c>
      <c r="L160" s="541" t="str">
        <f>_xlfn.XLOOKUP($C160, '15. New Fleet Description'!$A$14:$A$815,'15. New Fleet Description'!L$14:L$815, "", 0, 1)</f>
        <v/>
      </c>
      <c r="M160" s="541" t="str">
        <f>_xlfn.XLOOKUP($C160, '15. New Fleet Description'!$A$14:$A$815,'15. New Fleet Description'!M$14:M$815, "", 0, 1)</f>
        <v/>
      </c>
      <c r="N160" s="541" t="str">
        <f>_xlfn.XLOOKUP($C160, '15. New Fleet Description'!$A$14:$A$815,'15. New Fleet Description'!N$14:N$815, "", 0, 1)</f>
        <v/>
      </c>
      <c r="O160" s="541" t="str">
        <f>_xlfn.XLOOKUP($C160, '15. New Fleet Description'!$A$14:$A$815,'15. New Fleet Description'!O$14:O$815, "", 0, 1)</f>
        <v/>
      </c>
      <c r="P160" s="541" t="str">
        <f>_xlfn.XLOOKUP($C160, '15. New Fleet Description'!$A$14:$A$815,'15. New Fleet Description'!P$14:P$815, "", 0, 1)</f>
        <v/>
      </c>
      <c r="Q160" s="541" t="str">
        <f>_xlfn.XLOOKUP($C160, '15. New Fleet Description'!$A$14:$A$815,'15. New Fleet Description'!R$14:R$815, "", 0, 1)</f>
        <v/>
      </c>
      <c r="R160" s="541" t="str">
        <f>_xlfn.XLOOKUP($C160, '15. New Fleet Description'!$A$14:$A$815,'15. New Fleet Description'!S$14:S$815, "", 0, 1)</f>
        <v/>
      </c>
      <c r="S160" s="541" t="str">
        <f>_xlfn.XLOOKUP($C160, '15. New Fleet Description'!$A$14:$A$815,'15. New Fleet Description'!T$14:T$815, "", 0, 1)</f>
        <v/>
      </c>
      <c r="T160" s="541" t="str">
        <f>_xlfn.XLOOKUP($C160, '15. New Fleet Description'!$A$14:$A$815,'15. New Fleet Description'!U$14:U$815, "", 0, 1)</f>
        <v/>
      </c>
      <c r="U160" s="541" t="str">
        <f>_xlfn.XLOOKUP($C160, '15. New Fleet Description'!$A$14:$A$815,'15. New Fleet Description'!V$14:V$815, "", 0, 1)</f>
        <v/>
      </c>
      <c r="V160" s="541" t="str">
        <f>_xlfn.XLOOKUP($C160, '15. New Fleet Description'!$A$14:$A$815,'15. New Fleet Description'!W$14:W$815, "", 0, 1)</f>
        <v/>
      </c>
      <c r="W160" s="541" t="str">
        <f>_xlfn.XLOOKUP($C160, '15. New Fleet Description'!$A$14:$A$815,'15. New Fleet Description'!X$14:X$815, "", 0, 1)</f>
        <v/>
      </c>
      <c r="X160" s="541" t="str">
        <f>_xlfn.XLOOKUP($C160, '15. New Fleet Description'!$A$14:$A$815,'15. New Fleet Description'!Z$14:Z$815, "", 0, 1)</f>
        <v/>
      </c>
      <c r="Y160" s="541" t="str">
        <f>_xlfn.XLOOKUP($C160, '15. New Fleet Description'!$A$14:$A$815,'15. New Fleet Description'!AA$14:AA$815, "", 0, 1)</f>
        <v/>
      </c>
      <c r="Z160" s="541" t="str">
        <f>_xlfn.XLOOKUP($C160, '15. New Fleet Description'!$A$14:$A$815,'15. New Fleet Description'!AB$14:AB$815, "", 0, 1)</f>
        <v/>
      </c>
      <c r="AA160" s="1076"/>
      <c r="AB160" s="1076" t="s">
        <v>212</v>
      </c>
      <c r="AC160" s="1091"/>
      <c r="AD160" s="1011"/>
      <c r="AE160" s="1011"/>
      <c r="AF160" s="1011"/>
      <c r="AG160" s="1092"/>
      <c r="AH160" s="1093"/>
      <c r="AI160" s="1093"/>
      <c r="AJ160" s="1093"/>
      <c r="AK160" s="1093"/>
      <c r="AL160" s="1093"/>
      <c r="AM160" s="1093"/>
      <c r="AN160" s="1093"/>
      <c r="AO160" s="1093"/>
      <c r="AP160" s="1094"/>
      <c r="AQ160" s="1092"/>
      <c r="AR160" s="1093"/>
      <c r="AS160" s="1093"/>
      <c r="AT160" s="1093"/>
      <c r="AU160" s="1093"/>
      <c r="AV160" s="1093"/>
      <c r="AW160" s="1093"/>
      <c r="AX160" s="1093"/>
      <c r="AY160" s="1093"/>
      <c r="AZ160" s="1093"/>
      <c r="BA160" s="1093"/>
      <c r="BB160" s="1093"/>
      <c r="BC160" s="1095"/>
      <c r="BD160" s="1096"/>
      <c r="BE160" s="1096"/>
      <c r="BF160" s="1237"/>
      <c r="BG160" s="1092"/>
      <c r="BH160" s="1093"/>
      <c r="BI160" s="1093"/>
      <c r="BJ160" s="1093"/>
      <c r="BK160" s="1097"/>
      <c r="BL160" s="1098"/>
      <c r="BM160" s="1093"/>
    </row>
    <row r="161" spans="1:65" ht="30" x14ac:dyDescent="0.25">
      <c r="A161" s="1182" t="s">
        <v>1721</v>
      </c>
      <c r="B161" s="1021"/>
      <c r="C161" s="1075"/>
      <c r="D161" s="515" t="str">
        <f>_xlfn.XLOOKUP($C161, '15. New Fleet Description'!$A$14:$A$815,'15. New Fleet Description'!H$14:H$815, "", 0, 1)</f>
        <v/>
      </c>
      <c r="E161" s="541" t="str">
        <f>_xlfn.XLOOKUP($C161, '15. New Fleet Description'!$A$14:$A$815,'15. New Fleet Description'!B$14:B$815, "", 0, 1)</f>
        <v/>
      </c>
      <c r="F161" s="541" t="str">
        <f>_xlfn.XLOOKUP($C161, '15. New Fleet Description'!$A$14:$A$815,'15. New Fleet Description'!C$14:C$815, "", 0, 1)</f>
        <v/>
      </c>
      <c r="G161" s="541" t="str">
        <f>_xlfn.XLOOKUP($C161, '15. New Fleet Description'!$A$14:$A$815,'15. New Fleet Description'!D$14:D$815, "", 0, 1)</f>
        <v/>
      </c>
      <c r="H161" s="541" t="str">
        <f>_xlfn.XLOOKUP($C161, '15. New Fleet Description'!$A$14:$A$815,'15. New Fleet Description'!E$14:E$815, "", 0, 1)</f>
        <v/>
      </c>
      <c r="I161" s="541" t="str">
        <f>_xlfn.XLOOKUP($C161, '15. New Fleet Description'!$A$14:$A$815,'15. New Fleet Description'!F$14:F$815, "", 0, 1)</f>
        <v/>
      </c>
      <c r="J161" s="541" t="str">
        <f>_xlfn.XLOOKUP($C161, '15. New Fleet Description'!$A$14:$A$815,'15. New Fleet Description'!G$14:G$815, "", 0, 1)</f>
        <v/>
      </c>
      <c r="K161" s="726" t="str">
        <f>_xlfn.XLOOKUP($C161, '15. New Fleet Description'!$A$14:$A$815,'15. New Fleet Description'!K$14:K$815, "", 0, 1)</f>
        <v/>
      </c>
      <c r="L161" s="541" t="str">
        <f>_xlfn.XLOOKUP($C161, '15. New Fleet Description'!$A$14:$A$815,'15. New Fleet Description'!L$14:L$815, "", 0, 1)</f>
        <v/>
      </c>
      <c r="M161" s="541" t="str">
        <f>_xlfn.XLOOKUP($C161, '15. New Fleet Description'!$A$14:$A$815,'15. New Fleet Description'!M$14:M$815, "", 0, 1)</f>
        <v/>
      </c>
      <c r="N161" s="541" t="str">
        <f>_xlfn.XLOOKUP($C161, '15. New Fleet Description'!$A$14:$A$815,'15. New Fleet Description'!N$14:N$815, "", 0, 1)</f>
        <v/>
      </c>
      <c r="O161" s="541" t="str">
        <f>_xlfn.XLOOKUP($C161, '15. New Fleet Description'!$A$14:$A$815,'15. New Fleet Description'!O$14:O$815, "", 0, 1)</f>
        <v/>
      </c>
      <c r="P161" s="541" t="str">
        <f>_xlfn.XLOOKUP($C161, '15. New Fleet Description'!$A$14:$A$815,'15. New Fleet Description'!P$14:P$815, "", 0, 1)</f>
        <v/>
      </c>
      <c r="Q161" s="541" t="str">
        <f>_xlfn.XLOOKUP($C161, '15. New Fleet Description'!$A$14:$A$815,'15. New Fleet Description'!R$14:R$815, "", 0, 1)</f>
        <v/>
      </c>
      <c r="R161" s="541" t="str">
        <f>_xlfn.XLOOKUP($C161, '15. New Fleet Description'!$A$14:$A$815,'15. New Fleet Description'!S$14:S$815, "", 0, 1)</f>
        <v/>
      </c>
      <c r="S161" s="541" t="str">
        <f>_xlfn.XLOOKUP($C161, '15. New Fleet Description'!$A$14:$A$815,'15. New Fleet Description'!T$14:T$815, "", 0, 1)</f>
        <v/>
      </c>
      <c r="T161" s="541" t="str">
        <f>_xlfn.XLOOKUP($C161, '15. New Fleet Description'!$A$14:$A$815,'15. New Fleet Description'!U$14:U$815, "", 0, 1)</f>
        <v/>
      </c>
      <c r="U161" s="541" t="str">
        <f>_xlfn.XLOOKUP($C161, '15. New Fleet Description'!$A$14:$A$815,'15. New Fleet Description'!V$14:V$815, "", 0, 1)</f>
        <v/>
      </c>
      <c r="V161" s="541" t="str">
        <f>_xlfn.XLOOKUP($C161, '15. New Fleet Description'!$A$14:$A$815,'15. New Fleet Description'!W$14:W$815, "", 0, 1)</f>
        <v/>
      </c>
      <c r="W161" s="541" t="str">
        <f>_xlfn.XLOOKUP($C161, '15. New Fleet Description'!$A$14:$A$815,'15. New Fleet Description'!X$14:X$815, "", 0, 1)</f>
        <v/>
      </c>
      <c r="X161" s="541" t="str">
        <f>_xlfn.XLOOKUP($C161, '15. New Fleet Description'!$A$14:$A$815,'15. New Fleet Description'!Z$14:Z$815, "", 0, 1)</f>
        <v/>
      </c>
      <c r="Y161" s="541" t="str">
        <f>_xlfn.XLOOKUP($C161, '15. New Fleet Description'!$A$14:$A$815,'15. New Fleet Description'!AA$14:AA$815, "", 0, 1)</f>
        <v/>
      </c>
      <c r="Z161" s="541" t="str">
        <f>_xlfn.XLOOKUP($C161, '15. New Fleet Description'!$A$14:$A$815,'15. New Fleet Description'!AB$14:AB$815, "", 0, 1)</f>
        <v/>
      </c>
      <c r="AA161" s="1076"/>
      <c r="AB161" s="1076" t="s">
        <v>212</v>
      </c>
      <c r="AC161" s="1091"/>
      <c r="AD161" s="1011"/>
      <c r="AE161" s="1011"/>
      <c r="AF161" s="1011"/>
      <c r="AG161" s="1092"/>
      <c r="AH161" s="1093"/>
      <c r="AI161" s="1093"/>
      <c r="AJ161" s="1093"/>
      <c r="AK161" s="1093"/>
      <c r="AL161" s="1093"/>
      <c r="AM161" s="1093"/>
      <c r="AN161" s="1093"/>
      <c r="AO161" s="1093"/>
      <c r="AP161" s="1094"/>
      <c r="AQ161" s="1092"/>
      <c r="AR161" s="1093"/>
      <c r="AS161" s="1093"/>
      <c r="AT161" s="1093"/>
      <c r="AU161" s="1093"/>
      <c r="AV161" s="1093"/>
      <c r="AW161" s="1093"/>
      <c r="AX161" s="1093"/>
      <c r="AY161" s="1093"/>
      <c r="AZ161" s="1093"/>
      <c r="BA161" s="1093"/>
      <c r="BB161" s="1093"/>
      <c r="BC161" s="1095"/>
      <c r="BD161" s="1096"/>
      <c r="BE161" s="1096"/>
      <c r="BF161" s="1237"/>
      <c r="BG161" s="1092"/>
      <c r="BH161" s="1093"/>
      <c r="BI161" s="1093"/>
      <c r="BJ161" s="1093"/>
      <c r="BK161" s="1097"/>
      <c r="BL161" s="1098"/>
      <c r="BM161" s="1093"/>
    </row>
    <row r="162" spans="1:65" ht="30" x14ac:dyDescent="0.25">
      <c r="A162" s="1182" t="s">
        <v>1722</v>
      </c>
      <c r="B162" s="1021"/>
      <c r="C162" s="1075"/>
      <c r="D162" s="515" t="str">
        <f>_xlfn.XLOOKUP($C162, '15. New Fleet Description'!$A$14:$A$815,'15. New Fleet Description'!H$14:H$815, "", 0, 1)</f>
        <v/>
      </c>
      <c r="E162" s="541" t="str">
        <f>_xlfn.XLOOKUP($C162, '15. New Fleet Description'!$A$14:$A$815,'15. New Fleet Description'!B$14:B$815, "", 0, 1)</f>
        <v/>
      </c>
      <c r="F162" s="541" t="str">
        <f>_xlfn.XLOOKUP($C162, '15. New Fleet Description'!$A$14:$A$815,'15. New Fleet Description'!C$14:C$815, "", 0, 1)</f>
        <v/>
      </c>
      <c r="G162" s="541" t="str">
        <f>_xlfn.XLOOKUP($C162, '15. New Fleet Description'!$A$14:$A$815,'15. New Fleet Description'!D$14:D$815, "", 0, 1)</f>
        <v/>
      </c>
      <c r="H162" s="541" t="str">
        <f>_xlfn.XLOOKUP($C162, '15. New Fleet Description'!$A$14:$A$815,'15. New Fleet Description'!E$14:E$815, "", 0, 1)</f>
        <v/>
      </c>
      <c r="I162" s="541" t="str">
        <f>_xlfn.XLOOKUP($C162, '15. New Fleet Description'!$A$14:$A$815,'15. New Fleet Description'!F$14:F$815, "", 0, 1)</f>
        <v/>
      </c>
      <c r="J162" s="541" t="str">
        <f>_xlfn.XLOOKUP($C162, '15. New Fleet Description'!$A$14:$A$815,'15. New Fleet Description'!G$14:G$815, "", 0, 1)</f>
        <v/>
      </c>
      <c r="K162" s="726" t="str">
        <f>_xlfn.XLOOKUP($C162, '15. New Fleet Description'!$A$14:$A$815,'15. New Fleet Description'!K$14:K$815, "", 0, 1)</f>
        <v/>
      </c>
      <c r="L162" s="541" t="str">
        <f>_xlfn.XLOOKUP($C162, '15. New Fleet Description'!$A$14:$A$815,'15. New Fleet Description'!L$14:L$815, "", 0, 1)</f>
        <v/>
      </c>
      <c r="M162" s="541" t="str">
        <f>_xlfn.XLOOKUP($C162, '15. New Fleet Description'!$A$14:$A$815,'15. New Fleet Description'!M$14:M$815, "", 0, 1)</f>
        <v/>
      </c>
      <c r="N162" s="541" t="str">
        <f>_xlfn.XLOOKUP($C162, '15. New Fleet Description'!$A$14:$A$815,'15. New Fleet Description'!N$14:N$815, "", 0, 1)</f>
        <v/>
      </c>
      <c r="O162" s="541" t="str">
        <f>_xlfn.XLOOKUP($C162, '15. New Fleet Description'!$A$14:$A$815,'15. New Fleet Description'!O$14:O$815, "", 0, 1)</f>
        <v/>
      </c>
      <c r="P162" s="541" t="str">
        <f>_xlfn.XLOOKUP($C162, '15. New Fleet Description'!$A$14:$A$815,'15. New Fleet Description'!P$14:P$815, "", 0, 1)</f>
        <v/>
      </c>
      <c r="Q162" s="541" t="str">
        <f>_xlfn.XLOOKUP($C162, '15. New Fleet Description'!$A$14:$A$815,'15. New Fleet Description'!R$14:R$815, "", 0, 1)</f>
        <v/>
      </c>
      <c r="R162" s="541" t="str">
        <f>_xlfn.XLOOKUP($C162, '15. New Fleet Description'!$A$14:$A$815,'15. New Fleet Description'!S$14:S$815, "", 0, 1)</f>
        <v/>
      </c>
      <c r="S162" s="541" t="str">
        <f>_xlfn.XLOOKUP($C162, '15. New Fleet Description'!$A$14:$A$815,'15. New Fleet Description'!T$14:T$815, "", 0, 1)</f>
        <v/>
      </c>
      <c r="T162" s="541" t="str">
        <f>_xlfn.XLOOKUP($C162, '15. New Fleet Description'!$A$14:$A$815,'15. New Fleet Description'!U$14:U$815, "", 0, 1)</f>
        <v/>
      </c>
      <c r="U162" s="541" t="str">
        <f>_xlfn.XLOOKUP($C162, '15. New Fleet Description'!$A$14:$A$815,'15. New Fleet Description'!V$14:V$815, "", 0, 1)</f>
        <v/>
      </c>
      <c r="V162" s="541" t="str">
        <f>_xlfn.XLOOKUP($C162, '15. New Fleet Description'!$A$14:$A$815,'15. New Fleet Description'!W$14:W$815, "", 0, 1)</f>
        <v/>
      </c>
      <c r="W162" s="541" t="str">
        <f>_xlfn.XLOOKUP($C162, '15. New Fleet Description'!$A$14:$A$815,'15. New Fleet Description'!X$14:X$815, "", 0, 1)</f>
        <v/>
      </c>
      <c r="X162" s="541" t="str">
        <f>_xlfn.XLOOKUP($C162, '15. New Fleet Description'!$A$14:$A$815,'15. New Fleet Description'!Z$14:Z$815, "", 0, 1)</f>
        <v/>
      </c>
      <c r="Y162" s="541" t="str">
        <f>_xlfn.XLOOKUP($C162, '15. New Fleet Description'!$A$14:$A$815,'15. New Fleet Description'!AA$14:AA$815, "", 0, 1)</f>
        <v/>
      </c>
      <c r="Z162" s="541" t="str">
        <f>_xlfn.XLOOKUP($C162, '15. New Fleet Description'!$A$14:$A$815,'15. New Fleet Description'!AB$14:AB$815, "", 0, 1)</f>
        <v/>
      </c>
      <c r="AA162" s="1076"/>
      <c r="AB162" s="1076" t="s">
        <v>212</v>
      </c>
      <c r="AC162" s="1091"/>
      <c r="AD162" s="1011"/>
      <c r="AE162" s="1011"/>
      <c r="AF162" s="1011"/>
      <c r="AG162" s="1092"/>
      <c r="AH162" s="1093"/>
      <c r="AI162" s="1093"/>
      <c r="AJ162" s="1093"/>
      <c r="AK162" s="1093"/>
      <c r="AL162" s="1093"/>
      <c r="AM162" s="1093"/>
      <c r="AN162" s="1093"/>
      <c r="AO162" s="1093"/>
      <c r="AP162" s="1094"/>
      <c r="AQ162" s="1092"/>
      <c r="AR162" s="1093"/>
      <c r="AS162" s="1093"/>
      <c r="AT162" s="1093"/>
      <c r="AU162" s="1093"/>
      <c r="AV162" s="1093"/>
      <c r="AW162" s="1093"/>
      <c r="AX162" s="1093"/>
      <c r="AY162" s="1093"/>
      <c r="AZ162" s="1093"/>
      <c r="BA162" s="1093"/>
      <c r="BB162" s="1093"/>
      <c r="BC162" s="1095"/>
      <c r="BD162" s="1096"/>
      <c r="BE162" s="1096"/>
      <c r="BF162" s="1237"/>
      <c r="BG162" s="1092"/>
      <c r="BH162" s="1093"/>
      <c r="BI162" s="1093"/>
      <c r="BJ162" s="1093"/>
      <c r="BK162" s="1097"/>
      <c r="BL162" s="1098"/>
      <c r="BM162" s="1093"/>
    </row>
    <row r="163" spans="1:65" ht="30" x14ac:dyDescent="0.25">
      <c r="A163" s="1182" t="s">
        <v>1723</v>
      </c>
      <c r="B163" s="1021"/>
      <c r="C163" s="1075"/>
      <c r="D163" s="515" t="str">
        <f>_xlfn.XLOOKUP($C163, '15. New Fleet Description'!$A$14:$A$815,'15. New Fleet Description'!H$14:H$815, "", 0, 1)</f>
        <v/>
      </c>
      <c r="E163" s="541" t="str">
        <f>_xlfn.XLOOKUP($C163, '15. New Fleet Description'!$A$14:$A$815,'15. New Fleet Description'!B$14:B$815, "", 0, 1)</f>
        <v/>
      </c>
      <c r="F163" s="541" t="str">
        <f>_xlfn.XLOOKUP($C163, '15. New Fleet Description'!$A$14:$A$815,'15. New Fleet Description'!C$14:C$815, "", 0, 1)</f>
        <v/>
      </c>
      <c r="G163" s="541" t="str">
        <f>_xlfn.XLOOKUP($C163, '15. New Fleet Description'!$A$14:$A$815,'15. New Fleet Description'!D$14:D$815, "", 0, 1)</f>
        <v/>
      </c>
      <c r="H163" s="541" t="str">
        <f>_xlfn.XLOOKUP($C163, '15. New Fleet Description'!$A$14:$A$815,'15. New Fleet Description'!E$14:E$815, "", 0, 1)</f>
        <v/>
      </c>
      <c r="I163" s="541" t="str">
        <f>_xlfn.XLOOKUP($C163, '15. New Fleet Description'!$A$14:$A$815,'15. New Fleet Description'!F$14:F$815, "", 0, 1)</f>
        <v/>
      </c>
      <c r="J163" s="541" t="str">
        <f>_xlfn.XLOOKUP($C163, '15. New Fleet Description'!$A$14:$A$815,'15. New Fleet Description'!G$14:G$815, "", 0, 1)</f>
        <v/>
      </c>
      <c r="K163" s="726" t="str">
        <f>_xlfn.XLOOKUP($C163, '15. New Fleet Description'!$A$14:$A$815,'15. New Fleet Description'!K$14:K$815, "", 0, 1)</f>
        <v/>
      </c>
      <c r="L163" s="541" t="str">
        <f>_xlfn.XLOOKUP($C163, '15. New Fleet Description'!$A$14:$A$815,'15. New Fleet Description'!L$14:L$815, "", 0, 1)</f>
        <v/>
      </c>
      <c r="M163" s="541" t="str">
        <f>_xlfn.XLOOKUP($C163, '15. New Fleet Description'!$A$14:$A$815,'15. New Fleet Description'!M$14:M$815, "", 0, 1)</f>
        <v/>
      </c>
      <c r="N163" s="541" t="str">
        <f>_xlfn.XLOOKUP($C163, '15. New Fleet Description'!$A$14:$A$815,'15. New Fleet Description'!N$14:N$815, "", 0, 1)</f>
        <v/>
      </c>
      <c r="O163" s="541" t="str">
        <f>_xlfn.XLOOKUP($C163, '15. New Fleet Description'!$A$14:$A$815,'15. New Fleet Description'!O$14:O$815, "", 0, 1)</f>
        <v/>
      </c>
      <c r="P163" s="541" t="str">
        <f>_xlfn.XLOOKUP($C163, '15. New Fleet Description'!$A$14:$A$815,'15. New Fleet Description'!P$14:P$815, "", 0, 1)</f>
        <v/>
      </c>
      <c r="Q163" s="541" t="str">
        <f>_xlfn.XLOOKUP($C163, '15. New Fleet Description'!$A$14:$A$815,'15. New Fleet Description'!R$14:R$815, "", 0, 1)</f>
        <v/>
      </c>
      <c r="R163" s="541" t="str">
        <f>_xlfn.XLOOKUP($C163, '15. New Fleet Description'!$A$14:$A$815,'15. New Fleet Description'!S$14:S$815, "", 0, 1)</f>
        <v/>
      </c>
      <c r="S163" s="541" t="str">
        <f>_xlfn.XLOOKUP($C163, '15. New Fleet Description'!$A$14:$A$815,'15. New Fleet Description'!T$14:T$815, "", 0, 1)</f>
        <v/>
      </c>
      <c r="T163" s="541" t="str">
        <f>_xlfn.XLOOKUP($C163, '15. New Fleet Description'!$A$14:$A$815,'15. New Fleet Description'!U$14:U$815, "", 0, 1)</f>
        <v/>
      </c>
      <c r="U163" s="541" t="str">
        <f>_xlfn.XLOOKUP($C163, '15. New Fleet Description'!$A$14:$A$815,'15. New Fleet Description'!V$14:V$815, "", 0, 1)</f>
        <v/>
      </c>
      <c r="V163" s="541" t="str">
        <f>_xlfn.XLOOKUP($C163, '15. New Fleet Description'!$A$14:$A$815,'15. New Fleet Description'!W$14:W$815, "", 0, 1)</f>
        <v/>
      </c>
      <c r="W163" s="541" t="str">
        <f>_xlfn.XLOOKUP($C163, '15. New Fleet Description'!$A$14:$A$815,'15. New Fleet Description'!X$14:X$815, "", 0, 1)</f>
        <v/>
      </c>
      <c r="X163" s="541" t="str">
        <f>_xlfn.XLOOKUP($C163, '15. New Fleet Description'!$A$14:$A$815,'15. New Fleet Description'!Z$14:Z$815, "", 0, 1)</f>
        <v/>
      </c>
      <c r="Y163" s="541" t="str">
        <f>_xlfn.XLOOKUP($C163, '15. New Fleet Description'!$A$14:$A$815,'15. New Fleet Description'!AA$14:AA$815, "", 0, 1)</f>
        <v/>
      </c>
      <c r="Z163" s="541" t="str">
        <f>_xlfn.XLOOKUP($C163, '15. New Fleet Description'!$A$14:$A$815,'15. New Fleet Description'!AB$14:AB$815, "", 0, 1)</f>
        <v/>
      </c>
      <c r="AA163" s="1076"/>
      <c r="AB163" s="1076" t="s">
        <v>212</v>
      </c>
      <c r="AC163" s="1091"/>
      <c r="AD163" s="1011"/>
      <c r="AE163" s="1011"/>
      <c r="AF163" s="1011"/>
      <c r="AG163" s="1092"/>
      <c r="AH163" s="1093"/>
      <c r="AI163" s="1093"/>
      <c r="AJ163" s="1093"/>
      <c r="AK163" s="1093"/>
      <c r="AL163" s="1093"/>
      <c r="AM163" s="1093"/>
      <c r="AN163" s="1093"/>
      <c r="AO163" s="1093"/>
      <c r="AP163" s="1094"/>
      <c r="AQ163" s="1092"/>
      <c r="AR163" s="1093"/>
      <c r="AS163" s="1093"/>
      <c r="AT163" s="1093"/>
      <c r="AU163" s="1093"/>
      <c r="AV163" s="1093"/>
      <c r="AW163" s="1093"/>
      <c r="AX163" s="1093"/>
      <c r="AY163" s="1093"/>
      <c r="AZ163" s="1093"/>
      <c r="BA163" s="1093"/>
      <c r="BB163" s="1093"/>
      <c r="BC163" s="1095"/>
      <c r="BD163" s="1096"/>
      <c r="BE163" s="1096"/>
      <c r="BF163" s="1237"/>
      <c r="BG163" s="1092"/>
      <c r="BH163" s="1093"/>
      <c r="BI163" s="1093"/>
      <c r="BJ163" s="1093"/>
      <c r="BK163" s="1097"/>
      <c r="BL163" s="1098"/>
      <c r="BM163" s="1093"/>
    </row>
    <row r="164" spans="1:65" ht="30" x14ac:dyDescent="0.25">
      <c r="A164" s="1182" t="s">
        <v>1724</v>
      </c>
      <c r="B164" s="1021"/>
      <c r="C164" s="1075"/>
      <c r="D164" s="515" t="str">
        <f>_xlfn.XLOOKUP($C164, '15. New Fleet Description'!$A$14:$A$815,'15. New Fleet Description'!H$14:H$815, "", 0, 1)</f>
        <v/>
      </c>
      <c r="E164" s="541" t="str">
        <f>_xlfn.XLOOKUP($C164, '15. New Fleet Description'!$A$14:$A$815,'15. New Fleet Description'!B$14:B$815, "", 0, 1)</f>
        <v/>
      </c>
      <c r="F164" s="541" t="str">
        <f>_xlfn.XLOOKUP($C164, '15. New Fleet Description'!$A$14:$A$815,'15. New Fleet Description'!C$14:C$815, "", 0, 1)</f>
        <v/>
      </c>
      <c r="G164" s="541" t="str">
        <f>_xlfn.XLOOKUP($C164, '15. New Fleet Description'!$A$14:$A$815,'15. New Fleet Description'!D$14:D$815, "", 0, 1)</f>
        <v/>
      </c>
      <c r="H164" s="541" t="str">
        <f>_xlfn.XLOOKUP($C164, '15. New Fleet Description'!$A$14:$A$815,'15. New Fleet Description'!E$14:E$815, "", 0, 1)</f>
        <v/>
      </c>
      <c r="I164" s="541" t="str">
        <f>_xlfn.XLOOKUP($C164, '15. New Fleet Description'!$A$14:$A$815,'15. New Fleet Description'!F$14:F$815, "", 0, 1)</f>
        <v/>
      </c>
      <c r="J164" s="541" t="str">
        <f>_xlfn.XLOOKUP($C164, '15. New Fleet Description'!$A$14:$A$815,'15. New Fleet Description'!G$14:G$815, "", 0, 1)</f>
        <v/>
      </c>
      <c r="K164" s="726" t="str">
        <f>_xlfn.XLOOKUP($C164, '15. New Fleet Description'!$A$14:$A$815,'15. New Fleet Description'!K$14:K$815, "", 0, 1)</f>
        <v/>
      </c>
      <c r="L164" s="541" t="str">
        <f>_xlfn.XLOOKUP($C164, '15. New Fleet Description'!$A$14:$A$815,'15. New Fleet Description'!L$14:L$815, "", 0, 1)</f>
        <v/>
      </c>
      <c r="M164" s="541" t="str">
        <f>_xlfn.XLOOKUP($C164, '15. New Fleet Description'!$A$14:$A$815,'15. New Fleet Description'!M$14:M$815, "", 0, 1)</f>
        <v/>
      </c>
      <c r="N164" s="541" t="str">
        <f>_xlfn.XLOOKUP($C164, '15. New Fleet Description'!$A$14:$A$815,'15. New Fleet Description'!N$14:N$815, "", 0, 1)</f>
        <v/>
      </c>
      <c r="O164" s="541" t="str">
        <f>_xlfn.XLOOKUP($C164, '15. New Fleet Description'!$A$14:$A$815,'15. New Fleet Description'!O$14:O$815, "", 0, 1)</f>
        <v/>
      </c>
      <c r="P164" s="541" t="str">
        <f>_xlfn.XLOOKUP($C164, '15. New Fleet Description'!$A$14:$A$815,'15. New Fleet Description'!P$14:P$815, "", 0, 1)</f>
        <v/>
      </c>
      <c r="Q164" s="541" t="str">
        <f>_xlfn.XLOOKUP($C164, '15. New Fleet Description'!$A$14:$A$815,'15. New Fleet Description'!R$14:R$815, "", 0, 1)</f>
        <v/>
      </c>
      <c r="R164" s="541" t="str">
        <f>_xlfn.XLOOKUP($C164, '15. New Fleet Description'!$A$14:$A$815,'15. New Fleet Description'!S$14:S$815, "", 0, 1)</f>
        <v/>
      </c>
      <c r="S164" s="541" t="str">
        <f>_xlfn.XLOOKUP($C164, '15. New Fleet Description'!$A$14:$A$815,'15. New Fleet Description'!T$14:T$815, "", 0, 1)</f>
        <v/>
      </c>
      <c r="T164" s="541" t="str">
        <f>_xlfn.XLOOKUP($C164, '15. New Fleet Description'!$A$14:$A$815,'15. New Fleet Description'!U$14:U$815, "", 0, 1)</f>
        <v/>
      </c>
      <c r="U164" s="541" t="str">
        <f>_xlfn.XLOOKUP($C164, '15. New Fleet Description'!$A$14:$A$815,'15. New Fleet Description'!V$14:V$815, "", 0, 1)</f>
        <v/>
      </c>
      <c r="V164" s="541" t="str">
        <f>_xlfn.XLOOKUP($C164, '15. New Fleet Description'!$A$14:$A$815,'15. New Fleet Description'!W$14:W$815, "", 0, 1)</f>
        <v/>
      </c>
      <c r="W164" s="541" t="str">
        <f>_xlfn.XLOOKUP($C164, '15. New Fleet Description'!$A$14:$A$815,'15. New Fleet Description'!X$14:X$815, "", 0, 1)</f>
        <v/>
      </c>
      <c r="X164" s="541" t="str">
        <f>_xlfn.XLOOKUP($C164, '15. New Fleet Description'!$A$14:$A$815,'15. New Fleet Description'!Z$14:Z$815, "", 0, 1)</f>
        <v/>
      </c>
      <c r="Y164" s="541" t="str">
        <f>_xlfn.XLOOKUP($C164, '15. New Fleet Description'!$A$14:$A$815,'15. New Fleet Description'!AA$14:AA$815, "", 0, 1)</f>
        <v/>
      </c>
      <c r="Z164" s="541" t="str">
        <f>_xlfn.XLOOKUP($C164, '15. New Fleet Description'!$A$14:$A$815,'15. New Fleet Description'!AB$14:AB$815, "", 0, 1)</f>
        <v/>
      </c>
      <c r="AA164" s="1076"/>
      <c r="AB164" s="1076" t="s">
        <v>212</v>
      </c>
      <c r="AC164" s="1091"/>
      <c r="AD164" s="1011"/>
      <c r="AE164" s="1011"/>
      <c r="AF164" s="1011"/>
      <c r="AG164" s="1092"/>
      <c r="AH164" s="1093"/>
      <c r="AI164" s="1093"/>
      <c r="AJ164" s="1093"/>
      <c r="AK164" s="1093"/>
      <c r="AL164" s="1093"/>
      <c r="AM164" s="1093"/>
      <c r="AN164" s="1093"/>
      <c r="AO164" s="1093"/>
      <c r="AP164" s="1094"/>
      <c r="AQ164" s="1092"/>
      <c r="AR164" s="1093"/>
      <c r="AS164" s="1093"/>
      <c r="AT164" s="1093"/>
      <c r="AU164" s="1093"/>
      <c r="AV164" s="1093"/>
      <c r="AW164" s="1093"/>
      <c r="AX164" s="1093"/>
      <c r="AY164" s="1093"/>
      <c r="AZ164" s="1093"/>
      <c r="BA164" s="1093"/>
      <c r="BB164" s="1093"/>
      <c r="BC164" s="1095"/>
      <c r="BD164" s="1096"/>
      <c r="BE164" s="1096"/>
      <c r="BF164" s="1237"/>
      <c r="BG164" s="1092"/>
      <c r="BH164" s="1093"/>
      <c r="BI164" s="1093"/>
      <c r="BJ164" s="1093"/>
      <c r="BK164" s="1097"/>
      <c r="BL164" s="1098"/>
      <c r="BM164" s="1093"/>
    </row>
    <row r="165" spans="1:65" ht="30" x14ac:dyDescent="0.25">
      <c r="A165" s="1182" t="s">
        <v>1725</v>
      </c>
      <c r="B165" s="1021"/>
      <c r="C165" s="1075"/>
      <c r="D165" s="515" t="str">
        <f>_xlfn.XLOOKUP($C165, '15. New Fleet Description'!$A$14:$A$815,'15. New Fleet Description'!H$14:H$815, "", 0, 1)</f>
        <v/>
      </c>
      <c r="E165" s="541" t="str">
        <f>_xlfn.XLOOKUP($C165, '15. New Fleet Description'!$A$14:$A$815,'15. New Fleet Description'!B$14:B$815, "", 0, 1)</f>
        <v/>
      </c>
      <c r="F165" s="541" t="str">
        <f>_xlfn.XLOOKUP($C165, '15. New Fleet Description'!$A$14:$A$815,'15. New Fleet Description'!C$14:C$815, "", 0, 1)</f>
        <v/>
      </c>
      <c r="G165" s="541" t="str">
        <f>_xlfn.XLOOKUP($C165, '15. New Fleet Description'!$A$14:$A$815,'15. New Fleet Description'!D$14:D$815, "", 0, 1)</f>
        <v/>
      </c>
      <c r="H165" s="541" t="str">
        <f>_xlfn.XLOOKUP($C165, '15. New Fleet Description'!$A$14:$A$815,'15. New Fleet Description'!E$14:E$815, "", 0, 1)</f>
        <v/>
      </c>
      <c r="I165" s="541" t="str">
        <f>_xlfn.XLOOKUP($C165, '15. New Fleet Description'!$A$14:$A$815,'15. New Fleet Description'!F$14:F$815, "", 0, 1)</f>
        <v/>
      </c>
      <c r="J165" s="541" t="str">
        <f>_xlfn.XLOOKUP($C165, '15. New Fleet Description'!$A$14:$A$815,'15. New Fleet Description'!G$14:G$815, "", 0, 1)</f>
        <v/>
      </c>
      <c r="K165" s="726" t="str">
        <f>_xlfn.XLOOKUP($C165, '15. New Fleet Description'!$A$14:$A$815,'15. New Fleet Description'!K$14:K$815, "", 0, 1)</f>
        <v/>
      </c>
      <c r="L165" s="541" t="str">
        <f>_xlfn.XLOOKUP($C165, '15. New Fleet Description'!$A$14:$A$815,'15. New Fleet Description'!L$14:L$815, "", 0, 1)</f>
        <v/>
      </c>
      <c r="M165" s="541" t="str">
        <f>_xlfn.XLOOKUP($C165, '15. New Fleet Description'!$A$14:$A$815,'15. New Fleet Description'!M$14:M$815, "", 0, 1)</f>
        <v/>
      </c>
      <c r="N165" s="541" t="str">
        <f>_xlfn.XLOOKUP($C165, '15. New Fleet Description'!$A$14:$A$815,'15. New Fleet Description'!N$14:N$815, "", 0, 1)</f>
        <v/>
      </c>
      <c r="O165" s="541" t="str">
        <f>_xlfn.XLOOKUP($C165, '15. New Fleet Description'!$A$14:$A$815,'15. New Fleet Description'!O$14:O$815, "", 0, 1)</f>
        <v/>
      </c>
      <c r="P165" s="541" t="str">
        <f>_xlfn.XLOOKUP($C165, '15. New Fleet Description'!$A$14:$A$815,'15. New Fleet Description'!P$14:P$815, "", 0, 1)</f>
        <v/>
      </c>
      <c r="Q165" s="541" t="str">
        <f>_xlfn.XLOOKUP($C165, '15. New Fleet Description'!$A$14:$A$815,'15. New Fleet Description'!R$14:R$815, "", 0, 1)</f>
        <v/>
      </c>
      <c r="R165" s="541" t="str">
        <f>_xlfn.XLOOKUP($C165, '15. New Fleet Description'!$A$14:$A$815,'15. New Fleet Description'!S$14:S$815, "", 0, 1)</f>
        <v/>
      </c>
      <c r="S165" s="541" t="str">
        <f>_xlfn.XLOOKUP($C165, '15. New Fleet Description'!$A$14:$A$815,'15. New Fleet Description'!T$14:T$815, "", 0, 1)</f>
        <v/>
      </c>
      <c r="T165" s="541" t="str">
        <f>_xlfn.XLOOKUP($C165, '15. New Fleet Description'!$A$14:$A$815,'15. New Fleet Description'!U$14:U$815, "", 0, 1)</f>
        <v/>
      </c>
      <c r="U165" s="541" t="str">
        <f>_xlfn.XLOOKUP($C165, '15. New Fleet Description'!$A$14:$A$815,'15. New Fleet Description'!V$14:V$815, "", 0, 1)</f>
        <v/>
      </c>
      <c r="V165" s="541" t="str">
        <f>_xlfn.XLOOKUP($C165, '15. New Fleet Description'!$A$14:$A$815,'15. New Fleet Description'!W$14:W$815, "", 0, 1)</f>
        <v/>
      </c>
      <c r="W165" s="541" t="str">
        <f>_xlfn.XLOOKUP($C165, '15. New Fleet Description'!$A$14:$A$815,'15. New Fleet Description'!X$14:X$815, "", 0, 1)</f>
        <v/>
      </c>
      <c r="X165" s="541" t="str">
        <f>_xlfn.XLOOKUP($C165, '15. New Fleet Description'!$A$14:$A$815,'15. New Fleet Description'!Z$14:Z$815, "", 0, 1)</f>
        <v/>
      </c>
      <c r="Y165" s="541" t="str">
        <f>_xlfn.XLOOKUP($C165, '15. New Fleet Description'!$A$14:$A$815,'15. New Fleet Description'!AA$14:AA$815, "", 0, 1)</f>
        <v/>
      </c>
      <c r="Z165" s="541" t="str">
        <f>_xlfn.XLOOKUP($C165, '15. New Fleet Description'!$A$14:$A$815,'15. New Fleet Description'!AB$14:AB$815, "", 0, 1)</f>
        <v/>
      </c>
      <c r="AA165" s="1076"/>
      <c r="AB165" s="1076" t="s">
        <v>212</v>
      </c>
      <c r="AC165" s="1091"/>
      <c r="AD165" s="1011"/>
      <c r="AE165" s="1011"/>
      <c r="AF165" s="1011"/>
      <c r="AG165" s="1092"/>
      <c r="AH165" s="1093"/>
      <c r="AI165" s="1093"/>
      <c r="AJ165" s="1093"/>
      <c r="AK165" s="1093"/>
      <c r="AL165" s="1093"/>
      <c r="AM165" s="1093"/>
      <c r="AN165" s="1093"/>
      <c r="AO165" s="1093"/>
      <c r="AP165" s="1094"/>
      <c r="AQ165" s="1092"/>
      <c r="AR165" s="1093"/>
      <c r="AS165" s="1093"/>
      <c r="AT165" s="1093"/>
      <c r="AU165" s="1093"/>
      <c r="AV165" s="1093"/>
      <c r="AW165" s="1093"/>
      <c r="AX165" s="1093"/>
      <c r="AY165" s="1093"/>
      <c r="AZ165" s="1093"/>
      <c r="BA165" s="1093"/>
      <c r="BB165" s="1093"/>
      <c r="BC165" s="1095"/>
      <c r="BD165" s="1096"/>
      <c r="BE165" s="1096"/>
      <c r="BF165" s="1237"/>
      <c r="BG165" s="1092"/>
      <c r="BH165" s="1093"/>
      <c r="BI165" s="1093"/>
      <c r="BJ165" s="1093"/>
      <c r="BK165" s="1097"/>
      <c r="BL165" s="1098"/>
      <c r="BM165" s="1093"/>
    </row>
    <row r="166" spans="1:65" ht="30" x14ac:dyDescent="0.25">
      <c r="A166" s="1182" t="s">
        <v>1726</v>
      </c>
      <c r="B166" s="1021"/>
      <c r="C166" s="1075"/>
      <c r="D166" s="515" t="str">
        <f>_xlfn.XLOOKUP($C166, '15. New Fleet Description'!$A$14:$A$815,'15. New Fleet Description'!H$14:H$815, "", 0, 1)</f>
        <v/>
      </c>
      <c r="E166" s="541" t="str">
        <f>_xlfn.XLOOKUP($C166, '15. New Fleet Description'!$A$14:$A$815,'15. New Fleet Description'!B$14:B$815, "", 0, 1)</f>
        <v/>
      </c>
      <c r="F166" s="541" t="str">
        <f>_xlfn.XLOOKUP($C166, '15. New Fleet Description'!$A$14:$A$815,'15. New Fleet Description'!C$14:C$815, "", 0, 1)</f>
        <v/>
      </c>
      <c r="G166" s="541" t="str">
        <f>_xlfn.XLOOKUP($C166, '15. New Fleet Description'!$A$14:$A$815,'15. New Fleet Description'!D$14:D$815, "", 0, 1)</f>
        <v/>
      </c>
      <c r="H166" s="541" t="str">
        <f>_xlfn.XLOOKUP($C166, '15. New Fleet Description'!$A$14:$A$815,'15. New Fleet Description'!E$14:E$815, "", 0, 1)</f>
        <v/>
      </c>
      <c r="I166" s="541" t="str">
        <f>_xlfn.XLOOKUP($C166, '15. New Fleet Description'!$A$14:$A$815,'15. New Fleet Description'!F$14:F$815, "", 0, 1)</f>
        <v/>
      </c>
      <c r="J166" s="541" t="str">
        <f>_xlfn.XLOOKUP($C166, '15. New Fleet Description'!$A$14:$A$815,'15. New Fleet Description'!G$14:G$815, "", 0, 1)</f>
        <v/>
      </c>
      <c r="K166" s="726" t="str">
        <f>_xlfn.XLOOKUP($C166, '15. New Fleet Description'!$A$14:$A$815,'15. New Fleet Description'!K$14:K$815, "", 0, 1)</f>
        <v/>
      </c>
      <c r="L166" s="541" t="str">
        <f>_xlfn.XLOOKUP($C166, '15. New Fleet Description'!$A$14:$A$815,'15. New Fleet Description'!L$14:L$815, "", 0, 1)</f>
        <v/>
      </c>
      <c r="M166" s="541" t="str">
        <f>_xlfn.XLOOKUP($C166, '15. New Fleet Description'!$A$14:$A$815,'15. New Fleet Description'!M$14:M$815, "", 0, 1)</f>
        <v/>
      </c>
      <c r="N166" s="541" t="str">
        <f>_xlfn.XLOOKUP($C166, '15. New Fleet Description'!$A$14:$A$815,'15. New Fleet Description'!N$14:N$815, "", 0, 1)</f>
        <v/>
      </c>
      <c r="O166" s="541" t="str">
        <f>_xlfn.XLOOKUP($C166, '15. New Fleet Description'!$A$14:$A$815,'15. New Fleet Description'!O$14:O$815, "", 0, 1)</f>
        <v/>
      </c>
      <c r="P166" s="541" t="str">
        <f>_xlfn.XLOOKUP($C166, '15. New Fleet Description'!$A$14:$A$815,'15. New Fleet Description'!P$14:P$815, "", 0, 1)</f>
        <v/>
      </c>
      <c r="Q166" s="541" t="str">
        <f>_xlfn.XLOOKUP($C166, '15. New Fleet Description'!$A$14:$A$815,'15. New Fleet Description'!R$14:R$815, "", 0, 1)</f>
        <v/>
      </c>
      <c r="R166" s="541" t="str">
        <f>_xlfn.XLOOKUP($C166, '15. New Fleet Description'!$A$14:$A$815,'15. New Fleet Description'!S$14:S$815, "", 0, 1)</f>
        <v/>
      </c>
      <c r="S166" s="541" t="str">
        <f>_xlfn.XLOOKUP($C166, '15. New Fleet Description'!$A$14:$A$815,'15. New Fleet Description'!T$14:T$815, "", 0, 1)</f>
        <v/>
      </c>
      <c r="T166" s="541" t="str">
        <f>_xlfn.XLOOKUP($C166, '15. New Fleet Description'!$A$14:$A$815,'15. New Fleet Description'!U$14:U$815, "", 0, 1)</f>
        <v/>
      </c>
      <c r="U166" s="541" t="str">
        <f>_xlfn.XLOOKUP($C166, '15. New Fleet Description'!$A$14:$A$815,'15. New Fleet Description'!V$14:V$815, "", 0, 1)</f>
        <v/>
      </c>
      <c r="V166" s="541" t="str">
        <f>_xlfn.XLOOKUP($C166, '15. New Fleet Description'!$A$14:$A$815,'15. New Fleet Description'!W$14:W$815, "", 0, 1)</f>
        <v/>
      </c>
      <c r="W166" s="541" t="str">
        <f>_xlfn.XLOOKUP($C166, '15. New Fleet Description'!$A$14:$A$815,'15. New Fleet Description'!X$14:X$815, "", 0, 1)</f>
        <v/>
      </c>
      <c r="X166" s="541" t="str">
        <f>_xlfn.XLOOKUP($C166, '15. New Fleet Description'!$A$14:$A$815,'15. New Fleet Description'!Z$14:Z$815, "", 0, 1)</f>
        <v/>
      </c>
      <c r="Y166" s="541" t="str">
        <f>_xlfn.XLOOKUP($C166, '15. New Fleet Description'!$A$14:$A$815,'15. New Fleet Description'!AA$14:AA$815, "", 0, 1)</f>
        <v/>
      </c>
      <c r="Z166" s="541" t="str">
        <f>_xlfn.XLOOKUP($C166, '15. New Fleet Description'!$A$14:$A$815,'15. New Fleet Description'!AB$14:AB$815, "", 0, 1)</f>
        <v/>
      </c>
      <c r="AA166" s="1076"/>
      <c r="AB166" s="1076" t="s">
        <v>212</v>
      </c>
      <c r="AC166" s="1091"/>
      <c r="AD166" s="1011"/>
      <c r="AE166" s="1011"/>
      <c r="AF166" s="1011"/>
      <c r="AG166" s="1092"/>
      <c r="AH166" s="1093"/>
      <c r="AI166" s="1093"/>
      <c r="AJ166" s="1093"/>
      <c r="AK166" s="1093"/>
      <c r="AL166" s="1093"/>
      <c r="AM166" s="1093"/>
      <c r="AN166" s="1093"/>
      <c r="AO166" s="1093"/>
      <c r="AP166" s="1094"/>
      <c r="AQ166" s="1092"/>
      <c r="AR166" s="1093"/>
      <c r="AS166" s="1093"/>
      <c r="AT166" s="1093"/>
      <c r="AU166" s="1093"/>
      <c r="AV166" s="1093"/>
      <c r="AW166" s="1093"/>
      <c r="AX166" s="1093"/>
      <c r="AY166" s="1093"/>
      <c r="AZ166" s="1093"/>
      <c r="BA166" s="1093"/>
      <c r="BB166" s="1093"/>
      <c r="BC166" s="1095"/>
      <c r="BD166" s="1096"/>
      <c r="BE166" s="1096"/>
      <c r="BF166" s="1237"/>
      <c r="BG166" s="1092"/>
      <c r="BH166" s="1093"/>
      <c r="BI166" s="1093"/>
      <c r="BJ166" s="1093"/>
      <c r="BK166" s="1097"/>
      <c r="BL166" s="1098"/>
      <c r="BM166" s="1093"/>
    </row>
    <row r="167" spans="1:65" ht="30" x14ac:dyDescent="0.25">
      <c r="A167" s="1182" t="s">
        <v>1727</v>
      </c>
      <c r="B167" s="1021"/>
      <c r="C167" s="1075"/>
      <c r="D167" s="515" t="str">
        <f>_xlfn.XLOOKUP($C167, '15. New Fleet Description'!$A$14:$A$815,'15. New Fleet Description'!H$14:H$815, "", 0, 1)</f>
        <v/>
      </c>
      <c r="E167" s="541" t="str">
        <f>_xlfn.XLOOKUP($C167, '15. New Fleet Description'!$A$14:$A$815,'15. New Fleet Description'!B$14:B$815, "", 0, 1)</f>
        <v/>
      </c>
      <c r="F167" s="541" t="str">
        <f>_xlfn.XLOOKUP($C167, '15. New Fleet Description'!$A$14:$A$815,'15. New Fleet Description'!C$14:C$815, "", 0, 1)</f>
        <v/>
      </c>
      <c r="G167" s="541" t="str">
        <f>_xlfn.XLOOKUP($C167, '15. New Fleet Description'!$A$14:$A$815,'15. New Fleet Description'!D$14:D$815, "", 0, 1)</f>
        <v/>
      </c>
      <c r="H167" s="541" t="str">
        <f>_xlfn.XLOOKUP($C167, '15. New Fleet Description'!$A$14:$A$815,'15. New Fleet Description'!E$14:E$815, "", 0, 1)</f>
        <v/>
      </c>
      <c r="I167" s="541" t="str">
        <f>_xlfn.XLOOKUP($C167, '15. New Fleet Description'!$A$14:$A$815,'15. New Fleet Description'!F$14:F$815, "", 0, 1)</f>
        <v/>
      </c>
      <c r="J167" s="541" t="str">
        <f>_xlfn.XLOOKUP($C167, '15. New Fleet Description'!$A$14:$A$815,'15. New Fleet Description'!G$14:G$815, "", 0, 1)</f>
        <v/>
      </c>
      <c r="K167" s="726" t="str">
        <f>_xlfn.XLOOKUP($C167, '15. New Fleet Description'!$A$14:$A$815,'15. New Fleet Description'!K$14:K$815, "", 0, 1)</f>
        <v/>
      </c>
      <c r="L167" s="541" t="str">
        <f>_xlfn.XLOOKUP($C167, '15. New Fleet Description'!$A$14:$A$815,'15. New Fleet Description'!L$14:L$815, "", 0, 1)</f>
        <v/>
      </c>
      <c r="M167" s="541" t="str">
        <f>_xlfn.XLOOKUP($C167, '15. New Fleet Description'!$A$14:$A$815,'15. New Fleet Description'!M$14:M$815, "", 0, 1)</f>
        <v/>
      </c>
      <c r="N167" s="541" t="str">
        <f>_xlfn.XLOOKUP($C167, '15. New Fleet Description'!$A$14:$A$815,'15. New Fleet Description'!N$14:N$815, "", 0, 1)</f>
        <v/>
      </c>
      <c r="O167" s="541" t="str">
        <f>_xlfn.XLOOKUP($C167, '15. New Fleet Description'!$A$14:$A$815,'15. New Fleet Description'!O$14:O$815, "", 0, 1)</f>
        <v/>
      </c>
      <c r="P167" s="541" t="str">
        <f>_xlfn.XLOOKUP($C167, '15. New Fleet Description'!$A$14:$A$815,'15. New Fleet Description'!P$14:P$815, "", 0, 1)</f>
        <v/>
      </c>
      <c r="Q167" s="541" t="str">
        <f>_xlfn.XLOOKUP($C167, '15. New Fleet Description'!$A$14:$A$815,'15. New Fleet Description'!R$14:R$815, "", 0, 1)</f>
        <v/>
      </c>
      <c r="R167" s="541" t="str">
        <f>_xlfn.XLOOKUP($C167, '15. New Fleet Description'!$A$14:$A$815,'15. New Fleet Description'!S$14:S$815, "", 0, 1)</f>
        <v/>
      </c>
      <c r="S167" s="541" t="str">
        <f>_xlfn.XLOOKUP($C167, '15. New Fleet Description'!$A$14:$A$815,'15. New Fleet Description'!T$14:T$815, "", 0, 1)</f>
        <v/>
      </c>
      <c r="T167" s="541" t="str">
        <f>_xlfn.XLOOKUP($C167, '15. New Fleet Description'!$A$14:$A$815,'15. New Fleet Description'!U$14:U$815, "", 0, 1)</f>
        <v/>
      </c>
      <c r="U167" s="541" t="str">
        <f>_xlfn.XLOOKUP($C167, '15. New Fleet Description'!$A$14:$A$815,'15. New Fleet Description'!V$14:V$815, "", 0, 1)</f>
        <v/>
      </c>
      <c r="V167" s="541" t="str">
        <f>_xlfn.XLOOKUP($C167, '15. New Fleet Description'!$A$14:$A$815,'15. New Fleet Description'!W$14:W$815, "", 0, 1)</f>
        <v/>
      </c>
      <c r="W167" s="541" t="str">
        <f>_xlfn.XLOOKUP($C167, '15. New Fleet Description'!$A$14:$A$815,'15. New Fleet Description'!X$14:X$815, "", 0, 1)</f>
        <v/>
      </c>
      <c r="X167" s="541" t="str">
        <f>_xlfn.XLOOKUP($C167, '15. New Fleet Description'!$A$14:$A$815,'15. New Fleet Description'!Z$14:Z$815, "", 0, 1)</f>
        <v/>
      </c>
      <c r="Y167" s="541" t="str">
        <f>_xlfn.XLOOKUP($C167, '15. New Fleet Description'!$A$14:$A$815,'15. New Fleet Description'!AA$14:AA$815, "", 0, 1)</f>
        <v/>
      </c>
      <c r="Z167" s="541" t="str">
        <f>_xlfn.XLOOKUP($C167, '15. New Fleet Description'!$A$14:$A$815,'15. New Fleet Description'!AB$14:AB$815, "", 0, 1)</f>
        <v/>
      </c>
      <c r="AA167" s="1076"/>
      <c r="AB167" s="1076" t="s">
        <v>212</v>
      </c>
      <c r="AC167" s="1091"/>
      <c r="AD167" s="1011"/>
      <c r="AE167" s="1011"/>
      <c r="AF167" s="1011"/>
      <c r="AG167" s="1092"/>
      <c r="AH167" s="1093"/>
      <c r="AI167" s="1093"/>
      <c r="AJ167" s="1093"/>
      <c r="AK167" s="1093"/>
      <c r="AL167" s="1093"/>
      <c r="AM167" s="1093"/>
      <c r="AN167" s="1093"/>
      <c r="AO167" s="1093"/>
      <c r="AP167" s="1094"/>
      <c r="AQ167" s="1092"/>
      <c r="AR167" s="1093"/>
      <c r="AS167" s="1093"/>
      <c r="AT167" s="1093"/>
      <c r="AU167" s="1093"/>
      <c r="AV167" s="1093"/>
      <c r="AW167" s="1093"/>
      <c r="AX167" s="1093"/>
      <c r="AY167" s="1093"/>
      <c r="AZ167" s="1093"/>
      <c r="BA167" s="1093"/>
      <c r="BB167" s="1093"/>
      <c r="BC167" s="1095"/>
      <c r="BD167" s="1096"/>
      <c r="BE167" s="1096"/>
      <c r="BF167" s="1237"/>
      <c r="BG167" s="1092"/>
      <c r="BH167" s="1093"/>
      <c r="BI167" s="1093"/>
      <c r="BJ167" s="1093"/>
      <c r="BK167" s="1097"/>
      <c r="BL167" s="1098"/>
      <c r="BM167" s="1093"/>
    </row>
    <row r="168" spans="1:65" ht="30" x14ac:dyDescent="0.25">
      <c r="A168" s="1182" t="s">
        <v>1728</v>
      </c>
      <c r="B168" s="1021"/>
      <c r="C168" s="1075"/>
      <c r="D168" s="515" t="str">
        <f>_xlfn.XLOOKUP($C168, '15. New Fleet Description'!$A$14:$A$815,'15. New Fleet Description'!H$14:H$815, "", 0, 1)</f>
        <v/>
      </c>
      <c r="E168" s="541" t="str">
        <f>_xlfn.XLOOKUP($C168, '15. New Fleet Description'!$A$14:$A$815,'15. New Fleet Description'!B$14:B$815, "", 0, 1)</f>
        <v/>
      </c>
      <c r="F168" s="541" t="str">
        <f>_xlfn.XLOOKUP($C168, '15. New Fleet Description'!$A$14:$A$815,'15. New Fleet Description'!C$14:C$815, "", 0, 1)</f>
        <v/>
      </c>
      <c r="G168" s="541" t="str">
        <f>_xlfn.XLOOKUP($C168, '15. New Fleet Description'!$A$14:$A$815,'15. New Fleet Description'!D$14:D$815, "", 0, 1)</f>
        <v/>
      </c>
      <c r="H168" s="541" t="str">
        <f>_xlfn.XLOOKUP($C168, '15. New Fleet Description'!$A$14:$A$815,'15. New Fleet Description'!E$14:E$815, "", 0, 1)</f>
        <v/>
      </c>
      <c r="I168" s="541" t="str">
        <f>_xlfn.XLOOKUP($C168, '15. New Fleet Description'!$A$14:$A$815,'15. New Fleet Description'!F$14:F$815, "", 0, 1)</f>
        <v/>
      </c>
      <c r="J168" s="541" t="str">
        <f>_xlfn.XLOOKUP($C168, '15. New Fleet Description'!$A$14:$A$815,'15. New Fleet Description'!G$14:G$815, "", 0, 1)</f>
        <v/>
      </c>
      <c r="K168" s="726" t="str">
        <f>_xlfn.XLOOKUP($C168, '15. New Fleet Description'!$A$14:$A$815,'15. New Fleet Description'!K$14:K$815, "", 0, 1)</f>
        <v/>
      </c>
      <c r="L168" s="541" t="str">
        <f>_xlfn.XLOOKUP($C168, '15. New Fleet Description'!$A$14:$A$815,'15. New Fleet Description'!L$14:L$815, "", 0, 1)</f>
        <v/>
      </c>
      <c r="M168" s="541" t="str">
        <f>_xlfn.XLOOKUP($C168, '15. New Fleet Description'!$A$14:$A$815,'15. New Fleet Description'!M$14:M$815, "", 0, 1)</f>
        <v/>
      </c>
      <c r="N168" s="541" t="str">
        <f>_xlfn.XLOOKUP($C168, '15. New Fleet Description'!$A$14:$A$815,'15. New Fleet Description'!N$14:N$815, "", 0, 1)</f>
        <v/>
      </c>
      <c r="O168" s="541" t="str">
        <f>_xlfn.XLOOKUP($C168, '15. New Fleet Description'!$A$14:$A$815,'15. New Fleet Description'!O$14:O$815, "", 0, 1)</f>
        <v/>
      </c>
      <c r="P168" s="541" t="str">
        <f>_xlfn.XLOOKUP($C168, '15. New Fleet Description'!$A$14:$A$815,'15. New Fleet Description'!P$14:P$815, "", 0, 1)</f>
        <v/>
      </c>
      <c r="Q168" s="541" t="str">
        <f>_xlfn.XLOOKUP($C168, '15. New Fleet Description'!$A$14:$A$815,'15. New Fleet Description'!R$14:R$815, "", 0, 1)</f>
        <v/>
      </c>
      <c r="R168" s="541" t="str">
        <f>_xlfn.XLOOKUP($C168, '15. New Fleet Description'!$A$14:$A$815,'15. New Fleet Description'!S$14:S$815, "", 0, 1)</f>
        <v/>
      </c>
      <c r="S168" s="541" t="str">
        <f>_xlfn.XLOOKUP($C168, '15. New Fleet Description'!$A$14:$A$815,'15. New Fleet Description'!T$14:T$815, "", 0, 1)</f>
        <v/>
      </c>
      <c r="T168" s="541" t="str">
        <f>_xlfn.XLOOKUP($C168, '15. New Fleet Description'!$A$14:$A$815,'15. New Fleet Description'!U$14:U$815, "", 0, 1)</f>
        <v/>
      </c>
      <c r="U168" s="541" t="str">
        <f>_xlfn.XLOOKUP($C168, '15. New Fleet Description'!$A$14:$A$815,'15. New Fleet Description'!V$14:V$815, "", 0, 1)</f>
        <v/>
      </c>
      <c r="V168" s="541" t="str">
        <f>_xlfn.XLOOKUP($C168, '15. New Fleet Description'!$A$14:$A$815,'15. New Fleet Description'!W$14:W$815, "", 0, 1)</f>
        <v/>
      </c>
      <c r="W168" s="541" t="str">
        <f>_xlfn.XLOOKUP($C168, '15. New Fleet Description'!$A$14:$A$815,'15. New Fleet Description'!X$14:X$815, "", 0, 1)</f>
        <v/>
      </c>
      <c r="X168" s="541" t="str">
        <f>_xlfn.XLOOKUP($C168, '15. New Fleet Description'!$A$14:$A$815,'15. New Fleet Description'!Z$14:Z$815, "", 0, 1)</f>
        <v/>
      </c>
      <c r="Y168" s="541" t="str">
        <f>_xlfn.XLOOKUP($C168, '15. New Fleet Description'!$A$14:$A$815,'15. New Fleet Description'!AA$14:AA$815, "", 0, 1)</f>
        <v/>
      </c>
      <c r="Z168" s="541" t="str">
        <f>_xlfn.XLOOKUP($C168, '15. New Fleet Description'!$A$14:$A$815,'15. New Fleet Description'!AB$14:AB$815, "", 0, 1)</f>
        <v/>
      </c>
      <c r="AA168" s="1076"/>
      <c r="AB168" s="1076" t="s">
        <v>212</v>
      </c>
      <c r="AC168" s="1091"/>
      <c r="AD168" s="1011"/>
      <c r="AE168" s="1011"/>
      <c r="AF168" s="1011"/>
      <c r="AG168" s="1092"/>
      <c r="AH168" s="1093"/>
      <c r="AI168" s="1093"/>
      <c r="AJ168" s="1093"/>
      <c r="AK168" s="1093"/>
      <c r="AL168" s="1093"/>
      <c r="AM168" s="1093"/>
      <c r="AN168" s="1093"/>
      <c r="AO168" s="1093"/>
      <c r="AP168" s="1094"/>
      <c r="AQ168" s="1092"/>
      <c r="AR168" s="1093"/>
      <c r="AS168" s="1093"/>
      <c r="AT168" s="1093"/>
      <c r="AU168" s="1093"/>
      <c r="AV168" s="1093"/>
      <c r="AW168" s="1093"/>
      <c r="AX168" s="1093"/>
      <c r="AY168" s="1093"/>
      <c r="AZ168" s="1093"/>
      <c r="BA168" s="1093"/>
      <c r="BB168" s="1093"/>
      <c r="BC168" s="1095"/>
      <c r="BD168" s="1096"/>
      <c r="BE168" s="1096"/>
      <c r="BF168" s="1237"/>
      <c r="BG168" s="1092"/>
      <c r="BH168" s="1093"/>
      <c r="BI168" s="1093"/>
      <c r="BJ168" s="1093"/>
      <c r="BK168" s="1097"/>
      <c r="BL168" s="1098"/>
      <c r="BM168" s="1093"/>
    </row>
    <row r="169" spans="1:65" ht="30" x14ac:dyDescent="0.25">
      <c r="A169" s="1182" t="s">
        <v>1729</v>
      </c>
      <c r="B169" s="1021"/>
      <c r="C169" s="1075"/>
      <c r="D169" s="515" t="str">
        <f>_xlfn.XLOOKUP($C169, '15. New Fleet Description'!$A$14:$A$815,'15. New Fleet Description'!H$14:H$815, "", 0, 1)</f>
        <v/>
      </c>
      <c r="E169" s="541" t="str">
        <f>_xlfn.XLOOKUP($C169, '15. New Fleet Description'!$A$14:$A$815,'15. New Fleet Description'!B$14:B$815, "", 0, 1)</f>
        <v/>
      </c>
      <c r="F169" s="541" t="str">
        <f>_xlfn.XLOOKUP($C169, '15. New Fleet Description'!$A$14:$A$815,'15. New Fleet Description'!C$14:C$815, "", 0, 1)</f>
        <v/>
      </c>
      <c r="G169" s="541" t="str">
        <f>_xlfn.XLOOKUP($C169, '15. New Fleet Description'!$A$14:$A$815,'15. New Fleet Description'!D$14:D$815, "", 0, 1)</f>
        <v/>
      </c>
      <c r="H169" s="541" t="str">
        <f>_xlfn.XLOOKUP($C169, '15. New Fleet Description'!$A$14:$A$815,'15. New Fleet Description'!E$14:E$815, "", 0, 1)</f>
        <v/>
      </c>
      <c r="I169" s="541" t="str">
        <f>_xlfn.XLOOKUP($C169, '15. New Fleet Description'!$A$14:$A$815,'15. New Fleet Description'!F$14:F$815, "", 0, 1)</f>
        <v/>
      </c>
      <c r="J169" s="541" t="str">
        <f>_xlfn.XLOOKUP($C169, '15. New Fleet Description'!$A$14:$A$815,'15. New Fleet Description'!G$14:G$815, "", 0, 1)</f>
        <v/>
      </c>
      <c r="K169" s="726" t="str">
        <f>_xlfn.XLOOKUP($C169, '15. New Fleet Description'!$A$14:$A$815,'15. New Fleet Description'!K$14:K$815, "", 0, 1)</f>
        <v/>
      </c>
      <c r="L169" s="541" t="str">
        <f>_xlfn.XLOOKUP($C169, '15. New Fleet Description'!$A$14:$A$815,'15. New Fleet Description'!L$14:L$815, "", 0, 1)</f>
        <v/>
      </c>
      <c r="M169" s="541" t="str">
        <f>_xlfn.XLOOKUP($C169, '15. New Fleet Description'!$A$14:$A$815,'15. New Fleet Description'!M$14:M$815, "", 0, 1)</f>
        <v/>
      </c>
      <c r="N169" s="541" t="str">
        <f>_xlfn.XLOOKUP($C169, '15. New Fleet Description'!$A$14:$A$815,'15. New Fleet Description'!N$14:N$815, "", 0, 1)</f>
        <v/>
      </c>
      <c r="O169" s="541" t="str">
        <f>_xlfn.XLOOKUP($C169, '15. New Fleet Description'!$A$14:$A$815,'15. New Fleet Description'!O$14:O$815, "", 0, 1)</f>
        <v/>
      </c>
      <c r="P169" s="541" t="str">
        <f>_xlfn.XLOOKUP($C169, '15. New Fleet Description'!$A$14:$A$815,'15. New Fleet Description'!P$14:P$815, "", 0, 1)</f>
        <v/>
      </c>
      <c r="Q169" s="541" t="str">
        <f>_xlfn.XLOOKUP($C169, '15. New Fleet Description'!$A$14:$A$815,'15. New Fleet Description'!R$14:R$815, "", 0, 1)</f>
        <v/>
      </c>
      <c r="R169" s="541" t="str">
        <f>_xlfn.XLOOKUP($C169, '15. New Fleet Description'!$A$14:$A$815,'15. New Fleet Description'!S$14:S$815, "", 0, 1)</f>
        <v/>
      </c>
      <c r="S169" s="541" t="str">
        <f>_xlfn.XLOOKUP($C169, '15. New Fleet Description'!$A$14:$A$815,'15. New Fleet Description'!T$14:T$815, "", 0, 1)</f>
        <v/>
      </c>
      <c r="T169" s="541" t="str">
        <f>_xlfn.XLOOKUP($C169, '15. New Fleet Description'!$A$14:$A$815,'15. New Fleet Description'!U$14:U$815, "", 0, 1)</f>
        <v/>
      </c>
      <c r="U169" s="541" t="str">
        <f>_xlfn.XLOOKUP($C169, '15. New Fleet Description'!$A$14:$A$815,'15. New Fleet Description'!V$14:V$815, "", 0, 1)</f>
        <v/>
      </c>
      <c r="V169" s="541" t="str">
        <f>_xlfn.XLOOKUP($C169, '15. New Fleet Description'!$A$14:$A$815,'15. New Fleet Description'!W$14:W$815, "", 0, 1)</f>
        <v/>
      </c>
      <c r="W169" s="541" t="str">
        <f>_xlfn.XLOOKUP($C169, '15. New Fleet Description'!$A$14:$A$815,'15. New Fleet Description'!X$14:X$815, "", 0, 1)</f>
        <v/>
      </c>
      <c r="X169" s="541" t="str">
        <f>_xlfn.XLOOKUP($C169, '15. New Fleet Description'!$A$14:$A$815,'15. New Fleet Description'!Z$14:Z$815, "", 0, 1)</f>
        <v/>
      </c>
      <c r="Y169" s="541" t="str">
        <f>_xlfn.XLOOKUP($C169, '15. New Fleet Description'!$A$14:$A$815,'15. New Fleet Description'!AA$14:AA$815, "", 0, 1)</f>
        <v/>
      </c>
      <c r="Z169" s="541" t="str">
        <f>_xlfn.XLOOKUP($C169, '15. New Fleet Description'!$A$14:$A$815,'15. New Fleet Description'!AB$14:AB$815, "", 0, 1)</f>
        <v/>
      </c>
      <c r="AA169" s="1076"/>
      <c r="AB169" s="1076" t="s">
        <v>212</v>
      </c>
      <c r="AC169" s="1091"/>
      <c r="AD169" s="1011"/>
      <c r="AE169" s="1011"/>
      <c r="AF169" s="1011"/>
      <c r="AG169" s="1092"/>
      <c r="AH169" s="1093"/>
      <c r="AI169" s="1093"/>
      <c r="AJ169" s="1093"/>
      <c r="AK169" s="1093"/>
      <c r="AL169" s="1093"/>
      <c r="AM169" s="1093"/>
      <c r="AN169" s="1093"/>
      <c r="AO169" s="1093"/>
      <c r="AP169" s="1094"/>
      <c r="AQ169" s="1092"/>
      <c r="AR169" s="1093"/>
      <c r="AS169" s="1093"/>
      <c r="AT169" s="1093"/>
      <c r="AU169" s="1093"/>
      <c r="AV169" s="1093"/>
      <c r="AW169" s="1093"/>
      <c r="AX169" s="1093"/>
      <c r="AY169" s="1093"/>
      <c r="AZ169" s="1093"/>
      <c r="BA169" s="1093"/>
      <c r="BB169" s="1093"/>
      <c r="BC169" s="1095"/>
      <c r="BD169" s="1096"/>
      <c r="BE169" s="1096"/>
      <c r="BF169" s="1237"/>
      <c r="BG169" s="1092"/>
      <c r="BH169" s="1093"/>
      <c r="BI169" s="1093"/>
      <c r="BJ169" s="1093"/>
      <c r="BK169" s="1097"/>
      <c r="BL169" s="1098"/>
      <c r="BM169" s="1093"/>
    </row>
    <row r="170" spans="1:65" ht="30" x14ac:dyDescent="0.25">
      <c r="A170" s="1182" t="s">
        <v>1730</v>
      </c>
      <c r="B170" s="1021"/>
      <c r="C170" s="1075"/>
      <c r="D170" s="515" t="str">
        <f>_xlfn.XLOOKUP($C170, '15. New Fleet Description'!$A$14:$A$815,'15. New Fleet Description'!H$14:H$815, "", 0, 1)</f>
        <v/>
      </c>
      <c r="E170" s="541" t="str">
        <f>_xlfn.XLOOKUP($C170, '15. New Fleet Description'!$A$14:$A$815,'15. New Fleet Description'!B$14:B$815, "", 0, 1)</f>
        <v/>
      </c>
      <c r="F170" s="541" t="str">
        <f>_xlfn.XLOOKUP($C170, '15. New Fleet Description'!$A$14:$A$815,'15. New Fleet Description'!C$14:C$815, "", 0, 1)</f>
        <v/>
      </c>
      <c r="G170" s="541" t="str">
        <f>_xlfn.XLOOKUP($C170, '15. New Fleet Description'!$A$14:$A$815,'15. New Fleet Description'!D$14:D$815, "", 0, 1)</f>
        <v/>
      </c>
      <c r="H170" s="541" t="str">
        <f>_xlfn.XLOOKUP($C170, '15. New Fleet Description'!$A$14:$A$815,'15. New Fleet Description'!E$14:E$815, "", 0, 1)</f>
        <v/>
      </c>
      <c r="I170" s="541" t="str">
        <f>_xlfn.XLOOKUP($C170, '15. New Fleet Description'!$A$14:$A$815,'15. New Fleet Description'!F$14:F$815, "", 0, 1)</f>
        <v/>
      </c>
      <c r="J170" s="541" t="str">
        <f>_xlfn.XLOOKUP($C170, '15. New Fleet Description'!$A$14:$A$815,'15. New Fleet Description'!G$14:G$815, "", 0, 1)</f>
        <v/>
      </c>
      <c r="K170" s="726" t="str">
        <f>_xlfn.XLOOKUP($C170, '15. New Fleet Description'!$A$14:$A$815,'15. New Fleet Description'!K$14:K$815, "", 0, 1)</f>
        <v/>
      </c>
      <c r="L170" s="541" t="str">
        <f>_xlfn.XLOOKUP($C170, '15. New Fleet Description'!$A$14:$A$815,'15. New Fleet Description'!L$14:L$815, "", 0, 1)</f>
        <v/>
      </c>
      <c r="M170" s="541" t="str">
        <f>_xlfn.XLOOKUP($C170, '15. New Fleet Description'!$A$14:$A$815,'15. New Fleet Description'!M$14:M$815, "", 0, 1)</f>
        <v/>
      </c>
      <c r="N170" s="541" t="str">
        <f>_xlfn.XLOOKUP($C170, '15. New Fleet Description'!$A$14:$A$815,'15. New Fleet Description'!N$14:N$815, "", 0, 1)</f>
        <v/>
      </c>
      <c r="O170" s="541" t="str">
        <f>_xlfn.XLOOKUP($C170, '15. New Fleet Description'!$A$14:$A$815,'15. New Fleet Description'!O$14:O$815, "", 0, 1)</f>
        <v/>
      </c>
      <c r="P170" s="541" t="str">
        <f>_xlfn.XLOOKUP($C170, '15. New Fleet Description'!$A$14:$A$815,'15. New Fleet Description'!P$14:P$815, "", 0, 1)</f>
        <v/>
      </c>
      <c r="Q170" s="541" t="str">
        <f>_xlfn.XLOOKUP($C170, '15. New Fleet Description'!$A$14:$A$815,'15. New Fleet Description'!R$14:R$815, "", 0, 1)</f>
        <v/>
      </c>
      <c r="R170" s="541" t="str">
        <f>_xlfn.XLOOKUP($C170, '15. New Fleet Description'!$A$14:$A$815,'15. New Fleet Description'!S$14:S$815, "", 0, 1)</f>
        <v/>
      </c>
      <c r="S170" s="541" t="str">
        <f>_xlfn.XLOOKUP($C170, '15. New Fleet Description'!$A$14:$A$815,'15. New Fleet Description'!T$14:T$815, "", 0, 1)</f>
        <v/>
      </c>
      <c r="T170" s="541" t="str">
        <f>_xlfn.XLOOKUP($C170, '15. New Fleet Description'!$A$14:$A$815,'15. New Fleet Description'!U$14:U$815, "", 0, 1)</f>
        <v/>
      </c>
      <c r="U170" s="541" t="str">
        <f>_xlfn.XLOOKUP($C170, '15. New Fleet Description'!$A$14:$A$815,'15. New Fleet Description'!V$14:V$815, "", 0, 1)</f>
        <v/>
      </c>
      <c r="V170" s="541" t="str">
        <f>_xlfn.XLOOKUP($C170, '15. New Fleet Description'!$A$14:$A$815,'15. New Fleet Description'!W$14:W$815, "", 0, 1)</f>
        <v/>
      </c>
      <c r="W170" s="541" t="str">
        <f>_xlfn.XLOOKUP($C170, '15. New Fleet Description'!$A$14:$A$815,'15. New Fleet Description'!X$14:X$815, "", 0, 1)</f>
        <v/>
      </c>
      <c r="X170" s="541" t="str">
        <f>_xlfn.XLOOKUP($C170, '15. New Fleet Description'!$A$14:$A$815,'15. New Fleet Description'!Z$14:Z$815, "", 0, 1)</f>
        <v/>
      </c>
      <c r="Y170" s="541" t="str">
        <f>_xlfn.XLOOKUP($C170, '15. New Fleet Description'!$A$14:$A$815,'15. New Fleet Description'!AA$14:AA$815, "", 0, 1)</f>
        <v/>
      </c>
      <c r="Z170" s="541" t="str">
        <f>_xlfn.XLOOKUP($C170, '15. New Fleet Description'!$A$14:$A$815,'15. New Fleet Description'!AB$14:AB$815, "", 0, 1)</f>
        <v/>
      </c>
      <c r="AA170" s="1076"/>
      <c r="AB170" s="1076" t="s">
        <v>212</v>
      </c>
      <c r="AC170" s="1091"/>
      <c r="AD170" s="1011"/>
      <c r="AE170" s="1011"/>
      <c r="AF170" s="1011"/>
      <c r="AG170" s="1092"/>
      <c r="AH170" s="1093"/>
      <c r="AI170" s="1093"/>
      <c r="AJ170" s="1093"/>
      <c r="AK170" s="1093"/>
      <c r="AL170" s="1093"/>
      <c r="AM170" s="1093"/>
      <c r="AN170" s="1093"/>
      <c r="AO170" s="1093"/>
      <c r="AP170" s="1094"/>
      <c r="AQ170" s="1092"/>
      <c r="AR170" s="1093"/>
      <c r="AS170" s="1093"/>
      <c r="AT170" s="1093"/>
      <c r="AU170" s="1093"/>
      <c r="AV170" s="1093"/>
      <c r="AW170" s="1093"/>
      <c r="AX170" s="1093"/>
      <c r="AY170" s="1093"/>
      <c r="AZ170" s="1093"/>
      <c r="BA170" s="1093"/>
      <c r="BB170" s="1093"/>
      <c r="BC170" s="1095"/>
      <c r="BD170" s="1096"/>
      <c r="BE170" s="1096"/>
      <c r="BF170" s="1237"/>
      <c r="BG170" s="1092"/>
      <c r="BH170" s="1093"/>
      <c r="BI170" s="1093"/>
      <c r="BJ170" s="1093"/>
      <c r="BK170" s="1097"/>
      <c r="BL170" s="1098"/>
      <c r="BM170" s="1093"/>
    </row>
    <row r="171" spans="1:65" ht="30" x14ac:dyDescent="0.25">
      <c r="A171" s="1182" t="s">
        <v>1731</v>
      </c>
      <c r="B171" s="1021"/>
      <c r="C171" s="1075"/>
      <c r="D171" s="515" t="str">
        <f>_xlfn.XLOOKUP($C171, '15. New Fleet Description'!$A$14:$A$815,'15. New Fleet Description'!H$14:H$815, "", 0, 1)</f>
        <v/>
      </c>
      <c r="E171" s="541" t="str">
        <f>_xlfn.XLOOKUP($C171, '15. New Fleet Description'!$A$14:$A$815,'15. New Fleet Description'!B$14:B$815, "", 0, 1)</f>
        <v/>
      </c>
      <c r="F171" s="541" t="str">
        <f>_xlfn.XLOOKUP($C171, '15. New Fleet Description'!$A$14:$A$815,'15. New Fleet Description'!C$14:C$815, "", 0, 1)</f>
        <v/>
      </c>
      <c r="G171" s="541" t="str">
        <f>_xlfn.XLOOKUP($C171, '15. New Fleet Description'!$A$14:$A$815,'15. New Fleet Description'!D$14:D$815, "", 0, 1)</f>
        <v/>
      </c>
      <c r="H171" s="541" t="str">
        <f>_xlfn.XLOOKUP($C171, '15. New Fleet Description'!$A$14:$A$815,'15. New Fleet Description'!E$14:E$815, "", 0, 1)</f>
        <v/>
      </c>
      <c r="I171" s="541" t="str">
        <f>_xlfn.XLOOKUP($C171, '15. New Fleet Description'!$A$14:$A$815,'15. New Fleet Description'!F$14:F$815, "", 0, 1)</f>
        <v/>
      </c>
      <c r="J171" s="541" t="str">
        <f>_xlfn.XLOOKUP($C171, '15. New Fleet Description'!$A$14:$A$815,'15. New Fleet Description'!G$14:G$815, "", 0, 1)</f>
        <v/>
      </c>
      <c r="K171" s="726" t="str">
        <f>_xlfn.XLOOKUP($C171, '15. New Fleet Description'!$A$14:$A$815,'15. New Fleet Description'!K$14:K$815, "", 0, 1)</f>
        <v/>
      </c>
      <c r="L171" s="541" t="str">
        <f>_xlfn.XLOOKUP($C171, '15. New Fleet Description'!$A$14:$A$815,'15. New Fleet Description'!L$14:L$815, "", 0, 1)</f>
        <v/>
      </c>
      <c r="M171" s="541" t="str">
        <f>_xlfn.XLOOKUP($C171, '15. New Fleet Description'!$A$14:$A$815,'15. New Fleet Description'!M$14:M$815, "", 0, 1)</f>
        <v/>
      </c>
      <c r="N171" s="541" t="str">
        <f>_xlfn.XLOOKUP($C171, '15. New Fleet Description'!$A$14:$A$815,'15. New Fleet Description'!N$14:N$815, "", 0, 1)</f>
        <v/>
      </c>
      <c r="O171" s="541" t="str">
        <f>_xlfn.XLOOKUP($C171, '15. New Fleet Description'!$A$14:$A$815,'15. New Fleet Description'!O$14:O$815, "", 0, 1)</f>
        <v/>
      </c>
      <c r="P171" s="541" t="str">
        <f>_xlfn.XLOOKUP($C171, '15. New Fleet Description'!$A$14:$A$815,'15. New Fleet Description'!P$14:P$815, "", 0, 1)</f>
        <v/>
      </c>
      <c r="Q171" s="541" t="str">
        <f>_xlfn.XLOOKUP($C171, '15. New Fleet Description'!$A$14:$A$815,'15. New Fleet Description'!R$14:R$815, "", 0, 1)</f>
        <v/>
      </c>
      <c r="R171" s="541" t="str">
        <f>_xlfn.XLOOKUP($C171, '15. New Fleet Description'!$A$14:$A$815,'15. New Fleet Description'!S$14:S$815, "", 0, 1)</f>
        <v/>
      </c>
      <c r="S171" s="541" t="str">
        <f>_xlfn.XLOOKUP($C171, '15. New Fleet Description'!$A$14:$A$815,'15. New Fleet Description'!T$14:T$815, "", 0, 1)</f>
        <v/>
      </c>
      <c r="T171" s="541" t="str">
        <f>_xlfn.XLOOKUP($C171, '15. New Fleet Description'!$A$14:$A$815,'15. New Fleet Description'!U$14:U$815, "", 0, 1)</f>
        <v/>
      </c>
      <c r="U171" s="541" t="str">
        <f>_xlfn.XLOOKUP($C171, '15. New Fleet Description'!$A$14:$A$815,'15. New Fleet Description'!V$14:V$815, "", 0, 1)</f>
        <v/>
      </c>
      <c r="V171" s="541" t="str">
        <f>_xlfn.XLOOKUP($C171, '15. New Fleet Description'!$A$14:$A$815,'15. New Fleet Description'!W$14:W$815, "", 0, 1)</f>
        <v/>
      </c>
      <c r="W171" s="541" t="str">
        <f>_xlfn.XLOOKUP($C171, '15. New Fleet Description'!$A$14:$A$815,'15. New Fleet Description'!X$14:X$815, "", 0, 1)</f>
        <v/>
      </c>
      <c r="X171" s="541" t="str">
        <f>_xlfn.XLOOKUP($C171, '15. New Fleet Description'!$A$14:$A$815,'15. New Fleet Description'!Z$14:Z$815, "", 0, 1)</f>
        <v/>
      </c>
      <c r="Y171" s="541" t="str">
        <f>_xlfn.XLOOKUP($C171, '15. New Fleet Description'!$A$14:$A$815,'15. New Fleet Description'!AA$14:AA$815, "", 0, 1)</f>
        <v/>
      </c>
      <c r="Z171" s="541" t="str">
        <f>_xlfn.XLOOKUP($C171, '15. New Fleet Description'!$A$14:$A$815,'15. New Fleet Description'!AB$14:AB$815, "", 0, 1)</f>
        <v/>
      </c>
      <c r="AA171" s="1076"/>
      <c r="AB171" s="1076" t="s">
        <v>212</v>
      </c>
      <c r="AC171" s="1091"/>
      <c r="AD171" s="1011"/>
      <c r="AE171" s="1011"/>
      <c r="AF171" s="1011"/>
      <c r="AG171" s="1092"/>
      <c r="AH171" s="1093"/>
      <c r="AI171" s="1093"/>
      <c r="AJ171" s="1093"/>
      <c r="AK171" s="1093"/>
      <c r="AL171" s="1093"/>
      <c r="AM171" s="1093"/>
      <c r="AN171" s="1093"/>
      <c r="AO171" s="1093"/>
      <c r="AP171" s="1094"/>
      <c r="AQ171" s="1092"/>
      <c r="AR171" s="1093"/>
      <c r="AS171" s="1093"/>
      <c r="AT171" s="1093"/>
      <c r="AU171" s="1093"/>
      <c r="AV171" s="1093"/>
      <c r="AW171" s="1093"/>
      <c r="AX171" s="1093"/>
      <c r="AY171" s="1093"/>
      <c r="AZ171" s="1093"/>
      <c r="BA171" s="1093"/>
      <c r="BB171" s="1093"/>
      <c r="BC171" s="1095"/>
      <c r="BD171" s="1096"/>
      <c r="BE171" s="1096"/>
      <c r="BF171" s="1237"/>
      <c r="BG171" s="1092"/>
      <c r="BH171" s="1093"/>
      <c r="BI171" s="1093"/>
      <c r="BJ171" s="1093"/>
      <c r="BK171" s="1097"/>
      <c r="BL171" s="1098"/>
      <c r="BM171" s="1093"/>
    </row>
    <row r="172" spans="1:65" ht="30" x14ac:dyDescent="0.25">
      <c r="A172" s="1182" t="s">
        <v>1732</v>
      </c>
      <c r="B172" s="1021"/>
      <c r="C172" s="1075"/>
      <c r="D172" s="515" t="str">
        <f>_xlfn.XLOOKUP($C172, '15. New Fleet Description'!$A$14:$A$815,'15. New Fleet Description'!H$14:H$815, "", 0, 1)</f>
        <v/>
      </c>
      <c r="E172" s="541" t="str">
        <f>_xlfn.XLOOKUP($C172, '15. New Fleet Description'!$A$14:$A$815,'15. New Fleet Description'!B$14:B$815, "", 0, 1)</f>
        <v/>
      </c>
      <c r="F172" s="541" t="str">
        <f>_xlfn.XLOOKUP($C172, '15. New Fleet Description'!$A$14:$A$815,'15. New Fleet Description'!C$14:C$815, "", 0, 1)</f>
        <v/>
      </c>
      <c r="G172" s="541" t="str">
        <f>_xlfn.XLOOKUP($C172, '15. New Fleet Description'!$A$14:$A$815,'15. New Fleet Description'!D$14:D$815, "", 0, 1)</f>
        <v/>
      </c>
      <c r="H172" s="541" t="str">
        <f>_xlfn.XLOOKUP($C172, '15. New Fleet Description'!$A$14:$A$815,'15. New Fleet Description'!E$14:E$815, "", 0, 1)</f>
        <v/>
      </c>
      <c r="I172" s="541" t="str">
        <f>_xlfn.XLOOKUP($C172, '15. New Fleet Description'!$A$14:$A$815,'15. New Fleet Description'!F$14:F$815, "", 0, 1)</f>
        <v/>
      </c>
      <c r="J172" s="541" t="str">
        <f>_xlfn.XLOOKUP($C172, '15. New Fleet Description'!$A$14:$A$815,'15. New Fleet Description'!G$14:G$815, "", 0, 1)</f>
        <v/>
      </c>
      <c r="K172" s="726" t="str">
        <f>_xlfn.XLOOKUP($C172, '15. New Fleet Description'!$A$14:$A$815,'15. New Fleet Description'!K$14:K$815, "", 0, 1)</f>
        <v/>
      </c>
      <c r="L172" s="541" t="str">
        <f>_xlfn.XLOOKUP($C172, '15. New Fleet Description'!$A$14:$A$815,'15. New Fleet Description'!L$14:L$815, "", 0, 1)</f>
        <v/>
      </c>
      <c r="M172" s="541" t="str">
        <f>_xlfn.XLOOKUP($C172, '15. New Fleet Description'!$A$14:$A$815,'15. New Fleet Description'!M$14:M$815, "", 0, 1)</f>
        <v/>
      </c>
      <c r="N172" s="541" t="str">
        <f>_xlfn.XLOOKUP($C172, '15. New Fleet Description'!$A$14:$A$815,'15. New Fleet Description'!N$14:N$815, "", 0, 1)</f>
        <v/>
      </c>
      <c r="O172" s="541" t="str">
        <f>_xlfn.XLOOKUP($C172, '15. New Fleet Description'!$A$14:$A$815,'15. New Fleet Description'!O$14:O$815, "", 0, 1)</f>
        <v/>
      </c>
      <c r="P172" s="541" t="str">
        <f>_xlfn.XLOOKUP($C172, '15. New Fleet Description'!$A$14:$A$815,'15. New Fleet Description'!P$14:P$815, "", 0, 1)</f>
        <v/>
      </c>
      <c r="Q172" s="541" t="str">
        <f>_xlfn.XLOOKUP($C172, '15. New Fleet Description'!$A$14:$A$815,'15. New Fleet Description'!R$14:R$815, "", 0, 1)</f>
        <v/>
      </c>
      <c r="R172" s="541" t="str">
        <f>_xlfn.XLOOKUP($C172, '15. New Fleet Description'!$A$14:$A$815,'15. New Fleet Description'!S$14:S$815, "", 0, 1)</f>
        <v/>
      </c>
      <c r="S172" s="541" t="str">
        <f>_xlfn.XLOOKUP($C172, '15. New Fleet Description'!$A$14:$A$815,'15. New Fleet Description'!T$14:T$815, "", 0, 1)</f>
        <v/>
      </c>
      <c r="T172" s="541" t="str">
        <f>_xlfn.XLOOKUP($C172, '15. New Fleet Description'!$A$14:$A$815,'15. New Fleet Description'!U$14:U$815, "", 0, 1)</f>
        <v/>
      </c>
      <c r="U172" s="541" t="str">
        <f>_xlfn.XLOOKUP($C172, '15. New Fleet Description'!$A$14:$A$815,'15. New Fleet Description'!V$14:V$815, "", 0, 1)</f>
        <v/>
      </c>
      <c r="V172" s="541" t="str">
        <f>_xlfn.XLOOKUP($C172, '15. New Fleet Description'!$A$14:$A$815,'15. New Fleet Description'!W$14:W$815, "", 0, 1)</f>
        <v/>
      </c>
      <c r="W172" s="541" t="str">
        <f>_xlfn.XLOOKUP($C172, '15. New Fleet Description'!$A$14:$A$815,'15. New Fleet Description'!X$14:X$815, "", 0, 1)</f>
        <v/>
      </c>
      <c r="X172" s="541" t="str">
        <f>_xlfn.XLOOKUP($C172, '15. New Fleet Description'!$A$14:$A$815,'15. New Fleet Description'!Z$14:Z$815, "", 0, 1)</f>
        <v/>
      </c>
      <c r="Y172" s="541" t="str">
        <f>_xlfn.XLOOKUP($C172, '15. New Fleet Description'!$A$14:$A$815,'15. New Fleet Description'!AA$14:AA$815, "", 0, 1)</f>
        <v/>
      </c>
      <c r="Z172" s="541" t="str">
        <f>_xlfn.XLOOKUP($C172, '15. New Fleet Description'!$A$14:$A$815,'15. New Fleet Description'!AB$14:AB$815, "", 0, 1)</f>
        <v/>
      </c>
      <c r="AA172" s="1076"/>
      <c r="AB172" s="1076" t="s">
        <v>212</v>
      </c>
      <c r="AC172" s="1091"/>
      <c r="AD172" s="1011"/>
      <c r="AE172" s="1011"/>
      <c r="AF172" s="1011"/>
      <c r="AG172" s="1092"/>
      <c r="AH172" s="1093"/>
      <c r="AI172" s="1093"/>
      <c r="AJ172" s="1093"/>
      <c r="AK172" s="1093"/>
      <c r="AL172" s="1093"/>
      <c r="AM172" s="1093"/>
      <c r="AN172" s="1093"/>
      <c r="AO172" s="1093"/>
      <c r="AP172" s="1094"/>
      <c r="AQ172" s="1092"/>
      <c r="AR172" s="1093"/>
      <c r="AS172" s="1093"/>
      <c r="AT172" s="1093"/>
      <c r="AU172" s="1093"/>
      <c r="AV172" s="1093"/>
      <c r="AW172" s="1093"/>
      <c r="AX172" s="1093"/>
      <c r="AY172" s="1093"/>
      <c r="AZ172" s="1093"/>
      <c r="BA172" s="1093"/>
      <c r="BB172" s="1093"/>
      <c r="BC172" s="1095"/>
      <c r="BD172" s="1096"/>
      <c r="BE172" s="1096"/>
      <c r="BF172" s="1237"/>
      <c r="BG172" s="1092"/>
      <c r="BH172" s="1093"/>
      <c r="BI172" s="1093"/>
      <c r="BJ172" s="1093"/>
      <c r="BK172" s="1097"/>
      <c r="BL172" s="1098"/>
      <c r="BM172" s="1093"/>
    </row>
    <row r="173" spans="1:65" ht="30" x14ac:dyDescent="0.25">
      <c r="A173" s="1182" t="s">
        <v>1733</v>
      </c>
      <c r="B173" s="1021"/>
      <c r="C173" s="1075"/>
      <c r="D173" s="515" t="str">
        <f>_xlfn.XLOOKUP($C173, '15. New Fleet Description'!$A$14:$A$815,'15. New Fleet Description'!H$14:H$815, "", 0, 1)</f>
        <v/>
      </c>
      <c r="E173" s="541" t="str">
        <f>_xlfn.XLOOKUP($C173, '15. New Fleet Description'!$A$14:$A$815,'15. New Fleet Description'!B$14:B$815, "", 0, 1)</f>
        <v/>
      </c>
      <c r="F173" s="541" t="str">
        <f>_xlfn.XLOOKUP($C173, '15. New Fleet Description'!$A$14:$A$815,'15. New Fleet Description'!C$14:C$815, "", 0, 1)</f>
        <v/>
      </c>
      <c r="G173" s="541" t="str">
        <f>_xlfn.XLOOKUP($C173, '15. New Fleet Description'!$A$14:$A$815,'15. New Fleet Description'!D$14:D$815, "", 0, 1)</f>
        <v/>
      </c>
      <c r="H173" s="541" t="str">
        <f>_xlfn.XLOOKUP($C173, '15. New Fleet Description'!$A$14:$A$815,'15. New Fleet Description'!E$14:E$815, "", 0, 1)</f>
        <v/>
      </c>
      <c r="I173" s="541" t="str">
        <f>_xlfn.XLOOKUP($C173, '15. New Fleet Description'!$A$14:$A$815,'15. New Fleet Description'!F$14:F$815, "", 0, 1)</f>
        <v/>
      </c>
      <c r="J173" s="541" t="str">
        <f>_xlfn.XLOOKUP($C173, '15. New Fleet Description'!$A$14:$A$815,'15. New Fleet Description'!G$14:G$815, "", 0, 1)</f>
        <v/>
      </c>
      <c r="K173" s="726" t="str">
        <f>_xlfn.XLOOKUP($C173, '15. New Fleet Description'!$A$14:$A$815,'15. New Fleet Description'!K$14:K$815, "", 0, 1)</f>
        <v/>
      </c>
      <c r="L173" s="541" t="str">
        <f>_xlfn.XLOOKUP($C173, '15. New Fleet Description'!$A$14:$A$815,'15. New Fleet Description'!L$14:L$815, "", 0, 1)</f>
        <v/>
      </c>
      <c r="M173" s="541" t="str">
        <f>_xlfn.XLOOKUP($C173, '15. New Fleet Description'!$A$14:$A$815,'15. New Fleet Description'!M$14:M$815, "", 0, 1)</f>
        <v/>
      </c>
      <c r="N173" s="541" t="str">
        <f>_xlfn.XLOOKUP($C173, '15. New Fleet Description'!$A$14:$A$815,'15. New Fleet Description'!N$14:N$815, "", 0, 1)</f>
        <v/>
      </c>
      <c r="O173" s="541" t="str">
        <f>_xlfn.XLOOKUP($C173, '15. New Fleet Description'!$A$14:$A$815,'15. New Fleet Description'!O$14:O$815, "", 0, 1)</f>
        <v/>
      </c>
      <c r="P173" s="541" t="str">
        <f>_xlfn.XLOOKUP($C173, '15. New Fleet Description'!$A$14:$A$815,'15. New Fleet Description'!P$14:P$815, "", 0, 1)</f>
        <v/>
      </c>
      <c r="Q173" s="541" t="str">
        <f>_xlfn.XLOOKUP($C173, '15. New Fleet Description'!$A$14:$A$815,'15. New Fleet Description'!R$14:R$815, "", 0, 1)</f>
        <v/>
      </c>
      <c r="R173" s="541" t="str">
        <f>_xlfn.XLOOKUP($C173, '15. New Fleet Description'!$A$14:$A$815,'15. New Fleet Description'!S$14:S$815, "", 0, 1)</f>
        <v/>
      </c>
      <c r="S173" s="541" t="str">
        <f>_xlfn.XLOOKUP($C173, '15. New Fleet Description'!$A$14:$A$815,'15. New Fleet Description'!T$14:T$815, "", 0, 1)</f>
        <v/>
      </c>
      <c r="T173" s="541" t="str">
        <f>_xlfn.XLOOKUP($C173, '15. New Fleet Description'!$A$14:$A$815,'15. New Fleet Description'!U$14:U$815, "", 0, 1)</f>
        <v/>
      </c>
      <c r="U173" s="541" t="str">
        <f>_xlfn.XLOOKUP($C173, '15. New Fleet Description'!$A$14:$A$815,'15. New Fleet Description'!V$14:V$815, "", 0, 1)</f>
        <v/>
      </c>
      <c r="V173" s="541" t="str">
        <f>_xlfn.XLOOKUP($C173, '15. New Fleet Description'!$A$14:$A$815,'15. New Fleet Description'!W$14:W$815, "", 0, 1)</f>
        <v/>
      </c>
      <c r="W173" s="541" t="str">
        <f>_xlfn.XLOOKUP($C173, '15. New Fleet Description'!$A$14:$A$815,'15. New Fleet Description'!X$14:X$815, "", 0, 1)</f>
        <v/>
      </c>
      <c r="X173" s="541" t="str">
        <f>_xlfn.XLOOKUP($C173, '15. New Fleet Description'!$A$14:$A$815,'15. New Fleet Description'!Z$14:Z$815, "", 0, 1)</f>
        <v/>
      </c>
      <c r="Y173" s="541" t="str">
        <f>_xlfn.XLOOKUP($C173, '15. New Fleet Description'!$A$14:$A$815,'15. New Fleet Description'!AA$14:AA$815, "", 0, 1)</f>
        <v/>
      </c>
      <c r="Z173" s="541" t="str">
        <f>_xlfn.XLOOKUP($C173, '15. New Fleet Description'!$A$14:$A$815,'15. New Fleet Description'!AB$14:AB$815, "", 0, 1)</f>
        <v/>
      </c>
      <c r="AA173" s="1076"/>
      <c r="AB173" s="1076" t="s">
        <v>212</v>
      </c>
      <c r="AC173" s="1091"/>
      <c r="AD173" s="1011"/>
      <c r="AE173" s="1011"/>
      <c r="AF173" s="1011"/>
      <c r="AG173" s="1092"/>
      <c r="AH173" s="1093"/>
      <c r="AI173" s="1093"/>
      <c r="AJ173" s="1093"/>
      <c r="AK173" s="1093"/>
      <c r="AL173" s="1093"/>
      <c r="AM173" s="1093"/>
      <c r="AN173" s="1093"/>
      <c r="AO173" s="1093"/>
      <c r="AP173" s="1094"/>
      <c r="AQ173" s="1092"/>
      <c r="AR173" s="1093"/>
      <c r="AS173" s="1093"/>
      <c r="AT173" s="1093"/>
      <c r="AU173" s="1093"/>
      <c r="AV173" s="1093"/>
      <c r="AW173" s="1093"/>
      <c r="AX173" s="1093"/>
      <c r="AY173" s="1093"/>
      <c r="AZ173" s="1093"/>
      <c r="BA173" s="1093"/>
      <c r="BB173" s="1093"/>
      <c r="BC173" s="1095"/>
      <c r="BD173" s="1096"/>
      <c r="BE173" s="1096"/>
      <c r="BF173" s="1237"/>
      <c r="BG173" s="1092"/>
      <c r="BH173" s="1093"/>
      <c r="BI173" s="1093"/>
      <c r="BJ173" s="1093"/>
      <c r="BK173" s="1097"/>
      <c r="BL173" s="1098"/>
      <c r="BM173" s="1093"/>
    </row>
    <row r="174" spans="1:65" ht="30" x14ac:dyDescent="0.25">
      <c r="A174" s="1182" t="s">
        <v>1734</v>
      </c>
      <c r="B174" s="1021"/>
      <c r="C174" s="1075"/>
      <c r="D174" s="515" t="str">
        <f>_xlfn.XLOOKUP($C174, '15. New Fleet Description'!$A$14:$A$815,'15. New Fleet Description'!H$14:H$815, "", 0, 1)</f>
        <v/>
      </c>
      <c r="E174" s="541" t="str">
        <f>_xlfn.XLOOKUP($C174, '15. New Fleet Description'!$A$14:$A$815,'15. New Fleet Description'!B$14:B$815, "", 0, 1)</f>
        <v/>
      </c>
      <c r="F174" s="541" t="str">
        <f>_xlfn.XLOOKUP($C174, '15. New Fleet Description'!$A$14:$A$815,'15. New Fleet Description'!C$14:C$815, "", 0, 1)</f>
        <v/>
      </c>
      <c r="G174" s="541" t="str">
        <f>_xlfn.XLOOKUP($C174, '15. New Fleet Description'!$A$14:$A$815,'15. New Fleet Description'!D$14:D$815, "", 0, 1)</f>
        <v/>
      </c>
      <c r="H174" s="541" t="str">
        <f>_xlfn.XLOOKUP($C174, '15. New Fleet Description'!$A$14:$A$815,'15. New Fleet Description'!E$14:E$815, "", 0, 1)</f>
        <v/>
      </c>
      <c r="I174" s="541" t="str">
        <f>_xlfn.XLOOKUP($C174, '15. New Fleet Description'!$A$14:$A$815,'15. New Fleet Description'!F$14:F$815, "", 0, 1)</f>
        <v/>
      </c>
      <c r="J174" s="541" t="str">
        <f>_xlfn.XLOOKUP($C174, '15. New Fleet Description'!$A$14:$A$815,'15. New Fleet Description'!G$14:G$815, "", 0, 1)</f>
        <v/>
      </c>
      <c r="K174" s="726" t="str">
        <f>_xlfn.XLOOKUP($C174, '15. New Fleet Description'!$A$14:$A$815,'15. New Fleet Description'!K$14:K$815, "", 0, 1)</f>
        <v/>
      </c>
      <c r="L174" s="541" t="str">
        <f>_xlfn.XLOOKUP($C174, '15. New Fleet Description'!$A$14:$A$815,'15. New Fleet Description'!L$14:L$815, "", 0, 1)</f>
        <v/>
      </c>
      <c r="M174" s="541" t="str">
        <f>_xlfn.XLOOKUP($C174, '15. New Fleet Description'!$A$14:$A$815,'15. New Fleet Description'!M$14:M$815, "", 0, 1)</f>
        <v/>
      </c>
      <c r="N174" s="541" t="str">
        <f>_xlfn.XLOOKUP($C174, '15. New Fleet Description'!$A$14:$A$815,'15. New Fleet Description'!N$14:N$815, "", 0, 1)</f>
        <v/>
      </c>
      <c r="O174" s="541" t="str">
        <f>_xlfn.XLOOKUP($C174, '15. New Fleet Description'!$A$14:$A$815,'15. New Fleet Description'!O$14:O$815, "", 0, 1)</f>
        <v/>
      </c>
      <c r="P174" s="541" t="str">
        <f>_xlfn.XLOOKUP($C174, '15. New Fleet Description'!$A$14:$A$815,'15. New Fleet Description'!P$14:P$815, "", 0, 1)</f>
        <v/>
      </c>
      <c r="Q174" s="541" t="str">
        <f>_xlfn.XLOOKUP($C174, '15. New Fleet Description'!$A$14:$A$815,'15. New Fleet Description'!R$14:R$815, "", 0, 1)</f>
        <v/>
      </c>
      <c r="R174" s="541" t="str">
        <f>_xlfn.XLOOKUP($C174, '15. New Fleet Description'!$A$14:$A$815,'15. New Fleet Description'!S$14:S$815, "", 0, 1)</f>
        <v/>
      </c>
      <c r="S174" s="541" t="str">
        <f>_xlfn.XLOOKUP($C174, '15. New Fleet Description'!$A$14:$A$815,'15. New Fleet Description'!T$14:T$815, "", 0, 1)</f>
        <v/>
      </c>
      <c r="T174" s="541" t="str">
        <f>_xlfn.XLOOKUP($C174, '15. New Fleet Description'!$A$14:$A$815,'15. New Fleet Description'!U$14:U$815, "", 0, 1)</f>
        <v/>
      </c>
      <c r="U174" s="541" t="str">
        <f>_xlfn.XLOOKUP($C174, '15. New Fleet Description'!$A$14:$A$815,'15. New Fleet Description'!V$14:V$815, "", 0, 1)</f>
        <v/>
      </c>
      <c r="V174" s="541" t="str">
        <f>_xlfn.XLOOKUP($C174, '15. New Fleet Description'!$A$14:$A$815,'15. New Fleet Description'!W$14:W$815, "", 0, 1)</f>
        <v/>
      </c>
      <c r="W174" s="541" t="str">
        <f>_xlfn.XLOOKUP($C174, '15. New Fleet Description'!$A$14:$A$815,'15. New Fleet Description'!X$14:X$815, "", 0, 1)</f>
        <v/>
      </c>
      <c r="X174" s="541" t="str">
        <f>_xlfn.XLOOKUP($C174, '15. New Fleet Description'!$A$14:$A$815,'15. New Fleet Description'!Z$14:Z$815, "", 0, 1)</f>
        <v/>
      </c>
      <c r="Y174" s="541" t="str">
        <f>_xlfn.XLOOKUP($C174, '15. New Fleet Description'!$A$14:$A$815,'15. New Fleet Description'!AA$14:AA$815, "", 0, 1)</f>
        <v/>
      </c>
      <c r="Z174" s="541" t="str">
        <f>_xlfn.XLOOKUP($C174, '15. New Fleet Description'!$A$14:$A$815,'15. New Fleet Description'!AB$14:AB$815, "", 0, 1)</f>
        <v/>
      </c>
      <c r="AA174" s="1076"/>
      <c r="AB174" s="1076" t="s">
        <v>212</v>
      </c>
      <c r="AC174" s="1091"/>
      <c r="AD174" s="1011"/>
      <c r="AE174" s="1011"/>
      <c r="AF174" s="1011"/>
      <c r="AG174" s="1092"/>
      <c r="AH174" s="1093"/>
      <c r="AI174" s="1093"/>
      <c r="AJ174" s="1093"/>
      <c r="AK174" s="1093"/>
      <c r="AL174" s="1093"/>
      <c r="AM174" s="1093"/>
      <c r="AN174" s="1093"/>
      <c r="AO174" s="1093"/>
      <c r="AP174" s="1094"/>
      <c r="AQ174" s="1092"/>
      <c r="AR174" s="1093"/>
      <c r="AS174" s="1093"/>
      <c r="AT174" s="1093"/>
      <c r="AU174" s="1093"/>
      <c r="AV174" s="1093"/>
      <c r="AW174" s="1093"/>
      <c r="AX174" s="1093"/>
      <c r="AY174" s="1093"/>
      <c r="AZ174" s="1093"/>
      <c r="BA174" s="1093"/>
      <c r="BB174" s="1093"/>
      <c r="BC174" s="1095"/>
      <c r="BD174" s="1096"/>
      <c r="BE174" s="1096"/>
      <c r="BF174" s="1237"/>
      <c r="BG174" s="1092"/>
      <c r="BH174" s="1093"/>
      <c r="BI174" s="1093"/>
      <c r="BJ174" s="1093"/>
      <c r="BK174" s="1097"/>
      <c r="BL174" s="1098"/>
      <c r="BM174" s="1093"/>
    </row>
    <row r="175" spans="1:65" ht="30" x14ac:dyDescent="0.25">
      <c r="A175" s="1182" t="s">
        <v>1735</v>
      </c>
      <c r="B175" s="1021"/>
      <c r="C175" s="1075"/>
      <c r="D175" s="515" t="str">
        <f>_xlfn.XLOOKUP($C175, '15. New Fleet Description'!$A$14:$A$815,'15. New Fleet Description'!H$14:H$815, "", 0, 1)</f>
        <v/>
      </c>
      <c r="E175" s="541" t="str">
        <f>_xlfn.XLOOKUP($C175, '15. New Fleet Description'!$A$14:$A$815,'15. New Fleet Description'!B$14:B$815, "", 0, 1)</f>
        <v/>
      </c>
      <c r="F175" s="541" t="str">
        <f>_xlfn.XLOOKUP($C175, '15. New Fleet Description'!$A$14:$A$815,'15. New Fleet Description'!C$14:C$815, "", 0, 1)</f>
        <v/>
      </c>
      <c r="G175" s="541" t="str">
        <f>_xlfn.XLOOKUP($C175, '15. New Fleet Description'!$A$14:$A$815,'15. New Fleet Description'!D$14:D$815, "", 0, 1)</f>
        <v/>
      </c>
      <c r="H175" s="541" t="str">
        <f>_xlfn.XLOOKUP($C175, '15. New Fleet Description'!$A$14:$A$815,'15. New Fleet Description'!E$14:E$815, "", 0, 1)</f>
        <v/>
      </c>
      <c r="I175" s="541" t="str">
        <f>_xlfn.XLOOKUP($C175, '15. New Fleet Description'!$A$14:$A$815,'15. New Fleet Description'!F$14:F$815, "", 0, 1)</f>
        <v/>
      </c>
      <c r="J175" s="541" t="str">
        <f>_xlfn.XLOOKUP($C175, '15. New Fleet Description'!$A$14:$A$815,'15. New Fleet Description'!G$14:G$815, "", 0, 1)</f>
        <v/>
      </c>
      <c r="K175" s="726" t="str">
        <f>_xlfn.XLOOKUP($C175, '15. New Fleet Description'!$A$14:$A$815,'15. New Fleet Description'!K$14:K$815, "", 0, 1)</f>
        <v/>
      </c>
      <c r="L175" s="541" t="str">
        <f>_xlfn.XLOOKUP($C175, '15. New Fleet Description'!$A$14:$A$815,'15. New Fleet Description'!L$14:L$815, "", 0, 1)</f>
        <v/>
      </c>
      <c r="M175" s="541" t="str">
        <f>_xlfn.XLOOKUP($C175, '15. New Fleet Description'!$A$14:$A$815,'15. New Fleet Description'!M$14:M$815, "", 0, 1)</f>
        <v/>
      </c>
      <c r="N175" s="541" t="str">
        <f>_xlfn.XLOOKUP($C175, '15. New Fleet Description'!$A$14:$A$815,'15. New Fleet Description'!N$14:N$815, "", 0, 1)</f>
        <v/>
      </c>
      <c r="O175" s="541" t="str">
        <f>_xlfn.XLOOKUP($C175, '15. New Fleet Description'!$A$14:$A$815,'15. New Fleet Description'!O$14:O$815, "", 0, 1)</f>
        <v/>
      </c>
      <c r="P175" s="541" t="str">
        <f>_xlfn.XLOOKUP($C175, '15. New Fleet Description'!$A$14:$A$815,'15. New Fleet Description'!P$14:P$815, "", 0, 1)</f>
        <v/>
      </c>
      <c r="Q175" s="541" t="str">
        <f>_xlfn.XLOOKUP($C175, '15. New Fleet Description'!$A$14:$A$815,'15. New Fleet Description'!R$14:R$815, "", 0, 1)</f>
        <v/>
      </c>
      <c r="R175" s="541" t="str">
        <f>_xlfn.XLOOKUP($C175, '15. New Fleet Description'!$A$14:$A$815,'15. New Fleet Description'!S$14:S$815, "", 0, 1)</f>
        <v/>
      </c>
      <c r="S175" s="541" t="str">
        <f>_xlfn.XLOOKUP($C175, '15. New Fleet Description'!$A$14:$A$815,'15. New Fleet Description'!T$14:T$815, "", 0, 1)</f>
        <v/>
      </c>
      <c r="T175" s="541" t="str">
        <f>_xlfn.XLOOKUP($C175, '15. New Fleet Description'!$A$14:$A$815,'15. New Fleet Description'!U$14:U$815, "", 0, 1)</f>
        <v/>
      </c>
      <c r="U175" s="541" t="str">
        <f>_xlfn.XLOOKUP($C175, '15. New Fleet Description'!$A$14:$A$815,'15. New Fleet Description'!V$14:V$815, "", 0, 1)</f>
        <v/>
      </c>
      <c r="V175" s="541" t="str">
        <f>_xlfn.XLOOKUP($C175, '15. New Fleet Description'!$A$14:$A$815,'15. New Fleet Description'!W$14:W$815, "", 0, 1)</f>
        <v/>
      </c>
      <c r="W175" s="541" t="str">
        <f>_xlfn.XLOOKUP($C175, '15. New Fleet Description'!$A$14:$A$815,'15. New Fleet Description'!X$14:X$815, "", 0, 1)</f>
        <v/>
      </c>
      <c r="X175" s="541" t="str">
        <f>_xlfn.XLOOKUP($C175, '15. New Fleet Description'!$A$14:$A$815,'15. New Fleet Description'!Z$14:Z$815, "", 0, 1)</f>
        <v/>
      </c>
      <c r="Y175" s="541" t="str">
        <f>_xlfn.XLOOKUP($C175, '15. New Fleet Description'!$A$14:$A$815,'15. New Fleet Description'!AA$14:AA$815, "", 0, 1)</f>
        <v/>
      </c>
      <c r="Z175" s="541" t="str">
        <f>_xlfn.XLOOKUP($C175, '15. New Fleet Description'!$A$14:$A$815,'15. New Fleet Description'!AB$14:AB$815, "", 0, 1)</f>
        <v/>
      </c>
      <c r="AA175" s="1076"/>
      <c r="AB175" s="1076" t="s">
        <v>212</v>
      </c>
      <c r="AC175" s="1091"/>
      <c r="AD175" s="1011"/>
      <c r="AE175" s="1011"/>
      <c r="AF175" s="1011"/>
      <c r="AG175" s="1092"/>
      <c r="AH175" s="1093"/>
      <c r="AI175" s="1093"/>
      <c r="AJ175" s="1093"/>
      <c r="AK175" s="1093"/>
      <c r="AL175" s="1093"/>
      <c r="AM175" s="1093"/>
      <c r="AN175" s="1093"/>
      <c r="AO175" s="1093"/>
      <c r="AP175" s="1094"/>
      <c r="AQ175" s="1092"/>
      <c r="AR175" s="1093"/>
      <c r="AS175" s="1093"/>
      <c r="AT175" s="1093"/>
      <c r="AU175" s="1093"/>
      <c r="AV175" s="1093"/>
      <c r="AW175" s="1093"/>
      <c r="AX175" s="1093"/>
      <c r="AY175" s="1093"/>
      <c r="AZ175" s="1093"/>
      <c r="BA175" s="1093"/>
      <c r="BB175" s="1093"/>
      <c r="BC175" s="1095"/>
      <c r="BD175" s="1096"/>
      <c r="BE175" s="1096"/>
      <c r="BF175" s="1237"/>
      <c r="BG175" s="1092"/>
      <c r="BH175" s="1093"/>
      <c r="BI175" s="1093"/>
      <c r="BJ175" s="1093"/>
      <c r="BK175" s="1097"/>
      <c r="BL175" s="1098"/>
      <c r="BM175" s="1093"/>
    </row>
    <row r="176" spans="1:65" ht="30" x14ac:dyDescent="0.25">
      <c r="A176" s="1182" t="s">
        <v>1736</v>
      </c>
      <c r="B176" s="1021"/>
      <c r="C176" s="1075"/>
      <c r="D176" s="515" t="str">
        <f>_xlfn.XLOOKUP($C176, '15. New Fleet Description'!$A$14:$A$815,'15. New Fleet Description'!H$14:H$815, "", 0, 1)</f>
        <v/>
      </c>
      <c r="E176" s="541" t="str">
        <f>_xlfn.XLOOKUP($C176, '15. New Fleet Description'!$A$14:$A$815,'15. New Fleet Description'!B$14:B$815, "", 0, 1)</f>
        <v/>
      </c>
      <c r="F176" s="541" t="str">
        <f>_xlfn.XLOOKUP($C176, '15. New Fleet Description'!$A$14:$A$815,'15. New Fleet Description'!C$14:C$815, "", 0, 1)</f>
        <v/>
      </c>
      <c r="G176" s="541" t="str">
        <f>_xlfn.XLOOKUP($C176, '15. New Fleet Description'!$A$14:$A$815,'15. New Fleet Description'!D$14:D$815, "", 0, 1)</f>
        <v/>
      </c>
      <c r="H176" s="541" t="str">
        <f>_xlfn.XLOOKUP($C176, '15. New Fleet Description'!$A$14:$A$815,'15. New Fleet Description'!E$14:E$815, "", 0, 1)</f>
        <v/>
      </c>
      <c r="I176" s="541" t="str">
        <f>_xlfn.XLOOKUP($C176, '15. New Fleet Description'!$A$14:$A$815,'15. New Fleet Description'!F$14:F$815, "", 0, 1)</f>
        <v/>
      </c>
      <c r="J176" s="541" t="str">
        <f>_xlfn.XLOOKUP($C176, '15. New Fleet Description'!$A$14:$A$815,'15. New Fleet Description'!G$14:G$815, "", 0, 1)</f>
        <v/>
      </c>
      <c r="K176" s="726" t="str">
        <f>_xlfn.XLOOKUP($C176, '15. New Fleet Description'!$A$14:$A$815,'15. New Fleet Description'!K$14:K$815, "", 0, 1)</f>
        <v/>
      </c>
      <c r="L176" s="541" t="str">
        <f>_xlfn.XLOOKUP($C176, '15. New Fleet Description'!$A$14:$A$815,'15. New Fleet Description'!L$14:L$815, "", 0, 1)</f>
        <v/>
      </c>
      <c r="M176" s="541" t="str">
        <f>_xlfn.XLOOKUP($C176, '15. New Fleet Description'!$A$14:$A$815,'15. New Fleet Description'!M$14:M$815, "", 0, 1)</f>
        <v/>
      </c>
      <c r="N176" s="541" t="str">
        <f>_xlfn.XLOOKUP($C176, '15. New Fleet Description'!$A$14:$A$815,'15. New Fleet Description'!N$14:N$815, "", 0, 1)</f>
        <v/>
      </c>
      <c r="O176" s="541" t="str">
        <f>_xlfn.XLOOKUP($C176, '15. New Fleet Description'!$A$14:$A$815,'15. New Fleet Description'!O$14:O$815, "", 0, 1)</f>
        <v/>
      </c>
      <c r="P176" s="541" t="str">
        <f>_xlfn.XLOOKUP($C176, '15. New Fleet Description'!$A$14:$A$815,'15. New Fleet Description'!P$14:P$815, "", 0, 1)</f>
        <v/>
      </c>
      <c r="Q176" s="541" t="str">
        <f>_xlfn.XLOOKUP($C176, '15. New Fleet Description'!$A$14:$A$815,'15. New Fleet Description'!R$14:R$815, "", 0, 1)</f>
        <v/>
      </c>
      <c r="R176" s="541" t="str">
        <f>_xlfn.XLOOKUP($C176, '15. New Fleet Description'!$A$14:$A$815,'15. New Fleet Description'!S$14:S$815, "", 0, 1)</f>
        <v/>
      </c>
      <c r="S176" s="541" t="str">
        <f>_xlfn.XLOOKUP($C176, '15. New Fleet Description'!$A$14:$A$815,'15. New Fleet Description'!T$14:T$815, "", 0, 1)</f>
        <v/>
      </c>
      <c r="T176" s="541" t="str">
        <f>_xlfn.XLOOKUP($C176, '15. New Fleet Description'!$A$14:$A$815,'15. New Fleet Description'!U$14:U$815, "", 0, 1)</f>
        <v/>
      </c>
      <c r="U176" s="541" t="str">
        <f>_xlfn.XLOOKUP($C176, '15. New Fleet Description'!$A$14:$A$815,'15. New Fleet Description'!V$14:V$815, "", 0, 1)</f>
        <v/>
      </c>
      <c r="V176" s="541" t="str">
        <f>_xlfn.XLOOKUP($C176, '15. New Fleet Description'!$A$14:$A$815,'15. New Fleet Description'!W$14:W$815, "", 0, 1)</f>
        <v/>
      </c>
      <c r="W176" s="541" t="str">
        <f>_xlfn.XLOOKUP($C176, '15. New Fleet Description'!$A$14:$A$815,'15. New Fleet Description'!X$14:X$815, "", 0, 1)</f>
        <v/>
      </c>
      <c r="X176" s="541" t="str">
        <f>_xlfn.XLOOKUP($C176, '15. New Fleet Description'!$A$14:$A$815,'15. New Fleet Description'!Z$14:Z$815, "", 0, 1)</f>
        <v/>
      </c>
      <c r="Y176" s="541" t="str">
        <f>_xlfn.XLOOKUP($C176, '15. New Fleet Description'!$A$14:$A$815,'15. New Fleet Description'!AA$14:AA$815, "", 0, 1)</f>
        <v/>
      </c>
      <c r="Z176" s="541" t="str">
        <f>_xlfn.XLOOKUP($C176, '15. New Fleet Description'!$A$14:$A$815,'15. New Fleet Description'!AB$14:AB$815, "", 0, 1)</f>
        <v/>
      </c>
      <c r="AA176" s="1076"/>
      <c r="AB176" s="1076" t="s">
        <v>212</v>
      </c>
      <c r="AC176" s="1091"/>
      <c r="AD176" s="1011"/>
      <c r="AE176" s="1011"/>
      <c r="AF176" s="1011"/>
      <c r="AG176" s="1092"/>
      <c r="AH176" s="1093"/>
      <c r="AI176" s="1093"/>
      <c r="AJ176" s="1093"/>
      <c r="AK176" s="1093"/>
      <c r="AL176" s="1093"/>
      <c r="AM176" s="1093"/>
      <c r="AN176" s="1093"/>
      <c r="AO176" s="1093"/>
      <c r="AP176" s="1094"/>
      <c r="AQ176" s="1092"/>
      <c r="AR176" s="1093"/>
      <c r="AS176" s="1093"/>
      <c r="AT176" s="1093"/>
      <c r="AU176" s="1093"/>
      <c r="AV176" s="1093"/>
      <c r="AW176" s="1093"/>
      <c r="AX176" s="1093"/>
      <c r="AY176" s="1093"/>
      <c r="AZ176" s="1093"/>
      <c r="BA176" s="1093"/>
      <c r="BB176" s="1093"/>
      <c r="BC176" s="1095"/>
      <c r="BD176" s="1096"/>
      <c r="BE176" s="1096"/>
      <c r="BF176" s="1237"/>
      <c r="BG176" s="1092"/>
      <c r="BH176" s="1093"/>
      <c r="BI176" s="1093"/>
      <c r="BJ176" s="1093"/>
      <c r="BK176" s="1097"/>
      <c r="BL176" s="1098"/>
      <c r="BM176" s="1093"/>
    </row>
    <row r="177" spans="1:65" ht="30" x14ac:dyDescent="0.25">
      <c r="A177" s="1182" t="s">
        <v>1737</v>
      </c>
      <c r="B177" s="1021"/>
      <c r="C177" s="1075"/>
      <c r="D177" s="515" t="str">
        <f>_xlfn.XLOOKUP($C177, '15. New Fleet Description'!$A$14:$A$815,'15. New Fleet Description'!H$14:H$815, "", 0, 1)</f>
        <v/>
      </c>
      <c r="E177" s="541" t="str">
        <f>_xlfn.XLOOKUP($C177, '15. New Fleet Description'!$A$14:$A$815,'15. New Fleet Description'!B$14:B$815, "", 0, 1)</f>
        <v/>
      </c>
      <c r="F177" s="541" t="str">
        <f>_xlfn.XLOOKUP($C177, '15. New Fleet Description'!$A$14:$A$815,'15. New Fleet Description'!C$14:C$815, "", 0, 1)</f>
        <v/>
      </c>
      <c r="G177" s="541" t="str">
        <f>_xlfn.XLOOKUP($C177, '15. New Fleet Description'!$A$14:$A$815,'15. New Fleet Description'!D$14:D$815, "", 0, 1)</f>
        <v/>
      </c>
      <c r="H177" s="541" t="str">
        <f>_xlfn.XLOOKUP($C177, '15. New Fleet Description'!$A$14:$A$815,'15. New Fleet Description'!E$14:E$815, "", 0, 1)</f>
        <v/>
      </c>
      <c r="I177" s="541" t="str">
        <f>_xlfn.XLOOKUP($C177, '15. New Fleet Description'!$A$14:$A$815,'15. New Fleet Description'!F$14:F$815, "", 0, 1)</f>
        <v/>
      </c>
      <c r="J177" s="541" t="str">
        <f>_xlfn.XLOOKUP($C177, '15. New Fleet Description'!$A$14:$A$815,'15. New Fleet Description'!G$14:G$815, "", 0, 1)</f>
        <v/>
      </c>
      <c r="K177" s="726" t="str">
        <f>_xlfn.XLOOKUP($C177, '15. New Fleet Description'!$A$14:$A$815,'15. New Fleet Description'!K$14:K$815, "", 0, 1)</f>
        <v/>
      </c>
      <c r="L177" s="541" t="str">
        <f>_xlfn.XLOOKUP($C177, '15. New Fleet Description'!$A$14:$A$815,'15. New Fleet Description'!L$14:L$815, "", 0, 1)</f>
        <v/>
      </c>
      <c r="M177" s="541" t="str">
        <f>_xlfn.XLOOKUP($C177, '15. New Fleet Description'!$A$14:$A$815,'15. New Fleet Description'!M$14:M$815, "", 0, 1)</f>
        <v/>
      </c>
      <c r="N177" s="541" t="str">
        <f>_xlfn.XLOOKUP($C177, '15. New Fleet Description'!$A$14:$A$815,'15. New Fleet Description'!N$14:N$815, "", 0, 1)</f>
        <v/>
      </c>
      <c r="O177" s="541" t="str">
        <f>_xlfn.XLOOKUP($C177, '15. New Fleet Description'!$A$14:$A$815,'15. New Fleet Description'!O$14:O$815, "", 0, 1)</f>
        <v/>
      </c>
      <c r="P177" s="541" t="str">
        <f>_xlfn.XLOOKUP($C177, '15. New Fleet Description'!$A$14:$A$815,'15. New Fleet Description'!P$14:P$815, "", 0, 1)</f>
        <v/>
      </c>
      <c r="Q177" s="541" t="str">
        <f>_xlfn.XLOOKUP($C177, '15. New Fleet Description'!$A$14:$A$815,'15. New Fleet Description'!R$14:R$815, "", 0, 1)</f>
        <v/>
      </c>
      <c r="R177" s="541" t="str">
        <f>_xlfn.XLOOKUP($C177, '15. New Fleet Description'!$A$14:$A$815,'15. New Fleet Description'!S$14:S$815, "", 0, 1)</f>
        <v/>
      </c>
      <c r="S177" s="541" t="str">
        <f>_xlfn.XLOOKUP($C177, '15. New Fleet Description'!$A$14:$A$815,'15. New Fleet Description'!T$14:T$815, "", 0, 1)</f>
        <v/>
      </c>
      <c r="T177" s="541" t="str">
        <f>_xlfn.XLOOKUP($C177, '15. New Fleet Description'!$A$14:$A$815,'15. New Fleet Description'!U$14:U$815, "", 0, 1)</f>
        <v/>
      </c>
      <c r="U177" s="541" t="str">
        <f>_xlfn.XLOOKUP($C177, '15. New Fleet Description'!$A$14:$A$815,'15. New Fleet Description'!V$14:V$815, "", 0, 1)</f>
        <v/>
      </c>
      <c r="V177" s="541" t="str">
        <f>_xlfn.XLOOKUP($C177, '15. New Fleet Description'!$A$14:$A$815,'15. New Fleet Description'!W$14:W$815, "", 0, 1)</f>
        <v/>
      </c>
      <c r="W177" s="541" t="str">
        <f>_xlfn.XLOOKUP($C177, '15. New Fleet Description'!$A$14:$A$815,'15. New Fleet Description'!X$14:X$815, "", 0, 1)</f>
        <v/>
      </c>
      <c r="X177" s="541" t="str">
        <f>_xlfn.XLOOKUP($C177, '15. New Fleet Description'!$A$14:$A$815,'15. New Fleet Description'!Z$14:Z$815, "", 0, 1)</f>
        <v/>
      </c>
      <c r="Y177" s="541" t="str">
        <f>_xlfn.XLOOKUP($C177, '15. New Fleet Description'!$A$14:$A$815,'15. New Fleet Description'!AA$14:AA$815, "", 0, 1)</f>
        <v/>
      </c>
      <c r="Z177" s="541" t="str">
        <f>_xlfn.XLOOKUP($C177, '15. New Fleet Description'!$A$14:$A$815,'15. New Fleet Description'!AB$14:AB$815, "", 0, 1)</f>
        <v/>
      </c>
      <c r="AA177" s="1076"/>
      <c r="AB177" s="1076" t="s">
        <v>212</v>
      </c>
      <c r="AC177" s="1091"/>
      <c r="AD177" s="1011"/>
      <c r="AE177" s="1011"/>
      <c r="AF177" s="1011"/>
      <c r="AG177" s="1092"/>
      <c r="AH177" s="1093"/>
      <c r="AI177" s="1093"/>
      <c r="AJ177" s="1093"/>
      <c r="AK177" s="1093"/>
      <c r="AL177" s="1093"/>
      <c r="AM177" s="1093"/>
      <c r="AN177" s="1093"/>
      <c r="AO177" s="1093"/>
      <c r="AP177" s="1094"/>
      <c r="AQ177" s="1092"/>
      <c r="AR177" s="1093"/>
      <c r="AS177" s="1093"/>
      <c r="AT177" s="1093"/>
      <c r="AU177" s="1093"/>
      <c r="AV177" s="1093"/>
      <c r="AW177" s="1093"/>
      <c r="AX177" s="1093"/>
      <c r="AY177" s="1093"/>
      <c r="AZ177" s="1093"/>
      <c r="BA177" s="1093"/>
      <c r="BB177" s="1093"/>
      <c r="BC177" s="1095"/>
      <c r="BD177" s="1096"/>
      <c r="BE177" s="1096"/>
      <c r="BF177" s="1237"/>
      <c r="BG177" s="1092"/>
      <c r="BH177" s="1093"/>
      <c r="BI177" s="1093"/>
      <c r="BJ177" s="1093"/>
      <c r="BK177" s="1097"/>
      <c r="BL177" s="1098"/>
      <c r="BM177" s="1093"/>
    </row>
    <row r="178" spans="1:65" ht="30" x14ac:dyDescent="0.25">
      <c r="A178" s="1182" t="s">
        <v>1738</v>
      </c>
      <c r="B178" s="1021"/>
      <c r="C178" s="1075"/>
      <c r="D178" s="515" t="str">
        <f>_xlfn.XLOOKUP($C178, '15. New Fleet Description'!$A$14:$A$815,'15. New Fleet Description'!H$14:H$815, "", 0, 1)</f>
        <v/>
      </c>
      <c r="E178" s="541" t="str">
        <f>_xlfn.XLOOKUP($C178, '15. New Fleet Description'!$A$14:$A$815,'15. New Fleet Description'!B$14:B$815, "", 0, 1)</f>
        <v/>
      </c>
      <c r="F178" s="541" t="str">
        <f>_xlfn.XLOOKUP($C178, '15. New Fleet Description'!$A$14:$A$815,'15. New Fleet Description'!C$14:C$815, "", 0, 1)</f>
        <v/>
      </c>
      <c r="G178" s="541" t="str">
        <f>_xlfn.XLOOKUP($C178, '15. New Fleet Description'!$A$14:$A$815,'15. New Fleet Description'!D$14:D$815, "", 0, 1)</f>
        <v/>
      </c>
      <c r="H178" s="541" t="str">
        <f>_xlfn.XLOOKUP($C178, '15. New Fleet Description'!$A$14:$A$815,'15. New Fleet Description'!E$14:E$815, "", 0, 1)</f>
        <v/>
      </c>
      <c r="I178" s="541" t="str">
        <f>_xlfn.XLOOKUP($C178, '15. New Fleet Description'!$A$14:$A$815,'15. New Fleet Description'!F$14:F$815, "", 0, 1)</f>
        <v/>
      </c>
      <c r="J178" s="541" t="str">
        <f>_xlfn.XLOOKUP($C178, '15. New Fleet Description'!$A$14:$A$815,'15. New Fleet Description'!G$14:G$815, "", 0, 1)</f>
        <v/>
      </c>
      <c r="K178" s="726" t="str">
        <f>_xlfn.XLOOKUP($C178, '15. New Fleet Description'!$A$14:$A$815,'15. New Fleet Description'!K$14:K$815, "", 0, 1)</f>
        <v/>
      </c>
      <c r="L178" s="541" t="str">
        <f>_xlfn.XLOOKUP($C178, '15. New Fleet Description'!$A$14:$A$815,'15. New Fleet Description'!L$14:L$815, "", 0, 1)</f>
        <v/>
      </c>
      <c r="M178" s="541" t="str">
        <f>_xlfn.XLOOKUP($C178, '15. New Fleet Description'!$A$14:$A$815,'15. New Fleet Description'!M$14:M$815, "", 0, 1)</f>
        <v/>
      </c>
      <c r="N178" s="541" t="str">
        <f>_xlfn.XLOOKUP($C178, '15. New Fleet Description'!$A$14:$A$815,'15. New Fleet Description'!N$14:N$815, "", 0, 1)</f>
        <v/>
      </c>
      <c r="O178" s="541" t="str">
        <f>_xlfn.XLOOKUP($C178, '15. New Fleet Description'!$A$14:$A$815,'15. New Fleet Description'!O$14:O$815, "", 0, 1)</f>
        <v/>
      </c>
      <c r="P178" s="541" t="str">
        <f>_xlfn.XLOOKUP($C178, '15. New Fleet Description'!$A$14:$A$815,'15. New Fleet Description'!P$14:P$815, "", 0, 1)</f>
        <v/>
      </c>
      <c r="Q178" s="541" t="str">
        <f>_xlfn.XLOOKUP($C178, '15. New Fleet Description'!$A$14:$A$815,'15. New Fleet Description'!R$14:R$815, "", 0, 1)</f>
        <v/>
      </c>
      <c r="R178" s="541" t="str">
        <f>_xlfn.XLOOKUP($C178, '15. New Fleet Description'!$A$14:$A$815,'15. New Fleet Description'!S$14:S$815, "", 0, 1)</f>
        <v/>
      </c>
      <c r="S178" s="541" t="str">
        <f>_xlfn.XLOOKUP($C178, '15. New Fleet Description'!$A$14:$A$815,'15. New Fleet Description'!T$14:T$815, "", 0, 1)</f>
        <v/>
      </c>
      <c r="T178" s="541" t="str">
        <f>_xlfn.XLOOKUP($C178, '15. New Fleet Description'!$A$14:$A$815,'15. New Fleet Description'!U$14:U$815, "", 0, 1)</f>
        <v/>
      </c>
      <c r="U178" s="541" t="str">
        <f>_xlfn.XLOOKUP($C178, '15. New Fleet Description'!$A$14:$A$815,'15. New Fleet Description'!V$14:V$815, "", 0, 1)</f>
        <v/>
      </c>
      <c r="V178" s="541" t="str">
        <f>_xlfn.XLOOKUP($C178, '15. New Fleet Description'!$A$14:$A$815,'15. New Fleet Description'!W$14:W$815, "", 0, 1)</f>
        <v/>
      </c>
      <c r="W178" s="541" t="str">
        <f>_xlfn.XLOOKUP($C178, '15. New Fleet Description'!$A$14:$A$815,'15. New Fleet Description'!X$14:X$815, "", 0, 1)</f>
        <v/>
      </c>
      <c r="X178" s="541" t="str">
        <f>_xlfn.XLOOKUP($C178, '15. New Fleet Description'!$A$14:$A$815,'15. New Fleet Description'!Z$14:Z$815, "", 0, 1)</f>
        <v/>
      </c>
      <c r="Y178" s="541" t="str">
        <f>_xlfn.XLOOKUP($C178, '15. New Fleet Description'!$A$14:$A$815,'15. New Fleet Description'!AA$14:AA$815, "", 0, 1)</f>
        <v/>
      </c>
      <c r="Z178" s="541" t="str">
        <f>_xlfn.XLOOKUP($C178, '15. New Fleet Description'!$A$14:$A$815,'15. New Fleet Description'!AB$14:AB$815, "", 0, 1)</f>
        <v/>
      </c>
      <c r="AA178" s="1076"/>
      <c r="AB178" s="1076" t="s">
        <v>212</v>
      </c>
      <c r="AC178" s="1091"/>
      <c r="AD178" s="1011"/>
      <c r="AE178" s="1011"/>
      <c r="AF178" s="1011"/>
      <c r="AG178" s="1092"/>
      <c r="AH178" s="1093"/>
      <c r="AI178" s="1093"/>
      <c r="AJ178" s="1093"/>
      <c r="AK178" s="1093"/>
      <c r="AL178" s="1093"/>
      <c r="AM178" s="1093"/>
      <c r="AN178" s="1093"/>
      <c r="AO178" s="1093"/>
      <c r="AP178" s="1094"/>
      <c r="AQ178" s="1092"/>
      <c r="AR178" s="1093"/>
      <c r="AS178" s="1093"/>
      <c r="AT178" s="1093"/>
      <c r="AU178" s="1093"/>
      <c r="AV178" s="1093"/>
      <c r="AW178" s="1093"/>
      <c r="AX178" s="1093"/>
      <c r="AY178" s="1093"/>
      <c r="AZ178" s="1093"/>
      <c r="BA178" s="1093"/>
      <c r="BB178" s="1093"/>
      <c r="BC178" s="1095"/>
      <c r="BD178" s="1096"/>
      <c r="BE178" s="1096"/>
      <c r="BF178" s="1237"/>
      <c r="BG178" s="1092"/>
      <c r="BH178" s="1093"/>
      <c r="BI178" s="1093"/>
      <c r="BJ178" s="1093"/>
      <c r="BK178" s="1097"/>
      <c r="BL178" s="1098"/>
      <c r="BM178" s="1093"/>
    </row>
    <row r="179" spans="1:65" ht="30" x14ac:dyDescent="0.25">
      <c r="A179" s="1182" t="s">
        <v>1739</v>
      </c>
      <c r="B179" s="1021"/>
      <c r="C179" s="1075"/>
      <c r="D179" s="515" t="str">
        <f>_xlfn.XLOOKUP($C179, '15. New Fleet Description'!$A$14:$A$815,'15. New Fleet Description'!H$14:H$815, "", 0, 1)</f>
        <v/>
      </c>
      <c r="E179" s="541" t="str">
        <f>_xlfn.XLOOKUP($C179, '15. New Fleet Description'!$A$14:$A$815,'15. New Fleet Description'!B$14:B$815, "", 0, 1)</f>
        <v/>
      </c>
      <c r="F179" s="541" t="str">
        <f>_xlfn.XLOOKUP($C179, '15. New Fleet Description'!$A$14:$A$815,'15. New Fleet Description'!C$14:C$815, "", 0, 1)</f>
        <v/>
      </c>
      <c r="G179" s="541" t="str">
        <f>_xlfn.XLOOKUP($C179, '15. New Fleet Description'!$A$14:$A$815,'15. New Fleet Description'!D$14:D$815, "", 0, 1)</f>
        <v/>
      </c>
      <c r="H179" s="541" t="str">
        <f>_xlfn.XLOOKUP($C179, '15. New Fleet Description'!$A$14:$A$815,'15. New Fleet Description'!E$14:E$815, "", 0, 1)</f>
        <v/>
      </c>
      <c r="I179" s="541" t="str">
        <f>_xlfn.XLOOKUP($C179, '15. New Fleet Description'!$A$14:$A$815,'15. New Fleet Description'!F$14:F$815, "", 0, 1)</f>
        <v/>
      </c>
      <c r="J179" s="541" t="str">
        <f>_xlfn.XLOOKUP($C179, '15. New Fleet Description'!$A$14:$A$815,'15. New Fleet Description'!G$14:G$815, "", 0, 1)</f>
        <v/>
      </c>
      <c r="K179" s="726" t="str">
        <f>_xlfn.XLOOKUP($C179, '15. New Fleet Description'!$A$14:$A$815,'15. New Fleet Description'!K$14:K$815, "", 0, 1)</f>
        <v/>
      </c>
      <c r="L179" s="541" t="str">
        <f>_xlfn.XLOOKUP($C179, '15. New Fleet Description'!$A$14:$A$815,'15. New Fleet Description'!L$14:L$815, "", 0, 1)</f>
        <v/>
      </c>
      <c r="M179" s="541" t="str">
        <f>_xlfn.XLOOKUP($C179, '15. New Fleet Description'!$A$14:$A$815,'15. New Fleet Description'!M$14:M$815, "", 0, 1)</f>
        <v/>
      </c>
      <c r="N179" s="541" t="str">
        <f>_xlfn.XLOOKUP($C179, '15. New Fleet Description'!$A$14:$A$815,'15. New Fleet Description'!N$14:N$815, "", 0, 1)</f>
        <v/>
      </c>
      <c r="O179" s="541" t="str">
        <f>_xlfn.XLOOKUP($C179, '15. New Fleet Description'!$A$14:$A$815,'15. New Fleet Description'!O$14:O$815, "", 0, 1)</f>
        <v/>
      </c>
      <c r="P179" s="541" t="str">
        <f>_xlfn.XLOOKUP($C179, '15. New Fleet Description'!$A$14:$A$815,'15. New Fleet Description'!P$14:P$815, "", 0, 1)</f>
        <v/>
      </c>
      <c r="Q179" s="541" t="str">
        <f>_xlfn.XLOOKUP($C179, '15. New Fleet Description'!$A$14:$A$815,'15. New Fleet Description'!R$14:R$815, "", 0, 1)</f>
        <v/>
      </c>
      <c r="R179" s="541" t="str">
        <f>_xlfn.XLOOKUP($C179, '15. New Fleet Description'!$A$14:$A$815,'15. New Fleet Description'!S$14:S$815, "", 0, 1)</f>
        <v/>
      </c>
      <c r="S179" s="541" t="str">
        <f>_xlfn.XLOOKUP($C179, '15. New Fleet Description'!$A$14:$A$815,'15. New Fleet Description'!T$14:T$815, "", 0, 1)</f>
        <v/>
      </c>
      <c r="T179" s="541" t="str">
        <f>_xlfn.XLOOKUP($C179, '15. New Fleet Description'!$A$14:$A$815,'15. New Fleet Description'!U$14:U$815, "", 0, 1)</f>
        <v/>
      </c>
      <c r="U179" s="541" t="str">
        <f>_xlfn.XLOOKUP($C179, '15. New Fleet Description'!$A$14:$A$815,'15. New Fleet Description'!V$14:V$815, "", 0, 1)</f>
        <v/>
      </c>
      <c r="V179" s="541" t="str">
        <f>_xlfn.XLOOKUP($C179, '15. New Fleet Description'!$A$14:$A$815,'15. New Fleet Description'!W$14:W$815, "", 0, 1)</f>
        <v/>
      </c>
      <c r="W179" s="541" t="str">
        <f>_xlfn.XLOOKUP($C179, '15. New Fleet Description'!$A$14:$A$815,'15. New Fleet Description'!X$14:X$815, "", 0, 1)</f>
        <v/>
      </c>
      <c r="X179" s="541" t="str">
        <f>_xlfn.XLOOKUP($C179, '15. New Fleet Description'!$A$14:$A$815,'15. New Fleet Description'!Z$14:Z$815, "", 0, 1)</f>
        <v/>
      </c>
      <c r="Y179" s="541" t="str">
        <f>_xlfn.XLOOKUP($C179, '15. New Fleet Description'!$A$14:$A$815,'15. New Fleet Description'!AA$14:AA$815, "", 0, 1)</f>
        <v/>
      </c>
      <c r="Z179" s="541" t="str">
        <f>_xlfn.XLOOKUP($C179, '15. New Fleet Description'!$A$14:$A$815,'15. New Fleet Description'!AB$14:AB$815, "", 0, 1)</f>
        <v/>
      </c>
      <c r="AA179" s="1076"/>
      <c r="AB179" s="1076" t="s">
        <v>212</v>
      </c>
      <c r="AC179" s="1091"/>
      <c r="AD179" s="1011"/>
      <c r="AE179" s="1011"/>
      <c r="AF179" s="1011"/>
      <c r="AG179" s="1092"/>
      <c r="AH179" s="1093"/>
      <c r="AI179" s="1093"/>
      <c r="AJ179" s="1093"/>
      <c r="AK179" s="1093"/>
      <c r="AL179" s="1093"/>
      <c r="AM179" s="1093"/>
      <c r="AN179" s="1093"/>
      <c r="AO179" s="1093"/>
      <c r="AP179" s="1094"/>
      <c r="AQ179" s="1092"/>
      <c r="AR179" s="1093"/>
      <c r="AS179" s="1093"/>
      <c r="AT179" s="1093"/>
      <c r="AU179" s="1093"/>
      <c r="AV179" s="1093"/>
      <c r="AW179" s="1093"/>
      <c r="AX179" s="1093"/>
      <c r="AY179" s="1093"/>
      <c r="AZ179" s="1093"/>
      <c r="BA179" s="1093"/>
      <c r="BB179" s="1093"/>
      <c r="BC179" s="1095"/>
      <c r="BD179" s="1096"/>
      <c r="BE179" s="1096"/>
      <c r="BF179" s="1237"/>
      <c r="BG179" s="1092"/>
      <c r="BH179" s="1093"/>
      <c r="BI179" s="1093"/>
      <c r="BJ179" s="1093"/>
      <c r="BK179" s="1097"/>
      <c r="BL179" s="1098"/>
      <c r="BM179" s="1093"/>
    </row>
    <row r="180" spans="1:65" ht="30" x14ac:dyDescent="0.25">
      <c r="A180" s="1182" t="s">
        <v>1740</v>
      </c>
      <c r="B180" s="1021"/>
      <c r="C180" s="1075"/>
      <c r="D180" s="515" t="str">
        <f>_xlfn.XLOOKUP($C180, '15. New Fleet Description'!$A$14:$A$815,'15. New Fleet Description'!H$14:H$815, "", 0, 1)</f>
        <v/>
      </c>
      <c r="E180" s="541" t="str">
        <f>_xlfn.XLOOKUP($C180, '15. New Fleet Description'!$A$14:$A$815,'15. New Fleet Description'!B$14:B$815, "", 0, 1)</f>
        <v/>
      </c>
      <c r="F180" s="541" t="str">
        <f>_xlfn.XLOOKUP($C180, '15. New Fleet Description'!$A$14:$A$815,'15. New Fleet Description'!C$14:C$815, "", 0, 1)</f>
        <v/>
      </c>
      <c r="G180" s="541" t="str">
        <f>_xlfn.XLOOKUP($C180, '15. New Fleet Description'!$A$14:$A$815,'15. New Fleet Description'!D$14:D$815, "", 0, 1)</f>
        <v/>
      </c>
      <c r="H180" s="541" t="str">
        <f>_xlfn.XLOOKUP($C180, '15. New Fleet Description'!$A$14:$A$815,'15. New Fleet Description'!E$14:E$815, "", 0, 1)</f>
        <v/>
      </c>
      <c r="I180" s="541" t="str">
        <f>_xlfn.XLOOKUP($C180, '15. New Fleet Description'!$A$14:$A$815,'15. New Fleet Description'!F$14:F$815, "", 0, 1)</f>
        <v/>
      </c>
      <c r="J180" s="541" t="str">
        <f>_xlfn.XLOOKUP($C180, '15. New Fleet Description'!$A$14:$A$815,'15. New Fleet Description'!G$14:G$815, "", 0, 1)</f>
        <v/>
      </c>
      <c r="K180" s="726" t="str">
        <f>_xlfn.XLOOKUP($C180, '15. New Fleet Description'!$A$14:$A$815,'15. New Fleet Description'!K$14:K$815, "", 0, 1)</f>
        <v/>
      </c>
      <c r="L180" s="541" t="str">
        <f>_xlfn.XLOOKUP($C180, '15. New Fleet Description'!$A$14:$A$815,'15. New Fleet Description'!L$14:L$815, "", 0, 1)</f>
        <v/>
      </c>
      <c r="M180" s="541" t="str">
        <f>_xlfn.XLOOKUP($C180, '15. New Fleet Description'!$A$14:$A$815,'15. New Fleet Description'!M$14:M$815, "", 0, 1)</f>
        <v/>
      </c>
      <c r="N180" s="541" t="str">
        <f>_xlfn.XLOOKUP($C180, '15. New Fleet Description'!$A$14:$A$815,'15. New Fleet Description'!N$14:N$815, "", 0, 1)</f>
        <v/>
      </c>
      <c r="O180" s="541" t="str">
        <f>_xlfn.XLOOKUP($C180, '15. New Fleet Description'!$A$14:$A$815,'15. New Fleet Description'!O$14:O$815, "", 0, 1)</f>
        <v/>
      </c>
      <c r="P180" s="541" t="str">
        <f>_xlfn.XLOOKUP($C180, '15. New Fleet Description'!$A$14:$A$815,'15. New Fleet Description'!P$14:P$815, "", 0, 1)</f>
        <v/>
      </c>
      <c r="Q180" s="541" t="str">
        <f>_xlfn.XLOOKUP($C180, '15. New Fleet Description'!$A$14:$A$815,'15. New Fleet Description'!R$14:R$815, "", 0, 1)</f>
        <v/>
      </c>
      <c r="R180" s="541" t="str">
        <f>_xlfn.XLOOKUP($C180, '15. New Fleet Description'!$A$14:$A$815,'15. New Fleet Description'!S$14:S$815, "", 0, 1)</f>
        <v/>
      </c>
      <c r="S180" s="541" t="str">
        <f>_xlfn.XLOOKUP($C180, '15. New Fleet Description'!$A$14:$A$815,'15. New Fleet Description'!T$14:T$815, "", 0, 1)</f>
        <v/>
      </c>
      <c r="T180" s="541" t="str">
        <f>_xlfn.XLOOKUP($C180, '15. New Fleet Description'!$A$14:$A$815,'15. New Fleet Description'!U$14:U$815, "", 0, 1)</f>
        <v/>
      </c>
      <c r="U180" s="541" t="str">
        <f>_xlfn.XLOOKUP($C180, '15. New Fleet Description'!$A$14:$A$815,'15. New Fleet Description'!V$14:V$815, "", 0, 1)</f>
        <v/>
      </c>
      <c r="V180" s="541" t="str">
        <f>_xlfn.XLOOKUP($C180, '15. New Fleet Description'!$A$14:$A$815,'15. New Fleet Description'!W$14:W$815, "", 0, 1)</f>
        <v/>
      </c>
      <c r="W180" s="541" t="str">
        <f>_xlfn.XLOOKUP($C180, '15. New Fleet Description'!$A$14:$A$815,'15. New Fleet Description'!X$14:X$815, "", 0, 1)</f>
        <v/>
      </c>
      <c r="X180" s="541" t="str">
        <f>_xlfn.XLOOKUP($C180, '15. New Fleet Description'!$A$14:$A$815,'15. New Fleet Description'!Z$14:Z$815, "", 0, 1)</f>
        <v/>
      </c>
      <c r="Y180" s="541" t="str">
        <f>_xlfn.XLOOKUP($C180, '15. New Fleet Description'!$A$14:$A$815,'15. New Fleet Description'!AA$14:AA$815, "", 0, 1)</f>
        <v/>
      </c>
      <c r="Z180" s="541" t="str">
        <f>_xlfn.XLOOKUP($C180, '15. New Fleet Description'!$A$14:$A$815,'15. New Fleet Description'!AB$14:AB$815, "", 0, 1)</f>
        <v/>
      </c>
      <c r="AA180" s="1076"/>
      <c r="AB180" s="1076" t="s">
        <v>212</v>
      </c>
      <c r="AC180" s="1091"/>
      <c r="AD180" s="1011"/>
      <c r="AE180" s="1011"/>
      <c r="AF180" s="1011"/>
      <c r="AG180" s="1092"/>
      <c r="AH180" s="1093"/>
      <c r="AI180" s="1093"/>
      <c r="AJ180" s="1093"/>
      <c r="AK180" s="1093"/>
      <c r="AL180" s="1093"/>
      <c r="AM180" s="1093"/>
      <c r="AN180" s="1093"/>
      <c r="AO180" s="1093"/>
      <c r="AP180" s="1094"/>
      <c r="AQ180" s="1092"/>
      <c r="AR180" s="1093"/>
      <c r="AS180" s="1093"/>
      <c r="AT180" s="1093"/>
      <c r="AU180" s="1093"/>
      <c r="AV180" s="1093"/>
      <c r="AW180" s="1093"/>
      <c r="AX180" s="1093"/>
      <c r="AY180" s="1093"/>
      <c r="AZ180" s="1093"/>
      <c r="BA180" s="1093"/>
      <c r="BB180" s="1093"/>
      <c r="BC180" s="1095"/>
      <c r="BD180" s="1096"/>
      <c r="BE180" s="1096"/>
      <c r="BF180" s="1237"/>
      <c r="BG180" s="1092"/>
      <c r="BH180" s="1093"/>
      <c r="BI180" s="1093"/>
      <c r="BJ180" s="1093"/>
      <c r="BK180" s="1097"/>
      <c r="BL180" s="1098"/>
      <c r="BM180" s="1093"/>
    </row>
    <row r="181" spans="1:65" ht="30" x14ac:dyDescent="0.25">
      <c r="A181" s="1182" t="s">
        <v>1741</v>
      </c>
      <c r="B181" s="1021"/>
      <c r="C181" s="1075"/>
      <c r="D181" s="515" t="str">
        <f>_xlfn.XLOOKUP($C181, '15. New Fleet Description'!$A$14:$A$815,'15. New Fleet Description'!H$14:H$815, "", 0, 1)</f>
        <v/>
      </c>
      <c r="E181" s="541" t="str">
        <f>_xlfn.XLOOKUP($C181, '15. New Fleet Description'!$A$14:$A$815,'15. New Fleet Description'!B$14:B$815, "", 0, 1)</f>
        <v/>
      </c>
      <c r="F181" s="541" t="str">
        <f>_xlfn.XLOOKUP($C181, '15. New Fleet Description'!$A$14:$A$815,'15. New Fleet Description'!C$14:C$815, "", 0, 1)</f>
        <v/>
      </c>
      <c r="G181" s="541" t="str">
        <f>_xlfn.XLOOKUP($C181, '15. New Fleet Description'!$A$14:$A$815,'15. New Fleet Description'!D$14:D$815, "", 0, 1)</f>
        <v/>
      </c>
      <c r="H181" s="541" t="str">
        <f>_xlfn.XLOOKUP($C181, '15. New Fleet Description'!$A$14:$A$815,'15. New Fleet Description'!E$14:E$815, "", 0, 1)</f>
        <v/>
      </c>
      <c r="I181" s="541" t="str">
        <f>_xlfn.XLOOKUP($C181, '15. New Fleet Description'!$A$14:$A$815,'15. New Fleet Description'!F$14:F$815, "", 0, 1)</f>
        <v/>
      </c>
      <c r="J181" s="541" t="str">
        <f>_xlfn.XLOOKUP($C181, '15. New Fleet Description'!$A$14:$A$815,'15. New Fleet Description'!G$14:G$815, "", 0, 1)</f>
        <v/>
      </c>
      <c r="K181" s="726" t="str">
        <f>_xlfn.XLOOKUP($C181, '15. New Fleet Description'!$A$14:$A$815,'15. New Fleet Description'!K$14:K$815, "", 0, 1)</f>
        <v/>
      </c>
      <c r="L181" s="541" t="str">
        <f>_xlfn.XLOOKUP($C181, '15. New Fleet Description'!$A$14:$A$815,'15. New Fleet Description'!L$14:L$815, "", 0, 1)</f>
        <v/>
      </c>
      <c r="M181" s="541" t="str">
        <f>_xlfn.XLOOKUP($C181, '15. New Fleet Description'!$A$14:$A$815,'15. New Fleet Description'!M$14:M$815, "", 0, 1)</f>
        <v/>
      </c>
      <c r="N181" s="541" t="str">
        <f>_xlfn.XLOOKUP($C181, '15. New Fleet Description'!$A$14:$A$815,'15. New Fleet Description'!N$14:N$815, "", 0, 1)</f>
        <v/>
      </c>
      <c r="O181" s="541" t="str">
        <f>_xlfn.XLOOKUP($C181, '15. New Fleet Description'!$A$14:$A$815,'15. New Fleet Description'!O$14:O$815, "", 0, 1)</f>
        <v/>
      </c>
      <c r="P181" s="541" t="str">
        <f>_xlfn.XLOOKUP($C181, '15. New Fleet Description'!$A$14:$A$815,'15. New Fleet Description'!P$14:P$815, "", 0, 1)</f>
        <v/>
      </c>
      <c r="Q181" s="541" t="str">
        <f>_xlfn.XLOOKUP($C181, '15. New Fleet Description'!$A$14:$A$815,'15. New Fleet Description'!R$14:R$815, "", 0, 1)</f>
        <v/>
      </c>
      <c r="R181" s="541" t="str">
        <f>_xlfn.XLOOKUP($C181, '15. New Fleet Description'!$A$14:$A$815,'15. New Fleet Description'!S$14:S$815, "", 0, 1)</f>
        <v/>
      </c>
      <c r="S181" s="541" t="str">
        <f>_xlfn.XLOOKUP($C181, '15. New Fleet Description'!$A$14:$A$815,'15. New Fleet Description'!T$14:T$815, "", 0, 1)</f>
        <v/>
      </c>
      <c r="T181" s="541" t="str">
        <f>_xlfn.XLOOKUP($C181, '15. New Fleet Description'!$A$14:$A$815,'15. New Fleet Description'!U$14:U$815, "", 0, 1)</f>
        <v/>
      </c>
      <c r="U181" s="541" t="str">
        <f>_xlfn.XLOOKUP($C181, '15. New Fleet Description'!$A$14:$A$815,'15. New Fleet Description'!V$14:V$815, "", 0, 1)</f>
        <v/>
      </c>
      <c r="V181" s="541" t="str">
        <f>_xlfn.XLOOKUP($C181, '15. New Fleet Description'!$A$14:$A$815,'15. New Fleet Description'!W$14:W$815, "", 0, 1)</f>
        <v/>
      </c>
      <c r="W181" s="541" t="str">
        <f>_xlfn.XLOOKUP($C181, '15. New Fleet Description'!$A$14:$A$815,'15. New Fleet Description'!X$14:X$815, "", 0, 1)</f>
        <v/>
      </c>
      <c r="X181" s="541" t="str">
        <f>_xlfn.XLOOKUP($C181, '15. New Fleet Description'!$A$14:$A$815,'15. New Fleet Description'!Z$14:Z$815, "", 0, 1)</f>
        <v/>
      </c>
      <c r="Y181" s="541" t="str">
        <f>_xlfn.XLOOKUP($C181, '15. New Fleet Description'!$A$14:$A$815,'15. New Fleet Description'!AA$14:AA$815, "", 0, 1)</f>
        <v/>
      </c>
      <c r="Z181" s="541" t="str">
        <f>_xlfn.XLOOKUP($C181, '15. New Fleet Description'!$A$14:$A$815,'15. New Fleet Description'!AB$14:AB$815, "", 0, 1)</f>
        <v/>
      </c>
      <c r="AA181" s="1076"/>
      <c r="AB181" s="1076" t="s">
        <v>212</v>
      </c>
      <c r="AC181" s="1091"/>
      <c r="AD181" s="1011"/>
      <c r="AE181" s="1011"/>
      <c r="AF181" s="1011"/>
      <c r="AG181" s="1092"/>
      <c r="AH181" s="1093"/>
      <c r="AI181" s="1093"/>
      <c r="AJ181" s="1093"/>
      <c r="AK181" s="1093"/>
      <c r="AL181" s="1093"/>
      <c r="AM181" s="1093"/>
      <c r="AN181" s="1093"/>
      <c r="AO181" s="1093"/>
      <c r="AP181" s="1094"/>
      <c r="AQ181" s="1092"/>
      <c r="AR181" s="1093"/>
      <c r="AS181" s="1093"/>
      <c r="AT181" s="1093"/>
      <c r="AU181" s="1093"/>
      <c r="AV181" s="1093"/>
      <c r="AW181" s="1093"/>
      <c r="AX181" s="1093"/>
      <c r="AY181" s="1093"/>
      <c r="AZ181" s="1093"/>
      <c r="BA181" s="1093"/>
      <c r="BB181" s="1093"/>
      <c r="BC181" s="1095"/>
      <c r="BD181" s="1096"/>
      <c r="BE181" s="1096"/>
      <c r="BF181" s="1237"/>
      <c r="BG181" s="1092"/>
      <c r="BH181" s="1093"/>
      <c r="BI181" s="1093"/>
      <c r="BJ181" s="1093"/>
      <c r="BK181" s="1097"/>
      <c r="BL181" s="1098"/>
      <c r="BM181" s="1093"/>
    </row>
    <row r="182" spans="1:65" ht="30" x14ac:dyDescent="0.25">
      <c r="A182" s="1182" t="s">
        <v>1742</v>
      </c>
      <c r="B182" s="1021"/>
      <c r="C182" s="1075"/>
      <c r="D182" s="515" t="str">
        <f>_xlfn.XLOOKUP($C182, '15. New Fleet Description'!$A$14:$A$815,'15. New Fleet Description'!H$14:H$815, "", 0, 1)</f>
        <v/>
      </c>
      <c r="E182" s="541" t="str">
        <f>_xlfn.XLOOKUP($C182, '15. New Fleet Description'!$A$14:$A$815,'15. New Fleet Description'!B$14:B$815, "", 0, 1)</f>
        <v/>
      </c>
      <c r="F182" s="541" t="str">
        <f>_xlfn.XLOOKUP($C182, '15. New Fleet Description'!$A$14:$A$815,'15. New Fleet Description'!C$14:C$815, "", 0, 1)</f>
        <v/>
      </c>
      <c r="G182" s="541" t="str">
        <f>_xlfn.XLOOKUP($C182, '15. New Fleet Description'!$A$14:$A$815,'15. New Fleet Description'!D$14:D$815, "", 0, 1)</f>
        <v/>
      </c>
      <c r="H182" s="541" t="str">
        <f>_xlfn.XLOOKUP($C182, '15. New Fleet Description'!$A$14:$A$815,'15. New Fleet Description'!E$14:E$815, "", 0, 1)</f>
        <v/>
      </c>
      <c r="I182" s="541" t="str">
        <f>_xlfn.XLOOKUP($C182, '15. New Fleet Description'!$A$14:$A$815,'15. New Fleet Description'!F$14:F$815, "", 0, 1)</f>
        <v/>
      </c>
      <c r="J182" s="541" t="str">
        <f>_xlfn.XLOOKUP($C182, '15. New Fleet Description'!$A$14:$A$815,'15. New Fleet Description'!G$14:G$815, "", 0, 1)</f>
        <v/>
      </c>
      <c r="K182" s="726" t="str">
        <f>_xlfn.XLOOKUP($C182, '15. New Fleet Description'!$A$14:$A$815,'15. New Fleet Description'!K$14:K$815, "", 0, 1)</f>
        <v/>
      </c>
      <c r="L182" s="541" t="str">
        <f>_xlfn.XLOOKUP($C182, '15. New Fleet Description'!$A$14:$A$815,'15. New Fleet Description'!L$14:L$815, "", 0, 1)</f>
        <v/>
      </c>
      <c r="M182" s="541" t="str">
        <f>_xlfn.XLOOKUP($C182, '15. New Fleet Description'!$A$14:$A$815,'15. New Fleet Description'!M$14:M$815, "", 0, 1)</f>
        <v/>
      </c>
      <c r="N182" s="541" t="str">
        <f>_xlfn.XLOOKUP($C182, '15. New Fleet Description'!$A$14:$A$815,'15. New Fleet Description'!N$14:N$815, "", 0, 1)</f>
        <v/>
      </c>
      <c r="O182" s="541" t="str">
        <f>_xlfn.XLOOKUP($C182, '15. New Fleet Description'!$A$14:$A$815,'15. New Fleet Description'!O$14:O$815, "", 0, 1)</f>
        <v/>
      </c>
      <c r="P182" s="541" t="str">
        <f>_xlfn.XLOOKUP($C182, '15. New Fleet Description'!$A$14:$A$815,'15. New Fleet Description'!P$14:P$815, "", 0, 1)</f>
        <v/>
      </c>
      <c r="Q182" s="541" t="str">
        <f>_xlfn.XLOOKUP($C182, '15. New Fleet Description'!$A$14:$A$815,'15. New Fleet Description'!R$14:R$815, "", 0, 1)</f>
        <v/>
      </c>
      <c r="R182" s="541" t="str">
        <f>_xlfn.XLOOKUP($C182, '15. New Fleet Description'!$A$14:$A$815,'15. New Fleet Description'!S$14:S$815, "", 0, 1)</f>
        <v/>
      </c>
      <c r="S182" s="541" t="str">
        <f>_xlfn.XLOOKUP($C182, '15. New Fleet Description'!$A$14:$A$815,'15. New Fleet Description'!T$14:T$815, "", 0, 1)</f>
        <v/>
      </c>
      <c r="T182" s="541" t="str">
        <f>_xlfn.XLOOKUP($C182, '15. New Fleet Description'!$A$14:$A$815,'15. New Fleet Description'!U$14:U$815, "", 0, 1)</f>
        <v/>
      </c>
      <c r="U182" s="541" t="str">
        <f>_xlfn.XLOOKUP($C182, '15. New Fleet Description'!$A$14:$A$815,'15. New Fleet Description'!V$14:V$815, "", 0, 1)</f>
        <v/>
      </c>
      <c r="V182" s="541" t="str">
        <f>_xlfn.XLOOKUP($C182, '15. New Fleet Description'!$A$14:$A$815,'15. New Fleet Description'!W$14:W$815, "", 0, 1)</f>
        <v/>
      </c>
      <c r="W182" s="541" t="str">
        <f>_xlfn.XLOOKUP($C182, '15. New Fleet Description'!$A$14:$A$815,'15. New Fleet Description'!X$14:X$815, "", 0, 1)</f>
        <v/>
      </c>
      <c r="X182" s="541" t="str">
        <f>_xlfn.XLOOKUP($C182, '15. New Fleet Description'!$A$14:$A$815,'15. New Fleet Description'!Z$14:Z$815, "", 0, 1)</f>
        <v/>
      </c>
      <c r="Y182" s="541" t="str">
        <f>_xlfn.XLOOKUP($C182, '15. New Fleet Description'!$A$14:$A$815,'15. New Fleet Description'!AA$14:AA$815, "", 0, 1)</f>
        <v/>
      </c>
      <c r="Z182" s="541" t="str">
        <f>_xlfn.XLOOKUP($C182, '15. New Fleet Description'!$A$14:$A$815,'15. New Fleet Description'!AB$14:AB$815, "", 0, 1)</f>
        <v/>
      </c>
      <c r="AA182" s="1076"/>
      <c r="AB182" s="1076" t="s">
        <v>212</v>
      </c>
      <c r="AC182" s="1091"/>
      <c r="AD182" s="1011"/>
      <c r="AE182" s="1011"/>
      <c r="AF182" s="1011"/>
      <c r="AG182" s="1092"/>
      <c r="AH182" s="1093"/>
      <c r="AI182" s="1093"/>
      <c r="AJ182" s="1093"/>
      <c r="AK182" s="1093"/>
      <c r="AL182" s="1093"/>
      <c r="AM182" s="1093"/>
      <c r="AN182" s="1093"/>
      <c r="AO182" s="1093"/>
      <c r="AP182" s="1094"/>
      <c r="AQ182" s="1092"/>
      <c r="AR182" s="1093"/>
      <c r="AS182" s="1093"/>
      <c r="AT182" s="1093"/>
      <c r="AU182" s="1093"/>
      <c r="AV182" s="1093"/>
      <c r="AW182" s="1093"/>
      <c r="AX182" s="1093"/>
      <c r="AY182" s="1093"/>
      <c r="AZ182" s="1093"/>
      <c r="BA182" s="1093"/>
      <c r="BB182" s="1093"/>
      <c r="BC182" s="1095"/>
      <c r="BD182" s="1096"/>
      <c r="BE182" s="1096"/>
      <c r="BF182" s="1237"/>
      <c r="BG182" s="1092"/>
      <c r="BH182" s="1093"/>
      <c r="BI182" s="1093"/>
      <c r="BJ182" s="1093"/>
      <c r="BK182" s="1097"/>
      <c r="BL182" s="1098"/>
      <c r="BM182" s="1093"/>
    </row>
    <row r="183" spans="1:65" ht="30" x14ac:dyDescent="0.25">
      <c r="A183" s="1182" t="s">
        <v>1743</v>
      </c>
      <c r="B183" s="1021"/>
      <c r="C183" s="1075"/>
      <c r="D183" s="515" t="str">
        <f>_xlfn.XLOOKUP($C183, '15. New Fleet Description'!$A$14:$A$815,'15. New Fleet Description'!H$14:H$815, "", 0, 1)</f>
        <v/>
      </c>
      <c r="E183" s="541" t="str">
        <f>_xlfn.XLOOKUP($C183, '15. New Fleet Description'!$A$14:$A$815,'15. New Fleet Description'!B$14:B$815, "", 0, 1)</f>
        <v/>
      </c>
      <c r="F183" s="541" t="str">
        <f>_xlfn.XLOOKUP($C183, '15. New Fleet Description'!$A$14:$A$815,'15. New Fleet Description'!C$14:C$815, "", 0, 1)</f>
        <v/>
      </c>
      <c r="G183" s="541" t="str">
        <f>_xlfn.XLOOKUP($C183, '15. New Fleet Description'!$A$14:$A$815,'15. New Fleet Description'!D$14:D$815, "", 0, 1)</f>
        <v/>
      </c>
      <c r="H183" s="541" t="str">
        <f>_xlfn.XLOOKUP($C183, '15. New Fleet Description'!$A$14:$A$815,'15. New Fleet Description'!E$14:E$815, "", 0, 1)</f>
        <v/>
      </c>
      <c r="I183" s="541" t="str">
        <f>_xlfn.XLOOKUP($C183, '15. New Fleet Description'!$A$14:$A$815,'15. New Fleet Description'!F$14:F$815, "", 0, 1)</f>
        <v/>
      </c>
      <c r="J183" s="541" t="str">
        <f>_xlfn.XLOOKUP($C183, '15. New Fleet Description'!$A$14:$A$815,'15. New Fleet Description'!G$14:G$815, "", 0, 1)</f>
        <v/>
      </c>
      <c r="K183" s="726" t="str">
        <f>_xlfn.XLOOKUP($C183, '15. New Fleet Description'!$A$14:$A$815,'15. New Fleet Description'!K$14:K$815, "", 0, 1)</f>
        <v/>
      </c>
      <c r="L183" s="541" t="str">
        <f>_xlfn.XLOOKUP($C183, '15. New Fleet Description'!$A$14:$A$815,'15. New Fleet Description'!L$14:L$815, "", 0, 1)</f>
        <v/>
      </c>
      <c r="M183" s="541" t="str">
        <f>_xlfn.XLOOKUP($C183, '15. New Fleet Description'!$A$14:$A$815,'15. New Fleet Description'!M$14:M$815, "", 0, 1)</f>
        <v/>
      </c>
      <c r="N183" s="541" t="str">
        <f>_xlfn.XLOOKUP($C183, '15. New Fleet Description'!$A$14:$A$815,'15. New Fleet Description'!N$14:N$815, "", 0, 1)</f>
        <v/>
      </c>
      <c r="O183" s="541" t="str">
        <f>_xlfn.XLOOKUP($C183, '15. New Fleet Description'!$A$14:$A$815,'15. New Fleet Description'!O$14:O$815, "", 0, 1)</f>
        <v/>
      </c>
      <c r="P183" s="541" t="str">
        <f>_xlfn.XLOOKUP($C183, '15. New Fleet Description'!$A$14:$A$815,'15. New Fleet Description'!P$14:P$815, "", 0, 1)</f>
        <v/>
      </c>
      <c r="Q183" s="541" t="str">
        <f>_xlfn.XLOOKUP($C183, '15. New Fleet Description'!$A$14:$A$815,'15. New Fleet Description'!R$14:R$815, "", 0, 1)</f>
        <v/>
      </c>
      <c r="R183" s="541" t="str">
        <f>_xlfn.XLOOKUP($C183, '15. New Fleet Description'!$A$14:$A$815,'15. New Fleet Description'!S$14:S$815, "", 0, 1)</f>
        <v/>
      </c>
      <c r="S183" s="541" t="str">
        <f>_xlfn.XLOOKUP($C183, '15. New Fleet Description'!$A$14:$A$815,'15. New Fleet Description'!T$14:T$815, "", 0, 1)</f>
        <v/>
      </c>
      <c r="T183" s="541" t="str">
        <f>_xlfn.XLOOKUP($C183, '15. New Fleet Description'!$A$14:$A$815,'15. New Fleet Description'!U$14:U$815, "", 0, 1)</f>
        <v/>
      </c>
      <c r="U183" s="541" t="str">
        <f>_xlfn.XLOOKUP($C183, '15. New Fleet Description'!$A$14:$A$815,'15. New Fleet Description'!V$14:V$815, "", 0, 1)</f>
        <v/>
      </c>
      <c r="V183" s="541" t="str">
        <f>_xlfn.XLOOKUP($C183, '15. New Fleet Description'!$A$14:$A$815,'15. New Fleet Description'!W$14:W$815, "", 0, 1)</f>
        <v/>
      </c>
      <c r="W183" s="541" t="str">
        <f>_xlfn.XLOOKUP($C183, '15. New Fleet Description'!$A$14:$A$815,'15. New Fleet Description'!X$14:X$815, "", 0, 1)</f>
        <v/>
      </c>
      <c r="X183" s="541" t="str">
        <f>_xlfn.XLOOKUP($C183, '15. New Fleet Description'!$A$14:$A$815,'15. New Fleet Description'!Z$14:Z$815, "", 0, 1)</f>
        <v/>
      </c>
      <c r="Y183" s="541" t="str">
        <f>_xlfn.XLOOKUP($C183, '15. New Fleet Description'!$A$14:$A$815,'15. New Fleet Description'!AA$14:AA$815, "", 0, 1)</f>
        <v/>
      </c>
      <c r="Z183" s="541" t="str">
        <f>_xlfn.XLOOKUP($C183, '15. New Fleet Description'!$A$14:$A$815,'15. New Fleet Description'!AB$14:AB$815, "", 0, 1)</f>
        <v/>
      </c>
      <c r="AA183" s="1076"/>
      <c r="AB183" s="1076" t="s">
        <v>212</v>
      </c>
      <c r="AC183" s="1091"/>
      <c r="AD183" s="1011"/>
      <c r="AE183" s="1011"/>
      <c r="AF183" s="1011"/>
      <c r="AG183" s="1092"/>
      <c r="AH183" s="1093"/>
      <c r="AI183" s="1093"/>
      <c r="AJ183" s="1093"/>
      <c r="AK183" s="1093"/>
      <c r="AL183" s="1093"/>
      <c r="AM183" s="1093"/>
      <c r="AN183" s="1093"/>
      <c r="AO183" s="1093"/>
      <c r="AP183" s="1094"/>
      <c r="AQ183" s="1092"/>
      <c r="AR183" s="1093"/>
      <c r="AS183" s="1093"/>
      <c r="AT183" s="1093"/>
      <c r="AU183" s="1093"/>
      <c r="AV183" s="1093"/>
      <c r="AW183" s="1093"/>
      <c r="AX183" s="1093"/>
      <c r="AY183" s="1093"/>
      <c r="AZ183" s="1093"/>
      <c r="BA183" s="1093"/>
      <c r="BB183" s="1093"/>
      <c r="BC183" s="1095"/>
      <c r="BD183" s="1096"/>
      <c r="BE183" s="1096"/>
      <c r="BF183" s="1237"/>
      <c r="BG183" s="1092"/>
      <c r="BH183" s="1093"/>
      <c r="BI183" s="1093"/>
      <c r="BJ183" s="1093"/>
      <c r="BK183" s="1097"/>
      <c r="BL183" s="1098"/>
      <c r="BM183" s="1093"/>
    </row>
    <row r="184" spans="1:65" ht="30" x14ac:dyDescent="0.25">
      <c r="A184" s="1182" t="s">
        <v>1744</v>
      </c>
      <c r="B184" s="1021"/>
      <c r="C184" s="1075"/>
      <c r="D184" s="515" t="str">
        <f>_xlfn.XLOOKUP($C184, '15. New Fleet Description'!$A$14:$A$815,'15. New Fleet Description'!H$14:H$815, "", 0, 1)</f>
        <v/>
      </c>
      <c r="E184" s="541" t="str">
        <f>_xlfn.XLOOKUP($C184, '15. New Fleet Description'!$A$14:$A$815,'15. New Fleet Description'!B$14:B$815, "", 0, 1)</f>
        <v/>
      </c>
      <c r="F184" s="541" t="str">
        <f>_xlfn.XLOOKUP($C184, '15. New Fleet Description'!$A$14:$A$815,'15. New Fleet Description'!C$14:C$815, "", 0, 1)</f>
        <v/>
      </c>
      <c r="G184" s="541" t="str">
        <f>_xlfn.XLOOKUP($C184, '15. New Fleet Description'!$A$14:$A$815,'15. New Fleet Description'!D$14:D$815, "", 0, 1)</f>
        <v/>
      </c>
      <c r="H184" s="541" t="str">
        <f>_xlfn.XLOOKUP($C184, '15. New Fleet Description'!$A$14:$A$815,'15. New Fleet Description'!E$14:E$815, "", 0, 1)</f>
        <v/>
      </c>
      <c r="I184" s="541" t="str">
        <f>_xlfn.XLOOKUP($C184, '15. New Fleet Description'!$A$14:$A$815,'15. New Fleet Description'!F$14:F$815, "", 0, 1)</f>
        <v/>
      </c>
      <c r="J184" s="541" t="str">
        <f>_xlfn.XLOOKUP($C184, '15. New Fleet Description'!$A$14:$A$815,'15. New Fleet Description'!G$14:G$815, "", 0, 1)</f>
        <v/>
      </c>
      <c r="K184" s="726" t="str">
        <f>_xlfn.XLOOKUP($C184, '15. New Fleet Description'!$A$14:$A$815,'15. New Fleet Description'!K$14:K$815, "", 0, 1)</f>
        <v/>
      </c>
      <c r="L184" s="541" t="str">
        <f>_xlfn.XLOOKUP($C184, '15. New Fleet Description'!$A$14:$A$815,'15. New Fleet Description'!L$14:L$815, "", 0, 1)</f>
        <v/>
      </c>
      <c r="M184" s="541" t="str">
        <f>_xlfn.XLOOKUP($C184, '15. New Fleet Description'!$A$14:$A$815,'15. New Fleet Description'!M$14:M$815, "", 0, 1)</f>
        <v/>
      </c>
      <c r="N184" s="541" t="str">
        <f>_xlfn.XLOOKUP($C184, '15. New Fleet Description'!$A$14:$A$815,'15. New Fleet Description'!N$14:N$815, "", 0, 1)</f>
        <v/>
      </c>
      <c r="O184" s="541" t="str">
        <f>_xlfn.XLOOKUP($C184, '15. New Fleet Description'!$A$14:$A$815,'15. New Fleet Description'!O$14:O$815, "", 0, 1)</f>
        <v/>
      </c>
      <c r="P184" s="541" t="str">
        <f>_xlfn.XLOOKUP($C184, '15. New Fleet Description'!$A$14:$A$815,'15. New Fleet Description'!P$14:P$815, "", 0, 1)</f>
        <v/>
      </c>
      <c r="Q184" s="541" t="str">
        <f>_xlfn.XLOOKUP($C184, '15. New Fleet Description'!$A$14:$A$815,'15. New Fleet Description'!R$14:R$815, "", 0, 1)</f>
        <v/>
      </c>
      <c r="R184" s="541" t="str">
        <f>_xlfn.XLOOKUP($C184, '15. New Fleet Description'!$A$14:$A$815,'15. New Fleet Description'!S$14:S$815, "", 0, 1)</f>
        <v/>
      </c>
      <c r="S184" s="541" t="str">
        <f>_xlfn.XLOOKUP($C184, '15. New Fleet Description'!$A$14:$A$815,'15. New Fleet Description'!T$14:T$815, "", 0, 1)</f>
        <v/>
      </c>
      <c r="T184" s="541" t="str">
        <f>_xlfn.XLOOKUP($C184, '15. New Fleet Description'!$A$14:$A$815,'15. New Fleet Description'!U$14:U$815, "", 0, 1)</f>
        <v/>
      </c>
      <c r="U184" s="541" t="str">
        <f>_xlfn.XLOOKUP($C184, '15. New Fleet Description'!$A$14:$A$815,'15. New Fleet Description'!V$14:V$815, "", 0, 1)</f>
        <v/>
      </c>
      <c r="V184" s="541" t="str">
        <f>_xlfn.XLOOKUP($C184, '15. New Fleet Description'!$A$14:$A$815,'15. New Fleet Description'!W$14:W$815, "", 0, 1)</f>
        <v/>
      </c>
      <c r="W184" s="541" t="str">
        <f>_xlfn.XLOOKUP($C184, '15. New Fleet Description'!$A$14:$A$815,'15. New Fleet Description'!X$14:X$815, "", 0, 1)</f>
        <v/>
      </c>
      <c r="X184" s="541" t="str">
        <f>_xlfn.XLOOKUP($C184, '15. New Fleet Description'!$A$14:$A$815,'15. New Fleet Description'!Z$14:Z$815, "", 0, 1)</f>
        <v/>
      </c>
      <c r="Y184" s="541" t="str">
        <f>_xlfn.XLOOKUP($C184, '15. New Fleet Description'!$A$14:$A$815,'15. New Fleet Description'!AA$14:AA$815, "", 0, 1)</f>
        <v/>
      </c>
      <c r="Z184" s="541" t="str">
        <f>_xlfn.XLOOKUP($C184, '15. New Fleet Description'!$A$14:$A$815,'15. New Fleet Description'!AB$14:AB$815, "", 0, 1)</f>
        <v/>
      </c>
      <c r="AA184" s="1076"/>
      <c r="AB184" s="1076" t="s">
        <v>212</v>
      </c>
      <c r="AC184" s="1091"/>
      <c r="AD184" s="1011"/>
      <c r="AE184" s="1011"/>
      <c r="AF184" s="1011"/>
      <c r="AG184" s="1092"/>
      <c r="AH184" s="1093"/>
      <c r="AI184" s="1093"/>
      <c r="AJ184" s="1093"/>
      <c r="AK184" s="1093"/>
      <c r="AL184" s="1093"/>
      <c r="AM184" s="1093"/>
      <c r="AN184" s="1093"/>
      <c r="AO184" s="1093"/>
      <c r="AP184" s="1094"/>
      <c r="AQ184" s="1092"/>
      <c r="AR184" s="1093"/>
      <c r="AS184" s="1093"/>
      <c r="AT184" s="1093"/>
      <c r="AU184" s="1093"/>
      <c r="AV184" s="1093"/>
      <c r="AW184" s="1093"/>
      <c r="AX184" s="1093"/>
      <c r="AY184" s="1093"/>
      <c r="AZ184" s="1093"/>
      <c r="BA184" s="1093"/>
      <c r="BB184" s="1093"/>
      <c r="BC184" s="1095"/>
      <c r="BD184" s="1096"/>
      <c r="BE184" s="1096"/>
      <c r="BF184" s="1237"/>
      <c r="BG184" s="1092"/>
      <c r="BH184" s="1093"/>
      <c r="BI184" s="1093"/>
      <c r="BJ184" s="1093"/>
      <c r="BK184" s="1097"/>
      <c r="BL184" s="1098"/>
      <c r="BM184" s="1093"/>
    </row>
    <row r="185" spans="1:65" ht="30" x14ac:dyDescent="0.25">
      <c r="A185" s="1182" t="s">
        <v>1745</v>
      </c>
      <c r="B185" s="1021"/>
      <c r="C185" s="1075"/>
      <c r="D185" s="515" t="str">
        <f>_xlfn.XLOOKUP($C185, '15. New Fleet Description'!$A$14:$A$815,'15. New Fleet Description'!H$14:H$815, "", 0, 1)</f>
        <v/>
      </c>
      <c r="E185" s="541" t="str">
        <f>_xlfn.XLOOKUP($C185, '15. New Fleet Description'!$A$14:$A$815,'15. New Fleet Description'!B$14:B$815, "", 0, 1)</f>
        <v/>
      </c>
      <c r="F185" s="541" t="str">
        <f>_xlfn.XLOOKUP($C185, '15. New Fleet Description'!$A$14:$A$815,'15. New Fleet Description'!C$14:C$815, "", 0, 1)</f>
        <v/>
      </c>
      <c r="G185" s="541" t="str">
        <f>_xlfn.XLOOKUP($C185, '15. New Fleet Description'!$A$14:$A$815,'15. New Fleet Description'!D$14:D$815, "", 0, 1)</f>
        <v/>
      </c>
      <c r="H185" s="541" t="str">
        <f>_xlfn.XLOOKUP($C185, '15. New Fleet Description'!$A$14:$A$815,'15. New Fleet Description'!E$14:E$815, "", 0, 1)</f>
        <v/>
      </c>
      <c r="I185" s="541" t="str">
        <f>_xlfn.XLOOKUP($C185, '15. New Fleet Description'!$A$14:$A$815,'15. New Fleet Description'!F$14:F$815, "", 0, 1)</f>
        <v/>
      </c>
      <c r="J185" s="541" t="str">
        <f>_xlfn.XLOOKUP($C185, '15. New Fleet Description'!$A$14:$A$815,'15. New Fleet Description'!G$14:G$815, "", 0, 1)</f>
        <v/>
      </c>
      <c r="K185" s="726" t="str">
        <f>_xlfn.XLOOKUP($C185, '15. New Fleet Description'!$A$14:$A$815,'15. New Fleet Description'!K$14:K$815, "", 0, 1)</f>
        <v/>
      </c>
      <c r="L185" s="541" t="str">
        <f>_xlfn.XLOOKUP($C185, '15. New Fleet Description'!$A$14:$A$815,'15. New Fleet Description'!L$14:L$815, "", 0, 1)</f>
        <v/>
      </c>
      <c r="M185" s="541" t="str">
        <f>_xlfn.XLOOKUP($C185, '15. New Fleet Description'!$A$14:$A$815,'15. New Fleet Description'!M$14:M$815, "", 0, 1)</f>
        <v/>
      </c>
      <c r="N185" s="541" t="str">
        <f>_xlfn.XLOOKUP($C185, '15. New Fleet Description'!$A$14:$A$815,'15. New Fleet Description'!N$14:N$815, "", 0, 1)</f>
        <v/>
      </c>
      <c r="O185" s="541" t="str">
        <f>_xlfn.XLOOKUP($C185, '15. New Fleet Description'!$A$14:$A$815,'15. New Fleet Description'!O$14:O$815, "", 0, 1)</f>
        <v/>
      </c>
      <c r="P185" s="541" t="str">
        <f>_xlfn.XLOOKUP($C185, '15. New Fleet Description'!$A$14:$A$815,'15. New Fleet Description'!P$14:P$815, "", 0, 1)</f>
        <v/>
      </c>
      <c r="Q185" s="541" t="str">
        <f>_xlfn.XLOOKUP($C185, '15. New Fleet Description'!$A$14:$A$815,'15. New Fleet Description'!R$14:R$815, "", 0, 1)</f>
        <v/>
      </c>
      <c r="R185" s="541" t="str">
        <f>_xlfn.XLOOKUP($C185, '15. New Fleet Description'!$A$14:$A$815,'15. New Fleet Description'!S$14:S$815, "", 0, 1)</f>
        <v/>
      </c>
      <c r="S185" s="541" t="str">
        <f>_xlfn.XLOOKUP($C185, '15. New Fleet Description'!$A$14:$A$815,'15. New Fleet Description'!T$14:T$815, "", 0, 1)</f>
        <v/>
      </c>
      <c r="T185" s="541" t="str">
        <f>_xlfn.XLOOKUP($C185, '15. New Fleet Description'!$A$14:$A$815,'15. New Fleet Description'!U$14:U$815, "", 0, 1)</f>
        <v/>
      </c>
      <c r="U185" s="541" t="str">
        <f>_xlfn.XLOOKUP($C185, '15. New Fleet Description'!$A$14:$A$815,'15. New Fleet Description'!V$14:V$815, "", 0, 1)</f>
        <v/>
      </c>
      <c r="V185" s="541" t="str">
        <f>_xlfn.XLOOKUP($C185, '15. New Fleet Description'!$A$14:$A$815,'15. New Fleet Description'!W$14:W$815, "", 0, 1)</f>
        <v/>
      </c>
      <c r="W185" s="541" t="str">
        <f>_xlfn.XLOOKUP($C185, '15. New Fleet Description'!$A$14:$A$815,'15. New Fleet Description'!X$14:X$815, "", 0, 1)</f>
        <v/>
      </c>
      <c r="X185" s="541" t="str">
        <f>_xlfn.XLOOKUP($C185, '15. New Fleet Description'!$A$14:$A$815,'15. New Fleet Description'!Z$14:Z$815, "", 0, 1)</f>
        <v/>
      </c>
      <c r="Y185" s="541" t="str">
        <f>_xlfn.XLOOKUP($C185, '15. New Fleet Description'!$A$14:$A$815,'15. New Fleet Description'!AA$14:AA$815, "", 0, 1)</f>
        <v/>
      </c>
      <c r="Z185" s="541" t="str">
        <f>_xlfn.XLOOKUP($C185, '15. New Fleet Description'!$A$14:$A$815,'15. New Fleet Description'!AB$14:AB$815, "", 0, 1)</f>
        <v/>
      </c>
      <c r="AA185" s="1076"/>
      <c r="AB185" s="1076" t="s">
        <v>212</v>
      </c>
      <c r="AC185" s="1091"/>
      <c r="AD185" s="1011"/>
      <c r="AE185" s="1011"/>
      <c r="AF185" s="1011"/>
      <c r="AG185" s="1092"/>
      <c r="AH185" s="1093"/>
      <c r="AI185" s="1093"/>
      <c r="AJ185" s="1093"/>
      <c r="AK185" s="1093"/>
      <c r="AL185" s="1093"/>
      <c r="AM185" s="1093"/>
      <c r="AN185" s="1093"/>
      <c r="AO185" s="1093"/>
      <c r="AP185" s="1094"/>
      <c r="AQ185" s="1092"/>
      <c r="AR185" s="1093"/>
      <c r="AS185" s="1093"/>
      <c r="AT185" s="1093"/>
      <c r="AU185" s="1093"/>
      <c r="AV185" s="1093"/>
      <c r="AW185" s="1093"/>
      <c r="AX185" s="1093"/>
      <c r="AY185" s="1093"/>
      <c r="AZ185" s="1093"/>
      <c r="BA185" s="1093"/>
      <c r="BB185" s="1093"/>
      <c r="BC185" s="1095"/>
      <c r="BD185" s="1096"/>
      <c r="BE185" s="1096"/>
      <c r="BF185" s="1237"/>
      <c r="BG185" s="1092"/>
      <c r="BH185" s="1093"/>
      <c r="BI185" s="1093"/>
      <c r="BJ185" s="1093"/>
      <c r="BK185" s="1097"/>
      <c r="BL185" s="1098"/>
      <c r="BM185" s="1093"/>
    </row>
    <row r="186" spans="1:65" ht="30" x14ac:dyDescent="0.25">
      <c r="A186" s="1182" t="s">
        <v>1746</v>
      </c>
      <c r="B186" s="1021"/>
      <c r="C186" s="1075"/>
      <c r="D186" s="515" t="str">
        <f>_xlfn.XLOOKUP($C186, '15. New Fleet Description'!$A$14:$A$815,'15. New Fleet Description'!H$14:H$815, "", 0, 1)</f>
        <v/>
      </c>
      <c r="E186" s="541" t="str">
        <f>_xlfn.XLOOKUP($C186, '15. New Fleet Description'!$A$14:$A$815,'15. New Fleet Description'!B$14:B$815, "", 0, 1)</f>
        <v/>
      </c>
      <c r="F186" s="541" t="str">
        <f>_xlfn.XLOOKUP($C186, '15. New Fleet Description'!$A$14:$A$815,'15. New Fleet Description'!C$14:C$815, "", 0, 1)</f>
        <v/>
      </c>
      <c r="G186" s="541" t="str">
        <f>_xlfn.XLOOKUP($C186, '15. New Fleet Description'!$A$14:$A$815,'15. New Fleet Description'!D$14:D$815, "", 0, 1)</f>
        <v/>
      </c>
      <c r="H186" s="541" t="str">
        <f>_xlfn.XLOOKUP($C186, '15. New Fleet Description'!$A$14:$A$815,'15. New Fleet Description'!E$14:E$815, "", 0, 1)</f>
        <v/>
      </c>
      <c r="I186" s="541" t="str">
        <f>_xlfn.XLOOKUP($C186, '15. New Fleet Description'!$A$14:$A$815,'15. New Fleet Description'!F$14:F$815, "", 0, 1)</f>
        <v/>
      </c>
      <c r="J186" s="541" t="str">
        <f>_xlfn.XLOOKUP($C186, '15. New Fleet Description'!$A$14:$A$815,'15. New Fleet Description'!G$14:G$815, "", 0, 1)</f>
        <v/>
      </c>
      <c r="K186" s="726" t="str">
        <f>_xlfn.XLOOKUP($C186, '15. New Fleet Description'!$A$14:$A$815,'15. New Fleet Description'!K$14:K$815, "", 0, 1)</f>
        <v/>
      </c>
      <c r="L186" s="541" t="str">
        <f>_xlfn.XLOOKUP($C186, '15. New Fleet Description'!$A$14:$A$815,'15. New Fleet Description'!L$14:L$815, "", 0, 1)</f>
        <v/>
      </c>
      <c r="M186" s="541" t="str">
        <f>_xlfn.XLOOKUP($C186, '15. New Fleet Description'!$A$14:$A$815,'15. New Fleet Description'!M$14:M$815, "", 0, 1)</f>
        <v/>
      </c>
      <c r="N186" s="541" t="str">
        <f>_xlfn.XLOOKUP($C186, '15. New Fleet Description'!$A$14:$A$815,'15. New Fleet Description'!N$14:N$815, "", 0, 1)</f>
        <v/>
      </c>
      <c r="O186" s="541" t="str">
        <f>_xlfn.XLOOKUP($C186, '15. New Fleet Description'!$A$14:$A$815,'15. New Fleet Description'!O$14:O$815, "", 0, 1)</f>
        <v/>
      </c>
      <c r="P186" s="541" t="str">
        <f>_xlfn.XLOOKUP($C186, '15. New Fleet Description'!$A$14:$A$815,'15. New Fleet Description'!P$14:P$815, "", 0, 1)</f>
        <v/>
      </c>
      <c r="Q186" s="541" t="str">
        <f>_xlfn.XLOOKUP($C186, '15. New Fleet Description'!$A$14:$A$815,'15. New Fleet Description'!R$14:R$815, "", 0, 1)</f>
        <v/>
      </c>
      <c r="R186" s="541" t="str">
        <f>_xlfn.XLOOKUP($C186, '15. New Fleet Description'!$A$14:$A$815,'15. New Fleet Description'!S$14:S$815, "", 0, 1)</f>
        <v/>
      </c>
      <c r="S186" s="541" t="str">
        <f>_xlfn.XLOOKUP($C186, '15. New Fleet Description'!$A$14:$A$815,'15. New Fleet Description'!T$14:T$815, "", 0, 1)</f>
        <v/>
      </c>
      <c r="T186" s="541" t="str">
        <f>_xlfn.XLOOKUP($C186, '15. New Fleet Description'!$A$14:$A$815,'15. New Fleet Description'!U$14:U$815, "", 0, 1)</f>
        <v/>
      </c>
      <c r="U186" s="541" t="str">
        <f>_xlfn.XLOOKUP($C186, '15. New Fleet Description'!$A$14:$A$815,'15. New Fleet Description'!V$14:V$815, "", 0, 1)</f>
        <v/>
      </c>
      <c r="V186" s="541" t="str">
        <f>_xlfn.XLOOKUP($C186, '15. New Fleet Description'!$A$14:$A$815,'15. New Fleet Description'!W$14:W$815, "", 0, 1)</f>
        <v/>
      </c>
      <c r="W186" s="541" t="str">
        <f>_xlfn.XLOOKUP($C186, '15. New Fleet Description'!$A$14:$A$815,'15. New Fleet Description'!X$14:X$815, "", 0, 1)</f>
        <v/>
      </c>
      <c r="X186" s="541" t="str">
        <f>_xlfn.XLOOKUP($C186, '15. New Fleet Description'!$A$14:$A$815,'15. New Fleet Description'!Z$14:Z$815, "", 0, 1)</f>
        <v/>
      </c>
      <c r="Y186" s="541" t="str">
        <f>_xlfn.XLOOKUP($C186, '15. New Fleet Description'!$A$14:$A$815,'15. New Fleet Description'!AA$14:AA$815, "", 0, 1)</f>
        <v/>
      </c>
      <c r="Z186" s="541" t="str">
        <f>_xlfn.XLOOKUP($C186, '15. New Fleet Description'!$A$14:$A$815,'15. New Fleet Description'!AB$14:AB$815, "", 0, 1)</f>
        <v/>
      </c>
      <c r="AA186" s="1076"/>
      <c r="AB186" s="1076" t="s">
        <v>212</v>
      </c>
      <c r="AC186" s="1091"/>
      <c r="AD186" s="1011"/>
      <c r="AE186" s="1011"/>
      <c r="AF186" s="1011"/>
      <c r="AG186" s="1092"/>
      <c r="AH186" s="1093"/>
      <c r="AI186" s="1093"/>
      <c r="AJ186" s="1093"/>
      <c r="AK186" s="1093"/>
      <c r="AL186" s="1093"/>
      <c r="AM186" s="1093"/>
      <c r="AN186" s="1093"/>
      <c r="AO186" s="1093"/>
      <c r="AP186" s="1094"/>
      <c r="AQ186" s="1092"/>
      <c r="AR186" s="1093"/>
      <c r="AS186" s="1093"/>
      <c r="AT186" s="1093"/>
      <c r="AU186" s="1093"/>
      <c r="AV186" s="1093"/>
      <c r="AW186" s="1093"/>
      <c r="AX186" s="1093"/>
      <c r="AY186" s="1093"/>
      <c r="AZ186" s="1093"/>
      <c r="BA186" s="1093"/>
      <c r="BB186" s="1093"/>
      <c r="BC186" s="1095"/>
      <c r="BD186" s="1096"/>
      <c r="BE186" s="1096"/>
      <c r="BF186" s="1237"/>
      <c r="BG186" s="1092"/>
      <c r="BH186" s="1093"/>
      <c r="BI186" s="1093"/>
      <c r="BJ186" s="1093"/>
      <c r="BK186" s="1097"/>
      <c r="BL186" s="1098"/>
      <c r="BM186" s="1093"/>
    </row>
    <row r="187" spans="1:65" ht="30" x14ac:dyDescent="0.25">
      <c r="A187" s="1182" t="s">
        <v>1747</v>
      </c>
      <c r="B187" s="1021"/>
      <c r="C187" s="1075"/>
      <c r="D187" s="515" t="str">
        <f>_xlfn.XLOOKUP($C187, '15. New Fleet Description'!$A$14:$A$815,'15. New Fleet Description'!H$14:H$815, "", 0, 1)</f>
        <v/>
      </c>
      <c r="E187" s="541" t="str">
        <f>_xlfn.XLOOKUP($C187, '15. New Fleet Description'!$A$14:$A$815,'15. New Fleet Description'!B$14:B$815, "", 0, 1)</f>
        <v/>
      </c>
      <c r="F187" s="541" t="str">
        <f>_xlfn.XLOOKUP($C187, '15. New Fleet Description'!$A$14:$A$815,'15. New Fleet Description'!C$14:C$815, "", 0, 1)</f>
        <v/>
      </c>
      <c r="G187" s="541" t="str">
        <f>_xlfn.XLOOKUP($C187, '15. New Fleet Description'!$A$14:$A$815,'15. New Fleet Description'!D$14:D$815, "", 0, 1)</f>
        <v/>
      </c>
      <c r="H187" s="541" t="str">
        <f>_xlfn.XLOOKUP($C187, '15. New Fleet Description'!$A$14:$A$815,'15. New Fleet Description'!E$14:E$815, "", 0, 1)</f>
        <v/>
      </c>
      <c r="I187" s="541" t="str">
        <f>_xlfn.XLOOKUP($C187, '15. New Fleet Description'!$A$14:$A$815,'15. New Fleet Description'!F$14:F$815, "", 0, 1)</f>
        <v/>
      </c>
      <c r="J187" s="541" t="str">
        <f>_xlfn.XLOOKUP($C187, '15. New Fleet Description'!$A$14:$A$815,'15. New Fleet Description'!G$14:G$815, "", 0, 1)</f>
        <v/>
      </c>
      <c r="K187" s="726" t="str">
        <f>_xlfn.XLOOKUP($C187, '15. New Fleet Description'!$A$14:$A$815,'15. New Fleet Description'!K$14:K$815, "", 0, 1)</f>
        <v/>
      </c>
      <c r="L187" s="541" t="str">
        <f>_xlfn.XLOOKUP($C187, '15. New Fleet Description'!$A$14:$A$815,'15. New Fleet Description'!L$14:L$815, "", 0, 1)</f>
        <v/>
      </c>
      <c r="M187" s="541" t="str">
        <f>_xlfn.XLOOKUP($C187, '15. New Fleet Description'!$A$14:$A$815,'15. New Fleet Description'!M$14:M$815, "", 0, 1)</f>
        <v/>
      </c>
      <c r="N187" s="541" t="str">
        <f>_xlfn.XLOOKUP($C187, '15. New Fleet Description'!$A$14:$A$815,'15. New Fleet Description'!N$14:N$815, "", 0, 1)</f>
        <v/>
      </c>
      <c r="O187" s="541" t="str">
        <f>_xlfn.XLOOKUP($C187, '15. New Fleet Description'!$A$14:$A$815,'15. New Fleet Description'!O$14:O$815, "", 0, 1)</f>
        <v/>
      </c>
      <c r="P187" s="541" t="str">
        <f>_xlfn.XLOOKUP($C187, '15. New Fleet Description'!$A$14:$A$815,'15. New Fleet Description'!P$14:P$815, "", 0, 1)</f>
        <v/>
      </c>
      <c r="Q187" s="541" t="str">
        <f>_xlfn.XLOOKUP($C187, '15. New Fleet Description'!$A$14:$A$815,'15. New Fleet Description'!R$14:R$815, "", 0, 1)</f>
        <v/>
      </c>
      <c r="R187" s="541" t="str">
        <f>_xlfn.XLOOKUP($C187, '15. New Fleet Description'!$A$14:$A$815,'15. New Fleet Description'!S$14:S$815, "", 0, 1)</f>
        <v/>
      </c>
      <c r="S187" s="541" t="str">
        <f>_xlfn.XLOOKUP($C187, '15. New Fleet Description'!$A$14:$A$815,'15. New Fleet Description'!T$14:T$815, "", 0, 1)</f>
        <v/>
      </c>
      <c r="T187" s="541" t="str">
        <f>_xlfn.XLOOKUP($C187, '15. New Fleet Description'!$A$14:$A$815,'15. New Fleet Description'!U$14:U$815, "", 0, 1)</f>
        <v/>
      </c>
      <c r="U187" s="541" t="str">
        <f>_xlfn.XLOOKUP($C187, '15. New Fleet Description'!$A$14:$A$815,'15. New Fleet Description'!V$14:V$815, "", 0, 1)</f>
        <v/>
      </c>
      <c r="V187" s="541" t="str">
        <f>_xlfn.XLOOKUP($C187, '15. New Fleet Description'!$A$14:$A$815,'15. New Fleet Description'!W$14:W$815, "", 0, 1)</f>
        <v/>
      </c>
      <c r="W187" s="541" t="str">
        <f>_xlfn.XLOOKUP($C187, '15. New Fleet Description'!$A$14:$A$815,'15. New Fleet Description'!X$14:X$815, "", 0, 1)</f>
        <v/>
      </c>
      <c r="X187" s="541" t="str">
        <f>_xlfn.XLOOKUP($C187, '15. New Fleet Description'!$A$14:$A$815,'15. New Fleet Description'!Z$14:Z$815, "", 0, 1)</f>
        <v/>
      </c>
      <c r="Y187" s="541" t="str">
        <f>_xlfn.XLOOKUP($C187, '15. New Fleet Description'!$A$14:$A$815,'15. New Fleet Description'!AA$14:AA$815, "", 0, 1)</f>
        <v/>
      </c>
      <c r="Z187" s="541" t="str">
        <f>_xlfn.XLOOKUP($C187, '15. New Fleet Description'!$A$14:$A$815,'15. New Fleet Description'!AB$14:AB$815, "", 0, 1)</f>
        <v/>
      </c>
      <c r="AA187" s="1076"/>
      <c r="AB187" s="1076" t="s">
        <v>212</v>
      </c>
      <c r="AC187" s="1091"/>
      <c r="AD187" s="1011"/>
      <c r="AE187" s="1011"/>
      <c r="AF187" s="1011"/>
      <c r="AG187" s="1092"/>
      <c r="AH187" s="1093"/>
      <c r="AI187" s="1093"/>
      <c r="AJ187" s="1093"/>
      <c r="AK187" s="1093"/>
      <c r="AL187" s="1093"/>
      <c r="AM187" s="1093"/>
      <c r="AN187" s="1093"/>
      <c r="AO187" s="1093"/>
      <c r="AP187" s="1094"/>
      <c r="AQ187" s="1092"/>
      <c r="AR187" s="1093"/>
      <c r="AS187" s="1093"/>
      <c r="AT187" s="1093"/>
      <c r="AU187" s="1093"/>
      <c r="AV187" s="1093"/>
      <c r="AW187" s="1093"/>
      <c r="AX187" s="1093"/>
      <c r="AY187" s="1093"/>
      <c r="AZ187" s="1093"/>
      <c r="BA187" s="1093"/>
      <c r="BB187" s="1093"/>
      <c r="BC187" s="1095"/>
      <c r="BD187" s="1096"/>
      <c r="BE187" s="1096"/>
      <c r="BF187" s="1237"/>
      <c r="BG187" s="1092"/>
      <c r="BH187" s="1093"/>
      <c r="BI187" s="1093"/>
      <c r="BJ187" s="1093"/>
      <c r="BK187" s="1097"/>
      <c r="BL187" s="1098"/>
      <c r="BM187" s="1093"/>
    </row>
    <row r="188" spans="1:65" ht="30" x14ac:dyDescent="0.25">
      <c r="A188" s="1182" t="s">
        <v>1748</v>
      </c>
      <c r="B188" s="1021"/>
      <c r="C188" s="1075"/>
      <c r="D188" s="515" t="str">
        <f>_xlfn.XLOOKUP($C188, '15. New Fleet Description'!$A$14:$A$815,'15. New Fleet Description'!H$14:H$815, "", 0, 1)</f>
        <v/>
      </c>
      <c r="E188" s="541" t="str">
        <f>_xlfn.XLOOKUP($C188, '15. New Fleet Description'!$A$14:$A$815,'15. New Fleet Description'!B$14:B$815, "", 0, 1)</f>
        <v/>
      </c>
      <c r="F188" s="541" t="str">
        <f>_xlfn.XLOOKUP($C188, '15. New Fleet Description'!$A$14:$A$815,'15. New Fleet Description'!C$14:C$815, "", 0, 1)</f>
        <v/>
      </c>
      <c r="G188" s="541" t="str">
        <f>_xlfn.XLOOKUP($C188, '15. New Fleet Description'!$A$14:$A$815,'15. New Fleet Description'!D$14:D$815, "", 0, 1)</f>
        <v/>
      </c>
      <c r="H188" s="541" t="str">
        <f>_xlfn.XLOOKUP($C188, '15. New Fleet Description'!$A$14:$A$815,'15. New Fleet Description'!E$14:E$815, "", 0, 1)</f>
        <v/>
      </c>
      <c r="I188" s="541" t="str">
        <f>_xlfn.XLOOKUP($C188, '15. New Fleet Description'!$A$14:$A$815,'15. New Fleet Description'!F$14:F$815, "", 0, 1)</f>
        <v/>
      </c>
      <c r="J188" s="541" t="str">
        <f>_xlfn.XLOOKUP($C188, '15. New Fleet Description'!$A$14:$A$815,'15. New Fleet Description'!G$14:G$815, "", 0, 1)</f>
        <v/>
      </c>
      <c r="K188" s="726" t="str">
        <f>_xlfn.XLOOKUP($C188, '15. New Fleet Description'!$A$14:$A$815,'15. New Fleet Description'!K$14:K$815, "", 0, 1)</f>
        <v/>
      </c>
      <c r="L188" s="541" t="str">
        <f>_xlfn.XLOOKUP($C188, '15. New Fleet Description'!$A$14:$A$815,'15. New Fleet Description'!L$14:L$815, "", 0, 1)</f>
        <v/>
      </c>
      <c r="M188" s="541" t="str">
        <f>_xlfn.XLOOKUP($C188, '15. New Fleet Description'!$A$14:$A$815,'15. New Fleet Description'!M$14:M$815, "", 0, 1)</f>
        <v/>
      </c>
      <c r="N188" s="541" t="str">
        <f>_xlfn.XLOOKUP($C188, '15. New Fleet Description'!$A$14:$A$815,'15. New Fleet Description'!N$14:N$815, "", 0, 1)</f>
        <v/>
      </c>
      <c r="O188" s="541" t="str">
        <f>_xlfn.XLOOKUP($C188, '15. New Fleet Description'!$A$14:$A$815,'15. New Fleet Description'!O$14:O$815, "", 0, 1)</f>
        <v/>
      </c>
      <c r="P188" s="541" t="str">
        <f>_xlfn.XLOOKUP($C188, '15. New Fleet Description'!$A$14:$A$815,'15. New Fleet Description'!P$14:P$815, "", 0, 1)</f>
        <v/>
      </c>
      <c r="Q188" s="541" t="str">
        <f>_xlfn.XLOOKUP($C188, '15. New Fleet Description'!$A$14:$A$815,'15. New Fleet Description'!R$14:R$815, "", 0, 1)</f>
        <v/>
      </c>
      <c r="R188" s="541" t="str">
        <f>_xlfn.XLOOKUP($C188, '15. New Fleet Description'!$A$14:$A$815,'15. New Fleet Description'!S$14:S$815, "", 0, 1)</f>
        <v/>
      </c>
      <c r="S188" s="541" t="str">
        <f>_xlfn.XLOOKUP($C188, '15. New Fleet Description'!$A$14:$A$815,'15. New Fleet Description'!T$14:T$815, "", 0, 1)</f>
        <v/>
      </c>
      <c r="T188" s="541" t="str">
        <f>_xlfn.XLOOKUP($C188, '15. New Fleet Description'!$A$14:$A$815,'15. New Fleet Description'!U$14:U$815, "", 0, 1)</f>
        <v/>
      </c>
      <c r="U188" s="541" t="str">
        <f>_xlfn.XLOOKUP($C188, '15. New Fleet Description'!$A$14:$A$815,'15. New Fleet Description'!V$14:V$815, "", 0, 1)</f>
        <v/>
      </c>
      <c r="V188" s="541" t="str">
        <f>_xlfn.XLOOKUP($C188, '15. New Fleet Description'!$A$14:$A$815,'15. New Fleet Description'!W$14:W$815, "", 0, 1)</f>
        <v/>
      </c>
      <c r="W188" s="541" t="str">
        <f>_xlfn.XLOOKUP($C188, '15. New Fleet Description'!$A$14:$A$815,'15. New Fleet Description'!X$14:X$815, "", 0, 1)</f>
        <v/>
      </c>
      <c r="X188" s="541" t="str">
        <f>_xlfn.XLOOKUP($C188, '15. New Fleet Description'!$A$14:$A$815,'15. New Fleet Description'!Z$14:Z$815, "", 0, 1)</f>
        <v/>
      </c>
      <c r="Y188" s="541" t="str">
        <f>_xlfn.XLOOKUP($C188, '15. New Fleet Description'!$A$14:$A$815,'15. New Fleet Description'!AA$14:AA$815, "", 0, 1)</f>
        <v/>
      </c>
      <c r="Z188" s="541" t="str">
        <f>_xlfn.XLOOKUP($C188, '15. New Fleet Description'!$A$14:$A$815,'15. New Fleet Description'!AB$14:AB$815, "", 0, 1)</f>
        <v/>
      </c>
      <c r="AA188" s="1076"/>
      <c r="AB188" s="1076" t="s">
        <v>212</v>
      </c>
      <c r="AC188" s="1091"/>
      <c r="AD188" s="1011"/>
      <c r="AE188" s="1011"/>
      <c r="AF188" s="1011"/>
      <c r="AG188" s="1092"/>
      <c r="AH188" s="1093"/>
      <c r="AI188" s="1093"/>
      <c r="AJ188" s="1093"/>
      <c r="AK188" s="1093"/>
      <c r="AL188" s="1093"/>
      <c r="AM188" s="1093"/>
      <c r="AN188" s="1093"/>
      <c r="AO188" s="1093"/>
      <c r="AP188" s="1094"/>
      <c r="AQ188" s="1092"/>
      <c r="AR188" s="1093"/>
      <c r="AS188" s="1093"/>
      <c r="AT188" s="1093"/>
      <c r="AU188" s="1093"/>
      <c r="AV188" s="1093"/>
      <c r="AW188" s="1093"/>
      <c r="AX188" s="1093"/>
      <c r="AY188" s="1093"/>
      <c r="AZ188" s="1093"/>
      <c r="BA188" s="1093"/>
      <c r="BB188" s="1093"/>
      <c r="BC188" s="1095"/>
      <c r="BD188" s="1096"/>
      <c r="BE188" s="1096"/>
      <c r="BF188" s="1237"/>
      <c r="BG188" s="1092"/>
      <c r="BH188" s="1093"/>
      <c r="BI188" s="1093"/>
      <c r="BJ188" s="1093"/>
      <c r="BK188" s="1097"/>
      <c r="BL188" s="1098"/>
      <c r="BM188" s="1093"/>
    </row>
    <row r="189" spans="1:65" ht="30" x14ac:dyDescent="0.25">
      <c r="A189" s="1182" t="s">
        <v>1749</v>
      </c>
      <c r="B189" s="1021"/>
      <c r="C189" s="1075"/>
      <c r="D189" s="515" t="str">
        <f>_xlfn.XLOOKUP($C189, '15. New Fleet Description'!$A$14:$A$815,'15. New Fleet Description'!H$14:H$815, "", 0, 1)</f>
        <v/>
      </c>
      <c r="E189" s="541" t="str">
        <f>_xlfn.XLOOKUP($C189, '15. New Fleet Description'!$A$14:$A$815,'15. New Fleet Description'!B$14:B$815, "", 0, 1)</f>
        <v/>
      </c>
      <c r="F189" s="541" t="str">
        <f>_xlfn.XLOOKUP($C189, '15. New Fleet Description'!$A$14:$A$815,'15. New Fleet Description'!C$14:C$815, "", 0, 1)</f>
        <v/>
      </c>
      <c r="G189" s="541" t="str">
        <f>_xlfn.XLOOKUP($C189, '15. New Fleet Description'!$A$14:$A$815,'15. New Fleet Description'!D$14:D$815, "", 0, 1)</f>
        <v/>
      </c>
      <c r="H189" s="541" t="str">
        <f>_xlfn.XLOOKUP($C189, '15. New Fleet Description'!$A$14:$A$815,'15. New Fleet Description'!E$14:E$815, "", 0, 1)</f>
        <v/>
      </c>
      <c r="I189" s="541" t="str">
        <f>_xlfn.XLOOKUP($C189, '15. New Fleet Description'!$A$14:$A$815,'15. New Fleet Description'!F$14:F$815, "", 0, 1)</f>
        <v/>
      </c>
      <c r="J189" s="541" t="str">
        <f>_xlfn.XLOOKUP($C189, '15. New Fleet Description'!$A$14:$A$815,'15. New Fleet Description'!G$14:G$815, "", 0, 1)</f>
        <v/>
      </c>
      <c r="K189" s="726" t="str">
        <f>_xlfn.XLOOKUP($C189, '15. New Fleet Description'!$A$14:$A$815,'15. New Fleet Description'!K$14:K$815, "", 0, 1)</f>
        <v/>
      </c>
      <c r="L189" s="541" t="str">
        <f>_xlfn.XLOOKUP($C189, '15. New Fleet Description'!$A$14:$A$815,'15. New Fleet Description'!L$14:L$815, "", 0, 1)</f>
        <v/>
      </c>
      <c r="M189" s="541" t="str">
        <f>_xlfn.XLOOKUP($C189, '15. New Fleet Description'!$A$14:$A$815,'15. New Fleet Description'!M$14:M$815, "", 0, 1)</f>
        <v/>
      </c>
      <c r="N189" s="541" t="str">
        <f>_xlfn.XLOOKUP($C189, '15. New Fleet Description'!$A$14:$A$815,'15. New Fleet Description'!N$14:N$815, "", 0, 1)</f>
        <v/>
      </c>
      <c r="O189" s="541" t="str">
        <f>_xlfn.XLOOKUP($C189, '15. New Fleet Description'!$A$14:$A$815,'15. New Fleet Description'!O$14:O$815, "", 0, 1)</f>
        <v/>
      </c>
      <c r="P189" s="541" t="str">
        <f>_xlfn.XLOOKUP($C189, '15. New Fleet Description'!$A$14:$A$815,'15. New Fleet Description'!P$14:P$815, "", 0, 1)</f>
        <v/>
      </c>
      <c r="Q189" s="541" t="str">
        <f>_xlfn.XLOOKUP($C189, '15. New Fleet Description'!$A$14:$A$815,'15. New Fleet Description'!R$14:R$815, "", 0, 1)</f>
        <v/>
      </c>
      <c r="R189" s="541" t="str">
        <f>_xlfn.XLOOKUP($C189, '15. New Fleet Description'!$A$14:$A$815,'15. New Fleet Description'!S$14:S$815, "", 0, 1)</f>
        <v/>
      </c>
      <c r="S189" s="541" t="str">
        <f>_xlfn.XLOOKUP($C189, '15. New Fleet Description'!$A$14:$A$815,'15. New Fleet Description'!T$14:T$815, "", 0, 1)</f>
        <v/>
      </c>
      <c r="T189" s="541" t="str">
        <f>_xlfn.XLOOKUP($C189, '15. New Fleet Description'!$A$14:$A$815,'15. New Fleet Description'!U$14:U$815, "", 0, 1)</f>
        <v/>
      </c>
      <c r="U189" s="541" t="str">
        <f>_xlfn.XLOOKUP($C189, '15. New Fleet Description'!$A$14:$A$815,'15. New Fleet Description'!V$14:V$815, "", 0, 1)</f>
        <v/>
      </c>
      <c r="V189" s="541" t="str">
        <f>_xlfn.XLOOKUP($C189, '15. New Fleet Description'!$A$14:$A$815,'15. New Fleet Description'!W$14:W$815, "", 0, 1)</f>
        <v/>
      </c>
      <c r="W189" s="541" t="str">
        <f>_xlfn.XLOOKUP($C189, '15. New Fleet Description'!$A$14:$A$815,'15. New Fleet Description'!X$14:X$815, "", 0, 1)</f>
        <v/>
      </c>
      <c r="X189" s="541" t="str">
        <f>_xlfn.XLOOKUP($C189, '15. New Fleet Description'!$A$14:$A$815,'15. New Fleet Description'!Z$14:Z$815, "", 0, 1)</f>
        <v/>
      </c>
      <c r="Y189" s="541" t="str">
        <f>_xlfn.XLOOKUP($C189, '15. New Fleet Description'!$A$14:$A$815,'15. New Fleet Description'!AA$14:AA$815, "", 0, 1)</f>
        <v/>
      </c>
      <c r="Z189" s="541" t="str">
        <f>_xlfn.XLOOKUP($C189, '15. New Fleet Description'!$A$14:$A$815,'15. New Fleet Description'!AB$14:AB$815, "", 0, 1)</f>
        <v/>
      </c>
      <c r="AA189" s="1076"/>
      <c r="AB189" s="1076" t="s">
        <v>212</v>
      </c>
      <c r="AC189" s="1091"/>
      <c r="AD189" s="1011"/>
      <c r="AE189" s="1011"/>
      <c r="AF189" s="1011"/>
      <c r="AG189" s="1092"/>
      <c r="AH189" s="1093"/>
      <c r="AI189" s="1093"/>
      <c r="AJ189" s="1093"/>
      <c r="AK189" s="1093"/>
      <c r="AL189" s="1093"/>
      <c r="AM189" s="1093"/>
      <c r="AN189" s="1093"/>
      <c r="AO189" s="1093"/>
      <c r="AP189" s="1094"/>
      <c r="AQ189" s="1092"/>
      <c r="AR189" s="1093"/>
      <c r="AS189" s="1093"/>
      <c r="AT189" s="1093"/>
      <c r="AU189" s="1093"/>
      <c r="AV189" s="1093"/>
      <c r="AW189" s="1093"/>
      <c r="AX189" s="1093"/>
      <c r="AY189" s="1093"/>
      <c r="AZ189" s="1093"/>
      <c r="BA189" s="1093"/>
      <c r="BB189" s="1093"/>
      <c r="BC189" s="1095"/>
      <c r="BD189" s="1096"/>
      <c r="BE189" s="1096"/>
      <c r="BF189" s="1237"/>
      <c r="BG189" s="1092"/>
      <c r="BH189" s="1093"/>
      <c r="BI189" s="1093"/>
      <c r="BJ189" s="1093"/>
      <c r="BK189" s="1097"/>
      <c r="BL189" s="1098"/>
      <c r="BM189" s="1093"/>
    </row>
    <row r="190" spans="1:65" ht="30" x14ac:dyDescent="0.25">
      <c r="A190" s="1182" t="s">
        <v>1750</v>
      </c>
      <c r="B190" s="1021"/>
      <c r="C190" s="1075"/>
      <c r="D190" s="515" t="str">
        <f>_xlfn.XLOOKUP($C190, '15. New Fleet Description'!$A$14:$A$815,'15. New Fleet Description'!H$14:H$815, "", 0, 1)</f>
        <v/>
      </c>
      <c r="E190" s="541" t="str">
        <f>_xlfn.XLOOKUP($C190, '15. New Fleet Description'!$A$14:$A$815,'15. New Fleet Description'!B$14:B$815, "", 0, 1)</f>
        <v/>
      </c>
      <c r="F190" s="541" t="str">
        <f>_xlfn.XLOOKUP($C190, '15. New Fleet Description'!$A$14:$A$815,'15. New Fleet Description'!C$14:C$815, "", 0, 1)</f>
        <v/>
      </c>
      <c r="G190" s="541" t="str">
        <f>_xlfn.XLOOKUP($C190, '15. New Fleet Description'!$A$14:$A$815,'15. New Fleet Description'!D$14:D$815, "", 0, 1)</f>
        <v/>
      </c>
      <c r="H190" s="541" t="str">
        <f>_xlfn.XLOOKUP($C190, '15. New Fleet Description'!$A$14:$A$815,'15. New Fleet Description'!E$14:E$815, "", 0, 1)</f>
        <v/>
      </c>
      <c r="I190" s="541" t="str">
        <f>_xlfn.XLOOKUP($C190, '15. New Fleet Description'!$A$14:$A$815,'15. New Fleet Description'!F$14:F$815, "", 0, 1)</f>
        <v/>
      </c>
      <c r="J190" s="541" t="str">
        <f>_xlfn.XLOOKUP($C190, '15. New Fleet Description'!$A$14:$A$815,'15. New Fleet Description'!G$14:G$815, "", 0, 1)</f>
        <v/>
      </c>
      <c r="K190" s="726" t="str">
        <f>_xlfn.XLOOKUP($C190, '15. New Fleet Description'!$A$14:$A$815,'15. New Fleet Description'!K$14:K$815, "", 0, 1)</f>
        <v/>
      </c>
      <c r="L190" s="541" t="str">
        <f>_xlfn.XLOOKUP($C190, '15. New Fleet Description'!$A$14:$A$815,'15. New Fleet Description'!L$14:L$815, "", 0, 1)</f>
        <v/>
      </c>
      <c r="M190" s="541" t="str">
        <f>_xlfn.XLOOKUP($C190, '15. New Fleet Description'!$A$14:$A$815,'15. New Fleet Description'!M$14:M$815, "", 0, 1)</f>
        <v/>
      </c>
      <c r="N190" s="541" t="str">
        <f>_xlfn.XLOOKUP($C190, '15. New Fleet Description'!$A$14:$A$815,'15. New Fleet Description'!N$14:N$815, "", 0, 1)</f>
        <v/>
      </c>
      <c r="O190" s="541" t="str">
        <f>_xlfn.XLOOKUP($C190, '15. New Fleet Description'!$A$14:$A$815,'15. New Fleet Description'!O$14:O$815, "", 0, 1)</f>
        <v/>
      </c>
      <c r="P190" s="541" t="str">
        <f>_xlfn.XLOOKUP($C190, '15. New Fleet Description'!$A$14:$A$815,'15. New Fleet Description'!P$14:P$815, "", 0, 1)</f>
        <v/>
      </c>
      <c r="Q190" s="541" t="str">
        <f>_xlfn.XLOOKUP($C190, '15. New Fleet Description'!$A$14:$A$815,'15. New Fleet Description'!R$14:R$815, "", 0, 1)</f>
        <v/>
      </c>
      <c r="R190" s="541" t="str">
        <f>_xlfn.XLOOKUP($C190, '15. New Fleet Description'!$A$14:$A$815,'15. New Fleet Description'!S$14:S$815, "", 0, 1)</f>
        <v/>
      </c>
      <c r="S190" s="541" t="str">
        <f>_xlfn.XLOOKUP($C190, '15. New Fleet Description'!$A$14:$A$815,'15. New Fleet Description'!T$14:T$815, "", 0, 1)</f>
        <v/>
      </c>
      <c r="T190" s="541" t="str">
        <f>_xlfn.XLOOKUP($C190, '15. New Fleet Description'!$A$14:$A$815,'15. New Fleet Description'!U$14:U$815, "", 0, 1)</f>
        <v/>
      </c>
      <c r="U190" s="541" t="str">
        <f>_xlfn.XLOOKUP($C190, '15. New Fleet Description'!$A$14:$A$815,'15. New Fleet Description'!V$14:V$815, "", 0, 1)</f>
        <v/>
      </c>
      <c r="V190" s="541" t="str">
        <f>_xlfn.XLOOKUP($C190, '15. New Fleet Description'!$A$14:$A$815,'15. New Fleet Description'!W$14:W$815, "", 0, 1)</f>
        <v/>
      </c>
      <c r="W190" s="541" t="str">
        <f>_xlfn.XLOOKUP($C190, '15. New Fleet Description'!$A$14:$A$815,'15. New Fleet Description'!X$14:X$815, "", 0, 1)</f>
        <v/>
      </c>
      <c r="X190" s="541" t="str">
        <f>_xlfn.XLOOKUP($C190, '15. New Fleet Description'!$A$14:$A$815,'15. New Fleet Description'!Z$14:Z$815, "", 0, 1)</f>
        <v/>
      </c>
      <c r="Y190" s="541" t="str">
        <f>_xlfn.XLOOKUP($C190, '15. New Fleet Description'!$A$14:$A$815,'15. New Fleet Description'!AA$14:AA$815, "", 0, 1)</f>
        <v/>
      </c>
      <c r="Z190" s="541" t="str">
        <f>_xlfn.XLOOKUP($C190, '15. New Fleet Description'!$A$14:$A$815,'15. New Fleet Description'!AB$14:AB$815, "", 0, 1)</f>
        <v/>
      </c>
      <c r="AA190" s="1076"/>
      <c r="AB190" s="1076" t="s">
        <v>212</v>
      </c>
      <c r="AC190" s="1091"/>
      <c r="AD190" s="1011"/>
      <c r="AE190" s="1011"/>
      <c r="AF190" s="1011"/>
      <c r="AG190" s="1092"/>
      <c r="AH190" s="1093"/>
      <c r="AI190" s="1093"/>
      <c r="AJ190" s="1093"/>
      <c r="AK190" s="1093"/>
      <c r="AL190" s="1093"/>
      <c r="AM190" s="1093"/>
      <c r="AN190" s="1093"/>
      <c r="AO190" s="1093"/>
      <c r="AP190" s="1094"/>
      <c r="AQ190" s="1092"/>
      <c r="AR190" s="1093"/>
      <c r="AS190" s="1093"/>
      <c r="AT190" s="1093"/>
      <c r="AU190" s="1093"/>
      <c r="AV190" s="1093"/>
      <c r="AW190" s="1093"/>
      <c r="AX190" s="1093"/>
      <c r="AY190" s="1093"/>
      <c r="AZ190" s="1093"/>
      <c r="BA190" s="1093"/>
      <c r="BB190" s="1093"/>
      <c r="BC190" s="1095"/>
      <c r="BD190" s="1096"/>
      <c r="BE190" s="1096"/>
      <c r="BF190" s="1237"/>
      <c r="BG190" s="1092"/>
      <c r="BH190" s="1093"/>
      <c r="BI190" s="1093"/>
      <c r="BJ190" s="1093"/>
      <c r="BK190" s="1097"/>
      <c r="BL190" s="1098"/>
      <c r="BM190" s="1093"/>
    </row>
    <row r="191" spans="1:65" ht="30" x14ac:dyDescent="0.25">
      <c r="A191" s="1182" t="s">
        <v>1751</v>
      </c>
      <c r="B191" s="1021"/>
      <c r="C191" s="1075"/>
      <c r="D191" s="515" t="str">
        <f>_xlfn.XLOOKUP($C191, '15. New Fleet Description'!$A$14:$A$815,'15. New Fleet Description'!H$14:H$815, "", 0, 1)</f>
        <v/>
      </c>
      <c r="E191" s="541" t="str">
        <f>_xlfn.XLOOKUP($C191, '15. New Fleet Description'!$A$14:$A$815,'15. New Fleet Description'!B$14:B$815, "", 0, 1)</f>
        <v/>
      </c>
      <c r="F191" s="541" t="str">
        <f>_xlfn.XLOOKUP($C191, '15. New Fleet Description'!$A$14:$A$815,'15. New Fleet Description'!C$14:C$815, "", 0, 1)</f>
        <v/>
      </c>
      <c r="G191" s="541" t="str">
        <f>_xlfn.XLOOKUP($C191, '15. New Fleet Description'!$A$14:$A$815,'15. New Fleet Description'!D$14:D$815, "", 0, 1)</f>
        <v/>
      </c>
      <c r="H191" s="541" t="str">
        <f>_xlfn.XLOOKUP($C191, '15. New Fleet Description'!$A$14:$A$815,'15. New Fleet Description'!E$14:E$815, "", 0, 1)</f>
        <v/>
      </c>
      <c r="I191" s="541" t="str">
        <f>_xlfn.XLOOKUP($C191, '15. New Fleet Description'!$A$14:$A$815,'15. New Fleet Description'!F$14:F$815, "", 0, 1)</f>
        <v/>
      </c>
      <c r="J191" s="541" t="str">
        <f>_xlfn.XLOOKUP($C191, '15. New Fleet Description'!$A$14:$A$815,'15. New Fleet Description'!G$14:G$815, "", 0, 1)</f>
        <v/>
      </c>
      <c r="K191" s="726" t="str">
        <f>_xlfn.XLOOKUP($C191, '15. New Fleet Description'!$A$14:$A$815,'15. New Fleet Description'!K$14:K$815, "", 0, 1)</f>
        <v/>
      </c>
      <c r="L191" s="541" t="str">
        <f>_xlfn.XLOOKUP($C191, '15. New Fleet Description'!$A$14:$A$815,'15. New Fleet Description'!L$14:L$815, "", 0, 1)</f>
        <v/>
      </c>
      <c r="M191" s="541" t="str">
        <f>_xlfn.XLOOKUP($C191, '15. New Fleet Description'!$A$14:$A$815,'15. New Fleet Description'!M$14:M$815, "", 0, 1)</f>
        <v/>
      </c>
      <c r="N191" s="541" t="str">
        <f>_xlfn.XLOOKUP($C191, '15. New Fleet Description'!$A$14:$A$815,'15. New Fleet Description'!N$14:N$815, "", 0, 1)</f>
        <v/>
      </c>
      <c r="O191" s="541" t="str">
        <f>_xlfn.XLOOKUP($C191, '15. New Fleet Description'!$A$14:$A$815,'15. New Fleet Description'!O$14:O$815, "", 0, 1)</f>
        <v/>
      </c>
      <c r="P191" s="541" t="str">
        <f>_xlfn.XLOOKUP($C191, '15. New Fleet Description'!$A$14:$A$815,'15. New Fleet Description'!P$14:P$815, "", 0, 1)</f>
        <v/>
      </c>
      <c r="Q191" s="541" t="str">
        <f>_xlfn.XLOOKUP($C191, '15. New Fleet Description'!$A$14:$A$815,'15. New Fleet Description'!R$14:R$815, "", 0, 1)</f>
        <v/>
      </c>
      <c r="R191" s="541" t="str">
        <f>_xlfn.XLOOKUP($C191, '15. New Fleet Description'!$A$14:$A$815,'15. New Fleet Description'!S$14:S$815, "", 0, 1)</f>
        <v/>
      </c>
      <c r="S191" s="541" t="str">
        <f>_xlfn.XLOOKUP($C191, '15. New Fleet Description'!$A$14:$A$815,'15. New Fleet Description'!T$14:T$815, "", 0, 1)</f>
        <v/>
      </c>
      <c r="T191" s="541" t="str">
        <f>_xlfn.XLOOKUP($C191, '15. New Fleet Description'!$A$14:$A$815,'15. New Fleet Description'!U$14:U$815, "", 0, 1)</f>
        <v/>
      </c>
      <c r="U191" s="541" t="str">
        <f>_xlfn.XLOOKUP($C191, '15. New Fleet Description'!$A$14:$A$815,'15. New Fleet Description'!V$14:V$815, "", 0, 1)</f>
        <v/>
      </c>
      <c r="V191" s="541" t="str">
        <f>_xlfn.XLOOKUP($C191, '15. New Fleet Description'!$A$14:$A$815,'15. New Fleet Description'!W$14:W$815, "", 0, 1)</f>
        <v/>
      </c>
      <c r="W191" s="541" t="str">
        <f>_xlfn.XLOOKUP($C191, '15. New Fleet Description'!$A$14:$A$815,'15. New Fleet Description'!X$14:X$815, "", 0, 1)</f>
        <v/>
      </c>
      <c r="X191" s="541" t="str">
        <f>_xlfn.XLOOKUP($C191, '15. New Fleet Description'!$A$14:$A$815,'15. New Fleet Description'!Z$14:Z$815, "", 0, 1)</f>
        <v/>
      </c>
      <c r="Y191" s="541" t="str">
        <f>_xlfn.XLOOKUP($C191, '15. New Fleet Description'!$A$14:$A$815,'15. New Fleet Description'!AA$14:AA$815, "", 0, 1)</f>
        <v/>
      </c>
      <c r="Z191" s="541" t="str">
        <f>_xlfn.XLOOKUP($C191, '15. New Fleet Description'!$A$14:$A$815,'15. New Fleet Description'!AB$14:AB$815, "", 0, 1)</f>
        <v/>
      </c>
      <c r="AA191" s="1076"/>
      <c r="AB191" s="1076" t="s">
        <v>212</v>
      </c>
      <c r="AC191" s="1091"/>
      <c r="AD191" s="1011"/>
      <c r="AE191" s="1011"/>
      <c r="AF191" s="1011"/>
      <c r="AG191" s="1092"/>
      <c r="AH191" s="1093"/>
      <c r="AI191" s="1093"/>
      <c r="AJ191" s="1093"/>
      <c r="AK191" s="1093"/>
      <c r="AL191" s="1093"/>
      <c r="AM191" s="1093"/>
      <c r="AN191" s="1093"/>
      <c r="AO191" s="1093"/>
      <c r="AP191" s="1094"/>
      <c r="AQ191" s="1092"/>
      <c r="AR191" s="1093"/>
      <c r="AS191" s="1093"/>
      <c r="AT191" s="1093"/>
      <c r="AU191" s="1093"/>
      <c r="AV191" s="1093"/>
      <c r="AW191" s="1093"/>
      <c r="AX191" s="1093"/>
      <c r="AY191" s="1093"/>
      <c r="AZ191" s="1093"/>
      <c r="BA191" s="1093"/>
      <c r="BB191" s="1093"/>
      <c r="BC191" s="1095"/>
      <c r="BD191" s="1096"/>
      <c r="BE191" s="1096"/>
      <c r="BF191" s="1237"/>
      <c r="BG191" s="1092"/>
      <c r="BH191" s="1093"/>
      <c r="BI191" s="1093"/>
      <c r="BJ191" s="1093"/>
      <c r="BK191" s="1097"/>
      <c r="BL191" s="1098"/>
      <c r="BM191" s="1093"/>
    </row>
    <row r="192" spans="1:65" ht="30" x14ac:dyDescent="0.25">
      <c r="A192" s="1182" t="s">
        <v>1752</v>
      </c>
      <c r="B192" s="1021"/>
      <c r="C192" s="1075"/>
      <c r="D192" s="515" t="str">
        <f>_xlfn.XLOOKUP($C192, '15. New Fleet Description'!$A$14:$A$815,'15. New Fleet Description'!H$14:H$815, "", 0, 1)</f>
        <v/>
      </c>
      <c r="E192" s="541" t="str">
        <f>_xlfn.XLOOKUP($C192, '15. New Fleet Description'!$A$14:$A$815,'15. New Fleet Description'!B$14:B$815, "", 0, 1)</f>
        <v/>
      </c>
      <c r="F192" s="541" t="str">
        <f>_xlfn.XLOOKUP($C192, '15. New Fleet Description'!$A$14:$A$815,'15. New Fleet Description'!C$14:C$815, "", 0, 1)</f>
        <v/>
      </c>
      <c r="G192" s="541" t="str">
        <f>_xlfn.XLOOKUP($C192, '15. New Fleet Description'!$A$14:$A$815,'15. New Fleet Description'!D$14:D$815, "", 0, 1)</f>
        <v/>
      </c>
      <c r="H192" s="541" t="str">
        <f>_xlfn.XLOOKUP($C192, '15. New Fleet Description'!$A$14:$A$815,'15. New Fleet Description'!E$14:E$815, "", 0, 1)</f>
        <v/>
      </c>
      <c r="I192" s="541" t="str">
        <f>_xlfn.XLOOKUP($C192, '15. New Fleet Description'!$A$14:$A$815,'15. New Fleet Description'!F$14:F$815, "", 0, 1)</f>
        <v/>
      </c>
      <c r="J192" s="541" t="str">
        <f>_xlfn.XLOOKUP($C192, '15. New Fleet Description'!$A$14:$A$815,'15. New Fleet Description'!G$14:G$815, "", 0, 1)</f>
        <v/>
      </c>
      <c r="K192" s="726" t="str">
        <f>_xlfn.XLOOKUP($C192, '15. New Fleet Description'!$A$14:$A$815,'15. New Fleet Description'!K$14:K$815, "", 0, 1)</f>
        <v/>
      </c>
      <c r="L192" s="541" t="str">
        <f>_xlfn.XLOOKUP($C192, '15. New Fleet Description'!$A$14:$A$815,'15. New Fleet Description'!L$14:L$815, "", 0, 1)</f>
        <v/>
      </c>
      <c r="M192" s="541" t="str">
        <f>_xlfn.XLOOKUP($C192, '15. New Fleet Description'!$A$14:$A$815,'15. New Fleet Description'!M$14:M$815, "", 0, 1)</f>
        <v/>
      </c>
      <c r="N192" s="541" t="str">
        <f>_xlfn.XLOOKUP($C192, '15. New Fleet Description'!$A$14:$A$815,'15. New Fleet Description'!N$14:N$815, "", 0, 1)</f>
        <v/>
      </c>
      <c r="O192" s="541" t="str">
        <f>_xlfn.XLOOKUP($C192, '15. New Fleet Description'!$A$14:$A$815,'15. New Fleet Description'!O$14:O$815, "", 0, 1)</f>
        <v/>
      </c>
      <c r="P192" s="541" t="str">
        <f>_xlfn.XLOOKUP($C192, '15. New Fleet Description'!$A$14:$A$815,'15. New Fleet Description'!P$14:P$815, "", 0, 1)</f>
        <v/>
      </c>
      <c r="Q192" s="541" t="str">
        <f>_xlfn.XLOOKUP($C192, '15. New Fleet Description'!$A$14:$A$815,'15. New Fleet Description'!R$14:R$815, "", 0, 1)</f>
        <v/>
      </c>
      <c r="R192" s="541" t="str">
        <f>_xlfn.XLOOKUP($C192, '15. New Fleet Description'!$A$14:$A$815,'15. New Fleet Description'!S$14:S$815, "", 0, 1)</f>
        <v/>
      </c>
      <c r="S192" s="541" t="str">
        <f>_xlfn.XLOOKUP($C192, '15. New Fleet Description'!$A$14:$A$815,'15. New Fleet Description'!T$14:T$815, "", 0, 1)</f>
        <v/>
      </c>
      <c r="T192" s="541" t="str">
        <f>_xlfn.XLOOKUP($C192, '15. New Fleet Description'!$A$14:$A$815,'15. New Fleet Description'!U$14:U$815, "", 0, 1)</f>
        <v/>
      </c>
      <c r="U192" s="541" t="str">
        <f>_xlfn.XLOOKUP($C192, '15. New Fleet Description'!$A$14:$A$815,'15. New Fleet Description'!V$14:V$815, "", 0, 1)</f>
        <v/>
      </c>
      <c r="V192" s="541" t="str">
        <f>_xlfn.XLOOKUP($C192, '15. New Fleet Description'!$A$14:$A$815,'15. New Fleet Description'!W$14:W$815, "", 0, 1)</f>
        <v/>
      </c>
      <c r="W192" s="541" t="str">
        <f>_xlfn.XLOOKUP($C192, '15. New Fleet Description'!$A$14:$A$815,'15. New Fleet Description'!X$14:X$815, "", 0, 1)</f>
        <v/>
      </c>
      <c r="X192" s="541" t="str">
        <f>_xlfn.XLOOKUP($C192, '15. New Fleet Description'!$A$14:$A$815,'15. New Fleet Description'!Z$14:Z$815, "", 0, 1)</f>
        <v/>
      </c>
      <c r="Y192" s="541" t="str">
        <f>_xlfn.XLOOKUP($C192, '15. New Fleet Description'!$A$14:$A$815,'15. New Fleet Description'!AA$14:AA$815, "", 0, 1)</f>
        <v/>
      </c>
      <c r="Z192" s="541" t="str">
        <f>_xlfn.XLOOKUP($C192, '15. New Fleet Description'!$A$14:$A$815,'15. New Fleet Description'!AB$14:AB$815, "", 0, 1)</f>
        <v/>
      </c>
      <c r="AA192" s="1076"/>
      <c r="AB192" s="1076" t="s">
        <v>212</v>
      </c>
      <c r="AC192" s="1091"/>
      <c r="AD192" s="1011"/>
      <c r="AE192" s="1011"/>
      <c r="AF192" s="1011"/>
      <c r="AG192" s="1092"/>
      <c r="AH192" s="1093"/>
      <c r="AI192" s="1093"/>
      <c r="AJ192" s="1093"/>
      <c r="AK192" s="1093"/>
      <c r="AL192" s="1093"/>
      <c r="AM192" s="1093"/>
      <c r="AN192" s="1093"/>
      <c r="AO192" s="1093"/>
      <c r="AP192" s="1094"/>
      <c r="AQ192" s="1092"/>
      <c r="AR192" s="1093"/>
      <c r="AS192" s="1093"/>
      <c r="AT192" s="1093"/>
      <c r="AU192" s="1093"/>
      <c r="AV192" s="1093"/>
      <c r="AW192" s="1093"/>
      <c r="AX192" s="1093"/>
      <c r="AY192" s="1093"/>
      <c r="AZ192" s="1093"/>
      <c r="BA192" s="1093"/>
      <c r="BB192" s="1093"/>
      <c r="BC192" s="1095"/>
      <c r="BD192" s="1096"/>
      <c r="BE192" s="1096"/>
      <c r="BF192" s="1237"/>
      <c r="BG192" s="1092"/>
      <c r="BH192" s="1093"/>
      <c r="BI192" s="1093"/>
      <c r="BJ192" s="1093"/>
      <c r="BK192" s="1097"/>
      <c r="BL192" s="1098"/>
      <c r="BM192" s="1093"/>
    </row>
    <row r="193" spans="1:65" ht="30" x14ac:dyDescent="0.25">
      <c r="A193" s="1182" t="s">
        <v>1753</v>
      </c>
      <c r="B193" s="1021"/>
      <c r="C193" s="1075"/>
      <c r="D193" s="515" t="str">
        <f>_xlfn.XLOOKUP($C193, '15. New Fleet Description'!$A$14:$A$815,'15. New Fleet Description'!H$14:H$815, "", 0, 1)</f>
        <v/>
      </c>
      <c r="E193" s="541" t="str">
        <f>_xlfn.XLOOKUP($C193, '15. New Fleet Description'!$A$14:$A$815,'15. New Fleet Description'!B$14:B$815, "", 0, 1)</f>
        <v/>
      </c>
      <c r="F193" s="541" t="str">
        <f>_xlfn.XLOOKUP($C193, '15. New Fleet Description'!$A$14:$A$815,'15. New Fleet Description'!C$14:C$815, "", 0, 1)</f>
        <v/>
      </c>
      <c r="G193" s="541" t="str">
        <f>_xlfn.XLOOKUP($C193, '15. New Fleet Description'!$A$14:$A$815,'15. New Fleet Description'!D$14:D$815, "", 0, 1)</f>
        <v/>
      </c>
      <c r="H193" s="541" t="str">
        <f>_xlfn.XLOOKUP($C193, '15. New Fleet Description'!$A$14:$A$815,'15. New Fleet Description'!E$14:E$815, "", 0, 1)</f>
        <v/>
      </c>
      <c r="I193" s="541" t="str">
        <f>_xlfn.XLOOKUP($C193, '15. New Fleet Description'!$A$14:$A$815,'15. New Fleet Description'!F$14:F$815, "", 0, 1)</f>
        <v/>
      </c>
      <c r="J193" s="541" t="str">
        <f>_xlfn.XLOOKUP($C193, '15. New Fleet Description'!$A$14:$A$815,'15. New Fleet Description'!G$14:G$815, "", 0, 1)</f>
        <v/>
      </c>
      <c r="K193" s="726" t="str">
        <f>_xlfn.XLOOKUP($C193, '15. New Fleet Description'!$A$14:$A$815,'15. New Fleet Description'!K$14:K$815, "", 0, 1)</f>
        <v/>
      </c>
      <c r="L193" s="541" t="str">
        <f>_xlfn.XLOOKUP($C193, '15. New Fleet Description'!$A$14:$A$815,'15. New Fleet Description'!L$14:L$815, "", 0, 1)</f>
        <v/>
      </c>
      <c r="M193" s="541" t="str">
        <f>_xlfn.XLOOKUP($C193, '15. New Fleet Description'!$A$14:$A$815,'15. New Fleet Description'!M$14:M$815, "", 0, 1)</f>
        <v/>
      </c>
      <c r="N193" s="541" t="str">
        <f>_xlfn.XLOOKUP($C193, '15. New Fleet Description'!$A$14:$A$815,'15. New Fleet Description'!N$14:N$815, "", 0, 1)</f>
        <v/>
      </c>
      <c r="O193" s="541" t="str">
        <f>_xlfn.XLOOKUP($C193, '15. New Fleet Description'!$A$14:$A$815,'15. New Fleet Description'!O$14:O$815, "", 0, 1)</f>
        <v/>
      </c>
      <c r="P193" s="541" t="str">
        <f>_xlfn.XLOOKUP($C193, '15. New Fleet Description'!$A$14:$A$815,'15. New Fleet Description'!P$14:P$815, "", 0, 1)</f>
        <v/>
      </c>
      <c r="Q193" s="541" t="str">
        <f>_xlfn.XLOOKUP($C193, '15. New Fleet Description'!$A$14:$A$815,'15. New Fleet Description'!R$14:R$815, "", 0, 1)</f>
        <v/>
      </c>
      <c r="R193" s="541" t="str">
        <f>_xlfn.XLOOKUP($C193, '15. New Fleet Description'!$A$14:$A$815,'15. New Fleet Description'!S$14:S$815, "", 0, 1)</f>
        <v/>
      </c>
      <c r="S193" s="541" t="str">
        <f>_xlfn.XLOOKUP($C193, '15. New Fleet Description'!$A$14:$A$815,'15. New Fleet Description'!T$14:T$815, "", 0, 1)</f>
        <v/>
      </c>
      <c r="T193" s="541" t="str">
        <f>_xlfn.XLOOKUP($C193, '15. New Fleet Description'!$A$14:$A$815,'15. New Fleet Description'!U$14:U$815, "", 0, 1)</f>
        <v/>
      </c>
      <c r="U193" s="541" t="str">
        <f>_xlfn.XLOOKUP($C193, '15. New Fleet Description'!$A$14:$A$815,'15. New Fleet Description'!V$14:V$815, "", 0, 1)</f>
        <v/>
      </c>
      <c r="V193" s="541" t="str">
        <f>_xlfn.XLOOKUP($C193, '15. New Fleet Description'!$A$14:$A$815,'15. New Fleet Description'!W$14:W$815, "", 0, 1)</f>
        <v/>
      </c>
      <c r="W193" s="541" t="str">
        <f>_xlfn.XLOOKUP($C193, '15. New Fleet Description'!$A$14:$A$815,'15. New Fleet Description'!X$14:X$815, "", 0, 1)</f>
        <v/>
      </c>
      <c r="X193" s="541" t="str">
        <f>_xlfn.XLOOKUP($C193, '15. New Fleet Description'!$A$14:$A$815,'15. New Fleet Description'!Z$14:Z$815, "", 0, 1)</f>
        <v/>
      </c>
      <c r="Y193" s="541" t="str">
        <f>_xlfn.XLOOKUP($C193, '15. New Fleet Description'!$A$14:$A$815,'15. New Fleet Description'!AA$14:AA$815, "", 0, 1)</f>
        <v/>
      </c>
      <c r="Z193" s="541" t="str">
        <f>_xlfn.XLOOKUP($C193, '15. New Fleet Description'!$A$14:$A$815,'15. New Fleet Description'!AB$14:AB$815, "", 0, 1)</f>
        <v/>
      </c>
      <c r="AA193" s="1076"/>
      <c r="AB193" s="1076" t="s">
        <v>212</v>
      </c>
      <c r="AC193" s="1091"/>
      <c r="AD193" s="1011"/>
      <c r="AE193" s="1011"/>
      <c r="AF193" s="1011"/>
      <c r="AG193" s="1092"/>
      <c r="AH193" s="1093"/>
      <c r="AI193" s="1093"/>
      <c r="AJ193" s="1093"/>
      <c r="AK193" s="1093"/>
      <c r="AL193" s="1093"/>
      <c r="AM193" s="1093"/>
      <c r="AN193" s="1093"/>
      <c r="AO193" s="1093"/>
      <c r="AP193" s="1094"/>
      <c r="AQ193" s="1092"/>
      <c r="AR193" s="1093"/>
      <c r="AS193" s="1093"/>
      <c r="AT193" s="1093"/>
      <c r="AU193" s="1093"/>
      <c r="AV193" s="1093"/>
      <c r="AW193" s="1093"/>
      <c r="AX193" s="1093"/>
      <c r="AY193" s="1093"/>
      <c r="AZ193" s="1093"/>
      <c r="BA193" s="1093"/>
      <c r="BB193" s="1093"/>
      <c r="BC193" s="1095"/>
      <c r="BD193" s="1096"/>
      <c r="BE193" s="1096"/>
      <c r="BF193" s="1237"/>
      <c r="BG193" s="1092"/>
      <c r="BH193" s="1093"/>
      <c r="BI193" s="1093"/>
      <c r="BJ193" s="1093"/>
      <c r="BK193" s="1097"/>
      <c r="BL193" s="1098"/>
      <c r="BM193" s="1093"/>
    </row>
    <row r="194" spans="1:65" ht="30" x14ac:dyDescent="0.25">
      <c r="A194" s="1182" t="s">
        <v>1754</v>
      </c>
      <c r="B194" s="1021"/>
      <c r="C194" s="1075"/>
      <c r="D194" s="515" t="str">
        <f>_xlfn.XLOOKUP($C194, '15. New Fleet Description'!$A$14:$A$815,'15. New Fleet Description'!H$14:H$815, "", 0, 1)</f>
        <v/>
      </c>
      <c r="E194" s="541" t="str">
        <f>_xlfn.XLOOKUP($C194, '15. New Fleet Description'!$A$14:$A$815,'15. New Fleet Description'!B$14:B$815, "", 0, 1)</f>
        <v/>
      </c>
      <c r="F194" s="541" t="str">
        <f>_xlfn.XLOOKUP($C194, '15. New Fleet Description'!$A$14:$A$815,'15. New Fleet Description'!C$14:C$815, "", 0, 1)</f>
        <v/>
      </c>
      <c r="G194" s="541" t="str">
        <f>_xlfn.XLOOKUP($C194, '15. New Fleet Description'!$A$14:$A$815,'15. New Fleet Description'!D$14:D$815, "", 0, 1)</f>
        <v/>
      </c>
      <c r="H194" s="541" t="str">
        <f>_xlfn.XLOOKUP($C194, '15. New Fleet Description'!$A$14:$A$815,'15. New Fleet Description'!E$14:E$815, "", 0, 1)</f>
        <v/>
      </c>
      <c r="I194" s="541" t="str">
        <f>_xlfn.XLOOKUP($C194, '15. New Fleet Description'!$A$14:$A$815,'15. New Fleet Description'!F$14:F$815, "", 0, 1)</f>
        <v/>
      </c>
      <c r="J194" s="541" t="str">
        <f>_xlfn.XLOOKUP($C194, '15. New Fleet Description'!$A$14:$A$815,'15. New Fleet Description'!G$14:G$815, "", 0, 1)</f>
        <v/>
      </c>
      <c r="K194" s="726" t="str">
        <f>_xlfn.XLOOKUP($C194, '15. New Fleet Description'!$A$14:$A$815,'15. New Fleet Description'!K$14:K$815, "", 0, 1)</f>
        <v/>
      </c>
      <c r="L194" s="541" t="str">
        <f>_xlfn.XLOOKUP($C194, '15. New Fleet Description'!$A$14:$A$815,'15. New Fleet Description'!L$14:L$815, "", 0, 1)</f>
        <v/>
      </c>
      <c r="M194" s="541" t="str">
        <f>_xlfn.XLOOKUP($C194, '15. New Fleet Description'!$A$14:$A$815,'15. New Fleet Description'!M$14:M$815, "", 0, 1)</f>
        <v/>
      </c>
      <c r="N194" s="541" t="str">
        <f>_xlfn.XLOOKUP($C194, '15. New Fleet Description'!$A$14:$A$815,'15. New Fleet Description'!N$14:N$815, "", 0, 1)</f>
        <v/>
      </c>
      <c r="O194" s="541" t="str">
        <f>_xlfn.XLOOKUP($C194, '15. New Fleet Description'!$A$14:$A$815,'15. New Fleet Description'!O$14:O$815, "", 0, 1)</f>
        <v/>
      </c>
      <c r="P194" s="541" t="str">
        <f>_xlfn.XLOOKUP($C194, '15. New Fleet Description'!$A$14:$A$815,'15. New Fleet Description'!P$14:P$815, "", 0, 1)</f>
        <v/>
      </c>
      <c r="Q194" s="541" t="str">
        <f>_xlfn.XLOOKUP($C194, '15. New Fleet Description'!$A$14:$A$815,'15. New Fleet Description'!R$14:R$815, "", 0, 1)</f>
        <v/>
      </c>
      <c r="R194" s="541" t="str">
        <f>_xlfn.XLOOKUP($C194, '15. New Fleet Description'!$A$14:$A$815,'15. New Fleet Description'!S$14:S$815, "", 0, 1)</f>
        <v/>
      </c>
      <c r="S194" s="541" t="str">
        <f>_xlfn.XLOOKUP($C194, '15. New Fleet Description'!$A$14:$A$815,'15. New Fleet Description'!T$14:T$815, "", 0, 1)</f>
        <v/>
      </c>
      <c r="T194" s="541" t="str">
        <f>_xlfn.XLOOKUP($C194, '15. New Fleet Description'!$A$14:$A$815,'15. New Fleet Description'!U$14:U$815, "", 0, 1)</f>
        <v/>
      </c>
      <c r="U194" s="541" t="str">
        <f>_xlfn.XLOOKUP($C194, '15. New Fleet Description'!$A$14:$A$815,'15. New Fleet Description'!V$14:V$815, "", 0, 1)</f>
        <v/>
      </c>
      <c r="V194" s="541" t="str">
        <f>_xlfn.XLOOKUP($C194, '15. New Fleet Description'!$A$14:$A$815,'15. New Fleet Description'!W$14:W$815, "", 0, 1)</f>
        <v/>
      </c>
      <c r="W194" s="541" t="str">
        <f>_xlfn.XLOOKUP($C194, '15. New Fleet Description'!$A$14:$A$815,'15. New Fleet Description'!X$14:X$815, "", 0, 1)</f>
        <v/>
      </c>
      <c r="X194" s="541" t="str">
        <f>_xlfn.XLOOKUP($C194, '15. New Fleet Description'!$A$14:$A$815,'15. New Fleet Description'!Z$14:Z$815, "", 0, 1)</f>
        <v/>
      </c>
      <c r="Y194" s="541" t="str">
        <f>_xlfn.XLOOKUP($C194, '15. New Fleet Description'!$A$14:$A$815,'15. New Fleet Description'!AA$14:AA$815, "", 0, 1)</f>
        <v/>
      </c>
      <c r="Z194" s="541" t="str">
        <f>_xlfn.XLOOKUP($C194, '15. New Fleet Description'!$A$14:$A$815,'15. New Fleet Description'!AB$14:AB$815, "", 0, 1)</f>
        <v/>
      </c>
      <c r="AA194" s="1076"/>
      <c r="AB194" s="1076" t="s">
        <v>212</v>
      </c>
      <c r="AC194" s="1091"/>
      <c r="AD194" s="1011"/>
      <c r="AE194" s="1011"/>
      <c r="AF194" s="1011"/>
      <c r="AG194" s="1092"/>
      <c r="AH194" s="1093"/>
      <c r="AI194" s="1093"/>
      <c r="AJ194" s="1093"/>
      <c r="AK194" s="1093"/>
      <c r="AL194" s="1093"/>
      <c r="AM194" s="1093"/>
      <c r="AN194" s="1093"/>
      <c r="AO194" s="1093"/>
      <c r="AP194" s="1094"/>
      <c r="AQ194" s="1092"/>
      <c r="AR194" s="1093"/>
      <c r="AS194" s="1093"/>
      <c r="AT194" s="1093"/>
      <c r="AU194" s="1093"/>
      <c r="AV194" s="1093"/>
      <c r="AW194" s="1093"/>
      <c r="AX194" s="1093"/>
      <c r="AY194" s="1093"/>
      <c r="AZ194" s="1093"/>
      <c r="BA194" s="1093"/>
      <c r="BB194" s="1093"/>
      <c r="BC194" s="1095"/>
      <c r="BD194" s="1096"/>
      <c r="BE194" s="1096"/>
      <c r="BF194" s="1237"/>
      <c r="BG194" s="1092"/>
      <c r="BH194" s="1093"/>
      <c r="BI194" s="1093"/>
      <c r="BJ194" s="1093"/>
      <c r="BK194" s="1097"/>
      <c r="BL194" s="1098"/>
      <c r="BM194" s="1093"/>
    </row>
    <row r="195" spans="1:65" ht="30" x14ac:dyDescent="0.25">
      <c r="A195" s="1182" t="s">
        <v>1755</v>
      </c>
      <c r="B195" s="1021"/>
      <c r="C195" s="1075"/>
      <c r="D195" s="515" t="str">
        <f>_xlfn.XLOOKUP($C195, '15. New Fleet Description'!$A$14:$A$815,'15. New Fleet Description'!H$14:H$815, "", 0, 1)</f>
        <v/>
      </c>
      <c r="E195" s="541" t="str">
        <f>_xlfn.XLOOKUP($C195, '15. New Fleet Description'!$A$14:$A$815,'15. New Fleet Description'!B$14:B$815, "", 0, 1)</f>
        <v/>
      </c>
      <c r="F195" s="541" t="str">
        <f>_xlfn.XLOOKUP($C195, '15. New Fleet Description'!$A$14:$A$815,'15. New Fleet Description'!C$14:C$815, "", 0, 1)</f>
        <v/>
      </c>
      <c r="G195" s="541" t="str">
        <f>_xlfn.XLOOKUP($C195, '15. New Fleet Description'!$A$14:$A$815,'15. New Fleet Description'!D$14:D$815, "", 0, 1)</f>
        <v/>
      </c>
      <c r="H195" s="541" t="str">
        <f>_xlfn.XLOOKUP($C195, '15. New Fleet Description'!$A$14:$A$815,'15. New Fleet Description'!E$14:E$815, "", 0, 1)</f>
        <v/>
      </c>
      <c r="I195" s="541" t="str">
        <f>_xlfn.XLOOKUP($C195, '15. New Fleet Description'!$A$14:$A$815,'15. New Fleet Description'!F$14:F$815, "", 0, 1)</f>
        <v/>
      </c>
      <c r="J195" s="541" t="str">
        <f>_xlfn.XLOOKUP($C195, '15. New Fleet Description'!$A$14:$A$815,'15. New Fleet Description'!G$14:G$815, "", 0, 1)</f>
        <v/>
      </c>
      <c r="K195" s="726" t="str">
        <f>_xlfn.XLOOKUP($C195, '15. New Fleet Description'!$A$14:$A$815,'15. New Fleet Description'!K$14:K$815, "", 0, 1)</f>
        <v/>
      </c>
      <c r="L195" s="541" t="str">
        <f>_xlfn.XLOOKUP($C195, '15. New Fleet Description'!$A$14:$A$815,'15. New Fleet Description'!L$14:L$815, "", 0, 1)</f>
        <v/>
      </c>
      <c r="M195" s="541" t="str">
        <f>_xlfn.XLOOKUP($C195, '15. New Fleet Description'!$A$14:$A$815,'15. New Fleet Description'!M$14:M$815, "", 0, 1)</f>
        <v/>
      </c>
      <c r="N195" s="541" t="str">
        <f>_xlfn.XLOOKUP($C195, '15. New Fleet Description'!$A$14:$A$815,'15. New Fleet Description'!N$14:N$815, "", 0, 1)</f>
        <v/>
      </c>
      <c r="O195" s="541" t="str">
        <f>_xlfn.XLOOKUP($C195, '15. New Fleet Description'!$A$14:$A$815,'15. New Fleet Description'!O$14:O$815, "", 0, 1)</f>
        <v/>
      </c>
      <c r="P195" s="541" t="str">
        <f>_xlfn.XLOOKUP($C195, '15. New Fleet Description'!$A$14:$A$815,'15. New Fleet Description'!P$14:P$815, "", 0, 1)</f>
        <v/>
      </c>
      <c r="Q195" s="541" t="str">
        <f>_xlfn.XLOOKUP($C195, '15. New Fleet Description'!$A$14:$A$815,'15. New Fleet Description'!R$14:R$815, "", 0, 1)</f>
        <v/>
      </c>
      <c r="R195" s="541" t="str">
        <f>_xlfn.XLOOKUP($C195, '15. New Fleet Description'!$A$14:$A$815,'15. New Fleet Description'!S$14:S$815, "", 0, 1)</f>
        <v/>
      </c>
      <c r="S195" s="541" t="str">
        <f>_xlfn.XLOOKUP($C195, '15. New Fleet Description'!$A$14:$A$815,'15. New Fleet Description'!T$14:T$815, "", 0, 1)</f>
        <v/>
      </c>
      <c r="T195" s="541" t="str">
        <f>_xlfn.XLOOKUP($C195, '15. New Fleet Description'!$A$14:$A$815,'15. New Fleet Description'!U$14:U$815, "", 0, 1)</f>
        <v/>
      </c>
      <c r="U195" s="541" t="str">
        <f>_xlfn.XLOOKUP($C195, '15. New Fleet Description'!$A$14:$A$815,'15. New Fleet Description'!V$14:V$815, "", 0, 1)</f>
        <v/>
      </c>
      <c r="V195" s="541" t="str">
        <f>_xlfn.XLOOKUP($C195, '15. New Fleet Description'!$A$14:$A$815,'15. New Fleet Description'!W$14:W$815, "", 0, 1)</f>
        <v/>
      </c>
      <c r="W195" s="541" t="str">
        <f>_xlfn.XLOOKUP($C195, '15. New Fleet Description'!$A$14:$A$815,'15. New Fleet Description'!X$14:X$815, "", 0, 1)</f>
        <v/>
      </c>
      <c r="X195" s="541" t="str">
        <f>_xlfn.XLOOKUP($C195, '15. New Fleet Description'!$A$14:$A$815,'15. New Fleet Description'!Z$14:Z$815, "", 0, 1)</f>
        <v/>
      </c>
      <c r="Y195" s="541" t="str">
        <f>_xlfn.XLOOKUP($C195, '15. New Fleet Description'!$A$14:$A$815,'15. New Fleet Description'!AA$14:AA$815, "", 0, 1)</f>
        <v/>
      </c>
      <c r="Z195" s="541" t="str">
        <f>_xlfn.XLOOKUP($C195, '15. New Fleet Description'!$A$14:$A$815,'15. New Fleet Description'!AB$14:AB$815, "", 0, 1)</f>
        <v/>
      </c>
      <c r="AA195" s="1076"/>
      <c r="AB195" s="1076" t="s">
        <v>212</v>
      </c>
      <c r="AC195" s="1091"/>
      <c r="AD195" s="1011"/>
      <c r="AE195" s="1011"/>
      <c r="AF195" s="1011"/>
      <c r="AG195" s="1092"/>
      <c r="AH195" s="1093"/>
      <c r="AI195" s="1093"/>
      <c r="AJ195" s="1093"/>
      <c r="AK195" s="1093"/>
      <c r="AL195" s="1093"/>
      <c r="AM195" s="1093"/>
      <c r="AN195" s="1093"/>
      <c r="AO195" s="1093"/>
      <c r="AP195" s="1094"/>
      <c r="AQ195" s="1092"/>
      <c r="AR195" s="1093"/>
      <c r="AS195" s="1093"/>
      <c r="AT195" s="1093"/>
      <c r="AU195" s="1093"/>
      <c r="AV195" s="1093"/>
      <c r="AW195" s="1093"/>
      <c r="AX195" s="1093"/>
      <c r="AY195" s="1093"/>
      <c r="AZ195" s="1093"/>
      <c r="BA195" s="1093"/>
      <c r="BB195" s="1093"/>
      <c r="BC195" s="1095"/>
      <c r="BD195" s="1096"/>
      <c r="BE195" s="1096"/>
      <c r="BF195" s="1237"/>
      <c r="BG195" s="1092"/>
      <c r="BH195" s="1093"/>
      <c r="BI195" s="1093"/>
      <c r="BJ195" s="1093"/>
      <c r="BK195" s="1097"/>
      <c r="BL195" s="1098"/>
      <c r="BM195" s="1093"/>
    </row>
    <row r="196" spans="1:65" ht="30" x14ac:dyDescent="0.25">
      <c r="A196" s="1182" t="s">
        <v>1756</v>
      </c>
      <c r="B196" s="1021"/>
      <c r="C196" s="1075"/>
      <c r="D196" s="515" t="str">
        <f>_xlfn.XLOOKUP($C196, '15. New Fleet Description'!$A$14:$A$815,'15. New Fleet Description'!H$14:H$815, "", 0, 1)</f>
        <v/>
      </c>
      <c r="E196" s="541" t="str">
        <f>_xlfn.XLOOKUP($C196, '15. New Fleet Description'!$A$14:$A$815,'15. New Fleet Description'!B$14:B$815, "", 0, 1)</f>
        <v/>
      </c>
      <c r="F196" s="541" t="str">
        <f>_xlfn.XLOOKUP($C196, '15. New Fleet Description'!$A$14:$A$815,'15. New Fleet Description'!C$14:C$815, "", 0, 1)</f>
        <v/>
      </c>
      <c r="G196" s="541" t="str">
        <f>_xlfn.XLOOKUP($C196, '15. New Fleet Description'!$A$14:$A$815,'15. New Fleet Description'!D$14:D$815, "", 0, 1)</f>
        <v/>
      </c>
      <c r="H196" s="541" t="str">
        <f>_xlfn.XLOOKUP($C196, '15. New Fleet Description'!$A$14:$A$815,'15. New Fleet Description'!E$14:E$815, "", 0, 1)</f>
        <v/>
      </c>
      <c r="I196" s="541" t="str">
        <f>_xlfn.XLOOKUP($C196, '15. New Fleet Description'!$A$14:$A$815,'15. New Fleet Description'!F$14:F$815, "", 0, 1)</f>
        <v/>
      </c>
      <c r="J196" s="541" t="str">
        <f>_xlfn.XLOOKUP($C196, '15. New Fleet Description'!$A$14:$A$815,'15. New Fleet Description'!G$14:G$815, "", 0, 1)</f>
        <v/>
      </c>
      <c r="K196" s="726" t="str">
        <f>_xlfn.XLOOKUP($C196, '15. New Fleet Description'!$A$14:$A$815,'15. New Fleet Description'!K$14:K$815, "", 0, 1)</f>
        <v/>
      </c>
      <c r="L196" s="541" t="str">
        <f>_xlfn.XLOOKUP($C196, '15. New Fleet Description'!$A$14:$A$815,'15. New Fleet Description'!L$14:L$815, "", 0, 1)</f>
        <v/>
      </c>
      <c r="M196" s="541" t="str">
        <f>_xlfn.XLOOKUP($C196, '15. New Fleet Description'!$A$14:$A$815,'15. New Fleet Description'!M$14:M$815, "", 0, 1)</f>
        <v/>
      </c>
      <c r="N196" s="541" t="str">
        <f>_xlfn.XLOOKUP($C196, '15. New Fleet Description'!$A$14:$A$815,'15. New Fleet Description'!N$14:N$815, "", 0, 1)</f>
        <v/>
      </c>
      <c r="O196" s="541" t="str">
        <f>_xlfn.XLOOKUP($C196, '15. New Fleet Description'!$A$14:$A$815,'15. New Fleet Description'!O$14:O$815, "", 0, 1)</f>
        <v/>
      </c>
      <c r="P196" s="541" t="str">
        <f>_xlfn.XLOOKUP($C196, '15. New Fleet Description'!$A$14:$A$815,'15. New Fleet Description'!P$14:P$815, "", 0, 1)</f>
        <v/>
      </c>
      <c r="Q196" s="541" t="str">
        <f>_xlfn.XLOOKUP($C196, '15. New Fleet Description'!$A$14:$A$815,'15. New Fleet Description'!R$14:R$815, "", 0, 1)</f>
        <v/>
      </c>
      <c r="R196" s="541" t="str">
        <f>_xlfn.XLOOKUP($C196, '15. New Fleet Description'!$A$14:$A$815,'15. New Fleet Description'!S$14:S$815, "", 0, 1)</f>
        <v/>
      </c>
      <c r="S196" s="541" t="str">
        <f>_xlfn.XLOOKUP($C196, '15. New Fleet Description'!$A$14:$A$815,'15. New Fleet Description'!T$14:T$815, "", 0, 1)</f>
        <v/>
      </c>
      <c r="T196" s="541" t="str">
        <f>_xlfn.XLOOKUP($C196, '15. New Fleet Description'!$A$14:$A$815,'15. New Fleet Description'!U$14:U$815, "", 0, 1)</f>
        <v/>
      </c>
      <c r="U196" s="541" t="str">
        <f>_xlfn.XLOOKUP($C196, '15. New Fleet Description'!$A$14:$A$815,'15. New Fleet Description'!V$14:V$815, "", 0, 1)</f>
        <v/>
      </c>
      <c r="V196" s="541" t="str">
        <f>_xlfn.XLOOKUP($C196, '15. New Fleet Description'!$A$14:$A$815,'15. New Fleet Description'!W$14:W$815, "", 0, 1)</f>
        <v/>
      </c>
      <c r="W196" s="541" t="str">
        <f>_xlfn.XLOOKUP($C196, '15. New Fleet Description'!$A$14:$A$815,'15. New Fleet Description'!X$14:X$815, "", 0, 1)</f>
        <v/>
      </c>
      <c r="X196" s="541" t="str">
        <f>_xlfn.XLOOKUP($C196, '15. New Fleet Description'!$A$14:$A$815,'15. New Fleet Description'!Z$14:Z$815, "", 0, 1)</f>
        <v/>
      </c>
      <c r="Y196" s="541" t="str">
        <f>_xlfn.XLOOKUP($C196, '15. New Fleet Description'!$A$14:$A$815,'15. New Fleet Description'!AA$14:AA$815, "", 0, 1)</f>
        <v/>
      </c>
      <c r="Z196" s="541" t="str">
        <f>_xlfn.XLOOKUP($C196, '15. New Fleet Description'!$A$14:$A$815,'15. New Fleet Description'!AB$14:AB$815, "", 0, 1)</f>
        <v/>
      </c>
      <c r="AA196" s="1076"/>
      <c r="AB196" s="1076" t="s">
        <v>212</v>
      </c>
      <c r="AC196" s="1091"/>
      <c r="AD196" s="1011"/>
      <c r="AE196" s="1011"/>
      <c r="AF196" s="1011"/>
      <c r="AG196" s="1092"/>
      <c r="AH196" s="1093"/>
      <c r="AI196" s="1093"/>
      <c r="AJ196" s="1093"/>
      <c r="AK196" s="1093"/>
      <c r="AL196" s="1093"/>
      <c r="AM196" s="1093"/>
      <c r="AN196" s="1093"/>
      <c r="AO196" s="1093"/>
      <c r="AP196" s="1094"/>
      <c r="AQ196" s="1092"/>
      <c r="AR196" s="1093"/>
      <c r="AS196" s="1093"/>
      <c r="AT196" s="1093"/>
      <c r="AU196" s="1093"/>
      <c r="AV196" s="1093"/>
      <c r="AW196" s="1093"/>
      <c r="AX196" s="1093"/>
      <c r="AY196" s="1093"/>
      <c r="AZ196" s="1093"/>
      <c r="BA196" s="1093"/>
      <c r="BB196" s="1093"/>
      <c r="BC196" s="1095"/>
      <c r="BD196" s="1096"/>
      <c r="BE196" s="1096"/>
      <c r="BF196" s="1237"/>
      <c r="BG196" s="1092"/>
      <c r="BH196" s="1093"/>
      <c r="BI196" s="1093"/>
      <c r="BJ196" s="1093"/>
      <c r="BK196" s="1097"/>
      <c r="BL196" s="1098"/>
      <c r="BM196" s="1093"/>
    </row>
    <row r="197" spans="1:65" ht="30" x14ac:dyDescent="0.25">
      <c r="A197" s="1182" t="s">
        <v>1757</v>
      </c>
      <c r="B197" s="1021"/>
      <c r="C197" s="1075"/>
      <c r="D197" s="515" t="str">
        <f>_xlfn.XLOOKUP($C197, '15. New Fleet Description'!$A$14:$A$815,'15. New Fleet Description'!H$14:H$815, "", 0, 1)</f>
        <v/>
      </c>
      <c r="E197" s="541" t="str">
        <f>_xlfn.XLOOKUP($C197, '15. New Fleet Description'!$A$14:$A$815,'15. New Fleet Description'!B$14:B$815, "", 0, 1)</f>
        <v/>
      </c>
      <c r="F197" s="541" t="str">
        <f>_xlfn.XLOOKUP($C197, '15. New Fleet Description'!$A$14:$A$815,'15. New Fleet Description'!C$14:C$815, "", 0, 1)</f>
        <v/>
      </c>
      <c r="G197" s="541" t="str">
        <f>_xlfn.XLOOKUP($C197, '15. New Fleet Description'!$A$14:$A$815,'15. New Fleet Description'!D$14:D$815, "", 0, 1)</f>
        <v/>
      </c>
      <c r="H197" s="541" t="str">
        <f>_xlfn.XLOOKUP($C197, '15. New Fleet Description'!$A$14:$A$815,'15. New Fleet Description'!E$14:E$815, "", 0, 1)</f>
        <v/>
      </c>
      <c r="I197" s="541" t="str">
        <f>_xlfn.XLOOKUP($C197, '15. New Fleet Description'!$A$14:$A$815,'15. New Fleet Description'!F$14:F$815, "", 0, 1)</f>
        <v/>
      </c>
      <c r="J197" s="541" t="str">
        <f>_xlfn.XLOOKUP($C197, '15. New Fleet Description'!$A$14:$A$815,'15. New Fleet Description'!G$14:G$815, "", 0, 1)</f>
        <v/>
      </c>
      <c r="K197" s="726" t="str">
        <f>_xlfn.XLOOKUP($C197, '15. New Fleet Description'!$A$14:$A$815,'15. New Fleet Description'!K$14:K$815, "", 0, 1)</f>
        <v/>
      </c>
      <c r="L197" s="541" t="str">
        <f>_xlfn.XLOOKUP($C197, '15. New Fleet Description'!$A$14:$A$815,'15. New Fleet Description'!L$14:L$815, "", 0, 1)</f>
        <v/>
      </c>
      <c r="M197" s="541" t="str">
        <f>_xlfn.XLOOKUP($C197, '15. New Fleet Description'!$A$14:$A$815,'15. New Fleet Description'!M$14:M$815, "", 0, 1)</f>
        <v/>
      </c>
      <c r="N197" s="541" t="str">
        <f>_xlfn.XLOOKUP($C197, '15. New Fleet Description'!$A$14:$A$815,'15. New Fleet Description'!N$14:N$815, "", 0, 1)</f>
        <v/>
      </c>
      <c r="O197" s="541" t="str">
        <f>_xlfn.XLOOKUP($C197, '15. New Fleet Description'!$A$14:$A$815,'15. New Fleet Description'!O$14:O$815, "", 0, 1)</f>
        <v/>
      </c>
      <c r="P197" s="541" t="str">
        <f>_xlfn.XLOOKUP($C197, '15. New Fleet Description'!$A$14:$A$815,'15. New Fleet Description'!P$14:P$815, "", 0, 1)</f>
        <v/>
      </c>
      <c r="Q197" s="541" t="str">
        <f>_xlfn.XLOOKUP($C197, '15. New Fleet Description'!$A$14:$A$815,'15. New Fleet Description'!R$14:R$815, "", 0, 1)</f>
        <v/>
      </c>
      <c r="R197" s="541" t="str">
        <f>_xlfn.XLOOKUP($C197, '15. New Fleet Description'!$A$14:$A$815,'15. New Fleet Description'!S$14:S$815, "", 0, 1)</f>
        <v/>
      </c>
      <c r="S197" s="541" t="str">
        <f>_xlfn.XLOOKUP($C197, '15. New Fleet Description'!$A$14:$A$815,'15. New Fleet Description'!T$14:T$815, "", 0, 1)</f>
        <v/>
      </c>
      <c r="T197" s="541" t="str">
        <f>_xlfn.XLOOKUP($C197, '15. New Fleet Description'!$A$14:$A$815,'15. New Fleet Description'!U$14:U$815, "", 0, 1)</f>
        <v/>
      </c>
      <c r="U197" s="541" t="str">
        <f>_xlfn.XLOOKUP($C197, '15. New Fleet Description'!$A$14:$A$815,'15. New Fleet Description'!V$14:V$815, "", 0, 1)</f>
        <v/>
      </c>
      <c r="V197" s="541" t="str">
        <f>_xlfn.XLOOKUP($C197, '15. New Fleet Description'!$A$14:$A$815,'15. New Fleet Description'!W$14:W$815, "", 0, 1)</f>
        <v/>
      </c>
      <c r="W197" s="541" t="str">
        <f>_xlfn.XLOOKUP($C197, '15. New Fleet Description'!$A$14:$A$815,'15. New Fleet Description'!X$14:X$815, "", 0, 1)</f>
        <v/>
      </c>
      <c r="X197" s="541" t="str">
        <f>_xlfn.XLOOKUP($C197, '15. New Fleet Description'!$A$14:$A$815,'15. New Fleet Description'!Z$14:Z$815, "", 0, 1)</f>
        <v/>
      </c>
      <c r="Y197" s="541" t="str">
        <f>_xlfn.XLOOKUP($C197, '15. New Fleet Description'!$A$14:$A$815,'15. New Fleet Description'!AA$14:AA$815, "", 0, 1)</f>
        <v/>
      </c>
      <c r="Z197" s="541" t="str">
        <f>_xlfn.XLOOKUP($C197, '15. New Fleet Description'!$A$14:$A$815,'15. New Fleet Description'!AB$14:AB$815, "", 0, 1)</f>
        <v/>
      </c>
      <c r="AA197" s="1076"/>
      <c r="AB197" s="1076" t="s">
        <v>212</v>
      </c>
      <c r="AC197" s="1091"/>
      <c r="AD197" s="1011"/>
      <c r="AE197" s="1011"/>
      <c r="AF197" s="1011"/>
      <c r="AG197" s="1092"/>
      <c r="AH197" s="1093"/>
      <c r="AI197" s="1093"/>
      <c r="AJ197" s="1093"/>
      <c r="AK197" s="1093"/>
      <c r="AL197" s="1093"/>
      <c r="AM197" s="1093"/>
      <c r="AN197" s="1093"/>
      <c r="AO197" s="1093"/>
      <c r="AP197" s="1094"/>
      <c r="AQ197" s="1092"/>
      <c r="AR197" s="1093"/>
      <c r="AS197" s="1093"/>
      <c r="AT197" s="1093"/>
      <c r="AU197" s="1093"/>
      <c r="AV197" s="1093"/>
      <c r="AW197" s="1093"/>
      <c r="AX197" s="1093"/>
      <c r="AY197" s="1093"/>
      <c r="AZ197" s="1093"/>
      <c r="BA197" s="1093"/>
      <c r="BB197" s="1093"/>
      <c r="BC197" s="1095"/>
      <c r="BD197" s="1096"/>
      <c r="BE197" s="1096"/>
      <c r="BF197" s="1237"/>
      <c r="BG197" s="1092"/>
      <c r="BH197" s="1093"/>
      <c r="BI197" s="1093"/>
      <c r="BJ197" s="1093"/>
      <c r="BK197" s="1097"/>
      <c r="BL197" s="1098"/>
      <c r="BM197" s="1093"/>
    </row>
    <row r="198" spans="1:65" ht="30" x14ac:dyDescent="0.25">
      <c r="A198" s="1182" t="s">
        <v>1758</v>
      </c>
      <c r="B198" s="1021"/>
      <c r="C198" s="1075"/>
      <c r="D198" s="515" t="str">
        <f>_xlfn.XLOOKUP($C198, '15. New Fleet Description'!$A$14:$A$815,'15. New Fleet Description'!H$14:H$815, "", 0, 1)</f>
        <v/>
      </c>
      <c r="E198" s="541" t="str">
        <f>_xlfn.XLOOKUP($C198, '15. New Fleet Description'!$A$14:$A$815,'15. New Fleet Description'!B$14:B$815, "", 0, 1)</f>
        <v/>
      </c>
      <c r="F198" s="541" t="str">
        <f>_xlfn.XLOOKUP($C198, '15. New Fleet Description'!$A$14:$A$815,'15. New Fleet Description'!C$14:C$815, "", 0, 1)</f>
        <v/>
      </c>
      <c r="G198" s="541" t="str">
        <f>_xlfn.XLOOKUP($C198, '15. New Fleet Description'!$A$14:$A$815,'15. New Fleet Description'!D$14:D$815, "", 0, 1)</f>
        <v/>
      </c>
      <c r="H198" s="541" t="str">
        <f>_xlfn.XLOOKUP($C198, '15. New Fleet Description'!$A$14:$A$815,'15. New Fleet Description'!E$14:E$815, "", 0, 1)</f>
        <v/>
      </c>
      <c r="I198" s="541" t="str">
        <f>_xlfn.XLOOKUP($C198, '15. New Fleet Description'!$A$14:$A$815,'15. New Fleet Description'!F$14:F$815, "", 0, 1)</f>
        <v/>
      </c>
      <c r="J198" s="541" t="str">
        <f>_xlfn.XLOOKUP($C198, '15. New Fleet Description'!$A$14:$A$815,'15. New Fleet Description'!G$14:G$815, "", 0, 1)</f>
        <v/>
      </c>
      <c r="K198" s="726" t="str">
        <f>_xlfn.XLOOKUP($C198, '15. New Fleet Description'!$A$14:$A$815,'15. New Fleet Description'!K$14:K$815, "", 0, 1)</f>
        <v/>
      </c>
      <c r="L198" s="541" t="str">
        <f>_xlfn.XLOOKUP($C198, '15. New Fleet Description'!$A$14:$A$815,'15. New Fleet Description'!L$14:L$815, "", 0, 1)</f>
        <v/>
      </c>
      <c r="M198" s="541" t="str">
        <f>_xlfn.XLOOKUP($C198, '15. New Fleet Description'!$A$14:$A$815,'15. New Fleet Description'!M$14:M$815, "", 0, 1)</f>
        <v/>
      </c>
      <c r="N198" s="541" t="str">
        <f>_xlfn.XLOOKUP($C198, '15. New Fleet Description'!$A$14:$A$815,'15. New Fleet Description'!N$14:N$815, "", 0, 1)</f>
        <v/>
      </c>
      <c r="O198" s="541" t="str">
        <f>_xlfn.XLOOKUP($C198, '15. New Fleet Description'!$A$14:$A$815,'15. New Fleet Description'!O$14:O$815, "", 0, 1)</f>
        <v/>
      </c>
      <c r="P198" s="541" t="str">
        <f>_xlfn.XLOOKUP($C198, '15. New Fleet Description'!$A$14:$A$815,'15. New Fleet Description'!P$14:P$815, "", 0, 1)</f>
        <v/>
      </c>
      <c r="Q198" s="541" t="str">
        <f>_xlfn.XLOOKUP($C198, '15. New Fleet Description'!$A$14:$A$815,'15. New Fleet Description'!R$14:R$815, "", 0, 1)</f>
        <v/>
      </c>
      <c r="R198" s="541" t="str">
        <f>_xlfn.XLOOKUP($C198, '15. New Fleet Description'!$A$14:$A$815,'15. New Fleet Description'!S$14:S$815, "", 0, 1)</f>
        <v/>
      </c>
      <c r="S198" s="541" t="str">
        <f>_xlfn.XLOOKUP($C198, '15. New Fleet Description'!$A$14:$A$815,'15. New Fleet Description'!T$14:T$815, "", 0, 1)</f>
        <v/>
      </c>
      <c r="T198" s="541" t="str">
        <f>_xlfn.XLOOKUP($C198, '15. New Fleet Description'!$A$14:$A$815,'15. New Fleet Description'!U$14:U$815, "", 0, 1)</f>
        <v/>
      </c>
      <c r="U198" s="541" t="str">
        <f>_xlfn.XLOOKUP($C198, '15. New Fleet Description'!$A$14:$A$815,'15. New Fleet Description'!V$14:V$815, "", 0, 1)</f>
        <v/>
      </c>
      <c r="V198" s="541" t="str">
        <f>_xlfn.XLOOKUP($C198, '15. New Fleet Description'!$A$14:$A$815,'15. New Fleet Description'!W$14:W$815, "", 0, 1)</f>
        <v/>
      </c>
      <c r="W198" s="541" t="str">
        <f>_xlfn.XLOOKUP($C198, '15. New Fleet Description'!$A$14:$A$815,'15. New Fleet Description'!X$14:X$815, "", 0, 1)</f>
        <v/>
      </c>
      <c r="X198" s="541" t="str">
        <f>_xlfn.XLOOKUP($C198, '15. New Fleet Description'!$A$14:$A$815,'15. New Fleet Description'!Z$14:Z$815, "", 0, 1)</f>
        <v/>
      </c>
      <c r="Y198" s="541" t="str">
        <f>_xlfn.XLOOKUP($C198, '15. New Fleet Description'!$A$14:$A$815,'15. New Fleet Description'!AA$14:AA$815, "", 0, 1)</f>
        <v/>
      </c>
      <c r="Z198" s="541" t="str">
        <f>_xlfn.XLOOKUP($C198, '15. New Fleet Description'!$A$14:$A$815,'15. New Fleet Description'!AB$14:AB$815, "", 0, 1)</f>
        <v/>
      </c>
      <c r="AA198" s="1076"/>
      <c r="AB198" s="1076" t="s">
        <v>212</v>
      </c>
      <c r="AC198" s="1091"/>
      <c r="AD198" s="1011"/>
      <c r="AE198" s="1011"/>
      <c r="AF198" s="1011"/>
      <c r="AG198" s="1092"/>
      <c r="AH198" s="1093"/>
      <c r="AI198" s="1093"/>
      <c r="AJ198" s="1093"/>
      <c r="AK198" s="1093"/>
      <c r="AL198" s="1093"/>
      <c r="AM198" s="1093"/>
      <c r="AN198" s="1093"/>
      <c r="AO198" s="1093"/>
      <c r="AP198" s="1094"/>
      <c r="AQ198" s="1092"/>
      <c r="AR198" s="1093"/>
      <c r="AS198" s="1093"/>
      <c r="AT198" s="1093"/>
      <c r="AU198" s="1093"/>
      <c r="AV198" s="1093"/>
      <c r="AW198" s="1093"/>
      <c r="AX198" s="1093"/>
      <c r="AY198" s="1093"/>
      <c r="AZ198" s="1093"/>
      <c r="BA198" s="1093"/>
      <c r="BB198" s="1093"/>
      <c r="BC198" s="1095"/>
      <c r="BD198" s="1096"/>
      <c r="BE198" s="1096"/>
      <c r="BF198" s="1237"/>
      <c r="BG198" s="1092"/>
      <c r="BH198" s="1093"/>
      <c r="BI198" s="1093"/>
      <c r="BJ198" s="1093"/>
      <c r="BK198" s="1097"/>
      <c r="BL198" s="1098"/>
      <c r="BM198" s="1093"/>
    </row>
    <row r="199" spans="1:65" ht="30" x14ac:dyDescent="0.25">
      <c r="A199" s="1182" t="s">
        <v>1759</v>
      </c>
      <c r="B199" s="1021"/>
      <c r="C199" s="1075"/>
      <c r="D199" s="515" t="str">
        <f>_xlfn.XLOOKUP($C199, '15. New Fleet Description'!$A$14:$A$815,'15. New Fleet Description'!H$14:H$815, "", 0, 1)</f>
        <v/>
      </c>
      <c r="E199" s="541" t="str">
        <f>_xlfn.XLOOKUP($C199, '15. New Fleet Description'!$A$14:$A$815,'15. New Fleet Description'!B$14:B$815, "", 0, 1)</f>
        <v/>
      </c>
      <c r="F199" s="541" t="str">
        <f>_xlfn.XLOOKUP($C199, '15. New Fleet Description'!$A$14:$A$815,'15. New Fleet Description'!C$14:C$815, "", 0, 1)</f>
        <v/>
      </c>
      <c r="G199" s="541" t="str">
        <f>_xlfn.XLOOKUP($C199, '15. New Fleet Description'!$A$14:$A$815,'15. New Fleet Description'!D$14:D$815, "", 0, 1)</f>
        <v/>
      </c>
      <c r="H199" s="541" t="str">
        <f>_xlfn.XLOOKUP($C199, '15. New Fleet Description'!$A$14:$A$815,'15. New Fleet Description'!E$14:E$815, "", 0, 1)</f>
        <v/>
      </c>
      <c r="I199" s="541" t="str">
        <f>_xlfn.XLOOKUP($C199, '15. New Fleet Description'!$A$14:$A$815,'15. New Fleet Description'!F$14:F$815, "", 0, 1)</f>
        <v/>
      </c>
      <c r="J199" s="541" t="str">
        <f>_xlfn.XLOOKUP($C199, '15. New Fleet Description'!$A$14:$A$815,'15. New Fleet Description'!G$14:G$815, "", 0, 1)</f>
        <v/>
      </c>
      <c r="K199" s="726" t="str">
        <f>_xlfn.XLOOKUP($C199, '15. New Fleet Description'!$A$14:$A$815,'15. New Fleet Description'!K$14:K$815, "", 0, 1)</f>
        <v/>
      </c>
      <c r="L199" s="541" t="str">
        <f>_xlfn.XLOOKUP($C199, '15. New Fleet Description'!$A$14:$A$815,'15. New Fleet Description'!L$14:L$815, "", 0, 1)</f>
        <v/>
      </c>
      <c r="M199" s="541" t="str">
        <f>_xlfn.XLOOKUP($C199, '15. New Fleet Description'!$A$14:$A$815,'15. New Fleet Description'!M$14:M$815, "", 0, 1)</f>
        <v/>
      </c>
      <c r="N199" s="541" t="str">
        <f>_xlfn.XLOOKUP($C199, '15. New Fleet Description'!$A$14:$A$815,'15. New Fleet Description'!N$14:N$815, "", 0, 1)</f>
        <v/>
      </c>
      <c r="O199" s="541" t="str">
        <f>_xlfn.XLOOKUP($C199, '15. New Fleet Description'!$A$14:$A$815,'15. New Fleet Description'!O$14:O$815, "", 0, 1)</f>
        <v/>
      </c>
      <c r="P199" s="541" t="str">
        <f>_xlfn.XLOOKUP($C199, '15. New Fleet Description'!$A$14:$A$815,'15. New Fleet Description'!P$14:P$815, "", 0, 1)</f>
        <v/>
      </c>
      <c r="Q199" s="541" t="str">
        <f>_xlfn.XLOOKUP($C199, '15. New Fleet Description'!$A$14:$A$815,'15. New Fleet Description'!R$14:R$815, "", 0, 1)</f>
        <v/>
      </c>
      <c r="R199" s="541" t="str">
        <f>_xlfn.XLOOKUP($C199, '15. New Fleet Description'!$A$14:$A$815,'15. New Fleet Description'!S$14:S$815, "", 0, 1)</f>
        <v/>
      </c>
      <c r="S199" s="541" t="str">
        <f>_xlfn.XLOOKUP($C199, '15. New Fleet Description'!$A$14:$A$815,'15. New Fleet Description'!T$14:T$815, "", 0, 1)</f>
        <v/>
      </c>
      <c r="T199" s="541" t="str">
        <f>_xlfn.XLOOKUP($C199, '15. New Fleet Description'!$A$14:$A$815,'15. New Fleet Description'!U$14:U$815, "", 0, 1)</f>
        <v/>
      </c>
      <c r="U199" s="541" t="str">
        <f>_xlfn.XLOOKUP($C199, '15. New Fleet Description'!$A$14:$A$815,'15. New Fleet Description'!V$14:V$815, "", 0, 1)</f>
        <v/>
      </c>
      <c r="V199" s="541" t="str">
        <f>_xlfn.XLOOKUP($C199, '15. New Fleet Description'!$A$14:$A$815,'15. New Fleet Description'!W$14:W$815, "", 0, 1)</f>
        <v/>
      </c>
      <c r="W199" s="541" t="str">
        <f>_xlfn.XLOOKUP($C199, '15. New Fleet Description'!$A$14:$A$815,'15. New Fleet Description'!X$14:X$815, "", 0, 1)</f>
        <v/>
      </c>
      <c r="X199" s="541" t="str">
        <f>_xlfn.XLOOKUP($C199, '15. New Fleet Description'!$A$14:$A$815,'15. New Fleet Description'!Z$14:Z$815, "", 0, 1)</f>
        <v/>
      </c>
      <c r="Y199" s="541" t="str">
        <f>_xlfn.XLOOKUP($C199, '15. New Fleet Description'!$A$14:$A$815,'15. New Fleet Description'!AA$14:AA$815, "", 0, 1)</f>
        <v/>
      </c>
      <c r="Z199" s="541" t="str">
        <f>_xlfn.XLOOKUP($C199, '15. New Fleet Description'!$A$14:$A$815,'15. New Fleet Description'!AB$14:AB$815, "", 0, 1)</f>
        <v/>
      </c>
      <c r="AA199" s="1076"/>
      <c r="AB199" s="1076" t="s">
        <v>212</v>
      </c>
      <c r="AC199" s="1091"/>
      <c r="AD199" s="1011"/>
      <c r="AE199" s="1011"/>
      <c r="AF199" s="1011"/>
      <c r="AG199" s="1092"/>
      <c r="AH199" s="1093"/>
      <c r="AI199" s="1093"/>
      <c r="AJ199" s="1093"/>
      <c r="AK199" s="1093"/>
      <c r="AL199" s="1093"/>
      <c r="AM199" s="1093"/>
      <c r="AN199" s="1093"/>
      <c r="AO199" s="1093"/>
      <c r="AP199" s="1094"/>
      <c r="AQ199" s="1092"/>
      <c r="AR199" s="1093"/>
      <c r="AS199" s="1093"/>
      <c r="AT199" s="1093"/>
      <c r="AU199" s="1093"/>
      <c r="AV199" s="1093"/>
      <c r="AW199" s="1093"/>
      <c r="AX199" s="1093"/>
      <c r="AY199" s="1093"/>
      <c r="AZ199" s="1093"/>
      <c r="BA199" s="1093"/>
      <c r="BB199" s="1093"/>
      <c r="BC199" s="1095"/>
      <c r="BD199" s="1096"/>
      <c r="BE199" s="1096"/>
      <c r="BF199" s="1237"/>
      <c r="BG199" s="1092"/>
      <c r="BH199" s="1093"/>
      <c r="BI199" s="1093"/>
      <c r="BJ199" s="1093"/>
      <c r="BK199" s="1097"/>
      <c r="BL199" s="1098"/>
      <c r="BM199" s="1093"/>
    </row>
    <row r="200" spans="1:65" ht="30" x14ac:dyDescent="0.25">
      <c r="A200" s="1182" t="s">
        <v>1760</v>
      </c>
      <c r="B200" s="1021"/>
      <c r="C200" s="1075"/>
      <c r="D200" s="515" t="str">
        <f>_xlfn.XLOOKUP($C200, '15. New Fleet Description'!$A$14:$A$815,'15. New Fleet Description'!H$14:H$815, "", 0, 1)</f>
        <v/>
      </c>
      <c r="E200" s="541" t="str">
        <f>_xlfn.XLOOKUP($C200, '15. New Fleet Description'!$A$14:$A$815,'15. New Fleet Description'!B$14:B$815, "", 0, 1)</f>
        <v/>
      </c>
      <c r="F200" s="541" t="str">
        <f>_xlfn.XLOOKUP($C200, '15. New Fleet Description'!$A$14:$A$815,'15. New Fleet Description'!C$14:C$815, "", 0, 1)</f>
        <v/>
      </c>
      <c r="G200" s="541" t="str">
        <f>_xlfn.XLOOKUP($C200, '15. New Fleet Description'!$A$14:$A$815,'15. New Fleet Description'!D$14:D$815, "", 0, 1)</f>
        <v/>
      </c>
      <c r="H200" s="541" t="str">
        <f>_xlfn.XLOOKUP($C200, '15. New Fleet Description'!$A$14:$A$815,'15. New Fleet Description'!E$14:E$815, "", 0, 1)</f>
        <v/>
      </c>
      <c r="I200" s="541" t="str">
        <f>_xlfn.XLOOKUP($C200, '15. New Fleet Description'!$A$14:$A$815,'15. New Fleet Description'!F$14:F$815, "", 0, 1)</f>
        <v/>
      </c>
      <c r="J200" s="541" t="str">
        <f>_xlfn.XLOOKUP($C200, '15. New Fleet Description'!$A$14:$A$815,'15. New Fleet Description'!G$14:G$815, "", 0, 1)</f>
        <v/>
      </c>
      <c r="K200" s="726" t="str">
        <f>_xlfn.XLOOKUP($C200, '15. New Fleet Description'!$A$14:$A$815,'15. New Fleet Description'!K$14:K$815, "", 0, 1)</f>
        <v/>
      </c>
      <c r="L200" s="541" t="str">
        <f>_xlfn.XLOOKUP($C200, '15. New Fleet Description'!$A$14:$A$815,'15. New Fleet Description'!L$14:L$815, "", 0, 1)</f>
        <v/>
      </c>
      <c r="M200" s="541" t="str">
        <f>_xlfn.XLOOKUP($C200, '15. New Fleet Description'!$A$14:$A$815,'15. New Fleet Description'!M$14:M$815, "", 0, 1)</f>
        <v/>
      </c>
      <c r="N200" s="541" t="str">
        <f>_xlfn.XLOOKUP($C200, '15. New Fleet Description'!$A$14:$A$815,'15. New Fleet Description'!N$14:N$815, "", 0, 1)</f>
        <v/>
      </c>
      <c r="O200" s="541" t="str">
        <f>_xlfn.XLOOKUP($C200, '15. New Fleet Description'!$A$14:$A$815,'15. New Fleet Description'!O$14:O$815, "", 0, 1)</f>
        <v/>
      </c>
      <c r="P200" s="541" t="str">
        <f>_xlfn.XLOOKUP($C200, '15. New Fleet Description'!$A$14:$A$815,'15. New Fleet Description'!P$14:P$815, "", 0, 1)</f>
        <v/>
      </c>
      <c r="Q200" s="541" t="str">
        <f>_xlfn.XLOOKUP($C200, '15. New Fleet Description'!$A$14:$A$815,'15. New Fleet Description'!R$14:R$815, "", 0, 1)</f>
        <v/>
      </c>
      <c r="R200" s="541" t="str">
        <f>_xlfn.XLOOKUP($C200, '15. New Fleet Description'!$A$14:$A$815,'15. New Fleet Description'!S$14:S$815, "", 0, 1)</f>
        <v/>
      </c>
      <c r="S200" s="541" t="str">
        <f>_xlfn.XLOOKUP($C200, '15. New Fleet Description'!$A$14:$A$815,'15. New Fleet Description'!T$14:T$815, "", 0, 1)</f>
        <v/>
      </c>
      <c r="T200" s="541" t="str">
        <f>_xlfn.XLOOKUP($C200, '15. New Fleet Description'!$A$14:$A$815,'15. New Fleet Description'!U$14:U$815, "", 0, 1)</f>
        <v/>
      </c>
      <c r="U200" s="541" t="str">
        <f>_xlfn.XLOOKUP($C200, '15. New Fleet Description'!$A$14:$A$815,'15. New Fleet Description'!V$14:V$815, "", 0, 1)</f>
        <v/>
      </c>
      <c r="V200" s="541" t="str">
        <f>_xlfn.XLOOKUP($C200, '15. New Fleet Description'!$A$14:$A$815,'15. New Fleet Description'!W$14:W$815, "", 0, 1)</f>
        <v/>
      </c>
      <c r="W200" s="541" t="str">
        <f>_xlfn.XLOOKUP($C200, '15. New Fleet Description'!$A$14:$A$815,'15. New Fleet Description'!X$14:X$815, "", 0, 1)</f>
        <v/>
      </c>
      <c r="X200" s="541" t="str">
        <f>_xlfn.XLOOKUP($C200, '15. New Fleet Description'!$A$14:$A$815,'15. New Fleet Description'!Z$14:Z$815, "", 0, 1)</f>
        <v/>
      </c>
      <c r="Y200" s="541" t="str">
        <f>_xlfn.XLOOKUP($C200, '15. New Fleet Description'!$A$14:$A$815,'15. New Fleet Description'!AA$14:AA$815, "", 0, 1)</f>
        <v/>
      </c>
      <c r="Z200" s="541" t="str">
        <f>_xlfn.XLOOKUP($C200, '15. New Fleet Description'!$A$14:$A$815,'15. New Fleet Description'!AB$14:AB$815, "", 0, 1)</f>
        <v/>
      </c>
      <c r="AA200" s="1076"/>
      <c r="AB200" s="1076" t="s">
        <v>212</v>
      </c>
      <c r="AC200" s="1091"/>
      <c r="AD200" s="1011"/>
      <c r="AE200" s="1011"/>
      <c r="AF200" s="1011"/>
      <c r="AG200" s="1092"/>
      <c r="AH200" s="1093"/>
      <c r="AI200" s="1093"/>
      <c r="AJ200" s="1093"/>
      <c r="AK200" s="1093"/>
      <c r="AL200" s="1093"/>
      <c r="AM200" s="1093"/>
      <c r="AN200" s="1093"/>
      <c r="AO200" s="1093"/>
      <c r="AP200" s="1094"/>
      <c r="AQ200" s="1092"/>
      <c r="AR200" s="1093"/>
      <c r="AS200" s="1093"/>
      <c r="AT200" s="1093"/>
      <c r="AU200" s="1093"/>
      <c r="AV200" s="1093"/>
      <c r="AW200" s="1093"/>
      <c r="AX200" s="1093"/>
      <c r="AY200" s="1093"/>
      <c r="AZ200" s="1093"/>
      <c r="BA200" s="1093"/>
      <c r="BB200" s="1093"/>
      <c r="BC200" s="1095"/>
      <c r="BD200" s="1096"/>
      <c r="BE200" s="1096"/>
      <c r="BF200" s="1237"/>
      <c r="BG200" s="1092"/>
      <c r="BH200" s="1093"/>
      <c r="BI200" s="1093"/>
      <c r="BJ200" s="1093"/>
      <c r="BK200" s="1097"/>
      <c r="BL200" s="1098"/>
      <c r="BM200" s="1093"/>
    </row>
    <row r="201" spans="1:65" ht="30" x14ac:dyDescent="0.25">
      <c r="A201" s="1182" t="s">
        <v>1761</v>
      </c>
      <c r="B201" s="1021"/>
      <c r="C201" s="1075"/>
      <c r="D201" s="515" t="str">
        <f>_xlfn.XLOOKUP($C201, '15. New Fleet Description'!$A$14:$A$815,'15. New Fleet Description'!H$14:H$815, "", 0, 1)</f>
        <v/>
      </c>
      <c r="E201" s="541" t="str">
        <f>_xlfn.XLOOKUP($C201, '15. New Fleet Description'!$A$14:$A$815,'15. New Fleet Description'!B$14:B$815, "", 0, 1)</f>
        <v/>
      </c>
      <c r="F201" s="541" t="str">
        <f>_xlfn.XLOOKUP($C201, '15. New Fleet Description'!$A$14:$A$815,'15. New Fleet Description'!C$14:C$815, "", 0, 1)</f>
        <v/>
      </c>
      <c r="G201" s="541" t="str">
        <f>_xlfn.XLOOKUP($C201, '15. New Fleet Description'!$A$14:$A$815,'15. New Fleet Description'!D$14:D$815, "", 0, 1)</f>
        <v/>
      </c>
      <c r="H201" s="541" t="str">
        <f>_xlfn.XLOOKUP($C201, '15. New Fleet Description'!$A$14:$A$815,'15. New Fleet Description'!E$14:E$815, "", 0, 1)</f>
        <v/>
      </c>
      <c r="I201" s="541" t="str">
        <f>_xlfn.XLOOKUP($C201, '15. New Fleet Description'!$A$14:$A$815,'15. New Fleet Description'!F$14:F$815, "", 0, 1)</f>
        <v/>
      </c>
      <c r="J201" s="541" t="str">
        <f>_xlfn.XLOOKUP($C201, '15. New Fleet Description'!$A$14:$A$815,'15. New Fleet Description'!G$14:G$815, "", 0, 1)</f>
        <v/>
      </c>
      <c r="K201" s="726" t="str">
        <f>_xlfn.XLOOKUP($C201, '15. New Fleet Description'!$A$14:$A$815,'15. New Fleet Description'!K$14:K$815, "", 0, 1)</f>
        <v/>
      </c>
      <c r="L201" s="541" t="str">
        <f>_xlfn.XLOOKUP($C201, '15. New Fleet Description'!$A$14:$A$815,'15. New Fleet Description'!L$14:L$815, "", 0, 1)</f>
        <v/>
      </c>
      <c r="M201" s="541" t="str">
        <f>_xlfn.XLOOKUP($C201, '15. New Fleet Description'!$A$14:$A$815,'15. New Fleet Description'!M$14:M$815, "", 0, 1)</f>
        <v/>
      </c>
      <c r="N201" s="541" t="str">
        <f>_xlfn.XLOOKUP($C201, '15. New Fleet Description'!$A$14:$A$815,'15. New Fleet Description'!N$14:N$815, "", 0, 1)</f>
        <v/>
      </c>
      <c r="O201" s="541" t="str">
        <f>_xlfn.XLOOKUP($C201, '15. New Fleet Description'!$A$14:$A$815,'15. New Fleet Description'!O$14:O$815, "", 0, 1)</f>
        <v/>
      </c>
      <c r="P201" s="541" t="str">
        <f>_xlfn.XLOOKUP($C201, '15. New Fleet Description'!$A$14:$A$815,'15. New Fleet Description'!P$14:P$815, "", 0, 1)</f>
        <v/>
      </c>
      <c r="Q201" s="541" t="str">
        <f>_xlfn.XLOOKUP($C201, '15. New Fleet Description'!$A$14:$A$815,'15. New Fleet Description'!R$14:R$815, "", 0, 1)</f>
        <v/>
      </c>
      <c r="R201" s="541" t="str">
        <f>_xlfn.XLOOKUP($C201, '15. New Fleet Description'!$A$14:$A$815,'15. New Fleet Description'!S$14:S$815, "", 0, 1)</f>
        <v/>
      </c>
      <c r="S201" s="541" t="str">
        <f>_xlfn.XLOOKUP($C201, '15. New Fleet Description'!$A$14:$A$815,'15. New Fleet Description'!T$14:T$815, "", 0, 1)</f>
        <v/>
      </c>
      <c r="T201" s="541" t="str">
        <f>_xlfn.XLOOKUP($C201, '15. New Fleet Description'!$A$14:$A$815,'15. New Fleet Description'!U$14:U$815, "", 0, 1)</f>
        <v/>
      </c>
      <c r="U201" s="541" t="str">
        <f>_xlfn.XLOOKUP($C201, '15. New Fleet Description'!$A$14:$A$815,'15. New Fleet Description'!V$14:V$815, "", 0, 1)</f>
        <v/>
      </c>
      <c r="V201" s="541" t="str">
        <f>_xlfn.XLOOKUP($C201, '15. New Fleet Description'!$A$14:$A$815,'15. New Fleet Description'!W$14:W$815, "", 0, 1)</f>
        <v/>
      </c>
      <c r="W201" s="541" t="str">
        <f>_xlfn.XLOOKUP($C201, '15. New Fleet Description'!$A$14:$A$815,'15. New Fleet Description'!X$14:X$815, "", 0, 1)</f>
        <v/>
      </c>
      <c r="X201" s="541" t="str">
        <f>_xlfn.XLOOKUP($C201, '15. New Fleet Description'!$A$14:$A$815,'15. New Fleet Description'!Z$14:Z$815, "", 0, 1)</f>
        <v/>
      </c>
      <c r="Y201" s="541" t="str">
        <f>_xlfn.XLOOKUP($C201, '15. New Fleet Description'!$A$14:$A$815,'15. New Fleet Description'!AA$14:AA$815, "", 0, 1)</f>
        <v/>
      </c>
      <c r="Z201" s="541" t="str">
        <f>_xlfn.XLOOKUP($C201, '15. New Fleet Description'!$A$14:$A$815,'15. New Fleet Description'!AB$14:AB$815, "", 0, 1)</f>
        <v/>
      </c>
      <c r="AA201" s="1076"/>
      <c r="AB201" s="1076" t="s">
        <v>212</v>
      </c>
      <c r="AC201" s="1091"/>
      <c r="AD201" s="1011"/>
      <c r="AE201" s="1011"/>
      <c r="AF201" s="1011"/>
      <c r="AG201" s="1092"/>
      <c r="AH201" s="1093"/>
      <c r="AI201" s="1093"/>
      <c r="AJ201" s="1093"/>
      <c r="AK201" s="1093"/>
      <c r="AL201" s="1093"/>
      <c r="AM201" s="1093"/>
      <c r="AN201" s="1093"/>
      <c r="AO201" s="1093"/>
      <c r="AP201" s="1094"/>
      <c r="AQ201" s="1092"/>
      <c r="AR201" s="1093"/>
      <c r="AS201" s="1093"/>
      <c r="AT201" s="1093"/>
      <c r="AU201" s="1093"/>
      <c r="AV201" s="1093"/>
      <c r="AW201" s="1093"/>
      <c r="AX201" s="1093"/>
      <c r="AY201" s="1093"/>
      <c r="AZ201" s="1093"/>
      <c r="BA201" s="1093"/>
      <c r="BB201" s="1093"/>
      <c r="BC201" s="1095"/>
      <c r="BD201" s="1096"/>
      <c r="BE201" s="1096"/>
      <c r="BF201" s="1237"/>
      <c r="BG201" s="1092"/>
      <c r="BH201" s="1093"/>
      <c r="BI201" s="1093"/>
      <c r="BJ201" s="1093"/>
      <c r="BK201" s="1097"/>
      <c r="BL201" s="1098"/>
      <c r="BM201" s="1093"/>
    </row>
    <row r="202" spans="1:65" ht="30" x14ac:dyDescent="0.25">
      <c r="A202" s="1182" t="s">
        <v>1762</v>
      </c>
      <c r="B202" s="1021"/>
      <c r="C202" s="1075"/>
      <c r="D202" s="515" t="str">
        <f>_xlfn.XLOOKUP($C202, '15. New Fleet Description'!$A$14:$A$815,'15. New Fleet Description'!H$14:H$815, "", 0, 1)</f>
        <v/>
      </c>
      <c r="E202" s="541" t="str">
        <f>_xlfn.XLOOKUP($C202, '15. New Fleet Description'!$A$14:$A$815,'15. New Fleet Description'!B$14:B$815, "", 0, 1)</f>
        <v/>
      </c>
      <c r="F202" s="541" t="str">
        <f>_xlfn.XLOOKUP($C202, '15. New Fleet Description'!$A$14:$A$815,'15. New Fleet Description'!C$14:C$815, "", 0, 1)</f>
        <v/>
      </c>
      <c r="G202" s="541" t="str">
        <f>_xlfn.XLOOKUP($C202, '15. New Fleet Description'!$A$14:$A$815,'15. New Fleet Description'!D$14:D$815, "", 0, 1)</f>
        <v/>
      </c>
      <c r="H202" s="541" t="str">
        <f>_xlfn.XLOOKUP($C202, '15. New Fleet Description'!$A$14:$A$815,'15. New Fleet Description'!E$14:E$815, "", 0, 1)</f>
        <v/>
      </c>
      <c r="I202" s="541" t="str">
        <f>_xlfn.XLOOKUP($C202, '15. New Fleet Description'!$A$14:$A$815,'15. New Fleet Description'!F$14:F$815, "", 0, 1)</f>
        <v/>
      </c>
      <c r="J202" s="541" t="str">
        <f>_xlfn.XLOOKUP($C202, '15. New Fleet Description'!$A$14:$A$815,'15. New Fleet Description'!G$14:G$815, "", 0, 1)</f>
        <v/>
      </c>
      <c r="K202" s="726" t="str">
        <f>_xlfn.XLOOKUP($C202, '15. New Fleet Description'!$A$14:$A$815,'15. New Fleet Description'!K$14:K$815, "", 0, 1)</f>
        <v/>
      </c>
      <c r="L202" s="541" t="str">
        <f>_xlfn.XLOOKUP($C202, '15. New Fleet Description'!$A$14:$A$815,'15. New Fleet Description'!L$14:L$815, "", 0, 1)</f>
        <v/>
      </c>
      <c r="M202" s="541" t="str">
        <f>_xlfn.XLOOKUP($C202, '15. New Fleet Description'!$A$14:$A$815,'15. New Fleet Description'!M$14:M$815, "", 0, 1)</f>
        <v/>
      </c>
      <c r="N202" s="541" t="str">
        <f>_xlfn.XLOOKUP($C202, '15. New Fleet Description'!$A$14:$A$815,'15. New Fleet Description'!N$14:N$815, "", 0, 1)</f>
        <v/>
      </c>
      <c r="O202" s="541" t="str">
        <f>_xlfn.XLOOKUP($C202, '15. New Fleet Description'!$A$14:$A$815,'15. New Fleet Description'!O$14:O$815, "", 0, 1)</f>
        <v/>
      </c>
      <c r="P202" s="541" t="str">
        <f>_xlfn.XLOOKUP($C202, '15. New Fleet Description'!$A$14:$A$815,'15. New Fleet Description'!P$14:P$815, "", 0, 1)</f>
        <v/>
      </c>
      <c r="Q202" s="541" t="str">
        <f>_xlfn.XLOOKUP($C202, '15. New Fleet Description'!$A$14:$A$815,'15. New Fleet Description'!R$14:R$815, "", 0, 1)</f>
        <v/>
      </c>
      <c r="R202" s="541" t="str">
        <f>_xlfn.XLOOKUP($C202, '15. New Fleet Description'!$A$14:$A$815,'15. New Fleet Description'!S$14:S$815, "", 0, 1)</f>
        <v/>
      </c>
      <c r="S202" s="541" t="str">
        <f>_xlfn.XLOOKUP($C202, '15. New Fleet Description'!$A$14:$A$815,'15. New Fleet Description'!T$14:T$815, "", 0, 1)</f>
        <v/>
      </c>
      <c r="T202" s="541" t="str">
        <f>_xlfn.XLOOKUP($C202, '15. New Fleet Description'!$A$14:$A$815,'15. New Fleet Description'!U$14:U$815, "", 0, 1)</f>
        <v/>
      </c>
      <c r="U202" s="541" t="str">
        <f>_xlfn.XLOOKUP($C202, '15. New Fleet Description'!$A$14:$A$815,'15. New Fleet Description'!V$14:V$815, "", 0, 1)</f>
        <v/>
      </c>
      <c r="V202" s="541" t="str">
        <f>_xlfn.XLOOKUP($C202, '15. New Fleet Description'!$A$14:$A$815,'15. New Fleet Description'!W$14:W$815, "", 0, 1)</f>
        <v/>
      </c>
      <c r="W202" s="541" t="str">
        <f>_xlfn.XLOOKUP($C202, '15. New Fleet Description'!$A$14:$A$815,'15. New Fleet Description'!X$14:X$815, "", 0, 1)</f>
        <v/>
      </c>
      <c r="X202" s="541" t="str">
        <f>_xlfn.XLOOKUP($C202, '15. New Fleet Description'!$A$14:$A$815,'15. New Fleet Description'!Z$14:Z$815, "", 0, 1)</f>
        <v/>
      </c>
      <c r="Y202" s="541" t="str">
        <f>_xlfn.XLOOKUP($C202, '15. New Fleet Description'!$A$14:$A$815,'15. New Fleet Description'!AA$14:AA$815, "", 0, 1)</f>
        <v/>
      </c>
      <c r="Z202" s="541" t="str">
        <f>_xlfn.XLOOKUP($C202, '15. New Fleet Description'!$A$14:$A$815,'15. New Fleet Description'!AB$14:AB$815, "", 0, 1)</f>
        <v/>
      </c>
      <c r="AA202" s="1076"/>
      <c r="AB202" s="1076" t="s">
        <v>212</v>
      </c>
      <c r="AC202" s="1091"/>
      <c r="AD202" s="1011"/>
      <c r="AE202" s="1011"/>
      <c r="AF202" s="1011"/>
      <c r="AG202" s="1092"/>
      <c r="AH202" s="1093"/>
      <c r="AI202" s="1093"/>
      <c r="AJ202" s="1093"/>
      <c r="AK202" s="1093"/>
      <c r="AL202" s="1093"/>
      <c r="AM202" s="1093"/>
      <c r="AN202" s="1093"/>
      <c r="AO202" s="1093"/>
      <c r="AP202" s="1094"/>
      <c r="AQ202" s="1092"/>
      <c r="AR202" s="1093"/>
      <c r="AS202" s="1093"/>
      <c r="AT202" s="1093"/>
      <c r="AU202" s="1093"/>
      <c r="AV202" s="1093"/>
      <c r="AW202" s="1093"/>
      <c r="AX202" s="1093"/>
      <c r="AY202" s="1093"/>
      <c r="AZ202" s="1093"/>
      <c r="BA202" s="1093"/>
      <c r="BB202" s="1093"/>
      <c r="BC202" s="1095"/>
      <c r="BD202" s="1096"/>
      <c r="BE202" s="1096"/>
      <c r="BF202" s="1237"/>
      <c r="BG202" s="1092"/>
      <c r="BH202" s="1093"/>
      <c r="BI202" s="1093"/>
      <c r="BJ202" s="1093"/>
      <c r="BK202" s="1097"/>
      <c r="BL202" s="1098"/>
      <c r="BM202" s="1093"/>
    </row>
    <row r="203" spans="1:65" ht="30" x14ac:dyDescent="0.25">
      <c r="A203" s="1182" t="s">
        <v>1763</v>
      </c>
      <c r="B203" s="1021"/>
      <c r="C203" s="1075"/>
      <c r="D203" s="515" t="str">
        <f>_xlfn.XLOOKUP($C203, '15. New Fleet Description'!$A$14:$A$815,'15. New Fleet Description'!H$14:H$815, "", 0, 1)</f>
        <v/>
      </c>
      <c r="E203" s="541" t="str">
        <f>_xlfn.XLOOKUP($C203, '15. New Fleet Description'!$A$14:$A$815,'15. New Fleet Description'!B$14:B$815, "", 0, 1)</f>
        <v/>
      </c>
      <c r="F203" s="541" t="str">
        <f>_xlfn.XLOOKUP($C203, '15. New Fleet Description'!$A$14:$A$815,'15. New Fleet Description'!C$14:C$815, "", 0, 1)</f>
        <v/>
      </c>
      <c r="G203" s="541" t="str">
        <f>_xlfn.XLOOKUP($C203, '15. New Fleet Description'!$A$14:$A$815,'15. New Fleet Description'!D$14:D$815, "", 0, 1)</f>
        <v/>
      </c>
      <c r="H203" s="541" t="str">
        <f>_xlfn.XLOOKUP($C203, '15. New Fleet Description'!$A$14:$A$815,'15. New Fleet Description'!E$14:E$815, "", 0, 1)</f>
        <v/>
      </c>
      <c r="I203" s="541" t="str">
        <f>_xlfn.XLOOKUP($C203, '15. New Fleet Description'!$A$14:$A$815,'15. New Fleet Description'!F$14:F$815, "", 0, 1)</f>
        <v/>
      </c>
      <c r="J203" s="541" t="str">
        <f>_xlfn.XLOOKUP($C203, '15. New Fleet Description'!$A$14:$A$815,'15. New Fleet Description'!G$14:G$815, "", 0, 1)</f>
        <v/>
      </c>
      <c r="K203" s="726" t="str">
        <f>_xlfn.XLOOKUP($C203, '15. New Fleet Description'!$A$14:$A$815,'15. New Fleet Description'!K$14:K$815, "", 0, 1)</f>
        <v/>
      </c>
      <c r="L203" s="541" t="str">
        <f>_xlfn.XLOOKUP($C203, '15. New Fleet Description'!$A$14:$A$815,'15. New Fleet Description'!L$14:L$815, "", 0, 1)</f>
        <v/>
      </c>
      <c r="M203" s="541" t="str">
        <f>_xlfn.XLOOKUP($C203, '15. New Fleet Description'!$A$14:$A$815,'15. New Fleet Description'!M$14:M$815, "", 0, 1)</f>
        <v/>
      </c>
      <c r="N203" s="541" t="str">
        <f>_xlfn.XLOOKUP($C203, '15. New Fleet Description'!$A$14:$A$815,'15. New Fleet Description'!N$14:N$815, "", 0, 1)</f>
        <v/>
      </c>
      <c r="O203" s="541" t="str">
        <f>_xlfn.XLOOKUP($C203, '15. New Fleet Description'!$A$14:$A$815,'15. New Fleet Description'!O$14:O$815, "", 0, 1)</f>
        <v/>
      </c>
      <c r="P203" s="541" t="str">
        <f>_xlfn.XLOOKUP($C203, '15. New Fleet Description'!$A$14:$A$815,'15. New Fleet Description'!P$14:P$815, "", 0, 1)</f>
        <v/>
      </c>
      <c r="Q203" s="541" t="str">
        <f>_xlfn.XLOOKUP($C203, '15. New Fleet Description'!$A$14:$A$815,'15. New Fleet Description'!R$14:R$815, "", 0, 1)</f>
        <v/>
      </c>
      <c r="R203" s="541" t="str">
        <f>_xlfn.XLOOKUP($C203, '15. New Fleet Description'!$A$14:$A$815,'15. New Fleet Description'!S$14:S$815, "", 0, 1)</f>
        <v/>
      </c>
      <c r="S203" s="541" t="str">
        <f>_xlfn.XLOOKUP($C203, '15. New Fleet Description'!$A$14:$A$815,'15. New Fleet Description'!T$14:T$815, "", 0, 1)</f>
        <v/>
      </c>
      <c r="T203" s="541" t="str">
        <f>_xlfn.XLOOKUP($C203, '15. New Fleet Description'!$A$14:$A$815,'15. New Fleet Description'!U$14:U$815, "", 0, 1)</f>
        <v/>
      </c>
      <c r="U203" s="541" t="str">
        <f>_xlfn.XLOOKUP($C203, '15. New Fleet Description'!$A$14:$A$815,'15. New Fleet Description'!V$14:V$815, "", 0, 1)</f>
        <v/>
      </c>
      <c r="V203" s="541" t="str">
        <f>_xlfn.XLOOKUP($C203, '15. New Fleet Description'!$A$14:$A$815,'15. New Fleet Description'!W$14:W$815, "", 0, 1)</f>
        <v/>
      </c>
      <c r="W203" s="541" t="str">
        <f>_xlfn.XLOOKUP($C203, '15. New Fleet Description'!$A$14:$A$815,'15. New Fleet Description'!X$14:X$815, "", 0, 1)</f>
        <v/>
      </c>
      <c r="X203" s="541" t="str">
        <f>_xlfn.XLOOKUP($C203, '15. New Fleet Description'!$A$14:$A$815,'15. New Fleet Description'!Z$14:Z$815, "", 0, 1)</f>
        <v/>
      </c>
      <c r="Y203" s="541" t="str">
        <f>_xlfn.XLOOKUP($C203, '15. New Fleet Description'!$A$14:$A$815,'15. New Fleet Description'!AA$14:AA$815, "", 0, 1)</f>
        <v/>
      </c>
      <c r="Z203" s="541" t="str">
        <f>_xlfn.XLOOKUP($C203, '15. New Fleet Description'!$A$14:$A$815,'15. New Fleet Description'!AB$14:AB$815, "", 0, 1)</f>
        <v/>
      </c>
      <c r="AA203" s="1076"/>
      <c r="AB203" s="1076" t="s">
        <v>212</v>
      </c>
      <c r="AC203" s="1091"/>
      <c r="AD203" s="1011"/>
      <c r="AE203" s="1011"/>
      <c r="AF203" s="1011"/>
      <c r="AG203" s="1092"/>
      <c r="AH203" s="1093"/>
      <c r="AI203" s="1093"/>
      <c r="AJ203" s="1093"/>
      <c r="AK203" s="1093"/>
      <c r="AL203" s="1093"/>
      <c r="AM203" s="1093"/>
      <c r="AN203" s="1093"/>
      <c r="AO203" s="1093"/>
      <c r="AP203" s="1094"/>
      <c r="AQ203" s="1092"/>
      <c r="AR203" s="1093"/>
      <c r="AS203" s="1093"/>
      <c r="AT203" s="1093"/>
      <c r="AU203" s="1093"/>
      <c r="AV203" s="1093"/>
      <c r="AW203" s="1093"/>
      <c r="AX203" s="1093"/>
      <c r="AY203" s="1093"/>
      <c r="AZ203" s="1093"/>
      <c r="BA203" s="1093"/>
      <c r="BB203" s="1093"/>
      <c r="BC203" s="1095"/>
      <c r="BD203" s="1096"/>
      <c r="BE203" s="1096"/>
      <c r="BF203" s="1237"/>
      <c r="BG203" s="1092"/>
      <c r="BH203" s="1093"/>
      <c r="BI203" s="1093"/>
      <c r="BJ203" s="1093"/>
      <c r="BK203" s="1097"/>
      <c r="BL203" s="1098"/>
      <c r="BM203" s="1093"/>
    </row>
    <row r="204" spans="1:65" ht="30" x14ac:dyDescent="0.25">
      <c r="A204" s="1182" t="s">
        <v>1764</v>
      </c>
      <c r="B204" s="1021"/>
      <c r="C204" s="1075"/>
      <c r="D204" s="515" t="str">
        <f>_xlfn.XLOOKUP($C204, '15. New Fleet Description'!$A$14:$A$815,'15. New Fleet Description'!H$14:H$815, "", 0, 1)</f>
        <v/>
      </c>
      <c r="E204" s="541" t="str">
        <f>_xlfn.XLOOKUP($C204, '15. New Fleet Description'!$A$14:$A$815,'15. New Fleet Description'!B$14:B$815, "", 0, 1)</f>
        <v/>
      </c>
      <c r="F204" s="541" t="str">
        <f>_xlfn.XLOOKUP($C204, '15. New Fleet Description'!$A$14:$A$815,'15. New Fleet Description'!C$14:C$815, "", 0, 1)</f>
        <v/>
      </c>
      <c r="G204" s="541" t="str">
        <f>_xlfn.XLOOKUP($C204, '15. New Fleet Description'!$A$14:$A$815,'15. New Fleet Description'!D$14:D$815, "", 0, 1)</f>
        <v/>
      </c>
      <c r="H204" s="541" t="str">
        <f>_xlfn.XLOOKUP($C204, '15. New Fleet Description'!$A$14:$A$815,'15. New Fleet Description'!E$14:E$815, "", 0, 1)</f>
        <v/>
      </c>
      <c r="I204" s="541" t="str">
        <f>_xlfn.XLOOKUP($C204, '15. New Fleet Description'!$A$14:$A$815,'15. New Fleet Description'!F$14:F$815, "", 0, 1)</f>
        <v/>
      </c>
      <c r="J204" s="541" t="str">
        <f>_xlfn.XLOOKUP($C204, '15. New Fleet Description'!$A$14:$A$815,'15. New Fleet Description'!G$14:G$815, "", 0, 1)</f>
        <v/>
      </c>
      <c r="K204" s="726" t="str">
        <f>_xlfn.XLOOKUP($C204, '15. New Fleet Description'!$A$14:$A$815,'15. New Fleet Description'!K$14:K$815, "", 0, 1)</f>
        <v/>
      </c>
      <c r="L204" s="541" t="str">
        <f>_xlfn.XLOOKUP($C204, '15. New Fleet Description'!$A$14:$A$815,'15. New Fleet Description'!L$14:L$815, "", 0, 1)</f>
        <v/>
      </c>
      <c r="M204" s="541" t="str">
        <f>_xlfn.XLOOKUP($C204, '15. New Fleet Description'!$A$14:$A$815,'15. New Fleet Description'!M$14:M$815, "", 0, 1)</f>
        <v/>
      </c>
      <c r="N204" s="541" t="str">
        <f>_xlfn.XLOOKUP($C204, '15. New Fleet Description'!$A$14:$A$815,'15. New Fleet Description'!N$14:N$815, "", 0, 1)</f>
        <v/>
      </c>
      <c r="O204" s="541" t="str">
        <f>_xlfn.XLOOKUP($C204, '15. New Fleet Description'!$A$14:$A$815,'15. New Fleet Description'!O$14:O$815, "", 0, 1)</f>
        <v/>
      </c>
      <c r="P204" s="541" t="str">
        <f>_xlfn.XLOOKUP($C204, '15. New Fleet Description'!$A$14:$A$815,'15. New Fleet Description'!P$14:P$815, "", 0, 1)</f>
        <v/>
      </c>
      <c r="Q204" s="541" t="str">
        <f>_xlfn.XLOOKUP($C204, '15. New Fleet Description'!$A$14:$A$815,'15. New Fleet Description'!R$14:R$815, "", 0, 1)</f>
        <v/>
      </c>
      <c r="R204" s="541" t="str">
        <f>_xlfn.XLOOKUP($C204, '15. New Fleet Description'!$A$14:$A$815,'15. New Fleet Description'!S$14:S$815, "", 0, 1)</f>
        <v/>
      </c>
      <c r="S204" s="541" t="str">
        <f>_xlfn.XLOOKUP($C204, '15. New Fleet Description'!$A$14:$A$815,'15. New Fleet Description'!T$14:T$815, "", 0, 1)</f>
        <v/>
      </c>
      <c r="T204" s="541" t="str">
        <f>_xlfn.XLOOKUP($C204, '15. New Fleet Description'!$A$14:$A$815,'15. New Fleet Description'!U$14:U$815, "", 0, 1)</f>
        <v/>
      </c>
      <c r="U204" s="541" t="str">
        <f>_xlfn.XLOOKUP($C204, '15. New Fleet Description'!$A$14:$A$815,'15. New Fleet Description'!V$14:V$815, "", 0, 1)</f>
        <v/>
      </c>
      <c r="V204" s="541" t="str">
        <f>_xlfn.XLOOKUP($C204, '15. New Fleet Description'!$A$14:$A$815,'15. New Fleet Description'!W$14:W$815, "", 0, 1)</f>
        <v/>
      </c>
      <c r="W204" s="541" t="str">
        <f>_xlfn.XLOOKUP($C204, '15. New Fleet Description'!$A$14:$A$815,'15. New Fleet Description'!X$14:X$815, "", 0, 1)</f>
        <v/>
      </c>
      <c r="X204" s="541" t="str">
        <f>_xlfn.XLOOKUP($C204, '15. New Fleet Description'!$A$14:$A$815,'15. New Fleet Description'!Z$14:Z$815, "", 0, 1)</f>
        <v/>
      </c>
      <c r="Y204" s="541" t="str">
        <f>_xlfn.XLOOKUP($C204, '15. New Fleet Description'!$A$14:$A$815,'15. New Fleet Description'!AA$14:AA$815, "", 0, 1)</f>
        <v/>
      </c>
      <c r="Z204" s="541" t="str">
        <f>_xlfn.XLOOKUP($C204, '15. New Fleet Description'!$A$14:$A$815,'15. New Fleet Description'!AB$14:AB$815, "", 0, 1)</f>
        <v/>
      </c>
      <c r="AA204" s="1076"/>
      <c r="AB204" s="1076" t="s">
        <v>212</v>
      </c>
      <c r="AC204" s="1091"/>
      <c r="AD204" s="1011"/>
      <c r="AE204" s="1011"/>
      <c r="AF204" s="1011"/>
      <c r="AG204" s="1092"/>
      <c r="AH204" s="1093"/>
      <c r="AI204" s="1093"/>
      <c r="AJ204" s="1093"/>
      <c r="AK204" s="1093"/>
      <c r="AL204" s="1093"/>
      <c r="AM204" s="1093"/>
      <c r="AN204" s="1093"/>
      <c r="AO204" s="1093"/>
      <c r="AP204" s="1094"/>
      <c r="AQ204" s="1092"/>
      <c r="AR204" s="1093"/>
      <c r="AS204" s="1093"/>
      <c r="AT204" s="1093"/>
      <c r="AU204" s="1093"/>
      <c r="AV204" s="1093"/>
      <c r="AW204" s="1093"/>
      <c r="AX204" s="1093"/>
      <c r="AY204" s="1093"/>
      <c r="AZ204" s="1093"/>
      <c r="BA204" s="1093"/>
      <c r="BB204" s="1093"/>
      <c r="BC204" s="1095"/>
      <c r="BD204" s="1096"/>
      <c r="BE204" s="1096"/>
      <c r="BF204" s="1237"/>
      <c r="BG204" s="1092"/>
      <c r="BH204" s="1093"/>
      <c r="BI204" s="1093"/>
      <c r="BJ204" s="1093"/>
      <c r="BK204" s="1097"/>
      <c r="BL204" s="1098"/>
      <c r="BM204" s="1093"/>
    </row>
    <row r="205" spans="1:65" ht="30" x14ac:dyDescent="0.25">
      <c r="A205" s="1182" t="s">
        <v>1765</v>
      </c>
      <c r="B205" s="1021"/>
      <c r="C205" s="1075"/>
      <c r="D205" s="515" t="str">
        <f>_xlfn.XLOOKUP($C205, '15. New Fleet Description'!$A$14:$A$815,'15. New Fleet Description'!H$14:H$815, "", 0, 1)</f>
        <v/>
      </c>
      <c r="E205" s="541" t="str">
        <f>_xlfn.XLOOKUP($C205, '15. New Fleet Description'!$A$14:$A$815,'15. New Fleet Description'!B$14:B$815, "", 0, 1)</f>
        <v/>
      </c>
      <c r="F205" s="541" t="str">
        <f>_xlfn.XLOOKUP($C205, '15. New Fleet Description'!$A$14:$A$815,'15. New Fleet Description'!C$14:C$815, "", 0, 1)</f>
        <v/>
      </c>
      <c r="G205" s="541" t="str">
        <f>_xlfn.XLOOKUP($C205, '15. New Fleet Description'!$A$14:$A$815,'15. New Fleet Description'!D$14:D$815, "", 0, 1)</f>
        <v/>
      </c>
      <c r="H205" s="541" t="str">
        <f>_xlfn.XLOOKUP($C205, '15. New Fleet Description'!$A$14:$A$815,'15. New Fleet Description'!E$14:E$815, "", 0, 1)</f>
        <v/>
      </c>
      <c r="I205" s="541" t="str">
        <f>_xlfn.XLOOKUP($C205, '15. New Fleet Description'!$A$14:$A$815,'15. New Fleet Description'!F$14:F$815, "", 0, 1)</f>
        <v/>
      </c>
      <c r="J205" s="541" t="str">
        <f>_xlfn.XLOOKUP($C205, '15. New Fleet Description'!$A$14:$A$815,'15. New Fleet Description'!G$14:G$815, "", 0, 1)</f>
        <v/>
      </c>
      <c r="K205" s="726" t="str">
        <f>_xlfn.XLOOKUP($C205, '15. New Fleet Description'!$A$14:$A$815,'15. New Fleet Description'!K$14:K$815, "", 0, 1)</f>
        <v/>
      </c>
      <c r="L205" s="541" t="str">
        <f>_xlfn.XLOOKUP($C205, '15. New Fleet Description'!$A$14:$A$815,'15. New Fleet Description'!L$14:L$815, "", 0, 1)</f>
        <v/>
      </c>
      <c r="M205" s="541" t="str">
        <f>_xlfn.XLOOKUP($C205, '15. New Fleet Description'!$A$14:$A$815,'15. New Fleet Description'!M$14:M$815, "", 0, 1)</f>
        <v/>
      </c>
      <c r="N205" s="541" t="str">
        <f>_xlfn.XLOOKUP($C205, '15. New Fleet Description'!$A$14:$A$815,'15. New Fleet Description'!N$14:N$815, "", 0, 1)</f>
        <v/>
      </c>
      <c r="O205" s="541" t="str">
        <f>_xlfn.XLOOKUP($C205, '15. New Fleet Description'!$A$14:$A$815,'15. New Fleet Description'!O$14:O$815, "", 0, 1)</f>
        <v/>
      </c>
      <c r="P205" s="541" t="str">
        <f>_xlfn.XLOOKUP($C205, '15. New Fleet Description'!$A$14:$A$815,'15. New Fleet Description'!P$14:P$815, "", 0, 1)</f>
        <v/>
      </c>
      <c r="Q205" s="541" t="str">
        <f>_xlfn.XLOOKUP($C205, '15. New Fleet Description'!$A$14:$A$815,'15. New Fleet Description'!R$14:R$815, "", 0, 1)</f>
        <v/>
      </c>
      <c r="R205" s="541" t="str">
        <f>_xlfn.XLOOKUP($C205, '15. New Fleet Description'!$A$14:$A$815,'15. New Fleet Description'!S$14:S$815, "", 0, 1)</f>
        <v/>
      </c>
      <c r="S205" s="541" t="str">
        <f>_xlfn.XLOOKUP($C205, '15. New Fleet Description'!$A$14:$A$815,'15. New Fleet Description'!T$14:T$815, "", 0, 1)</f>
        <v/>
      </c>
      <c r="T205" s="541" t="str">
        <f>_xlfn.XLOOKUP($C205, '15. New Fleet Description'!$A$14:$A$815,'15. New Fleet Description'!U$14:U$815, "", 0, 1)</f>
        <v/>
      </c>
      <c r="U205" s="541" t="str">
        <f>_xlfn.XLOOKUP($C205, '15. New Fleet Description'!$A$14:$A$815,'15. New Fleet Description'!V$14:V$815, "", 0, 1)</f>
        <v/>
      </c>
      <c r="V205" s="541" t="str">
        <f>_xlfn.XLOOKUP($C205, '15. New Fleet Description'!$A$14:$A$815,'15. New Fleet Description'!W$14:W$815, "", 0, 1)</f>
        <v/>
      </c>
      <c r="W205" s="541" t="str">
        <f>_xlfn.XLOOKUP($C205, '15. New Fleet Description'!$A$14:$A$815,'15. New Fleet Description'!X$14:X$815, "", 0, 1)</f>
        <v/>
      </c>
      <c r="X205" s="541" t="str">
        <f>_xlfn.XLOOKUP($C205, '15. New Fleet Description'!$A$14:$A$815,'15. New Fleet Description'!Z$14:Z$815, "", 0, 1)</f>
        <v/>
      </c>
      <c r="Y205" s="541" t="str">
        <f>_xlfn.XLOOKUP($C205, '15. New Fleet Description'!$A$14:$A$815,'15. New Fleet Description'!AA$14:AA$815, "", 0, 1)</f>
        <v/>
      </c>
      <c r="Z205" s="541" t="str">
        <f>_xlfn.XLOOKUP($C205, '15. New Fleet Description'!$A$14:$A$815,'15. New Fleet Description'!AB$14:AB$815, "", 0, 1)</f>
        <v/>
      </c>
      <c r="AA205" s="1076"/>
      <c r="AB205" s="1076" t="s">
        <v>212</v>
      </c>
      <c r="AC205" s="1091"/>
      <c r="AD205" s="1011"/>
      <c r="AE205" s="1011"/>
      <c r="AF205" s="1011"/>
      <c r="AG205" s="1092"/>
      <c r="AH205" s="1093"/>
      <c r="AI205" s="1093"/>
      <c r="AJ205" s="1093"/>
      <c r="AK205" s="1093"/>
      <c r="AL205" s="1093"/>
      <c r="AM205" s="1093"/>
      <c r="AN205" s="1093"/>
      <c r="AO205" s="1093"/>
      <c r="AP205" s="1094"/>
      <c r="AQ205" s="1092"/>
      <c r="AR205" s="1093"/>
      <c r="AS205" s="1093"/>
      <c r="AT205" s="1093"/>
      <c r="AU205" s="1093"/>
      <c r="AV205" s="1093"/>
      <c r="AW205" s="1093"/>
      <c r="AX205" s="1093"/>
      <c r="AY205" s="1093"/>
      <c r="AZ205" s="1093"/>
      <c r="BA205" s="1093"/>
      <c r="BB205" s="1093"/>
      <c r="BC205" s="1095"/>
      <c r="BD205" s="1096"/>
      <c r="BE205" s="1096"/>
      <c r="BF205" s="1237"/>
      <c r="BG205" s="1092"/>
      <c r="BH205" s="1093"/>
      <c r="BI205" s="1093"/>
      <c r="BJ205" s="1093"/>
      <c r="BK205" s="1097"/>
      <c r="BL205" s="1098"/>
      <c r="BM205" s="1093"/>
    </row>
    <row r="206" spans="1:65" ht="30" x14ac:dyDescent="0.25">
      <c r="A206" s="1182" t="s">
        <v>1766</v>
      </c>
      <c r="B206" s="1021"/>
      <c r="C206" s="1075"/>
      <c r="D206" s="515" t="str">
        <f>_xlfn.XLOOKUP($C206, '15. New Fleet Description'!$A$14:$A$815,'15. New Fleet Description'!H$14:H$815, "", 0, 1)</f>
        <v/>
      </c>
      <c r="E206" s="541" t="str">
        <f>_xlfn.XLOOKUP($C206, '15. New Fleet Description'!$A$14:$A$815,'15. New Fleet Description'!B$14:B$815, "", 0, 1)</f>
        <v/>
      </c>
      <c r="F206" s="541" t="str">
        <f>_xlfn.XLOOKUP($C206, '15. New Fleet Description'!$A$14:$A$815,'15. New Fleet Description'!C$14:C$815, "", 0, 1)</f>
        <v/>
      </c>
      <c r="G206" s="541" t="str">
        <f>_xlfn.XLOOKUP($C206, '15. New Fleet Description'!$A$14:$A$815,'15. New Fleet Description'!D$14:D$815, "", 0, 1)</f>
        <v/>
      </c>
      <c r="H206" s="541" t="str">
        <f>_xlfn.XLOOKUP($C206, '15. New Fleet Description'!$A$14:$A$815,'15. New Fleet Description'!E$14:E$815, "", 0, 1)</f>
        <v/>
      </c>
      <c r="I206" s="541" t="str">
        <f>_xlfn.XLOOKUP($C206, '15. New Fleet Description'!$A$14:$A$815,'15. New Fleet Description'!F$14:F$815, "", 0, 1)</f>
        <v/>
      </c>
      <c r="J206" s="541" t="str">
        <f>_xlfn.XLOOKUP($C206, '15. New Fleet Description'!$A$14:$A$815,'15. New Fleet Description'!G$14:G$815, "", 0, 1)</f>
        <v/>
      </c>
      <c r="K206" s="726" t="str">
        <f>_xlfn.XLOOKUP($C206, '15. New Fleet Description'!$A$14:$A$815,'15. New Fleet Description'!K$14:K$815, "", 0, 1)</f>
        <v/>
      </c>
      <c r="L206" s="541" t="str">
        <f>_xlfn.XLOOKUP($C206, '15. New Fleet Description'!$A$14:$A$815,'15. New Fleet Description'!L$14:L$815, "", 0, 1)</f>
        <v/>
      </c>
      <c r="M206" s="541" t="str">
        <f>_xlfn.XLOOKUP($C206, '15. New Fleet Description'!$A$14:$A$815,'15. New Fleet Description'!M$14:M$815, "", 0, 1)</f>
        <v/>
      </c>
      <c r="N206" s="541" t="str">
        <f>_xlfn.XLOOKUP($C206, '15. New Fleet Description'!$A$14:$A$815,'15. New Fleet Description'!N$14:N$815, "", 0, 1)</f>
        <v/>
      </c>
      <c r="O206" s="541" t="str">
        <f>_xlfn.XLOOKUP($C206, '15. New Fleet Description'!$A$14:$A$815,'15. New Fleet Description'!O$14:O$815, "", 0, 1)</f>
        <v/>
      </c>
      <c r="P206" s="541" t="str">
        <f>_xlfn.XLOOKUP($C206, '15. New Fleet Description'!$A$14:$A$815,'15. New Fleet Description'!P$14:P$815, "", 0, 1)</f>
        <v/>
      </c>
      <c r="Q206" s="541" t="str">
        <f>_xlfn.XLOOKUP($C206, '15. New Fleet Description'!$A$14:$A$815,'15. New Fleet Description'!R$14:R$815, "", 0, 1)</f>
        <v/>
      </c>
      <c r="R206" s="541" t="str">
        <f>_xlfn.XLOOKUP($C206, '15. New Fleet Description'!$A$14:$A$815,'15. New Fleet Description'!S$14:S$815, "", 0, 1)</f>
        <v/>
      </c>
      <c r="S206" s="541" t="str">
        <f>_xlfn.XLOOKUP($C206, '15. New Fleet Description'!$A$14:$A$815,'15. New Fleet Description'!T$14:T$815, "", 0, 1)</f>
        <v/>
      </c>
      <c r="T206" s="541" t="str">
        <f>_xlfn.XLOOKUP($C206, '15. New Fleet Description'!$A$14:$A$815,'15. New Fleet Description'!U$14:U$815, "", 0, 1)</f>
        <v/>
      </c>
      <c r="U206" s="541" t="str">
        <f>_xlfn.XLOOKUP($C206, '15. New Fleet Description'!$A$14:$A$815,'15. New Fleet Description'!V$14:V$815, "", 0, 1)</f>
        <v/>
      </c>
      <c r="V206" s="541" t="str">
        <f>_xlfn.XLOOKUP($C206, '15. New Fleet Description'!$A$14:$A$815,'15. New Fleet Description'!W$14:W$815, "", 0, 1)</f>
        <v/>
      </c>
      <c r="W206" s="541" t="str">
        <f>_xlfn.XLOOKUP($C206, '15. New Fleet Description'!$A$14:$A$815,'15. New Fleet Description'!X$14:X$815, "", 0, 1)</f>
        <v/>
      </c>
      <c r="X206" s="541" t="str">
        <f>_xlfn.XLOOKUP($C206, '15. New Fleet Description'!$A$14:$A$815,'15. New Fleet Description'!Z$14:Z$815, "", 0, 1)</f>
        <v/>
      </c>
      <c r="Y206" s="541" t="str">
        <f>_xlfn.XLOOKUP($C206, '15. New Fleet Description'!$A$14:$A$815,'15. New Fleet Description'!AA$14:AA$815, "", 0, 1)</f>
        <v/>
      </c>
      <c r="Z206" s="541" t="str">
        <f>_xlfn.XLOOKUP($C206, '15. New Fleet Description'!$A$14:$A$815,'15. New Fleet Description'!AB$14:AB$815, "", 0, 1)</f>
        <v/>
      </c>
      <c r="AA206" s="1076"/>
      <c r="AB206" s="1076" t="s">
        <v>212</v>
      </c>
      <c r="AC206" s="1091"/>
      <c r="AD206" s="1011"/>
      <c r="AE206" s="1011"/>
      <c r="AF206" s="1011"/>
      <c r="AG206" s="1092"/>
      <c r="AH206" s="1093"/>
      <c r="AI206" s="1093"/>
      <c r="AJ206" s="1093"/>
      <c r="AK206" s="1093"/>
      <c r="AL206" s="1093"/>
      <c r="AM206" s="1093"/>
      <c r="AN206" s="1093"/>
      <c r="AO206" s="1093"/>
      <c r="AP206" s="1094"/>
      <c r="AQ206" s="1092"/>
      <c r="AR206" s="1093"/>
      <c r="AS206" s="1093"/>
      <c r="AT206" s="1093"/>
      <c r="AU206" s="1093"/>
      <c r="AV206" s="1093"/>
      <c r="AW206" s="1093"/>
      <c r="AX206" s="1093"/>
      <c r="AY206" s="1093"/>
      <c r="AZ206" s="1093"/>
      <c r="BA206" s="1093"/>
      <c r="BB206" s="1093"/>
      <c r="BC206" s="1095"/>
      <c r="BD206" s="1096"/>
      <c r="BE206" s="1096"/>
      <c r="BF206" s="1237"/>
      <c r="BG206" s="1092"/>
      <c r="BH206" s="1093"/>
      <c r="BI206" s="1093"/>
      <c r="BJ206" s="1093"/>
      <c r="BK206" s="1097"/>
      <c r="BL206" s="1098"/>
      <c r="BM206" s="1093"/>
    </row>
    <row r="207" spans="1:65" ht="30" x14ac:dyDescent="0.25">
      <c r="A207" s="1182" t="s">
        <v>1767</v>
      </c>
      <c r="B207" s="1021"/>
      <c r="C207" s="1075"/>
      <c r="D207" s="515" t="str">
        <f>_xlfn.XLOOKUP($C207, '15. New Fleet Description'!$A$14:$A$815,'15. New Fleet Description'!H$14:H$815, "", 0, 1)</f>
        <v/>
      </c>
      <c r="E207" s="541" t="str">
        <f>_xlfn.XLOOKUP($C207, '15. New Fleet Description'!$A$14:$A$815,'15. New Fleet Description'!B$14:B$815, "", 0, 1)</f>
        <v/>
      </c>
      <c r="F207" s="541" t="str">
        <f>_xlfn.XLOOKUP($C207, '15. New Fleet Description'!$A$14:$A$815,'15. New Fleet Description'!C$14:C$815, "", 0, 1)</f>
        <v/>
      </c>
      <c r="G207" s="541" t="str">
        <f>_xlfn.XLOOKUP($C207, '15. New Fleet Description'!$A$14:$A$815,'15. New Fleet Description'!D$14:D$815, "", 0, 1)</f>
        <v/>
      </c>
      <c r="H207" s="541" t="str">
        <f>_xlfn.XLOOKUP($C207, '15. New Fleet Description'!$A$14:$A$815,'15. New Fleet Description'!E$14:E$815, "", 0, 1)</f>
        <v/>
      </c>
      <c r="I207" s="541" t="str">
        <f>_xlfn.XLOOKUP($C207, '15. New Fleet Description'!$A$14:$A$815,'15. New Fleet Description'!F$14:F$815, "", 0, 1)</f>
        <v/>
      </c>
      <c r="J207" s="541" t="str">
        <f>_xlfn.XLOOKUP($C207, '15. New Fleet Description'!$A$14:$A$815,'15. New Fleet Description'!G$14:G$815, "", 0, 1)</f>
        <v/>
      </c>
      <c r="K207" s="726" t="str">
        <f>_xlfn.XLOOKUP($C207, '15. New Fleet Description'!$A$14:$A$815,'15. New Fleet Description'!K$14:K$815, "", 0, 1)</f>
        <v/>
      </c>
      <c r="L207" s="541" t="str">
        <f>_xlfn.XLOOKUP($C207, '15. New Fleet Description'!$A$14:$A$815,'15. New Fleet Description'!L$14:L$815, "", 0, 1)</f>
        <v/>
      </c>
      <c r="M207" s="541" t="str">
        <f>_xlfn.XLOOKUP($C207, '15. New Fleet Description'!$A$14:$A$815,'15. New Fleet Description'!M$14:M$815, "", 0, 1)</f>
        <v/>
      </c>
      <c r="N207" s="541" t="str">
        <f>_xlfn.XLOOKUP($C207, '15. New Fleet Description'!$A$14:$A$815,'15. New Fleet Description'!N$14:N$815, "", 0, 1)</f>
        <v/>
      </c>
      <c r="O207" s="541" t="str">
        <f>_xlfn.XLOOKUP($C207, '15. New Fleet Description'!$A$14:$A$815,'15. New Fleet Description'!O$14:O$815, "", 0, 1)</f>
        <v/>
      </c>
      <c r="P207" s="541" t="str">
        <f>_xlfn.XLOOKUP($C207, '15. New Fleet Description'!$A$14:$A$815,'15. New Fleet Description'!P$14:P$815, "", 0, 1)</f>
        <v/>
      </c>
      <c r="Q207" s="541" t="str">
        <f>_xlfn.XLOOKUP($C207, '15. New Fleet Description'!$A$14:$A$815,'15. New Fleet Description'!R$14:R$815, "", 0, 1)</f>
        <v/>
      </c>
      <c r="R207" s="541" t="str">
        <f>_xlfn.XLOOKUP($C207, '15. New Fleet Description'!$A$14:$A$815,'15. New Fleet Description'!S$14:S$815, "", 0, 1)</f>
        <v/>
      </c>
      <c r="S207" s="541" t="str">
        <f>_xlfn.XLOOKUP($C207, '15. New Fleet Description'!$A$14:$A$815,'15. New Fleet Description'!T$14:T$815, "", 0, 1)</f>
        <v/>
      </c>
      <c r="T207" s="541" t="str">
        <f>_xlfn.XLOOKUP($C207, '15. New Fleet Description'!$A$14:$A$815,'15. New Fleet Description'!U$14:U$815, "", 0, 1)</f>
        <v/>
      </c>
      <c r="U207" s="541" t="str">
        <f>_xlfn.XLOOKUP($C207, '15. New Fleet Description'!$A$14:$A$815,'15. New Fleet Description'!V$14:V$815, "", 0, 1)</f>
        <v/>
      </c>
      <c r="V207" s="541" t="str">
        <f>_xlfn.XLOOKUP($C207, '15. New Fleet Description'!$A$14:$A$815,'15. New Fleet Description'!W$14:W$815, "", 0, 1)</f>
        <v/>
      </c>
      <c r="W207" s="541" t="str">
        <f>_xlfn.XLOOKUP($C207, '15. New Fleet Description'!$A$14:$A$815,'15. New Fleet Description'!X$14:X$815, "", 0, 1)</f>
        <v/>
      </c>
      <c r="X207" s="541" t="str">
        <f>_xlfn.XLOOKUP($C207, '15. New Fleet Description'!$A$14:$A$815,'15. New Fleet Description'!Z$14:Z$815, "", 0, 1)</f>
        <v/>
      </c>
      <c r="Y207" s="541" t="str">
        <f>_xlfn.XLOOKUP($C207, '15. New Fleet Description'!$A$14:$A$815,'15. New Fleet Description'!AA$14:AA$815, "", 0, 1)</f>
        <v/>
      </c>
      <c r="Z207" s="541" t="str">
        <f>_xlfn.XLOOKUP($C207, '15. New Fleet Description'!$A$14:$A$815,'15. New Fleet Description'!AB$14:AB$815, "", 0, 1)</f>
        <v/>
      </c>
      <c r="AA207" s="1076"/>
      <c r="AB207" s="1076" t="s">
        <v>212</v>
      </c>
      <c r="AC207" s="1091"/>
      <c r="AD207" s="1011"/>
      <c r="AE207" s="1011"/>
      <c r="AF207" s="1011"/>
      <c r="AG207" s="1092"/>
      <c r="AH207" s="1093"/>
      <c r="AI207" s="1093"/>
      <c r="AJ207" s="1093"/>
      <c r="AK207" s="1093"/>
      <c r="AL207" s="1093"/>
      <c r="AM207" s="1093"/>
      <c r="AN207" s="1093"/>
      <c r="AO207" s="1093"/>
      <c r="AP207" s="1094"/>
      <c r="AQ207" s="1092"/>
      <c r="AR207" s="1093"/>
      <c r="AS207" s="1093"/>
      <c r="AT207" s="1093"/>
      <c r="AU207" s="1093"/>
      <c r="AV207" s="1093"/>
      <c r="AW207" s="1093"/>
      <c r="AX207" s="1093"/>
      <c r="AY207" s="1093"/>
      <c r="AZ207" s="1093"/>
      <c r="BA207" s="1093"/>
      <c r="BB207" s="1093"/>
      <c r="BC207" s="1095"/>
      <c r="BD207" s="1096"/>
      <c r="BE207" s="1096"/>
      <c r="BF207" s="1237"/>
      <c r="BG207" s="1092"/>
      <c r="BH207" s="1093"/>
      <c r="BI207" s="1093"/>
      <c r="BJ207" s="1093"/>
      <c r="BK207" s="1097"/>
      <c r="BL207" s="1098"/>
      <c r="BM207" s="1093"/>
    </row>
    <row r="208" spans="1:65" ht="30" x14ac:dyDescent="0.25">
      <c r="A208" s="1182" t="s">
        <v>1768</v>
      </c>
      <c r="B208" s="1021"/>
      <c r="C208" s="1075"/>
      <c r="D208" s="515" t="str">
        <f>_xlfn.XLOOKUP($C208, '15. New Fleet Description'!$A$14:$A$815,'15. New Fleet Description'!H$14:H$815, "", 0, 1)</f>
        <v/>
      </c>
      <c r="E208" s="541" t="str">
        <f>_xlfn.XLOOKUP($C208, '15. New Fleet Description'!$A$14:$A$815,'15. New Fleet Description'!B$14:B$815, "", 0, 1)</f>
        <v/>
      </c>
      <c r="F208" s="541" t="str">
        <f>_xlfn.XLOOKUP($C208, '15. New Fleet Description'!$A$14:$A$815,'15. New Fleet Description'!C$14:C$815, "", 0, 1)</f>
        <v/>
      </c>
      <c r="G208" s="541" t="str">
        <f>_xlfn.XLOOKUP($C208, '15. New Fleet Description'!$A$14:$A$815,'15. New Fleet Description'!D$14:D$815, "", 0, 1)</f>
        <v/>
      </c>
      <c r="H208" s="541" t="str">
        <f>_xlfn.XLOOKUP($C208, '15. New Fleet Description'!$A$14:$A$815,'15. New Fleet Description'!E$14:E$815, "", 0, 1)</f>
        <v/>
      </c>
      <c r="I208" s="541" t="str">
        <f>_xlfn.XLOOKUP($C208, '15. New Fleet Description'!$A$14:$A$815,'15. New Fleet Description'!F$14:F$815, "", 0, 1)</f>
        <v/>
      </c>
      <c r="J208" s="541" t="str">
        <f>_xlfn.XLOOKUP($C208, '15. New Fleet Description'!$A$14:$A$815,'15. New Fleet Description'!G$14:G$815, "", 0, 1)</f>
        <v/>
      </c>
      <c r="K208" s="726" t="str">
        <f>_xlfn.XLOOKUP($C208, '15. New Fleet Description'!$A$14:$A$815,'15. New Fleet Description'!K$14:K$815, "", 0, 1)</f>
        <v/>
      </c>
      <c r="L208" s="541" t="str">
        <f>_xlfn.XLOOKUP($C208, '15. New Fleet Description'!$A$14:$A$815,'15. New Fleet Description'!L$14:L$815, "", 0, 1)</f>
        <v/>
      </c>
      <c r="M208" s="541" t="str">
        <f>_xlfn.XLOOKUP($C208, '15. New Fleet Description'!$A$14:$A$815,'15. New Fleet Description'!M$14:M$815, "", 0, 1)</f>
        <v/>
      </c>
      <c r="N208" s="541" t="str">
        <f>_xlfn.XLOOKUP($C208, '15. New Fleet Description'!$A$14:$A$815,'15. New Fleet Description'!N$14:N$815, "", 0, 1)</f>
        <v/>
      </c>
      <c r="O208" s="541" t="str">
        <f>_xlfn.XLOOKUP($C208, '15. New Fleet Description'!$A$14:$A$815,'15. New Fleet Description'!O$14:O$815, "", 0, 1)</f>
        <v/>
      </c>
      <c r="P208" s="541" t="str">
        <f>_xlfn.XLOOKUP($C208, '15. New Fleet Description'!$A$14:$A$815,'15. New Fleet Description'!P$14:P$815, "", 0, 1)</f>
        <v/>
      </c>
      <c r="Q208" s="541" t="str">
        <f>_xlfn.XLOOKUP($C208, '15. New Fleet Description'!$A$14:$A$815,'15. New Fleet Description'!R$14:R$815, "", 0, 1)</f>
        <v/>
      </c>
      <c r="R208" s="541" t="str">
        <f>_xlfn.XLOOKUP($C208, '15. New Fleet Description'!$A$14:$A$815,'15. New Fleet Description'!S$14:S$815, "", 0, 1)</f>
        <v/>
      </c>
      <c r="S208" s="541" t="str">
        <f>_xlfn.XLOOKUP($C208, '15. New Fleet Description'!$A$14:$A$815,'15. New Fleet Description'!T$14:T$815, "", 0, 1)</f>
        <v/>
      </c>
      <c r="T208" s="541" t="str">
        <f>_xlfn.XLOOKUP($C208, '15. New Fleet Description'!$A$14:$A$815,'15. New Fleet Description'!U$14:U$815, "", 0, 1)</f>
        <v/>
      </c>
      <c r="U208" s="541" t="str">
        <f>_xlfn.XLOOKUP($C208, '15. New Fleet Description'!$A$14:$A$815,'15. New Fleet Description'!V$14:V$815, "", 0, 1)</f>
        <v/>
      </c>
      <c r="V208" s="541" t="str">
        <f>_xlfn.XLOOKUP($C208, '15. New Fleet Description'!$A$14:$A$815,'15. New Fleet Description'!W$14:W$815, "", 0, 1)</f>
        <v/>
      </c>
      <c r="W208" s="541" t="str">
        <f>_xlfn.XLOOKUP($C208, '15. New Fleet Description'!$A$14:$A$815,'15. New Fleet Description'!X$14:X$815, "", 0, 1)</f>
        <v/>
      </c>
      <c r="X208" s="541" t="str">
        <f>_xlfn.XLOOKUP($C208, '15. New Fleet Description'!$A$14:$A$815,'15. New Fleet Description'!Z$14:Z$815, "", 0, 1)</f>
        <v/>
      </c>
      <c r="Y208" s="541" t="str">
        <f>_xlfn.XLOOKUP($C208, '15. New Fleet Description'!$A$14:$A$815,'15. New Fleet Description'!AA$14:AA$815, "", 0, 1)</f>
        <v/>
      </c>
      <c r="Z208" s="541" t="str">
        <f>_xlfn.XLOOKUP($C208, '15. New Fleet Description'!$A$14:$A$815,'15. New Fleet Description'!AB$14:AB$815, "", 0, 1)</f>
        <v/>
      </c>
      <c r="AA208" s="1076"/>
      <c r="AB208" s="1076" t="s">
        <v>212</v>
      </c>
      <c r="AC208" s="1091"/>
      <c r="AD208" s="1011"/>
      <c r="AE208" s="1011"/>
      <c r="AF208" s="1011"/>
      <c r="AG208" s="1092"/>
      <c r="AH208" s="1093"/>
      <c r="AI208" s="1093"/>
      <c r="AJ208" s="1093"/>
      <c r="AK208" s="1093"/>
      <c r="AL208" s="1093"/>
      <c r="AM208" s="1093"/>
      <c r="AN208" s="1093"/>
      <c r="AO208" s="1093"/>
      <c r="AP208" s="1094"/>
      <c r="AQ208" s="1092"/>
      <c r="AR208" s="1093"/>
      <c r="AS208" s="1093"/>
      <c r="AT208" s="1093"/>
      <c r="AU208" s="1093"/>
      <c r="AV208" s="1093"/>
      <c r="AW208" s="1093"/>
      <c r="AX208" s="1093"/>
      <c r="AY208" s="1093"/>
      <c r="AZ208" s="1093"/>
      <c r="BA208" s="1093"/>
      <c r="BB208" s="1093"/>
      <c r="BC208" s="1095"/>
      <c r="BD208" s="1096"/>
      <c r="BE208" s="1096"/>
      <c r="BF208" s="1237"/>
      <c r="BG208" s="1092"/>
      <c r="BH208" s="1093"/>
      <c r="BI208" s="1093"/>
      <c r="BJ208" s="1093"/>
      <c r="BK208" s="1097"/>
      <c r="BL208" s="1098"/>
      <c r="BM208" s="1093"/>
    </row>
    <row r="209" spans="1:65" ht="30" x14ac:dyDescent="0.25">
      <c r="A209" s="1182" t="s">
        <v>1769</v>
      </c>
      <c r="B209" s="1021"/>
      <c r="C209" s="1075"/>
      <c r="D209" s="515" t="str">
        <f>_xlfn.XLOOKUP($C209, '15. New Fleet Description'!$A$14:$A$815,'15. New Fleet Description'!H$14:H$815, "", 0, 1)</f>
        <v/>
      </c>
      <c r="E209" s="541" t="str">
        <f>_xlfn.XLOOKUP($C209, '15. New Fleet Description'!$A$14:$A$815,'15. New Fleet Description'!B$14:B$815, "", 0, 1)</f>
        <v/>
      </c>
      <c r="F209" s="541" t="str">
        <f>_xlfn.XLOOKUP($C209, '15. New Fleet Description'!$A$14:$A$815,'15. New Fleet Description'!C$14:C$815, "", 0, 1)</f>
        <v/>
      </c>
      <c r="G209" s="541" t="str">
        <f>_xlfn.XLOOKUP($C209, '15. New Fleet Description'!$A$14:$A$815,'15. New Fleet Description'!D$14:D$815, "", 0, 1)</f>
        <v/>
      </c>
      <c r="H209" s="541" t="str">
        <f>_xlfn.XLOOKUP($C209, '15. New Fleet Description'!$A$14:$A$815,'15. New Fleet Description'!E$14:E$815, "", 0, 1)</f>
        <v/>
      </c>
      <c r="I209" s="541" t="str">
        <f>_xlfn.XLOOKUP($C209, '15. New Fleet Description'!$A$14:$A$815,'15. New Fleet Description'!F$14:F$815, "", 0, 1)</f>
        <v/>
      </c>
      <c r="J209" s="541" t="str">
        <f>_xlfn.XLOOKUP($C209, '15. New Fleet Description'!$A$14:$A$815,'15. New Fleet Description'!G$14:G$815, "", 0, 1)</f>
        <v/>
      </c>
      <c r="K209" s="726" t="str">
        <f>_xlfn.XLOOKUP($C209, '15. New Fleet Description'!$A$14:$A$815,'15. New Fleet Description'!K$14:K$815, "", 0, 1)</f>
        <v/>
      </c>
      <c r="L209" s="541" t="str">
        <f>_xlfn.XLOOKUP($C209, '15. New Fleet Description'!$A$14:$A$815,'15. New Fleet Description'!L$14:L$815, "", 0, 1)</f>
        <v/>
      </c>
      <c r="M209" s="541" t="str">
        <f>_xlfn.XLOOKUP($C209, '15. New Fleet Description'!$A$14:$A$815,'15. New Fleet Description'!M$14:M$815, "", 0, 1)</f>
        <v/>
      </c>
      <c r="N209" s="541" t="str">
        <f>_xlfn.XLOOKUP($C209, '15. New Fleet Description'!$A$14:$A$815,'15. New Fleet Description'!N$14:N$815, "", 0, 1)</f>
        <v/>
      </c>
      <c r="O209" s="541" t="str">
        <f>_xlfn.XLOOKUP($C209, '15. New Fleet Description'!$A$14:$A$815,'15. New Fleet Description'!O$14:O$815, "", 0, 1)</f>
        <v/>
      </c>
      <c r="P209" s="541" t="str">
        <f>_xlfn.XLOOKUP($C209, '15. New Fleet Description'!$A$14:$A$815,'15. New Fleet Description'!P$14:P$815, "", 0, 1)</f>
        <v/>
      </c>
      <c r="Q209" s="541" t="str">
        <f>_xlfn.XLOOKUP($C209, '15. New Fleet Description'!$A$14:$A$815,'15. New Fleet Description'!R$14:R$815, "", 0, 1)</f>
        <v/>
      </c>
      <c r="R209" s="541" t="str">
        <f>_xlfn.XLOOKUP($C209, '15. New Fleet Description'!$A$14:$A$815,'15. New Fleet Description'!S$14:S$815, "", 0, 1)</f>
        <v/>
      </c>
      <c r="S209" s="541" t="str">
        <f>_xlfn.XLOOKUP($C209, '15. New Fleet Description'!$A$14:$A$815,'15. New Fleet Description'!T$14:T$815, "", 0, 1)</f>
        <v/>
      </c>
      <c r="T209" s="541" t="str">
        <f>_xlfn.XLOOKUP($C209, '15. New Fleet Description'!$A$14:$A$815,'15. New Fleet Description'!U$14:U$815, "", 0, 1)</f>
        <v/>
      </c>
      <c r="U209" s="541" t="str">
        <f>_xlfn.XLOOKUP($C209, '15. New Fleet Description'!$A$14:$A$815,'15. New Fleet Description'!V$14:V$815, "", 0, 1)</f>
        <v/>
      </c>
      <c r="V209" s="541" t="str">
        <f>_xlfn.XLOOKUP($C209, '15. New Fleet Description'!$A$14:$A$815,'15. New Fleet Description'!W$14:W$815, "", 0, 1)</f>
        <v/>
      </c>
      <c r="W209" s="541" t="str">
        <f>_xlfn.XLOOKUP($C209, '15. New Fleet Description'!$A$14:$A$815,'15. New Fleet Description'!X$14:X$815, "", 0, 1)</f>
        <v/>
      </c>
      <c r="X209" s="541" t="str">
        <f>_xlfn.XLOOKUP($C209, '15. New Fleet Description'!$A$14:$A$815,'15. New Fleet Description'!Z$14:Z$815, "", 0, 1)</f>
        <v/>
      </c>
      <c r="Y209" s="541" t="str">
        <f>_xlfn.XLOOKUP($C209, '15. New Fleet Description'!$A$14:$A$815,'15. New Fleet Description'!AA$14:AA$815, "", 0, 1)</f>
        <v/>
      </c>
      <c r="Z209" s="541" t="str">
        <f>_xlfn.XLOOKUP($C209, '15. New Fleet Description'!$A$14:$A$815,'15. New Fleet Description'!AB$14:AB$815, "", 0, 1)</f>
        <v/>
      </c>
      <c r="AA209" s="1076"/>
      <c r="AB209" s="1076" t="s">
        <v>212</v>
      </c>
      <c r="AC209" s="1091"/>
      <c r="AD209" s="1011"/>
      <c r="AE209" s="1011"/>
      <c r="AF209" s="1011"/>
      <c r="AG209" s="1092"/>
      <c r="AH209" s="1093"/>
      <c r="AI209" s="1093"/>
      <c r="AJ209" s="1093"/>
      <c r="AK209" s="1093"/>
      <c r="AL209" s="1093"/>
      <c r="AM209" s="1093"/>
      <c r="AN209" s="1093"/>
      <c r="AO209" s="1093"/>
      <c r="AP209" s="1094"/>
      <c r="AQ209" s="1092"/>
      <c r="AR209" s="1093"/>
      <c r="AS209" s="1093"/>
      <c r="AT209" s="1093"/>
      <c r="AU209" s="1093"/>
      <c r="AV209" s="1093"/>
      <c r="AW209" s="1093"/>
      <c r="AX209" s="1093"/>
      <c r="AY209" s="1093"/>
      <c r="AZ209" s="1093"/>
      <c r="BA209" s="1093"/>
      <c r="BB209" s="1093"/>
      <c r="BC209" s="1095"/>
      <c r="BD209" s="1096"/>
      <c r="BE209" s="1096"/>
      <c r="BF209" s="1237"/>
      <c r="BG209" s="1092"/>
      <c r="BH209" s="1093"/>
      <c r="BI209" s="1093"/>
      <c r="BJ209" s="1093"/>
      <c r="BK209" s="1097"/>
      <c r="BL209" s="1098"/>
      <c r="BM209" s="1093"/>
    </row>
    <row r="210" spans="1:65" ht="30" x14ac:dyDescent="0.25">
      <c r="A210" s="1182" t="s">
        <v>1770</v>
      </c>
      <c r="B210" s="1021"/>
      <c r="C210" s="1075"/>
      <c r="D210" s="515" t="str">
        <f>_xlfn.XLOOKUP($C210, '15. New Fleet Description'!$A$14:$A$815,'15. New Fleet Description'!H$14:H$815, "", 0, 1)</f>
        <v/>
      </c>
      <c r="E210" s="541" t="str">
        <f>_xlfn.XLOOKUP($C210, '15. New Fleet Description'!$A$14:$A$815,'15. New Fleet Description'!B$14:B$815, "", 0, 1)</f>
        <v/>
      </c>
      <c r="F210" s="541" t="str">
        <f>_xlfn.XLOOKUP($C210, '15. New Fleet Description'!$A$14:$A$815,'15. New Fleet Description'!C$14:C$815, "", 0, 1)</f>
        <v/>
      </c>
      <c r="G210" s="541" t="str">
        <f>_xlfn.XLOOKUP($C210, '15. New Fleet Description'!$A$14:$A$815,'15. New Fleet Description'!D$14:D$815, "", 0, 1)</f>
        <v/>
      </c>
      <c r="H210" s="541" t="str">
        <f>_xlfn.XLOOKUP($C210, '15. New Fleet Description'!$A$14:$A$815,'15. New Fleet Description'!E$14:E$815, "", 0, 1)</f>
        <v/>
      </c>
      <c r="I210" s="541" t="str">
        <f>_xlfn.XLOOKUP($C210, '15. New Fleet Description'!$A$14:$A$815,'15. New Fleet Description'!F$14:F$815, "", 0, 1)</f>
        <v/>
      </c>
      <c r="J210" s="541" t="str">
        <f>_xlfn.XLOOKUP($C210, '15. New Fleet Description'!$A$14:$A$815,'15. New Fleet Description'!G$14:G$815, "", 0, 1)</f>
        <v/>
      </c>
      <c r="K210" s="726" t="str">
        <f>_xlfn.XLOOKUP($C210, '15. New Fleet Description'!$A$14:$A$815,'15. New Fleet Description'!K$14:K$815, "", 0, 1)</f>
        <v/>
      </c>
      <c r="L210" s="541" t="str">
        <f>_xlfn.XLOOKUP($C210, '15. New Fleet Description'!$A$14:$A$815,'15. New Fleet Description'!L$14:L$815, "", 0, 1)</f>
        <v/>
      </c>
      <c r="M210" s="541" t="str">
        <f>_xlfn.XLOOKUP($C210, '15. New Fleet Description'!$A$14:$A$815,'15. New Fleet Description'!M$14:M$815, "", 0, 1)</f>
        <v/>
      </c>
      <c r="N210" s="541" t="str">
        <f>_xlfn.XLOOKUP($C210, '15. New Fleet Description'!$A$14:$A$815,'15. New Fleet Description'!N$14:N$815, "", 0, 1)</f>
        <v/>
      </c>
      <c r="O210" s="541" t="str">
        <f>_xlfn.XLOOKUP($C210, '15. New Fleet Description'!$A$14:$A$815,'15. New Fleet Description'!O$14:O$815, "", 0, 1)</f>
        <v/>
      </c>
      <c r="P210" s="541" t="str">
        <f>_xlfn.XLOOKUP($C210, '15. New Fleet Description'!$A$14:$A$815,'15. New Fleet Description'!P$14:P$815, "", 0, 1)</f>
        <v/>
      </c>
      <c r="Q210" s="541" t="str">
        <f>_xlfn.XLOOKUP($C210, '15. New Fleet Description'!$A$14:$A$815,'15. New Fleet Description'!R$14:R$815, "", 0, 1)</f>
        <v/>
      </c>
      <c r="R210" s="541" t="str">
        <f>_xlfn.XLOOKUP($C210, '15. New Fleet Description'!$A$14:$A$815,'15. New Fleet Description'!S$14:S$815, "", 0, 1)</f>
        <v/>
      </c>
      <c r="S210" s="541" t="str">
        <f>_xlfn.XLOOKUP($C210, '15. New Fleet Description'!$A$14:$A$815,'15. New Fleet Description'!T$14:T$815, "", 0, 1)</f>
        <v/>
      </c>
      <c r="T210" s="541" t="str">
        <f>_xlfn.XLOOKUP($C210, '15. New Fleet Description'!$A$14:$A$815,'15. New Fleet Description'!U$14:U$815, "", 0, 1)</f>
        <v/>
      </c>
      <c r="U210" s="541" t="str">
        <f>_xlfn.XLOOKUP($C210, '15. New Fleet Description'!$A$14:$A$815,'15. New Fleet Description'!V$14:V$815, "", 0, 1)</f>
        <v/>
      </c>
      <c r="V210" s="541" t="str">
        <f>_xlfn.XLOOKUP($C210, '15. New Fleet Description'!$A$14:$A$815,'15. New Fleet Description'!W$14:W$815, "", 0, 1)</f>
        <v/>
      </c>
      <c r="W210" s="541" t="str">
        <f>_xlfn.XLOOKUP($C210, '15. New Fleet Description'!$A$14:$A$815,'15. New Fleet Description'!X$14:X$815, "", 0, 1)</f>
        <v/>
      </c>
      <c r="X210" s="541" t="str">
        <f>_xlfn.XLOOKUP($C210, '15. New Fleet Description'!$A$14:$A$815,'15. New Fleet Description'!Z$14:Z$815, "", 0, 1)</f>
        <v/>
      </c>
      <c r="Y210" s="541" t="str">
        <f>_xlfn.XLOOKUP($C210, '15. New Fleet Description'!$A$14:$A$815,'15. New Fleet Description'!AA$14:AA$815, "", 0, 1)</f>
        <v/>
      </c>
      <c r="Z210" s="541" t="str">
        <f>_xlfn.XLOOKUP($C210, '15. New Fleet Description'!$A$14:$A$815,'15. New Fleet Description'!AB$14:AB$815, "", 0, 1)</f>
        <v/>
      </c>
      <c r="AA210" s="1076"/>
      <c r="AB210" s="1076" t="s">
        <v>212</v>
      </c>
      <c r="AC210" s="1091"/>
      <c r="AD210" s="1011"/>
      <c r="AE210" s="1011"/>
      <c r="AF210" s="1011"/>
      <c r="AG210" s="1092"/>
      <c r="AH210" s="1093"/>
      <c r="AI210" s="1093"/>
      <c r="AJ210" s="1093"/>
      <c r="AK210" s="1093"/>
      <c r="AL210" s="1093"/>
      <c r="AM210" s="1093"/>
      <c r="AN210" s="1093"/>
      <c r="AO210" s="1093"/>
      <c r="AP210" s="1094"/>
      <c r="AQ210" s="1092"/>
      <c r="AR210" s="1093"/>
      <c r="AS210" s="1093"/>
      <c r="AT210" s="1093"/>
      <c r="AU210" s="1093"/>
      <c r="AV210" s="1093"/>
      <c r="AW210" s="1093"/>
      <c r="AX210" s="1093"/>
      <c r="AY210" s="1093"/>
      <c r="AZ210" s="1093"/>
      <c r="BA210" s="1093"/>
      <c r="BB210" s="1093"/>
      <c r="BC210" s="1095"/>
      <c r="BD210" s="1096"/>
      <c r="BE210" s="1096"/>
      <c r="BF210" s="1237"/>
      <c r="BG210" s="1092"/>
      <c r="BH210" s="1093"/>
      <c r="BI210" s="1093"/>
      <c r="BJ210" s="1093"/>
      <c r="BK210" s="1097"/>
      <c r="BL210" s="1098"/>
      <c r="BM210" s="1093"/>
    </row>
    <row r="211" spans="1:65" ht="30" x14ac:dyDescent="0.25">
      <c r="A211" s="1182" t="s">
        <v>1771</v>
      </c>
      <c r="B211" s="1021"/>
      <c r="C211" s="1075"/>
      <c r="D211" s="515" t="str">
        <f>_xlfn.XLOOKUP($C211, '15. New Fleet Description'!$A$14:$A$815,'15. New Fleet Description'!H$14:H$815, "", 0, 1)</f>
        <v/>
      </c>
      <c r="E211" s="541" t="str">
        <f>_xlfn.XLOOKUP($C211, '15. New Fleet Description'!$A$14:$A$815,'15. New Fleet Description'!B$14:B$815, "", 0, 1)</f>
        <v/>
      </c>
      <c r="F211" s="541" t="str">
        <f>_xlfn.XLOOKUP($C211, '15. New Fleet Description'!$A$14:$A$815,'15. New Fleet Description'!C$14:C$815, "", 0, 1)</f>
        <v/>
      </c>
      <c r="G211" s="541" t="str">
        <f>_xlfn.XLOOKUP($C211, '15. New Fleet Description'!$A$14:$A$815,'15. New Fleet Description'!D$14:D$815, "", 0, 1)</f>
        <v/>
      </c>
      <c r="H211" s="541" t="str">
        <f>_xlfn.XLOOKUP($C211, '15. New Fleet Description'!$A$14:$A$815,'15. New Fleet Description'!E$14:E$815, "", 0, 1)</f>
        <v/>
      </c>
      <c r="I211" s="541" t="str">
        <f>_xlfn.XLOOKUP($C211, '15. New Fleet Description'!$A$14:$A$815,'15. New Fleet Description'!F$14:F$815, "", 0, 1)</f>
        <v/>
      </c>
      <c r="J211" s="541" t="str">
        <f>_xlfn.XLOOKUP($C211, '15. New Fleet Description'!$A$14:$A$815,'15. New Fleet Description'!G$14:G$815, "", 0, 1)</f>
        <v/>
      </c>
      <c r="K211" s="726" t="str">
        <f>_xlfn.XLOOKUP($C211, '15. New Fleet Description'!$A$14:$A$815,'15. New Fleet Description'!K$14:K$815, "", 0, 1)</f>
        <v/>
      </c>
      <c r="L211" s="541" t="str">
        <f>_xlfn.XLOOKUP($C211, '15. New Fleet Description'!$A$14:$A$815,'15. New Fleet Description'!L$14:L$815, "", 0, 1)</f>
        <v/>
      </c>
      <c r="M211" s="541" t="str">
        <f>_xlfn.XLOOKUP($C211, '15. New Fleet Description'!$A$14:$A$815,'15. New Fleet Description'!M$14:M$815, "", 0, 1)</f>
        <v/>
      </c>
      <c r="N211" s="541" t="str">
        <f>_xlfn.XLOOKUP($C211, '15. New Fleet Description'!$A$14:$A$815,'15. New Fleet Description'!N$14:N$815, "", 0, 1)</f>
        <v/>
      </c>
      <c r="O211" s="541" t="str">
        <f>_xlfn.XLOOKUP($C211, '15. New Fleet Description'!$A$14:$A$815,'15. New Fleet Description'!O$14:O$815, "", 0, 1)</f>
        <v/>
      </c>
      <c r="P211" s="541" t="str">
        <f>_xlfn.XLOOKUP($C211, '15. New Fleet Description'!$A$14:$A$815,'15. New Fleet Description'!P$14:P$815, "", 0, 1)</f>
        <v/>
      </c>
      <c r="Q211" s="541" t="str">
        <f>_xlfn.XLOOKUP($C211, '15. New Fleet Description'!$A$14:$A$815,'15. New Fleet Description'!R$14:R$815, "", 0, 1)</f>
        <v/>
      </c>
      <c r="R211" s="541" t="str">
        <f>_xlfn.XLOOKUP($C211, '15. New Fleet Description'!$A$14:$A$815,'15. New Fleet Description'!S$14:S$815, "", 0, 1)</f>
        <v/>
      </c>
      <c r="S211" s="541" t="str">
        <f>_xlfn.XLOOKUP($C211, '15. New Fleet Description'!$A$14:$A$815,'15. New Fleet Description'!T$14:T$815, "", 0, 1)</f>
        <v/>
      </c>
      <c r="T211" s="541" t="str">
        <f>_xlfn.XLOOKUP($C211, '15. New Fleet Description'!$A$14:$A$815,'15. New Fleet Description'!U$14:U$815, "", 0, 1)</f>
        <v/>
      </c>
      <c r="U211" s="541" t="str">
        <f>_xlfn.XLOOKUP($C211, '15. New Fleet Description'!$A$14:$A$815,'15. New Fleet Description'!V$14:V$815, "", 0, 1)</f>
        <v/>
      </c>
      <c r="V211" s="541" t="str">
        <f>_xlfn.XLOOKUP($C211, '15. New Fleet Description'!$A$14:$A$815,'15. New Fleet Description'!W$14:W$815, "", 0, 1)</f>
        <v/>
      </c>
      <c r="W211" s="541" t="str">
        <f>_xlfn.XLOOKUP($C211, '15. New Fleet Description'!$A$14:$A$815,'15. New Fleet Description'!X$14:X$815, "", 0, 1)</f>
        <v/>
      </c>
      <c r="X211" s="541" t="str">
        <f>_xlfn.XLOOKUP($C211, '15. New Fleet Description'!$A$14:$A$815,'15. New Fleet Description'!Z$14:Z$815, "", 0, 1)</f>
        <v/>
      </c>
      <c r="Y211" s="541" t="str">
        <f>_xlfn.XLOOKUP($C211, '15. New Fleet Description'!$A$14:$A$815,'15. New Fleet Description'!AA$14:AA$815, "", 0, 1)</f>
        <v/>
      </c>
      <c r="Z211" s="541" t="str">
        <f>_xlfn.XLOOKUP($C211, '15. New Fleet Description'!$A$14:$A$815,'15. New Fleet Description'!AB$14:AB$815, "", 0, 1)</f>
        <v/>
      </c>
      <c r="AA211" s="1076"/>
      <c r="AB211" s="1076" t="s">
        <v>212</v>
      </c>
      <c r="AC211" s="1091"/>
      <c r="AD211" s="1011"/>
      <c r="AE211" s="1011"/>
      <c r="AF211" s="1011"/>
      <c r="AG211" s="1092"/>
      <c r="AH211" s="1093"/>
      <c r="AI211" s="1093"/>
      <c r="AJ211" s="1093"/>
      <c r="AK211" s="1093"/>
      <c r="AL211" s="1093"/>
      <c r="AM211" s="1093"/>
      <c r="AN211" s="1093"/>
      <c r="AO211" s="1093"/>
      <c r="AP211" s="1094"/>
      <c r="AQ211" s="1092"/>
      <c r="AR211" s="1093"/>
      <c r="AS211" s="1093"/>
      <c r="AT211" s="1093"/>
      <c r="AU211" s="1093"/>
      <c r="AV211" s="1093"/>
      <c r="AW211" s="1093"/>
      <c r="AX211" s="1093"/>
      <c r="AY211" s="1093"/>
      <c r="AZ211" s="1093"/>
      <c r="BA211" s="1093"/>
      <c r="BB211" s="1093"/>
      <c r="BC211" s="1095"/>
      <c r="BD211" s="1096"/>
      <c r="BE211" s="1096"/>
      <c r="BF211" s="1237"/>
      <c r="BG211" s="1092"/>
      <c r="BH211" s="1093"/>
      <c r="BI211" s="1093"/>
      <c r="BJ211" s="1093"/>
      <c r="BK211" s="1097"/>
      <c r="BL211" s="1098"/>
      <c r="BM211" s="1093"/>
    </row>
    <row r="212" spans="1:65" ht="30" x14ac:dyDescent="0.25">
      <c r="A212" s="1182" t="s">
        <v>1772</v>
      </c>
      <c r="B212" s="1021"/>
      <c r="C212" s="1075"/>
      <c r="D212" s="515" t="str">
        <f>_xlfn.XLOOKUP($C212, '15. New Fleet Description'!$A$14:$A$815,'15. New Fleet Description'!H$14:H$815, "", 0, 1)</f>
        <v/>
      </c>
      <c r="E212" s="541" t="str">
        <f>_xlfn.XLOOKUP($C212, '15. New Fleet Description'!$A$14:$A$815,'15. New Fleet Description'!B$14:B$815, "", 0, 1)</f>
        <v/>
      </c>
      <c r="F212" s="541" t="str">
        <f>_xlfn.XLOOKUP($C212, '15. New Fleet Description'!$A$14:$A$815,'15. New Fleet Description'!C$14:C$815, "", 0, 1)</f>
        <v/>
      </c>
      <c r="G212" s="541" t="str">
        <f>_xlfn.XLOOKUP($C212, '15. New Fleet Description'!$A$14:$A$815,'15. New Fleet Description'!D$14:D$815, "", 0, 1)</f>
        <v/>
      </c>
      <c r="H212" s="541" t="str">
        <f>_xlfn.XLOOKUP($C212, '15. New Fleet Description'!$A$14:$A$815,'15. New Fleet Description'!E$14:E$815, "", 0, 1)</f>
        <v/>
      </c>
      <c r="I212" s="541" t="str">
        <f>_xlfn.XLOOKUP($C212, '15. New Fleet Description'!$A$14:$A$815,'15. New Fleet Description'!F$14:F$815, "", 0, 1)</f>
        <v/>
      </c>
      <c r="J212" s="541" t="str">
        <f>_xlfn.XLOOKUP($C212, '15. New Fleet Description'!$A$14:$A$815,'15. New Fleet Description'!G$14:G$815, "", 0, 1)</f>
        <v/>
      </c>
      <c r="K212" s="726" t="str">
        <f>_xlfn.XLOOKUP($C212, '15. New Fleet Description'!$A$14:$A$815,'15. New Fleet Description'!K$14:K$815, "", 0, 1)</f>
        <v/>
      </c>
      <c r="L212" s="541" t="str">
        <f>_xlfn.XLOOKUP($C212, '15. New Fleet Description'!$A$14:$A$815,'15. New Fleet Description'!L$14:L$815, "", 0, 1)</f>
        <v/>
      </c>
      <c r="M212" s="541" t="str">
        <f>_xlfn.XLOOKUP($C212, '15. New Fleet Description'!$A$14:$A$815,'15. New Fleet Description'!M$14:M$815, "", 0, 1)</f>
        <v/>
      </c>
      <c r="N212" s="541" t="str">
        <f>_xlfn.XLOOKUP($C212, '15. New Fleet Description'!$A$14:$A$815,'15. New Fleet Description'!N$14:N$815, "", 0, 1)</f>
        <v/>
      </c>
      <c r="O212" s="541" t="str">
        <f>_xlfn.XLOOKUP($C212, '15. New Fleet Description'!$A$14:$A$815,'15. New Fleet Description'!O$14:O$815, "", 0, 1)</f>
        <v/>
      </c>
      <c r="P212" s="541" t="str">
        <f>_xlfn.XLOOKUP($C212, '15. New Fleet Description'!$A$14:$A$815,'15. New Fleet Description'!P$14:P$815, "", 0, 1)</f>
        <v/>
      </c>
      <c r="Q212" s="541" t="str">
        <f>_xlfn.XLOOKUP($C212, '15. New Fleet Description'!$A$14:$A$815,'15. New Fleet Description'!R$14:R$815, "", 0, 1)</f>
        <v/>
      </c>
      <c r="R212" s="541" t="str">
        <f>_xlfn.XLOOKUP($C212, '15. New Fleet Description'!$A$14:$A$815,'15. New Fleet Description'!S$14:S$815, "", 0, 1)</f>
        <v/>
      </c>
      <c r="S212" s="541" t="str">
        <f>_xlfn.XLOOKUP($C212, '15. New Fleet Description'!$A$14:$A$815,'15. New Fleet Description'!T$14:T$815, "", 0, 1)</f>
        <v/>
      </c>
      <c r="T212" s="541" t="str">
        <f>_xlfn.XLOOKUP($C212, '15. New Fleet Description'!$A$14:$A$815,'15. New Fleet Description'!U$14:U$815, "", 0, 1)</f>
        <v/>
      </c>
      <c r="U212" s="541" t="str">
        <f>_xlfn.XLOOKUP($C212, '15. New Fleet Description'!$A$14:$A$815,'15. New Fleet Description'!V$14:V$815, "", 0, 1)</f>
        <v/>
      </c>
      <c r="V212" s="541" t="str">
        <f>_xlfn.XLOOKUP($C212, '15. New Fleet Description'!$A$14:$A$815,'15. New Fleet Description'!W$14:W$815, "", 0, 1)</f>
        <v/>
      </c>
      <c r="W212" s="541" t="str">
        <f>_xlfn.XLOOKUP($C212, '15. New Fleet Description'!$A$14:$A$815,'15. New Fleet Description'!X$14:X$815, "", 0, 1)</f>
        <v/>
      </c>
      <c r="X212" s="541" t="str">
        <f>_xlfn.XLOOKUP($C212, '15. New Fleet Description'!$A$14:$A$815,'15. New Fleet Description'!Z$14:Z$815, "", 0, 1)</f>
        <v/>
      </c>
      <c r="Y212" s="541" t="str">
        <f>_xlfn.XLOOKUP($C212, '15. New Fleet Description'!$A$14:$A$815,'15. New Fleet Description'!AA$14:AA$815, "", 0, 1)</f>
        <v/>
      </c>
      <c r="Z212" s="541" t="str">
        <f>_xlfn.XLOOKUP($C212, '15. New Fleet Description'!$A$14:$A$815,'15. New Fleet Description'!AB$14:AB$815, "", 0, 1)</f>
        <v/>
      </c>
      <c r="AA212" s="1076"/>
      <c r="AB212" s="1076" t="s">
        <v>212</v>
      </c>
      <c r="AC212" s="1091"/>
      <c r="AD212" s="1011"/>
      <c r="AE212" s="1011"/>
      <c r="AF212" s="1011"/>
      <c r="AG212" s="1092"/>
      <c r="AH212" s="1093"/>
      <c r="AI212" s="1093"/>
      <c r="AJ212" s="1093"/>
      <c r="AK212" s="1093"/>
      <c r="AL212" s="1093"/>
      <c r="AM212" s="1093"/>
      <c r="AN212" s="1093"/>
      <c r="AO212" s="1093"/>
      <c r="AP212" s="1094"/>
      <c r="AQ212" s="1092"/>
      <c r="AR212" s="1093"/>
      <c r="AS212" s="1093"/>
      <c r="AT212" s="1093"/>
      <c r="AU212" s="1093"/>
      <c r="AV212" s="1093"/>
      <c r="AW212" s="1093"/>
      <c r="AX212" s="1093"/>
      <c r="AY212" s="1093"/>
      <c r="AZ212" s="1093"/>
      <c r="BA212" s="1093"/>
      <c r="BB212" s="1093"/>
      <c r="BC212" s="1095"/>
      <c r="BD212" s="1096"/>
      <c r="BE212" s="1096"/>
      <c r="BF212" s="1237"/>
      <c r="BG212" s="1092"/>
      <c r="BH212" s="1093"/>
      <c r="BI212" s="1093"/>
      <c r="BJ212" s="1093"/>
      <c r="BK212" s="1097"/>
      <c r="BL212" s="1098"/>
      <c r="BM212" s="1093"/>
    </row>
    <row r="213" spans="1:65" ht="30" x14ac:dyDescent="0.25">
      <c r="A213" s="1182" t="s">
        <v>1773</v>
      </c>
      <c r="B213" s="1021"/>
      <c r="C213" s="1075"/>
      <c r="D213" s="515" t="str">
        <f>_xlfn.XLOOKUP($C213, '15. New Fleet Description'!$A$14:$A$815,'15. New Fleet Description'!H$14:H$815, "", 0, 1)</f>
        <v/>
      </c>
      <c r="E213" s="541" t="str">
        <f>_xlfn.XLOOKUP($C213, '15. New Fleet Description'!$A$14:$A$815,'15. New Fleet Description'!B$14:B$815, "", 0, 1)</f>
        <v/>
      </c>
      <c r="F213" s="541" t="str">
        <f>_xlfn.XLOOKUP($C213, '15. New Fleet Description'!$A$14:$A$815,'15. New Fleet Description'!C$14:C$815, "", 0, 1)</f>
        <v/>
      </c>
      <c r="G213" s="541" t="str">
        <f>_xlfn.XLOOKUP($C213, '15. New Fleet Description'!$A$14:$A$815,'15. New Fleet Description'!D$14:D$815, "", 0, 1)</f>
        <v/>
      </c>
      <c r="H213" s="541" t="str">
        <f>_xlfn.XLOOKUP($C213, '15. New Fleet Description'!$A$14:$A$815,'15. New Fleet Description'!E$14:E$815, "", 0, 1)</f>
        <v/>
      </c>
      <c r="I213" s="541" t="str">
        <f>_xlfn.XLOOKUP($C213, '15. New Fleet Description'!$A$14:$A$815,'15. New Fleet Description'!F$14:F$815, "", 0, 1)</f>
        <v/>
      </c>
      <c r="J213" s="541" t="str">
        <f>_xlfn.XLOOKUP($C213, '15. New Fleet Description'!$A$14:$A$815,'15. New Fleet Description'!G$14:G$815, "", 0, 1)</f>
        <v/>
      </c>
      <c r="K213" s="726" t="str">
        <f>_xlfn.XLOOKUP($C213, '15. New Fleet Description'!$A$14:$A$815,'15. New Fleet Description'!K$14:K$815, "", 0, 1)</f>
        <v/>
      </c>
      <c r="L213" s="541" t="str">
        <f>_xlfn.XLOOKUP($C213, '15. New Fleet Description'!$A$14:$A$815,'15. New Fleet Description'!L$14:L$815, "", 0, 1)</f>
        <v/>
      </c>
      <c r="M213" s="541" t="str">
        <f>_xlfn.XLOOKUP($C213, '15. New Fleet Description'!$A$14:$A$815,'15. New Fleet Description'!M$14:M$815, "", 0, 1)</f>
        <v/>
      </c>
      <c r="N213" s="541" t="str">
        <f>_xlfn.XLOOKUP($C213, '15. New Fleet Description'!$A$14:$A$815,'15. New Fleet Description'!N$14:N$815, "", 0, 1)</f>
        <v/>
      </c>
      <c r="O213" s="541" t="str">
        <f>_xlfn.XLOOKUP($C213, '15. New Fleet Description'!$A$14:$A$815,'15. New Fleet Description'!O$14:O$815, "", 0, 1)</f>
        <v/>
      </c>
      <c r="P213" s="541" t="str">
        <f>_xlfn.XLOOKUP($C213, '15. New Fleet Description'!$A$14:$A$815,'15. New Fleet Description'!P$14:P$815, "", 0, 1)</f>
        <v/>
      </c>
      <c r="Q213" s="541" t="str">
        <f>_xlfn.XLOOKUP($C213, '15. New Fleet Description'!$A$14:$A$815,'15. New Fleet Description'!R$14:R$815, "", 0, 1)</f>
        <v/>
      </c>
      <c r="R213" s="541" t="str">
        <f>_xlfn.XLOOKUP($C213, '15. New Fleet Description'!$A$14:$A$815,'15. New Fleet Description'!S$14:S$815, "", 0, 1)</f>
        <v/>
      </c>
      <c r="S213" s="541" t="str">
        <f>_xlfn.XLOOKUP($C213, '15. New Fleet Description'!$A$14:$A$815,'15. New Fleet Description'!T$14:T$815, "", 0, 1)</f>
        <v/>
      </c>
      <c r="T213" s="541" t="str">
        <f>_xlfn.XLOOKUP($C213, '15. New Fleet Description'!$A$14:$A$815,'15. New Fleet Description'!U$14:U$815, "", 0, 1)</f>
        <v/>
      </c>
      <c r="U213" s="541" t="str">
        <f>_xlfn.XLOOKUP($C213, '15. New Fleet Description'!$A$14:$A$815,'15. New Fleet Description'!V$14:V$815, "", 0, 1)</f>
        <v/>
      </c>
      <c r="V213" s="541" t="str">
        <f>_xlfn.XLOOKUP($C213, '15. New Fleet Description'!$A$14:$A$815,'15. New Fleet Description'!W$14:W$815, "", 0, 1)</f>
        <v/>
      </c>
      <c r="W213" s="541" t="str">
        <f>_xlfn.XLOOKUP($C213, '15. New Fleet Description'!$A$14:$A$815,'15. New Fleet Description'!X$14:X$815, "", 0, 1)</f>
        <v/>
      </c>
      <c r="X213" s="541" t="str">
        <f>_xlfn.XLOOKUP($C213, '15. New Fleet Description'!$A$14:$A$815,'15. New Fleet Description'!Z$14:Z$815, "", 0, 1)</f>
        <v/>
      </c>
      <c r="Y213" s="541" t="str">
        <f>_xlfn.XLOOKUP($C213, '15. New Fleet Description'!$A$14:$A$815,'15. New Fleet Description'!AA$14:AA$815, "", 0, 1)</f>
        <v/>
      </c>
      <c r="Z213" s="541" t="str">
        <f>_xlfn.XLOOKUP($C213, '15. New Fleet Description'!$A$14:$A$815,'15. New Fleet Description'!AB$14:AB$815, "", 0, 1)</f>
        <v/>
      </c>
      <c r="AA213" s="1076"/>
      <c r="AB213" s="1076" t="s">
        <v>212</v>
      </c>
      <c r="AC213" s="1091"/>
      <c r="AD213" s="1011"/>
      <c r="AE213" s="1011"/>
      <c r="AF213" s="1011"/>
      <c r="AG213" s="1092"/>
      <c r="AH213" s="1093"/>
      <c r="AI213" s="1093"/>
      <c r="AJ213" s="1093"/>
      <c r="AK213" s="1093"/>
      <c r="AL213" s="1093"/>
      <c r="AM213" s="1093"/>
      <c r="AN213" s="1093"/>
      <c r="AO213" s="1093"/>
      <c r="AP213" s="1094"/>
      <c r="AQ213" s="1092"/>
      <c r="AR213" s="1093"/>
      <c r="AS213" s="1093"/>
      <c r="AT213" s="1093"/>
      <c r="AU213" s="1093"/>
      <c r="AV213" s="1093"/>
      <c r="AW213" s="1093"/>
      <c r="AX213" s="1093"/>
      <c r="AY213" s="1093"/>
      <c r="AZ213" s="1093"/>
      <c r="BA213" s="1093"/>
      <c r="BB213" s="1093"/>
      <c r="BC213" s="1095"/>
      <c r="BD213" s="1096"/>
      <c r="BE213" s="1096"/>
      <c r="BF213" s="1237"/>
      <c r="BG213" s="1092"/>
      <c r="BH213" s="1093"/>
      <c r="BI213" s="1093"/>
      <c r="BJ213" s="1093"/>
      <c r="BK213" s="1097"/>
      <c r="BL213" s="1098"/>
      <c r="BM213" s="1093"/>
    </row>
    <row r="214" spans="1:65" ht="30" x14ac:dyDescent="0.25">
      <c r="A214" s="1182" t="s">
        <v>1774</v>
      </c>
      <c r="B214" s="1021"/>
      <c r="C214" s="1075"/>
      <c r="D214" s="515" t="str">
        <f>_xlfn.XLOOKUP($C214, '15. New Fleet Description'!$A$14:$A$815,'15. New Fleet Description'!H$14:H$815, "", 0, 1)</f>
        <v/>
      </c>
      <c r="E214" s="541" t="str">
        <f>_xlfn.XLOOKUP($C214, '15. New Fleet Description'!$A$14:$A$815,'15. New Fleet Description'!B$14:B$815, "", 0, 1)</f>
        <v/>
      </c>
      <c r="F214" s="541" t="str">
        <f>_xlfn.XLOOKUP($C214, '15. New Fleet Description'!$A$14:$A$815,'15. New Fleet Description'!C$14:C$815, "", 0, 1)</f>
        <v/>
      </c>
      <c r="G214" s="541" t="str">
        <f>_xlfn.XLOOKUP($C214, '15. New Fleet Description'!$A$14:$A$815,'15. New Fleet Description'!D$14:D$815, "", 0, 1)</f>
        <v/>
      </c>
      <c r="H214" s="541" t="str">
        <f>_xlfn.XLOOKUP($C214, '15. New Fleet Description'!$A$14:$A$815,'15. New Fleet Description'!E$14:E$815, "", 0, 1)</f>
        <v/>
      </c>
      <c r="I214" s="541" t="str">
        <f>_xlfn.XLOOKUP($C214, '15. New Fleet Description'!$A$14:$A$815,'15. New Fleet Description'!F$14:F$815, "", 0, 1)</f>
        <v/>
      </c>
      <c r="J214" s="541" t="str">
        <f>_xlfn.XLOOKUP($C214, '15. New Fleet Description'!$A$14:$A$815,'15. New Fleet Description'!G$14:G$815, "", 0, 1)</f>
        <v/>
      </c>
      <c r="K214" s="726" t="str">
        <f>_xlfn.XLOOKUP($C214, '15. New Fleet Description'!$A$14:$A$815,'15. New Fleet Description'!K$14:K$815, "", 0, 1)</f>
        <v/>
      </c>
      <c r="L214" s="541" t="str">
        <f>_xlfn.XLOOKUP($C214, '15. New Fleet Description'!$A$14:$A$815,'15. New Fleet Description'!L$14:L$815, "", 0, 1)</f>
        <v/>
      </c>
      <c r="M214" s="541" t="str">
        <f>_xlfn.XLOOKUP($C214, '15. New Fleet Description'!$A$14:$A$815,'15. New Fleet Description'!M$14:M$815, "", 0, 1)</f>
        <v/>
      </c>
      <c r="N214" s="541" t="str">
        <f>_xlfn.XLOOKUP($C214, '15. New Fleet Description'!$A$14:$A$815,'15. New Fleet Description'!N$14:N$815, "", 0, 1)</f>
        <v/>
      </c>
      <c r="O214" s="541" t="str">
        <f>_xlfn.XLOOKUP($C214, '15. New Fleet Description'!$A$14:$A$815,'15. New Fleet Description'!O$14:O$815, "", 0, 1)</f>
        <v/>
      </c>
      <c r="P214" s="541" t="str">
        <f>_xlfn.XLOOKUP($C214, '15. New Fleet Description'!$A$14:$A$815,'15. New Fleet Description'!P$14:P$815, "", 0, 1)</f>
        <v/>
      </c>
      <c r="Q214" s="541" t="str">
        <f>_xlfn.XLOOKUP($C214, '15. New Fleet Description'!$A$14:$A$815,'15. New Fleet Description'!R$14:R$815, "", 0, 1)</f>
        <v/>
      </c>
      <c r="R214" s="541" t="str">
        <f>_xlfn.XLOOKUP($C214, '15. New Fleet Description'!$A$14:$A$815,'15. New Fleet Description'!S$14:S$815, "", 0, 1)</f>
        <v/>
      </c>
      <c r="S214" s="541" t="str">
        <f>_xlfn.XLOOKUP($C214, '15. New Fleet Description'!$A$14:$A$815,'15. New Fleet Description'!T$14:T$815, "", 0, 1)</f>
        <v/>
      </c>
      <c r="T214" s="541" t="str">
        <f>_xlfn.XLOOKUP($C214, '15. New Fleet Description'!$A$14:$A$815,'15. New Fleet Description'!U$14:U$815, "", 0, 1)</f>
        <v/>
      </c>
      <c r="U214" s="541" t="str">
        <f>_xlfn.XLOOKUP($C214, '15. New Fleet Description'!$A$14:$A$815,'15. New Fleet Description'!V$14:V$815, "", 0, 1)</f>
        <v/>
      </c>
      <c r="V214" s="541" t="str">
        <f>_xlfn.XLOOKUP($C214, '15. New Fleet Description'!$A$14:$A$815,'15. New Fleet Description'!W$14:W$815, "", 0, 1)</f>
        <v/>
      </c>
      <c r="W214" s="541" t="str">
        <f>_xlfn.XLOOKUP($C214, '15. New Fleet Description'!$A$14:$A$815,'15. New Fleet Description'!X$14:X$815, "", 0, 1)</f>
        <v/>
      </c>
      <c r="X214" s="541" t="str">
        <f>_xlfn.XLOOKUP($C214, '15. New Fleet Description'!$A$14:$A$815,'15. New Fleet Description'!Z$14:Z$815, "", 0, 1)</f>
        <v/>
      </c>
      <c r="Y214" s="541" t="str">
        <f>_xlfn.XLOOKUP($C214, '15. New Fleet Description'!$A$14:$A$815,'15. New Fleet Description'!AA$14:AA$815, "", 0, 1)</f>
        <v/>
      </c>
      <c r="Z214" s="541" t="str">
        <f>_xlfn.XLOOKUP($C214, '15. New Fleet Description'!$A$14:$A$815,'15. New Fleet Description'!AB$14:AB$815, "", 0, 1)</f>
        <v/>
      </c>
      <c r="AA214" s="1076"/>
      <c r="AB214" s="1076" t="s">
        <v>212</v>
      </c>
      <c r="AC214" s="1091"/>
      <c r="AD214" s="1011"/>
      <c r="AE214" s="1011"/>
      <c r="AF214" s="1011"/>
      <c r="AG214" s="1092"/>
      <c r="AH214" s="1093"/>
      <c r="AI214" s="1093"/>
      <c r="AJ214" s="1093"/>
      <c r="AK214" s="1093"/>
      <c r="AL214" s="1093"/>
      <c r="AM214" s="1093"/>
      <c r="AN214" s="1093"/>
      <c r="AO214" s="1093"/>
      <c r="AP214" s="1094"/>
      <c r="AQ214" s="1092"/>
      <c r="AR214" s="1093"/>
      <c r="AS214" s="1093"/>
      <c r="AT214" s="1093"/>
      <c r="AU214" s="1093"/>
      <c r="AV214" s="1093"/>
      <c r="AW214" s="1093"/>
      <c r="AX214" s="1093"/>
      <c r="AY214" s="1093"/>
      <c r="AZ214" s="1093"/>
      <c r="BA214" s="1093"/>
      <c r="BB214" s="1093"/>
      <c r="BC214" s="1095"/>
      <c r="BD214" s="1096"/>
      <c r="BE214" s="1096"/>
      <c r="BF214" s="1237"/>
      <c r="BG214" s="1092"/>
      <c r="BH214" s="1093"/>
      <c r="BI214" s="1093"/>
      <c r="BJ214" s="1093"/>
      <c r="BK214" s="1097"/>
      <c r="BL214" s="1098"/>
      <c r="BM214" s="1093"/>
    </row>
    <row r="215" spans="1:65" ht="30" x14ac:dyDescent="0.25">
      <c r="A215" s="1182" t="s">
        <v>1775</v>
      </c>
      <c r="B215" s="1021"/>
      <c r="C215" s="1075"/>
      <c r="D215" s="515" t="str">
        <f>_xlfn.XLOOKUP($C215, '15. New Fleet Description'!$A$14:$A$815,'15. New Fleet Description'!H$14:H$815, "", 0, 1)</f>
        <v/>
      </c>
      <c r="E215" s="541" t="str">
        <f>_xlfn.XLOOKUP($C215, '15. New Fleet Description'!$A$14:$A$815,'15. New Fleet Description'!B$14:B$815, "", 0, 1)</f>
        <v/>
      </c>
      <c r="F215" s="541" t="str">
        <f>_xlfn.XLOOKUP($C215, '15. New Fleet Description'!$A$14:$A$815,'15. New Fleet Description'!C$14:C$815, "", 0, 1)</f>
        <v/>
      </c>
      <c r="G215" s="541" t="str">
        <f>_xlfn.XLOOKUP($C215, '15. New Fleet Description'!$A$14:$A$815,'15. New Fleet Description'!D$14:D$815, "", 0, 1)</f>
        <v/>
      </c>
      <c r="H215" s="541" t="str">
        <f>_xlfn.XLOOKUP($C215, '15. New Fleet Description'!$A$14:$A$815,'15. New Fleet Description'!E$14:E$815, "", 0, 1)</f>
        <v/>
      </c>
      <c r="I215" s="541" t="str">
        <f>_xlfn.XLOOKUP($C215, '15. New Fleet Description'!$A$14:$A$815,'15. New Fleet Description'!F$14:F$815, "", 0, 1)</f>
        <v/>
      </c>
      <c r="J215" s="541" t="str">
        <f>_xlfn.XLOOKUP($C215, '15. New Fleet Description'!$A$14:$A$815,'15. New Fleet Description'!G$14:G$815, "", 0, 1)</f>
        <v/>
      </c>
      <c r="K215" s="726" t="str">
        <f>_xlfn.XLOOKUP($C215, '15. New Fleet Description'!$A$14:$A$815,'15. New Fleet Description'!K$14:K$815, "", 0, 1)</f>
        <v/>
      </c>
      <c r="L215" s="541" t="str">
        <f>_xlfn.XLOOKUP($C215, '15. New Fleet Description'!$A$14:$A$815,'15. New Fleet Description'!L$14:L$815, "", 0, 1)</f>
        <v/>
      </c>
      <c r="M215" s="541" t="str">
        <f>_xlfn.XLOOKUP($C215, '15. New Fleet Description'!$A$14:$A$815,'15. New Fleet Description'!M$14:M$815, "", 0, 1)</f>
        <v/>
      </c>
      <c r="N215" s="541" t="str">
        <f>_xlfn.XLOOKUP($C215, '15. New Fleet Description'!$A$14:$A$815,'15. New Fleet Description'!N$14:N$815, "", 0, 1)</f>
        <v/>
      </c>
      <c r="O215" s="541" t="str">
        <f>_xlfn.XLOOKUP($C215, '15. New Fleet Description'!$A$14:$A$815,'15. New Fleet Description'!O$14:O$815, "", 0, 1)</f>
        <v/>
      </c>
      <c r="P215" s="541" t="str">
        <f>_xlfn.XLOOKUP($C215, '15. New Fleet Description'!$A$14:$A$815,'15. New Fleet Description'!P$14:P$815, "", 0, 1)</f>
        <v/>
      </c>
      <c r="Q215" s="541" t="str">
        <f>_xlfn.XLOOKUP($C215, '15. New Fleet Description'!$A$14:$A$815,'15. New Fleet Description'!R$14:R$815, "", 0, 1)</f>
        <v/>
      </c>
      <c r="R215" s="541" t="str">
        <f>_xlfn.XLOOKUP($C215, '15. New Fleet Description'!$A$14:$A$815,'15. New Fleet Description'!S$14:S$815, "", 0, 1)</f>
        <v/>
      </c>
      <c r="S215" s="541" t="str">
        <f>_xlfn.XLOOKUP($C215, '15. New Fleet Description'!$A$14:$A$815,'15. New Fleet Description'!T$14:T$815, "", 0, 1)</f>
        <v/>
      </c>
      <c r="T215" s="541" t="str">
        <f>_xlfn.XLOOKUP($C215, '15. New Fleet Description'!$A$14:$A$815,'15. New Fleet Description'!U$14:U$815, "", 0, 1)</f>
        <v/>
      </c>
      <c r="U215" s="541" t="str">
        <f>_xlfn.XLOOKUP($C215, '15. New Fleet Description'!$A$14:$A$815,'15. New Fleet Description'!V$14:V$815, "", 0, 1)</f>
        <v/>
      </c>
      <c r="V215" s="541" t="str">
        <f>_xlfn.XLOOKUP($C215, '15. New Fleet Description'!$A$14:$A$815,'15. New Fleet Description'!W$14:W$815, "", 0, 1)</f>
        <v/>
      </c>
      <c r="W215" s="541" t="str">
        <f>_xlfn.XLOOKUP($C215, '15. New Fleet Description'!$A$14:$A$815,'15. New Fleet Description'!X$14:X$815, "", 0, 1)</f>
        <v/>
      </c>
      <c r="X215" s="541" t="str">
        <f>_xlfn.XLOOKUP($C215, '15. New Fleet Description'!$A$14:$A$815,'15. New Fleet Description'!Z$14:Z$815, "", 0, 1)</f>
        <v/>
      </c>
      <c r="Y215" s="541" t="str">
        <f>_xlfn.XLOOKUP($C215, '15. New Fleet Description'!$A$14:$A$815,'15. New Fleet Description'!AA$14:AA$815, "", 0, 1)</f>
        <v/>
      </c>
      <c r="Z215" s="541" t="str">
        <f>_xlfn.XLOOKUP($C215, '15. New Fleet Description'!$A$14:$A$815,'15. New Fleet Description'!AB$14:AB$815, "", 0, 1)</f>
        <v/>
      </c>
      <c r="AA215" s="1076"/>
      <c r="AB215" s="1076" t="s">
        <v>212</v>
      </c>
      <c r="AC215" s="1091"/>
      <c r="AD215" s="1011"/>
      <c r="AE215" s="1011"/>
      <c r="AF215" s="1011"/>
      <c r="AG215" s="1092"/>
      <c r="AH215" s="1093"/>
      <c r="AI215" s="1093"/>
      <c r="AJ215" s="1093"/>
      <c r="AK215" s="1093"/>
      <c r="AL215" s="1093"/>
      <c r="AM215" s="1093"/>
      <c r="AN215" s="1093"/>
      <c r="AO215" s="1093"/>
      <c r="AP215" s="1094"/>
      <c r="AQ215" s="1092"/>
      <c r="AR215" s="1093"/>
      <c r="AS215" s="1093"/>
      <c r="AT215" s="1093"/>
      <c r="AU215" s="1093"/>
      <c r="AV215" s="1093"/>
      <c r="AW215" s="1093"/>
      <c r="AX215" s="1093"/>
      <c r="AY215" s="1093"/>
      <c r="AZ215" s="1093"/>
      <c r="BA215" s="1093"/>
      <c r="BB215" s="1093"/>
      <c r="BC215" s="1095"/>
      <c r="BD215" s="1096"/>
      <c r="BE215" s="1096"/>
      <c r="BF215" s="1237"/>
      <c r="BG215" s="1092"/>
      <c r="BH215" s="1093"/>
      <c r="BI215" s="1093"/>
      <c r="BJ215" s="1093"/>
      <c r="BK215" s="1097"/>
      <c r="BL215" s="1098"/>
      <c r="BM215" s="1093"/>
    </row>
    <row r="216" spans="1:65" ht="30" x14ac:dyDescent="0.25">
      <c r="A216" s="1182" t="s">
        <v>1776</v>
      </c>
      <c r="B216" s="1021"/>
      <c r="C216" s="1075"/>
      <c r="D216" s="515" t="str">
        <f>_xlfn.XLOOKUP($C216, '15. New Fleet Description'!$A$14:$A$815,'15. New Fleet Description'!H$14:H$815, "", 0, 1)</f>
        <v/>
      </c>
      <c r="E216" s="541" t="str">
        <f>_xlfn.XLOOKUP($C216, '15. New Fleet Description'!$A$14:$A$815,'15. New Fleet Description'!B$14:B$815, "", 0, 1)</f>
        <v/>
      </c>
      <c r="F216" s="541" t="str">
        <f>_xlfn.XLOOKUP($C216, '15. New Fleet Description'!$A$14:$A$815,'15. New Fleet Description'!C$14:C$815, "", 0, 1)</f>
        <v/>
      </c>
      <c r="G216" s="541" t="str">
        <f>_xlfn.XLOOKUP($C216, '15. New Fleet Description'!$A$14:$A$815,'15. New Fleet Description'!D$14:D$815, "", 0, 1)</f>
        <v/>
      </c>
      <c r="H216" s="541" t="str">
        <f>_xlfn.XLOOKUP($C216, '15. New Fleet Description'!$A$14:$A$815,'15. New Fleet Description'!E$14:E$815, "", 0, 1)</f>
        <v/>
      </c>
      <c r="I216" s="541" t="str">
        <f>_xlfn.XLOOKUP($C216, '15. New Fleet Description'!$A$14:$A$815,'15. New Fleet Description'!F$14:F$815, "", 0, 1)</f>
        <v/>
      </c>
      <c r="J216" s="541" t="str">
        <f>_xlfn.XLOOKUP($C216, '15. New Fleet Description'!$A$14:$A$815,'15. New Fleet Description'!G$14:G$815, "", 0, 1)</f>
        <v/>
      </c>
      <c r="K216" s="726" t="str">
        <f>_xlfn.XLOOKUP($C216, '15. New Fleet Description'!$A$14:$A$815,'15. New Fleet Description'!K$14:K$815, "", 0, 1)</f>
        <v/>
      </c>
      <c r="L216" s="541" t="str">
        <f>_xlfn.XLOOKUP($C216, '15. New Fleet Description'!$A$14:$A$815,'15. New Fleet Description'!L$14:L$815, "", 0, 1)</f>
        <v/>
      </c>
      <c r="M216" s="541" t="str">
        <f>_xlfn.XLOOKUP($C216, '15. New Fleet Description'!$A$14:$A$815,'15. New Fleet Description'!M$14:M$815, "", 0, 1)</f>
        <v/>
      </c>
      <c r="N216" s="541" t="str">
        <f>_xlfn.XLOOKUP($C216, '15. New Fleet Description'!$A$14:$A$815,'15. New Fleet Description'!N$14:N$815, "", 0, 1)</f>
        <v/>
      </c>
      <c r="O216" s="541" t="str">
        <f>_xlfn.XLOOKUP($C216, '15. New Fleet Description'!$A$14:$A$815,'15. New Fleet Description'!O$14:O$815, "", 0, 1)</f>
        <v/>
      </c>
      <c r="P216" s="541" t="str">
        <f>_xlfn.XLOOKUP($C216, '15. New Fleet Description'!$A$14:$A$815,'15. New Fleet Description'!P$14:P$815, "", 0, 1)</f>
        <v/>
      </c>
      <c r="Q216" s="541" t="str">
        <f>_xlfn.XLOOKUP($C216, '15. New Fleet Description'!$A$14:$A$815,'15. New Fleet Description'!R$14:R$815, "", 0, 1)</f>
        <v/>
      </c>
      <c r="R216" s="541" t="str">
        <f>_xlfn.XLOOKUP($C216, '15. New Fleet Description'!$A$14:$A$815,'15. New Fleet Description'!S$14:S$815, "", 0, 1)</f>
        <v/>
      </c>
      <c r="S216" s="541" t="str">
        <f>_xlfn.XLOOKUP($C216, '15. New Fleet Description'!$A$14:$A$815,'15. New Fleet Description'!T$14:T$815, "", 0, 1)</f>
        <v/>
      </c>
      <c r="T216" s="541" t="str">
        <f>_xlfn.XLOOKUP($C216, '15. New Fleet Description'!$A$14:$A$815,'15. New Fleet Description'!U$14:U$815, "", 0, 1)</f>
        <v/>
      </c>
      <c r="U216" s="541" t="str">
        <f>_xlfn.XLOOKUP($C216, '15. New Fleet Description'!$A$14:$A$815,'15. New Fleet Description'!V$14:V$815, "", 0, 1)</f>
        <v/>
      </c>
      <c r="V216" s="541" t="str">
        <f>_xlfn.XLOOKUP($C216, '15. New Fleet Description'!$A$14:$A$815,'15. New Fleet Description'!W$14:W$815, "", 0, 1)</f>
        <v/>
      </c>
      <c r="W216" s="541" t="str">
        <f>_xlfn.XLOOKUP($C216, '15. New Fleet Description'!$A$14:$A$815,'15. New Fleet Description'!X$14:X$815, "", 0, 1)</f>
        <v/>
      </c>
      <c r="X216" s="541" t="str">
        <f>_xlfn.XLOOKUP($C216, '15. New Fleet Description'!$A$14:$A$815,'15. New Fleet Description'!Z$14:Z$815, "", 0, 1)</f>
        <v/>
      </c>
      <c r="Y216" s="541" t="str">
        <f>_xlfn.XLOOKUP($C216, '15. New Fleet Description'!$A$14:$A$815,'15. New Fleet Description'!AA$14:AA$815, "", 0, 1)</f>
        <v/>
      </c>
      <c r="Z216" s="541" t="str">
        <f>_xlfn.XLOOKUP($C216, '15. New Fleet Description'!$A$14:$A$815,'15. New Fleet Description'!AB$14:AB$815, "", 0, 1)</f>
        <v/>
      </c>
      <c r="AA216" s="1076"/>
      <c r="AB216" s="1076" t="s">
        <v>212</v>
      </c>
      <c r="AC216" s="1091"/>
      <c r="AD216" s="1011"/>
      <c r="AE216" s="1011"/>
      <c r="AF216" s="1011"/>
      <c r="AG216" s="1092"/>
      <c r="AH216" s="1093"/>
      <c r="AI216" s="1093"/>
      <c r="AJ216" s="1093"/>
      <c r="AK216" s="1093"/>
      <c r="AL216" s="1093"/>
      <c r="AM216" s="1093"/>
      <c r="AN216" s="1093"/>
      <c r="AO216" s="1093"/>
      <c r="AP216" s="1094"/>
      <c r="AQ216" s="1092"/>
      <c r="AR216" s="1093"/>
      <c r="AS216" s="1093"/>
      <c r="AT216" s="1093"/>
      <c r="AU216" s="1093"/>
      <c r="AV216" s="1093"/>
      <c r="AW216" s="1093"/>
      <c r="AX216" s="1093"/>
      <c r="AY216" s="1093"/>
      <c r="AZ216" s="1093"/>
      <c r="BA216" s="1093"/>
      <c r="BB216" s="1093"/>
      <c r="BC216" s="1095"/>
      <c r="BD216" s="1096"/>
      <c r="BE216" s="1096"/>
      <c r="BF216" s="1237"/>
      <c r="BG216" s="1092"/>
      <c r="BH216" s="1093"/>
      <c r="BI216" s="1093"/>
      <c r="BJ216" s="1093"/>
      <c r="BK216" s="1097"/>
      <c r="BL216" s="1098"/>
      <c r="BM216" s="1093"/>
    </row>
    <row r="217" spans="1:65" ht="30" x14ac:dyDescent="0.25">
      <c r="A217" s="1182" t="s">
        <v>1777</v>
      </c>
      <c r="B217" s="1021"/>
      <c r="C217" s="1075"/>
      <c r="D217" s="515" t="str">
        <f>_xlfn.XLOOKUP($C217, '15. New Fleet Description'!$A$14:$A$815,'15. New Fleet Description'!H$14:H$815, "", 0, 1)</f>
        <v/>
      </c>
      <c r="E217" s="541" t="str">
        <f>_xlfn.XLOOKUP($C217, '15. New Fleet Description'!$A$14:$A$815,'15. New Fleet Description'!B$14:B$815, "", 0, 1)</f>
        <v/>
      </c>
      <c r="F217" s="541" t="str">
        <f>_xlfn.XLOOKUP($C217, '15. New Fleet Description'!$A$14:$A$815,'15. New Fleet Description'!C$14:C$815, "", 0, 1)</f>
        <v/>
      </c>
      <c r="G217" s="541" t="str">
        <f>_xlfn.XLOOKUP($C217, '15. New Fleet Description'!$A$14:$A$815,'15. New Fleet Description'!D$14:D$815, "", 0, 1)</f>
        <v/>
      </c>
      <c r="H217" s="541" t="str">
        <f>_xlfn.XLOOKUP($C217, '15. New Fleet Description'!$A$14:$A$815,'15. New Fleet Description'!E$14:E$815, "", 0, 1)</f>
        <v/>
      </c>
      <c r="I217" s="541" t="str">
        <f>_xlfn.XLOOKUP($C217, '15. New Fleet Description'!$A$14:$A$815,'15. New Fleet Description'!F$14:F$815, "", 0, 1)</f>
        <v/>
      </c>
      <c r="J217" s="541" t="str">
        <f>_xlfn.XLOOKUP($C217, '15. New Fleet Description'!$A$14:$A$815,'15. New Fleet Description'!G$14:G$815, "", 0, 1)</f>
        <v/>
      </c>
      <c r="K217" s="726" t="str">
        <f>_xlfn.XLOOKUP($C217, '15. New Fleet Description'!$A$14:$A$815,'15. New Fleet Description'!K$14:K$815, "", 0, 1)</f>
        <v/>
      </c>
      <c r="L217" s="541" t="str">
        <f>_xlfn.XLOOKUP($C217, '15. New Fleet Description'!$A$14:$A$815,'15. New Fleet Description'!L$14:L$815, "", 0, 1)</f>
        <v/>
      </c>
      <c r="M217" s="541" t="str">
        <f>_xlfn.XLOOKUP($C217, '15. New Fleet Description'!$A$14:$A$815,'15. New Fleet Description'!M$14:M$815, "", 0, 1)</f>
        <v/>
      </c>
      <c r="N217" s="541" t="str">
        <f>_xlfn.XLOOKUP($C217, '15. New Fleet Description'!$A$14:$A$815,'15. New Fleet Description'!N$14:N$815, "", 0, 1)</f>
        <v/>
      </c>
      <c r="O217" s="541" t="str">
        <f>_xlfn.XLOOKUP($C217, '15. New Fleet Description'!$A$14:$A$815,'15. New Fleet Description'!O$14:O$815, "", 0, 1)</f>
        <v/>
      </c>
      <c r="P217" s="541" t="str">
        <f>_xlfn.XLOOKUP($C217, '15. New Fleet Description'!$A$14:$A$815,'15. New Fleet Description'!P$14:P$815, "", 0, 1)</f>
        <v/>
      </c>
      <c r="Q217" s="541" t="str">
        <f>_xlfn.XLOOKUP($C217, '15. New Fleet Description'!$A$14:$A$815,'15. New Fleet Description'!R$14:R$815, "", 0, 1)</f>
        <v/>
      </c>
      <c r="R217" s="541" t="str">
        <f>_xlfn.XLOOKUP($C217, '15. New Fleet Description'!$A$14:$A$815,'15. New Fleet Description'!S$14:S$815, "", 0, 1)</f>
        <v/>
      </c>
      <c r="S217" s="541" t="str">
        <f>_xlfn.XLOOKUP($C217, '15. New Fleet Description'!$A$14:$A$815,'15. New Fleet Description'!T$14:T$815, "", 0, 1)</f>
        <v/>
      </c>
      <c r="T217" s="541" t="str">
        <f>_xlfn.XLOOKUP($C217, '15. New Fleet Description'!$A$14:$A$815,'15. New Fleet Description'!U$14:U$815, "", 0, 1)</f>
        <v/>
      </c>
      <c r="U217" s="541" t="str">
        <f>_xlfn.XLOOKUP($C217, '15. New Fleet Description'!$A$14:$A$815,'15. New Fleet Description'!V$14:V$815, "", 0, 1)</f>
        <v/>
      </c>
      <c r="V217" s="541" t="str">
        <f>_xlfn.XLOOKUP($C217, '15. New Fleet Description'!$A$14:$A$815,'15. New Fleet Description'!W$14:W$815, "", 0, 1)</f>
        <v/>
      </c>
      <c r="W217" s="541" t="str">
        <f>_xlfn.XLOOKUP($C217, '15. New Fleet Description'!$A$14:$A$815,'15. New Fleet Description'!X$14:X$815, "", 0, 1)</f>
        <v/>
      </c>
      <c r="X217" s="541" t="str">
        <f>_xlfn.XLOOKUP($C217, '15. New Fleet Description'!$A$14:$A$815,'15. New Fleet Description'!Z$14:Z$815, "", 0, 1)</f>
        <v/>
      </c>
      <c r="Y217" s="541" t="str">
        <f>_xlfn.XLOOKUP($C217, '15. New Fleet Description'!$A$14:$A$815,'15. New Fleet Description'!AA$14:AA$815, "", 0, 1)</f>
        <v/>
      </c>
      <c r="Z217" s="541" t="str">
        <f>_xlfn.XLOOKUP($C217, '15. New Fleet Description'!$A$14:$A$815,'15. New Fleet Description'!AB$14:AB$815, "", 0, 1)</f>
        <v/>
      </c>
      <c r="AA217" s="1076"/>
      <c r="AB217" s="1076" t="s">
        <v>212</v>
      </c>
      <c r="AC217" s="1091"/>
      <c r="AD217" s="1011"/>
      <c r="AE217" s="1011"/>
      <c r="AF217" s="1011"/>
      <c r="AG217" s="1092"/>
      <c r="AH217" s="1093"/>
      <c r="AI217" s="1093"/>
      <c r="AJ217" s="1093"/>
      <c r="AK217" s="1093"/>
      <c r="AL217" s="1093"/>
      <c r="AM217" s="1093"/>
      <c r="AN217" s="1093"/>
      <c r="AO217" s="1093"/>
      <c r="AP217" s="1094"/>
      <c r="AQ217" s="1092"/>
      <c r="AR217" s="1093"/>
      <c r="AS217" s="1093"/>
      <c r="AT217" s="1093"/>
      <c r="AU217" s="1093"/>
      <c r="AV217" s="1093"/>
      <c r="AW217" s="1093"/>
      <c r="AX217" s="1093"/>
      <c r="AY217" s="1093"/>
      <c r="AZ217" s="1093"/>
      <c r="BA217" s="1093"/>
      <c r="BB217" s="1093"/>
      <c r="BC217" s="1095"/>
      <c r="BD217" s="1096"/>
      <c r="BE217" s="1096"/>
      <c r="BF217" s="1237"/>
      <c r="BG217" s="1092"/>
      <c r="BH217" s="1093"/>
      <c r="BI217" s="1093"/>
      <c r="BJ217" s="1093"/>
      <c r="BK217" s="1097"/>
      <c r="BL217" s="1098"/>
      <c r="BM217" s="1093"/>
    </row>
    <row r="218" spans="1:65" ht="30" x14ac:dyDescent="0.25">
      <c r="A218" s="1182" t="s">
        <v>1778</v>
      </c>
      <c r="B218" s="1021"/>
      <c r="C218" s="1075"/>
      <c r="D218" s="515" t="str">
        <f>_xlfn.XLOOKUP($C218, '15. New Fleet Description'!$A$14:$A$815,'15. New Fleet Description'!H$14:H$815, "", 0, 1)</f>
        <v/>
      </c>
      <c r="E218" s="541" t="str">
        <f>_xlfn.XLOOKUP($C218, '15. New Fleet Description'!$A$14:$A$815,'15. New Fleet Description'!B$14:B$815, "", 0, 1)</f>
        <v/>
      </c>
      <c r="F218" s="541" t="str">
        <f>_xlfn.XLOOKUP($C218, '15. New Fleet Description'!$A$14:$A$815,'15. New Fleet Description'!C$14:C$815, "", 0, 1)</f>
        <v/>
      </c>
      <c r="G218" s="541" t="str">
        <f>_xlfn.XLOOKUP($C218, '15. New Fleet Description'!$A$14:$A$815,'15. New Fleet Description'!D$14:D$815, "", 0, 1)</f>
        <v/>
      </c>
      <c r="H218" s="541" t="str">
        <f>_xlfn.XLOOKUP($C218, '15. New Fleet Description'!$A$14:$A$815,'15. New Fleet Description'!E$14:E$815, "", 0, 1)</f>
        <v/>
      </c>
      <c r="I218" s="541" t="str">
        <f>_xlfn.XLOOKUP($C218, '15. New Fleet Description'!$A$14:$A$815,'15. New Fleet Description'!F$14:F$815, "", 0, 1)</f>
        <v/>
      </c>
      <c r="J218" s="541" t="str">
        <f>_xlfn.XLOOKUP($C218, '15. New Fleet Description'!$A$14:$A$815,'15. New Fleet Description'!G$14:G$815, "", 0, 1)</f>
        <v/>
      </c>
      <c r="K218" s="726" t="str">
        <f>_xlfn.XLOOKUP($C218, '15. New Fleet Description'!$A$14:$A$815,'15. New Fleet Description'!K$14:K$815, "", 0, 1)</f>
        <v/>
      </c>
      <c r="L218" s="541" t="str">
        <f>_xlfn.XLOOKUP($C218, '15. New Fleet Description'!$A$14:$A$815,'15. New Fleet Description'!L$14:L$815, "", 0, 1)</f>
        <v/>
      </c>
      <c r="M218" s="541" t="str">
        <f>_xlfn.XLOOKUP($C218, '15. New Fleet Description'!$A$14:$A$815,'15. New Fleet Description'!M$14:M$815, "", 0, 1)</f>
        <v/>
      </c>
      <c r="N218" s="541" t="str">
        <f>_xlfn.XLOOKUP($C218, '15. New Fleet Description'!$A$14:$A$815,'15. New Fleet Description'!N$14:N$815, "", 0, 1)</f>
        <v/>
      </c>
      <c r="O218" s="541" t="str">
        <f>_xlfn.XLOOKUP($C218, '15. New Fleet Description'!$A$14:$A$815,'15. New Fleet Description'!O$14:O$815, "", 0, 1)</f>
        <v/>
      </c>
      <c r="P218" s="541" t="str">
        <f>_xlfn.XLOOKUP($C218, '15. New Fleet Description'!$A$14:$A$815,'15. New Fleet Description'!P$14:P$815, "", 0, 1)</f>
        <v/>
      </c>
      <c r="Q218" s="541" t="str">
        <f>_xlfn.XLOOKUP($C218, '15. New Fleet Description'!$A$14:$A$815,'15. New Fleet Description'!R$14:R$815, "", 0, 1)</f>
        <v/>
      </c>
      <c r="R218" s="541" t="str">
        <f>_xlfn.XLOOKUP($C218, '15. New Fleet Description'!$A$14:$A$815,'15. New Fleet Description'!S$14:S$815, "", 0, 1)</f>
        <v/>
      </c>
      <c r="S218" s="541" t="str">
        <f>_xlfn.XLOOKUP($C218, '15. New Fleet Description'!$A$14:$A$815,'15. New Fleet Description'!T$14:T$815, "", 0, 1)</f>
        <v/>
      </c>
      <c r="T218" s="541" t="str">
        <f>_xlfn.XLOOKUP($C218, '15. New Fleet Description'!$A$14:$A$815,'15. New Fleet Description'!U$14:U$815, "", 0, 1)</f>
        <v/>
      </c>
      <c r="U218" s="541" t="str">
        <f>_xlfn.XLOOKUP($C218, '15. New Fleet Description'!$A$14:$A$815,'15. New Fleet Description'!V$14:V$815, "", 0, 1)</f>
        <v/>
      </c>
      <c r="V218" s="541" t="str">
        <f>_xlfn.XLOOKUP($C218, '15. New Fleet Description'!$A$14:$A$815,'15. New Fleet Description'!W$14:W$815, "", 0, 1)</f>
        <v/>
      </c>
      <c r="W218" s="541" t="str">
        <f>_xlfn.XLOOKUP($C218, '15. New Fleet Description'!$A$14:$A$815,'15. New Fleet Description'!X$14:X$815, "", 0, 1)</f>
        <v/>
      </c>
      <c r="X218" s="541" t="str">
        <f>_xlfn.XLOOKUP($C218, '15. New Fleet Description'!$A$14:$A$815,'15. New Fleet Description'!Z$14:Z$815, "", 0, 1)</f>
        <v/>
      </c>
      <c r="Y218" s="541" t="str">
        <f>_xlfn.XLOOKUP($C218, '15. New Fleet Description'!$A$14:$A$815,'15. New Fleet Description'!AA$14:AA$815, "", 0, 1)</f>
        <v/>
      </c>
      <c r="Z218" s="541" t="str">
        <f>_xlfn.XLOOKUP($C218, '15. New Fleet Description'!$A$14:$A$815,'15. New Fleet Description'!AB$14:AB$815, "", 0, 1)</f>
        <v/>
      </c>
      <c r="AA218" s="1076"/>
      <c r="AB218" s="1076" t="s">
        <v>212</v>
      </c>
      <c r="AC218" s="1091"/>
      <c r="AD218" s="1011"/>
      <c r="AE218" s="1011"/>
      <c r="AF218" s="1011"/>
      <c r="AG218" s="1092"/>
      <c r="AH218" s="1093"/>
      <c r="AI218" s="1093"/>
      <c r="AJ218" s="1093"/>
      <c r="AK218" s="1093"/>
      <c r="AL218" s="1093"/>
      <c r="AM218" s="1093"/>
      <c r="AN218" s="1093"/>
      <c r="AO218" s="1093"/>
      <c r="AP218" s="1094"/>
      <c r="AQ218" s="1092"/>
      <c r="AR218" s="1093"/>
      <c r="AS218" s="1093"/>
      <c r="AT218" s="1093"/>
      <c r="AU218" s="1093"/>
      <c r="AV218" s="1093"/>
      <c r="AW218" s="1093"/>
      <c r="AX218" s="1093"/>
      <c r="AY218" s="1093"/>
      <c r="AZ218" s="1093"/>
      <c r="BA218" s="1093"/>
      <c r="BB218" s="1093"/>
      <c r="BC218" s="1095"/>
      <c r="BD218" s="1096"/>
      <c r="BE218" s="1096"/>
      <c r="BF218" s="1237"/>
      <c r="BG218" s="1092"/>
      <c r="BH218" s="1093"/>
      <c r="BI218" s="1093"/>
      <c r="BJ218" s="1093"/>
      <c r="BK218" s="1097"/>
      <c r="BL218" s="1098"/>
      <c r="BM218" s="1093"/>
    </row>
    <row r="219" spans="1:65" ht="30" x14ac:dyDescent="0.25">
      <c r="A219" s="1182" t="s">
        <v>1779</v>
      </c>
      <c r="B219" s="1021"/>
      <c r="C219" s="1075"/>
      <c r="D219" s="515" t="str">
        <f>_xlfn.XLOOKUP($C219, '15. New Fleet Description'!$A$14:$A$815,'15. New Fleet Description'!H$14:H$815, "", 0, 1)</f>
        <v/>
      </c>
      <c r="E219" s="541" t="str">
        <f>_xlfn.XLOOKUP($C219, '15. New Fleet Description'!$A$14:$A$815,'15. New Fleet Description'!B$14:B$815, "", 0, 1)</f>
        <v/>
      </c>
      <c r="F219" s="541" t="str">
        <f>_xlfn.XLOOKUP($C219, '15. New Fleet Description'!$A$14:$A$815,'15. New Fleet Description'!C$14:C$815, "", 0, 1)</f>
        <v/>
      </c>
      <c r="G219" s="541" t="str">
        <f>_xlfn.XLOOKUP($C219, '15. New Fleet Description'!$A$14:$A$815,'15. New Fleet Description'!D$14:D$815, "", 0, 1)</f>
        <v/>
      </c>
      <c r="H219" s="541" t="str">
        <f>_xlfn.XLOOKUP($C219, '15. New Fleet Description'!$A$14:$A$815,'15. New Fleet Description'!E$14:E$815, "", 0, 1)</f>
        <v/>
      </c>
      <c r="I219" s="541" t="str">
        <f>_xlfn.XLOOKUP($C219, '15. New Fleet Description'!$A$14:$A$815,'15. New Fleet Description'!F$14:F$815, "", 0, 1)</f>
        <v/>
      </c>
      <c r="J219" s="541" t="str">
        <f>_xlfn.XLOOKUP($C219, '15. New Fleet Description'!$A$14:$A$815,'15. New Fleet Description'!G$14:G$815, "", 0, 1)</f>
        <v/>
      </c>
      <c r="K219" s="726" t="str">
        <f>_xlfn.XLOOKUP($C219, '15. New Fleet Description'!$A$14:$A$815,'15. New Fleet Description'!K$14:K$815, "", 0, 1)</f>
        <v/>
      </c>
      <c r="L219" s="541" t="str">
        <f>_xlfn.XLOOKUP($C219, '15. New Fleet Description'!$A$14:$A$815,'15. New Fleet Description'!L$14:L$815, "", 0, 1)</f>
        <v/>
      </c>
      <c r="M219" s="541" t="str">
        <f>_xlfn.XLOOKUP($C219, '15. New Fleet Description'!$A$14:$A$815,'15. New Fleet Description'!M$14:M$815, "", 0, 1)</f>
        <v/>
      </c>
      <c r="N219" s="541" t="str">
        <f>_xlfn.XLOOKUP($C219, '15. New Fleet Description'!$A$14:$A$815,'15. New Fleet Description'!N$14:N$815, "", 0, 1)</f>
        <v/>
      </c>
      <c r="O219" s="541" t="str">
        <f>_xlfn.XLOOKUP($C219, '15. New Fleet Description'!$A$14:$A$815,'15. New Fleet Description'!O$14:O$815, "", 0, 1)</f>
        <v/>
      </c>
      <c r="P219" s="541" t="str">
        <f>_xlfn.XLOOKUP($C219, '15. New Fleet Description'!$A$14:$A$815,'15. New Fleet Description'!P$14:P$815, "", 0, 1)</f>
        <v/>
      </c>
      <c r="Q219" s="541" t="str">
        <f>_xlfn.XLOOKUP($C219, '15. New Fleet Description'!$A$14:$A$815,'15. New Fleet Description'!R$14:R$815, "", 0, 1)</f>
        <v/>
      </c>
      <c r="R219" s="541" t="str">
        <f>_xlfn.XLOOKUP($C219, '15. New Fleet Description'!$A$14:$A$815,'15. New Fleet Description'!S$14:S$815, "", 0, 1)</f>
        <v/>
      </c>
      <c r="S219" s="541" t="str">
        <f>_xlfn.XLOOKUP($C219, '15. New Fleet Description'!$A$14:$A$815,'15. New Fleet Description'!T$14:T$815, "", 0, 1)</f>
        <v/>
      </c>
      <c r="T219" s="541" t="str">
        <f>_xlfn.XLOOKUP($C219, '15. New Fleet Description'!$A$14:$A$815,'15. New Fleet Description'!U$14:U$815, "", 0, 1)</f>
        <v/>
      </c>
      <c r="U219" s="541" t="str">
        <f>_xlfn.XLOOKUP($C219, '15. New Fleet Description'!$A$14:$A$815,'15. New Fleet Description'!V$14:V$815, "", 0, 1)</f>
        <v/>
      </c>
      <c r="V219" s="541" t="str">
        <f>_xlfn.XLOOKUP($C219, '15. New Fleet Description'!$A$14:$A$815,'15. New Fleet Description'!W$14:W$815, "", 0, 1)</f>
        <v/>
      </c>
      <c r="W219" s="541" t="str">
        <f>_xlfn.XLOOKUP($C219, '15. New Fleet Description'!$A$14:$A$815,'15. New Fleet Description'!X$14:X$815, "", 0, 1)</f>
        <v/>
      </c>
      <c r="X219" s="541" t="str">
        <f>_xlfn.XLOOKUP($C219, '15. New Fleet Description'!$A$14:$A$815,'15. New Fleet Description'!Z$14:Z$815, "", 0, 1)</f>
        <v/>
      </c>
      <c r="Y219" s="541" t="str">
        <f>_xlfn.XLOOKUP($C219, '15. New Fleet Description'!$A$14:$A$815,'15. New Fleet Description'!AA$14:AA$815, "", 0, 1)</f>
        <v/>
      </c>
      <c r="Z219" s="541" t="str">
        <f>_xlfn.XLOOKUP($C219, '15. New Fleet Description'!$A$14:$A$815,'15. New Fleet Description'!AB$14:AB$815, "", 0, 1)</f>
        <v/>
      </c>
      <c r="AA219" s="1076"/>
      <c r="AB219" s="1076" t="s">
        <v>212</v>
      </c>
      <c r="AC219" s="1091"/>
      <c r="AD219" s="1011"/>
      <c r="AE219" s="1011"/>
      <c r="AF219" s="1011"/>
      <c r="AG219" s="1092"/>
      <c r="AH219" s="1093"/>
      <c r="AI219" s="1093"/>
      <c r="AJ219" s="1093"/>
      <c r="AK219" s="1093"/>
      <c r="AL219" s="1093"/>
      <c r="AM219" s="1093"/>
      <c r="AN219" s="1093"/>
      <c r="AO219" s="1093"/>
      <c r="AP219" s="1094"/>
      <c r="AQ219" s="1092"/>
      <c r="AR219" s="1093"/>
      <c r="AS219" s="1093"/>
      <c r="AT219" s="1093"/>
      <c r="AU219" s="1093"/>
      <c r="AV219" s="1093"/>
      <c r="AW219" s="1093"/>
      <c r="AX219" s="1093"/>
      <c r="AY219" s="1093"/>
      <c r="AZ219" s="1093"/>
      <c r="BA219" s="1093"/>
      <c r="BB219" s="1093"/>
      <c r="BC219" s="1095"/>
      <c r="BD219" s="1096"/>
      <c r="BE219" s="1096"/>
      <c r="BF219" s="1237"/>
      <c r="BG219" s="1092"/>
      <c r="BH219" s="1093"/>
      <c r="BI219" s="1093"/>
      <c r="BJ219" s="1093"/>
      <c r="BK219" s="1097"/>
      <c r="BL219" s="1098"/>
      <c r="BM219" s="1093"/>
    </row>
    <row r="220" spans="1:65" ht="30" x14ac:dyDescent="0.25">
      <c r="A220" s="1182" t="s">
        <v>1780</v>
      </c>
      <c r="B220" s="1021"/>
      <c r="C220" s="1075"/>
      <c r="D220" s="515" t="str">
        <f>_xlfn.XLOOKUP($C220, '15. New Fleet Description'!$A$14:$A$815,'15. New Fleet Description'!H$14:H$815, "", 0, 1)</f>
        <v/>
      </c>
      <c r="E220" s="541" t="str">
        <f>_xlfn.XLOOKUP($C220, '15. New Fleet Description'!$A$14:$A$815,'15. New Fleet Description'!B$14:B$815, "", 0, 1)</f>
        <v/>
      </c>
      <c r="F220" s="541" t="str">
        <f>_xlfn.XLOOKUP($C220, '15. New Fleet Description'!$A$14:$A$815,'15. New Fleet Description'!C$14:C$815, "", 0, 1)</f>
        <v/>
      </c>
      <c r="G220" s="541" t="str">
        <f>_xlfn.XLOOKUP($C220, '15. New Fleet Description'!$A$14:$A$815,'15. New Fleet Description'!D$14:D$815, "", 0, 1)</f>
        <v/>
      </c>
      <c r="H220" s="541" t="str">
        <f>_xlfn.XLOOKUP($C220, '15. New Fleet Description'!$A$14:$A$815,'15. New Fleet Description'!E$14:E$815, "", 0, 1)</f>
        <v/>
      </c>
      <c r="I220" s="541" t="str">
        <f>_xlfn.XLOOKUP($C220, '15. New Fleet Description'!$A$14:$A$815,'15. New Fleet Description'!F$14:F$815, "", 0, 1)</f>
        <v/>
      </c>
      <c r="J220" s="541" t="str">
        <f>_xlfn.XLOOKUP($C220, '15. New Fleet Description'!$A$14:$A$815,'15. New Fleet Description'!G$14:G$815, "", 0, 1)</f>
        <v/>
      </c>
      <c r="K220" s="726" t="str">
        <f>_xlfn.XLOOKUP($C220, '15. New Fleet Description'!$A$14:$A$815,'15. New Fleet Description'!K$14:K$815, "", 0, 1)</f>
        <v/>
      </c>
      <c r="L220" s="541" t="str">
        <f>_xlfn.XLOOKUP($C220, '15. New Fleet Description'!$A$14:$A$815,'15. New Fleet Description'!L$14:L$815, "", 0, 1)</f>
        <v/>
      </c>
      <c r="M220" s="541" t="str">
        <f>_xlfn.XLOOKUP($C220, '15. New Fleet Description'!$A$14:$A$815,'15. New Fleet Description'!M$14:M$815, "", 0, 1)</f>
        <v/>
      </c>
      <c r="N220" s="541" t="str">
        <f>_xlfn.XLOOKUP($C220, '15. New Fleet Description'!$A$14:$A$815,'15. New Fleet Description'!N$14:N$815, "", 0, 1)</f>
        <v/>
      </c>
      <c r="O220" s="541" t="str">
        <f>_xlfn.XLOOKUP($C220, '15. New Fleet Description'!$A$14:$A$815,'15. New Fleet Description'!O$14:O$815, "", 0, 1)</f>
        <v/>
      </c>
      <c r="P220" s="541" t="str">
        <f>_xlfn.XLOOKUP($C220, '15. New Fleet Description'!$A$14:$A$815,'15. New Fleet Description'!P$14:P$815, "", 0, 1)</f>
        <v/>
      </c>
      <c r="Q220" s="541" t="str">
        <f>_xlfn.XLOOKUP($C220, '15. New Fleet Description'!$A$14:$A$815,'15. New Fleet Description'!R$14:R$815, "", 0, 1)</f>
        <v/>
      </c>
      <c r="R220" s="541" t="str">
        <f>_xlfn.XLOOKUP($C220, '15. New Fleet Description'!$A$14:$A$815,'15. New Fleet Description'!S$14:S$815, "", 0, 1)</f>
        <v/>
      </c>
      <c r="S220" s="541" t="str">
        <f>_xlfn.XLOOKUP($C220, '15. New Fleet Description'!$A$14:$A$815,'15. New Fleet Description'!T$14:T$815, "", 0, 1)</f>
        <v/>
      </c>
      <c r="T220" s="541" t="str">
        <f>_xlfn.XLOOKUP($C220, '15. New Fleet Description'!$A$14:$A$815,'15. New Fleet Description'!U$14:U$815, "", 0, 1)</f>
        <v/>
      </c>
      <c r="U220" s="541" t="str">
        <f>_xlfn.XLOOKUP($C220, '15. New Fleet Description'!$A$14:$A$815,'15. New Fleet Description'!V$14:V$815, "", 0, 1)</f>
        <v/>
      </c>
      <c r="V220" s="541" t="str">
        <f>_xlfn.XLOOKUP($C220, '15. New Fleet Description'!$A$14:$A$815,'15. New Fleet Description'!W$14:W$815, "", 0, 1)</f>
        <v/>
      </c>
      <c r="W220" s="541" t="str">
        <f>_xlfn.XLOOKUP($C220, '15. New Fleet Description'!$A$14:$A$815,'15. New Fleet Description'!X$14:X$815, "", 0, 1)</f>
        <v/>
      </c>
      <c r="X220" s="541" t="str">
        <f>_xlfn.XLOOKUP($C220, '15. New Fleet Description'!$A$14:$A$815,'15. New Fleet Description'!Z$14:Z$815, "", 0, 1)</f>
        <v/>
      </c>
      <c r="Y220" s="541" t="str">
        <f>_xlfn.XLOOKUP($C220, '15. New Fleet Description'!$A$14:$A$815,'15. New Fleet Description'!AA$14:AA$815, "", 0, 1)</f>
        <v/>
      </c>
      <c r="Z220" s="541" t="str">
        <f>_xlfn.XLOOKUP($C220, '15. New Fleet Description'!$A$14:$A$815,'15. New Fleet Description'!AB$14:AB$815, "", 0, 1)</f>
        <v/>
      </c>
      <c r="AA220" s="1076"/>
      <c r="AB220" s="1076" t="s">
        <v>212</v>
      </c>
      <c r="AC220" s="1091"/>
      <c r="AD220" s="1011"/>
      <c r="AE220" s="1011"/>
      <c r="AF220" s="1011"/>
      <c r="AG220" s="1092"/>
      <c r="AH220" s="1093"/>
      <c r="AI220" s="1093"/>
      <c r="AJ220" s="1093"/>
      <c r="AK220" s="1093"/>
      <c r="AL220" s="1093"/>
      <c r="AM220" s="1093"/>
      <c r="AN220" s="1093"/>
      <c r="AO220" s="1093"/>
      <c r="AP220" s="1094"/>
      <c r="AQ220" s="1092"/>
      <c r="AR220" s="1093"/>
      <c r="AS220" s="1093"/>
      <c r="AT220" s="1093"/>
      <c r="AU220" s="1093"/>
      <c r="AV220" s="1093"/>
      <c r="AW220" s="1093"/>
      <c r="AX220" s="1093"/>
      <c r="AY220" s="1093"/>
      <c r="AZ220" s="1093"/>
      <c r="BA220" s="1093"/>
      <c r="BB220" s="1093"/>
      <c r="BC220" s="1095"/>
      <c r="BD220" s="1096"/>
      <c r="BE220" s="1096"/>
      <c r="BF220" s="1237"/>
      <c r="BG220" s="1092"/>
      <c r="BH220" s="1093"/>
      <c r="BI220" s="1093"/>
      <c r="BJ220" s="1093"/>
      <c r="BK220" s="1097"/>
      <c r="BL220" s="1098"/>
      <c r="BM220" s="1093"/>
    </row>
    <row r="221" spans="1:65" ht="30" x14ac:dyDescent="0.25">
      <c r="A221" s="1182" t="s">
        <v>1781</v>
      </c>
      <c r="B221" s="1021"/>
      <c r="C221" s="1075"/>
      <c r="D221" s="515" t="str">
        <f>_xlfn.XLOOKUP($C221, '15. New Fleet Description'!$A$14:$A$815,'15. New Fleet Description'!H$14:H$815, "", 0, 1)</f>
        <v/>
      </c>
      <c r="E221" s="541" t="str">
        <f>_xlfn.XLOOKUP($C221, '15. New Fleet Description'!$A$14:$A$815,'15. New Fleet Description'!B$14:B$815, "", 0, 1)</f>
        <v/>
      </c>
      <c r="F221" s="541" t="str">
        <f>_xlfn.XLOOKUP($C221, '15. New Fleet Description'!$A$14:$A$815,'15. New Fleet Description'!C$14:C$815, "", 0, 1)</f>
        <v/>
      </c>
      <c r="G221" s="541" t="str">
        <f>_xlfn.XLOOKUP($C221, '15. New Fleet Description'!$A$14:$A$815,'15. New Fleet Description'!D$14:D$815, "", 0, 1)</f>
        <v/>
      </c>
      <c r="H221" s="541" t="str">
        <f>_xlfn.XLOOKUP($C221, '15. New Fleet Description'!$A$14:$A$815,'15. New Fleet Description'!E$14:E$815, "", 0, 1)</f>
        <v/>
      </c>
      <c r="I221" s="541" t="str">
        <f>_xlfn.XLOOKUP($C221, '15. New Fleet Description'!$A$14:$A$815,'15. New Fleet Description'!F$14:F$815, "", 0, 1)</f>
        <v/>
      </c>
      <c r="J221" s="541" t="str">
        <f>_xlfn.XLOOKUP($C221, '15. New Fleet Description'!$A$14:$A$815,'15. New Fleet Description'!G$14:G$815, "", 0, 1)</f>
        <v/>
      </c>
      <c r="K221" s="726" t="str">
        <f>_xlfn.XLOOKUP($C221, '15. New Fleet Description'!$A$14:$A$815,'15. New Fleet Description'!K$14:K$815, "", 0, 1)</f>
        <v/>
      </c>
      <c r="L221" s="541" t="str">
        <f>_xlfn.XLOOKUP($C221, '15. New Fleet Description'!$A$14:$A$815,'15. New Fleet Description'!L$14:L$815, "", 0, 1)</f>
        <v/>
      </c>
      <c r="M221" s="541" t="str">
        <f>_xlfn.XLOOKUP($C221, '15. New Fleet Description'!$A$14:$A$815,'15. New Fleet Description'!M$14:M$815, "", 0, 1)</f>
        <v/>
      </c>
      <c r="N221" s="541" t="str">
        <f>_xlfn.XLOOKUP($C221, '15. New Fleet Description'!$A$14:$A$815,'15. New Fleet Description'!N$14:N$815, "", 0, 1)</f>
        <v/>
      </c>
      <c r="O221" s="541" t="str">
        <f>_xlfn.XLOOKUP($C221, '15. New Fleet Description'!$A$14:$A$815,'15. New Fleet Description'!O$14:O$815, "", 0, 1)</f>
        <v/>
      </c>
      <c r="P221" s="541" t="str">
        <f>_xlfn.XLOOKUP($C221, '15. New Fleet Description'!$A$14:$A$815,'15. New Fleet Description'!P$14:P$815, "", 0, 1)</f>
        <v/>
      </c>
      <c r="Q221" s="541" t="str">
        <f>_xlfn.XLOOKUP($C221, '15. New Fleet Description'!$A$14:$A$815,'15. New Fleet Description'!R$14:R$815, "", 0, 1)</f>
        <v/>
      </c>
      <c r="R221" s="541" t="str">
        <f>_xlfn.XLOOKUP($C221, '15. New Fleet Description'!$A$14:$A$815,'15. New Fleet Description'!S$14:S$815, "", 0, 1)</f>
        <v/>
      </c>
      <c r="S221" s="541" t="str">
        <f>_xlfn.XLOOKUP($C221, '15. New Fleet Description'!$A$14:$A$815,'15. New Fleet Description'!T$14:T$815, "", 0, 1)</f>
        <v/>
      </c>
      <c r="T221" s="541" t="str">
        <f>_xlfn.XLOOKUP($C221, '15. New Fleet Description'!$A$14:$A$815,'15. New Fleet Description'!U$14:U$815, "", 0, 1)</f>
        <v/>
      </c>
      <c r="U221" s="541" t="str">
        <f>_xlfn.XLOOKUP($C221, '15. New Fleet Description'!$A$14:$A$815,'15. New Fleet Description'!V$14:V$815, "", 0, 1)</f>
        <v/>
      </c>
      <c r="V221" s="541" t="str">
        <f>_xlfn.XLOOKUP($C221, '15. New Fleet Description'!$A$14:$A$815,'15. New Fleet Description'!W$14:W$815, "", 0, 1)</f>
        <v/>
      </c>
      <c r="W221" s="541" t="str">
        <f>_xlfn.XLOOKUP($C221, '15. New Fleet Description'!$A$14:$A$815,'15. New Fleet Description'!X$14:X$815, "", 0, 1)</f>
        <v/>
      </c>
      <c r="X221" s="541" t="str">
        <f>_xlfn.XLOOKUP($C221, '15. New Fleet Description'!$A$14:$A$815,'15. New Fleet Description'!Z$14:Z$815, "", 0, 1)</f>
        <v/>
      </c>
      <c r="Y221" s="541" t="str">
        <f>_xlfn.XLOOKUP($C221, '15. New Fleet Description'!$A$14:$A$815,'15. New Fleet Description'!AA$14:AA$815, "", 0, 1)</f>
        <v/>
      </c>
      <c r="Z221" s="541" t="str">
        <f>_xlfn.XLOOKUP($C221, '15. New Fleet Description'!$A$14:$A$815,'15. New Fleet Description'!AB$14:AB$815, "", 0, 1)</f>
        <v/>
      </c>
      <c r="AA221" s="1076"/>
      <c r="AB221" s="1076" t="s">
        <v>212</v>
      </c>
      <c r="AC221" s="1091"/>
      <c r="AD221" s="1011"/>
      <c r="AE221" s="1011"/>
      <c r="AF221" s="1011"/>
      <c r="AG221" s="1092"/>
      <c r="AH221" s="1093"/>
      <c r="AI221" s="1093"/>
      <c r="AJ221" s="1093"/>
      <c r="AK221" s="1093"/>
      <c r="AL221" s="1093"/>
      <c r="AM221" s="1093"/>
      <c r="AN221" s="1093"/>
      <c r="AO221" s="1093"/>
      <c r="AP221" s="1094"/>
      <c r="AQ221" s="1092"/>
      <c r="AR221" s="1093"/>
      <c r="AS221" s="1093"/>
      <c r="AT221" s="1093"/>
      <c r="AU221" s="1093"/>
      <c r="AV221" s="1093"/>
      <c r="AW221" s="1093"/>
      <c r="AX221" s="1093"/>
      <c r="AY221" s="1093"/>
      <c r="AZ221" s="1093"/>
      <c r="BA221" s="1093"/>
      <c r="BB221" s="1093"/>
      <c r="BC221" s="1095"/>
      <c r="BD221" s="1096"/>
      <c r="BE221" s="1096"/>
      <c r="BF221" s="1237"/>
      <c r="BG221" s="1092"/>
      <c r="BH221" s="1093"/>
      <c r="BI221" s="1093"/>
      <c r="BJ221" s="1093"/>
      <c r="BK221" s="1097"/>
      <c r="BL221" s="1098"/>
      <c r="BM221" s="1093"/>
    </row>
    <row r="222" spans="1:65" ht="30" x14ac:dyDescent="0.25">
      <c r="A222" s="1182" t="s">
        <v>1782</v>
      </c>
      <c r="B222" s="1021"/>
      <c r="C222" s="1075"/>
      <c r="D222" s="515" t="str">
        <f>_xlfn.XLOOKUP($C222, '15. New Fleet Description'!$A$14:$A$815,'15. New Fleet Description'!H$14:H$815, "", 0, 1)</f>
        <v/>
      </c>
      <c r="E222" s="541" t="str">
        <f>_xlfn.XLOOKUP($C222, '15. New Fleet Description'!$A$14:$A$815,'15. New Fleet Description'!B$14:B$815, "", 0, 1)</f>
        <v/>
      </c>
      <c r="F222" s="541" t="str">
        <f>_xlfn.XLOOKUP($C222, '15. New Fleet Description'!$A$14:$A$815,'15. New Fleet Description'!C$14:C$815, "", 0, 1)</f>
        <v/>
      </c>
      <c r="G222" s="541" t="str">
        <f>_xlfn.XLOOKUP($C222, '15. New Fleet Description'!$A$14:$A$815,'15. New Fleet Description'!D$14:D$815, "", 0, 1)</f>
        <v/>
      </c>
      <c r="H222" s="541" t="str">
        <f>_xlfn.XLOOKUP($C222, '15. New Fleet Description'!$A$14:$A$815,'15. New Fleet Description'!E$14:E$815, "", 0, 1)</f>
        <v/>
      </c>
      <c r="I222" s="541" t="str">
        <f>_xlfn.XLOOKUP($C222, '15. New Fleet Description'!$A$14:$A$815,'15. New Fleet Description'!F$14:F$815, "", 0, 1)</f>
        <v/>
      </c>
      <c r="J222" s="541" t="str">
        <f>_xlfn.XLOOKUP($C222, '15. New Fleet Description'!$A$14:$A$815,'15. New Fleet Description'!G$14:G$815, "", 0, 1)</f>
        <v/>
      </c>
      <c r="K222" s="726" t="str">
        <f>_xlfn.XLOOKUP($C222, '15. New Fleet Description'!$A$14:$A$815,'15. New Fleet Description'!K$14:K$815, "", 0, 1)</f>
        <v/>
      </c>
      <c r="L222" s="541" t="str">
        <f>_xlfn.XLOOKUP($C222, '15. New Fleet Description'!$A$14:$A$815,'15. New Fleet Description'!L$14:L$815, "", 0, 1)</f>
        <v/>
      </c>
      <c r="M222" s="541" t="str">
        <f>_xlfn.XLOOKUP($C222, '15. New Fleet Description'!$A$14:$A$815,'15. New Fleet Description'!M$14:M$815, "", 0, 1)</f>
        <v/>
      </c>
      <c r="N222" s="541" t="str">
        <f>_xlfn.XLOOKUP($C222, '15. New Fleet Description'!$A$14:$A$815,'15. New Fleet Description'!N$14:N$815, "", 0, 1)</f>
        <v/>
      </c>
      <c r="O222" s="541" t="str">
        <f>_xlfn.XLOOKUP($C222, '15. New Fleet Description'!$A$14:$A$815,'15. New Fleet Description'!O$14:O$815, "", 0, 1)</f>
        <v/>
      </c>
      <c r="P222" s="541" t="str">
        <f>_xlfn.XLOOKUP($C222, '15. New Fleet Description'!$A$14:$A$815,'15. New Fleet Description'!P$14:P$815, "", 0, 1)</f>
        <v/>
      </c>
      <c r="Q222" s="541" t="str">
        <f>_xlfn.XLOOKUP($C222, '15. New Fleet Description'!$A$14:$A$815,'15. New Fleet Description'!R$14:R$815, "", 0, 1)</f>
        <v/>
      </c>
      <c r="R222" s="541" t="str">
        <f>_xlfn.XLOOKUP($C222, '15. New Fleet Description'!$A$14:$A$815,'15. New Fleet Description'!S$14:S$815, "", 0, 1)</f>
        <v/>
      </c>
      <c r="S222" s="541" t="str">
        <f>_xlfn.XLOOKUP($C222, '15. New Fleet Description'!$A$14:$A$815,'15. New Fleet Description'!T$14:T$815, "", 0, 1)</f>
        <v/>
      </c>
      <c r="T222" s="541" t="str">
        <f>_xlfn.XLOOKUP($C222, '15. New Fleet Description'!$A$14:$A$815,'15. New Fleet Description'!U$14:U$815, "", 0, 1)</f>
        <v/>
      </c>
      <c r="U222" s="541" t="str">
        <f>_xlfn.XLOOKUP($C222, '15. New Fleet Description'!$A$14:$A$815,'15. New Fleet Description'!V$14:V$815, "", 0, 1)</f>
        <v/>
      </c>
      <c r="V222" s="541" t="str">
        <f>_xlfn.XLOOKUP($C222, '15. New Fleet Description'!$A$14:$A$815,'15. New Fleet Description'!W$14:W$815, "", 0, 1)</f>
        <v/>
      </c>
      <c r="W222" s="541" t="str">
        <f>_xlfn.XLOOKUP($C222, '15. New Fleet Description'!$A$14:$A$815,'15. New Fleet Description'!X$14:X$815, "", 0, 1)</f>
        <v/>
      </c>
      <c r="X222" s="541" t="str">
        <f>_xlfn.XLOOKUP($C222, '15. New Fleet Description'!$A$14:$A$815,'15. New Fleet Description'!Z$14:Z$815, "", 0, 1)</f>
        <v/>
      </c>
      <c r="Y222" s="541" t="str">
        <f>_xlfn.XLOOKUP($C222, '15. New Fleet Description'!$A$14:$A$815,'15. New Fleet Description'!AA$14:AA$815, "", 0, 1)</f>
        <v/>
      </c>
      <c r="Z222" s="541" t="str">
        <f>_xlfn.XLOOKUP($C222, '15. New Fleet Description'!$A$14:$A$815,'15. New Fleet Description'!AB$14:AB$815, "", 0, 1)</f>
        <v/>
      </c>
      <c r="AA222" s="1076"/>
      <c r="AB222" s="1076" t="s">
        <v>212</v>
      </c>
      <c r="AC222" s="1091"/>
      <c r="AD222" s="1011"/>
      <c r="AE222" s="1011"/>
      <c r="AF222" s="1011"/>
      <c r="AG222" s="1092"/>
      <c r="AH222" s="1093"/>
      <c r="AI222" s="1093"/>
      <c r="AJ222" s="1093"/>
      <c r="AK222" s="1093"/>
      <c r="AL222" s="1093"/>
      <c r="AM222" s="1093"/>
      <c r="AN222" s="1093"/>
      <c r="AO222" s="1093"/>
      <c r="AP222" s="1094"/>
      <c r="AQ222" s="1092"/>
      <c r="AR222" s="1093"/>
      <c r="AS222" s="1093"/>
      <c r="AT222" s="1093"/>
      <c r="AU222" s="1093"/>
      <c r="AV222" s="1093"/>
      <c r="AW222" s="1093"/>
      <c r="AX222" s="1093"/>
      <c r="AY222" s="1093"/>
      <c r="AZ222" s="1093"/>
      <c r="BA222" s="1093"/>
      <c r="BB222" s="1093"/>
      <c r="BC222" s="1095"/>
      <c r="BD222" s="1096"/>
      <c r="BE222" s="1096"/>
      <c r="BF222" s="1237"/>
      <c r="BG222" s="1092"/>
      <c r="BH222" s="1093"/>
      <c r="BI222" s="1093"/>
      <c r="BJ222" s="1093"/>
      <c r="BK222" s="1097"/>
      <c r="BL222" s="1098"/>
      <c r="BM222" s="1093"/>
    </row>
    <row r="223" spans="1:65" ht="30" x14ac:dyDescent="0.25">
      <c r="A223" s="1182" t="s">
        <v>1783</v>
      </c>
      <c r="B223" s="1021"/>
      <c r="C223" s="1075"/>
      <c r="D223" s="515" t="str">
        <f>_xlfn.XLOOKUP($C223, '15. New Fleet Description'!$A$14:$A$815,'15. New Fleet Description'!H$14:H$815, "", 0, 1)</f>
        <v/>
      </c>
      <c r="E223" s="541" t="str">
        <f>_xlfn.XLOOKUP($C223, '15. New Fleet Description'!$A$14:$A$815,'15. New Fleet Description'!B$14:B$815, "", 0, 1)</f>
        <v/>
      </c>
      <c r="F223" s="541" t="str">
        <f>_xlfn.XLOOKUP($C223, '15. New Fleet Description'!$A$14:$A$815,'15. New Fleet Description'!C$14:C$815, "", 0, 1)</f>
        <v/>
      </c>
      <c r="G223" s="541" t="str">
        <f>_xlfn.XLOOKUP($C223, '15. New Fleet Description'!$A$14:$A$815,'15. New Fleet Description'!D$14:D$815, "", 0, 1)</f>
        <v/>
      </c>
      <c r="H223" s="541" t="str">
        <f>_xlfn.XLOOKUP($C223, '15. New Fleet Description'!$A$14:$A$815,'15. New Fleet Description'!E$14:E$815, "", 0, 1)</f>
        <v/>
      </c>
      <c r="I223" s="541" t="str">
        <f>_xlfn.XLOOKUP($C223, '15. New Fleet Description'!$A$14:$A$815,'15. New Fleet Description'!F$14:F$815, "", 0, 1)</f>
        <v/>
      </c>
      <c r="J223" s="541" t="str">
        <f>_xlfn.XLOOKUP($C223, '15. New Fleet Description'!$A$14:$A$815,'15. New Fleet Description'!G$14:G$815, "", 0, 1)</f>
        <v/>
      </c>
      <c r="K223" s="726" t="str">
        <f>_xlfn.XLOOKUP($C223, '15. New Fleet Description'!$A$14:$A$815,'15. New Fleet Description'!K$14:K$815, "", 0, 1)</f>
        <v/>
      </c>
      <c r="L223" s="541" t="str">
        <f>_xlfn.XLOOKUP($C223, '15. New Fleet Description'!$A$14:$A$815,'15. New Fleet Description'!L$14:L$815, "", 0, 1)</f>
        <v/>
      </c>
      <c r="M223" s="541" t="str">
        <f>_xlfn.XLOOKUP($C223, '15. New Fleet Description'!$A$14:$A$815,'15. New Fleet Description'!M$14:M$815, "", 0, 1)</f>
        <v/>
      </c>
      <c r="N223" s="541" t="str">
        <f>_xlfn.XLOOKUP($C223, '15. New Fleet Description'!$A$14:$A$815,'15. New Fleet Description'!N$14:N$815, "", 0, 1)</f>
        <v/>
      </c>
      <c r="O223" s="541" t="str">
        <f>_xlfn.XLOOKUP($C223, '15. New Fleet Description'!$A$14:$A$815,'15. New Fleet Description'!O$14:O$815, "", 0, 1)</f>
        <v/>
      </c>
      <c r="P223" s="541" t="str">
        <f>_xlfn.XLOOKUP($C223, '15. New Fleet Description'!$A$14:$A$815,'15. New Fleet Description'!P$14:P$815, "", 0, 1)</f>
        <v/>
      </c>
      <c r="Q223" s="541" t="str">
        <f>_xlfn.XLOOKUP($C223, '15. New Fleet Description'!$A$14:$A$815,'15. New Fleet Description'!R$14:R$815, "", 0, 1)</f>
        <v/>
      </c>
      <c r="R223" s="541" t="str">
        <f>_xlfn.XLOOKUP($C223, '15. New Fleet Description'!$A$14:$A$815,'15. New Fleet Description'!S$14:S$815, "", 0, 1)</f>
        <v/>
      </c>
      <c r="S223" s="541" t="str">
        <f>_xlfn.XLOOKUP($C223, '15. New Fleet Description'!$A$14:$A$815,'15. New Fleet Description'!T$14:T$815, "", 0, 1)</f>
        <v/>
      </c>
      <c r="T223" s="541" t="str">
        <f>_xlfn.XLOOKUP($C223, '15. New Fleet Description'!$A$14:$A$815,'15. New Fleet Description'!U$14:U$815, "", 0, 1)</f>
        <v/>
      </c>
      <c r="U223" s="541" t="str">
        <f>_xlfn.XLOOKUP($C223, '15. New Fleet Description'!$A$14:$A$815,'15. New Fleet Description'!V$14:V$815, "", 0, 1)</f>
        <v/>
      </c>
      <c r="V223" s="541" t="str">
        <f>_xlfn.XLOOKUP($C223, '15. New Fleet Description'!$A$14:$A$815,'15. New Fleet Description'!W$14:W$815, "", 0, 1)</f>
        <v/>
      </c>
      <c r="W223" s="541" t="str">
        <f>_xlfn.XLOOKUP($C223, '15. New Fleet Description'!$A$14:$A$815,'15. New Fleet Description'!X$14:X$815, "", 0, 1)</f>
        <v/>
      </c>
      <c r="X223" s="541" t="str">
        <f>_xlfn.XLOOKUP($C223, '15. New Fleet Description'!$A$14:$A$815,'15. New Fleet Description'!Z$14:Z$815, "", 0, 1)</f>
        <v/>
      </c>
      <c r="Y223" s="541" t="str">
        <f>_xlfn.XLOOKUP($C223, '15. New Fleet Description'!$A$14:$A$815,'15. New Fleet Description'!AA$14:AA$815, "", 0, 1)</f>
        <v/>
      </c>
      <c r="Z223" s="541" t="str">
        <f>_xlfn.XLOOKUP($C223, '15. New Fleet Description'!$A$14:$A$815,'15. New Fleet Description'!AB$14:AB$815, "", 0, 1)</f>
        <v/>
      </c>
      <c r="AA223" s="1076"/>
      <c r="AB223" s="1076" t="s">
        <v>212</v>
      </c>
      <c r="AC223" s="1091"/>
      <c r="AD223" s="1011"/>
      <c r="AE223" s="1011"/>
      <c r="AF223" s="1011"/>
      <c r="AG223" s="1092"/>
      <c r="AH223" s="1093"/>
      <c r="AI223" s="1093"/>
      <c r="AJ223" s="1093"/>
      <c r="AK223" s="1093"/>
      <c r="AL223" s="1093"/>
      <c r="AM223" s="1093"/>
      <c r="AN223" s="1093"/>
      <c r="AO223" s="1093"/>
      <c r="AP223" s="1094"/>
      <c r="AQ223" s="1092"/>
      <c r="AR223" s="1093"/>
      <c r="AS223" s="1093"/>
      <c r="AT223" s="1093"/>
      <c r="AU223" s="1093"/>
      <c r="AV223" s="1093"/>
      <c r="AW223" s="1093"/>
      <c r="AX223" s="1093"/>
      <c r="AY223" s="1093"/>
      <c r="AZ223" s="1093"/>
      <c r="BA223" s="1093"/>
      <c r="BB223" s="1093"/>
      <c r="BC223" s="1095"/>
      <c r="BD223" s="1096"/>
      <c r="BE223" s="1096"/>
      <c r="BF223" s="1237"/>
      <c r="BG223" s="1092"/>
      <c r="BH223" s="1093"/>
      <c r="BI223" s="1093"/>
      <c r="BJ223" s="1093"/>
      <c r="BK223" s="1097"/>
      <c r="BL223" s="1098"/>
      <c r="BM223" s="1093"/>
    </row>
    <row r="224" spans="1:65" ht="30" x14ac:dyDescent="0.25">
      <c r="A224" s="1182" t="s">
        <v>1784</v>
      </c>
      <c r="B224" s="1021"/>
      <c r="C224" s="1075"/>
      <c r="D224" s="515" t="str">
        <f>_xlfn.XLOOKUP($C224, '15. New Fleet Description'!$A$14:$A$815,'15. New Fleet Description'!H$14:H$815, "", 0, 1)</f>
        <v/>
      </c>
      <c r="E224" s="541" t="str">
        <f>_xlfn.XLOOKUP($C224, '15. New Fleet Description'!$A$14:$A$815,'15. New Fleet Description'!B$14:B$815, "", 0, 1)</f>
        <v/>
      </c>
      <c r="F224" s="541" t="str">
        <f>_xlfn.XLOOKUP($C224, '15. New Fleet Description'!$A$14:$A$815,'15. New Fleet Description'!C$14:C$815, "", 0, 1)</f>
        <v/>
      </c>
      <c r="G224" s="541" t="str">
        <f>_xlfn.XLOOKUP($C224, '15. New Fleet Description'!$A$14:$A$815,'15. New Fleet Description'!D$14:D$815, "", 0, 1)</f>
        <v/>
      </c>
      <c r="H224" s="541" t="str">
        <f>_xlfn.XLOOKUP($C224, '15. New Fleet Description'!$A$14:$A$815,'15. New Fleet Description'!E$14:E$815, "", 0, 1)</f>
        <v/>
      </c>
      <c r="I224" s="541" t="str">
        <f>_xlfn.XLOOKUP($C224, '15. New Fleet Description'!$A$14:$A$815,'15. New Fleet Description'!F$14:F$815, "", 0, 1)</f>
        <v/>
      </c>
      <c r="J224" s="541" t="str">
        <f>_xlfn.XLOOKUP($C224, '15. New Fleet Description'!$A$14:$A$815,'15. New Fleet Description'!G$14:G$815, "", 0, 1)</f>
        <v/>
      </c>
      <c r="K224" s="726" t="str">
        <f>_xlfn.XLOOKUP($C224, '15. New Fleet Description'!$A$14:$A$815,'15. New Fleet Description'!K$14:K$815, "", 0, 1)</f>
        <v/>
      </c>
      <c r="L224" s="541" t="str">
        <f>_xlfn.XLOOKUP($C224, '15. New Fleet Description'!$A$14:$A$815,'15. New Fleet Description'!L$14:L$815, "", 0, 1)</f>
        <v/>
      </c>
      <c r="M224" s="541" t="str">
        <f>_xlfn.XLOOKUP($C224, '15. New Fleet Description'!$A$14:$A$815,'15. New Fleet Description'!M$14:M$815, "", 0, 1)</f>
        <v/>
      </c>
      <c r="N224" s="541" t="str">
        <f>_xlfn.XLOOKUP($C224, '15. New Fleet Description'!$A$14:$A$815,'15. New Fleet Description'!N$14:N$815, "", 0, 1)</f>
        <v/>
      </c>
      <c r="O224" s="541" t="str">
        <f>_xlfn.XLOOKUP($C224, '15. New Fleet Description'!$A$14:$A$815,'15. New Fleet Description'!O$14:O$815, "", 0, 1)</f>
        <v/>
      </c>
      <c r="P224" s="541" t="str">
        <f>_xlfn.XLOOKUP($C224, '15. New Fleet Description'!$A$14:$A$815,'15. New Fleet Description'!P$14:P$815, "", 0, 1)</f>
        <v/>
      </c>
      <c r="Q224" s="541" t="str">
        <f>_xlfn.XLOOKUP($C224, '15. New Fleet Description'!$A$14:$A$815,'15. New Fleet Description'!R$14:R$815, "", 0, 1)</f>
        <v/>
      </c>
      <c r="R224" s="541" t="str">
        <f>_xlfn.XLOOKUP($C224, '15. New Fleet Description'!$A$14:$A$815,'15. New Fleet Description'!S$14:S$815, "", 0, 1)</f>
        <v/>
      </c>
      <c r="S224" s="541" t="str">
        <f>_xlfn.XLOOKUP($C224, '15. New Fleet Description'!$A$14:$A$815,'15. New Fleet Description'!T$14:T$815, "", 0, 1)</f>
        <v/>
      </c>
      <c r="T224" s="541" t="str">
        <f>_xlfn.XLOOKUP($C224, '15. New Fleet Description'!$A$14:$A$815,'15. New Fleet Description'!U$14:U$815, "", 0, 1)</f>
        <v/>
      </c>
      <c r="U224" s="541" t="str">
        <f>_xlfn.XLOOKUP($C224, '15. New Fleet Description'!$A$14:$A$815,'15. New Fleet Description'!V$14:V$815, "", 0, 1)</f>
        <v/>
      </c>
      <c r="V224" s="541" t="str">
        <f>_xlfn.XLOOKUP($C224, '15. New Fleet Description'!$A$14:$A$815,'15. New Fleet Description'!W$14:W$815, "", 0, 1)</f>
        <v/>
      </c>
      <c r="W224" s="541" t="str">
        <f>_xlfn.XLOOKUP($C224, '15. New Fleet Description'!$A$14:$A$815,'15. New Fleet Description'!X$14:X$815, "", 0, 1)</f>
        <v/>
      </c>
      <c r="X224" s="541" t="str">
        <f>_xlfn.XLOOKUP($C224, '15. New Fleet Description'!$A$14:$A$815,'15. New Fleet Description'!Z$14:Z$815, "", 0, 1)</f>
        <v/>
      </c>
      <c r="Y224" s="541" t="str">
        <f>_xlfn.XLOOKUP($C224, '15. New Fleet Description'!$A$14:$A$815,'15. New Fleet Description'!AA$14:AA$815, "", 0, 1)</f>
        <v/>
      </c>
      <c r="Z224" s="541" t="str">
        <f>_xlfn.XLOOKUP($C224, '15. New Fleet Description'!$A$14:$A$815,'15. New Fleet Description'!AB$14:AB$815, "", 0, 1)</f>
        <v/>
      </c>
      <c r="AA224" s="1076"/>
      <c r="AB224" s="1076" t="s">
        <v>212</v>
      </c>
      <c r="AC224" s="1091"/>
      <c r="AD224" s="1011"/>
      <c r="AE224" s="1011"/>
      <c r="AF224" s="1011"/>
      <c r="AG224" s="1092"/>
      <c r="AH224" s="1093"/>
      <c r="AI224" s="1093"/>
      <c r="AJ224" s="1093"/>
      <c r="AK224" s="1093"/>
      <c r="AL224" s="1093"/>
      <c r="AM224" s="1093"/>
      <c r="AN224" s="1093"/>
      <c r="AO224" s="1093"/>
      <c r="AP224" s="1094"/>
      <c r="AQ224" s="1092"/>
      <c r="AR224" s="1093"/>
      <c r="AS224" s="1093"/>
      <c r="AT224" s="1093"/>
      <c r="AU224" s="1093"/>
      <c r="AV224" s="1093"/>
      <c r="AW224" s="1093"/>
      <c r="AX224" s="1093"/>
      <c r="AY224" s="1093"/>
      <c r="AZ224" s="1093"/>
      <c r="BA224" s="1093"/>
      <c r="BB224" s="1093"/>
      <c r="BC224" s="1095"/>
      <c r="BD224" s="1096"/>
      <c r="BE224" s="1096"/>
      <c r="BF224" s="1237"/>
      <c r="BG224" s="1092"/>
      <c r="BH224" s="1093"/>
      <c r="BI224" s="1093"/>
      <c r="BJ224" s="1093"/>
      <c r="BK224" s="1097"/>
      <c r="BL224" s="1098"/>
      <c r="BM224" s="1093"/>
    </row>
    <row r="225" spans="1:65" ht="30" x14ac:dyDescent="0.25">
      <c r="A225" s="1182" t="s">
        <v>1785</v>
      </c>
      <c r="B225" s="1021"/>
      <c r="C225" s="1075"/>
      <c r="D225" s="515" t="str">
        <f>_xlfn.XLOOKUP($C225, '15. New Fleet Description'!$A$14:$A$815,'15. New Fleet Description'!H$14:H$815, "", 0, 1)</f>
        <v/>
      </c>
      <c r="E225" s="541" t="str">
        <f>_xlfn.XLOOKUP($C225, '15. New Fleet Description'!$A$14:$A$815,'15. New Fleet Description'!B$14:B$815, "", 0, 1)</f>
        <v/>
      </c>
      <c r="F225" s="541" t="str">
        <f>_xlfn.XLOOKUP($C225, '15. New Fleet Description'!$A$14:$A$815,'15. New Fleet Description'!C$14:C$815, "", 0, 1)</f>
        <v/>
      </c>
      <c r="G225" s="541" t="str">
        <f>_xlfn.XLOOKUP($C225, '15. New Fleet Description'!$A$14:$A$815,'15. New Fleet Description'!D$14:D$815, "", 0, 1)</f>
        <v/>
      </c>
      <c r="H225" s="541" t="str">
        <f>_xlfn.XLOOKUP($C225, '15. New Fleet Description'!$A$14:$A$815,'15. New Fleet Description'!E$14:E$815, "", 0, 1)</f>
        <v/>
      </c>
      <c r="I225" s="541" t="str">
        <f>_xlfn.XLOOKUP($C225, '15. New Fleet Description'!$A$14:$A$815,'15. New Fleet Description'!F$14:F$815, "", 0, 1)</f>
        <v/>
      </c>
      <c r="J225" s="541" t="str">
        <f>_xlfn.XLOOKUP($C225, '15. New Fleet Description'!$A$14:$A$815,'15. New Fleet Description'!G$14:G$815, "", 0, 1)</f>
        <v/>
      </c>
      <c r="K225" s="726" t="str">
        <f>_xlfn.XLOOKUP($C225, '15. New Fleet Description'!$A$14:$A$815,'15. New Fleet Description'!K$14:K$815, "", 0, 1)</f>
        <v/>
      </c>
      <c r="L225" s="541" t="str">
        <f>_xlfn.XLOOKUP($C225, '15. New Fleet Description'!$A$14:$A$815,'15. New Fleet Description'!L$14:L$815, "", 0, 1)</f>
        <v/>
      </c>
      <c r="M225" s="541" t="str">
        <f>_xlfn.XLOOKUP($C225, '15. New Fleet Description'!$A$14:$A$815,'15. New Fleet Description'!M$14:M$815, "", 0, 1)</f>
        <v/>
      </c>
      <c r="N225" s="541" t="str">
        <f>_xlfn.XLOOKUP($C225, '15. New Fleet Description'!$A$14:$A$815,'15. New Fleet Description'!N$14:N$815, "", 0, 1)</f>
        <v/>
      </c>
      <c r="O225" s="541" t="str">
        <f>_xlfn.XLOOKUP($C225, '15. New Fleet Description'!$A$14:$A$815,'15. New Fleet Description'!O$14:O$815, "", 0, 1)</f>
        <v/>
      </c>
      <c r="P225" s="541" t="str">
        <f>_xlfn.XLOOKUP($C225, '15. New Fleet Description'!$A$14:$A$815,'15. New Fleet Description'!P$14:P$815, "", 0, 1)</f>
        <v/>
      </c>
      <c r="Q225" s="541" t="str">
        <f>_xlfn.XLOOKUP($C225, '15. New Fleet Description'!$A$14:$A$815,'15. New Fleet Description'!R$14:R$815, "", 0, 1)</f>
        <v/>
      </c>
      <c r="R225" s="541" t="str">
        <f>_xlfn.XLOOKUP($C225, '15. New Fleet Description'!$A$14:$A$815,'15. New Fleet Description'!S$14:S$815, "", 0, 1)</f>
        <v/>
      </c>
      <c r="S225" s="541" t="str">
        <f>_xlfn.XLOOKUP($C225, '15. New Fleet Description'!$A$14:$A$815,'15. New Fleet Description'!T$14:T$815, "", 0, 1)</f>
        <v/>
      </c>
      <c r="T225" s="541" t="str">
        <f>_xlfn.XLOOKUP($C225, '15. New Fleet Description'!$A$14:$A$815,'15. New Fleet Description'!U$14:U$815, "", 0, 1)</f>
        <v/>
      </c>
      <c r="U225" s="541" t="str">
        <f>_xlfn.XLOOKUP($C225, '15. New Fleet Description'!$A$14:$A$815,'15. New Fleet Description'!V$14:V$815, "", 0, 1)</f>
        <v/>
      </c>
      <c r="V225" s="541" t="str">
        <f>_xlfn.XLOOKUP($C225, '15. New Fleet Description'!$A$14:$A$815,'15. New Fleet Description'!W$14:W$815, "", 0, 1)</f>
        <v/>
      </c>
      <c r="W225" s="541" t="str">
        <f>_xlfn.XLOOKUP($C225, '15. New Fleet Description'!$A$14:$A$815,'15. New Fleet Description'!X$14:X$815, "", 0, 1)</f>
        <v/>
      </c>
      <c r="X225" s="541" t="str">
        <f>_xlfn.XLOOKUP($C225, '15. New Fleet Description'!$A$14:$A$815,'15. New Fleet Description'!Z$14:Z$815, "", 0, 1)</f>
        <v/>
      </c>
      <c r="Y225" s="541" t="str">
        <f>_xlfn.XLOOKUP($C225, '15. New Fleet Description'!$A$14:$A$815,'15. New Fleet Description'!AA$14:AA$815, "", 0, 1)</f>
        <v/>
      </c>
      <c r="Z225" s="541" t="str">
        <f>_xlfn.XLOOKUP($C225, '15. New Fleet Description'!$A$14:$A$815,'15. New Fleet Description'!AB$14:AB$815, "", 0, 1)</f>
        <v/>
      </c>
      <c r="AA225" s="1076"/>
      <c r="AB225" s="1076" t="s">
        <v>212</v>
      </c>
      <c r="AC225" s="1091"/>
      <c r="AD225" s="1011"/>
      <c r="AE225" s="1011"/>
      <c r="AF225" s="1011"/>
      <c r="AG225" s="1092"/>
      <c r="AH225" s="1093"/>
      <c r="AI225" s="1093"/>
      <c r="AJ225" s="1093"/>
      <c r="AK225" s="1093"/>
      <c r="AL225" s="1093"/>
      <c r="AM225" s="1093"/>
      <c r="AN225" s="1093"/>
      <c r="AO225" s="1093"/>
      <c r="AP225" s="1094"/>
      <c r="AQ225" s="1092"/>
      <c r="AR225" s="1093"/>
      <c r="AS225" s="1093"/>
      <c r="AT225" s="1093"/>
      <c r="AU225" s="1093"/>
      <c r="AV225" s="1093"/>
      <c r="AW225" s="1093"/>
      <c r="AX225" s="1093"/>
      <c r="AY225" s="1093"/>
      <c r="AZ225" s="1093"/>
      <c r="BA225" s="1093"/>
      <c r="BB225" s="1093"/>
      <c r="BC225" s="1095"/>
      <c r="BD225" s="1096"/>
      <c r="BE225" s="1096"/>
      <c r="BF225" s="1237"/>
      <c r="BG225" s="1092"/>
      <c r="BH225" s="1093"/>
      <c r="BI225" s="1093"/>
      <c r="BJ225" s="1093"/>
      <c r="BK225" s="1097"/>
      <c r="BL225" s="1098"/>
      <c r="BM225" s="1093"/>
    </row>
    <row r="226" spans="1:65" ht="30" x14ac:dyDescent="0.25">
      <c r="A226" s="1182" t="s">
        <v>1786</v>
      </c>
      <c r="B226" s="1021"/>
      <c r="C226" s="1075"/>
      <c r="D226" s="515" t="str">
        <f>_xlfn.XLOOKUP($C226, '15. New Fleet Description'!$A$14:$A$815,'15. New Fleet Description'!H$14:H$815, "", 0, 1)</f>
        <v/>
      </c>
      <c r="E226" s="541" t="str">
        <f>_xlfn.XLOOKUP($C226, '15. New Fleet Description'!$A$14:$A$815,'15. New Fleet Description'!B$14:B$815, "", 0, 1)</f>
        <v/>
      </c>
      <c r="F226" s="541" t="str">
        <f>_xlfn.XLOOKUP($C226, '15. New Fleet Description'!$A$14:$A$815,'15. New Fleet Description'!C$14:C$815, "", 0, 1)</f>
        <v/>
      </c>
      <c r="G226" s="541" t="str">
        <f>_xlfn.XLOOKUP($C226, '15. New Fleet Description'!$A$14:$A$815,'15. New Fleet Description'!D$14:D$815, "", 0, 1)</f>
        <v/>
      </c>
      <c r="H226" s="541" t="str">
        <f>_xlfn.XLOOKUP($C226, '15. New Fleet Description'!$A$14:$A$815,'15. New Fleet Description'!E$14:E$815, "", 0, 1)</f>
        <v/>
      </c>
      <c r="I226" s="541" t="str">
        <f>_xlfn.XLOOKUP($C226, '15. New Fleet Description'!$A$14:$A$815,'15. New Fleet Description'!F$14:F$815, "", 0, 1)</f>
        <v/>
      </c>
      <c r="J226" s="541" t="str">
        <f>_xlfn.XLOOKUP($C226, '15. New Fleet Description'!$A$14:$A$815,'15. New Fleet Description'!G$14:G$815, "", 0, 1)</f>
        <v/>
      </c>
      <c r="K226" s="726" t="str">
        <f>_xlfn.XLOOKUP($C226, '15. New Fleet Description'!$A$14:$A$815,'15. New Fleet Description'!K$14:K$815, "", 0, 1)</f>
        <v/>
      </c>
      <c r="L226" s="541" t="str">
        <f>_xlfn.XLOOKUP($C226, '15. New Fleet Description'!$A$14:$A$815,'15. New Fleet Description'!L$14:L$815, "", 0, 1)</f>
        <v/>
      </c>
      <c r="M226" s="541" t="str">
        <f>_xlfn.XLOOKUP($C226, '15. New Fleet Description'!$A$14:$A$815,'15. New Fleet Description'!M$14:M$815, "", 0, 1)</f>
        <v/>
      </c>
      <c r="N226" s="541" t="str">
        <f>_xlfn.XLOOKUP($C226, '15. New Fleet Description'!$A$14:$A$815,'15. New Fleet Description'!N$14:N$815, "", 0, 1)</f>
        <v/>
      </c>
      <c r="O226" s="541" t="str">
        <f>_xlfn.XLOOKUP($C226, '15. New Fleet Description'!$A$14:$A$815,'15. New Fleet Description'!O$14:O$815, "", 0, 1)</f>
        <v/>
      </c>
      <c r="P226" s="541" t="str">
        <f>_xlfn.XLOOKUP($C226, '15. New Fleet Description'!$A$14:$A$815,'15. New Fleet Description'!P$14:P$815, "", 0, 1)</f>
        <v/>
      </c>
      <c r="Q226" s="541" t="str">
        <f>_xlfn.XLOOKUP($C226, '15. New Fleet Description'!$A$14:$A$815,'15. New Fleet Description'!R$14:R$815, "", 0, 1)</f>
        <v/>
      </c>
      <c r="R226" s="541" t="str">
        <f>_xlfn.XLOOKUP($C226, '15. New Fleet Description'!$A$14:$A$815,'15. New Fleet Description'!S$14:S$815, "", 0, 1)</f>
        <v/>
      </c>
      <c r="S226" s="541" t="str">
        <f>_xlfn.XLOOKUP($C226, '15. New Fleet Description'!$A$14:$A$815,'15. New Fleet Description'!T$14:T$815, "", 0, 1)</f>
        <v/>
      </c>
      <c r="T226" s="541" t="str">
        <f>_xlfn.XLOOKUP($C226, '15. New Fleet Description'!$A$14:$A$815,'15. New Fleet Description'!U$14:U$815, "", 0, 1)</f>
        <v/>
      </c>
      <c r="U226" s="541" t="str">
        <f>_xlfn.XLOOKUP($C226, '15. New Fleet Description'!$A$14:$A$815,'15. New Fleet Description'!V$14:V$815, "", 0, 1)</f>
        <v/>
      </c>
      <c r="V226" s="541" t="str">
        <f>_xlfn.XLOOKUP($C226, '15. New Fleet Description'!$A$14:$A$815,'15. New Fleet Description'!W$14:W$815, "", 0, 1)</f>
        <v/>
      </c>
      <c r="W226" s="541" t="str">
        <f>_xlfn.XLOOKUP($C226, '15. New Fleet Description'!$A$14:$A$815,'15. New Fleet Description'!X$14:X$815, "", 0, 1)</f>
        <v/>
      </c>
      <c r="X226" s="541" t="str">
        <f>_xlfn.XLOOKUP($C226, '15. New Fleet Description'!$A$14:$A$815,'15. New Fleet Description'!Z$14:Z$815, "", 0, 1)</f>
        <v/>
      </c>
      <c r="Y226" s="541" t="str">
        <f>_xlfn.XLOOKUP($C226, '15. New Fleet Description'!$A$14:$A$815,'15. New Fleet Description'!AA$14:AA$815, "", 0, 1)</f>
        <v/>
      </c>
      <c r="Z226" s="541" t="str">
        <f>_xlfn.XLOOKUP($C226, '15. New Fleet Description'!$A$14:$A$815,'15. New Fleet Description'!AB$14:AB$815, "", 0, 1)</f>
        <v/>
      </c>
      <c r="AA226" s="1076"/>
      <c r="AB226" s="1076" t="s">
        <v>212</v>
      </c>
      <c r="AC226" s="1091"/>
      <c r="AD226" s="1011"/>
      <c r="AE226" s="1011"/>
      <c r="AF226" s="1011"/>
      <c r="AG226" s="1092"/>
      <c r="AH226" s="1093"/>
      <c r="AI226" s="1093"/>
      <c r="AJ226" s="1093"/>
      <c r="AK226" s="1093"/>
      <c r="AL226" s="1093"/>
      <c r="AM226" s="1093"/>
      <c r="AN226" s="1093"/>
      <c r="AO226" s="1093"/>
      <c r="AP226" s="1094"/>
      <c r="AQ226" s="1092"/>
      <c r="AR226" s="1093"/>
      <c r="AS226" s="1093"/>
      <c r="AT226" s="1093"/>
      <c r="AU226" s="1093"/>
      <c r="AV226" s="1093"/>
      <c r="AW226" s="1093"/>
      <c r="AX226" s="1093"/>
      <c r="AY226" s="1093"/>
      <c r="AZ226" s="1093"/>
      <c r="BA226" s="1093"/>
      <c r="BB226" s="1093"/>
      <c r="BC226" s="1095"/>
      <c r="BD226" s="1096"/>
      <c r="BE226" s="1096"/>
      <c r="BF226" s="1237"/>
      <c r="BG226" s="1092"/>
      <c r="BH226" s="1093"/>
      <c r="BI226" s="1093"/>
      <c r="BJ226" s="1093"/>
      <c r="BK226" s="1097"/>
      <c r="BL226" s="1098"/>
      <c r="BM226" s="1093"/>
    </row>
    <row r="227" spans="1:65" ht="30" x14ac:dyDescent="0.25">
      <c r="A227" s="1182" t="s">
        <v>1787</v>
      </c>
      <c r="B227" s="1021"/>
      <c r="C227" s="1075"/>
      <c r="D227" s="515" t="str">
        <f>_xlfn.XLOOKUP($C227, '15. New Fleet Description'!$A$14:$A$815,'15. New Fleet Description'!H$14:H$815, "", 0, 1)</f>
        <v/>
      </c>
      <c r="E227" s="541" t="str">
        <f>_xlfn.XLOOKUP($C227, '15. New Fleet Description'!$A$14:$A$815,'15. New Fleet Description'!B$14:B$815, "", 0, 1)</f>
        <v/>
      </c>
      <c r="F227" s="541" t="str">
        <f>_xlfn.XLOOKUP($C227, '15. New Fleet Description'!$A$14:$A$815,'15. New Fleet Description'!C$14:C$815, "", 0, 1)</f>
        <v/>
      </c>
      <c r="G227" s="541" t="str">
        <f>_xlfn.XLOOKUP($C227, '15. New Fleet Description'!$A$14:$A$815,'15. New Fleet Description'!D$14:D$815, "", 0, 1)</f>
        <v/>
      </c>
      <c r="H227" s="541" t="str">
        <f>_xlfn.XLOOKUP($C227, '15. New Fleet Description'!$A$14:$A$815,'15. New Fleet Description'!E$14:E$815, "", 0, 1)</f>
        <v/>
      </c>
      <c r="I227" s="541" t="str">
        <f>_xlfn.XLOOKUP($C227, '15. New Fleet Description'!$A$14:$A$815,'15. New Fleet Description'!F$14:F$815, "", 0, 1)</f>
        <v/>
      </c>
      <c r="J227" s="541" t="str">
        <f>_xlfn.XLOOKUP($C227, '15. New Fleet Description'!$A$14:$A$815,'15. New Fleet Description'!G$14:G$815, "", 0, 1)</f>
        <v/>
      </c>
      <c r="K227" s="726" t="str">
        <f>_xlfn.XLOOKUP($C227, '15. New Fleet Description'!$A$14:$A$815,'15. New Fleet Description'!K$14:K$815, "", 0, 1)</f>
        <v/>
      </c>
      <c r="L227" s="541" t="str">
        <f>_xlfn.XLOOKUP($C227, '15. New Fleet Description'!$A$14:$A$815,'15. New Fleet Description'!L$14:L$815, "", 0, 1)</f>
        <v/>
      </c>
      <c r="M227" s="541" t="str">
        <f>_xlfn.XLOOKUP($C227, '15. New Fleet Description'!$A$14:$A$815,'15. New Fleet Description'!M$14:M$815, "", 0, 1)</f>
        <v/>
      </c>
      <c r="N227" s="541" t="str">
        <f>_xlfn.XLOOKUP($C227, '15. New Fleet Description'!$A$14:$A$815,'15. New Fleet Description'!N$14:N$815, "", 0, 1)</f>
        <v/>
      </c>
      <c r="O227" s="541" t="str">
        <f>_xlfn.XLOOKUP($C227, '15. New Fleet Description'!$A$14:$A$815,'15. New Fleet Description'!O$14:O$815, "", 0, 1)</f>
        <v/>
      </c>
      <c r="P227" s="541" t="str">
        <f>_xlfn.XLOOKUP($C227, '15. New Fleet Description'!$A$14:$A$815,'15. New Fleet Description'!P$14:P$815, "", 0, 1)</f>
        <v/>
      </c>
      <c r="Q227" s="541" t="str">
        <f>_xlfn.XLOOKUP($C227, '15. New Fleet Description'!$A$14:$A$815,'15. New Fleet Description'!R$14:R$815, "", 0, 1)</f>
        <v/>
      </c>
      <c r="R227" s="541" t="str">
        <f>_xlfn.XLOOKUP($C227, '15. New Fleet Description'!$A$14:$A$815,'15. New Fleet Description'!S$14:S$815, "", 0, 1)</f>
        <v/>
      </c>
      <c r="S227" s="541" t="str">
        <f>_xlfn.XLOOKUP($C227, '15. New Fleet Description'!$A$14:$A$815,'15. New Fleet Description'!T$14:T$815, "", 0, 1)</f>
        <v/>
      </c>
      <c r="T227" s="541" t="str">
        <f>_xlfn.XLOOKUP($C227, '15. New Fleet Description'!$A$14:$A$815,'15. New Fleet Description'!U$14:U$815, "", 0, 1)</f>
        <v/>
      </c>
      <c r="U227" s="541" t="str">
        <f>_xlfn.XLOOKUP($C227, '15. New Fleet Description'!$A$14:$A$815,'15. New Fleet Description'!V$14:V$815, "", 0, 1)</f>
        <v/>
      </c>
      <c r="V227" s="541" t="str">
        <f>_xlfn.XLOOKUP($C227, '15. New Fleet Description'!$A$14:$A$815,'15. New Fleet Description'!W$14:W$815, "", 0, 1)</f>
        <v/>
      </c>
      <c r="W227" s="541" t="str">
        <f>_xlfn.XLOOKUP($C227, '15. New Fleet Description'!$A$14:$A$815,'15. New Fleet Description'!X$14:X$815, "", 0, 1)</f>
        <v/>
      </c>
      <c r="X227" s="541" t="str">
        <f>_xlfn.XLOOKUP($C227, '15. New Fleet Description'!$A$14:$A$815,'15. New Fleet Description'!Z$14:Z$815, "", 0, 1)</f>
        <v/>
      </c>
      <c r="Y227" s="541" t="str">
        <f>_xlfn.XLOOKUP($C227, '15. New Fleet Description'!$A$14:$A$815,'15. New Fleet Description'!AA$14:AA$815, "", 0, 1)</f>
        <v/>
      </c>
      <c r="Z227" s="541" t="str">
        <f>_xlfn.XLOOKUP($C227, '15. New Fleet Description'!$A$14:$A$815,'15. New Fleet Description'!AB$14:AB$815, "", 0, 1)</f>
        <v/>
      </c>
      <c r="AA227" s="1076"/>
      <c r="AB227" s="1076" t="s">
        <v>212</v>
      </c>
      <c r="AC227" s="1091"/>
      <c r="AD227" s="1011"/>
      <c r="AE227" s="1011"/>
      <c r="AF227" s="1011"/>
      <c r="AG227" s="1092"/>
      <c r="AH227" s="1093"/>
      <c r="AI227" s="1093"/>
      <c r="AJ227" s="1093"/>
      <c r="AK227" s="1093"/>
      <c r="AL227" s="1093"/>
      <c r="AM227" s="1093"/>
      <c r="AN227" s="1093"/>
      <c r="AO227" s="1093"/>
      <c r="AP227" s="1094"/>
      <c r="AQ227" s="1092"/>
      <c r="AR227" s="1093"/>
      <c r="AS227" s="1093"/>
      <c r="AT227" s="1093"/>
      <c r="AU227" s="1093"/>
      <c r="AV227" s="1093"/>
      <c r="AW227" s="1093"/>
      <c r="AX227" s="1093"/>
      <c r="AY227" s="1093"/>
      <c r="AZ227" s="1093"/>
      <c r="BA227" s="1093"/>
      <c r="BB227" s="1093"/>
      <c r="BC227" s="1095"/>
      <c r="BD227" s="1096"/>
      <c r="BE227" s="1096"/>
      <c r="BF227" s="1237"/>
      <c r="BG227" s="1092"/>
      <c r="BH227" s="1093"/>
      <c r="BI227" s="1093"/>
      <c r="BJ227" s="1093"/>
      <c r="BK227" s="1097"/>
      <c r="BL227" s="1098"/>
      <c r="BM227" s="1093"/>
    </row>
    <row r="228" spans="1:65" ht="30" x14ac:dyDescent="0.25">
      <c r="A228" s="1182" t="s">
        <v>1788</v>
      </c>
      <c r="B228" s="1021"/>
      <c r="C228" s="1075"/>
      <c r="D228" s="515" t="str">
        <f>_xlfn.XLOOKUP($C228, '15. New Fleet Description'!$A$14:$A$815,'15. New Fleet Description'!H$14:H$815, "", 0, 1)</f>
        <v/>
      </c>
      <c r="E228" s="541" t="str">
        <f>_xlfn.XLOOKUP($C228, '15. New Fleet Description'!$A$14:$A$815,'15. New Fleet Description'!B$14:B$815, "", 0, 1)</f>
        <v/>
      </c>
      <c r="F228" s="541" t="str">
        <f>_xlfn.XLOOKUP($C228, '15. New Fleet Description'!$A$14:$A$815,'15. New Fleet Description'!C$14:C$815, "", 0, 1)</f>
        <v/>
      </c>
      <c r="G228" s="541" t="str">
        <f>_xlfn.XLOOKUP($C228, '15. New Fleet Description'!$A$14:$A$815,'15. New Fleet Description'!D$14:D$815, "", 0, 1)</f>
        <v/>
      </c>
      <c r="H228" s="541" t="str">
        <f>_xlfn.XLOOKUP($C228, '15. New Fleet Description'!$A$14:$A$815,'15. New Fleet Description'!E$14:E$815, "", 0, 1)</f>
        <v/>
      </c>
      <c r="I228" s="541" t="str">
        <f>_xlfn.XLOOKUP($C228, '15. New Fleet Description'!$A$14:$A$815,'15. New Fleet Description'!F$14:F$815, "", 0, 1)</f>
        <v/>
      </c>
      <c r="J228" s="541" t="str">
        <f>_xlfn.XLOOKUP($C228, '15. New Fleet Description'!$A$14:$A$815,'15. New Fleet Description'!G$14:G$815, "", 0, 1)</f>
        <v/>
      </c>
      <c r="K228" s="726" t="str">
        <f>_xlfn.XLOOKUP($C228, '15. New Fleet Description'!$A$14:$A$815,'15. New Fleet Description'!K$14:K$815, "", 0, 1)</f>
        <v/>
      </c>
      <c r="L228" s="541" t="str">
        <f>_xlfn.XLOOKUP($C228, '15. New Fleet Description'!$A$14:$A$815,'15. New Fleet Description'!L$14:L$815, "", 0, 1)</f>
        <v/>
      </c>
      <c r="M228" s="541" t="str">
        <f>_xlfn.XLOOKUP($C228, '15. New Fleet Description'!$A$14:$A$815,'15. New Fleet Description'!M$14:M$815, "", 0, 1)</f>
        <v/>
      </c>
      <c r="N228" s="541" t="str">
        <f>_xlfn.XLOOKUP($C228, '15. New Fleet Description'!$A$14:$A$815,'15. New Fleet Description'!N$14:N$815, "", 0, 1)</f>
        <v/>
      </c>
      <c r="O228" s="541" t="str">
        <f>_xlfn.XLOOKUP($C228, '15. New Fleet Description'!$A$14:$A$815,'15. New Fleet Description'!O$14:O$815, "", 0, 1)</f>
        <v/>
      </c>
      <c r="P228" s="541" t="str">
        <f>_xlfn.XLOOKUP($C228, '15. New Fleet Description'!$A$14:$A$815,'15. New Fleet Description'!P$14:P$815, "", 0, 1)</f>
        <v/>
      </c>
      <c r="Q228" s="541" t="str">
        <f>_xlfn.XLOOKUP($C228, '15. New Fleet Description'!$A$14:$A$815,'15. New Fleet Description'!R$14:R$815, "", 0, 1)</f>
        <v/>
      </c>
      <c r="R228" s="541" t="str">
        <f>_xlfn.XLOOKUP($C228, '15. New Fleet Description'!$A$14:$A$815,'15. New Fleet Description'!S$14:S$815, "", 0, 1)</f>
        <v/>
      </c>
      <c r="S228" s="541" t="str">
        <f>_xlfn.XLOOKUP($C228, '15. New Fleet Description'!$A$14:$A$815,'15. New Fleet Description'!T$14:T$815, "", 0, 1)</f>
        <v/>
      </c>
      <c r="T228" s="541" t="str">
        <f>_xlfn.XLOOKUP($C228, '15. New Fleet Description'!$A$14:$A$815,'15. New Fleet Description'!U$14:U$815, "", 0, 1)</f>
        <v/>
      </c>
      <c r="U228" s="541" t="str">
        <f>_xlfn.XLOOKUP($C228, '15. New Fleet Description'!$A$14:$A$815,'15. New Fleet Description'!V$14:V$815, "", 0, 1)</f>
        <v/>
      </c>
      <c r="V228" s="541" t="str">
        <f>_xlfn.XLOOKUP($C228, '15. New Fleet Description'!$A$14:$A$815,'15. New Fleet Description'!W$14:W$815, "", 0, 1)</f>
        <v/>
      </c>
      <c r="W228" s="541" t="str">
        <f>_xlfn.XLOOKUP($C228, '15. New Fleet Description'!$A$14:$A$815,'15. New Fleet Description'!X$14:X$815, "", 0, 1)</f>
        <v/>
      </c>
      <c r="X228" s="541" t="str">
        <f>_xlfn.XLOOKUP($C228, '15. New Fleet Description'!$A$14:$A$815,'15. New Fleet Description'!Z$14:Z$815, "", 0, 1)</f>
        <v/>
      </c>
      <c r="Y228" s="541" t="str">
        <f>_xlfn.XLOOKUP($C228, '15. New Fleet Description'!$A$14:$A$815,'15. New Fleet Description'!AA$14:AA$815, "", 0, 1)</f>
        <v/>
      </c>
      <c r="Z228" s="541" t="str">
        <f>_xlfn.XLOOKUP($C228, '15. New Fleet Description'!$A$14:$A$815,'15. New Fleet Description'!AB$14:AB$815, "", 0, 1)</f>
        <v/>
      </c>
      <c r="AA228" s="1076"/>
      <c r="AB228" s="1076" t="s">
        <v>212</v>
      </c>
      <c r="AC228" s="1091"/>
      <c r="AD228" s="1011"/>
      <c r="AE228" s="1011"/>
      <c r="AF228" s="1011"/>
      <c r="AG228" s="1092"/>
      <c r="AH228" s="1093"/>
      <c r="AI228" s="1093"/>
      <c r="AJ228" s="1093"/>
      <c r="AK228" s="1093"/>
      <c r="AL228" s="1093"/>
      <c r="AM228" s="1093"/>
      <c r="AN228" s="1093"/>
      <c r="AO228" s="1093"/>
      <c r="AP228" s="1094"/>
      <c r="AQ228" s="1092"/>
      <c r="AR228" s="1093"/>
      <c r="AS228" s="1093"/>
      <c r="AT228" s="1093"/>
      <c r="AU228" s="1093"/>
      <c r="AV228" s="1093"/>
      <c r="AW228" s="1093"/>
      <c r="AX228" s="1093"/>
      <c r="AY228" s="1093"/>
      <c r="AZ228" s="1093"/>
      <c r="BA228" s="1093"/>
      <c r="BB228" s="1093"/>
      <c r="BC228" s="1095"/>
      <c r="BD228" s="1096"/>
      <c r="BE228" s="1096"/>
      <c r="BF228" s="1237"/>
      <c r="BG228" s="1092"/>
      <c r="BH228" s="1093"/>
      <c r="BI228" s="1093"/>
      <c r="BJ228" s="1093"/>
      <c r="BK228" s="1097"/>
      <c r="BL228" s="1098"/>
      <c r="BM228" s="1093"/>
    </row>
    <row r="229" spans="1:65" ht="30" x14ac:dyDescent="0.25">
      <c r="A229" s="1182" t="s">
        <v>1789</v>
      </c>
      <c r="B229" s="1021"/>
      <c r="C229" s="1075"/>
      <c r="D229" s="515" t="str">
        <f>_xlfn.XLOOKUP($C229, '15. New Fleet Description'!$A$14:$A$815,'15. New Fleet Description'!H$14:H$815, "", 0, 1)</f>
        <v/>
      </c>
      <c r="E229" s="541" t="str">
        <f>_xlfn.XLOOKUP($C229, '15. New Fleet Description'!$A$14:$A$815,'15. New Fleet Description'!B$14:B$815, "", 0, 1)</f>
        <v/>
      </c>
      <c r="F229" s="541" t="str">
        <f>_xlfn.XLOOKUP($C229, '15. New Fleet Description'!$A$14:$A$815,'15. New Fleet Description'!C$14:C$815, "", 0, 1)</f>
        <v/>
      </c>
      <c r="G229" s="541" t="str">
        <f>_xlfn.XLOOKUP($C229, '15. New Fleet Description'!$A$14:$A$815,'15. New Fleet Description'!D$14:D$815, "", 0, 1)</f>
        <v/>
      </c>
      <c r="H229" s="541" t="str">
        <f>_xlfn.XLOOKUP($C229, '15. New Fleet Description'!$A$14:$A$815,'15. New Fleet Description'!E$14:E$815, "", 0, 1)</f>
        <v/>
      </c>
      <c r="I229" s="541" t="str">
        <f>_xlfn.XLOOKUP($C229, '15. New Fleet Description'!$A$14:$A$815,'15. New Fleet Description'!F$14:F$815, "", 0, 1)</f>
        <v/>
      </c>
      <c r="J229" s="541" t="str">
        <f>_xlfn.XLOOKUP($C229, '15. New Fleet Description'!$A$14:$A$815,'15. New Fleet Description'!G$14:G$815, "", 0, 1)</f>
        <v/>
      </c>
      <c r="K229" s="726" t="str">
        <f>_xlfn.XLOOKUP($C229, '15. New Fleet Description'!$A$14:$A$815,'15. New Fleet Description'!K$14:K$815, "", 0, 1)</f>
        <v/>
      </c>
      <c r="L229" s="541" t="str">
        <f>_xlfn.XLOOKUP($C229, '15. New Fleet Description'!$A$14:$A$815,'15. New Fleet Description'!L$14:L$815, "", 0, 1)</f>
        <v/>
      </c>
      <c r="M229" s="541" t="str">
        <f>_xlfn.XLOOKUP($C229, '15. New Fleet Description'!$A$14:$A$815,'15. New Fleet Description'!M$14:M$815, "", 0, 1)</f>
        <v/>
      </c>
      <c r="N229" s="541" t="str">
        <f>_xlfn.XLOOKUP($C229, '15. New Fleet Description'!$A$14:$A$815,'15. New Fleet Description'!N$14:N$815, "", 0, 1)</f>
        <v/>
      </c>
      <c r="O229" s="541" t="str">
        <f>_xlfn.XLOOKUP($C229, '15. New Fleet Description'!$A$14:$A$815,'15. New Fleet Description'!O$14:O$815, "", 0, 1)</f>
        <v/>
      </c>
      <c r="P229" s="541" t="str">
        <f>_xlfn.XLOOKUP($C229, '15. New Fleet Description'!$A$14:$A$815,'15. New Fleet Description'!P$14:P$815, "", 0, 1)</f>
        <v/>
      </c>
      <c r="Q229" s="541" t="str">
        <f>_xlfn.XLOOKUP($C229, '15. New Fleet Description'!$A$14:$A$815,'15. New Fleet Description'!R$14:R$815, "", 0, 1)</f>
        <v/>
      </c>
      <c r="R229" s="541" t="str">
        <f>_xlfn.XLOOKUP($C229, '15. New Fleet Description'!$A$14:$A$815,'15. New Fleet Description'!S$14:S$815, "", 0, 1)</f>
        <v/>
      </c>
      <c r="S229" s="541" t="str">
        <f>_xlfn.XLOOKUP($C229, '15. New Fleet Description'!$A$14:$A$815,'15. New Fleet Description'!T$14:T$815, "", 0, 1)</f>
        <v/>
      </c>
      <c r="T229" s="541" t="str">
        <f>_xlfn.XLOOKUP($C229, '15. New Fleet Description'!$A$14:$A$815,'15. New Fleet Description'!U$14:U$815, "", 0, 1)</f>
        <v/>
      </c>
      <c r="U229" s="541" t="str">
        <f>_xlfn.XLOOKUP($C229, '15. New Fleet Description'!$A$14:$A$815,'15. New Fleet Description'!V$14:V$815, "", 0, 1)</f>
        <v/>
      </c>
      <c r="V229" s="541" t="str">
        <f>_xlfn.XLOOKUP($C229, '15. New Fleet Description'!$A$14:$A$815,'15. New Fleet Description'!W$14:W$815, "", 0, 1)</f>
        <v/>
      </c>
      <c r="W229" s="541" t="str">
        <f>_xlfn.XLOOKUP($C229, '15. New Fleet Description'!$A$14:$A$815,'15. New Fleet Description'!X$14:X$815, "", 0, 1)</f>
        <v/>
      </c>
      <c r="X229" s="541" t="str">
        <f>_xlfn.XLOOKUP($C229, '15. New Fleet Description'!$A$14:$A$815,'15. New Fleet Description'!Z$14:Z$815, "", 0, 1)</f>
        <v/>
      </c>
      <c r="Y229" s="541" t="str">
        <f>_xlfn.XLOOKUP($C229, '15. New Fleet Description'!$A$14:$A$815,'15. New Fleet Description'!AA$14:AA$815, "", 0, 1)</f>
        <v/>
      </c>
      <c r="Z229" s="541" t="str">
        <f>_xlfn.XLOOKUP($C229, '15. New Fleet Description'!$A$14:$A$815,'15. New Fleet Description'!AB$14:AB$815, "", 0, 1)</f>
        <v/>
      </c>
      <c r="AA229" s="1076"/>
      <c r="AB229" s="1076" t="s">
        <v>212</v>
      </c>
      <c r="AC229" s="1091"/>
      <c r="AD229" s="1011"/>
      <c r="AE229" s="1011"/>
      <c r="AF229" s="1011"/>
      <c r="AG229" s="1092"/>
      <c r="AH229" s="1093"/>
      <c r="AI229" s="1093"/>
      <c r="AJ229" s="1093"/>
      <c r="AK229" s="1093"/>
      <c r="AL229" s="1093"/>
      <c r="AM229" s="1093"/>
      <c r="AN229" s="1093"/>
      <c r="AO229" s="1093"/>
      <c r="AP229" s="1094"/>
      <c r="AQ229" s="1092"/>
      <c r="AR229" s="1093"/>
      <c r="AS229" s="1093"/>
      <c r="AT229" s="1093"/>
      <c r="AU229" s="1093"/>
      <c r="AV229" s="1093"/>
      <c r="AW229" s="1093"/>
      <c r="AX229" s="1093"/>
      <c r="AY229" s="1093"/>
      <c r="AZ229" s="1093"/>
      <c r="BA229" s="1093"/>
      <c r="BB229" s="1093"/>
      <c r="BC229" s="1095"/>
      <c r="BD229" s="1096"/>
      <c r="BE229" s="1096"/>
      <c r="BF229" s="1237"/>
      <c r="BG229" s="1092"/>
      <c r="BH229" s="1093"/>
      <c r="BI229" s="1093"/>
      <c r="BJ229" s="1093"/>
      <c r="BK229" s="1097"/>
      <c r="BL229" s="1098"/>
      <c r="BM229" s="1093"/>
    </row>
    <row r="230" spans="1:65" ht="30" x14ac:dyDescent="0.25">
      <c r="A230" s="1182" t="s">
        <v>1790</v>
      </c>
      <c r="B230" s="1021"/>
      <c r="C230" s="1075"/>
      <c r="D230" s="515" t="str">
        <f>_xlfn.XLOOKUP($C230, '15. New Fleet Description'!$A$14:$A$815,'15. New Fleet Description'!H$14:H$815, "", 0, 1)</f>
        <v/>
      </c>
      <c r="E230" s="541" t="str">
        <f>_xlfn.XLOOKUP($C230, '15. New Fleet Description'!$A$14:$A$815,'15. New Fleet Description'!B$14:B$815, "", 0, 1)</f>
        <v/>
      </c>
      <c r="F230" s="541" t="str">
        <f>_xlfn.XLOOKUP($C230, '15. New Fleet Description'!$A$14:$A$815,'15. New Fleet Description'!C$14:C$815, "", 0, 1)</f>
        <v/>
      </c>
      <c r="G230" s="541" t="str">
        <f>_xlfn.XLOOKUP($C230, '15. New Fleet Description'!$A$14:$A$815,'15. New Fleet Description'!D$14:D$815, "", 0, 1)</f>
        <v/>
      </c>
      <c r="H230" s="541" t="str">
        <f>_xlfn.XLOOKUP($C230, '15. New Fleet Description'!$A$14:$A$815,'15. New Fleet Description'!E$14:E$815, "", 0, 1)</f>
        <v/>
      </c>
      <c r="I230" s="541" t="str">
        <f>_xlfn.XLOOKUP($C230, '15. New Fleet Description'!$A$14:$A$815,'15. New Fleet Description'!F$14:F$815, "", 0, 1)</f>
        <v/>
      </c>
      <c r="J230" s="541" t="str">
        <f>_xlfn.XLOOKUP($C230, '15. New Fleet Description'!$A$14:$A$815,'15. New Fleet Description'!G$14:G$815, "", 0, 1)</f>
        <v/>
      </c>
      <c r="K230" s="726" t="str">
        <f>_xlfn.XLOOKUP($C230, '15. New Fleet Description'!$A$14:$A$815,'15. New Fleet Description'!K$14:K$815, "", 0, 1)</f>
        <v/>
      </c>
      <c r="L230" s="541" t="str">
        <f>_xlfn.XLOOKUP($C230, '15. New Fleet Description'!$A$14:$A$815,'15. New Fleet Description'!L$14:L$815, "", 0, 1)</f>
        <v/>
      </c>
      <c r="M230" s="541" t="str">
        <f>_xlfn.XLOOKUP($C230, '15. New Fleet Description'!$A$14:$A$815,'15. New Fleet Description'!M$14:M$815, "", 0, 1)</f>
        <v/>
      </c>
      <c r="N230" s="541" t="str">
        <f>_xlfn.XLOOKUP($C230, '15. New Fleet Description'!$A$14:$A$815,'15. New Fleet Description'!N$14:N$815, "", 0, 1)</f>
        <v/>
      </c>
      <c r="O230" s="541" t="str">
        <f>_xlfn.XLOOKUP($C230, '15. New Fleet Description'!$A$14:$A$815,'15. New Fleet Description'!O$14:O$815, "", 0, 1)</f>
        <v/>
      </c>
      <c r="P230" s="541" t="str">
        <f>_xlfn.XLOOKUP($C230, '15. New Fleet Description'!$A$14:$A$815,'15. New Fleet Description'!P$14:P$815, "", 0, 1)</f>
        <v/>
      </c>
      <c r="Q230" s="541" t="str">
        <f>_xlfn.XLOOKUP($C230, '15. New Fleet Description'!$A$14:$A$815,'15. New Fleet Description'!R$14:R$815, "", 0, 1)</f>
        <v/>
      </c>
      <c r="R230" s="541" t="str">
        <f>_xlfn.XLOOKUP($C230, '15. New Fleet Description'!$A$14:$A$815,'15. New Fleet Description'!S$14:S$815, "", 0, 1)</f>
        <v/>
      </c>
      <c r="S230" s="541" t="str">
        <f>_xlfn.XLOOKUP($C230, '15. New Fleet Description'!$A$14:$A$815,'15. New Fleet Description'!T$14:T$815, "", 0, 1)</f>
        <v/>
      </c>
      <c r="T230" s="541" t="str">
        <f>_xlfn.XLOOKUP($C230, '15. New Fleet Description'!$A$14:$A$815,'15. New Fleet Description'!U$14:U$815, "", 0, 1)</f>
        <v/>
      </c>
      <c r="U230" s="541" t="str">
        <f>_xlfn.XLOOKUP($C230, '15. New Fleet Description'!$A$14:$A$815,'15. New Fleet Description'!V$14:V$815, "", 0, 1)</f>
        <v/>
      </c>
      <c r="V230" s="541" t="str">
        <f>_xlfn.XLOOKUP($C230, '15. New Fleet Description'!$A$14:$A$815,'15. New Fleet Description'!W$14:W$815, "", 0, 1)</f>
        <v/>
      </c>
      <c r="W230" s="541" t="str">
        <f>_xlfn.XLOOKUP($C230, '15. New Fleet Description'!$A$14:$A$815,'15. New Fleet Description'!X$14:X$815, "", 0, 1)</f>
        <v/>
      </c>
      <c r="X230" s="541" t="str">
        <f>_xlfn.XLOOKUP($C230, '15. New Fleet Description'!$A$14:$A$815,'15. New Fleet Description'!Z$14:Z$815, "", 0, 1)</f>
        <v/>
      </c>
      <c r="Y230" s="541" t="str">
        <f>_xlfn.XLOOKUP($C230, '15. New Fleet Description'!$A$14:$A$815,'15. New Fleet Description'!AA$14:AA$815, "", 0, 1)</f>
        <v/>
      </c>
      <c r="Z230" s="541" t="str">
        <f>_xlfn.XLOOKUP($C230, '15. New Fleet Description'!$A$14:$A$815,'15. New Fleet Description'!AB$14:AB$815, "", 0, 1)</f>
        <v/>
      </c>
      <c r="AA230" s="1076"/>
      <c r="AB230" s="1076" t="s">
        <v>212</v>
      </c>
      <c r="AC230" s="1091"/>
      <c r="AD230" s="1011"/>
      <c r="AE230" s="1011"/>
      <c r="AF230" s="1011"/>
      <c r="AG230" s="1092"/>
      <c r="AH230" s="1093"/>
      <c r="AI230" s="1093"/>
      <c r="AJ230" s="1093"/>
      <c r="AK230" s="1093"/>
      <c r="AL230" s="1093"/>
      <c r="AM230" s="1093"/>
      <c r="AN230" s="1093"/>
      <c r="AO230" s="1093"/>
      <c r="AP230" s="1094"/>
      <c r="AQ230" s="1092"/>
      <c r="AR230" s="1093"/>
      <c r="AS230" s="1093"/>
      <c r="AT230" s="1093"/>
      <c r="AU230" s="1093"/>
      <c r="AV230" s="1093"/>
      <c r="AW230" s="1093"/>
      <c r="AX230" s="1093"/>
      <c r="AY230" s="1093"/>
      <c r="AZ230" s="1093"/>
      <c r="BA230" s="1093"/>
      <c r="BB230" s="1093"/>
      <c r="BC230" s="1095"/>
      <c r="BD230" s="1096"/>
      <c r="BE230" s="1096"/>
      <c r="BF230" s="1237"/>
      <c r="BG230" s="1092"/>
      <c r="BH230" s="1093"/>
      <c r="BI230" s="1093"/>
      <c r="BJ230" s="1093"/>
      <c r="BK230" s="1097"/>
      <c r="BL230" s="1098"/>
      <c r="BM230" s="1093"/>
    </row>
    <row r="231" spans="1:65" ht="30" x14ac:dyDescent="0.25">
      <c r="A231" s="1182" t="s">
        <v>1791</v>
      </c>
      <c r="B231" s="1021"/>
      <c r="C231" s="1075"/>
      <c r="D231" s="515" t="str">
        <f>_xlfn.XLOOKUP($C231, '15. New Fleet Description'!$A$14:$A$815,'15. New Fleet Description'!H$14:H$815, "", 0, 1)</f>
        <v/>
      </c>
      <c r="E231" s="541" t="str">
        <f>_xlfn.XLOOKUP($C231, '15. New Fleet Description'!$A$14:$A$815,'15. New Fleet Description'!B$14:B$815, "", 0, 1)</f>
        <v/>
      </c>
      <c r="F231" s="541" t="str">
        <f>_xlfn.XLOOKUP($C231, '15. New Fleet Description'!$A$14:$A$815,'15. New Fleet Description'!C$14:C$815, "", 0, 1)</f>
        <v/>
      </c>
      <c r="G231" s="541" t="str">
        <f>_xlfn.XLOOKUP($C231, '15. New Fleet Description'!$A$14:$A$815,'15. New Fleet Description'!D$14:D$815, "", 0, 1)</f>
        <v/>
      </c>
      <c r="H231" s="541" t="str">
        <f>_xlfn.XLOOKUP($C231, '15. New Fleet Description'!$A$14:$A$815,'15. New Fleet Description'!E$14:E$815, "", 0, 1)</f>
        <v/>
      </c>
      <c r="I231" s="541" t="str">
        <f>_xlfn.XLOOKUP($C231, '15. New Fleet Description'!$A$14:$A$815,'15. New Fleet Description'!F$14:F$815, "", 0, 1)</f>
        <v/>
      </c>
      <c r="J231" s="541" t="str">
        <f>_xlfn.XLOOKUP($C231, '15. New Fleet Description'!$A$14:$A$815,'15. New Fleet Description'!G$14:G$815, "", 0, 1)</f>
        <v/>
      </c>
      <c r="K231" s="726" t="str">
        <f>_xlfn.XLOOKUP($C231, '15. New Fleet Description'!$A$14:$A$815,'15. New Fleet Description'!K$14:K$815, "", 0, 1)</f>
        <v/>
      </c>
      <c r="L231" s="541" t="str">
        <f>_xlfn.XLOOKUP($C231, '15. New Fleet Description'!$A$14:$A$815,'15. New Fleet Description'!L$14:L$815, "", 0, 1)</f>
        <v/>
      </c>
      <c r="M231" s="541" t="str">
        <f>_xlfn.XLOOKUP($C231, '15. New Fleet Description'!$A$14:$A$815,'15. New Fleet Description'!M$14:M$815, "", 0, 1)</f>
        <v/>
      </c>
      <c r="N231" s="541" t="str">
        <f>_xlfn.XLOOKUP($C231, '15. New Fleet Description'!$A$14:$A$815,'15. New Fleet Description'!N$14:N$815, "", 0, 1)</f>
        <v/>
      </c>
      <c r="O231" s="541" t="str">
        <f>_xlfn.XLOOKUP($C231, '15. New Fleet Description'!$A$14:$A$815,'15. New Fleet Description'!O$14:O$815, "", 0, 1)</f>
        <v/>
      </c>
      <c r="P231" s="541" t="str">
        <f>_xlfn.XLOOKUP($C231, '15. New Fleet Description'!$A$14:$A$815,'15. New Fleet Description'!P$14:P$815, "", 0, 1)</f>
        <v/>
      </c>
      <c r="Q231" s="541" t="str">
        <f>_xlfn.XLOOKUP($C231, '15. New Fleet Description'!$A$14:$A$815,'15. New Fleet Description'!R$14:R$815, "", 0, 1)</f>
        <v/>
      </c>
      <c r="R231" s="541" t="str">
        <f>_xlfn.XLOOKUP($C231, '15. New Fleet Description'!$A$14:$A$815,'15. New Fleet Description'!S$14:S$815, "", 0, 1)</f>
        <v/>
      </c>
      <c r="S231" s="541" t="str">
        <f>_xlfn.XLOOKUP($C231, '15. New Fleet Description'!$A$14:$A$815,'15. New Fleet Description'!T$14:T$815, "", 0, 1)</f>
        <v/>
      </c>
      <c r="T231" s="541" t="str">
        <f>_xlfn.XLOOKUP($C231, '15. New Fleet Description'!$A$14:$A$815,'15. New Fleet Description'!U$14:U$815, "", 0, 1)</f>
        <v/>
      </c>
      <c r="U231" s="541" t="str">
        <f>_xlfn.XLOOKUP($C231, '15. New Fleet Description'!$A$14:$A$815,'15. New Fleet Description'!V$14:V$815, "", 0, 1)</f>
        <v/>
      </c>
      <c r="V231" s="541" t="str">
        <f>_xlfn.XLOOKUP($C231, '15. New Fleet Description'!$A$14:$A$815,'15. New Fleet Description'!W$14:W$815, "", 0, 1)</f>
        <v/>
      </c>
      <c r="W231" s="541" t="str">
        <f>_xlfn.XLOOKUP($C231, '15. New Fleet Description'!$A$14:$A$815,'15. New Fleet Description'!X$14:X$815, "", 0, 1)</f>
        <v/>
      </c>
      <c r="X231" s="541" t="str">
        <f>_xlfn.XLOOKUP($C231, '15. New Fleet Description'!$A$14:$A$815,'15. New Fleet Description'!Z$14:Z$815, "", 0, 1)</f>
        <v/>
      </c>
      <c r="Y231" s="541" t="str">
        <f>_xlfn.XLOOKUP($C231, '15. New Fleet Description'!$A$14:$A$815,'15. New Fleet Description'!AA$14:AA$815, "", 0, 1)</f>
        <v/>
      </c>
      <c r="Z231" s="541" t="str">
        <f>_xlfn.XLOOKUP($C231, '15. New Fleet Description'!$A$14:$A$815,'15. New Fleet Description'!AB$14:AB$815, "", 0, 1)</f>
        <v/>
      </c>
      <c r="AA231" s="1076"/>
      <c r="AB231" s="1076" t="s">
        <v>212</v>
      </c>
      <c r="AC231" s="1091"/>
      <c r="AD231" s="1011"/>
      <c r="AE231" s="1011"/>
      <c r="AF231" s="1011"/>
      <c r="AG231" s="1092"/>
      <c r="AH231" s="1093"/>
      <c r="AI231" s="1093"/>
      <c r="AJ231" s="1093"/>
      <c r="AK231" s="1093"/>
      <c r="AL231" s="1093"/>
      <c r="AM231" s="1093"/>
      <c r="AN231" s="1093"/>
      <c r="AO231" s="1093"/>
      <c r="AP231" s="1094"/>
      <c r="AQ231" s="1092"/>
      <c r="AR231" s="1093"/>
      <c r="AS231" s="1093"/>
      <c r="AT231" s="1093"/>
      <c r="AU231" s="1093"/>
      <c r="AV231" s="1093"/>
      <c r="AW231" s="1093"/>
      <c r="AX231" s="1093"/>
      <c r="AY231" s="1093"/>
      <c r="AZ231" s="1093"/>
      <c r="BA231" s="1093"/>
      <c r="BB231" s="1093"/>
      <c r="BC231" s="1095"/>
      <c r="BD231" s="1096"/>
      <c r="BE231" s="1096"/>
      <c r="BF231" s="1237"/>
      <c r="BG231" s="1092"/>
      <c r="BH231" s="1093"/>
      <c r="BI231" s="1093"/>
      <c r="BJ231" s="1093"/>
      <c r="BK231" s="1097"/>
      <c r="BL231" s="1098"/>
      <c r="BM231" s="1093"/>
    </row>
    <row r="232" spans="1:65" ht="30" x14ac:dyDescent="0.25">
      <c r="A232" s="1182" t="s">
        <v>1792</v>
      </c>
      <c r="B232" s="1021"/>
      <c r="C232" s="1075"/>
      <c r="D232" s="515" t="str">
        <f>_xlfn.XLOOKUP($C232, '15. New Fleet Description'!$A$14:$A$815,'15. New Fleet Description'!H$14:H$815, "", 0, 1)</f>
        <v/>
      </c>
      <c r="E232" s="541" t="str">
        <f>_xlfn.XLOOKUP($C232, '15. New Fleet Description'!$A$14:$A$815,'15. New Fleet Description'!B$14:B$815, "", 0, 1)</f>
        <v/>
      </c>
      <c r="F232" s="541" t="str">
        <f>_xlfn.XLOOKUP($C232, '15. New Fleet Description'!$A$14:$A$815,'15. New Fleet Description'!C$14:C$815, "", 0, 1)</f>
        <v/>
      </c>
      <c r="G232" s="541" t="str">
        <f>_xlfn.XLOOKUP($C232, '15. New Fleet Description'!$A$14:$A$815,'15. New Fleet Description'!D$14:D$815, "", 0, 1)</f>
        <v/>
      </c>
      <c r="H232" s="541" t="str">
        <f>_xlfn.XLOOKUP($C232, '15. New Fleet Description'!$A$14:$A$815,'15. New Fleet Description'!E$14:E$815, "", 0, 1)</f>
        <v/>
      </c>
      <c r="I232" s="541" t="str">
        <f>_xlfn.XLOOKUP($C232, '15. New Fleet Description'!$A$14:$A$815,'15. New Fleet Description'!F$14:F$815, "", 0, 1)</f>
        <v/>
      </c>
      <c r="J232" s="541" t="str">
        <f>_xlfn.XLOOKUP($C232, '15. New Fleet Description'!$A$14:$A$815,'15. New Fleet Description'!G$14:G$815, "", 0, 1)</f>
        <v/>
      </c>
      <c r="K232" s="726" t="str">
        <f>_xlfn.XLOOKUP($C232, '15. New Fleet Description'!$A$14:$A$815,'15. New Fleet Description'!K$14:K$815, "", 0, 1)</f>
        <v/>
      </c>
      <c r="L232" s="541" t="str">
        <f>_xlfn.XLOOKUP($C232, '15. New Fleet Description'!$A$14:$A$815,'15. New Fleet Description'!L$14:L$815, "", 0, 1)</f>
        <v/>
      </c>
      <c r="M232" s="541" t="str">
        <f>_xlfn.XLOOKUP($C232, '15. New Fleet Description'!$A$14:$A$815,'15. New Fleet Description'!M$14:M$815, "", 0, 1)</f>
        <v/>
      </c>
      <c r="N232" s="541" t="str">
        <f>_xlfn.XLOOKUP($C232, '15. New Fleet Description'!$A$14:$A$815,'15. New Fleet Description'!N$14:N$815, "", 0, 1)</f>
        <v/>
      </c>
      <c r="O232" s="541" t="str">
        <f>_xlfn.XLOOKUP($C232, '15. New Fleet Description'!$A$14:$A$815,'15. New Fleet Description'!O$14:O$815, "", 0, 1)</f>
        <v/>
      </c>
      <c r="P232" s="541" t="str">
        <f>_xlfn.XLOOKUP($C232, '15. New Fleet Description'!$A$14:$A$815,'15. New Fleet Description'!P$14:P$815, "", 0, 1)</f>
        <v/>
      </c>
      <c r="Q232" s="541" t="str">
        <f>_xlfn.XLOOKUP($C232, '15. New Fleet Description'!$A$14:$A$815,'15. New Fleet Description'!R$14:R$815, "", 0, 1)</f>
        <v/>
      </c>
      <c r="R232" s="541" t="str">
        <f>_xlfn.XLOOKUP($C232, '15. New Fleet Description'!$A$14:$A$815,'15. New Fleet Description'!S$14:S$815, "", 0, 1)</f>
        <v/>
      </c>
      <c r="S232" s="541" t="str">
        <f>_xlfn.XLOOKUP($C232, '15. New Fleet Description'!$A$14:$A$815,'15. New Fleet Description'!T$14:T$815, "", 0, 1)</f>
        <v/>
      </c>
      <c r="T232" s="541" t="str">
        <f>_xlfn.XLOOKUP($C232, '15. New Fleet Description'!$A$14:$A$815,'15. New Fleet Description'!U$14:U$815, "", 0, 1)</f>
        <v/>
      </c>
      <c r="U232" s="541" t="str">
        <f>_xlfn.XLOOKUP($C232, '15. New Fleet Description'!$A$14:$A$815,'15. New Fleet Description'!V$14:V$815, "", 0, 1)</f>
        <v/>
      </c>
      <c r="V232" s="541" t="str">
        <f>_xlfn.XLOOKUP($C232, '15. New Fleet Description'!$A$14:$A$815,'15. New Fleet Description'!W$14:W$815, "", 0, 1)</f>
        <v/>
      </c>
      <c r="W232" s="541" t="str">
        <f>_xlfn.XLOOKUP($C232, '15. New Fleet Description'!$A$14:$A$815,'15. New Fleet Description'!X$14:X$815, "", 0, 1)</f>
        <v/>
      </c>
      <c r="X232" s="541" t="str">
        <f>_xlfn.XLOOKUP($C232, '15. New Fleet Description'!$A$14:$A$815,'15. New Fleet Description'!Z$14:Z$815, "", 0, 1)</f>
        <v/>
      </c>
      <c r="Y232" s="541" t="str">
        <f>_xlfn.XLOOKUP($C232, '15. New Fleet Description'!$A$14:$A$815,'15. New Fleet Description'!AA$14:AA$815, "", 0, 1)</f>
        <v/>
      </c>
      <c r="Z232" s="541" t="str">
        <f>_xlfn.XLOOKUP($C232, '15. New Fleet Description'!$A$14:$A$815,'15. New Fleet Description'!AB$14:AB$815, "", 0, 1)</f>
        <v/>
      </c>
      <c r="AA232" s="1076"/>
      <c r="AB232" s="1076" t="s">
        <v>212</v>
      </c>
      <c r="AC232" s="1091"/>
      <c r="AD232" s="1011"/>
      <c r="AE232" s="1011"/>
      <c r="AF232" s="1011"/>
      <c r="AG232" s="1092"/>
      <c r="AH232" s="1093"/>
      <c r="AI232" s="1093"/>
      <c r="AJ232" s="1093"/>
      <c r="AK232" s="1093"/>
      <c r="AL232" s="1093"/>
      <c r="AM232" s="1093"/>
      <c r="AN232" s="1093"/>
      <c r="AO232" s="1093"/>
      <c r="AP232" s="1094"/>
      <c r="AQ232" s="1092"/>
      <c r="AR232" s="1093"/>
      <c r="AS232" s="1093"/>
      <c r="AT232" s="1093"/>
      <c r="AU232" s="1093"/>
      <c r="AV232" s="1093"/>
      <c r="AW232" s="1093"/>
      <c r="AX232" s="1093"/>
      <c r="AY232" s="1093"/>
      <c r="AZ232" s="1093"/>
      <c r="BA232" s="1093"/>
      <c r="BB232" s="1093"/>
      <c r="BC232" s="1095"/>
      <c r="BD232" s="1096"/>
      <c r="BE232" s="1096"/>
      <c r="BF232" s="1237"/>
      <c r="BG232" s="1092"/>
      <c r="BH232" s="1093"/>
      <c r="BI232" s="1093"/>
      <c r="BJ232" s="1093"/>
      <c r="BK232" s="1097"/>
      <c r="BL232" s="1098"/>
      <c r="BM232" s="1093"/>
    </row>
    <row r="233" spans="1:65" ht="30" x14ac:dyDescent="0.25">
      <c r="A233" s="1182" t="s">
        <v>1793</v>
      </c>
      <c r="B233" s="1021"/>
      <c r="C233" s="1075"/>
      <c r="D233" s="515" t="str">
        <f>_xlfn.XLOOKUP($C233, '15. New Fleet Description'!$A$14:$A$815,'15. New Fleet Description'!H$14:H$815, "", 0, 1)</f>
        <v/>
      </c>
      <c r="E233" s="541" t="str">
        <f>_xlfn.XLOOKUP($C233, '15. New Fleet Description'!$A$14:$A$815,'15. New Fleet Description'!B$14:B$815, "", 0, 1)</f>
        <v/>
      </c>
      <c r="F233" s="541" t="str">
        <f>_xlfn.XLOOKUP($C233, '15. New Fleet Description'!$A$14:$A$815,'15. New Fleet Description'!C$14:C$815, "", 0, 1)</f>
        <v/>
      </c>
      <c r="G233" s="541" t="str">
        <f>_xlfn.XLOOKUP($C233, '15. New Fleet Description'!$A$14:$A$815,'15. New Fleet Description'!D$14:D$815, "", 0, 1)</f>
        <v/>
      </c>
      <c r="H233" s="541" t="str">
        <f>_xlfn.XLOOKUP($C233, '15. New Fleet Description'!$A$14:$A$815,'15. New Fleet Description'!E$14:E$815, "", 0, 1)</f>
        <v/>
      </c>
      <c r="I233" s="541" t="str">
        <f>_xlfn.XLOOKUP($C233, '15. New Fleet Description'!$A$14:$A$815,'15. New Fleet Description'!F$14:F$815, "", 0, 1)</f>
        <v/>
      </c>
      <c r="J233" s="541" t="str">
        <f>_xlfn.XLOOKUP($C233, '15. New Fleet Description'!$A$14:$A$815,'15. New Fleet Description'!G$14:G$815, "", 0, 1)</f>
        <v/>
      </c>
      <c r="K233" s="726" t="str">
        <f>_xlfn.XLOOKUP($C233, '15. New Fleet Description'!$A$14:$A$815,'15. New Fleet Description'!K$14:K$815, "", 0, 1)</f>
        <v/>
      </c>
      <c r="L233" s="541" t="str">
        <f>_xlfn.XLOOKUP($C233, '15. New Fleet Description'!$A$14:$A$815,'15. New Fleet Description'!L$14:L$815, "", 0, 1)</f>
        <v/>
      </c>
      <c r="M233" s="541" t="str">
        <f>_xlfn.XLOOKUP($C233, '15. New Fleet Description'!$A$14:$A$815,'15. New Fleet Description'!M$14:M$815, "", 0, 1)</f>
        <v/>
      </c>
      <c r="N233" s="541" t="str">
        <f>_xlfn.XLOOKUP($C233, '15. New Fleet Description'!$A$14:$A$815,'15. New Fleet Description'!N$14:N$815, "", 0, 1)</f>
        <v/>
      </c>
      <c r="O233" s="541" t="str">
        <f>_xlfn.XLOOKUP($C233, '15. New Fleet Description'!$A$14:$A$815,'15. New Fleet Description'!O$14:O$815, "", 0, 1)</f>
        <v/>
      </c>
      <c r="P233" s="541" t="str">
        <f>_xlfn.XLOOKUP($C233, '15. New Fleet Description'!$A$14:$A$815,'15. New Fleet Description'!P$14:P$815, "", 0, 1)</f>
        <v/>
      </c>
      <c r="Q233" s="541" t="str">
        <f>_xlfn.XLOOKUP($C233, '15. New Fleet Description'!$A$14:$A$815,'15. New Fleet Description'!R$14:R$815, "", 0, 1)</f>
        <v/>
      </c>
      <c r="R233" s="541" t="str">
        <f>_xlfn.XLOOKUP($C233, '15. New Fleet Description'!$A$14:$A$815,'15. New Fleet Description'!S$14:S$815, "", 0, 1)</f>
        <v/>
      </c>
      <c r="S233" s="541" t="str">
        <f>_xlfn.XLOOKUP($C233, '15. New Fleet Description'!$A$14:$A$815,'15. New Fleet Description'!T$14:T$815, "", 0, 1)</f>
        <v/>
      </c>
      <c r="T233" s="541" t="str">
        <f>_xlfn.XLOOKUP($C233, '15. New Fleet Description'!$A$14:$A$815,'15. New Fleet Description'!U$14:U$815, "", 0, 1)</f>
        <v/>
      </c>
      <c r="U233" s="541" t="str">
        <f>_xlfn.XLOOKUP($C233, '15. New Fleet Description'!$A$14:$A$815,'15. New Fleet Description'!V$14:V$815, "", 0, 1)</f>
        <v/>
      </c>
      <c r="V233" s="541" t="str">
        <f>_xlfn.XLOOKUP($C233, '15. New Fleet Description'!$A$14:$A$815,'15. New Fleet Description'!W$14:W$815, "", 0, 1)</f>
        <v/>
      </c>
      <c r="W233" s="541" t="str">
        <f>_xlfn.XLOOKUP($C233, '15. New Fleet Description'!$A$14:$A$815,'15. New Fleet Description'!X$14:X$815, "", 0, 1)</f>
        <v/>
      </c>
      <c r="X233" s="541" t="str">
        <f>_xlfn.XLOOKUP($C233, '15. New Fleet Description'!$A$14:$A$815,'15. New Fleet Description'!Z$14:Z$815, "", 0, 1)</f>
        <v/>
      </c>
      <c r="Y233" s="541" t="str">
        <f>_xlfn.XLOOKUP($C233, '15. New Fleet Description'!$A$14:$A$815,'15. New Fleet Description'!AA$14:AA$815, "", 0, 1)</f>
        <v/>
      </c>
      <c r="Z233" s="541" t="str">
        <f>_xlfn.XLOOKUP($C233, '15. New Fleet Description'!$A$14:$A$815,'15. New Fleet Description'!AB$14:AB$815, "", 0, 1)</f>
        <v/>
      </c>
      <c r="AA233" s="1076"/>
      <c r="AB233" s="1076" t="s">
        <v>212</v>
      </c>
      <c r="AC233" s="1091"/>
      <c r="AD233" s="1011"/>
      <c r="AE233" s="1011"/>
      <c r="AF233" s="1011"/>
      <c r="AG233" s="1092"/>
      <c r="AH233" s="1093"/>
      <c r="AI233" s="1093"/>
      <c r="AJ233" s="1093"/>
      <c r="AK233" s="1093"/>
      <c r="AL233" s="1093"/>
      <c r="AM233" s="1093"/>
      <c r="AN233" s="1093"/>
      <c r="AO233" s="1093"/>
      <c r="AP233" s="1094"/>
      <c r="AQ233" s="1092"/>
      <c r="AR233" s="1093"/>
      <c r="AS233" s="1093"/>
      <c r="AT233" s="1093"/>
      <c r="AU233" s="1093"/>
      <c r="AV233" s="1093"/>
      <c r="AW233" s="1093"/>
      <c r="AX233" s="1093"/>
      <c r="AY233" s="1093"/>
      <c r="AZ233" s="1093"/>
      <c r="BA233" s="1093"/>
      <c r="BB233" s="1093"/>
      <c r="BC233" s="1095"/>
      <c r="BD233" s="1096"/>
      <c r="BE233" s="1096"/>
      <c r="BF233" s="1237"/>
      <c r="BG233" s="1092"/>
      <c r="BH233" s="1093"/>
      <c r="BI233" s="1093"/>
      <c r="BJ233" s="1093"/>
      <c r="BK233" s="1097"/>
      <c r="BL233" s="1098"/>
      <c r="BM233" s="1093"/>
    </row>
    <row r="234" spans="1:65" ht="30" x14ac:dyDescent="0.25">
      <c r="A234" s="1182" t="s">
        <v>1794</v>
      </c>
      <c r="B234" s="1021"/>
      <c r="C234" s="1075"/>
      <c r="D234" s="515" t="str">
        <f>_xlfn.XLOOKUP($C234, '15. New Fleet Description'!$A$14:$A$815,'15. New Fleet Description'!H$14:H$815, "", 0, 1)</f>
        <v/>
      </c>
      <c r="E234" s="541" t="str">
        <f>_xlfn.XLOOKUP($C234, '15. New Fleet Description'!$A$14:$A$815,'15. New Fleet Description'!B$14:B$815, "", 0, 1)</f>
        <v/>
      </c>
      <c r="F234" s="541" t="str">
        <f>_xlfn.XLOOKUP($C234, '15. New Fleet Description'!$A$14:$A$815,'15. New Fleet Description'!C$14:C$815, "", 0, 1)</f>
        <v/>
      </c>
      <c r="G234" s="541" t="str">
        <f>_xlfn.XLOOKUP($C234, '15. New Fleet Description'!$A$14:$A$815,'15. New Fleet Description'!D$14:D$815, "", 0, 1)</f>
        <v/>
      </c>
      <c r="H234" s="541" t="str">
        <f>_xlfn.XLOOKUP($C234, '15. New Fleet Description'!$A$14:$A$815,'15. New Fleet Description'!E$14:E$815, "", 0, 1)</f>
        <v/>
      </c>
      <c r="I234" s="541" t="str">
        <f>_xlfn.XLOOKUP($C234, '15. New Fleet Description'!$A$14:$A$815,'15. New Fleet Description'!F$14:F$815, "", 0, 1)</f>
        <v/>
      </c>
      <c r="J234" s="541" t="str">
        <f>_xlfn.XLOOKUP($C234, '15. New Fleet Description'!$A$14:$A$815,'15. New Fleet Description'!G$14:G$815, "", 0, 1)</f>
        <v/>
      </c>
      <c r="K234" s="726" t="str">
        <f>_xlfn.XLOOKUP($C234, '15. New Fleet Description'!$A$14:$A$815,'15. New Fleet Description'!K$14:K$815, "", 0, 1)</f>
        <v/>
      </c>
      <c r="L234" s="541" t="str">
        <f>_xlfn.XLOOKUP($C234, '15. New Fleet Description'!$A$14:$A$815,'15. New Fleet Description'!L$14:L$815, "", 0, 1)</f>
        <v/>
      </c>
      <c r="M234" s="541" t="str">
        <f>_xlfn.XLOOKUP($C234, '15. New Fleet Description'!$A$14:$A$815,'15. New Fleet Description'!M$14:M$815, "", 0, 1)</f>
        <v/>
      </c>
      <c r="N234" s="541" t="str">
        <f>_xlfn.XLOOKUP($C234, '15. New Fleet Description'!$A$14:$A$815,'15. New Fleet Description'!N$14:N$815, "", 0, 1)</f>
        <v/>
      </c>
      <c r="O234" s="541" t="str">
        <f>_xlfn.XLOOKUP($C234, '15. New Fleet Description'!$A$14:$A$815,'15. New Fleet Description'!O$14:O$815, "", 0, 1)</f>
        <v/>
      </c>
      <c r="P234" s="541" t="str">
        <f>_xlfn.XLOOKUP($C234, '15. New Fleet Description'!$A$14:$A$815,'15. New Fleet Description'!P$14:P$815, "", 0, 1)</f>
        <v/>
      </c>
      <c r="Q234" s="541" t="str">
        <f>_xlfn.XLOOKUP($C234, '15. New Fleet Description'!$A$14:$A$815,'15. New Fleet Description'!R$14:R$815, "", 0, 1)</f>
        <v/>
      </c>
      <c r="R234" s="541" t="str">
        <f>_xlfn.XLOOKUP($C234, '15. New Fleet Description'!$A$14:$A$815,'15. New Fleet Description'!S$14:S$815, "", 0, 1)</f>
        <v/>
      </c>
      <c r="S234" s="541" t="str">
        <f>_xlfn.XLOOKUP($C234, '15. New Fleet Description'!$A$14:$A$815,'15. New Fleet Description'!T$14:T$815, "", 0, 1)</f>
        <v/>
      </c>
      <c r="T234" s="541" t="str">
        <f>_xlfn.XLOOKUP($C234, '15. New Fleet Description'!$A$14:$A$815,'15. New Fleet Description'!U$14:U$815, "", 0, 1)</f>
        <v/>
      </c>
      <c r="U234" s="541" t="str">
        <f>_xlfn.XLOOKUP($C234, '15. New Fleet Description'!$A$14:$A$815,'15. New Fleet Description'!V$14:V$815, "", 0, 1)</f>
        <v/>
      </c>
      <c r="V234" s="541" t="str">
        <f>_xlfn.XLOOKUP($C234, '15. New Fleet Description'!$A$14:$A$815,'15. New Fleet Description'!W$14:W$815, "", 0, 1)</f>
        <v/>
      </c>
      <c r="W234" s="541" t="str">
        <f>_xlfn.XLOOKUP($C234, '15. New Fleet Description'!$A$14:$A$815,'15. New Fleet Description'!X$14:X$815, "", 0, 1)</f>
        <v/>
      </c>
      <c r="X234" s="541" t="str">
        <f>_xlfn.XLOOKUP($C234, '15. New Fleet Description'!$A$14:$A$815,'15. New Fleet Description'!Z$14:Z$815, "", 0, 1)</f>
        <v/>
      </c>
      <c r="Y234" s="541" t="str">
        <f>_xlfn.XLOOKUP($C234, '15. New Fleet Description'!$A$14:$A$815,'15. New Fleet Description'!AA$14:AA$815, "", 0, 1)</f>
        <v/>
      </c>
      <c r="Z234" s="541" t="str">
        <f>_xlfn.XLOOKUP($C234, '15. New Fleet Description'!$A$14:$A$815,'15. New Fleet Description'!AB$14:AB$815, "", 0, 1)</f>
        <v/>
      </c>
      <c r="AA234" s="1076"/>
      <c r="AB234" s="1076" t="s">
        <v>212</v>
      </c>
      <c r="AC234" s="1091"/>
      <c r="AD234" s="1011"/>
      <c r="AE234" s="1011"/>
      <c r="AF234" s="1011"/>
      <c r="AG234" s="1092"/>
      <c r="AH234" s="1093"/>
      <c r="AI234" s="1093"/>
      <c r="AJ234" s="1093"/>
      <c r="AK234" s="1093"/>
      <c r="AL234" s="1093"/>
      <c r="AM234" s="1093"/>
      <c r="AN234" s="1093"/>
      <c r="AO234" s="1093"/>
      <c r="AP234" s="1094"/>
      <c r="AQ234" s="1092"/>
      <c r="AR234" s="1093"/>
      <c r="AS234" s="1093"/>
      <c r="AT234" s="1093"/>
      <c r="AU234" s="1093"/>
      <c r="AV234" s="1093"/>
      <c r="AW234" s="1093"/>
      <c r="AX234" s="1093"/>
      <c r="AY234" s="1093"/>
      <c r="AZ234" s="1093"/>
      <c r="BA234" s="1093"/>
      <c r="BB234" s="1093"/>
      <c r="BC234" s="1095"/>
      <c r="BD234" s="1096"/>
      <c r="BE234" s="1096"/>
      <c r="BF234" s="1237"/>
      <c r="BG234" s="1092"/>
      <c r="BH234" s="1093"/>
      <c r="BI234" s="1093"/>
      <c r="BJ234" s="1093"/>
      <c r="BK234" s="1097"/>
      <c r="BL234" s="1098"/>
      <c r="BM234" s="1093"/>
    </row>
    <row r="235" spans="1:65" ht="30" x14ac:dyDescent="0.25">
      <c r="A235" s="1182" t="s">
        <v>1795</v>
      </c>
      <c r="B235" s="1021"/>
      <c r="C235" s="1075"/>
      <c r="D235" s="515" t="str">
        <f>_xlfn.XLOOKUP($C235, '15. New Fleet Description'!$A$14:$A$815,'15. New Fleet Description'!H$14:H$815, "", 0, 1)</f>
        <v/>
      </c>
      <c r="E235" s="541" t="str">
        <f>_xlfn.XLOOKUP($C235, '15. New Fleet Description'!$A$14:$A$815,'15. New Fleet Description'!B$14:B$815, "", 0, 1)</f>
        <v/>
      </c>
      <c r="F235" s="541" t="str">
        <f>_xlfn.XLOOKUP($C235, '15. New Fleet Description'!$A$14:$A$815,'15. New Fleet Description'!C$14:C$815, "", 0, 1)</f>
        <v/>
      </c>
      <c r="G235" s="541" t="str">
        <f>_xlfn.XLOOKUP($C235, '15. New Fleet Description'!$A$14:$A$815,'15. New Fleet Description'!D$14:D$815, "", 0, 1)</f>
        <v/>
      </c>
      <c r="H235" s="541" t="str">
        <f>_xlfn.XLOOKUP($C235, '15. New Fleet Description'!$A$14:$A$815,'15. New Fleet Description'!E$14:E$815, "", 0, 1)</f>
        <v/>
      </c>
      <c r="I235" s="541" t="str">
        <f>_xlfn.XLOOKUP($C235, '15. New Fleet Description'!$A$14:$A$815,'15. New Fleet Description'!F$14:F$815, "", 0, 1)</f>
        <v/>
      </c>
      <c r="J235" s="541" t="str">
        <f>_xlfn.XLOOKUP($C235, '15. New Fleet Description'!$A$14:$A$815,'15. New Fleet Description'!G$14:G$815, "", 0, 1)</f>
        <v/>
      </c>
      <c r="K235" s="726" t="str">
        <f>_xlfn.XLOOKUP($C235, '15. New Fleet Description'!$A$14:$A$815,'15. New Fleet Description'!K$14:K$815, "", 0, 1)</f>
        <v/>
      </c>
      <c r="L235" s="541" t="str">
        <f>_xlfn.XLOOKUP($C235, '15. New Fleet Description'!$A$14:$A$815,'15. New Fleet Description'!L$14:L$815, "", 0, 1)</f>
        <v/>
      </c>
      <c r="M235" s="541" t="str">
        <f>_xlfn.XLOOKUP($C235, '15. New Fleet Description'!$A$14:$A$815,'15. New Fleet Description'!M$14:M$815, "", 0, 1)</f>
        <v/>
      </c>
      <c r="N235" s="541" t="str">
        <f>_xlfn.XLOOKUP($C235, '15. New Fleet Description'!$A$14:$A$815,'15. New Fleet Description'!N$14:N$815, "", 0, 1)</f>
        <v/>
      </c>
      <c r="O235" s="541" t="str">
        <f>_xlfn.XLOOKUP($C235, '15. New Fleet Description'!$A$14:$A$815,'15. New Fleet Description'!O$14:O$815, "", 0, 1)</f>
        <v/>
      </c>
      <c r="P235" s="541" t="str">
        <f>_xlfn.XLOOKUP($C235, '15. New Fleet Description'!$A$14:$A$815,'15. New Fleet Description'!P$14:P$815, "", 0, 1)</f>
        <v/>
      </c>
      <c r="Q235" s="541" t="str">
        <f>_xlfn.XLOOKUP($C235, '15. New Fleet Description'!$A$14:$A$815,'15. New Fleet Description'!R$14:R$815, "", 0, 1)</f>
        <v/>
      </c>
      <c r="R235" s="541" t="str">
        <f>_xlfn.XLOOKUP($C235, '15. New Fleet Description'!$A$14:$A$815,'15. New Fleet Description'!S$14:S$815, "", 0, 1)</f>
        <v/>
      </c>
      <c r="S235" s="541" t="str">
        <f>_xlfn.XLOOKUP($C235, '15. New Fleet Description'!$A$14:$A$815,'15. New Fleet Description'!T$14:T$815, "", 0, 1)</f>
        <v/>
      </c>
      <c r="T235" s="541" t="str">
        <f>_xlfn.XLOOKUP($C235, '15. New Fleet Description'!$A$14:$A$815,'15. New Fleet Description'!U$14:U$815, "", 0, 1)</f>
        <v/>
      </c>
      <c r="U235" s="541" t="str">
        <f>_xlfn.XLOOKUP($C235, '15. New Fleet Description'!$A$14:$A$815,'15. New Fleet Description'!V$14:V$815, "", 0, 1)</f>
        <v/>
      </c>
      <c r="V235" s="541" t="str">
        <f>_xlfn.XLOOKUP($C235, '15. New Fleet Description'!$A$14:$A$815,'15. New Fleet Description'!W$14:W$815, "", 0, 1)</f>
        <v/>
      </c>
      <c r="W235" s="541" t="str">
        <f>_xlfn.XLOOKUP($C235, '15. New Fleet Description'!$A$14:$A$815,'15. New Fleet Description'!X$14:X$815, "", 0, 1)</f>
        <v/>
      </c>
      <c r="X235" s="541" t="str">
        <f>_xlfn.XLOOKUP($C235, '15. New Fleet Description'!$A$14:$A$815,'15. New Fleet Description'!Z$14:Z$815, "", 0, 1)</f>
        <v/>
      </c>
      <c r="Y235" s="541" t="str">
        <f>_xlfn.XLOOKUP($C235, '15. New Fleet Description'!$A$14:$A$815,'15. New Fleet Description'!AA$14:AA$815, "", 0, 1)</f>
        <v/>
      </c>
      <c r="Z235" s="541" t="str">
        <f>_xlfn.XLOOKUP($C235, '15. New Fleet Description'!$A$14:$A$815,'15. New Fleet Description'!AB$14:AB$815, "", 0, 1)</f>
        <v/>
      </c>
      <c r="AA235" s="1076"/>
      <c r="AB235" s="1076" t="s">
        <v>212</v>
      </c>
      <c r="AC235" s="1091"/>
      <c r="AD235" s="1011"/>
      <c r="AE235" s="1011"/>
      <c r="AF235" s="1011"/>
      <c r="AG235" s="1092"/>
      <c r="AH235" s="1093"/>
      <c r="AI235" s="1093"/>
      <c r="AJ235" s="1093"/>
      <c r="AK235" s="1093"/>
      <c r="AL235" s="1093"/>
      <c r="AM235" s="1093"/>
      <c r="AN235" s="1093"/>
      <c r="AO235" s="1093"/>
      <c r="AP235" s="1094"/>
      <c r="AQ235" s="1092"/>
      <c r="AR235" s="1093"/>
      <c r="AS235" s="1093"/>
      <c r="AT235" s="1093"/>
      <c r="AU235" s="1093"/>
      <c r="AV235" s="1093"/>
      <c r="AW235" s="1093"/>
      <c r="AX235" s="1093"/>
      <c r="AY235" s="1093"/>
      <c r="AZ235" s="1093"/>
      <c r="BA235" s="1093"/>
      <c r="BB235" s="1093"/>
      <c r="BC235" s="1095"/>
      <c r="BD235" s="1096"/>
      <c r="BE235" s="1096"/>
      <c r="BF235" s="1237"/>
      <c r="BG235" s="1092"/>
      <c r="BH235" s="1093"/>
      <c r="BI235" s="1093"/>
      <c r="BJ235" s="1093"/>
      <c r="BK235" s="1097"/>
      <c r="BL235" s="1098"/>
      <c r="BM235" s="1093"/>
    </row>
    <row r="236" spans="1:65" ht="30" x14ac:dyDescent="0.25">
      <c r="A236" s="1182" t="s">
        <v>1796</v>
      </c>
      <c r="B236" s="1021"/>
      <c r="C236" s="1075"/>
      <c r="D236" s="515" t="str">
        <f>_xlfn.XLOOKUP($C236, '15. New Fleet Description'!$A$14:$A$815,'15. New Fleet Description'!H$14:H$815, "", 0, 1)</f>
        <v/>
      </c>
      <c r="E236" s="541" t="str">
        <f>_xlfn.XLOOKUP($C236, '15. New Fleet Description'!$A$14:$A$815,'15. New Fleet Description'!B$14:B$815, "", 0, 1)</f>
        <v/>
      </c>
      <c r="F236" s="541" t="str">
        <f>_xlfn.XLOOKUP($C236, '15. New Fleet Description'!$A$14:$A$815,'15. New Fleet Description'!C$14:C$815, "", 0, 1)</f>
        <v/>
      </c>
      <c r="G236" s="541" t="str">
        <f>_xlfn.XLOOKUP($C236, '15. New Fleet Description'!$A$14:$A$815,'15. New Fleet Description'!D$14:D$815, "", 0, 1)</f>
        <v/>
      </c>
      <c r="H236" s="541" t="str">
        <f>_xlfn.XLOOKUP($C236, '15. New Fleet Description'!$A$14:$A$815,'15. New Fleet Description'!E$14:E$815, "", 0, 1)</f>
        <v/>
      </c>
      <c r="I236" s="541" t="str">
        <f>_xlfn.XLOOKUP($C236, '15. New Fleet Description'!$A$14:$A$815,'15. New Fleet Description'!F$14:F$815, "", 0, 1)</f>
        <v/>
      </c>
      <c r="J236" s="541" t="str">
        <f>_xlfn.XLOOKUP($C236, '15. New Fleet Description'!$A$14:$A$815,'15. New Fleet Description'!G$14:G$815, "", 0, 1)</f>
        <v/>
      </c>
      <c r="K236" s="726" t="str">
        <f>_xlfn.XLOOKUP($C236, '15. New Fleet Description'!$A$14:$A$815,'15. New Fleet Description'!K$14:K$815, "", 0, 1)</f>
        <v/>
      </c>
      <c r="L236" s="541" t="str">
        <f>_xlfn.XLOOKUP($C236, '15. New Fleet Description'!$A$14:$A$815,'15. New Fleet Description'!L$14:L$815, "", 0, 1)</f>
        <v/>
      </c>
      <c r="M236" s="541" t="str">
        <f>_xlfn.XLOOKUP($C236, '15. New Fleet Description'!$A$14:$A$815,'15. New Fleet Description'!M$14:M$815, "", 0, 1)</f>
        <v/>
      </c>
      <c r="N236" s="541" t="str">
        <f>_xlfn.XLOOKUP($C236, '15. New Fleet Description'!$A$14:$A$815,'15. New Fleet Description'!N$14:N$815, "", 0, 1)</f>
        <v/>
      </c>
      <c r="O236" s="541" t="str">
        <f>_xlfn.XLOOKUP($C236, '15. New Fleet Description'!$A$14:$A$815,'15. New Fleet Description'!O$14:O$815, "", 0, 1)</f>
        <v/>
      </c>
      <c r="P236" s="541" t="str">
        <f>_xlfn.XLOOKUP($C236, '15. New Fleet Description'!$A$14:$A$815,'15. New Fleet Description'!P$14:P$815, "", 0, 1)</f>
        <v/>
      </c>
      <c r="Q236" s="541" t="str">
        <f>_xlfn.XLOOKUP($C236, '15. New Fleet Description'!$A$14:$A$815,'15. New Fleet Description'!R$14:R$815, "", 0, 1)</f>
        <v/>
      </c>
      <c r="R236" s="541" t="str">
        <f>_xlfn.XLOOKUP($C236, '15. New Fleet Description'!$A$14:$A$815,'15. New Fleet Description'!S$14:S$815, "", 0, 1)</f>
        <v/>
      </c>
      <c r="S236" s="541" t="str">
        <f>_xlfn.XLOOKUP($C236, '15. New Fleet Description'!$A$14:$A$815,'15. New Fleet Description'!T$14:T$815, "", 0, 1)</f>
        <v/>
      </c>
      <c r="T236" s="541" t="str">
        <f>_xlfn.XLOOKUP($C236, '15. New Fleet Description'!$A$14:$A$815,'15. New Fleet Description'!U$14:U$815, "", 0, 1)</f>
        <v/>
      </c>
      <c r="U236" s="541" t="str">
        <f>_xlfn.XLOOKUP($C236, '15. New Fleet Description'!$A$14:$A$815,'15. New Fleet Description'!V$14:V$815, "", 0, 1)</f>
        <v/>
      </c>
      <c r="V236" s="541" t="str">
        <f>_xlfn.XLOOKUP($C236, '15. New Fleet Description'!$A$14:$A$815,'15. New Fleet Description'!W$14:W$815, "", 0, 1)</f>
        <v/>
      </c>
      <c r="W236" s="541" t="str">
        <f>_xlfn.XLOOKUP($C236, '15. New Fleet Description'!$A$14:$A$815,'15. New Fleet Description'!X$14:X$815, "", 0, 1)</f>
        <v/>
      </c>
      <c r="X236" s="541" t="str">
        <f>_xlfn.XLOOKUP($C236, '15. New Fleet Description'!$A$14:$A$815,'15. New Fleet Description'!Z$14:Z$815, "", 0, 1)</f>
        <v/>
      </c>
      <c r="Y236" s="541" t="str">
        <f>_xlfn.XLOOKUP($C236, '15. New Fleet Description'!$A$14:$A$815,'15. New Fleet Description'!AA$14:AA$815, "", 0, 1)</f>
        <v/>
      </c>
      <c r="Z236" s="541" t="str">
        <f>_xlfn.XLOOKUP($C236, '15. New Fleet Description'!$A$14:$A$815,'15. New Fleet Description'!AB$14:AB$815, "", 0, 1)</f>
        <v/>
      </c>
      <c r="AA236" s="1076"/>
      <c r="AB236" s="1076" t="s">
        <v>212</v>
      </c>
      <c r="AC236" s="1091"/>
      <c r="AD236" s="1011"/>
      <c r="AE236" s="1011"/>
      <c r="AF236" s="1011"/>
      <c r="AG236" s="1092"/>
      <c r="AH236" s="1093"/>
      <c r="AI236" s="1093"/>
      <c r="AJ236" s="1093"/>
      <c r="AK236" s="1093"/>
      <c r="AL236" s="1093"/>
      <c r="AM236" s="1093"/>
      <c r="AN236" s="1093"/>
      <c r="AO236" s="1093"/>
      <c r="AP236" s="1094"/>
      <c r="AQ236" s="1092"/>
      <c r="AR236" s="1093"/>
      <c r="AS236" s="1093"/>
      <c r="AT236" s="1093"/>
      <c r="AU236" s="1093"/>
      <c r="AV236" s="1093"/>
      <c r="AW236" s="1093"/>
      <c r="AX236" s="1093"/>
      <c r="AY236" s="1093"/>
      <c r="AZ236" s="1093"/>
      <c r="BA236" s="1093"/>
      <c r="BB236" s="1093"/>
      <c r="BC236" s="1095"/>
      <c r="BD236" s="1096"/>
      <c r="BE236" s="1096"/>
      <c r="BF236" s="1237"/>
      <c r="BG236" s="1092"/>
      <c r="BH236" s="1093"/>
      <c r="BI236" s="1093"/>
      <c r="BJ236" s="1093"/>
      <c r="BK236" s="1097"/>
      <c r="BL236" s="1098"/>
      <c r="BM236" s="1093"/>
    </row>
    <row r="237" spans="1:65" ht="30" x14ac:dyDescent="0.25">
      <c r="A237" s="1182" t="s">
        <v>1797</v>
      </c>
      <c r="B237" s="1021"/>
      <c r="C237" s="1075"/>
      <c r="D237" s="515" t="str">
        <f>_xlfn.XLOOKUP($C237, '15. New Fleet Description'!$A$14:$A$815,'15. New Fleet Description'!H$14:H$815, "", 0, 1)</f>
        <v/>
      </c>
      <c r="E237" s="541" t="str">
        <f>_xlfn.XLOOKUP($C237, '15. New Fleet Description'!$A$14:$A$815,'15. New Fleet Description'!B$14:B$815, "", 0, 1)</f>
        <v/>
      </c>
      <c r="F237" s="541" t="str">
        <f>_xlfn.XLOOKUP($C237, '15. New Fleet Description'!$A$14:$A$815,'15. New Fleet Description'!C$14:C$815, "", 0, 1)</f>
        <v/>
      </c>
      <c r="G237" s="541" t="str">
        <f>_xlfn.XLOOKUP($C237, '15. New Fleet Description'!$A$14:$A$815,'15. New Fleet Description'!D$14:D$815, "", 0, 1)</f>
        <v/>
      </c>
      <c r="H237" s="541" t="str">
        <f>_xlfn.XLOOKUP($C237, '15. New Fleet Description'!$A$14:$A$815,'15. New Fleet Description'!E$14:E$815, "", 0, 1)</f>
        <v/>
      </c>
      <c r="I237" s="541" t="str">
        <f>_xlfn.XLOOKUP($C237, '15. New Fleet Description'!$A$14:$A$815,'15. New Fleet Description'!F$14:F$815, "", 0, 1)</f>
        <v/>
      </c>
      <c r="J237" s="541" t="str">
        <f>_xlfn.XLOOKUP($C237, '15. New Fleet Description'!$A$14:$A$815,'15. New Fleet Description'!G$14:G$815, "", 0, 1)</f>
        <v/>
      </c>
      <c r="K237" s="726" t="str">
        <f>_xlfn.XLOOKUP($C237, '15. New Fleet Description'!$A$14:$A$815,'15. New Fleet Description'!K$14:K$815, "", 0, 1)</f>
        <v/>
      </c>
      <c r="L237" s="541" t="str">
        <f>_xlfn.XLOOKUP($C237, '15. New Fleet Description'!$A$14:$A$815,'15. New Fleet Description'!L$14:L$815, "", 0, 1)</f>
        <v/>
      </c>
      <c r="M237" s="541" t="str">
        <f>_xlfn.XLOOKUP($C237, '15. New Fleet Description'!$A$14:$A$815,'15. New Fleet Description'!M$14:M$815, "", 0, 1)</f>
        <v/>
      </c>
      <c r="N237" s="541" t="str">
        <f>_xlfn.XLOOKUP($C237, '15. New Fleet Description'!$A$14:$A$815,'15. New Fleet Description'!N$14:N$815, "", 0, 1)</f>
        <v/>
      </c>
      <c r="O237" s="541" t="str">
        <f>_xlfn.XLOOKUP($C237, '15. New Fleet Description'!$A$14:$A$815,'15. New Fleet Description'!O$14:O$815, "", 0, 1)</f>
        <v/>
      </c>
      <c r="P237" s="541" t="str">
        <f>_xlfn.XLOOKUP($C237, '15. New Fleet Description'!$A$14:$A$815,'15. New Fleet Description'!P$14:P$815, "", 0, 1)</f>
        <v/>
      </c>
      <c r="Q237" s="541" t="str">
        <f>_xlfn.XLOOKUP($C237, '15. New Fleet Description'!$A$14:$A$815,'15. New Fleet Description'!R$14:R$815, "", 0, 1)</f>
        <v/>
      </c>
      <c r="R237" s="541" t="str">
        <f>_xlfn.XLOOKUP($C237, '15. New Fleet Description'!$A$14:$A$815,'15. New Fleet Description'!S$14:S$815, "", 0, 1)</f>
        <v/>
      </c>
      <c r="S237" s="541" t="str">
        <f>_xlfn.XLOOKUP($C237, '15. New Fleet Description'!$A$14:$A$815,'15. New Fleet Description'!T$14:T$815, "", 0, 1)</f>
        <v/>
      </c>
      <c r="T237" s="541" t="str">
        <f>_xlfn.XLOOKUP($C237, '15. New Fleet Description'!$A$14:$A$815,'15. New Fleet Description'!U$14:U$815, "", 0, 1)</f>
        <v/>
      </c>
      <c r="U237" s="541" t="str">
        <f>_xlfn.XLOOKUP($C237, '15. New Fleet Description'!$A$14:$A$815,'15. New Fleet Description'!V$14:V$815, "", 0, 1)</f>
        <v/>
      </c>
      <c r="V237" s="541" t="str">
        <f>_xlfn.XLOOKUP($C237, '15. New Fleet Description'!$A$14:$A$815,'15. New Fleet Description'!W$14:W$815, "", 0, 1)</f>
        <v/>
      </c>
      <c r="W237" s="541" t="str">
        <f>_xlfn.XLOOKUP($C237, '15. New Fleet Description'!$A$14:$A$815,'15. New Fleet Description'!X$14:X$815, "", 0, 1)</f>
        <v/>
      </c>
      <c r="X237" s="541" t="str">
        <f>_xlfn.XLOOKUP($C237, '15. New Fleet Description'!$A$14:$A$815,'15. New Fleet Description'!Z$14:Z$815, "", 0, 1)</f>
        <v/>
      </c>
      <c r="Y237" s="541" t="str">
        <f>_xlfn.XLOOKUP($C237, '15. New Fleet Description'!$A$14:$A$815,'15. New Fleet Description'!AA$14:AA$815, "", 0, 1)</f>
        <v/>
      </c>
      <c r="Z237" s="541" t="str">
        <f>_xlfn.XLOOKUP($C237, '15. New Fleet Description'!$A$14:$A$815,'15. New Fleet Description'!AB$14:AB$815, "", 0, 1)</f>
        <v/>
      </c>
      <c r="AA237" s="1076"/>
      <c r="AB237" s="1076" t="s">
        <v>212</v>
      </c>
      <c r="AC237" s="1091"/>
      <c r="AD237" s="1011"/>
      <c r="AE237" s="1011"/>
      <c r="AF237" s="1011"/>
      <c r="AG237" s="1092"/>
      <c r="AH237" s="1093"/>
      <c r="AI237" s="1093"/>
      <c r="AJ237" s="1093"/>
      <c r="AK237" s="1093"/>
      <c r="AL237" s="1093"/>
      <c r="AM237" s="1093"/>
      <c r="AN237" s="1093"/>
      <c r="AO237" s="1093"/>
      <c r="AP237" s="1094"/>
      <c r="AQ237" s="1092"/>
      <c r="AR237" s="1093"/>
      <c r="AS237" s="1093"/>
      <c r="AT237" s="1093"/>
      <c r="AU237" s="1093"/>
      <c r="AV237" s="1093"/>
      <c r="AW237" s="1093"/>
      <c r="AX237" s="1093"/>
      <c r="AY237" s="1093"/>
      <c r="AZ237" s="1093"/>
      <c r="BA237" s="1093"/>
      <c r="BB237" s="1093"/>
      <c r="BC237" s="1095"/>
      <c r="BD237" s="1096"/>
      <c r="BE237" s="1096"/>
      <c r="BF237" s="1237"/>
      <c r="BG237" s="1092"/>
      <c r="BH237" s="1093"/>
      <c r="BI237" s="1093"/>
      <c r="BJ237" s="1093"/>
      <c r="BK237" s="1097"/>
      <c r="BL237" s="1098"/>
      <c r="BM237" s="1093"/>
    </row>
    <row r="238" spans="1:65" ht="30" x14ac:dyDescent="0.25">
      <c r="A238" s="1182" t="s">
        <v>1798</v>
      </c>
      <c r="B238" s="1021"/>
      <c r="C238" s="1075"/>
      <c r="D238" s="515" t="str">
        <f>_xlfn.XLOOKUP($C238, '15. New Fleet Description'!$A$14:$A$815,'15. New Fleet Description'!H$14:H$815, "", 0, 1)</f>
        <v/>
      </c>
      <c r="E238" s="541" t="str">
        <f>_xlfn.XLOOKUP($C238, '15. New Fleet Description'!$A$14:$A$815,'15. New Fleet Description'!B$14:B$815, "", 0, 1)</f>
        <v/>
      </c>
      <c r="F238" s="541" t="str">
        <f>_xlfn.XLOOKUP($C238, '15. New Fleet Description'!$A$14:$A$815,'15. New Fleet Description'!C$14:C$815, "", 0, 1)</f>
        <v/>
      </c>
      <c r="G238" s="541" t="str">
        <f>_xlfn.XLOOKUP($C238, '15. New Fleet Description'!$A$14:$A$815,'15. New Fleet Description'!D$14:D$815, "", 0, 1)</f>
        <v/>
      </c>
      <c r="H238" s="541" t="str">
        <f>_xlfn.XLOOKUP($C238, '15. New Fleet Description'!$A$14:$A$815,'15. New Fleet Description'!E$14:E$815, "", 0, 1)</f>
        <v/>
      </c>
      <c r="I238" s="541" t="str">
        <f>_xlfn.XLOOKUP($C238, '15. New Fleet Description'!$A$14:$A$815,'15. New Fleet Description'!F$14:F$815, "", 0, 1)</f>
        <v/>
      </c>
      <c r="J238" s="541" t="str">
        <f>_xlfn.XLOOKUP($C238, '15. New Fleet Description'!$A$14:$A$815,'15. New Fleet Description'!G$14:G$815, "", 0, 1)</f>
        <v/>
      </c>
      <c r="K238" s="726" t="str">
        <f>_xlfn.XLOOKUP($C238, '15. New Fleet Description'!$A$14:$A$815,'15. New Fleet Description'!K$14:K$815, "", 0, 1)</f>
        <v/>
      </c>
      <c r="L238" s="541" t="str">
        <f>_xlfn.XLOOKUP($C238, '15. New Fleet Description'!$A$14:$A$815,'15. New Fleet Description'!L$14:L$815, "", 0, 1)</f>
        <v/>
      </c>
      <c r="M238" s="541" t="str">
        <f>_xlfn.XLOOKUP($C238, '15. New Fleet Description'!$A$14:$A$815,'15. New Fleet Description'!M$14:M$815, "", 0, 1)</f>
        <v/>
      </c>
      <c r="N238" s="541" t="str">
        <f>_xlfn.XLOOKUP($C238, '15. New Fleet Description'!$A$14:$A$815,'15. New Fleet Description'!N$14:N$815, "", 0, 1)</f>
        <v/>
      </c>
      <c r="O238" s="541" t="str">
        <f>_xlfn.XLOOKUP($C238, '15. New Fleet Description'!$A$14:$A$815,'15. New Fleet Description'!O$14:O$815, "", 0, 1)</f>
        <v/>
      </c>
      <c r="P238" s="541" t="str">
        <f>_xlfn.XLOOKUP($C238, '15. New Fleet Description'!$A$14:$A$815,'15. New Fleet Description'!P$14:P$815, "", 0, 1)</f>
        <v/>
      </c>
      <c r="Q238" s="541" t="str">
        <f>_xlfn.XLOOKUP($C238, '15. New Fleet Description'!$A$14:$A$815,'15. New Fleet Description'!R$14:R$815, "", 0, 1)</f>
        <v/>
      </c>
      <c r="R238" s="541" t="str">
        <f>_xlfn.XLOOKUP($C238, '15. New Fleet Description'!$A$14:$A$815,'15. New Fleet Description'!S$14:S$815, "", 0, 1)</f>
        <v/>
      </c>
      <c r="S238" s="541" t="str">
        <f>_xlfn.XLOOKUP($C238, '15. New Fleet Description'!$A$14:$A$815,'15. New Fleet Description'!T$14:T$815, "", 0, 1)</f>
        <v/>
      </c>
      <c r="T238" s="541" t="str">
        <f>_xlfn.XLOOKUP($C238, '15. New Fleet Description'!$A$14:$A$815,'15. New Fleet Description'!U$14:U$815, "", 0, 1)</f>
        <v/>
      </c>
      <c r="U238" s="541" t="str">
        <f>_xlfn.XLOOKUP($C238, '15. New Fleet Description'!$A$14:$A$815,'15. New Fleet Description'!V$14:V$815, "", 0, 1)</f>
        <v/>
      </c>
      <c r="V238" s="541" t="str">
        <f>_xlfn.XLOOKUP($C238, '15. New Fleet Description'!$A$14:$A$815,'15. New Fleet Description'!W$14:W$815, "", 0, 1)</f>
        <v/>
      </c>
      <c r="W238" s="541" t="str">
        <f>_xlfn.XLOOKUP($C238, '15. New Fleet Description'!$A$14:$A$815,'15. New Fleet Description'!X$14:X$815, "", 0, 1)</f>
        <v/>
      </c>
      <c r="X238" s="541" t="str">
        <f>_xlfn.XLOOKUP($C238, '15. New Fleet Description'!$A$14:$A$815,'15. New Fleet Description'!Z$14:Z$815, "", 0, 1)</f>
        <v/>
      </c>
      <c r="Y238" s="541" t="str">
        <f>_xlfn.XLOOKUP($C238, '15. New Fleet Description'!$A$14:$A$815,'15. New Fleet Description'!AA$14:AA$815, "", 0, 1)</f>
        <v/>
      </c>
      <c r="Z238" s="541" t="str">
        <f>_xlfn.XLOOKUP($C238, '15. New Fleet Description'!$A$14:$A$815,'15. New Fleet Description'!AB$14:AB$815, "", 0, 1)</f>
        <v/>
      </c>
      <c r="AA238" s="1076"/>
      <c r="AB238" s="1076" t="s">
        <v>212</v>
      </c>
      <c r="AC238" s="1091"/>
      <c r="AD238" s="1011"/>
      <c r="AE238" s="1011"/>
      <c r="AF238" s="1011"/>
      <c r="AG238" s="1092"/>
      <c r="AH238" s="1093"/>
      <c r="AI238" s="1093"/>
      <c r="AJ238" s="1093"/>
      <c r="AK238" s="1093"/>
      <c r="AL238" s="1093"/>
      <c r="AM238" s="1093"/>
      <c r="AN238" s="1093"/>
      <c r="AO238" s="1093"/>
      <c r="AP238" s="1094"/>
      <c r="AQ238" s="1092"/>
      <c r="AR238" s="1093"/>
      <c r="AS238" s="1093"/>
      <c r="AT238" s="1093"/>
      <c r="AU238" s="1093"/>
      <c r="AV238" s="1093"/>
      <c r="AW238" s="1093"/>
      <c r="AX238" s="1093"/>
      <c r="AY238" s="1093"/>
      <c r="AZ238" s="1093"/>
      <c r="BA238" s="1093"/>
      <c r="BB238" s="1093"/>
      <c r="BC238" s="1095"/>
      <c r="BD238" s="1096"/>
      <c r="BE238" s="1096"/>
      <c r="BF238" s="1237"/>
      <c r="BG238" s="1092"/>
      <c r="BH238" s="1093"/>
      <c r="BI238" s="1093"/>
      <c r="BJ238" s="1093"/>
      <c r="BK238" s="1097"/>
      <c r="BL238" s="1098"/>
      <c r="BM238" s="1093"/>
    </row>
    <row r="239" spans="1:65" ht="30" x14ac:dyDescent="0.25">
      <c r="A239" s="1182" t="s">
        <v>1799</v>
      </c>
      <c r="B239" s="1021"/>
      <c r="C239" s="1075"/>
      <c r="D239" s="515" t="str">
        <f>_xlfn.XLOOKUP($C239, '15. New Fleet Description'!$A$14:$A$815,'15. New Fleet Description'!H$14:H$815, "", 0, 1)</f>
        <v/>
      </c>
      <c r="E239" s="541" t="str">
        <f>_xlfn.XLOOKUP($C239, '15. New Fleet Description'!$A$14:$A$815,'15. New Fleet Description'!B$14:B$815, "", 0, 1)</f>
        <v/>
      </c>
      <c r="F239" s="541" t="str">
        <f>_xlfn.XLOOKUP($C239, '15. New Fleet Description'!$A$14:$A$815,'15. New Fleet Description'!C$14:C$815, "", 0, 1)</f>
        <v/>
      </c>
      <c r="G239" s="541" t="str">
        <f>_xlfn.XLOOKUP($C239, '15. New Fleet Description'!$A$14:$A$815,'15. New Fleet Description'!D$14:D$815, "", 0, 1)</f>
        <v/>
      </c>
      <c r="H239" s="541" t="str">
        <f>_xlfn.XLOOKUP($C239, '15. New Fleet Description'!$A$14:$A$815,'15. New Fleet Description'!E$14:E$815, "", 0, 1)</f>
        <v/>
      </c>
      <c r="I239" s="541" t="str">
        <f>_xlfn.XLOOKUP($C239, '15. New Fleet Description'!$A$14:$A$815,'15. New Fleet Description'!F$14:F$815, "", 0, 1)</f>
        <v/>
      </c>
      <c r="J239" s="541" t="str">
        <f>_xlfn.XLOOKUP($C239, '15. New Fleet Description'!$A$14:$A$815,'15. New Fleet Description'!G$14:G$815, "", 0, 1)</f>
        <v/>
      </c>
      <c r="K239" s="726" t="str">
        <f>_xlfn.XLOOKUP($C239, '15. New Fleet Description'!$A$14:$A$815,'15. New Fleet Description'!K$14:K$815, "", 0, 1)</f>
        <v/>
      </c>
      <c r="L239" s="541" t="str">
        <f>_xlfn.XLOOKUP($C239, '15. New Fleet Description'!$A$14:$A$815,'15. New Fleet Description'!L$14:L$815, "", 0, 1)</f>
        <v/>
      </c>
      <c r="M239" s="541" t="str">
        <f>_xlfn.XLOOKUP($C239, '15. New Fleet Description'!$A$14:$A$815,'15. New Fleet Description'!M$14:M$815, "", 0, 1)</f>
        <v/>
      </c>
      <c r="N239" s="541" t="str">
        <f>_xlfn.XLOOKUP($C239, '15. New Fleet Description'!$A$14:$A$815,'15. New Fleet Description'!N$14:N$815, "", 0, 1)</f>
        <v/>
      </c>
      <c r="O239" s="541" t="str">
        <f>_xlfn.XLOOKUP($C239, '15. New Fleet Description'!$A$14:$A$815,'15. New Fleet Description'!O$14:O$815, "", 0, 1)</f>
        <v/>
      </c>
      <c r="P239" s="541" t="str">
        <f>_xlfn.XLOOKUP($C239, '15. New Fleet Description'!$A$14:$A$815,'15. New Fleet Description'!P$14:P$815, "", 0, 1)</f>
        <v/>
      </c>
      <c r="Q239" s="541" t="str">
        <f>_xlfn.XLOOKUP($C239, '15. New Fleet Description'!$A$14:$A$815,'15. New Fleet Description'!R$14:R$815, "", 0, 1)</f>
        <v/>
      </c>
      <c r="R239" s="541" t="str">
        <f>_xlfn.XLOOKUP($C239, '15. New Fleet Description'!$A$14:$A$815,'15. New Fleet Description'!S$14:S$815, "", 0, 1)</f>
        <v/>
      </c>
      <c r="S239" s="541" t="str">
        <f>_xlfn.XLOOKUP($C239, '15. New Fleet Description'!$A$14:$A$815,'15. New Fleet Description'!T$14:T$815, "", 0, 1)</f>
        <v/>
      </c>
      <c r="T239" s="541" t="str">
        <f>_xlfn.XLOOKUP($C239, '15. New Fleet Description'!$A$14:$A$815,'15. New Fleet Description'!U$14:U$815, "", 0, 1)</f>
        <v/>
      </c>
      <c r="U239" s="541" t="str">
        <f>_xlfn.XLOOKUP($C239, '15. New Fleet Description'!$A$14:$A$815,'15. New Fleet Description'!V$14:V$815, "", 0, 1)</f>
        <v/>
      </c>
      <c r="V239" s="541" t="str">
        <f>_xlfn.XLOOKUP($C239, '15. New Fleet Description'!$A$14:$A$815,'15. New Fleet Description'!W$14:W$815, "", 0, 1)</f>
        <v/>
      </c>
      <c r="W239" s="541" t="str">
        <f>_xlfn.XLOOKUP($C239, '15. New Fleet Description'!$A$14:$A$815,'15. New Fleet Description'!X$14:X$815, "", 0, 1)</f>
        <v/>
      </c>
      <c r="X239" s="541" t="str">
        <f>_xlfn.XLOOKUP($C239, '15. New Fleet Description'!$A$14:$A$815,'15. New Fleet Description'!Z$14:Z$815, "", 0, 1)</f>
        <v/>
      </c>
      <c r="Y239" s="541" t="str">
        <f>_xlfn.XLOOKUP($C239, '15. New Fleet Description'!$A$14:$A$815,'15. New Fleet Description'!AA$14:AA$815, "", 0, 1)</f>
        <v/>
      </c>
      <c r="Z239" s="541" t="str">
        <f>_xlfn.XLOOKUP($C239, '15. New Fleet Description'!$A$14:$A$815,'15. New Fleet Description'!AB$14:AB$815, "", 0, 1)</f>
        <v/>
      </c>
      <c r="AA239" s="1076"/>
      <c r="AB239" s="1076" t="s">
        <v>212</v>
      </c>
      <c r="AC239" s="1091"/>
      <c r="AD239" s="1011"/>
      <c r="AE239" s="1011"/>
      <c r="AF239" s="1011"/>
      <c r="AG239" s="1092"/>
      <c r="AH239" s="1093"/>
      <c r="AI239" s="1093"/>
      <c r="AJ239" s="1093"/>
      <c r="AK239" s="1093"/>
      <c r="AL239" s="1093"/>
      <c r="AM239" s="1093"/>
      <c r="AN239" s="1093"/>
      <c r="AO239" s="1093"/>
      <c r="AP239" s="1094"/>
      <c r="AQ239" s="1092"/>
      <c r="AR239" s="1093"/>
      <c r="AS239" s="1093"/>
      <c r="AT239" s="1093"/>
      <c r="AU239" s="1093"/>
      <c r="AV239" s="1093"/>
      <c r="AW239" s="1093"/>
      <c r="AX239" s="1093"/>
      <c r="AY239" s="1093"/>
      <c r="AZ239" s="1093"/>
      <c r="BA239" s="1093"/>
      <c r="BB239" s="1093"/>
      <c r="BC239" s="1095"/>
      <c r="BD239" s="1096"/>
      <c r="BE239" s="1096"/>
      <c r="BF239" s="1237"/>
      <c r="BG239" s="1092"/>
      <c r="BH239" s="1093"/>
      <c r="BI239" s="1093"/>
      <c r="BJ239" s="1093"/>
      <c r="BK239" s="1097"/>
      <c r="BL239" s="1098"/>
      <c r="BM239" s="1093"/>
    </row>
    <row r="240" spans="1:65" ht="30" x14ac:dyDescent="0.25">
      <c r="A240" s="1182" t="s">
        <v>1800</v>
      </c>
      <c r="B240" s="1021"/>
      <c r="C240" s="1075"/>
      <c r="D240" s="515" t="str">
        <f>_xlfn.XLOOKUP($C240, '15. New Fleet Description'!$A$14:$A$815,'15. New Fleet Description'!H$14:H$815, "", 0, 1)</f>
        <v/>
      </c>
      <c r="E240" s="541" t="str">
        <f>_xlfn.XLOOKUP($C240, '15. New Fleet Description'!$A$14:$A$815,'15. New Fleet Description'!B$14:B$815, "", 0, 1)</f>
        <v/>
      </c>
      <c r="F240" s="541" t="str">
        <f>_xlfn.XLOOKUP($C240, '15. New Fleet Description'!$A$14:$A$815,'15. New Fleet Description'!C$14:C$815, "", 0, 1)</f>
        <v/>
      </c>
      <c r="G240" s="541" t="str">
        <f>_xlfn.XLOOKUP($C240, '15. New Fleet Description'!$A$14:$A$815,'15. New Fleet Description'!D$14:D$815, "", 0, 1)</f>
        <v/>
      </c>
      <c r="H240" s="541" t="str">
        <f>_xlfn.XLOOKUP($C240, '15. New Fleet Description'!$A$14:$A$815,'15. New Fleet Description'!E$14:E$815, "", 0, 1)</f>
        <v/>
      </c>
      <c r="I240" s="541" t="str">
        <f>_xlfn.XLOOKUP($C240, '15. New Fleet Description'!$A$14:$A$815,'15. New Fleet Description'!F$14:F$815, "", 0, 1)</f>
        <v/>
      </c>
      <c r="J240" s="541" t="str">
        <f>_xlfn.XLOOKUP($C240, '15. New Fleet Description'!$A$14:$A$815,'15. New Fleet Description'!G$14:G$815, "", 0, 1)</f>
        <v/>
      </c>
      <c r="K240" s="726" t="str">
        <f>_xlfn.XLOOKUP($C240, '15. New Fleet Description'!$A$14:$A$815,'15. New Fleet Description'!K$14:K$815, "", 0, 1)</f>
        <v/>
      </c>
      <c r="L240" s="541" t="str">
        <f>_xlfn.XLOOKUP($C240, '15. New Fleet Description'!$A$14:$A$815,'15. New Fleet Description'!L$14:L$815, "", 0, 1)</f>
        <v/>
      </c>
      <c r="M240" s="541" t="str">
        <f>_xlfn.XLOOKUP($C240, '15. New Fleet Description'!$A$14:$A$815,'15. New Fleet Description'!M$14:M$815, "", 0, 1)</f>
        <v/>
      </c>
      <c r="N240" s="541" t="str">
        <f>_xlfn.XLOOKUP($C240, '15. New Fleet Description'!$A$14:$A$815,'15. New Fleet Description'!N$14:N$815, "", 0, 1)</f>
        <v/>
      </c>
      <c r="O240" s="541" t="str">
        <f>_xlfn.XLOOKUP($C240, '15. New Fleet Description'!$A$14:$A$815,'15. New Fleet Description'!O$14:O$815, "", 0, 1)</f>
        <v/>
      </c>
      <c r="P240" s="541" t="str">
        <f>_xlfn.XLOOKUP($C240, '15. New Fleet Description'!$A$14:$A$815,'15. New Fleet Description'!P$14:P$815, "", 0, 1)</f>
        <v/>
      </c>
      <c r="Q240" s="541" t="str">
        <f>_xlfn.XLOOKUP($C240, '15. New Fleet Description'!$A$14:$A$815,'15. New Fleet Description'!R$14:R$815, "", 0, 1)</f>
        <v/>
      </c>
      <c r="R240" s="541" t="str">
        <f>_xlfn.XLOOKUP($C240, '15. New Fleet Description'!$A$14:$A$815,'15. New Fleet Description'!S$14:S$815, "", 0, 1)</f>
        <v/>
      </c>
      <c r="S240" s="541" t="str">
        <f>_xlfn.XLOOKUP($C240, '15. New Fleet Description'!$A$14:$A$815,'15. New Fleet Description'!T$14:T$815, "", 0, 1)</f>
        <v/>
      </c>
      <c r="T240" s="541" t="str">
        <f>_xlfn.XLOOKUP($C240, '15. New Fleet Description'!$A$14:$A$815,'15. New Fleet Description'!U$14:U$815, "", 0, 1)</f>
        <v/>
      </c>
      <c r="U240" s="541" t="str">
        <f>_xlfn.XLOOKUP($C240, '15. New Fleet Description'!$A$14:$A$815,'15. New Fleet Description'!V$14:V$815, "", 0, 1)</f>
        <v/>
      </c>
      <c r="V240" s="541" t="str">
        <f>_xlfn.XLOOKUP($C240, '15. New Fleet Description'!$A$14:$A$815,'15. New Fleet Description'!W$14:W$815, "", 0, 1)</f>
        <v/>
      </c>
      <c r="W240" s="541" t="str">
        <f>_xlfn.XLOOKUP($C240, '15. New Fleet Description'!$A$14:$A$815,'15. New Fleet Description'!X$14:X$815, "", 0, 1)</f>
        <v/>
      </c>
      <c r="X240" s="541" t="str">
        <f>_xlfn.XLOOKUP($C240, '15. New Fleet Description'!$A$14:$A$815,'15. New Fleet Description'!Z$14:Z$815, "", 0, 1)</f>
        <v/>
      </c>
      <c r="Y240" s="541" t="str">
        <f>_xlfn.XLOOKUP($C240, '15. New Fleet Description'!$A$14:$A$815,'15. New Fleet Description'!AA$14:AA$815, "", 0, 1)</f>
        <v/>
      </c>
      <c r="Z240" s="541" t="str">
        <f>_xlfn.XLOOKUP($C240, '15. New Fleet Description'!$A$14:$A$815,'15. New Fleet Description'!AB$14:AB$815, "", 0, 1)</f>
        <v/>
      </c>
      <c r="AA240" s="1076"/>
      <c r="AB240" s="1076" t="s">
        <v>212</v>
      </c>
      <c r="AC240" s="1091"/>
      <c r="AD240" s="1011"/>
      <c r="AE240" s="1011"/>
      <c r="AF240" s="1011"/>
      <c r="AG240" s="1092"/>
      <c r="AH240" s="1093"/>
      <c r="AI240" s="1093"/>
      <c r="AJ240" s="1093"/>
      <c r="AK240" s="1093"/>
      <c r="AL240" s="1093"/>
      <c r="AM240" s="1093"/>
      <c r="AN240" s="1093"/>
      <c r="AO240" s="1093"/>
      <c r="AP240" s="1094"/>
      <c r="AQ240" s="1092"/>
      <c r="AR240" s="1093"/>
      <c r="AS240" s="1093"/>
      <c r="AT240" s="1093"/>
      <c r="AU240" s="1093"/>
      <c r="AV240" s="1093"/>
      <c r="AW240" s="1093"/>
      <c r="AX240" s="1093"/>
      <c r="AY240" s="1093"/>
      <c r="AZ240" s="1093"/>
      <c r="BA240" s="1093"/>
      <c r="BB240" s="1093"/>
      <c r="BC240" s="1095"/>
      <c r="BD240" s="1096"/>
      <c r="BE240" s="1096"/>
      <c r="BF240" s="1237"/>
      <c r="BG240" s="1092"/>
      <c r="BH240" s="1093"/>
      <c r="BI240" s="1093"/>
      <c r="BJ240" s="1093"/>
      <c r="BK240" s="1097"/>
      <c r="BL240" s="1098"/>
      <c r="BM240" s="1093"/>
    </row>
    <row r="241" spans="1:65" ht="30" x14ac:dyDescent="0.25">
      <c r="A241" s="1182" t="s">
        <v>1801</v>
      </c>
      <c r="B241" s="1021"/>
      <c r="C241" s="1075"/>
      <c r="D241" s="515" t="str">
        <f>_xlfn.XLOOKUP($C241, '15. New Fleet Description'!$A$14:$A$815,'15. New Fleet Description'!H$14:H$815, "", 0, 1)</f>
        <v/>
      </c>
      <c r="E241" s="541" t="str">
        <f>_xlfn.XLOOKUP($C241, '15. New Fleet Description'!$A$14:$A$815,'15. New Fleet Description'!B$14:B$815, "", 0, 1)</f>
        <v/>
      </c>
      <c r="F241" s="541" t="str">
        <f>_xlfn.XLOOKUP($C241, '15. New Fleet Description'!$A$14:$A$815,'15. New Fleet Description'!C$14:C$815, "", 0, 1)</f>
        <v/>
      </c>
      <c r="G241" s="541" t="str">
        <f>_xlfn.XLOOKUP($C241, '15. New Fleet Description'!$A$14:$A$815,'15. New Fleet Description'!D$14:D$815, "", 0, 1)</f>
        <v/>
      </c>
      <c r="H241" s="541" t="str">
        <f>_xlfn.XLOOKUP($C241, '15. New Fleet Description'!$A$14:$A$815,'15. New Fleet Description'!E$14:E$815, "", 0, 1)</f>
        <v/>
      </c>
      <c r="I241" s="541" t="str">
        <f>_xlfn.XLOOKUP($C241, '15. New Fleet Description'!$A$14:$A$815,'15. New Fleet Description'!F$14:F$815, "", 0, 1)</f>
        <v/>
      </c>
      <c r="J241" s="541" t="str">
        <f>_xlfn.XLOOKUP($C241, '15. New Fleet Description'!$A$14:$A$815,'15. New Fleet Description'!G$14:G$815, "", 0, 1)</f>
        <v/>
      </c>
      <c r="K241" s="726" t="str">
        <f>_xlfn.XLOOKUP($C241, '15. New Fleet Description'!$A$14:$A$815,'15. New Fleet Description'!K$14:K$815, "", 0, 1)</f>
        <v/>
      </c>
      <c r="L241" s="541" t="str">
        <f>_xlfn.XLOOKUP($C241, '15. New Fleet Description'!$A$14:$A$815,'15. New Fleet Description'!L$14:L$815, "", 0, 1)</f>
        <v/>
      </c>
      <c r="M241" s="541" t="str">
        <f>_xlfn.XLOOKUP($C241, '15. New Fleet Description'!$A$14:$A$815,'15. New Fleet Description'!M$14:M$815, "", 0, 1)</f>
        <v/>
      </c>
      <c r="N241" s="541" t="str">
        <f>_xlfn.XLOOKUP($C241, '15. New Fleet Description'!$A$14:$A$815,'15. New Fleet Description'!N$14:N$815, "", 0, 1)</f>
        <v/>
      </c>
      <c r="O241" s="541" t="str">
        <f>_xlfn.XLOOKUP($C241, '15. New Fleet Description'!$A$14:$A$815,'15. New Fleet Description'!O$14:O$815, "", 0, 1)</f>
        <v/>
      </c>
      <c r="P241" s="541" t="str">
        <f>_xlfn.XLOOKUP($C241, '15. New Fleet Description'!$A$14:$A$815,'15. New Fleet Description'!P$14:P$815, "", 0, 1)</f>
        <v/>
      </c>
      <c r="Q241" s="541" t="str">
        <f>_xlfn.XLOOKUP($C241, '15. New Fleet Description'!$A$14:$A$815,'15. New Fleet Description'!R$14:R$815, "", 0, 1)</f>
        <v/>
      </c>
      <c r="R241" s="541" t="str">
        <f>_xlfn.XLOOKUP($C241, '15. New Fleet Description'!$A$14:$A$815,'15. New Fleet Description'!S$14:S$815, "", 0, 1)</f>
        <v/>
      </c>
      <c r="S241" s="541" t="str">
        <f>_xlfn.XLOOKUP($C241, '15. New Fleet Description'!$A$14:$A$815,'15. New Fleet Description'!T$14:T$815, "", 0, 1)</f>
        <v/>
      </c>
      <c r="T241" s="541" t="str">
        <f>_xlfn.XLOOKUP($C241, '15. New Fleet Description'!$A$14:$A$815,'15. New Fleet Description'!U$14:U$815, "", 0, 1)</f>
        <v/>
      </c>
      <c r="U241" s="541" t="str">
        <f>_xlfn.XLOOKUP($C241, '15. New Fleet Description'!$A$14:$A$815,'15. New Fleet Description'!V$14:V$815, "", 0, 1)</f>
        <v/>
      </c>
      <c r="V241" s="541" t="str">
        <f>_xlfn.XLOOKUP($C241, '15. New Fleet Description'!$A$14:$A$815,'15. New Fleet Description'!W$14:W$815, "", 0, 1)</f>
        <v/>
      </c>
      <c r="W241" s="541" t="str">
        <f>_xlfn.XLOOKUP($C241, '15. New Fleet Description'!$A$14:$A$815,'15. New Fleet Description'!X$14:X$815, "", 0, 1)</f>
        <v/>
      </c>
      <c r="X241" s="541" t="str">
        <f>_xlfn.XLOOKUP($C241, '15. New Fleet Description'!$A$14:$A$815,'15. New Fleet Description'!Z$14:Z$815, "", 0, 1)</f>
        <v/>
      </c>
      <c r="Y241" s="541" t="str">
        <f>_xlfn.XLOOKUP($C241, '15. New Fleet Description'!$A$14:$A$815,'15. New Fleet Description'!AA$14:AA$815, "", 0, 1)</f>
        <v/>
      </c>
      <c r="Z241" s="541" t="str">
        <f>_xlfn.XLOOKUP($C241, '15. New Fleet Description'!$A$14:$A$815,'15. New Fleet Description'!AB$14:AB$815, "", 0, 1)</f>
        <v/>
      </c>
      <c r="AA241" s="1076"/>
      <c r="AB241" s="1076" t="s">
        <v>212</v>
      </c>
      <c r="AC241" s="1091"/>
      <c r="AD241" s="1011"/>
      <c r="AE241" s="1011"/>
      <c r="AF241" s="1011"/>
      <c r="AG241" s="1092"/>
      <c r="AH241" s="1093"/>
      <c r="AI241" s="1093"/>
      <c r="AJ241" s="1093"/>
      <c r="AK241" s="1093"/>
      <c r="AL241" s="1093"/>
      <c r="AM241" s="1093"/>
      <c r="AN241" s="1093"/>
      <c r="AO241" s="1093"/>
      <c r="AP241" s="1094"/>
      <c r="AQ241" s="1092"/>
      <c r="AR241" s="1093"/>
      <c r="AS241" s="1093"/>
      <c r="AT241" s="1093"/>
      <c r="AU241" s="1093"/>
      <c r="AV241" s="1093"/>
      <c r="AW241" s="1093"/>
      <c r="AX241" s="1093"/>
      <c r="AY241" s="1093"/>
      <c r="AZ241" s="1093"/>
      <c r="BA241" s="1093"/>
      <c r="BB241" s="1093"/>
      <c r="BC241" s="1095"/>
      <c r="BD241" s="1096"/>
      <c r="BE241" s="1096"/>
      <c r="BF241" s="1237"/>
      <c r="BG241" s="1092"/>
      <c r="BH241" s="1093"/>
      <c r="BI241" s="1093"/>
      <c r="BJ241" s="1093"/>
      <c r="BK241" s="1097"/>
      <c r="BL241" s="1098"/>
      <c r="BM241" s="1093"/>
    </row>
    <row r="242" spans="1:65" ht="30" x14ac:dyDescent="0.25">
      <c r="A242" s="1182" t="s">
        <v>1802</v>
      </c>
      <c r="B242" s="1021"/>
      <c r="C242" s="1075"/>
      <c r="D242" s="515" t="str">
        <f>_xlfn.XLOOKUP($C242, '15. New Fleet Description'!$A$14:$A$815,'15. New Fleet Description'!H$14:H$815, "", 0, 1)</f>
        <v/>
      </c>
      <c r="E242" s="541" t="str">
        <f>_xlfn.XLOOKUP($C242, '15. New Fleet Description'!$A$14:$A$815,'15. New Fleet Description'!B$14:B$815, "", 0, 1)</f>
        <v/>
      </c>
      <c r="F242" s="541" t="str">
        <f>_xlfn.XLOOKUP($C242, '15. New Fleet Description'!$A$14:$A$815,'15. New Fleet Description'!C$14:C$815, "", 0, 1)</f>
        <v/>
      </c>
      <c r="G242" s="541" t="str">
        <f>_xlfn.XLOOKUP($C242, '15. New Fleet Description'!$A$14:$A$815,'15. New Fleet Description'!D$14:D$815, "", 0, 1)</f>
        <v/>
      </c>
      <c r="H242" s="541" t="str">
        <f>_xlfn.XLOOKUP($C242, '15. New Fleet Description'!$A$14:$A$815,'15. New Fleet Description'!E$14:E$815, "", 0, 1)</f>
        <v/>
      </c>
      <c r="I242" s="541" t="str">
        <f>_xlfn.XLOOKUP($C242, '15. New Fleet Description'!$A$14:$A$815,'15. New Fleet Description'!F$14:F$815, "", 0, 1)</f>
        <v/>
      </c>
      <c r="J242" s="541" t="str">
        <f>_xlfn.XLOOKUP($C242, '15. New Fleet Description'!$A$14:$A$815,'15. New Fleet Description'!G$14:G$815, "", 0, 1)</f>
        <v/>
      </c>
      <c r="K242" s="726" t="str">
        <f>_xlfn.XLOOKUP($C242, '15. New Fleet Description'!$A$14:$A$815,'15. New Fleet Description'!K$14:K$815, "", 0, 1)</f>
        <v/>
      </c>
      <c r="L242" s="541" t="str">
        <f>_xlfn.XLOOKUP($C242, '15. New Fleet Description'!$A$14:$A$815,'15. New Fleet Description'!L$14:L$815, "", 0, 1)</f>
        <v/>
      </c>
      <c r="M242" s="541" t="str">
        <f>_xlfn.XLOOKUP($C242, '15. New Fleet Description'!$A$14:$A$815,'15. New Fleet Description'!M$14:M$815, "", 0, 1)</f>
        <v/>
      </c>
      <c r="N242" s="541" t="str">
        <f>_xlfn.XLOOKUP($C242, '15. New Fleet Description'!$A$14:$A$815,'15. New Fleet Description'!N$14:N$815, "", 0, 1)</f>
        <v/>
      </c>
      <c r="O242" s="541" t="str">
        <f>_xlfn.XLOOKUP($C242, '15. New Fleet Description'!$A$14:$A$815,'15. New Fleet Description'!O$14:O$815, "", 0, 1)</f>
        <v/>
      </c>
      <c r="P242" s="541" t="str">
        <f>_xlfn.XLOOKUP($C242, '15. New Fleet Description'!$A$14:$A$815,'15. New Fleet Description'!P$14:P$815, "", 0, 1)</f>
        <v/>
      </c>
      <c r="Q242" s="541" t="str">
        <f>_xlfn.XLOOKUP($C242, '15. New Fleet Description'!$A$14:$A$815,'15. New Fleet Description'!R$14:R$815, "", 0, 1)</f>
        <v/>
      </c>
      <c r="R242" s="541" t="str">
        <f>_xlfn.XLOOKUP($C242, '15. New Fleet Description'!$A$14:$A$815,'15. New Fleet Description'!S$14:S$815, "", 0, 1)</f>
        <v/>
      </c>
      <c r="S242" s="541" t="str">
        <f>_xlfn.XLOOKUP($C242, '15. New Fleet Description'!$A$14:$A$815,'15. New Fleet Description'!T$14:T$815, "", 0, 1)</f>
        <v/>
      </c>
      <c r="T242" s="541" t="str">
        <f>_xlfn.XLOOKUP($C242, '15. New Fleet Description'!$A$14:$A$815,'15. New Fleet Description'!U$14:U$815, "", 0, 1)</f>
        <v/>
      </c>
      <c r="U242" s="541" t="str">
        <f>_xlfn.XLOOKUP($C242, '15. New Fleet Description'!$A$14:$A$815,'15. New Fleet Description'!V$14:V$815, "", 0, 1)</f>
        <v/>
      </c>
      <c r="V242" s="541" t="str">
        <f>_xlfn.XLOOKUP($C242, '15. New Fleet Description'!$A$14:$A$815,'15. New Fleet Description'!W$14:W$815, "", 0, 1)</f>
        <v/>
      </c>
      <c r="W242" s="541" t="str">
        <f>_xlfn.XLOOKUP($C242, '15. New Fleet Description'!$A$14:$A$815,'15. New Fleet Description'!X$14:X$815, "", 0, 1)</f>
        <v/>
      </c>
      <c r="X242" s="541" t="str">
        <f>_xlfn.XLOOKUP($C242, '15. New Fleet Description'!$A$14:$A$815,'15. New Fleet Description'!Z$14:Z$815, "", 0, 1)</f>
        <v/>
      </c>
      <c r="Y242" s="541" t="str">
        <f>_xlfn.XLOOKUP($C242, '15. New Fleet Description'!$A$14:$A$815,'15. New Fleet Description'!AA$14:AA$815, "", 0, 1)</f>
        <v/>
      </c>
      <c r="Z242" s="541" t="str">
        <f>_xlfn.XLOOKUP($C242, '15. New Fleet Description'!$A$14:$A$815,'15. New Fleet Description'!AB$14:AB$815, "", 0, 1)</f>
        <v/>
      </c>
      <c r="AA242" s="1076"/>
      <c r="AB242" s="1076" t="s">
        <v>212</v>
      </c>
      <c r="AC242" s="1091"/>
      <c r="AD242" s="1011"/>
      <c r="AE242" s="1011"/>
      <c r="AF242" s="1011"/>
      <c r="AG242" s="1092"/>
      <c r="AH242" s="1093"/>
      <c r="AI242" s="1093"/>
      <c r="AJ242" s="1093"/>
      <c r="AK242" s="1093"/>
      <c r="AL242" s="1093"/>
      <c r="AM242" s="1093"/>
      <c r="AN242" s="1093"/>
      <c r="AO242" s="1093"/>
      <c r="AP242" s="1094"/>
      <c r="AQ242" s="1092"/>
      <c r="AR242" s="1093"/>
      <c r="AS242" s="1093"/>
      <c r="AT242" s="1093"/>
      <c r="AU242" s="1093"/>
      <c r="AV242" s="1093"/>
      <c r="AW242" s="1093"/>
      <c r="AX242" s="1093"/>
      <c r="AY242" s="1093"/>
      <c r="AZ242" s="1093"/>
      <c r="BA242" s="1093"/>
      <c r="BB242" s="1093"/>
      <c r="BC242" s="1095"/>
      <c r="BD242" s="1096"/>
      <c r="BE242" s="1096"/>
      <c r="BF242" s="1237"/>
      <c r="BG242" s="1092"/>
      <c r="BH242" s="1093"/>
      <c r="BI242" s="1093"/>
      <c r="BJ242" s="1093"/>
      <c r="BK242" s="1097"/>
      <c r="BL242" s="1098"/>
      <c r="BM242" s="1093"/>
    </row>
    <row r="243" spans="1:65" ht="30" x14ac:dyDescent="0.25">
      <c r="A243" s="1182" t="s">
        <v>1803</v>
      </c>
      <c r="B243" s="1021"/>
      <c r="C243" s="1075"/>
      <c r="D243" s="515" t="str">
        <f>_xlfn.XLOOKUP($C243, '15. New Fleet Description'!$A$14:$A$815,'15. New Fleet Description'!H$14:H$815, "", 0, 1)</f>
        <v/>
      </c>
      <c r="E243" s="541" t="str">
        <f>_xlfn.XLOOKUP($C243, '15. New Fleet Description'!$A$14:$A$815,'15. New Fleet Description'!B$14:B$815, "", 0, 1)</f>
        <v/>
      </c>
      <c r="F243" s="541" t="str">
        <f>_xlfn.XLOOKUP($C243, '15. New Fleet Description'!$A$14:$A$815,'15. New Fleet Description'!C$14:C$815, "", 0, 1)</f>
        <v/>
      </c>
      <c r="G243" s="541" t="str">
        <f>_xlfn.XLOOKUP($C243, '15. New Fleet Description'!$A$14:$A$815,'15. New Fleet Description'!D$14:D$815, "", 0, 1)</f>
        <v/>
      </c>
      <c r="H243" s="541" t="str">
        <f>_xlfn.XLOOKUP($C243, '15. New Fleet Description'!$A$14:$A$815,'15. New Fleet Description'!E$14:E$815, "", 0, 1)</f>
        <v/>
      </c>
      <c r="I243" s="541" t="str">
        <f>_xlfn.XLOOKUP($C243, '15. New Fleet Description'!$A$14:$A$815,'15. New Fleet Description'!F$14:F$815, "", 0, 1)</f>
        <v/>
      </c>
      <c r="J243" s="541" t="str">
        <f>_xlfn.XLOOKUP($C243, '15. New Fleet Description'!$A$14:$A$815,'15. New Fleet Description'!G$14:G$815, "", 0, 1)</f>
        <v/>
      </c>
      <c r="K243" s="726" t="str">
        <f>_xlfn.XLOOKUP($C243, '15. New Fleet Description'!$A$14:$A$815,'15. New Fleet Description'!K$14:K$815, "", 0, 1)</f>
        <v/>
      </c>
      <c r="L243" s="541" t="str">
        <f>_xlfn.XLOOKUP($C243, '15. New Fleet Description'!$A$14:$A$815,'15. New Fleet Description'!L$14:L$815, "", 0, 1)</f>
        <v/>
      </c>
      <c r="M243" s="541" t="str">
        <f>_xlfn.XLOOKUP($C243, '15. New Fleet Description'!$A$14:$A$815,'15. New Fleet Description'!M$14:M$815, "", 0, 1)</f>
        <v/>
      </c>
      <c r="N243" s="541" t="str">
        <f>_xlfn.XLOOKUP($C243, '15. New Fleet Description'!$A$14:$A$815,'15. New Fleet Description'!N$14:N$815, "", 0, 1)</f>
        <v/>
      </c>
      <c r="O243" s="541" t="str">
        <f>_xlfn.XLOOKUP($C243, '15. New Fleet Description'!$A$14:$A$815,'15. New Fleet Description'!O$14:O$815, "", 0, 1)</f>
        <v/>
      </c>
      <c r="P243" s="541" t="str">
        <f>_xlfn.XLOOKUP($C243, '15. New Fleet Description'!$A$14:$A$815,'15. New Fleet Description'!P$14:P$815, "", 0, 1)</f>
        <v/>
      </c>
      <c r="Q243" s="541" t="str">
        <f>_xlfn.XLOOKUP($C243, '15. New Fleet Description'!$A$14:$A$815,'15. New Fleet Description'!R$14:R$815, "", 0, 1)</f>
        <v/>
      </c>
      <c r="R243" s="541" t="str">
        <f>_xlfn.XLOOKUP($C243, '15. New Fleet Description'!$A$14:$A$815,'15. New Fleet Description'!S$14:S$815, "", 0, 1)</f>
        <v/>
      </c>
      <c r="S243" s="541" t="str">
        <f>_xlfn.XLOOKUP($C243, '15. New Fleet Description'!$A$14:$A$815,'15. New Fleet Description'!T$14:T$815, "", 0, 1)</f>
        <v/>
      </c>
      <c r="T243" s="541" t="str">
        <f>_xlfn.XLOOKUP($C243, '15. New Fleet Description'!$A$14:$A$815,'15. New Fleet Description'!U$14:U$815, "", 0, 1)</f>
        <v/>
      </c>
      <c r="U243" s="541" t="str">
        <f>_xlfn.XLOOKUP($C243, '15. New Fleet Description'!$A$14:$A$815,'15. New Fleet Description'!V$14:V$815, "", 0, 1)</f>
        <v/>
      </c>
      <c r="V243" s="541" t="str">
        <f>_xlfn.XLOOKUP($C243, '15. New Fleet Description'!$A$14:$A$815,'15. New Fleet Description'!W$14:W$815, "", 0, 1)</f>
        <v/>
      </c>
      <c r="W243" s="541" t="str">
        <f>_xlfn.XLOOKUP($C243, '15. New Fleet Description'!$A$14:$A$815,'15. New Fleet Description'!X$14:X$815, "", 0, 1)</f>
        <v/>
      </c>
      <c r="X243" s="541" t="str">
        <f>_xlfn.XLOOKUP($C243, '15. New Fleet Description'!$A$14:$A$815,'15. New Fleet Description'!Z$14:Z$815, "", 0, 1)</f>
        <v/>
      </c>
      <c r="Y243" s="541" t="str">
        <f>_xlfn.XLOOKUP($C243, '15. New Fleet Description'!$A$14:$A$815,'15. New Fleet Description'!AA$14:AA$815, "", 0, 1)</f>
        <v/>
      </c>
      <c r="Z243" s="541" t="str">
        <f>_xlfn.XLOOKUP($C243, '15. New Fleet Description'!$A$14:$A$815,'15. New Fleet Description'!AB$14:AB$815, "", 0, 1)</f>
        <v/>
      </c>
      <c r="AA243" s="1076"/>
      <c r="AB243" s="1076" t="s">
        <v>212</v>
      </c>
      <c r="AC243" s="1091"/>
      <c r="AD243" s="1011"/>
      <c r="AE243" s="1011"/>
      <c r="AF243" s="1011"/>
      <c r="AG243" s="1092"/>
      <c r="AH243" s="1093"/>
      <c r="AI243" s="1093"/>
      <c r="AJ243" s="1093"/>
      <c r="AK243" s="1093"/>
      <c r="AL243" s="1093"/>
      <c r="AM243" s="1093"/>
      <c r="AN243" s="1093"/>
      <c r="AO243" s="1093"/>
      <c r="AP243" s="1094"/>
      <c r="AQ243" s="1092"/>
      <c r="AR243" s="1093"/>
      <c r="AS243" s="1093"/>
      <c r="AT243" s="1093"/>
      <c r="AU243" s="1093"/>
      <c r="AV243" s="1093"/>
      <c r="AW243" s="1093"/>
      <c r="AX243" s="1093"/>
      <c r="AY243" s="1093"/>
      <c r="AZ243" s="1093"/>
      <c r="BA243" s="1093"/>
      <c r="BB243" s="1093"/>
      <c r="BC243" s="1095"/>
      <c r="BD243" s="1096"/>
      <c r="BE243" s="1096"/>
      <c r="BF243" s="1237"/>
      <c r="BG243" s="1092"/>
      <c r="BH243" s="1093"/>
      <c r="BI243" s="1093"/>
      <c r="BJ243" s="1093"/>
      <c r="BK243" s="1097"/>
      <c r="BL243" s="1098"/>
      <c r="BM243" s="1093"/>
    </row>
    <row r="244" spans="1:65" ht="30" x14ac:dyDescent="0.25">
      <c r="A244" s="1182" t="s">
        <v>1804</v>
      </c>
      <c r="B244" s="1021"/>
      <c r="C244" s="1075"/>
      <c r="D244" s="515" t="str">
        <f>_xlfn.XLOOKUP($C244, '15. New Fleet Description'!$A$14:$A$815,'15. New Fleet Description'!H$14:H$815, "", 0, 1)</f>
        <v/>
      </c>
      <c r="E244" s="541" t="str">
        <f>_xlfn.XLOOKUP($C244, '15. New Fleet Description'!$A$14:$A$815,'15. New Fleet Description'!B$14:B$815, "", 0, 1)</f>
        <v/>
      </c>
      <c r="F244" s="541" t="str">
        <f>_xlfn.XLOOKUP($C244, '15. New Fleet Description'!$A$14:$A$815,'15. New Fleet Description'!C$14:C$815, "", 0, 1)</f>
        <v/>
      </c>
      <c r="G244" s="541" t="str">
        <f>_xlfn.XLOOKUP($C244, '15. New Fleet Description'!$A$14:$A$815,'15. New Fleet Description'!D$14:D$815, "", 0, 1)</f>
        <v/>
      </c>
      <c r="H244" s="541" t="str">
        <f>_xlfn.XLOOKUP($C244, '15. New Fleet Description'!$A$14:$A$815,'15. New Fleet Description'!E$14:E$815, "", 0, 1)</f>
        <v/>
      </c>
      <c r="I244" s="541" t="str">
        <f>_xlfn.XLOOKUP($C244, '15. New Fleet Description'!$A$14:$A$815,'15. New Fleet Description'!F$14:F$815, "", 0, 1)</f>
        <v/>
      </c>
      <c r="J244" s="541" t="str">
        <f>_xlfn.XLOOKUP($C244, '15. New Fleet Description'!$A$14:$A$815,'15. New Fleet Description'!G$14:G$815, "", 0, 1)</f>
        <v/>
      </c>
      <c r="K244" s="726" t="str">
        <f>_xlfn.XLOOKUP($C244, '15. New Fleet Description'!$A$14:$A$815,'15. New Fleet Description'!K$14:K$815, "", 0, 1)</f>
        <v/>
      </c>
      <c r="L244" s="541" t="str">
        <f>_xlfn.XLOOKUP($C244, '15. New Fleet Description'!$A$14:$A$815,'15. New Fleet Description'!L$14:L$815, "", 0, 1)</f>
        <v/>
      </c>
      <c r="M244" s="541" t="str">
        <f>_xlfn.XLOOKUP($C244, '15. New Fleet Description'!$A$14:$A$815,'15. New Fleet Description'!M$14:M$815, "", 0, 1)</f>
        <v/>
      </c>
      <c r="N244" s="541" t="str">
        <f>_xlfn.XLOOKUP($C244, '15. New Fleet Description'!$A$14:$A$815,'15. New Fleet Description'!N$14:N$815, "", 0, 1)</f>
        <v/>
      </c>
      <c r="O244" s="541" t="str">
        <f>_xlfn.XLOOKUP($C244, '15. New Fleet Description'!$A$14:$A$815,'15. New Fleet Description'!O$14:O$815, "", 0, 1)</f>
        <v/>
      </c>
      <c r="P244" s="541" t="str">
        <f>_xlfn.XLOOKUP($C244, '15. New Fleet Description'!$A$14:$A$815,'15. New Fleet Description'!P$14:P$815, "", 0, 1)</f>
        <v/>
      </c>
      <c r="Q244" s="541" t="str">
        <f>_xlfn.XLOOKUP($C244, '15. New Fleet Description'!$A$14:$A$815,'15. New Fleet Description'!R$14:R$815, "", 0, 1)</f>
        <v/>
      </c>
      <c r="R244" s="541" t="str">
        <f>_xlfn.XLOOKUP($C244, '15. New Fleet Description'!$A$14:$A$815,'15. New Fleet Description'!S$14:S$815, "", 0, 1)</f>
        <v/>
      </c>
      <c r="S244" s="541" t="str">
        <f>_xlfn.XLOOKUP($C244, '15. New Fleet Description'!$A$14:$A$815,'15. New Fleet Description'!T$14:T$815, "", 0, 1)</f>
        <v/>
      </c>
      <c r="T244" s="541" t="str">
        <f>_xlfn.XLOOKUP($C244, '15. New Fleet Description'!$A$14:$A$815,'15. New Fleet Description'!U$14:U$815, "", 0, 1)</f>
        <v/>
      </c>
      <c r="U244" s="541" t="str">
        <f>_xlfn.XLOOKUP($C244, '15. New Fleet Description'!$A$14:$A$815,'15. New Fleet Description'!V$14:V$815, "", 0, 1)</f>
        <v/>
      </c>
      <c r="V244" s="541" t="str">
        <f>_xlfn.XLOOKUP($C244, '15. New Fleet Description'!$A$14:$A$815,'15. New Fleet Description'!W$14:W$815, "", 0, 1)</f>
        <v/>
      </c>
      <c r="W244" s="541" t="str">
        <f>_xlfn.XLOOKUP($C244, '15. New Fleet Description'!$A$14:$A$815,'15. New Fleet Description'!X$14:X$815, "", 0, 1)</f>
        <v/>
      </c>
      <c r="X244" s="541" t="str">
        <f>_xlfn.XLOOKUP($C244, '15. New Fleet Description'!$A$14:$A$815,'15. New Fleet Description'!Z$14:Z$815, "", 0, 1)</f>
        <v/>
      </c>
      <c r="Y244" s="541" t="str">
        <f>_xlfn.XLOOKUP($C244, '15. New Fleet Description'!$A$14:$A$815,'15. New Fleet Description'!AA$14:AA$815, "", 0, 1)</f>
        <v/>
      </c>
      <c r="Z244" s="541" t="str">
        <f>_xlfn.XLOOKUP($C244, '15. New Fleet Description'!$A$14:$A$815,'15. New Fleet Description'!AB$14:AB$815, "", 0, 1)</f>
        <v/>
      </c>
      <c r="AA244" s="1076"/>
      <c r="AB244" s="1076" t="s">
        <v>212</v>
      </c>
      <c r="AC244" s="1091"/>
      <c r="AD244" s="1011"/>
      <c r="AE244" s="1011"/>
      <c r="AF244" s="1011"/>
      <c r="AG244" s="1092"/>
      <c r="AH244" s="1093"/>
      <c r="AI244" s="1093"/>
      <c r="AJ244" s="1093"/>
      <c r="AK244" s="1093"/>
      <c r="AL244" s="1093"/>
      <c r="AM244" s="1093"/>
      <c r="AN244" s="1093"/>
      <c r="AO244" s="1093"/>
      <c r="AP244" s="1094"/>
      <c r="AQ244" s="1092"/>
      <c r="AR244" s="1093"/>
      <c r="AS244" s="1093"/>
      <c r="AT244" s="1093"/>
      <c r="AU244" s="1093"/>
      <c r="AV244" s="1093"/>
      <c r="AW244" s="1093"/>
      <c r="AX244" s="1093"/>
      <c r="AY244" s="1093"/>
      <c r="AZ244" s="1093"/>
      <c r="BA244" s="1093"/>
      <c r="BB244" s="1093"/>
      <c r="BC244" s="1095"/>
      <c r="BD244" s="1096"/>
      <c r="BE244" s="1096"/>
      <c r="BF244" s="1237"/>
      <c r="BG244" s="1092"/>
      <c r="BH244" s="1093"/>
      <c r="BI244" s="1093"/>
      <c r="BJ244" s="1093"/>
      <c r="BK244" s="1097"/>
      <c r="BL244" s="1098"/>
      <c r="BM244" s="1093"/>
    </row>
    <row r="245" spans="1:65" ht="30" x14ac:dyDescent="0.25">
      <c r="A245" s="1182" t="s">
        <v>1805</v>
      </c>
      <c r="B245" s="1021"/>
      <c r="C245" s="1075"/>
      <c r="D245" s="515" t="str">
        <f>_xlfn.XLOOKUP($C245, '15. New Fleet Description'!$A$14:$A$815,'15. New Fleet Description'!H$14:H$815, "", 0, 1)</f>
        <v/>
      </c>
      <c r="E245" s="541" t="str">
        <f>_xlfn.XLOOKUP($C245, '15. New Fleet Description'!$A$14:$A$815,'15. New Fleet Description'!B$14:B$815, "", 0, 1)</f>
        <v/>
      </c>
      <c r="F245" s="541" t="str">
        <f>_xlfn.XLOOKUP($C245, '15. New Fleet Description'!$A$14:$A$815,'15. New Fleet Description'!C$14:C$815, "", 0, 1)</f>
        <v/>
      </c>
      <c r="G245" s="541" t="str">
        <f>_xlfn.XLOOKUP($C245, '15. New Fleet Description'!$A$14:$A$815,'15. New Fleet Description'!D$14:D$815, "", 0, 1)</f>
        <v/>
      </c>
      <c r="H245" s="541" t="str">
        <f>_xlfn.XLOOKUP($C245, '15. New Fleet Description'!$A$14:$A$815,'15. New Fleet Description'!E$14:E$815, "", 0, 1)</f>
        <v/>
      </c>
      <c r="I245" s="541" t="str">
        <f>_xlfn.XLOOKUP($C245, '15. New Fleet Description'!$A$14:$A$815,'15. New Fleet Description'!F$14:F$815, "", 0, 1)</f>
        <v/>
      </c>
      <c r="J245" s="541" t="str">
        <f>_xlfn.XLOOKUP($C245, '15. New Fleet Description'!$A$14:$A$815,'15. New Fleet Description'!G$14:G$815, "", 0, 1)</f>
        <v/>
      </c>
      <c r="K245" s="726" t="str">
        <f>_xlfn.XLOOKUP($C245, '15. New Fleet Description'!$A$14:$A$815,'15. New Fleet Description'!K$14:K$815, "", 0, 1)</f>
        <v/>
      </c>
      <c r="L245" s="541" t="str">
        <f>_xlfn.XLOOKUP($C245, '15. New Fleet Description'!$A$14:$A$815,'15. New Fleet Description'!L$14:L$815, "", 0, 1)</f>
        <v/>
      </c>
      <c r="M245" s="541" t="str">
        <f>_xlfn.XLOOKUP($C245, '15. New Fleet Description'!$A$14:$A$815,'15. New Fleet Description'!M$14:M$815, "", 0, 1)</f>
        <v/>
      </c>
      <c r="N245" s="541" t="str">
        <f>_xlfn.XLOOKUP($C245, '15. New Fleet Description'!$A$14:$A$815,'15. New Fleet Description'!N$14:N$815, "", 0, 1)</f>
        <v/>
      </c>
      <c r="O245" s="541" t="str">
        <f>_xlfn.XLOOKUP($C245, '15. New Fleet Description'!$A$14:$A$815,'15. New Fleet Description'!O$14:O$815, "", 0, 1)</f>
        <v/>
      </c>
      <c r="P245" s="541" t="str">
        <f>_xlfn.XLOOKUP($C245, '15. New Fleet Description'!$A$14:$A$815,'15. New Fleet Description'!P$14:P$815, "", 0, 1)</f>
        <v/>
      </c>
      <c r="Q245" s="541" t="str">
        <f>_xlfn.XLOOKUP($C245, '15. New Fleet Description'!$A$14:$A$815,'15. New Fleet Description'!R$14:R$815, "", 0, 1)</f>
        <v/>
      </c>
      <c r="R245" s="541" t="str">
        <f>_xlfn.XLOOKUP($C245, '15. New Fleet Description'!$A$14:$A$815,'15. New Fleet Description'!S$14:S$815, "", 0, 1)</f>
        <v/>
      </c>
      <c r="S245" s="541" t="str">
        <f>_xlfn.XLOOKUP($C245, '15. New Fleet Description'!$A$14:$A$815,'15. New Fleet Description'!T$14:T$815, "", 0, 1)</f>
        <v/>
      </c>
      <c r="T245" s="541" t="str">
        <f>_xlfn.XLOOKUP($C245, '15. New Fleet Description'!$A$14:$A$815,'15. New Fleet Description'!U$14:U$815, "", 0, 1)</f>
        <v/>
      </c>
      <c r="U245" s="541" t="str">
        <f>_xlfn.XLOOKUP($C245, '15. New Fleet Description'!$A$14:$A$815,'15. New Fleet Description'!V$14:V$815, "", 0, 1)</f>
        <v/>
      </c>
      <c r="V245" s="541" t="str">
        <f>_xlfn.XLOOKUP($C245, '15. New Fleet Description'!$A$14:$A$815,'15. New Fleet Description'!W$14:W$815, "", 0, 1)</f>
        <v/>
      </c>
      <c r="W245" s="541" t="str">
        <f>_xlfn.XLOOKUP($C245, '15. New Fleet Description'!$A$14:$A$815,'15. New Fleet Description'!X$14:X$815, "", 0, 1)</f>
        <v/>
      </c>
      <c r="X245" s="541" t="str">
        <f>_xlfn.XLOOKUP($C245, '15. New Fleet Description'!$A$14:$A$815,'15. New Fleet Description'!Z$14:Z$815, "", 0, 1)</f>
        <v/>
      </c>
      <c r="Y245" s="541" t="str">
        <f>_xlfn.XLOOKUP($C245, '15. New Fleet Description'!$A$14:$A$815,'15. New Fleet Description'!AA$14:AA$815, "", 0, 1)</f>
        <v/>
      </c>
      <c r="Z245" s="541" t="str">
        <f>_xlfn.XLOOKUP($C245, '15. New Fleet Description'!$A$14:$A$815,'15. New Fleet Description'!AB$14:AB$815, "", 0, 1)</f>
        <v/>
      </c>
      <c r="AA245" s="1076"/>
      <c r="AB245" s="1076" t="s">
        <v>212</v>
      </c>
      <c r="AC245" s="1091"/>
      <c r="AD245" s="1011"/>
      <c r="AE245" s="1011"/>
      <c r="AF245" s="1011"/>
      <c r="AG245" s="1092"/>
      <c r="AH245" s="1093"/>
      <c r="AI245" s="1093"/>
      <c r="AJ245" s="1093"/>
      <c r="AK245" s="1093"/>
      <c r="AL245" s="1093"/>
      <c r="AM245" s="1093"/>
      <c r="AN245" s="1093"/>
      <c r="AO245" s="1093"/>
      <c r="AP245" s="1094"/>
      <c r="AQ245" s="1092"/>
      <c r="AR245" s="1093"/>
      <c r="AS245" s="1093"/>
      <c r="AT245" s="1093"/>
      <c r="AU245" s="1093"/>
      <c r="AV245" s="1093"/>
      <c r="AW245" s="1093"/>
      <c r="AX245" s="1093"/>
      <c r="AY245" s="1093"/>
      <c r="AZ245" s="1093"/>
      <c r="BA245" s="1093"/>
      <c r="BB245" s="1093"/>
      <c r="BC245" s="1095"/>
      <c r="BD245" s="1096"/>
      <c r="BE245" s="1096"/>
      <c r="BF245" s="1237"/>
      <c r="BG245" s="1092"/>
      <c r="BH245" s="1093"/>
      <c r="BI245" s="1093"/>
      <c r="BJ245" s="1093"/>
      <c r="BK245" s="1097"/>
      <c r="BL245" s="1098"/>
      <c r="BM245" s="1093"/>
    </row>
    <row r="246" spans="1:65" ht="30" x14ac:dyDescent="0.25">
      <c r="A246" s="1182" t="s">
        <v>1806</v>
      </c>
      <c r="B246" s="1021"/>
      <c r="C246" s="1075"/>
      <c r="D246" s="515" t="str">
        <f>_xlfn.XLOOKUP($C246, '15. New Fleet Description'!$A$14:$A$815,'15. New Fleet Description'!H$14:H$815, "", 0, 1)</f>
        <v/>
      </c>
      <c r="E246" s="541" t="str">
        <f>_xlfn.XLOOKUP($C246, '15. New Fleet Description'!$A$14:$A$815,'15. New Fleet Description'!B$14:B$815, "", 0, 1)</f>
        <v/>
      </c>
      <c r="F246" s="541" t="str">
        <f>_xlfn.XLOOKUP($C246, '15. New Fleet Description'!$A$14:$A$815,'15. New Fleet Description'!C$14:C$815, "", 0, 1)</f>
        <v/>
      </c>
      <c r="G246" s="541" t="str">
        <f>_xlfn.XLOOKUP($C246, '15. New Fleet Description'!$A$14:$A$815,'15. New Fleet Description'!D$14:D$815, "", 0, 1)</f>
        <v/>
      </c>
      <c r="H246" s="541" t="str">
        <f>_xlfn.XLOOKUP($C246, '15. New Fleet Description'!$A$14:$A$815,'15. New Fleet Description'!E$14:E$815, "", 0, 1)</f>
        <v/>
      </c>
      <c r="I246" s="541" t="str">
        <f>_xlfn.XLOOKUP($C246, '15. New Fleet Description'!$A$14:$A$815,'15. New Fleet Description'!F$14:F$815, "", 0, 1)</f>
        <v/>
      </c>
      <c r="J246" s="541" t="str">
        <f>_xlfn.XLOOKUP($C246, '15. New Fleet Description'!$A$14:$A$815,'15. New Fleet Description'!G$14:G$815, "", 0, 1)</f>
        <v/>
      </c>
      <c r="K246" s="726" t="str">
        <f>_xlfn.XLOOKUP($C246, '15. New Fleet Description'!$A$14:$A$815,'15. New Fleet Description'!K$14:K$815, "", 0, 1)</f>
        <v/>
      </c>
      <c r="L246" s="541" t="str">
        <f>_xlfn.XLOOKUP($C246, '15. New Fleet Description'!$A$14:$A$815,'15. New Fleet Description'!L$14:L$815, "", 0, 1)</f>
        <v/>
      </c>
      <c r="M246" s="541" t="str">
        <f>_xlfn.XLOOKUP($C246, '15. New Fleet Description'!$A$14:$A$815,'15. New Fleet Description'!M$14:M$815, "", 0, 1)</f>
        <v/>
      </c>
      <c r="N246" s="541" t="str">
        <f>_xlfn.XLOOKUP($C246, '15. New Fleet Description'!$A$14:$A$815,'15. New Fleet Description'!N$14:N$815, "", 0, 1)</f>
        <v/>
      </c>
      <c r="O246" s="541" t="str">
        <f>_xlfn.XLOOKUP($C246, '15. New Fleet Description'!$A$14:$A$815,'15. New Fleet Description'!O$14:O$815, "", 0, 1)</f>
        <v/>
      </c>
      <c r="P246" s="541" t="str">
        <f>_xlfn.XLOOKUP($C246, '15. New Fleet Description'!$A$14:$A$815,'15. New Fleet Description'!P$14:P$815, "", 0, 1)</f>
        <v/>
      </c>
      <c r="Q246" s="541" t="str">
        <f>_xlfn.XLOOKUP($C246, '15. New Fleet Description'!$A$14:$A$815,'15. New Fleet Description'!R$14:R$815, "", 0, 1)</f>
        <v/>
      </c>
      <c r="R246" s="541" t="str">
        <f>_xlfn.XLOOKUP($C246, '15. New Fleet Description'!$A$14:$A$815,'15. New Fleet Description'!S$14:S$815, "", 0, 1)</f>
        <v/>
      </c>
      <c r="S246" s="541" t="str">
        <f>_xlfn.XLOOKUP($C246, '15. New Fleet Description'!$A$14:$A$815,'15. New Fleet Description'!T$14:T$815, "", 0, 1)</f>
        <v/>
      </c>
      <c r="T246" s="541" t="str">
        <f>_xlfn.XLOOKUP($C246, '15. New Fleet Description'!$A$14:$A$815,'15. New Fleet Description'!U$14:U$815, "", 0, 1)</f>
        <v/>
      </c>
      <c r="U246" s="541" t="str">
        <f>_xlfn.XLOOKUP($C246, '15. New Fleet Description'!$A$14:$A$815,'15. New Fleet Description'!V$14:V$815, "", 0, 1)</f>
        <v/>
      </c>
      <c r="V246" s="541" t="str">
        <f>_xlfn.XLOOKUP($C246, '15. New Fleet Description'!$A$14:$A$815,'15. New Fleet Description'!W$14:W$815, "", 0, 1)</f>
        <v/>
      </c>
      <c r="W246" s="541" t="str">
        <f>_xlfn.XLOOKUP($C246, '15. New Fleet Description'!$A$14:$A$815,'15. New Fleet Description'!X$14:X$815, "", 0, 1)</f>
        <v/>
      </c>
      <c r="X246" s="541" t="str">
        <f>_xlfn.XLOOKUP($C246, '15. New Fleet Description'!$A$14:$A$815,'15. New Fleet Description'!Z$14:Z$815, "", 0, 1)</f>
        <v/>
      </c>
      <c r="Y246" s="541" t="str">
        <f>_xlfn.XLOOKUP($C246, '15. New Fleet Description'!$A$14:$A$815,'15. New Fleet Description'!AA$14:AA$815, "", 0, 1)</f>
        <v/>
      </c>
      <c r="Z246" s="541" t="str">
        <f>_xlfn.XLOOKUP($C246, '15. New Fleet Description'!$A$14:$A$815,'15. New Fleet Description'!AB$14:AB$815, "", 0, 1)</f>
        <v/>
      </c>
      <c r="AA246" s="1076"/>
      <c r="AB246" s="1076" t="s">
        <v>212</v>
      </c>
      <c r="AC246" s="1091"/>
      <c r="AD246" s="1011"/>
      <c r="AE246" s="1011"/>
      <c r="AF246" s="1011"/>
      <c r="AG246" s="1092"/>
      <c r="AH246" s="1093"/>
      <c r="AI246" s="1093"/>
      <c r="AJ246" s="1093"/>
      <c r="AK246" s="1093"/>
      <c r="AL246" s="1093"/>
      <c r="AM246" s="1093"/>
      <c r="AN246" s="1093"/>
      <c r="AO246" s="1093"/>
      <c r="AP246" s="1094"/>
      <c r="AQ246" s="1092"/>
      <c r="AR246" s="1093"/>
      <c r="AS246" s="1093"/>
      <c r="AT246" s="1093"/>
      <c r="AU246" s="1093"/>
      <c r="AV246" s="1093"/>
      <c r="AW246" s="1093"/>
      <c r="AX246" s="1093"/>
      <c r="AY246" s="1093"/>
      <c r="AZ246" s="1093"/>
      <c r="BA246" s="1093"/>
      <c r="BB246" s="1093"/>
      <c r="BC246" s="1095"/>
      <c r="BD246" s="1096"/>
      <c r="BE246" s="1096"/>
      <c r="BF246" s="1237"/>
      <c r="BG246" s="1092"/>
      <c r="BH246" s="1093"/>
      <c r="BI246" s="1093"/>
      <c r="BJ246" s="1093"/>
      <c r="BK246" s="1097"/>
      <c r="BL246" s="1098"/>
      <c r="BM246" s="1093"/>
    </row>
    <row r="247" spans="1:65" ht="30" x14ac:dyDescent="0.25">
      <c r="A247" s="1182" t="s">
        <v>1807</v>
      </c>
      <c r="B247" s="1021"/>
      <c r="C247" s="1075"/>
      <c r="D247" s="515" t="str">
        <f>_xlfn.XLOOKUP($C247, '15. New Fleet Description'!$A$14:$A$815,'15. New Fleet Description'!H$14:H$815, "", 0, 1)</f>
        <v/>
      </c>
      <c r="E247" s="541" t="str">
        <f>_xlfn.XLOOKUP($C247, '15. New Fleet Description'!$A$14:$A$815,'15. New Fleet Description'!B$14:B$815, "", 0, 1)</f>
        <v/>
      </c>
      <c r="F247" s="541" t="str">
        <f>_xlfn.XLOOKUP($C247, '15. New Fleet Description'!$A$14:$A$815,'15. New Fleet Description'!C$14:C$815, "", 0, 1)</f>
        <v/>
      </c>
      <c r="G247" s="541" t="str">
        <f>_xlfn.XLOOKUP($C247, '15. New Fleet Description'!$A$14:$A$815,'15. New Fleet Description'!D$14:D$815, "", 0, 1)</f>
        <v/>
      </c>
      <c r="H247" s="541" t="str">
        <f>_xlfn.XLOOKUP($C247, '15. New Fleet Description'!$A$14:$A$815,'15. New Fleet Description'!E$14:E$815, "", 0, 1)</f>
        <v/>
      </c>
      <c r="I247" s="541" t="str">
        <f>_xlfn.XLOOKUP($C247, '15. New Fleet Description'!$A$14:$A$815,'15. New Fleet Description'!F$14:F$815, "", 0, 1)</f>
        <v/>
      </c>
      <c r="J247" s="541" t="str">
        <f>_xlfn.XLOOKUP($C247, '15. New Fleet Description'!$A$14:$A$815,'15. New Fleet Description'!G$14:G$815, "", 0, 1)</f>
        <v/>
      </c>
      <c r="K247" s="726" t="str">
        <f>_xlfn.XLOOKUP($C247, '15. New Fleet Description'!$A$14:$A$815,'15. New Fleet Description'!K$14:K$815, "", 0, 1)</f>
        <v/>
      </c>
      <c r="L247" s="541" t="str">
        <f>_xlfn.XLOOKUP($C247, '15. New Fleet Description'!$A$14:$A$815,'15. New Fleet Description'!L$14:L$815, "", 0, 1)</f>
        <v/>
      </c>
      <c r="M247" s="541" t="str">
        <f>_xlfn.XLOOKUP($C247, '15. New Fleet Description'!$A$14:$A$815,'15. New Fleet Description'!M$14:M$815, "", 0, 1)</f>
        <v/>
      </c>
      <c r="N247" s="541" t="str">
        <f>_xlfn.XLOOKUP($C247, '15. New Fleet Description'!$A$14:$A$815,'15. New Fleet Description'!N$14:N$815, "", 0, 1)</f>
        <v/>
      </c>
      <c r="O247" s="541" t="str">
        <f>_xlfn.XLOOKUP($C247, '15. New Fleet Description'!$A$14:$A$815,'15. New Fleet Description'!O$14:O$815, "", 0, 1)</f>
        <v/>
      </c>
      <c r="P247" s="541" t="str">
        <f>_xlfn.XLOOKUP($C247, '15. New Fleet Description'!$A$14:$A$815,'15. New Fleet Description'!P$14:P$815, "", 0, 1)</f>
        <v/>
      </c>
      <c r="Q247" s="541" t="str">
        <f>_xlfn.XLOOKUP($C247, '15. New Fleet Description'!$A$14:$A$815,'15. New Fleet Description'!R$14:R$815, "", 0, 1)</f>
        <v/>
      </c>
      <c r="R247" s="541" t="str">
        <f>_xlfn.XLOOKUP($C247, '15. New Fleet Description'!$A$14:$A$815,'15. New Fleet Description'!S$14:S$815, "", 0, 1)</f>
        <v/>
      </c>
      <c r="S247" s="541" t="str">
        <f>_xlfn.XLOOKUP($C247, '15. New Fleet Description'!$A$14:$A$815,'15. New Fleet Description'!T$14:T$815, "", 0, 1)</f>
        <v/>
      </c>
      <c r="T247" s="541" t="str">
        <f>_xlfn.XLOOKUP($C247, '15. New Fleet Description'!$A$14:$A$815,'15. New Fleet Description'!U$14:U$815, "", 0, 1)</f>
        <v/>
      </c>
      <c r="U247" s="541" t="str">
        <f>_xlfn.XLOOKUP($C247, '15. New Fleet Description'!$A$14:$A$815,'15. New Fleet Description'!V$14:V$815, "", 0, 1)</f>
        <v/>
      </c>
      <c r="V247" s="541" t="str">
        <f>_xlfn.XLOOKUP($C247, '15. New Fleet Description'!$A$14:$A$815,'15. New Fleet Description'!W$14:W$815, "", 0, 1)</f>
        <v/>
      </c>
      <c r="W247" s="541" t="str">
        <f>_xlfn.XLOOKUP($C247, '15. New Fleet Description'!$A$14:$A$815,'15. New Fleet Description'!X$14:X$815, "", 0, 1)</f>
        <v/>
      </c>
      <c r="X247" s="541" t="str">
        <f>_xlfn.XLOOKUP($C247, '15. New Fleet Description'!$A$14:$A$815,'15. New Fleet Description'!Z$14:Z$815, "", 0, 1)</f>
        <v/>
      </c>
      <c r="Y247" s="541" t="str">
        <f>_xlfn.XLOOKUP($C247, '15. New Fleet Description'!$A$14:$A$815,'15. New Fleet Description'!AA$14:AA$815, "", 0, 1)</f>
        <v/>
      </c>
      <c r="Z247" s="541" t="str">
        <f>_xlfn.XLOOKUP($C247, '15. New Fleet Description'!$A$14:$A$815,'15. New Fleet Description'!AB$14:AB$815, "", 0, 1)</f>
        <v/>
      </c>
      <c r="AA247" s="1076"/>
      <c r="AB247" s="1076" t="s">
        <v>212</v>
      </c>
      <c r="AC247" s="1091"/>
      <c r="AD247" s="1011"/>
      <c r="AE247" s="1011"/>
      <c r="AF247" s="1011"/>
      <c r="AG247" s="1092"/>
      <c r="AH247" s="1093"/>
      <c r="AI247" s="1093"/>
      <c r="AJ247" s="1093"/>
      <c r="AK247" s="1093"/>
      <c r="AL247" s="1093"/>
      <c r="AM247" s="1093"/>
      <c r="AN247" s="1093"/>
      <c r="AO247" s="1093"/>
      <c r="AP247" s="1094"/>
      <c r="AQ247" s="1092"/>
      <c r="AR247" s="1093"/>
      <c r="AS247" s="1093"/>
      <c r="AT247" s="1093"/>
      <c r="AU247" s="1093"/>
      <c r="AV247" s="1093"/>
      <c r="AW247" s="1093"/>
      <c r="AX247" s="1093"/>
      <c r="AY247" s="1093"/>
      <c r="AZ247" s="1093"/>
      <c r="BA247" s="1093"/>
      <c r="BB247" s="1093"/>
      <c r="BC247" s="1095"/>
      <c r="BD247" s="1096"/>
      <c r="BE247" s="1096"/>
      <c r="BF247" s="1237"/>
      <c r="BG247" s="1092"/>
      <c r="BH247" s="1093"/>
      <c r="BI247" s="1093"/>
      <c r="BJ247" s="1093"/>
      <c r="BK247" s="1097"/>
      <c r="BL247" s="1098"/>
      <c r="BM247" s="1093"/>
    </row>
    <row r="248" spans="1:65" ht="30" x14ac:dyDescent="0.25">
      <c r="A248" s="1182" t="s">
        <v>1808</v>
      </c>
      <c r="B248" s="1021"/>
      <c r="C248" s="1075"/>
      <c r="D248" s="515" t="str">
        <f>_xlfn.XLOOKUP($C248, '15. New Fleet Description'!$A$14:$A$815,'15. New Fleet Description'!H$14:H$815, "", 0, 1)</f>
        <v/>
      </c>
      <c r="E248" s="541" t="str">
        <f>_xlfn.XLOOKUP($C248, '15. New Fleet Description'!$A$14:$A$815,'15. New Fleet Description'!B$14:B$815, "", 0, 1)</f>
        <v/>
      </c>
      <c r="F248" s="541" t="str">
        <f>_xlfn.XLOOKUP($C248, '15. New Fleet Description'!$A$14:$A$815,'15. New Fleet Description'!C$14:C$815, "", 0, 1)</f>
        <v/>
      </c>
      <c r="G248" s="541" t="str">
        <f>_xlfn.XLOOKUP($C248, '15. New Fleet Description'!$A$14:$A$815,'15. New Fleet Description'!D$14:D$815, "", 0, 1)</f>
        <v/>
      </c>
      <c r="H248" s="541" t="str">
        <f>_xlfn.XLOOKUP($C248, '15. New Fleet Description'!$A$14:$A$815,'15. New Fleet Description'!E$14:E$815, "", 0, 1)</f>
        <v/>
      </c>
      <c r="I248" s="541" t="str">
        <f>_xlfn.XLOOKUP($C248, '15. New Fleet Description'!$A$14:$A$815,'15. New Fleet Description'!F$14:F$815, "", 0, 1)</f>
        <v/>
      </c>
      <c r="J248" s="541" t="str">
        <f>_xlfn.XLOOKUP($C248, '15. New Fleet Description'!$A$14:$A$815,'15. New Fleet Description'!G$14:G$815, "", 0, 1)</f>
        <v/>
      </c>
      <c r="K248" s="726" t="str">
        <f>_xlfn.XLOOKUP($C248, '15. New Fleet Description'!$A$14:$A$815,'15. New Fleet Description'!K$14:K$815, "", 0, 1)</f>
        <v/>
      </c>
      <c r="L248" s="541" t="str">
        <f>_xlfn.XLOOKUP($C248, '15. New Fleet Description'!$A$14:$A$815,'15. New Fleet Description'!L$14:L$815, "", 0, 1)</f>
        <v/>
      </c>
      <c r="M248" s="541" t="str">
        <f>_xlfn.XLOOKUP($C248, '15. New Fleet Description'!$A$14:$A$815,'15. New Fleet Description'!M$14:M$815, "", 0, 1)</f>
        <v/>
      </c>
      <c r="N248" s="541" t="str">
        <f>_xlfn.XLOOKUP($C248, '15. New Fleet Description'!$A$14:$A$815,'15. New Fleet Description'!N$14:N$815, "", 0, 1)</f>
        <v/>
      </c>
      <c r="O248" s="541" t="str">
        <f>_xlfn.XLOOKUP($C248, '15. New Fleet Description'!$A$14:$A$815,'15. New Fleet Description'!O$14:O$815, "", 0, 1)</f>
        <v/>
      </c>
      <c r="P248" s="541" t="str">
        <f>_xlfn.XLOOKUP($C248, '15. New Fleet Description'!$A$14:$A$815,'15. New Fleet Description'!P$14:P$815, "", 0, 1)</f>
        <v/>
      </c>
      <c r="Q248" s="541" t="str">
        <f>_xlfn.XLOOKUP($C248, '15. New Fleet Description'!$A$14:$A$815,'15. New Fleet Description'!R$14:R$815, "", 0, 1)</f>
        <v/>
      </c>
      <c r="R248" s="541" t="str">
        <f>_xlfn.XLOOKUP($C248, '15. New Fleet Description'!$A$14:$A$815,'15. New Fleet Description'!S$14:S$815, "", 0, 1)</f>
        <v/>
      </c>
      <c r="S248" s="541" t="str">
        <f>_xlfn.XLOOKUP($C248, '15. New Fleet Description'!$A$14:$A$815,'15. New Fleet Description'!T$14:T$815, "", 0, 1)</f>
        <v/>
      </c>
      <c r="T248" s="541" t="str">
        <f>_xlfn.XLOOKUP($C248, '15. New Fleet Description'!$A$14:$A$815,'15. New Fleet Description'!U$14:U$815, "", 0, 1)</f>
        <v/>
      </c>
      <c r="U248" s="541" t="str">
        <f>_xlfn.XLOOKUP($C248, '15. New Fleet Description'!$A$14:$A$815,'15. New Fleet Description'!V$14:V$815, "", 0, 1)</f>
        <v/>
      </c>
      <c r="V248" s="541" t="str">
        <f>_xlfn.XLOOKUP($C248, '15. New Fleet Description'!$A$14:$A$815,'15. New Fleet Description'!W$14:W$815, "", 0, 1)</f>
        <v/>
      </c>
      <c r="W248" s="541" t="str">
        <f>_xlfn.XLOOKUP($C248, '15. New Fleet Description'!$A$14:$A$815,'15. New Fleet Description'!X$14:X$815, "", 0, 1)</f>
        <v/>
      </c>
      <c r="X248" s="541" t="str">
        <f>_xlfn.XLOOKUP($C248, '15. New Fleet Description'!$A$14:$A$815,'15. New Fleet Description'!Z$14:Z$815, "", 0, 1)</f>
        <v/>
      </c>
      <c r="Y248" s="541" t="str">
        <f>_xlfn.XLOOKUP($C248, '15. New Fleet Description'!$A$14:$A$815,'15. New Fleet Description'!AA$14:AA$815, "", 0, 1)</f>
        <v/>
      </c>
      <c r="Z248" s="541" t="str">
        <f>_xlfn.XLOOKUP($C248, '15. New Fleet Description'!$A$14:$A$815,'15. New Fleet Description'!AB$14:AB$815, "", 0, 1)</f>
        <v/>
      </c>
      <c r="AA248" s="1076"/>
      <c r="AB248" s="1076" t="s">
        <v>212</v>
      </c>
      <c r="AC248" s="1091"/>
      <c r="AD248" s="1011"/>
      <c r="AE248" s="1011"/>
      <c r="AF248" s="1011"/>
      <c r="AG248" s="1092"/>
      <c r="AH248" s="1093"/>
      <c r="AI248" s="1093"/>
      <c r="AJ248" s="1093"/>
      <c r="AK248" s="1093"/>
      <c r="AL248" s="1093"/>
      <c r="AM248" s="1093"/>
      <c r="AN248" s="1093"/>
      <c r="AO248" s="1093"/>
      <c r="AP248" s="1094"/>
      <c r="AQ248" s="1092"/>
      <c r="AR248" s="1093"/>
      <c r="AS248" s="1093"/>
      <c r="AT248" s="1093"/>
      <c r="AU248" s="1093"/>
      <c r="AV248" s="1093"/>
      <c r="AW248" s="1093"/>
      <c r="AX248" s="1093"/>
      <c r="AY248" s="1093"/>
      <c r="AZ248" s="1093"/>
      <c r="BA248" s="1093"/>
      <c r="BB248" s="1093"/>
      <c r="BC248" s="1095"/>
      <c r="BD248" s="1096"/>
      <c r="BE248" s="1096"/>
      <c r="BF248" s="1237"/>
      <c r="BG248" s="1092"/>
      <c r="BH248" s="1093"/>
      <c r="BI248" s="1093"/>
      <c r="BJ248" s="1093"/>
      <c r="BK248" s="1097"/>
      <c r="BL248" s="1098"/>
      <c r="BM248" s="1093"/>
    </row>
    <row r="249" spans="1:65" ht="30" x14ac:dyDescent="0.25">
      <c r="A249" s="1182" t="s">
        <v>1809</v>
      </c>
      <c r="B249" s="1021"/>
      <c r="C249" s="1075"/>
      <c r="D249" s="515" t="str">
        <f>_xlfn.XLOOKUP($C249, '15. New Fleet Description'!$A$14:$A$815,'15. New Fleet Description'!H$14:H$815, "", 0, 1)</f>
        <v/>
      </c>
      <c r="E249" s="541" t="str">
        <f>_xlfn.XLOOKUP($C249, '15. New Fleet Description'!$A$14:$A$815,'15. New Fleet Description'!B$14:B$815, "", 0, 1)</f>
        <v/>
      </c>
      <c r="F249" s="541" t="str">
        <f>_xlfn.XLOOKUP($C249, '15. New Fleet Description'!$A$14:$A$815,'15. New Fleet Description'!C$14:C$815, "", 0, 1)</f>
        <v/>
      </c>
      <c r="G249" s="541" t="str">
        <f>_xlfn.XLOOKUP($C249, '15. New Fleet Description'!$A$14:$A$815,'15. New Fleet Description'!D$14:D$815, "", 0, 1)</f>
        <v/>
      </c>
      <c r="H249" s="541" t="str">
        <f>_xlfn.XLOOKUP($C249, '15. New Fleet Description'!$A$14:$A$815,'15. New Fleet Description'!E$14:E$815, "", 0, 1)</f>
        <v/>
      </c>
      <c r="I249" s="541" t="str">
        <f>_xlfn.XLOOKUP($C249, '15. New Fleet Description'!$A$14:$A$815,'15. New Fleet Description'!F$14:F$815, "", 0, 1)</f>
        <v/>
      </c>
      <c r="J249" s="541" t="str">
        <f>_xlfn.XLOOKUP($C249, '15. New Fleet Description'!$A$14:$A$815,'15. New Fleet Description'!G$14:G$815, "", 0, 1)</f>
        <v/>
      </c>
      <c r="K249" s="726" t="str">
        <f>_xlfn.XLOOKUP($C249, '15. New Fleet Description'!$A$14:$A$815,'15. New Fleet Description'!K$14:K$815, "", 0, 1)</f>
        <v/>
      </c>
      <c r="L249" s="541" t="str">
        <f>_xlfn.XLOOKUP($C249, '15. New Fleet Description'!$A$14:$A$815,'15. New Fleet Description'!L$14:L$815, "", 0, 1)</f>
        <v/>
      </c>
      <c r="M249" s="541" t="str">
        <f>_xlfn.XLOOKUP($C249, '15. New Fleet Description'!$A$14:$A$815,'15. New Fleet Description'!M$14:M$815, "", 0, 1)</f>
        <v/>
      </c>
      <c r="N249" s="541" t="str">
        <f>_xlfn.XLOOKUP($C249, '15. New Fleet Description'!$A$14:$A$815,'15. New Fleet Description'!N$14:N$815, "", 0, 1)</f>
        <v/>
      </c>
      <c r="O249" s="541" t="str">
        <f>_xlfn.XLOOKUP($C249, '15. New Fleet Description'!$A$14:$A$815,'15. New Fleet Description'!O$14:O$815, "", 0, 1)</f>
        <v/>
      </c>
      <c r="P249" s="541" t="str">
        <f>_xlfn.XLOOKUP($C249, '15. New Fleet Description'!$A$14:$A$815,'15. New Fleet Description'!P$14:P$815, "", 0, 1)</f>
        <v/>
      </c>
      <c r="Q249" s="541" t="str">
        <f>_xlfn.XLOOKUP($C249, '15. New Fleet Description'!$A$14:$A$815,'15. New Fleet Description'!R$14:R$815, "", 0, 1)</f>
        <v/>
      </c>
      <c r="R249" s="541" t="str">
        <f>_xlfn.XLOOKUP($C249, '15. New Fleet Description'!$A$14:$A$815,'15. New Fleet Description'!S$14:S$815, "", 0, 1)</f>
        <v/>
      </c>
      <c r="S249" s="541" t="str">
        <f>_xlfn.XLOOKUP($C249, '15. New Fleet Description'!$A$14:$A$815,'15. New Fleet Description'!T$14:T$815, "", 0, 1)</f>
        <v/>
      </c>
      <c r="T249" s="541" t="str">
        <f>_xlfn.XLOOKUP($C249, '15. New Fleet Description'!$A$14:$A$815,'15. New Fleet Description'!U$14:U$815, "", 0, 1)</f>
        <v/>
      </c>
      <c r="U249" s="541" t="str">
        <f>_xlfn.XLOOKUP($C249, '15. New Fleet Description'!$A$14:$A$815,'15. New Fleet Description'!V$14:V$815, "", 0, 1)</f>
        <v/>
      </c>
      <c r="V249" s="541" t="str">
        <f>_xlfn.XLOOKUP($C249, '15. New Fleet Description'!$A$14:$A$815,'15. New Fleet Description'!W$14:W$815, "", 0, 1)</f>
        <v/>
      </c>
      <c r="W249" s="541" t="str">
        <f>_xlfn.XLOOKUP($C249, '15. New Fleet Description'!$A$14:$A$815,'15. New Fleet Description'!X$14:X$815, "", 0, 1)</f>
        <v/>
      </c>
      <c r="X249" s="541" t="str">
        <f>_xlfn.XLOOKUP($C249, '15. New Fleet Description'!$A$14:$A$815,'15. New Fleet Description'!Z$14:Z$815, "", 0, 1)</f>
        <v/>
      </c>
      <c r="Y249" s="541" t="str">
        <f>_xlfn.XLOOKUP($C249, '15. New Fleet Description'!$A$14:$A$815,'15. New Fleet Description'!AA$14:AA$815, "", 0, 1)</f>
        <v/>
      </c>
      <c r="Z249" s="541" t="str">
        <f>_xlfn.XLOOKUP($C249, '15. New Fleet Description'!$A$14:$A$815,'15. New Fleet Description'!AB$14:AB$815, "", 0, 1)</f>
        <v/>
      </c>
      <c r="AA249" s="1076"/>
      <c r="AB249" s="1076" t="s">
        <v>212</v>
      </c>
      <c r="AC249" s="1091"/>
      <c r="AD249" s="1011"/>
      <c r="AE249" s="1011"/>
      <c r="AF249" s="1011"/>
      <c r="AG249" s="1092"/>
      <c r="AH249" s="1093"/>
      <c r="AI249" s="1093"/>
      <c r="AJ249" s="1093"/>
      <c r="AK249" s="1093"/>
      <c r="AL249" s="1093"/>
      <c r="AM249" s="1093"/>
      <c r="AN249" s="1093"/>
      <c r="AO249" s="1093"/>
      <c r="AP249" s="1094"/>
      <c r="AQ249" s="1092"/>
      <c r="AR249" s="1093"/>
      <c r="AS249" s="1093"/>
      <c r="AT249" s="1093"/>
      <c r="AU249" s="1093"/>
      <c r="AV249" s="1093"/>
      <c r="AW249" s="1093"/>
      <c r="AX249" s="1093"/>
      <c r="AY249" s="1093"/>
      <c r="AZ249" s="1093"/>
      <c r="BA249" s="1093"/>
      <c r="BB249" s="1093"/>
      <c r="BC249" s="1095"/>
      <c r="BD249" s="1096"/>
      <c r="BE249" s="1096"/>
      <c r="BF249" s="1237"/>
      <c r="BG249" s="1092"/>
      <c r="BH249" s="1093"/>
      <c r="BI249" s="1093"/>
      <c r="BJ249" s="1093"/>
      <c r="BK249" s="1097"/>
      <c r="BL249" s="1098"/>
      <c r="BM249" s="1093"/>
    </row>
    <row r="250" spans="1:65" ht="30" x14ac:dyDescent="0.25">
      <c r="A250" s="1182" t="s">
        <v>1810</v>
      </c>
      <c r="B250" s="1021"/>
      <c r="C250" s="1075"/>
      <c r="D250" s="515" t="str">
        <f>_xlfn.XLOOKUP($C250, '15. New Fleet Description'!$A$14:$A$815,'15. New Fleet Description'!H$14:H$815, "", 0, 1)</f>
        <v/>
      </c>
      <c r="E250" s="541" t="str">
        <f>_xlfn.XLOOKUP($C250, '15. New Fleet Description'!$A$14:$A$815,'15. New Fleet Description'!B$14:B$815, "", 0, 1)</f>
        <v/>
      </c>
      <c r="F250" s="541" t="str">
        <f>_xlfn.XLOOKUP($C250, '15. New Fleet Description'!$A$14:$A$815,'15. New Fleet Description'!C$14:C$815, "", 0, 1)</f>
        <v/>
      </c>
      <c r="G250" s="541" t="str">
        <f>_xlfn.XLOOKUP($C250, '15. New Fleet Description'!$A$14:$A$815,'15. New Fleet Description'!D$14:D$815, "", 0, 1)</f>
        <v/>
      </c>
      <c r="H250" s="541" t="str">
        <f>_xlfn.XLOOKUP($C250, '15. New Fleet Description'!$A$14:$A$815,'15. New Fleet Description'!E$14:E$815, "", 0, 1)</f>
        <v/>
      </c>
      <c r="I250" s="541" t="str">
        <f>_xlfn.XLOOKUP($C250, '15. New Fleet Description'!$A$14:$A$815,'15. New Fleet Description'!F$14:F$815, "", 0, 1)</f>
        <v/>
      </c>
      <c r="J250" s="541" t="str">
        <f>_xlfn.XLOOKUP($C250, '15. New Fleet Description'!$A$14:$A$815,'15. New Fleet Description'!G$14:G$815, "", 0, 1)</f>
        <v/>
      </c>
      <c r="K250" s="726" t="str">
        <f>_xlfn.XLOOKUP($C250, '15. New Fleet Description'!$A$14:$A$815,'15. New Fleet Description'!K$14:K$815, "", 0, 1)</f>
        <v/>
      </c>
      <c r="L250" s="541" t="str">
        <f>_xlfn.XLOOKUP($C250, '15. New Fleet Description'!$A$14:$A$815,'15. New Fleet Description'!L$14:L$815, "", 0, 1)</f>
        <v/>
      </c>
      <c r="M250" s="541" t="str">
        <f>_xlfn.XLOOKUP($C250, '15. New Fleet Description'!$A$14:$A$815,'15. New Fleet Description'!M$14:M$815, "", 0, 1)</f>
        <v/>
      </c>
      <c r="N250" s="541" t="str">
        <f>_xlfn.XLOOKUP($C250, '15. New Fleet Description'!$A$14:$A$815,'15. New Fleet Description'!N$14:N$815, "", 0, 1)</f>
        <v/>
      </c>
      <c r="O250" s="541" t="str">
        <f>_xlfn.XLOOKUP($C250, '15. New Fleet Description'!$A$14:$A$815,'15. New Fleet Description'!O$14:O$815, "", 0, 1)</f>
        <v/>
      </c>
      <c r="P250" s="541" t="str">
        <f>_xlfn.XLOOKUP($C250, '15. New Fleet Description'!$A$14:$A$815,'15. New Fleet Description'!P$14:P$815, "", 0, 1)</f>
        <v/>
      </c>
      <c r="Q250" s="541" t="str">
        <f>_xlfn.XLOOKUP($C250, '15. New Fleet Description'!$A$14:$A$815,'15. New Fleet Description'!R$14:R$815, "", 0, 1)</f>
        <v/>
      </c>
      <c r="R250" s="541" t="str">
        <f>_xlfn.XLOOKUP($C250, '15. New Fleet Description'!$A$14:$A$815,'15. New Fleet Description'!S$14:S$815, "", 0, 1)</f>
        <v/>
      </c>
      <c r="S250" s="541" t="str">
        <f>_xlfn.XLOOKUP($C250, '15. New Fleet Description'!$A$14:$A$815,'15. New Fleet Description'!T$14:T$815, "", 0, 1)</f>
        <v/>
      </c>
      <c r="T250" s="541" t="str">
        <f>_xlfn.XLOOKUP($C250, '15. New Fleet Description'!$A$14:$A$815,'15. New Fleet Description'!U$14:U$815, "", 0, 1)</f>
        <v/>
      </c>
      <c r="U250" s="541" t="str">
        <f>_xlfn.XLOOKUP($C250, '15. New Fleet Description'!$A$14:$A$815,'15. New Fleet Description'!V$14:V$815, "", 0, 1)</f>
        <v/>
      </c>
      <c r="V250" s="541" t="str">
        <f>_xlfn.XLOOKUP($C250, '15. New Fleet Description'!$A$14:$A$815,'15. New Fleet Description'!W$14:W$815, "", 0, 1)</f>
        <v/>
      </c>
      <c r="W250" s="541" t="str">
        <f>_xlfn.XLOOKUP($C250, '15. New Fleet Description'!$A$14:$A$815,'15. New Fleet Description'!X$14:X$815, "", 0, 1)</f>
        <v/>
      </c>
      <c r="X250" s="541" t="str">
        <f>_xlfn.XLOOKUP($C250, '15. New Fleet Description'!$A$14:$A$815,'15. New Fleet Description'!Z$14:Z$815, "", 0, 1)</f>
        <v/>
      </c>
      <c r="Y250" s="541" t="str">
        <f>_xlfn.XLOOKUP($C250, '15. New Fleet Description'!$A$14:$A$815,'15. New Fleet Description'!AA$14:AA$815, "", 0, 1)</f>
        <v/>
      </c>
      <c r="Z250" s="541" t="str">
        <f>_xlfn.XLOOKUP($C250, '15. New Fleet Description'!$A$14:$A$815,'15. New Fleet Description'!AB$14:AB$815, "", 0, 1)</f>
        <v/>
      </c>
      <c r="AA250" s="1076"/>
      <c r="AB250" s="1076" t="s">
        <v>212</v>
      </c>
      <c r="AC250" s="1091"/>
      <c r="AD250" s="1011"/>
      <c r="AE250" s="1011"/>
      <c r="AF250" s="1011"/>
      <c r="AG250" s="1092"/>
      <c r="AH250" s="1093"/>
      <c r="AI250" s="1093"/>
      <c r="AJ250" s="1093"/>
      <c r="AK250" s="1093"/>
      <c r="AL250" s="1093"/>
      <c r="AM250" s="1093"/>
      <c r="AN250" s="1093"/>
      <c r="AO250" s="1093"/>
      <c r="AP250" s="1094"/>
      <c r="AQ250" s="1092"/>
      <c r="AR250" s="1093"/>
      <c r="AS250" s="1093"/>
      <c r="AT250" s="1093"/>
      <c r="AU250" s="1093"/>
      <c r="AV250" s="1093"/>
      <c r="AW250" s="1093"/>
      <c r="AX250" s="1093"/>
      <c r="AY250" s="1093"/>
      <c r="AZ250" s="1093"/>
      <c r="BA250" s="1093"/>
      <c r="BB250" s="1093"/>
      <c r="BC250" s="1095"/>
      <c r="BD250" s="1096"/>
      <c r="BE250" s="1096"/>
      <c r="BF250" s="1237"/>
      <c r="BG250" s="1092"/>
      <c r="BH250" s="1093"/>
      <c r="BI250" s="1093"/>
      <c r="BJ250" s="1093"/>
      <c r="BK250" s="1097"/>
      <c r="BL250" s="1098"/>
      <c r="BM250" s="1093"/>
    </row>
    <row r="251" spans="1:65" ht="30" x14ac:dyDescent="0.25">
      <c r="A251" s="1182" t="s">
        <v>1811</v>
      </c>
      <c r="B251" s="1021"/>
      <c r="C251" s="1075"/>
      <c r="D251" s="515" t="str">
        <f>_xlfn.XLOOKUP($C251, '15. New Fleet Description'!$A$14:$A$815,'15. New Fleet Description'!H$14:H$815, "", 0, 1)</f>
        <v/>
      </c>
      <c r="E251" s="541" t="str">
        <f>_xlfn.XLOOKUP($C251, '15. New Fleet Description'!$A$14:$A$815,'15. New Fleet Description'!B$14:B$815, "", 0, 1)</f>
        <v/>
      </c>
      <c r="F251" s="541" t="str">
        <f>_xlfn.XLOOKUP($C251, '15. New Fleet Description'!$A$14:$A$815,'15. New Fleet Description'!C$14:C$815, "", 0, 1)</f>
        <v/>
      </c>
      <c r="G251" s="541" t="str">
        <f>_xlfn.XLOOKUP($C251, '15. New Fleet Description'!$A$14:$A$815,'15. New Fleet Description'!D$14:D$815, "", 0, 1)</f>
        <v/>
      </c>
      <c r="H251" s="541" t="str">
        <f>_xlfn.XLOOKUP($C251, '15. New Fleet Description'!$A$14:$A$815,'15. New Fleet Description'!E$14:E$815, "", 0, 1)</f>
        <v/>
      </c>
      <c r="I251" s="541" t="str">
        <f>_xlfn.XLOOKUP($C251, '15. New Fleet Description'!$A$14:$A$815,'15. New Fleet Description'!F$14:F$815, "", 0, 1)</f>
        <v/>
      </c>
      <c r="J251" s="541" t="str">
        <f>_xlfn.XLOOKUP($C251, '15. New Fleet Description'!$A$14:$A$815,'15. New Fleet Description'!G$14:G$815, "", 0, 1)</f>
        <v/>
      </c>
      <c r="K251" s="726" t="str">
        <f>_xlfn.XLOOKUP($C251, '15. New Fleet Description'!$A$14:$A$815,'15. New Fleet Description'!K$14:K$815, "", 0, 1)</f>
        <v/>
      </c>
      <c r="L251" s="541" t="str">
        <f>_xlfn.XLOOKUP($C251, '15. New Fleet Description'!$A$14:$A$815,'15. New Fleet Description'!L$14:L$815, "", 0, 1)</f>
        <v/>
      </c>
      <c r="M251" s="541" t="str">
        <f>_xlfn.XLOOKUP($C251, '15. New Fleet Description'!$A$14:$A$815,'15. New Fleet Description'!M$14:M$815, "", 0, 1)</f>
        <v/>
      </c>
      <c r="N251" s="541" t="str">
        <f>_xlfn.XLOOKUP($C251, '15. New Fleet Description'!$A$14:$A$815,'15. New Fleet Description'!N$14:N$815, "", 0, 1)</f>
        <v/>
      </c>
      <c r="O251" s="541" t="str">
        <f>_xlfn.XLOOKUP($C251, '15. New Fleet Description'!$A$14:$A$815,'15. New Fleet Description'!O$14:O$815, "", 0, 1)</f>
        <v/>
      </c>
      <c r="P251" s="541" t="str">
        <f>_xlfn.XLOOKUP($C251, '15. New Fleet Description'!$A$14:$A$815,'15. New Fleet Description'!P$14:P$815, "", 0, 1)</f>
        <v/>
      </c>
      <c r="Q251" s="541" t="str">
        <f>_xlfn.XLOOKUP($C251, '15. New Fleet Description'!$A$14:$A$815,'15. New Fleet Description'!R$14:R$815, "", 0, 1)</f>
        <v/>
      </c>
      <c r="R251" s="541" t="str">
        <f>_xlfn.XLOOKUP($C251, '15. New Fleet Description'!$A$14:$A$815,'15. New Fleet Description'!S$14:S$815, "", 0, 1)</f>
        <v/>
      </c>
      <c r="S251" s="541" t="str">
        <f>_xlfn.XLOOKUP($C251, '15. New Fleet Description'!$A$14:$A$815,'15. New Fleet Description'!T$14:T$815, "", 0, 1)</f>
        <v/>
      </c>
      <c r="T251" s="541" t="str">
        <f>_xlfn.XLOOKUP($C251, '15. New Fleet Description'!$A$14:$A$815,'15. New Fleet Description'!U$14:U$815, "", 0, 1)</f>
        <v/>
      </c>
      <c r="U251" s="541" t="str">
        <f>_xlfn.XLOOKUP($C251, '15. New Fleet Description'!$A$14:$A$815,'15. New Fleet Description'!V$14:V$815, "", 0, 1)</f>
        <v/>
      </c>
      <c r="V251" s="541" t="str">
        <f>_xlfn.XLOOKUP($C251, '15. New Fleet Description'!$A$14:$A$815,'15. New Fleet Description'!W$14:W$815, "", 0, 1)</f>
        <v/>
      </c>
      <c r="W251" s="541" t="str">
        <f>_xlfn.XLOOKUP($C251, '15. New Fleet Description'!$A$14:$A$815,'15. New Fleet Description'!X$14:X$815, "", 0, 1)</f>
        <v/>
      </c>
      <c r="X251" s="541" t="str">
        <f>_xlfn.XLOOKUP($C251, '15. New Fleet Description'!$A$14:$A$815,'15. New Fleet Description'!Z$14:Z$815, "", 0, 1)</f>
        <v/>
      </c>
      <c r="Y251" s="541" t="str">
        <f>_xlfn.XLOOKUP($C251, '15. New Fleet Description'!$A$14:$A$815,'15. New Fleet Description'!AA$14:AA$815, "", 0, 1)</f>
        <v/>
      </c>
      <c r="Z251" s="541" t="str">
        <f>_xlfn.XLOOKUP($C251, '15. New Fleet Description'!$A$14:$A$815,'15. New Fleet Description'!AB$14:AB$815, "", 0, 1)</f>
        <v/>
      </c>
      <c r="AA251" s="1076"/>
      <c r="AB251" s="1076" t="s">
        <v>212</v>
      </c>
      <c r="AC251" s="1091"/>
      <c r="AD251" s="1011"/>
      <c r="AE251" s="1011"/>
      <c r="AF251" s="1011"/>
      <c r="AG251" s="1092"/>
      <c r="AH251" s="1093"/>
      <c r="AI251" s="1093"/>
      <c r="AJ251" s="1093"/>
      <c r="AK251" s="1093"/>
      <c r="AL251" s="1093"/>
      <c r="AM251" s="1093"/>
      <c r="AN251" s="1093"/>
      <c r="AO251" s="1093"/>
      <c r="AP251" s="1094"/>
      <c r="AQ251" s="1092"/>
      <c r="AR251" s="1093"/>
      <c r="AS251" s="1093"/>
      <c r="AT251" s="1093"/>
      <c r="AU251" s="1093"/>
      <c r="AV251" s="1093"/>
      <c r="AW251" s="1093"/>
      <c r="AX251" s="1093"/>
      <c r="AY251" s="1093"/>
      <c r="AZ251" s="1093"/>
      <c r="BA251" s="1093"/>
      <c r="BB251" s="1093"/>
      <c r="BC251" s="1095"/>
      <c r="BD251" s="1096"/>
      <c r="BE251" s="1096"/>
      <c r="BF251" s="1237"/>
      <c r="BG251" s="1092"/>
      <c r="BH251" s="1093"/>
      <c r="BI251" s="1093"/>
      <c r="BJ251" s="1093"/>
      <c r="BK251" s="1097"/>
      <c r="BL251" s="1098"/>
      <c r="BM251" s="1093"/>
    </row>
    <row r="252" spans="1:65" ht="30" x14ac:dyDescent="0.25">
      <c r="A252" s="1182" t="s">
        <v>1812</v>
      </c>
      <c r="B252" s="1021"/>
      <c r="C252" s="1075"/>
      <c r="D252" s="515" t="str">
        <f>_xlfn.XLOOKUP($C252, '15. New Fleet Description'!$A$14:$A$815,'15. New Fleet Description'!H$14:H$815, "", 0, 1)</f>
        <v/>
      </c>
      <c r="E252" s="541" t="str">
        <f>_xlfn.XLOOKUP($C252, '15. New Fleet Description'!$A$14:$A$815,'15. New Fleet Description'!B$14:B$815, "", 0, 1)</f>
        <v/>
      </c>
      <c r="F252" s="541" t="str">
        <f>_xlfn.XLOOKUP($C252, '15. New Fleet Description'!$A$14:$A$815,'15. New Fleet Description'!C$14:C$815, "", 0, 1)</f>
        <v/>
      </c>
      <c r="G252" s="541" t="str">
        <f>_xlfn.XLOOKUP($C252, '15. New Fleet Description'!$A$14:$A$815,'15. New Fleet Description'!D$14:D$815, "", 0, 1)</f>
        <v/>
      </c>
      <c r="H252" s="541" t="str">
        <f>_xlfn.XLOOKUP($C252, '15. New Fleet Description'!$A$14:$A$815,'15. New Fleet Description'!E$14:E$815, "", 0, 1)</f>
        <v/>
      </c>
      <c r="I252" s="541" t="str">
        <f>_xlfn.XLOOKUP($C252, '15. New Fleet Description'!$A$14:$A$815,'15. New Fleet Description'!F$14:F$815, "", 0, 1)</f>
        <v/>
      </c>
      <c r="J252" s="541" t="str">
        <f>_xlfn.XLOOKUP($C252, '15. New Fleet Description'!$A$14:$A$815,'15. New Fleet Description'!G$14:G$815, "", 0, 1)</f>
        <v/>
      </c>
      <c r="K252" s="726" t="str">
        <f>_xlfn.XLOOKUP($C252, '15. New Fleet Description'!$A$14:$A$815,'15. New Fleet Description'!K$14:K$815, "", 0, 1)</f>
        <v/>
      </c>
      <c r="L252" s="541" t="str">
        <f>_xlfn.XLOOKUP($C252, '15. New Fleet Description'!$A$14:$A$815,'15. New Fleet Description'!L$14:L$815, "", 0, 1)</f>
        <v/>
      </c>
      <c r="M252" s="541" t="str">
        <f>_xlfn.XLOOKUP($C252, '15. New Fleet Description'!$A$14:$A$815,'15. New Fleet Description'!M$14:M$815, "", 0, 1)</f>
        <v/>
      </c>
      <c r="N252" s="541" t="str">
        <f>_xlfn.XLOOKUP($C252, '15. New Fleet Description'!$A$14:$A$815,'15. New Fleet Description'!N$14:N$815, "", 0, 1)</f>
        <v/>
      </c>
      <c r="O252" s="541" t="str">
        <f>_xlfn.XLOOKUP($C252, '15. New Fleet Description'!$A$14:$A$815,'15. New Fleet Description'!O$14:O$815, "", 0, 1)</f>
        <v/>
      </c>
      <c r="P252" s="541" t="str">
        <f>_xlfn.XLOOKUP($C252, '15. New Fleet Description'!$A$14:$A$815,'15. New Fleet Description'!P$14:P$815, "", 0, 1)</f>
        <v/>
      </c>
      <c r="Q252" s="541" t="str">
        <f>_xlfn.XLOOKUP($C252, '15. New Fleet Description'!$A$14:$A$815,'15. New Fleet Description'!R$14:R$815, "", 0, 1)</f>
        <v/>
      </c>
      <c r="R252" s="541" t="str">
        <f>_xlfn.XLOOKUP($C252, '15. New Fleet Description'!$A$14:$A$815,'15. New Fleet Description'!S$14:S$815, "", 0, 1)</f>
        <v/>
      </c>
      <c r="S252" s="541" t="str">
        <f>_xlfn.XLOOKUP($C252, '15. New Fleet Description'!$A$14:$A$815,'15. New Fleet Description'!T$14:T$815, "", 0, 1)</f>
        <v/>
      </c>
      <c r="T252" s="541" t="str">
        <f>_xlfn.XLOOKUP($C252, '15. New Fleet Description'!$A$14:$A$815,'15. New Fleet Description'!U$14:U$815, "", 0, 1)</f>
        <v/>
      </c>
      <c r="U252" s="541" t="str">
        <f>_xlfn.XLOOKUP($C252, '15. New Fleet Description'!$A$14:$A$815,'15. New Fleet Description'!V$14:V$815, "", 0, 1)</f>
        <v/>
      </c>
      <c r="V252" s="541" t="str">
        <f>_xlfn.XLOOKUP($C252, '15. New Fleet Description'!$A$14:$A$815,'15. New Fleet Description'!W$14:W$815, "", 0, 1)</f>
        <v/>
      </c>
      <c r="W252" s="541" t="str">
        <f>_xlfn.XLOOKUP($C252, '15. New Fleet Description'!$A$14:$A$815,'15. New Fleet Description'!X$14:X$815, "", 0, 1)</f>
        <v/>
      </c>
      <c r="X252" s="541" t="str">
        <f>_xlfn.XLOOKUP($C252, '15. New Fleet Description'!$A$14:$A$815,'15. New Fleet Description'!Z$14:Z$815, "", 0, 1)</f>
        <v/>
      </c>
      <c r="Y252" s="541" t="str">
        <f>_xlfn.XLOOKUP($C252, '15. New Fleet Description'!$A$14:$A$815,'15. New Fleet Description'!AA$14:AA$815, "", 0, 1)</f>
        <v/>
      </c>
      <c r="Z252" s="541" t="str">
        <f>_xlfn.XLOOKUP($C252, '15. New Fleet Description'!$A$14:$A$815,'15. New Fleet Description'!AB$14:AB$815, "", 0, 1)</f>
        <v/>
      </c>
      <c r="AA252" s="1076"/>
      <c r="AB252" s="1076" t="s">
        <v>212</v>
      </c>
      <c r="AC252" s="1091"/>
      <c r="AD252" s="1011"/>
      <c r="AE252" s="1011"/>
      <c r="AF252" s="1011"/>
      <c r="AG252" s="1092"/>
      <c r="AH252" s="1093"/>
      <c r="AI252" s="1093"/>
      <c r="AJ252" s="1093"/>
      <c r="AK252" s="1093"/>
      <c r="AL252" s="1093"/>
      <c r="AM252" s="1093"/>
      <c r="AN252" s="1093"/>
      <c r="AO252" s="1093"/>
      <c r="AP252" s="1094"/>
      <c r="AQ252" s="1092"/>
      <c r="AR252" s="1093"/>
      <c r="AS252" s="1093"/>
      <c r="AT252" s="1093"/>
      <c r="AU252" s="1093"/>
      <c r="AV252" s="1093"/>
      <c r="AW252" s="1093"/>
      <c r="AX252" s="1093"/>
      <c r="AY252" s="1093"/>
      <c r="AZ252" s="1093"/>
      <c r="BA252" s="1093"/>
      <c r="BB252" s="1093"/>
      <c r="BC252" s="1095"/>
      <c r="BD252" s="1096"/>
      <c r="BE252" s="1096"/>
      <c r="BF252" s="1237"/>
      <c r="BG252" s="1092"/>
      <c r="BH252" s="1093"/>
      <c r="BI252" s="1093"/>
      <c r="BJ252" s="1093"/>
      <c r="BK252" s="1097"/>
      <c r="BL252" s="1098"/>
      <c r="BM252" s="1093"/>
    </row>
    <row r="253" spans="1:65" ht="30" x14ac:dyDescent="0.25">
      <c r="A253" s="1182" t="s">
        <v>1813</v>
      </c>
      <c r="B253" s="1021"/>
      <c r="C253" s="1075"/>
      <c r="D253" s="515" t="str">
        <f>_xlfn.XLOOKUP($C253, '15. New Fleet Description'!$A$14:$A$815,'15. New Fleet Description'!H$14:H$815, "", 0, 1)</f>
        <v/>
      </c>
      <c r="E253" s="541" t="str">
        <f>_xlfn.XLOOKUP($C253, '15. New Fleet Description'!$A$14:$A$815,'15. New Fleet Description'!B$14:B$815, "", 0, 1)</f>
        <v/>
      </c>
      <c r="F253" s="541" t="str">
        <f>_xlfn.XLOOKUP($C253, '15. New Fleet Description'!$A$14:$A$815,'15. New Fleet Description'!C$14:C$815, "", 0, 1)</f>
        <v/>
      </c>
      <c r="G253" s="541" t="str">
        <f>_xlfn.XLOOKUP($C253, '15. New Fleet Description'!$A$14:$A$815,'15. New Fleet Description'!D$14:D$815, "", 0, 1)</f>
        <v/>
      </c>
      <c r="H253" s="541" t="str">
        <f>_xlfn.XLOOKUP($C253, '15. New Fleet Description'!$A$14:$A$815,'15. New Fleet Description'!E$14:E$815, "", 0, 1)</f>
        <v/>
      </c>
      <c r="I253" s="541" t="str">
        <f>_xlfn.XLOOKUP($C253, '15. New Fleet Description'!$A$14:$A$815,'15. New Fleet Description'!F$14:F$815, "", 0, 1)</f>
        <v/>
      </c>
      <c r="J253" s="541" t="str">
        <f>_xlfn.XLOOKUP($C253, '15. New Fleet Description'!$A$14:$A$815,'15. New Fleet Description'!G$14:G$815, "", 0, 1)</f>
        <v/>
      </c>
      <c r="K253" s="726" t="str">
        <f>_xlfn.XLOOKUP($C253, '15. New Fleet Description'!$A$14:$A$815,'15. New Fleet Description'!K$14:K$815, "", 0, 1)</f>
        <v/>
      </c>
      <c r="L253" s="541" t="str">
        <f>_xlfn.XLOOKUP($C253, '15. New Fleet Description'!$A$14:$A$815,'15. New Fleet Description'!L$14:L$815, "", 0, 1)</f>
        <v/>
      </c>
      <c r="M253" s="541" t="str">
        <f>_xlfn.XLOOKUP($C253, '15. New Fleet Description'!$A$14:$A$815,'15. New Fleet Description'!M$14:M$815, "", 0, 1)</f>
        <v/>
      </c>
      <c r="N253" s="541" t="str">
        <f>_xlfn.XLOOKUP($C253, '15. New Fleet Description'!$A$14:$A$815,'15. New Fleet Description'!N$14:N$815, "", 0, 1)</f>
        <v/>
      </c>
      <c r="O253" s="541" t="str">
        <f>_xlfn.XLOOKUP($C253, '15. New Fleet Description'!$A$14:$A$815,'15. New Fleet Description'!O$14:O$815, "", 0, 1)</f>
        <v/>
      </c>
      <c r="P253" s="541" t="str">
        <f>_xlfn.XLOOKUP($C253, '15. New Fleet Description'!$A$14:$A$815,'15. New Fleet Description'!P$14:P$815, "", 0, 1)</f>
        <v/>
      </c>
      <c r="Q253" s="541" t="str">
        <f>_xlfn.XLOOKUP($C253, '15. New Fleet Description'!$A$14:$A$815,'15. New Fleet Description'!R$14:R$815, "", 0, 1)</f>
        <v/>
      </c>
      <c r="R253" s="541" t="str">
        <f>_xlfn.XLOOKUP($C253, '15. New Fleet Description'!$A$14:$A$815,'15. New Fleet Description'!S$14:S$815, "", 0, 1)</f>
        <v/>
      </c>
      <c r="S253" s="541" t="str">
        <f>_xlfn.XLOOKUP($C253, '15. New Fleet Description'!$A$14:$A$815,'15. New Fleet Description'!T$14:T$815, "", 0, 1)</f>
        <v/>
      </c>
      <c r="T253" s="541" t="str">
        <f>_xlfn.XLOOKUP($C253, '15. New Fleet Description'!$A$14:$A$815,'15. New Fleet Description'!U$14:U$815, "", 0, 1)</f>
        <v/>
      </c>
      <c r="U253" s="541" t="str">
        <f>_xlfn.XLOOKUP($C253, '15. New Fleet Description'!$A$14:$A$815,'15. New Fleet Description'!V$14:V$815, "", 0, 1)</f>
        <v/>
      </c>
      <c r="V253" s="541" t="str">
        <f>_xlfn.XLOOKUP($C253, '15. New Fleet Description'!$A$14:$A$815,'15. New Fleet Description'!W$14:W$815, "", 0, 1)</f>
        <v/>
      </c>
      <c r="W253" s="541" t="str">
        <f>_xlfn.XLOOKUP($C253, '15. New Fleet Description'!$A$14:$A$815,'15. New Fleet Description'!X$14:X$815, "", 0, 1)</f>
        <v/>
      </c>
      <c r="X253" s="541" t="str">
        <f>_xlfn.XLOOKUP($C253, '15. New Fleet Description'!$A$14:$A$815,'15. New Fleet Description'!Z$14:Z$815, "", 0, 1)</f>
        <v/>
      </c>
      <c r="Y253" s="541" t="str">
        <f>_xlfn.XLOOKUP($C253, '15. New Fleet Description'!$A$14:$A$815,'15. New Fleet Description'!AA$14:AA$815, "", 0, 1)</f>
        <v/>
      </c>
      <c r="Z253" s="541" t="str">
        <f>_xlfn.XLOOKUP($C253, '15. New Fleet Description'!$A$14:$A$815,'15. New Fleet Description'!AB$14:AB$815, "", 0, 1)</f>
        <v/>
      </c>
      <c r="AA253" s="1076"/>
      <c r="AB253" s="1076" t="s">
        <v>212</v>
      </c>
      <c r="AC253" s="1091"/>
      <c r="AD253" s="1011"/>
      <c r="AE253" s="1011"/>
      <c r="AF253" s="1011"/>
      <c r="AG253" s="1092"/>
      <c r="AH253" s="1093"/>
      <c r="AI253" s="1093"/>
      <c r="AJ253" s="1093"/>
      <c r="AK253" s="1093"/>
      <c r="AL253" s="1093"/>
      <c r="AM253" s="1093"/>
      <c r="AN253" s="1093"/>
      <c r="AO253" s="1093"/>
      <c r="AP253" s="1094"/>
      <c r="AQ253" s="1092"/>
      <c r="AR253" s="1093"/>
      <c r="AS253" s="1093"/>
      <c r="AT253" s="1093"/>
      <c r="AU253" s="1093"/>
      <c r="AV253" s="1093"/>
      <c r="AW253" s="1093"/>
      <c r="AX253" s="1093"/>
      <c r="AY253" s="1093"/>
      <c r="AZ253" s="1093"/>
      <c r="BA253" s="1093"/>
      <c r="BB253" s="1093"/>
      <c r="BC253" s="1095"/>
      <c r="BD253" s="1096"/>
      <c r="BE253" s="1096"/>
      <c r="BF253" s="1237"/>
      <c r="BG253" s="1092"/>
      <c r="BH253" s="1093"/>
      <c r="BI253" s="1093"/>
      <c r="BJ253" s="1093"/>
      <c r="BK253" s="1097"/>
      <c r="BL253" s="1098"/>
      <c r="BM253" s="1093"/>
    </row>
    <row r="254" spans="1:65" ht="30" x14ac:dyDescent="0.25">
      <c r="A254" s="1182" t="s">
        <v>1814</v>
      </c>
      <c r="B254" s="1021"/>
      <c r="C254" s="1075"/>
      <c r="D254" s="515" t="str">
        <f>_xlfn.XLOOKUP($C254, '15. New Fleet Description'!$A$14:$A$815,'15. New Fleet Description'!H$14:H$815, "", 0, 1)</f>
        <v/>
      </c>
      <c r="E254" s="541" t="str">
        <f>_xlfn.XLOOKUP($C254, '15. New Fleet Description'!$A$14:$A$815,'15. New Fleet Description'!B$14:B$815, "", 0, 1)</f>
        <v/>
      </c>
      <c r="F254" s="541" t="str">
        <f>_xlfn.XLOOKUP($C254, '15. New Fleet Description'!$A$14:$A$815,'15. New Fleet Description'!C$14:C$815, "", 0, 1)</f>
        <v/>
      </c>
      <c r="G254" s="541" t="str">
        <f>_xlfn.XLOOKUP($C254, '15. New Fleet Description'!$A$14:$A$815,'15. New Fleet Description'!D$14:D$815, "", 0, 1)</f>
        <v/>
      </c>
      <c r="H254" s="541" t="str">
        <f>_xlfn.XLOOKUP($C254, '15. New Fleet Description'!$A$14:$A$815,'15. New Fleet Description'!E$14:E$815, "", 0, 1)</f>
        <v/>
      </c>
      <c r="I254" s="541" t="str">
        <f>_xlfn.XLOOKUP($C254, '15. New Fleet Description'!$A$14:$A$815,'15. New Fleet Description'!F$14:F$815, "", 0, 1)</f>
        <v/>
      </c>
      <c r="J254" s="541" t="str">
        <f>_xlfn.XLOOKUP($C254, '15. New Fleet Description'!$A$14:$A$815,'15. New Fleet Description'!G$14:G$815, "", 0, 1)</f>
        <v/>
      </c>
      <c r="K254" s="726" t="str">
        <f>_xlfn.XLOOKUP($C254, '15. New Fleet Description'!$A$14:$A$815,'15. New Fleet Description'!K$14:K$815, "", 0, 1)</f>
        <v/>
      </c>
      <c r="L254" s="541" t="str">
        <f>_xlfn.XLOOKUP($C254, '15. New Fleet Description'!$A$14:$A$815,'15. New Fleet Description'!L$14:L$815, "", 0, 1)</f>
        <v/>
      </c>
      <c r="M254" s="541" t="str">
        <f>_xlfn.XLOOKUP($C254, '15. New Fleet Description'!$A$14:$A$815,'15. New Fleet Description'!M$14:M$815, "", 0, 1)</f>
        <v/>
      </c>
      <c r="N254" s="541" t="str">
        <f>_xlfn.XLOOKUP($C254, '15. New Fleet Description'!$A$14:$A$815,'15. New Fleet Description'!N$14:N$815, "", 0, 1)</f>
        <v/>
      </c>
      <c r="O254" s="541" t="str">
        <f>_xlfn.XLOOKUP($C254, '15. New Fleet Description'!$A$14:$A$815,'15. New Fleet Description'!O$14:O$815, "", 0, 1)</f>
        <v/>
      </c>
      <c r="P254" s="541" t="str">
        <f>_xlfn.XLOOKUP($C254, '15. New Fleet Description'!$A$14:$A$815,'15. New Fleet Description'!P$14:P$815, "", 0, 1)</f>
        <v/>
      </c>
      <c r="Q254" s="541" t="str">
        <f>_xlfn.XLOOKUP($C254, '15. New Fleet Description'!$A$14:$A$815,'15. New Fleet Description'!R$14:R$815, "", 0, 1)</f>
        <v/>
      </c>
      <c r="R254" s="541" t="str">
        <f>_xlfn.XLOOKUP($C254, '15. New Fleet Description'!$A$14:$A$815,'15. New Fleet Description'!S$14:S$815, "", 0, 1)</f>
        <v/>
      </c>
      <c r="S254" s="541" t="str">
        <f>_xlfn.XLOOKUP($C254, '15. New Fleet Description'!$A$14:$A$815,'15. New Fleet Description'!T$14:T$815, "", 0, 1)</f>
        <v/>
      </c>
      <c r="T254" s="541" t="str">
        <f>_xlfn.XLOOKUP($C254, '15. New Fleet Description'!$A$14:$A$815,'15. New Fleet Description'!U$14:U$815, "", 0, 1)</f>
        <v/>
      </c>
      <c r="U254" s="541" t="str">
        <f>_xlfn.XLOOKUP($C254, '15. New Fleet Description'!$A$14:$A$815,'15. New Fleet Description'!V$14:V$815, "", 0, 1)</f>
        <v/>
      </c>
      <c r="V254" s="541" t="str">
        <f>_xlfn.XLOOKUP($C254, '15. New Fleet Description'!$A$14:$A$815,'15. New Fleet Description'!W$14:W$815, "", 0, 1)</f>
        <v/>
      </c>
      <c r="W254" s="541" t="str">
        <f>_xlfn.XLOOKUP($C254, '15. New Fleet Description'!$A$14:$A$815,'15. New Fleet Description'!X$14:X$815, "", 0, 1)</f>
        <v/>
      </c>
      <c r="X254" s="541" t="str">
        <f>_xlfn.XLOOKUP($C254, '15. New Fleet Description'!$A$14:$A$815,'15. New Fleet Description'!Z$14:Z$815, "", 0, 1)</f>
        <v/>
      </c>
      <c r="Y254" s="541" t="str">
        <f>_xlfn.XLOOKUP($C254, '15. New Fleet Description'!$A$14:$A$815,'15. New Fleet Description'!AA$14:AA$815, "", 0, 1)</f>
        <v/>
      </c>
      <c r="Z254" s="541" t="str">
        <f>_xlfn.XLOOKUP($C254, '15. New Fleet Description'!$A$14:$A$815,'15. New Fleet Description'!AB$14:AB$815, "", 0, 1)</f>
        <v/>
      </c>
      <c r="AA254" s="1076"/>
      <c r="AB254" s="1076" t="s">
        <v>212</v>
      </c>
      <c r="AC254" s="1091"/>
      <c r="AD254" s="1011"/>
      <c r="AE254" s="1011"/>
      <c r="AF254" s="1011"/>
      <c r="AG254" s="1092"/>
      <c r="AH254" s="1093"/>
      <c r="AI254" s="1093"/>
      <c r="AJ254" s="1093"/>
      <c r="AK254" s="1093"/>
      <c r="AL254" s="1093"/>
      <c r="AM254" s="1093"/>
      <c r="AN254" s="1093"/>
      <c r="AO254" s="1093"/>
      <c r="AP254" s="1094"/>
      <c r="AQ254" s="1092"/>
      <c r="AR254" s="1093"/>
      <c r="AS254" s="1093"/>
      <c r="AT254" s="1093"/>
      <c r="AU254" s="1093"/>
      <c r="AV254" s="1093"/>
      <c r="AW254" s="1093"/>
      <c r="AX254" s="1093"/>
      <c r="AY254" s="1093"/>
      <c r="AZ254" s="1093"/>
      <c r="BA254" s="1093"/>
      <c r="BB254" s="1093"/>
      <c r="BC254" s="1095"/>
      <c r="BD254" s="1096"/>
      <c r="BE254" s="1096"/>
      <c r="BF254" s="1237"/>
      <c r="BG254" s="1092"/>
      <c r="BH254" s="1093"/>
      <c r="BI254" s="1093"/>
      <c r="BJ254" s="1093"/>
      <c r="BK254" s="1097"/>
      <c r="BL254" s="1098"/>
      <c r="BM254" s="1093"/>
    </row>
    <row r="255" spans="1:65" ht="30" x14ac:dyDescent="0.25">
      <c r="A255" s="1182" t="s">
        <v>1815</v>
      </c>
      <c r="B255" s="1021"/>
      <c r="C255" s="1075"/>
      <c r="D255" s="515" t="str">
        <f>_xlfn.XLOOKUP($C255, '15. New Fleet Description'!$A$14:$A$815,'15. New Fleet Description'!H$14:H$815, "", 0, 1)</f>
        <v/>
      </c>
      <c r="E255" s="541" t="str">
        <f>_xlfn.XLOOKUP($C255, '15. New Fleet Description'!$A$14:$A$815,'15. New Fleet Description'!B$14:B$815, "", 0, 1)</f>
        <v/>
      </c>
      <c r="F255" s="541" t="str">
        <f>_xlfn.XLOOKUP($C255, '15. New Fleet Description'!$A$14:$A$815,'15. New Fleet Description'!C$14:C$815, "", 0, 1)</f>
        <v/>
      </c>
      <c r="G255" s="541" t="str">
        <f>_xlfn.XLOOKUP($C255, '15. New Fleet Description'!$A$14:$A$815,'15. New Fleet Description'!D$14:D$815, "", 0, 1)</f>
        <v/>
      </c>
      <c r="H255" s="541" t="str">
        <f>_xlfn.XLOOKUP($C255, '15. New Fleet Description'!$A$14:$A$815,'15. New Fleet Description'!E$14:E$815, "", 0, 1)</f>
        <v/>
      </c>
      <c r="I255" s="541" t="str">
        <f>_xlfn.XLOOKUP($C255, '15. New Fleet Description'!$A$14:$A$815,'15. New Fleet Description'!F$14:F$815, "", 0, 1)</f>
        <v/>
      </c>
      <c r="J255" s="541" t="str">
        <f>_xlfn.XLOOKUP($C255, '15. New Fleet Description'!$A$14:$A$815,'15. New Fleet Description'!G$14:G$815, "", 0, 1)</f>
        <v/>
      </c>
      <c r="K255" s="726" t="str">
        <f>_xlfn.XLOOKUP($C255, '15. New Fleet Description'!$A$14:$A$815,'15. New Fleet Description'!K$14:K$815, "", 0, 1)</f>
        <v/>
      </c>
      <c r="L255" s="541" t="str">
        <f>_xlfn.XLOOKUP($C255, '15. New Fleet Description'!$A$14:$A$815,'15. New Fleet Description'!L$14:L$815, "", 0, 1)</f>
        <v/>
      </c>
      <c r="M255" s="541" t="str">
        <f>_xlfn.XLOOKUP($C255, '15. New Fleet Description'!$A$14:$A$815,'15. New Fleet Description'!M$14:M$815, "", 0, 1)</f>
        <v/>
      </c>
      <c r="N255" s="541" t="str">
        <f>_xlfn.XLOOKUP($C255, '15. New Fleet Description'!$A$14:$A$815,'15. New Fleet Description'!N$14:N$815, "", 0, 1)</f>
        <v/>
      </c>
      <c r="O255" s="541" t="str">
        <f>_xlfn.XLOOKUP($C255, '15. New Fleet Description'!$A$14:$A$815,'15. New Fleet Description'!O$14:O$815, "", 0, 1)</f>
        <v/>
      </c>
      <c r="P255" s="541" t="str">
        <f>_xlfn.XLOOKUP($C255, '15. New Fleet Description'!$A$14:$A$815,'15. New Fleet Description'!P$14:P$815, "", 0, 1)</f>
        <v/>
      </c>
      <c r="Q255" s="541" t="str">
        <f>_xlfn.XLOOKUP($C255, '15. New Fleet Description'!$A$14:$A$815,'15. New Fleet Description'!R$14:R$815, "", 0, 1)</f>
        <v/>
      </c>
      <c r="R255" s="541" t="str">
        <f>_xlfn.XLOOKUP($C255, '15. New Fleet Description'!$A$14:$A$815,'15. New Fleet Description'!S$14:S$815, "", 0, 1)</f>
        <v/>
      </c>
      <c r="S255" s="541" t="str">
        <f>_xlfn.XLOOKUP($C255, '15. New Fleet Description'!$A$14:$A$815,'15. New Fleet Description'!T$14:T$815, "", 0, 1)</f>
        <v/>
      </c>
      <c r="T255" s="541" t="str">
        <f>_xlfn.XLOOKUP($C255, '15. New Fleet Description'!$A$14:$A$815,'15. New Fleet Description'!U$14:U$815, "", 0, 1)</f>
        <v/>
      </c>
      <c r="U255" s="541" t="str">
        <f>_xlfn.XLOOKUP($C255, '15. New Fleet Description'!$A$14:$A$815,'15. New Fleet Description'!V$14:V$815, "", 0, 1)</f>
        <v/>
      </c>
      <c r="V255" s="541" t="str">
        <f>_xlfn.XLOOKUP($C255, '15. New Fleet Description'!$A$14:$A$815,'15. New Fleet Description'!W$14:W$815, "", 0, 1)</f>
        <v/>
      </c>
      <c r="W255" s="541" t="str">
        <f>_xlfn.XLOOKUP($C255, '15. New Fleet Description'!$A$14:$A$815,'15. New Fleet Description'!X$14:X$815, "", 0, 1)</f>
        <v/>
      </c>
      <c r="X255" s="541" t="str">
        <f>_xlfn.XLOOKUP($C255, '15. New Fleet Description'!$A$14:$A$815,'15. New Fleet Description'!Z$14:Z$815, "", 0, 1)</f>
        <v/>
      </c>
      <c r="Y255" s="541" t="str">
        <f>_xlfn.XLOOKUP($C255, '15. New Fleet Description'!$A$14:$A$815,'15. New Fleet Description'!AA$14:AA$815, "", 0, 1)</f>
        <v/>
      </c>
      <c r="Z255" s="541" t="str">
        <f>_xlfn.XLOOKUP($C255, '15. New Fleet Description'!$A$14:$A$815,'15. New Fleet Description'!AB$14:AB$815, "", 0, 1)</f>
        <v/>
      </c>
      <c r="AA255" s="1076"/>
      <c r="AB255" s="1076" t="s">
        <v>212</v>
      </c>
      <c r="AC255" s="1091"/>
      <c r="AD255" s="1011"/>
      <c r="AE255" s="1011"/>
      <c r="AF255" s="1011"/>
      <c r="AG255" s="1092"/>
      <c r="AH255" s="1093"/>
      <c r="AI255" s="1093"/>
      <c r="AJ255" s="1093"/>
      <c r="AK255" s="1093"/>
      <c r="AL255" s="1093"/>
      <c r="AM255" s="1093"/>
      <c r="AN255" s="1093"/>
      <c r="AO255" s="1093"/>
      <c r="AP255" s="1094"/>
      <c r="AQ255" s="1092"/>
      <c r="AR255" s="1093"/>
      <c r="AS255" s="1093"/>
      <c r="AT255" s="1093"/>
      <c r="AU255" s="1093"/>
      <c r="AV255" s="1093"/>
      <c r="AW255" s="1093"/>
      <c r="AX255" s="1093"/>
      <c r="AY255" s="1093"/>
      <c r="AZ255" s="1093"/>
      <c r="BA255" s="1093"/>
      <c r="BB255" s="1093"/>
      <c r="BC255" s="1095"/>
      <c r="BD255" s="1096"/>
      <c r="BE255" s="1096"/>
      <c r="BF255" s="1237"/>
      <c r="BG255" s="1092"/>
      <c r="BH255" s="1093"/>
      <c r="BI255" s="1093"/>
      <c r="BJ255" s="1093"/>
      <c r="BK255" s="1097"/>
      <c r="BL255" s="1098"/>
      <c r="BM255" s="1093"/>
    </row>
    <row r="256" spans="1:65" ht="30" x14ac:dyDescent="0.25">
      <c r="A256" s="1182" t="s">
        <v>1816</v>
      </c>
      <c r="B256" s="1021"/>
      <c r="C256" s="1075"/>
      <c r="D256" s="515" t="str">
        <f>_xlfn.XLOOKUP($C256, '15. New Fleet Description'!$A$14:$A$815,'15. New Fleet Description'!H$14:H$815, "", 0, 1)</f>
        <v/>
      </c>
      <c r="E256" s="541" t="str">
        <f>_xlfn.XLOOKUP($C256, '15. New Fleet Description'!$A$14:$A$815,'15. New Fleet Description'!B$14:B$815, "", 0, 1)</f>
        <v/>
      </c>
      <c r="F256" s="541" t="str">
        <f>_xlfn.XLOOKUP($C256, '15. New Fleet Description'!$A$14:$A$815,'15. New Fleet Description'!C$14:C$815, "", 0, 1)</f>
        <v/>
      </c>
      <c r="G256" s="541" t="str">
        <f>_xlfn.XLOOKUP($C256, '15. New Fleet Description'!$A$14:$A$815,'15. New Fleet Description'!D$14:D$815, "", 0, 1)</f>
        <v/>
      </c>
      <c r="H256" s="541" t="str">
        <f>_xlfn.XLOOKUP($C256, '15. New Fleet Description'!$A$14:$A$815,'15. New Fleet Description'!E$14:E$815, "", 0, 1)</f>
        <v/>
      </c>
      <c r="I256" s="541" t="str">
        <f>_xlfn.XLOOKUP($C256, '15. New Fleet Description'!$A$14:$A$815,'15. New Fleet Description'!F$14:F$815, "", 0, 1)</f>
        <v/>
      </c>
      <c r="J256" s="541" t="str">
        <f>_xlfn.XLOOKUP($C256, '15. New Fleet Description'!$A$14:$A$815,'15. New Fleet Description'!G$14:G$815, "", 0, 1)</f>
        <v/>
      </c>
      <c r="K256" s="726" t="str">
        <f>_xlfn.XLOOKUP($C256, '15. New Fleet Description'!$A$14:$A$815,'15. New Fleet Description'!K$14:K$815, "", 0, 1)</f>
        <v/>
      </c>
      <c r="L256" s="541" t="str">
        <f>_xlfn.XLOOKUP($C256, '15. New Fleet Description'!$A$14:$A$815,'15. New Fleet Description'!L$14:L$815, "", 0, 1)</f>
        <v/>
      </c>
      <c r="M256" s="541" t="str">
        <f>_xlfn.XLOOKUP($C256, '15. New Fleet Description'!$A$14:$A$815,'15. New Fleet Description'!M$14:M$815, "", 0, 1)</f>
        <v/>
      </c>
      <c r="N256" s="541" t="str">
        <f>_xlfn.XLOOKUP($C256, '15. New Fleet Description'!$A$14:$A$815,'15. New Fleet Description'!N$14:N$815, "", 0, 1)</f>
        <v/>
      </c>
      <c r="O256" s="541" t="str">
        <f>_xlfn.XLOOKUP($C256, '15. New Fleet Description'!$A$14:$A$815,'15. New Fleet Description'!O$14:O$815, "", 0, 1)</f>
        <v/>
      </c>
      <c r="P256" s="541" t="str">
        <f>_xlfn.XLOOKUP($C256, '15. New Fleet Description'!$A$14:$A$815,'15. New Fleet Description'!P$14:P$815, "", 0, 1)</f>
        <v/>
      </c>
      <c r="Q256" s="541" t="str">
        <f>_xlfn.XLOOKUP($C256, '15. New Fleet Description'!$A$14:$A$815,'15. New Fleet Description'!R$14:R$815, "", 0, 1)</f>
        <v/>
      </c>
      <c r="R256" s="541" t="str">
        <f>_xlfn.XLOOKUP($C256, '15. New Fleet Description'!$A$14:$A$815,'15. New Fleet Description'!S$14:S$815, "", 0, 1)</f>
        <v/>
      </c>
      <c r="S256" s="541" t="str">
        <f>_xlfn.XLOOKUP($C256, '15. New Fleet Description'!$A$14:$A$815,'15. New Fleet Description'!T$14:T$815, "", 0, 1)</f>
        <v/>
      </c>
      <c r="T256" s="541" t="str">
        <f>_xlfn.XLOOKUP($C256, '15. New Fleet Description'!$A$14:$A$815,'15. New Fleet Description'!U$14:U$815, "", 0, 1)</f>
        <v/>
      </c>
      <c r="U256" s="541" t="str">
        <f>_xlfn.XLOOKUP($C256, '15. New Fleet Description'!$A$14:$A$815,'15. New Fleet Description'!V$14:V$815, "", 0, 1)</f>
        <v/>
      </c>
      <c r="V256" s="541" t="str">
        <f>_xlfn.XLOOKUP($C256, '15. New Fleet Description'!$A$14:$A$815,'15. New Fleet Description'!W$14:W$815, "", 0, 1)</f>
        <v/>
      </c>
      <c r="W256" s="541" t="str">
        <f>_xlfn.XLOOKUP($C256, '15. New Fleet Description'!$A$14:$A$815,'15. New Fleet Description'!X$14:X$815, "", 0, 1)</f>
        <v/>
      </c>
      <c r="X256" s="541" t="str">
        <f>_xlfn.XLOOKUP($C256, '15. New Fleet Description'!$A$14:$A$815,'15. New Fleet Description'!Z$14:Z$815, "", 0, 1)</f>
        <v/>
      </c>
      <c r="Y256" s="541" t="str">
        <f>_xlfn.XLOOKUP($C256, '15. New Fleet Description'!$A$14:$A$815,'15. New Fleet Description'!AA$14:AA$815, "", 0, 1)</f>
        <v/>
      </c>
      <c r="Z256" s="541" t="str">
        <f>_xlfn.XLOOKUP($C256, '15. New Fleet Description'!$A$14:$A$815,'15. New Fleet Description'!AB$14:AB$815, "", 0, 1)</f>
        <v/>
      </c>
      <c r="AA256" s="1076"/>
      <c r="AB256" s="1076" t="s">
        <v>212</v>
      </c>
      <c r="AC256" s="1091"/>
      <c r="AD256" s="1011"/>
      <c r="AE256" s="1011"/>
      <c r="AF256" s="1011"/>
      <c r="AG256" s="1092"/>
      <c r="AH256" s="1093"/>
      <c r="AI256" s="1093"/>
      <c r="AJ256" s="1093"/>
      <c r="AK256" s="1093"/>
      <c r="AL256" s="1093"/>
      <c r="AM256" s="1093"/>
      <c r="AN256" s="1093"/>
      <c r="AO256" s="1093"/>
      <c r="AP256" s="1094"/>
      <c r="AQ256" s="1092"/>
      <c r="AR256" s="1093"/>
      <c r="AS256" s="1093"/>
      <c r="AT256" s="1093"/>
      <c r="AU256" s="1093"/>
      <c r="AV256" s="1093"/>
      <c r="AW256" s="1093"/>
      <c r="AX256" s="1093"/>
      <c r="AY256" s="1093"/>
      <c r="AZ256" s="1093"/>
      <c r="BA256" s="1093"/>
      <c r="BB256" s="1093"/>
      <c r="BC256" s="1095"/>
      <c r="BD256" s="1096"/>
      <c r="BE256" s="1096"/>
      <c r="BF256" s="1237"/>
      <c r="BG256" s="1092"/>
      <c r="BH256" s="1093"/>
      <c r="BI256" s="1093"/>
      <c r="BJ256" s="1093"/>
      <c r="BK256" s="1097"/>
      <c r="BL256" s="1098"/>
      <c r="BM256" s="1093"/>
    </row>
    <row r="257" spans="1:65" ht="30" x14ac:dyDescent="0.25">
      <c r="A257" s="1182" t="s">
        <v>1817</v>
      </c>
      <c r="B257" s="1021"/>
      <c r="C257" s="1075"/>
      <c r="D257" s="515" t="str">
        <f>_xlfn.XLOOKUP($C257, '15. New Fleet Description'!$A$14:$A$815,'15. New Fleet Description'!H$14:H$815, "", 0, 1)</f>
        <v/>
      </c>
      <c r="E257" s="541" t="str">
        <f>_xlfn.XLOOKUP($C257, '15. New Fleet Description'!$A$14:$A$815,'15. New Fleet Description'!B$14:B$815, "", 0, 1)</f>
        <v/>
      </c>
      <c r="F257" s="541" t="str">
        <f>_xlfn.XLOOKUP($C257, '15. New Fleet Description'!$A$14:$A$815,'15. New Fleet Description'!C$14:C$815, "", 0, 1)</f>
        <v/>
      </c>
      <c r="G257" s="541" t="str">
        <f>_xlfn.XLOOKUP($C257, '15. New Fleet Description'!$A$14:$A$815,'15. New Fleet Description'!D$14:D$815, "", 0, 1)</f>
        <v/>
      </c>
      <c r="H257" s="541" t="str">
        <f>_xlfn.XLOOKUP($C257, '15. New Fleet Description'!$A$14:$A$815,'15. New Fleet Description'!E$14:E$815, "", 0, 1)</f>
        <v/>
      </c>
      <c r="I257" s="541" t="str">
        <f>_xlfn.XLOOKUP($C257, '15. New Fleet Description'!$A$14:$A$815,'15. New Fleet Description'!F$14:F$815, "", 0, 1)</f>
        <v/>
      </c>
      <c r="J257" s="541" t="str">
        <f>_xlfn.XLOOKUP($C257, '15. New Fleet Description'!$A$14:$A$815,'15. New Fleet Description'!G$14:G$815, "", 0, 1)</f>
        <v/>
      </c>
      <c r="K257" s="726" t="str">
        <f>_xlfn.XLOOKUP($C257, '15. New Fleet Description'!$A$14:$A$815,'15. New Fleet Description'!K$14:K$815, "", 0, 1)</f>
        <v/>
      </c>
      <c r="L257" s="541" t="str">
        <f>_xlfn.XLOOKUP($C257, '15. New Fleet Description'!$A$14:$A$815,'15. New Fleet Description'!L$14:L$815, "", 0, 1)</f>
        <v/>
      </c>
      <c r="M257" s="541" t="str">
        <f>_xlfn.XLOOKUP($C257, '15. New Fleet Description'!$A$14:$A$815,'15. New Fleet Description'!M$14:M$815, "", 0, 1)</f>
        <v/>
      </c>
      <c r="N257" s="541" t="str">
        <f>_xlfn.XLOOKUP($C257, '15. New Fleet Description'!$A$14:$A$815,'15. New Fleet Description'!N$14:N$815, "", 0, 1)</f>
        <v/>
      </c>
      <c r="O257" s="541" t="str">
        <f>_xlfn.XLOOKUP($C257, '15. New Fleet Description'!$A$14:$A$815,'15. New Fleet Description'!O$14:O$815, "", 0, 1)</f>
        <v/>
      </c>
      <c r="P257" s="541" t="str">
        <f>_xlfn.XLOOKUP($C257, '15. New Fleet Description'!$A$14:$A$815,'15. New Fleet Description'!P$14:P$815, "", 0, 1)</f>
        <v/>
      </c>
      <c r="Q257" s="541" t="str">
        <f>_xlfn.XLOOKUP($C257, '15. New Fleet Description'!$A$14:$A$815,'15. New Fleet Description'!R$14:R$815, "", 0, 1)</f>
        <v/>
      </c>
      <c r="R257" s="541" t="str">
        <f>_xlfn.XLOOKUP($C257, '15. New Fleet Description'!$A$14:$A$815,'15. New Fleet Description'!S$14:S$815, "", 0, 1)</f>
        <v/>
      </c>
      <c r="S257" s="541" t="str">
        <f>_xlfn.XLOOKUP($C257, '15. New Fleet Description'!$A$14:$A$815,'15. New Fleet Description'!T$14:T$815, "", 0, 1)</f>
        <v/>
      </c>
      <c r="T257" s="541" t="str">
        <f>_xlfn.XLOOKUP($C257, '15. New Fleet Description'!$A$14:$A$815,'15. New Fleet Description'!U$14:U$815, "", 0, 1)</f>
        <v/>
      </c>
      <c r="U257" s="541" t="str">
        <f>_xlfn.XLOOKUP($C257, '15. New Fleet Description'!$A$14:$A$815,'15. New Fleet Description'!V$14:V$815, "", 0, 1)</f>
        <v/>
      </c>
      <c r="V257" s="541" t="str">
        <f>_xlfn.XLOOKUP($C257, '15. New Fleet Description'!$A$14:$A$815,'15. New Fleet Description'!W$14:W$815, "", 0, 1)</f>
        <v/>
      </c>
      <c r="W257" s="541" t="str">
        <f>_xlfn.XLOOKUP($C257, '15. New Fleet Description'!$A$14:$A$815,'15. New Fleet Description'!X$14:X$815, "", 0, 1)</f>
        <v/>
      </c>
      <c r="X257" s="541" t="str">
        <f>_xlfn.XLOOKUP($C257, '15. New Fleet Description'!$A$14:$A$815,'15. New Fleet Description'!Z$14:Z$815, "", 0, 1)</f>
        <v/>
      </c>
      <c r="Y257" s="541" t="str">
        <f>_xlfn.XLOOKUP($C257, '15. New Fleet Description'!$A$14:$A$815,'15. New Fleet Description'!AA$14:AA$815, "", 0, 1)</f>
        <v/>
      </c>
      <c r="Z257" s="541" t="str">
        <f>_xlfn.XLOOKUP($C257, '15. New Fleet Description'!$A$14:$A$815,'15. New Fleet Description'!AB$14:AB$815, "", 0, 1)</f>
        <v/>
      </c>
      <c r="AA257" s="1076"/>
      <c r="AB257" s="1076" t="s">
        <v>212</v>
      </c>
      <c r="AC257" s="1091"/>
      <c r="AD257" s="1011"/>
      <c r="AE257" s="1011"/>
      <c r="AF257" s="1011"/>
      <c r="AG257" s="1092"/>
      <c r="AH257" s="1093"/>
      <c r="AI257" s="1093"/>
      <c r="AJ257" s="1093"/>
      <c r="AK257" s="1093"/>
      <c r="AL257" s="1093"/>
      <c r="AM257" s="1093"/>
      <c r="AN257" s="1093"/>
      <c r="AO257" s="1093"/>
      <c r="AP257" s="1094"/>
      <c r="AQ257" s="1092"/>
      <c r="AR257" s="1093"/>
      <c r="AS257" s="1093"/>
      <c r="AT257" s="1093"/>
      <c r="AU257" s="1093"/>
      <c r="AV257" s="1093"/>
      <c r="AW257" s="1093"/>
      <c r="AX257" s="1093"/>
      <c r="AY257" s="1093"/>
      <c r="AZ257" s="1093"/>
      <c r="BA257" s="1093"/>
      <c r="BB257" s="1093"/>
      <c r="BC257" s="1095"/>
      <c r="BD257" s="1096"/>
      <c r="BE257" s="1096"/>
      <c r="BF257" s="1237"/>
      <c r="BG257" s="1092"/>
      <c r="BH257" s="1093"/>
      <c r="BI257" s="1093"/>
      <c r="BJ257" s="1093"/>
      <c r="BK257" s="1097"/>
      <c r="BL257" s="1098"/>
      <c r="BM257" s="1093"/>
    </row>
    <row r="258" spans="1:65" ht="30" x14ac:dyDescent="0.25">
      <c r="A258" s="1182" t="s">
        <v>1818</v>
      </c>
      <c r="B258" s="1021"/>
      <c r="C258" s="1075"/>
      <c r="D258" s="515" t="str">
        <f>_xlfn.XLOOKUP($C258, '15. New Fleet Description'!$A$14:$A$815,'15. New Fleet Description'!H$14:H$815, "", 0, 1)</f>
        <v/>
      </c>
      <c r="E258" s="541" t="str">
        <f>_xlfn.XLOOKUP($C258, '15. New Fleet Description'!$A$14:$A$815,'15. New Fleet Description'!B$14:B$815, "", 0, 1)</f>
        <v/>
      </c>
      <c r="F258" s="541" t="str">
        <f>_xlfn.XLOOKUP($C258, '15. New Fleet Description'!$A$14:$A$815,'15. New Fleet Description'!C$14:C$815, "", 0, 1)</f>
        <v/>
      </c>
      <c r="G258" s="541" t="str">
        <f>_xlfn.XLOOKUP($C258, '15. New Fleet Description'!$A$14:$A$815,'15. New Fleet Description'!D$14:D$815, "", 0, 1)</f>
        <v/>
      </c>
      <c r="H258" s="541" t="str">
        <f>_xlfn.XLOOKUP($C258, '15. New Fleet Description'!$A$14:$A$815,'15. New Fleet Description'!E$14:E$815, "", 0, 1)</f>
        <v/>
      </c>
      <c r="I258" s="541" t="str">
        <f>_xlfn.XLOOKUP($C258, '15. New Fleet Description'!$A$14:$A$815,'15. New Fleet Description'!F$14:F$815, "", 0, 1)</f>
        <v/>
      </c>
      <c r="J258" s="541" t="str">
        <f>_xlfn.XLOOKUP($C258, '15. New Fleet Description'!$A$14:$A$815,'15. New Fleet Description'!G$14:G$815, "", 0, 1)</f>
        <v/>
      </c>
      <c r="K258" s="726" t="str">
        <f>_xlfn.XLOOKUP($C258, '15. New Fleet Description'!$A$14:$A$815,'15. New Fleet Description'!K$14:K$815, "", 0, 1)</f>
        <v/>
      </c>
      <c r="L258" s="541" t="str">
        <f>_xlfn.XLOOKUP($C258, '15. New Fleet Description'!$A$14:$A$815,'15. New Fleet Description'!L$14:L$815, "", 0, 1)</f>
        <v/>
      </c>
      <c r="M258" s="541" t="str">
        <f>_xlfn.XLOOKUP($C258, '15. New Fleet Description'!$A$14:$A$815,'15. New Fleet Description'!M$14:M$815, "", 0, 1)</f>
        <v/>
      </c>
      <c r="N258" s="541" t="str">
        <f>_xlfn.XLOOKUP($C258, '15. New Fleet Description'!$A$14:$A$815,'15. New Fleet Description'!N$14:N$815, "", 0, 1)</f>
        <v/>
      </c>
      <c r="O258" s="541" t="str">
        <f>_xlfn.XLOOKUP($C258, '15. New Fleet Description'!$A$14:$A$815,'15. New Fleet Description'!O$14:O$815, "", 0, 1)</f>
        <v/>
      </c>
      <c r="P258" s="541" t="str">
        <f>_xlfn.XLOOKUP($C258, '15. New Fleet Description'!$A$14:$A$815,'15. New Fleet Description'!P$14:P$815, "", 0, 1)</f>
        <v/>
      </c>
      <c r="Q258" s="541" t="str">
        <f>_xlfn.XLOOKUP($C258, '15. New Fleet Description'!$A$14:$A$815,'15. New Fleet Description'!R$14:R$815, "", 0, 1)</f>
        <v/>
      </c>
      <c r="R258" s="541" t="str">
        <f>_xlfn.XLOOKUP($C258, '15. New Fleet Description'!$A$14:$A$815,'15. New Fleet Description'!S$14:S$815, "", 0, 1)</f>
        <v/>
      </c>
      <c r="S258" s="541" t="str">
        <f>_xlfn.XLOOKUP($C258, '15. New Fleet Description'!$A$14:$A$815,'15. New Fleet Description'!T$14:T$815, "", 0, 1)</f>
        <v/>
      </c>
      <c r="T258" s="541" t="str">
        <f>_xlfn.XLOOKUP($C258, '15. New Fleet Description'!$A$14:$A$815,'15. New Fleet Description'!U$14:U$815, "", 0, 1)</f>
        <v/>
      </c>
      <c r="U258" s="541" t="str">
        <f>_xlfn.XLOOKUP($C258, '15. New Fleet Description'!$A$14:$A$815,'15. New Fleet Description'!V$14:V$815, "", 0, 1)</f>
        <v/>
      </c>
      <c r="V258" s="541" t="str">
        <f>_xlfn.XLOOKUP($C258, '15. New Fleet Description'!$A$14:$A$815,'15. New Fleet Description'!W$14:W$815, "", 0, 1)</f>
        <v/>
      </c>
      <c r="W258" s="541" t="str">
        <f>_xlfn.XLOOKUP($C258, '15. New Fleet Description'!$A$14:$A$815,'15. New Fleet Description'!X$14:X$815, "", 0, 1)</f>
        <v/>
      </c>
      <c r="X258" s="541" t="str">
        <f>_xlfn.XLOOKUP($C258, '15. New Fleet Description'!$A$14:$A$815,'15. New Fleet Description'!Z$14:Z$815, "", 0, 1)</f>
        <v/>
      </c>
      <c r="Y258" s="541" t="str">
        <f>_xlfn.XLOOKUP($C258, '15. New Fleet Description'!$A$14:$A$815,'15. New Fleet Description'!AA$14:AA$815, "", 0, 1)</f>
        <v/>
      </c>
      <c r="Z258" s="541" t="str">
        <f>_xlfn.XLOOKUP($C258, '15. New Fleet Description'!$A$14:$A$815,'15. New Fleet Description'!AB$14:AB$815, "", 0, 1)</f>
        <v/>
      </c>
      <c r="AA258" s="1076"/>
      <c r="AB258" s="1076" t="s">
        <v>212</v>
      </c>
      <c r="AC258" s="1091"/>
      <c r="AD258" s="1011"/>
      <c r="AE258" s="1011"/>
      <c r="AF258" s="1011"/>
      <c r="AG258" s="1092"/>
      <c r="AH258" s="1093"/>
      <c r="AI258" s="1093"/>
      <c r="AJ258" s="1093"/>
      <c r="AK258" s="1093"/>
      <c r="AL258" s="1093"/>
      <c r="AM258" s="1093"/>
      <c r="AN258" s="1093"/>
      <c r="AO258" s="1093"/>
      <c r="AP258" s="1094"/>
      <c r="AQ258" s="1092"/>
      <c r="AR258" s="1093"/>
      <c r="AS258" s="1093"/>
      <c r="AT258" s="1093"/>
      <c r="AU258" s="1093"/>
      <c r="AV258" s="1093"/>
      <c r="AW258" s="1093"/>
      <c r="AX258" s="1093"/>
      <c r="AY258" s="1093"/>
      <c r="AZ258" s="1093"/>
      <c r="BA258" s="1093"/>
      <c r="BB258" s="1093"/>
      <c r="BC258" s="1095"/>
      <c r="BD258" s="1096"/>
      <c r="BE258" s="1096"/>
      <c r="BF258" s="1237"/>
      <c r="BG258" s="1092"/>
      <c r="BH258" s="1093"/>
      <c r="BI258" s="1093"/>
      <c r="BJ258" s="1093"/>
      <c r="BK258" s="1097"/>
      <c r="BL258" s="1098"/>
      <c r="BM258" s="1093"/>
    </row>
    <row r="259" spans="1:65" ht="30" x14ac:dyDescent="0.25">
      <c r="A259" s="1182" t="s">
        <v>1819</v>
      </c>
      <c r="B259" s="1021"/>
      <c r="C259" s="1075"/>
      <c r="D259" s="515" t="str">
        <f>_xlfn.XLOOKUP($C259, '15. New Fleet Description'!$A$14:$A$815,'15. New Fleet Description'!H$14:H$815, "", 0, 1)</f>
        <v/>
      </c>
      <c r="E259" s="541" t="str">
        <f>_xlfn.XLOOKUP($C259, '15. New Fleet Description'!$A$14:$A$815,'15. New Fleet Description'!B$14:B$815, "", 0, 1)</f>
        <v/>
      </c>
      <c r="F259" s="541" t="str">
        <f>_xlfn.XLOOKUP($C259, '15. New Fleet Description'!$A$14:$A$815,'15. New Fleet Description'!C$14:C$815, "", 0, 1)</f>
        <v/>
      </c>
      <c r="G259" s="541" t="str">
        <f>_xlfn.XLOOKUP($C259, '15. New Fleet Description'!$A$14:$A$815,'15. New Fleet Description'!D$14:D$815, "", 0, 1)</f>
        <v/>
      </c>
      <c r="H259" s="541" t="str">
        <f>_xlfn.XLOOKUP($C259, '15. New Fleet Description'!$A$14:$A$815,'15. New Fleet Description'!E$14:E$815, "", 0, 1)</f>
        <v/>
      </c>
      <c r="I259" s="541" t="str">
        <f>_xlfn.XLOOKUP($C259, '15. New Fleet Description'!$A$14:$A$815,'15. New Fleet Description'!F$14:F$815, "", 0, 1)</f>
        <v/>
      </c>
      <c r="J259" s="541" t="str">
        <f>_xlfn.XLOOKUP($C259, '15. New Fleet Description'!$A$14:$A$815,'15. New Fleet Description'!G$14:G$815, "", 0, 1)</f>
        <v/>
      </c>
      <c r="K259" s="726" t="str">
        <f>_xlfn.XLOOKUP($C259, '15. New Fleet Description'!$A$14:$A$815,'15. New Fleet Description'!K$14:K$815, "", 0, 1)</f>
        <v/>
      </c>
      <c r="L259" s="541" t="str">
        <f>_xlfn.XLOOKUP($C259, '15. New Fleet Description'!$A$14:$A$815,'15. New Fleet Description'!L$14:L$815, "", 0, 1)</f>
        <v/>
      </c>
      <c r="M259" s="541" t="str">
        <f>_xlfn.XLOOKUP($C259, '15. New Fleet Description'!$A$14:$A$815,'15. New Fleet Description'!M$14:M$815, "", 0, 1)</f>
        <v/>
      </c>
      <c r="N259" s="541" t="str">
        <f>_xlfn.XLOOKUP($C259, '15. New Fleet Description'!$A$14:$A$815,'15. New Fleet Description'!N$14:N$815, "", 0, 1)</f>
        <v/>
      </c>
      <c r="O259" s="541" t="str">
        <f>_xlfn.XLOOKUP($C259, '15. New Fleet Description'!$A$14:$A$815,'15. New Fleet Description'!O$14:O$815, "", 0, 1)</f>
        <v/>
      </c>
      <c r="P259" s="541" t="str">
        <f>_xlfn.XLOOKUP($C259, '15. New Fleet Description'!$A$14:$A$815,'15. New Fleet Description'!P$14:P$815, "", 0, 1)</f>
        <v/>
      </c>
      <c r="Q259" s="541" t="str">
        <f>_xlfn.XLOOKUP($C259, '15. New Fleet Description'!$A$14:$A$815,'15. New Fleet Description'!R$14:R$815, "", 0, 1)</f>
        <v/>
      </c>
      <c r="R259" s="541" t="str">
        <f>_xlfn.XLOOKUP($C259, '15. New Fleet Description'!$A$14:$A$815,'15. New Fleet Description'!S$14:S$815, "", 0, 1)</f>
        <v/>
      </c>
      <c r="S259" s="541" t="str">
        <f>_xlfn.XLOOKUP($C259, '15. New Fleet Description'!$A$14:$A$815,'15. New Fleet Description'!T$14:T$815, "", 0, 1)</f>
        <v/>
      </c>
      <c r="T259" s="541" t="str">
        <f>_xlfn.XLOOKUP($C259, '15. New Fleet Description'!$A$14:$A$815,'15. New Fleet Description'!U$14:U$815, "", 0, 1)</f>
        <v/>
      </c>
      <c r="U259" s="541" t="str">
        <f>_xlfn.XLOOKUP($C259, '15. New Fleet Description'!$A$14:$A$815,'15. New Fleet Description'!V$14:V$815, "", 0, 1)</f>
        <v/>
      </c>
      <c r="V259" s="541" t="str">
        <f>_xlfn.XLOOKUP($C259, '15. New Fleet Description'!$A$14:$A$815,'15. New Fleet Description'!W$14:W$815, "", 0, 1)</f>
        <v/>
      </c>
      <c r="W259" s="541" t="str">
        <f>_xlfn.XLOOKUP($C259, '15. New Fleet Description'!$A$14:$A$815,'15. New Fleet Description'!X$14:X$815, "", 0, 1)</f>
        <v/>
      </c>
      <c r="X259" s="541" t="str">
        <f>_xlfn.XLOOKUP($C259, '15. New Fleet Description'!$A$14:$A$815,'15. New Fleet Description'!Z$14:Z$815, "", 0, 1)</f>
        <v/>
      </c>
      <c r="Y259" s="541" t="str">
        <f>_xlfn.XLOOKUP($C259, '15. New Fleet Description'!$A$14:$A$815,'15. New Fleet Description'!AA$14:AA$815, "", 0, 1)</f>
        <v/>
      </c>
      <c r="Z259" s="541" t="str">
        <f>_xlfn.XLOOKUP($C259, '15. New Fleet Description'!$A$14:$A$815,'15. New Fleet Description'!AB$14:AB$815, "", 0, 1)</f>
        <v/>
      </c>
      <c r="AA259" s="1076"/>
      <c r="AB259" s="1076" t="s">
        <v>212</v>
      </c>
      <c r="AC259" s="1091"/>
      <c r="AD259" s="1011"/>
      <c r="AE259" s="1011"/>
      <c r="AF259" s="1011"/>
      <c r="AG259" s="1092"/>
      <c r="AH259" s="1093"/>
      <c r="AI259" s="1093"/>
      <c r="AJ259" s="1093"/>
      <c r="AK259" s="1093"/>
      <c r="AL259" s="1093"/>
      <c r="AM259" s="1093"/>
      <c r="AN259" s="1093"/>
      <c r="AO259" s="1093"/>
      <c r="AP259" s="1094"/>
      <c r="AQ259" s="1092"/>
      <c r="AR259" s="1093"/>
      <c r="AS259" s="1093"/>
      <c r="AT259" s="1093"/>
      <c r="AU259" s="1093"/>
      <c r="AV259" s="1093"/>
      <c r="AW259" s="1093"/>
      <c r="AX259" s="1093"/>
      <c r="AY259" s="1093"/>
      <c r="AZ259" s="1093"/>
      <c r="BA259" s="1093"/>
      <c r="BB259" s="1093"/>
      <c r="BC259" s="1095"/>
      <c r="BD259" s="1096"/>
      <c r="BE259" s="1096"/>
      <c r="BF259" s="1237"/>
      <c r="BG259" s="1092"/>
      <c r="BH259" s="1093"/>
      <c r="BI259" s="1093"/>
      <c r="BJ259" s="1093"/>
      <c r="BK259" s="1097"/>
      <c r="BL259" s="1098"/>
      <c r="BM259" s="1093"/>
    </row>
    <row r="260" spans="1:65" ht="30" x14ac:dyDescent="0.25">
      <c r="A260" s="1182" t="s">
        <v>1820</v>
      </c>
      <c r="B260" s="1021"/>
      <c r="C260" s="1075"/>
      <c r="D260" s="515" t="str">
        <f>_xlfn.XLOOKUP($C260, '15. New Fleet Description'!$A$14:$A$815,'15. New Fleet Description'!H$14:H$815, "", 0, 1)</f>
        <v/>
      </c>
      <c r="E260" s="541" t="str">
        <f>_xlfn.XLOOKUP($C260, '15. New Fleet Description'!$A$14:$A$815,'15. New Fleet Description'!B$14:B$815, "", 0, 1)</f>
        <v/>
      </c>
      <c r="F260" s="541" t="str">
        <f>_xlfn.XLOOKUP($C260, '15. New Fleet Description'!$A$14:$A$815,'15. New Fleet Description'!C$14:C$815, "", 0, 1)</f>
        <v/>
      </c>
      <c r="G260" s="541" t="str">
        <f>_xlfn.XLOOKUP($C260, '15. New Fleet Description'!$A$14:$A$815,'15. New Fleet Description'!D$14:D$815, "", 0, 1)</f>
        <v/>
      </c>
      <c r="H260" s="541" t="str">
        <f>_xlfn.XLOOKUP($C260, '15. New Fleet Description'!$A$14:$A$815,'15. New Fleet Description'!E$14:E$815, "", 0, 1)</f>
        <v/>
      </c>
      <c r="I260" s="541" t="str">
        <f>_xlfn.XLOOKUP($C260, '15. New Fleet Description'!$A$14:$A$815,'15. New Fleet Description'!F$14:F$815, "", 0, 1)</f>
        <v/>
      </c>
      <c r="J260" s="541" t="str">
        <f>_xlfn.XLOOKUP($C260, '15. New Fleet Description'!$A$14:$A$815,'15. New Fleet Description'!G$14:G$815, "", 0, 1)</f>
        <v/>
      </c>
      <c r="K260" s="726" t="str">
        <f>_xlfn.XLOOKUP($C260, '15. New Fleet Description'!$A$14:$A$815,'15. New Fleet Description'!K$14:K$815, "", 0, 1)</f>
        <v/>
      </c>
      <c r="L260" s="541" t="str">
        <f>_xlfn.XLOOKUP($C260, '15. New Fleet Description'!$A$14:$A$815,'15. New Fleet Description'!L$14:L$815, "", 0, 1)</f>
        <v/>
      </c>
      <c r="M260" s="541" t="str">
        <f>_xlfn.XLOOKUP($C260, '15. New Fleet Description'!$A$14:$A$815,'15. New Fleet Description'!M$14:M$815, "", 0, 1)</f>
        <v/>
      </c>
      <c r="N260" s="541" t="str">
        <f>_xlfn.XLOOKUP($C260, '15. New Fleet Description'!$A$14:$A$815,'15. New Fleet Description'!N$14:N$815, "", 0, 1)</f>
        <v/>
      </c>
      <c r="O260" s="541" t="str">
        <f>_xlfn.XLOOKUP($C260, '15. New Fleet Description'!$A$14:$A$815,'15. New Fleet Description'!O$14:O$815, "", 0, 1)</f>
        <v/>
      </c>
      <c r="P260" s="541" t="str">
        <f>_xlfn.XLOOKUP($C260, '15. New Fleet Description'!$A$14:$A$815,'15. New Fleet Description'!P$14:P$815, "", 0, 1)</f>
        <v/>
      </c>
      <c r="Q260" s="541" t="str">
        <f>_xlfn.XLOOKUP($C260, '15. New Fleet Description'!$A$14:$A$815,'15. New Fleet Description'!R$14:R$815, "", 0, 1)</f>
        <v/>
      </c>
      <c r="R260" s="541" t="str">
        <f>_xlfn.XLOOKUP($C260, '15. New Fleet Description'!$A$14:$A$815,'15. New Fleet Description'!S$14:S$815, "", 0, 1)</f>
        <v/>
      </c>
      <c r="S260" s="541" t="str">
        <f>_xlfn.XLOOKUP($C260, '15. New Fleet Description'!$A$14:$A$815,'15. New Fleet Description'!T$14:T$815, "", 0, 1)</f>
        <v/>
      </c>
      <c r="T260" s="541" t="str">
        <f>_xlfn.XLOOKUP($C260, '15. New Fleet Description'!$A$14:$A$815,'15. New Fleet Description'!U$14:U$815, "", 0, 1)</f>
        <v/>
      </c>
      <c r="U260" s="541" t="str">
        <f>_xlfn.XLOOKUP($C260, '15. New Fleet Description'!$A$14:$A$815,'15. New Fleet Description'!V$14:V$815, "", 0, 1)</f>
        <v/>
      </c>
      <c r="V260" s="541" t="str">
        <f>_xlfn.XLOOKUP($C260, '15. New Fleet Description'!$A$14:$A$815,'15. New Fleet Description'!W$14:W$815, "", 0, 1)</f>
        <v/>
      </c>
      <c r="W260" s="541" t="str">
        <f>_xlfn.XLOOKUP($C260, '15. New Fleet Description'!$A$14:$A$815,'15. New Fleet Description'!X$14:X$815, "", 0, 1)</f>
        <v/>
      </c>
      <c r="X260" s="541" t="str">
        <f>_xlfn.XLOOKUP($C260, '15. New Fleet Description'!$A$14:$A$815,'15. New Fleet Description'!Z$14:Z$815, "", 0, 1)</f>
        <v/>
      </c>
      <c r="Y260" s="541" t="str">
        <f>_xlfn.XLOOKUP($C260, '15. New Fleet Description'!$A$14:$A$815,'15. New Fleet Description'!AA$14:AA$815, "", 0, 1)</f>
        <v/>
      </c>
      <c r="Z260" s="541" t="str">
        <f>_xlfn.XLOOKUP($C260, '15. New Fleet Description'!$A$14:$A$815,'15. New Fleet Description'!AB$14:AB$815, "", 0, 1)</f>
        <v/>
      </c>
      <c r="AA260" s="1076"/>
      <c r="AB260" s="1076" t="s">
        <v>212</v>
      </c>
      <c r="AC260" s="1091"/>
      <c r="AD260" s="1011"/>
      <c r="AE260" s="1011"/>
      <c r="AF260" s="1011"/>
      <c r="AG260" s="1092"/>
      <c r="AH260" s="1093"/>
      <c r="AI260" s="1093"/>
      <c r="AJ260" s="1093"/>
      <c r="AK260" s="1093"/>
      <c r="AL260" s="1093"/>
      <c r="AM260" s="1093"/>
      <c r="AN260" s="1093"/>
      <c r="AO260" s="1093"/>
      <c r="AP260" s="1094"/>
      <c r="AQ260" s="1092"/>
      <c r="AR260" s="1093"/>
      <c r="AS260" s="1093"/>
      <c r="AT260" s="1093"/>
      <c r="AU260" s="1093"/>
      <c r="AV260" s="1093"/>
      <c r="AW260" s="1093"/>
      <c r="AX260" s="1093"/>
      <c r="AY260" s="1093"/>
      <c r="AZ260" s="1093"/>
      <c r="BA260" s="1093"/>
      <c r="BB260" s="1093"/>
      <c r="BC260" s="1095"/>
      <c r="BD260" s="1096"/>
      <c r="BE260" s="1096"/>
      <c r="BF260" s="1237"/>
      <c r="BG260" s="1092"/>
      <c r="BH260" s="1093"/>
      <c r="BI260" s="1093"/>
      <c r="BJ260" s="1093"/>
      <c r="BK260" s="1097"/>
      <c r="BL260" s="1098"/>
      <c r="BM260" s="1093"/>
    </row>
    <row r="261" spans="1:65" ht="30" x14ac:dyDescent="0.25">
      <c r="A261" s="1182" t="s">
        <v>1821</v>
      </c>
      <c r="B261" s="1021"/>
      <c r="C261" s="1075"/>
      <c r="D261" s="515" t="str">
        <f>_xlfn.XLOOKUP($C261, '15. New Fleet Description'!$A$14:$A$815,'15. New Fleet Description'!H$14:H$815, "", 0, 1)</f>
        <v/>
      </c>
      <c r="E261" s="541" t="str">
        <f>_xlfn.XLOOKUP($C261, '15. New Fleet Description'!$A$14:$A$815,'15. New Fleet Description'!B$14:B$815, "", 0, 1)</f>
        <v/>
      </c>
      <c r="F261" s="541" t="str">
        <f>_xlfn.XLOOKUP($C261, '15. New Fleet Description'!$A$14:$A$815,'15. New Fleet Description'!C$14:C$815, "", 0, 1)</f>
        <v/>
      </c>
      <c r="G261" s="541" t="str">
        <f>_xlfn.XLOOKUP($C261, '15. New Fleet Description'!$A$14:$A$815,'15. New Fleet Description'!D$14:D$815, "", 0, 1)</f>
        <v/>
      </c>
      <c r="H261" s="541" t="str">
        <f>_xlfn.XLOOKUP($C261, '15. New Fleet Description'!$A$14:$A$815,'15. New Fleet Description'!E$14:E$815, "", 0, 1)</f>
        <v/>
      </c>
      <c r="I261" s="541" t="str">
        <f>_xlfn.XLOOKUP($C261, '15. New Fleet Description'!$A$14:$A$815,'15. New Fleet Description'!F$14:F$815, "", 0, 1)</f>
        <v/>
      </c>
      <c r="J261" s="541" t="str">
        <f>_xlfn.XLOOKUP($C261, '15. New Fleet Description'!$A$14:$A$815,'15. New Fleet Description'!G$14:G$815, "", 0, 1)</f>
        <v/>
      </c>
      <c r="K261" s="726" t="str">
        <f>_xlfn.XLOOKUP($C261, '15. New Fleet Description'!$A$14:$A$815,'15. New Fleet Description'!K$14:K$815, "", 0, 1)</f>
        <v/>
      </c>
      <c r="L261" s="541" t="str">
        <f>_xlfn.XLOOKUP($C261, '15. New Fleet Description'!$A$14:$A$815,'15. New Fleet Description'!L$14:L$815, "", 0, 1)</f>
        <v/>
      </c>
      <c r="M261" s="541" t="str">
        <f>_xlfn.XLOOKUP($C261, '15. New Fleet Description'!$A$14:$A$815,'15. New Fleet Description'!M$14:M$815, "", 0, 1)</f>
        <v/>
      </c>
      <c r="N261" s="541" t="str">
        <f>_xlfn.XLOOKUP($C261, '15. New Fleet Description'!$A$14:$A$815,'15. New Fleet Description'!N$14:N$815, "", 0, 1)</f>
        <v/>
      </c>
      <c r="O261" s="541" t="str">
        <f>_xlfn.XLOOKUP($C261, '15. New Fleet Description'!$A$14:$A$815,'15. New Fleet Description'!O$14:O$815, "", 0, 1)</f>
        <v/>
      </c>
      <c r="P261" s="541" t="str">
        <f>_xlfn.XLOOKUP($C261, '15. New Fleet Description'!$A$14:$A$815,'15. New Fleet Description'!P$14:P$815, "", 0, 1)</f>
        <v/>
      </c>
      <c r="Q261" s="541" t="str">
        <f>_xlfn.XLOOKUP($C261, '15. New Fleet Description'!$A$14:$A$815,'15. New Fleet Description'!R$14:R$815, "", 0, 1)</f>
        <v/>
      </c>
      <c r="R261" s="541" t="str">
        <f>_xlfn.XLOOKUP($C261, '15. New Fleet Description'!$A$14:$A$815,'15. New Fleet Description'!S$14:S$815, "", 0, 1)</f>
        <v/>
      </c>
      <c r="S261" s="541" t="str">
        <f>_xlfn.XLOOKUP($C261, '15. New Fleet Description'!$A$14:$A$815,'15. New Fleet Description'!T$14:T$815, "", 0, 1)</f>
        <v/>
      </c>
      <c r="T261" s="541" t="str">
        <f>_xlfn.XLOOKUP($C261, '15. New Fleet Description'!$A$14:$A$815,'15. New Fleet Description'!U$14:U$815, "", 0, 1)</f>
        <v/>
      </c>
      <c r="U261" s="541" t="str">
        <f>_xlfn.XLOOKUP($C261, '15. New Fleet Description'!$A$14:$A$815,'15. New Fleet Description'!V$14:V$815, "", 0, 1)</f>
        <v/>
      </c>
      <c r="V261" s="541" t="str">
        <f>_xlfn.XLOOKUP($C261, '15. New Fleet Description'!$A$14:$A$815,'15. New Fleet Description'!W$14:W$815, "", 0, 1)</f>
        <v/>
      </c>
      <c r="W261" s="541" t="str">
        <f>_xlfn.XLOOKUP($C261, '15. New Fleet Description'!$A$14:$A$815,'15. New Fleet Description'!X$14:X$815, "", 0, 1)</f>
        <v/>
      </c>
      <c r="X261" s="541" t="str">
        <f>_xlfn.XLOOKUP($C261, '15. New Fleet Description'!$A$14:$A$815,'15. New Fleet Description'!Z$14:Z$815, "", 0, 1)</f>
        <v/>
      </c>
      <c r="Y261" s="541" t="str">
        <f>_xlfn.XLOOKUP($C261, '15. New Fleet Description'!$A$14:$A$815,'15. New Fleet Description'!AA$14:AA$815, "", 0, 1)</f>
        <v/>
      </c>
      <c r="Z261" s="541" t="str">
        <f>_xlfn.XLOOKUP($C261, '15. New Fleet Description'!$A$14:$A$815,'15. New Fleet Description'!AB$14:AB$815, "", 0, 1)</f>
        <v/>
      </c>
      <c r="AA261" s="1076"/>
      <c r="AB261" s="1076" t="s">
        <v>212</v>
      </c>
      <c r="AC261" s="1091"/>
      <c r="AD261" s="1011"/>
      <c r="AE261" s="1011"/>
      <c r="AF261" s="1011"/>
      <c r="AG261" s="1092"/>
      <c r="AH261" s="1093"/>
      <c r="AI261" s="1093"/>
      <c r="AJ261" s="1093"/>
      <c r="AK261" s="1093"/>
      <c r="AL261" s="1093"/>
      <c r="AM261" s="1093"/>
      <c r="AN261" s="1093"/>
      <c r="AO261" s="1093"/>
      <c r="AP261" s="1094"/>
      <c r="AQ261" s="1092"/>
      <c r="AR261" s="1093"/>
      <c r="AS261" s="1093"/>
      <c r="AT261" s="1093"/>
      <c r="AU261" s="1093"/>
      <c r="AV261" s="1093"/>
      <c r="AW261" s="1093"/>
      <c r="AX261" s="1093"/>
      <c r="AY261" s="1093"/>
      <c r="AZ261" s="1093"/>
      <c r="BA261" s="1093"/>
      <c r="BB261" s="1093"/>
      <c r="BC261" s="1095"/>
      <c r="BD261" s="1096"/>
      <c r="BE261" s="1096"/>
      <c r="BF261" s="1237"/>
      <c r="BG261" s="1092"/>
      <c r="BH261" s="1093"/>
      <c r="BI261" s="1093"/>
      <c r="BJ261" s="1093"/>
      <c r="BK261" s="1097"/>
      <c r="BL261" s="1098"/>
      <c r="BM261" s="1093"/>
    </row>
    <row r="262" spans="1:65" ht="30" x14ac:dyDescent="0.25">
      <c r="A262" s="1182" t="s">
        <v>1822</v>
      </c>
      <c r="B262" s="1021"/>
      <c r="C262" s="1075"/>
      <c r="D262" s="515" t="str">
        <f>_xlfn.XLOOKUP($C262, '15. New Fleet Description'!$A$14:$A$815,'15. New Fleet Description'!H$14:H$815, "", 0, 1)</f>
        <v/>
      </c>
      <c r="E262" s="541" t="str">
        <f>_xlfn.XLOOKUP($C262, '15. New Fleet Description'!$A$14:$A$815,'15. New Fleet Description'!B$14:B$815, "", 0, 1)</f>
        <v/>
      </c>
      <c r="F262" s="541" t="str">
        <f>_xlfn.XLOOKUP($C262, '15. New Fleet Description'!$A$14:$A$815,'15. New Fleet Description'!C$14:C$815, "", 0, 1)</f>
        <v/>
      </c>
      <c r="G262" s="541" t="str">
        <f>_xlfn.XLOOKUP($C262, '15. New Fleet Description'!$A$14:$A$815,'15. New Fleet Description'!D$14:D$815, "", 0, 1)</f>
        <v/>
      </c>
      <c r="H262" s="541" t="str">
        <f>_xlfn.XLOOKUP($C262, '15. New Fleet Description'!$A$14:$A$815,'15. New Fleet Description'!E$14:E$815, "", 0, 1)</f>
        <v/>
      </c>
      <c r="I262" s="541" t="str">
        <f>_xlfn.XLOOKUP($C262, '15. New Fleet Description'!$A$14:$A$815,'15. New Fleet Description'!F$14:F$815, "", 0, 1)</f>
        <v/>
      </c>
      <c r="J262" s="541" t="str">
        <f>_xlfn.XLOOKUP($C262, '15. New Fleet Description'!$A$14:$A$815,'15. New Fleet Description'!G$14:G$815, "", 0, 1)</f>
        <v/>
      </c>
      <c r="K262" s="726" t="str">
        <f>_xlfn.XLOOKUP($C262, '15. New Fleet Description'!$A$14:$A$815,'15. New Fleet Description'!K$14:K$815, "", 0, 1)</f>
        <v/>
      </c>
      <c r="L262" s="541" t="str">
        <f>_xlfn.XLOOKUP($C262, '15. New Fleet Description'!$A$14:$A$815,'15. New Fleet Description'!L$14:L$815, "", 0, 1)</f>
        <v/>
      </c>
      <c r="M262" s="541" t="str">
        <f>_xlfn.XLOOKUP($C262, '15. New Fleet Description'!$A$14:$A$815,'15. New Fleet Description'!M$14:M$815, "", 0, 1)</f>
        <v/>
      </c>
      <c r="N262" s="541" t="str">
        <f>_xlfn.XLOOKUP($C262, '15. New Fleet Description'!$A$14:$A$815,'15. New Fleet Description'!N$14:N$815, "", 0, 1)</f>
        <v/>
      </c>
      <c r="O262" s="541" t="str">
        <f>_xlfn.XLOOKUP($C262, '15. New Fleet Description'!$A$14:$A$815,'15. New Fleet Description'!O$14:O$815, "", 0, 1)</f>
        <v/>
      </c>
      <c r="P262" s="541" t="str">
        <f>_xlfn.XLOOKUP($C262, '15. New Fleet Description'!$A$14:$A$815,'15. New Fleet Description'!P$14:P$815, "", 0, 1)</f>
        <v/>
      </c>
      <c r="Q262" s="541" t="str">
        <f>_xlfn.XLOOKUP($C262, '15. New Fleet Description'!$A$14:$A$815,'15. New Fleet Description'!R$14:R$815, "", 0, 1)</f>
        <v/>
      </c>
      <c r="R262" s="541" t="str">
        <f>_xlfn.XLOOKUP($C262, '15. New Fleet Description'!$A$14:$A$815,'15. New Fleet Description'!S$14:S$815, "", 0, 1)</f>
        <v/>
      </c>
      <c r="S262" s="541" t="str">
        <f>_xlfn.XLOOKUP($C262, '15. New Fleet Description'!$A$14:$A$815,'15. New Fleet Description'!T$14:T$815, "", 0, 1)</f>
        <v/>
      </c>
      <c r="T262" s="541" t="str">
        <f>_xlfn.XLOOKUP($C262, '15. New Fleet Description'!$A$14:$A$815,'15. New Fleet Description'!U$14:U$815, "", 0, 1)</f>
        <v/>
      </c>
      <c r="U262" s="541" t="str">
        <f>_xlfn.XLOOKUP($C262, '15. New Fleet Description'!$A$14:$A$815,'15. New Fleet Description'!V$14:V$815, "", 0, 1)</f>
        <v/>
      </c>
      <c r="V262" s="541" t="str">
        <f>_xlfn.XLOOKUP($C262, '15. New Fleet Description'!$A$14:$A$815,'15. New Fleet Description'!W$14:W$815, "", 0, 1)</f>
        <v/>
      </c>
      <c r="W262" s="541" t="str">
        <f>_xlfn.XLOOKUP($C262, '15. New Fleet Description'!$A$14:$A$815,'15. New Fleet Description'!X$14:X$815, "", 0, 1)</f>
        <v/>
      </c>
      <c r="X262" s="541" t="str">
        <f>_xlfn.XLOOKUP($C262, '15. New Fleet Description'!$A$14:$A$815,'15. New Fleet Description'!Z$14:Z$815, "", 0, 1)</f>
        <v/>
      </c>
      <c r="Y262" s="541" t="str">
        <f>_xlfn.XLOOKUP($C262, '15. New Fleet Description'!$A$14:$A$815,'15. New Fleet Description'!AA$14:AA$815, "", 0, 1)</f>
        <v/>
      </c>
      <c r="Z262" s="541" t="str">
        <f>_xlfn.XLOOKUP($C262, '15. New Fleet Description'!$A$14:$A$815,'15. New Fleet Description'!AB$14:AB$815, "", 0, 1)</f>
        <v/>
      </c>
      <c r="AA262" s="1076"/>
      <c r="AB262" s="1076" t="s">
        <v>212</v>
      </c>
      <c r="AC262" s="1091"/>
      <c r="AD262" s="1011"/>
      <c r="AE262" s="1011"/>
      <c r="AF262" s="1011"/>
      <c r="AG262" s="1092"/>
      <c r="AH262" s="1093"/>
      <c r="AI262" s="1093"/>
      <c r="AJ262" s="1093"/>
      <c r="AK262" s="1093"/>
      <c r="AL262" s="1093"/>
      <c r="AM262" s="1093"/>
      <c r="AN262" s="1093"/>
      <c r="AO262" s="1093"/>
      <c r="AP262" s="1094"/>
      <c r="AQ262" s="1092"/>
      <c r="AR262" s="1093"/>
      <c r="AS262" s="1093"/>
      <c r="AT262" s="1093"/>
      <c r="AU262" s="1093"/>
      <c r="AV262" s="1093"/>
      <c r="AW262" s="1093"/>
      <c r="AX262" s="1093"/>
      <c r="AY262" s="1093"/>
      <c r="AZ262" s="1093"/>
      <c r="BA262" s="1093"/>
      <c r="BB262" s="1093"/>
      <c r="BC262" s="1095"/>
      <c r="BD262" s="1096"/>
      <c r="BE262" s="1096"/>
      <c r="BF262" s="1237"/>
      <c r="BG262" s="1092"/>
      <c r="BH262" s="1093"/>
      <c r="BI262" s="1093"/>
      <c r="BJ262" s="1093"/>
      <c r="BK262" s="1097"/>
      <c r="BL262" s="1098"/>
      <c r="BM262" s="1093"/>
    </row>
    <row r="263" spans="1:65" ht="30" x14ac:dyDescent="0.25">
      <c r="A263" s="1182" t="s">
        <v>1823</v>
      </c>
      <c r="B263" s="1021"/>
      <c r="C263" s="1075"/>
      <c r="D263" s="515" t="str">
        <f>_xlfn.XLOOKUP($C263, '15. New Fleet Description'!$A$14:$A$815,'15. New Fleet Description'!H$14:H$815, "", 0, 1)</f>
        <v/>
      </c>
      <c r="E263" s="541" t="str">
        <f>_xlfn.XLOOKUP($C263, '15. New Fleet Description'!$A$14:$A$815,'15. New Fleet Description'!B$14:B$815, "", 0, 1)</f>
        <v/>
      </c>
      <c r="F263" s="541" t="str">
        <f>_xlfn.XLOOKUP($C263, '15. New Fleet Description'!$A$14:$A$815,'15. New Fleet Description'!C$14:C$815, "", 0, 1)</f>
        <v/>
      </c>
      <c r="G263" s="541" t="str">
        <f>_xlfn.XLOOKUP($C263, '15. New Fleet Description'!$A$14:$A$815,'15. New Fleet Description'!D$14:D$815, "", 0, 1)</f>
        <v/>
      </c>
      <c r="H263" s="541" t="str">
        <f>_xlfn.XLOOKUP($C263, '15. New Fleet Description'!$A$14:$A$815,'15. New Fleet Description'!E$14:E$815, "", 0, 1)</f>
        <v/>
      </c>
      <c r="I263" s="541" t="str">
        <f>_xlfn.XLOOKUP($C263, '15. New Fleet Description'!$A$14:$A$815,'15. New Fleet Description'!F$14:F$815, "", 0, 1)</f>
        <v/>
      </c>
      <c r="J263" s="541" t="str">
        <f>_xlfn.XLOOKUP($C263, '15. New Fleet Description'!$A$14:$A$815,'15. New Fleet Description'!G$14:G$815, "", 0, 1)</f>
        <v/>
      </c>
      <c r="K263" s="726" t="str">
        <f>_xlfn.XLOOKUP($C263, '15. New Fleet Description'!$A$14:$A$815,'15. New Fleet Description'!K$14:K$815, "", 0, 1)</f>
        <v/>
      </c>
      <c r="L263" s="541" t="str">
        <f>_xlfn.XLOOKUP($C263, '15. New Fleet Description'!$A$14:$A$815,'15. New Fleet Description'!L$14:L$815, "", 0, 1)</f>
        <v/>
      </c>
      <c r="M263" s="541" t="str">
        <f>_xlfn.XLOOKUP($C263, '15. New Fleet Description'!$A$14:$A$815,'15. New Fleet Description'!M$14:M$815, "", 0, 1)</f>
        <v/>
      </c>
      <c r="N263" s="541" t="str">
        <f>_xlfn.XLOOKUP($C263, '15. New Fleet Description'!$A$14:$A$815,'15. New Fleet Description'!N$14:N$815, "", 0, 1)</f>
        <v/>
      </c>
      <c r="O263" s="541" t="str">
        <f>_xlfn.XLOOKUP($C263, '15. New Fleet Description'!$A$14:$A$815,'15. New Fleet Description'!O$14:O$815, "", 0, 1)</f>
        <v/>
      </c>
      <c r="P263" s="541" t="str">
        <f>_xlfn.XLOOKUP($C263, '15. New Fleet Description'!$A$14:$A$815,'15. New Fleet Description'!P$14:P$815, "", 0, 1)</f>
        <v/>
      </c>
      <c r="Q263" s="541" t="str">
        <f>_xlfn.XLOOKUP($C263, '15. New Fleet Description'!$A$14:$A$815,'15. New Fleet Description'!R$14:R$815, "", 0, 1)</f>
        <v/>
      </c>
      <c r="R263" s="541" t="str">
        <f>_xlfn.XLOOKUP($C263, '15. New Fleet Description'!$A$14:$A$815,'15. New Fleet Description'!S$14:S$815, "", 0, 1)</f>
        <v/>
      </c>
      <c r="S263" s="541" t="str">
        <f>_xlfn.XLOOKUP($C263, '15. New Fleet Description'!$A$14:$A$815,'15. New Fleet Description'!T$14:T$815, "", 0, 1)</f>
        <v/>
      </c>
      <c r="T263" s="541" t="str">
        <f>_xlfn.XLOOKUP($C263, '15. New Fleet Description'!$A$14:$A$815,'15. New Fleet Description'!U$14:U$815, "", 0, 1)</f>
        <v/>
      </c>
      <c r="U263" s="541" t="str">
        <f>_xlfn.XLOOKUP($C263, '15. New Fleet Description'!$A$14:$A$815,'15. New Fleet Description'!V$14:V$815, "", 0, 1)</f>
        <v/>
      </c>
      <c r="V263" s="541" t="str">
        <f>_xlfn.XLOOKUP($C263, '15. New Fleet Description'!$A$14:$A$815,'15. New Fleet Description'!W$14:W$815, "", 0, 1)</f>
        <v/>
      </c>
      <c r="W263" s="541" t="str">
        <f>_xlfn.XLOOKUP($C263, '15. New Fleet Description'!$A$14:$A$815,'15. New Fleet Description'!X$14:X$815, "", 0, 1)</f>
        <v/>
      </c>
      <c r="X263" s="541" t="str">
        <f>_xlfn.XLOOKUP($C263, '15. New Fleet Description'!$A$14:$A$815,'15. New Fleet Description'!Z$14:Z$815, "", 0, 1)</f>
        <v/>
      </c>
      <c r="Y263" s="541" t="str">
        <f>_xlfn.XLOOKUP($C263, '15. New Fleet Description'!$A$14:$A$815,'15. New Fleet Description'!AA$14:AA$815, "", 0, 1)</f>
        <v/>
      </c>
      <c r="Z263" s="541" t="str">
        <f>_xlfn.XLOOKUP($C263, '15. New Fleet Description'!$A$14:$A$815,'15. New Fleet Description'!AB$14:AB$815, "", 0, 1)</f>
        <v/>
      </c>
      <c r="AA263" s="1076"/>
      <c r="AB263" s="1076" t="s">
        <v>212</v>
      </c>
      <c r="AC263" s="1091"/>
      <c r="AD263" s="1011"/>
      <c r="AE263" s="1011"/>
      <c r="AF263" s="1011"/>
      <c r="AG263" s="1092"/>
      <c r="AH263" s="1093"/>
      <c r="AI263" s="1093"/>
      <c r="AJ263" s="1093"/>
      <c r="AK263" s="1093"/>
      <c r="AL263" s="1093"/>
      <c r="AM263" s="1093"/>
      <c r="AN263" s="1093"/>
      <c r="AO263" s="1093"/>
      <c r="AP263" s="1094"/>
      <c r="AQ263" s="1092"/>
      <c r="AR263" s="1093"/>
      <c r="AS263" s="1093"/>
      <c r="AT263" s="1093"/>
      <c r="AU263" s="1093"/>
      <c r="AV263" s="1093"/>
      <c r="AW263" s="1093"/>
      <c r="AX263" s="1093"/>
      <c r="AY263" s="1093"/>
      <c r="AZ263" s="1093"/>
      <c r="BA263" s="1093"/>
      <c r="BB263" s="1093"/>
      <c r="BC263" s="1095"/>
      <c r="BD263" s="1096"/>
      <c r="BE263" s="1096"/>
      <c r="BF263" s="1237"/>
      <c r="BG263" s="1092"/>
      <c r="BH263" s="1093"/>
      <c r="BI263" s="1093"/>
      <c r="BJ263" s="1093"/>
      <c r="BK263" s="1097"/>
      <c r="BL263" s="1098"/>
      <c r="BM263" s="1093"/>
    </row>
    <row r="264" spans="1:65" ht="30" x14ac:dyDescent="0.25">
      <c r="A264" s="1182" t="s">
        <v>1824</v>
      </c>
      <c r="B264" s="1021"/>
      <c r="C264" s="1075"/>
      <c r="D264" s="515" t="str">
        <f>_xlfn.XLOOKUP($C264, '15. New Fleet Description'!$A$14:$A$815,'15. New Fleet Description'!H$14:H$815, "", 0, 1)</f>
        <v/>
      </c>
      <c r="E264" s="541" t="str">
        <f>_xlfn.XLOOKUP($C264, '15. New Fleet Description'!$A$14:$A$815,'15. New Fleet Description'!B$14:B$815, "", 0, 1)</f>
        <v/>
      </c>
      <c r="F264" s="541" t="str">
        <f>_xlfn.XLOOKUP($C264, '15. New Fleet Description'!$A$14:$A$815,'15. New Fleet Description'!C$14:C$815, "", 0, 1)</f>
        <v/>
      </c>
      <c r="G264" s="541" t="str">
        <f>_xlfn.XLOOKUP($C264, '15. New Fleet Description'!$A$14:$A$815,'15. New Fleet Description'!D$14:D$815, "", 0, 1)</f>
        <v/>
      </c>
      <c r="H264" s="541" t="str">
        <f>_xlfn.XLOOKUP($C264, '15. New Fleet Description'!$A$14:$A$815,'15. New Fleet Description'!E$14:E$815, "", 0, 1)</f>
        <v/>
      </c>
      <c r="I264" s="541" t="str">
        <f>_xlfn.XLOOKUP($C264, '15. New Fleet Description'!$A$14:$A$815,'15. New Fleet Description'!F$14:F$815, "", 0, 1)</f>
        <v/>
      </c>
      <c r="J264" s="541" t="str">
        <f>_xlfn.XLOOKUP($C264, '15. New Fleet Description'!$A$14:$A$815,'15. New Fleet Description'!G$14:G$815, "", 0, 1)</f>
        <v/>
      </c>
      <c r="K264" s="726" t="str">
        <f>_xlfn.XLOOKUP($C264, '15. New Fleet Description'!$A$14:$A$815,'15. New Fleet Description'!K$14:K$815, "", 0, 1)</f>
        <v/>
      </c>
      <c r="L264" s="541" t="str">
        <f>_xlfn.XLOOKUP($C264, '15. New Fleet Description'!$A$14:$A$815,'15. New Fleet Description'!L$14:L$815, "", 0, 1)</f>
        <v/>
      </c>
      <c r="M264" s="541" t="str">
        <f>_xlfn.XLOOKUP($C264, '15. New Fleet Description'!$A$14:$A$815,'15. New Fleet Description'!M$14:M$815, "", 0, 1)</f>
        <v/>
      </c>
      <c r="N264" s="541" t="str">
        <f>_xlfn.XLOOKUP($C264, '15. New Fleet Description'!$A$14:$A$815,'15. New Fleet Description'!N$14:N$815, "", 0, 1)</f>
        <v/>
      </c>
      <c r="O264" s="541" t="str">
        <f>_xlfn.XLOOKUP($C264, '15. New Fleet Description'!$A$14:$A$815,'15. New Fleet Description'!O$14:O$815, "", 0, 1)</f>
        <v/>
      </c>
      <c r="P264" s="541" t="str">
        <f>_xlfn.XLOOKUP($C264, '15. New Fleet Description'!$A$14:$A$815,'15. New Fleet Description'!P$14:P$815, "", 0, 1)</f>
        <v/>
      </c>
      <c r="Q264" s="541" t="str">
        <f>_xlfn.XLOOKUP($C264, '15. New Fleet Description'!$A$14:$A$815,'15. New Fleet Description'!R$14:R$815, "", 0, 1)</f>
        <v/>
      </c>
      <c r="R264" s="541" t="str">
        <f>_xlfn.XLOOKUP($C264, '15. New Fleet Description'!$A$14:$A$815,'15. New Fleet Description'!S$14:S$815, "", 0, 1)</f>
        <v/>
      </c>
      <c r="S264" s="541" t="str">
        <f>_xlfn.XLOOKUP($C264, '15. New Fleet Description'!$A$14:$A$815,'15. New Fleet Description'!T$14:T$815, "", 0, 1)</f>
        <v/>
      </c>
      <c r="T264" s="541" t="str">
        <f>_xlfn.XLOOKUP($C264, '15. New Fleet Description'!$A$14:$A$815,'15. New Fleet Description'!U$14:U$815, "", 0, 1)</f>
        <v/>
      </c>
      <c r="U264" s="541" t="str">
        <f>_xlfn.XLOOKUP($C264, '15. New Fleet Description'!$A$14:$A$815,'15. New Fleet Description'!V$14:V$815, "", 0, 1)</f>
        <v/>
      </c>
      <c r="V264" s="541" t="str">
        <f>_xlfn.XLOOKUP($C264, '15. New Fleet Description'!$A$14:$A$815,'15. New Fleet Description'!W$14:W$815, "", 0, 1)</f>
        <v/>
      </c>
      <c r="W264" s="541" t="str">
        <f>_xlfn.XLOOKUP($C264, '15. New Fleet Description'!$A$14:$A$815,'15. New Fleet Description'!X$14:X$815, "", 0, 1)</f>
        <v/>
      </c>
      <c r="X264" s="541" t="str">
        <f>_xlfn.XLOOKUP($C264, '15. New Fleet Description'!$A$14:$A$815,'15. New Fleet Description'!Z$14:Z$815, "", 0, 1)</f>
        <v/>
      </c>
      <c r="Y264" s="541" t="str">
        <f>_xlfn.XLOOKUP($C264, '15. New Fleet Description'!$A$14:$A$815,'15. New Fleet Description'!AA$14:AA$815, "", 0, 1)</f>
        <v/>
      </c>
      <c r="Z264" s="541" t="str">
        <f>_xlfn.XLOOKUP($C264, '15. New Fleet Description'!$A$14:$A$815,'15. New Fleet Description'!AB$14:AB$815, "", 0, 1)</f>
        <v/>
      </c>
      <c r="AA264" s="1076"/>
      <c r="AB264" s="1076" t="s">
        <v>212</v>
      </c>
      <c r="AC264" s="1091"/>
      <c r="AD264" s="1011"/>
      <c r="AE264" s="1011"/>
      <c r="AF264" s="1011"/>
      <c r="AG264" s="1092"/>
      <c r="AH264" s="1093"/>
      <c r="AI264" s="1093"/>
      <c r="AJ264" s="1093"/>
      <c r="AK264" s="1093"/>
      <c r="AL264" s="1093"/>
      <c r="AM264" s="1093"/>
      <c r="AN264" s="1093"/>
      <c r="AO264" s="1093"/>
      <c r="AP264" s="1094"/>
      <c r="AQ264" s="1092"/>
      <c r="AR264" s="1093"/>
      <c r="AS264" s="1093"/>
      <c r="AT264" s="1093"/>
      <c r="AU264" s="1093"/>
      <c r="AV264" s="1093"/>
      <c r="AW264" s="1093"/>
      <c r="AX264" s="1093"/>
      <c r="AY264" s="1093"/>
      <c r="AZ264" s="1093"/>
      <c r="BA264" s="1093"/>
      <c r="BB264" s="1093"/>
      <c r="BC264" s="1095"/>
      <c r="BD264" s="1096"/>
      <c r="BE264" s="1096"/>
      <c r="BF264" s="1237"/>
      <c r="BG264" s="1092"/>
      <c r="BH264" s="1093"/>
      <c r="BI264" s="1093"/>
      <c r="BJ264" s="1093"/>
      <c r="BK264" s="1097"/>
      <c r="BL264" s="1098"/>
      <c r="BM264" s="1093"/>
    </row>
    <row r="265" spans="1:65" ht="30" x14ac:dyDescent="0.25">
      <c r="A265" s="1182" t="s">
        <v>1825</v>
      </c>
      <c r="B265" s="1021"/>
      <c r="C265" s="1075"/>
      <c r="D265" s="515" t="str">
        <f>_xlfn.XLOOKUP($C265, '15. New Fleet Description'!$A$14:$A$815,'15. New Fleet Description'!H$14:H$815, "", 0, 1)</f>
        <v/>
      </c>
      <c r="E265" s="541" t="str">
        <f>_xlfn.XLOOKUP($C265, '15. New Fleet Description'!$A$14:$A$815,'15. New Fleet Description'!B$14:B$815, "", 0, 1)</f>
        <v/>
      </c>
      <c r="F265" s="541" t="str">
        <f>_xlfn.XLOOKUP($C265, '15. New Fleet Description'!$A$14:$A$815,'15. New Fleet Description'!C$14:C$815, "", 0, 1)</f>
        <v/>
      </c>
      <c r="G265" s="541" t="str">
        <f>_xlfn.XLOOKUP($C265, '15. New Fleet Description'!$A$14:$A$815,'15. New Fleet Description'!D$14:D$815, "", 0, 1)</f>
        <v/>
      </c>
      <c r="H265" s="541" t="str">
        <f>_xlfn.XLOOKUP($C265, '15. New Fleet Description'!$A$14:$A$815,'15. New Fleet Description'!E$14:E$815, "", 0, 1)</f>
        <v/>
      </c>
      <c r="I265" s="541" t="str">
        <f>_xlfn.XLOOKUP($C265, '15. New Fleet Description'!$A$14:$A$815,'15. New Fleet Description'!F$14:F$815, "", 0, 1)</f>
        <v/>
      </c>
      <c r="J265" s="541" t="str">
        <f>_xlfn.XLOOKUP($C265, '15. New Fleet Description'!$A$14:$A$815,'15. New Fleet Description'!G$14:G$815, "", 0, 1)</f>
        <v/>
      </c>
      <c r="K265" s="726" t="str">
        <f>_xlfn.XLOOKUP($C265, '15. New Fleet Description'!$A$14:$A$815,'15. New Fleet Description'!K$14:K$815, "", 0, 1)</f>
        <v/>
      </c>
      <c r="L265" s="541" t="str">
        <f>_xlfn.XLOOKUP($C265, '15. New Fleet Description'!$A$14:$A$815,'15. New Fleet Description'!L$14:L$815, "", 0, 1)</f>
        <v/>
      </c>
      <c r="M265" s="541" t="str">
        <f>_xlfn.XLOOKUP($C265, '15. New Fleet Description'!$A$14:$A$815,'15. New Fleet Description'!M$14:M$815, "", 0, 1)</f>
        <v/>
      </c>
      <c r="N265" s="541" t="str">
        <f>_xlfn.XLOOKUP($C265, '15. New Fleet Description'!$A$14:$A$815,'15. New Fleet Description'!N$14:N$815, "", 0, 1)</f>
        <v/>
      </c>
      <c r="O265" s="541" t="str">
        <f>_xlfn.XLOOKUP($C265, '15. New Fleet Description'!$A$14:$A$815,'15. New Fleet Description'!O$14:O$815, "", 0, 1)</f>
        <v/>
      </c>
      <c r="P265" s="541" t="str">
        <f>_xlfn.XLOOKUP($C265, '15. New Fleet Description'!$A$14:$A$815,'15. New Fleet Description'!P$14:P$815, "", 0, 1)</f>
        <v/>
      </c>
      <c r="Q265" s="541" t="str">
        <f>_xlfn.XLOOKUP($C265, '15. New Fleet Description'!$A$14:$A$815,'15. New Fleet Description'!R$14:R$815, "", 0, 1)</f>
        <v/>
      </c>
      <c r="R265" s="541" t="str">
        <f>_xlfn.XLOOKUP($C265, '15. New Fleet Description'!$A$14:$A$815,'15. New Fleet Description'!S$14:S$815, "", 0, 1)</f>
        <v/>
      </c>
      <c r="S265" s="541" t="str">
        <f>_xlfn.XLOOKUP($C265, '15. New Fleet Description'!$A$14:$A$815,'15. New Fleet Description'!T$14:T$815, "", 0, 1)</f>
        <v/>
      </c>
      <c r="T265" s="541" t="str">
        <f>_xlfn.XLOOKUP($C265, '15. New Fleet Description'!$A$14:$A$815,'15. New Fleet Description'!U$14:U$815, "", 0, 1)</f>
        <v/>
      </c>
      <c r="U265" s="541" t="str">
        <f>_xlfn.XLOOKUP($C265, '15. New Fleet Description'!$A$14:$A$815,'15. New Fleet Description'!V$14:V$815, "", 0, 1)</f>
        <v/>
      </c>
      <c r="V265" s="541" t="str">
        <f>_xlfn.XLOOKUP($C265, '15. New Fleet Description'!$A$14:$A$815,'15. New Fleet Description'!W$14:W$815, "", 0, 1)</f>
        <v/>
      </c>
      <c r="W265" s="541" t="str">
        <f>_xlfn.XLOOKUP($C265, '15. New Fleet Description'!$A$14:$A$815,'15. New Fleet Description'!X$14:X$815, "", 0, 1)</f>
        <v/>
      </c>
      <c r="X265" s="541" t="str">
        <f>_xlfn.XLOOKUP($C265, '15. New Fleet Description'!$A$14:$A$815,'15. New Fleet Description'!Z$14:Z$815, "", 0, 1)</f>
        <v/>
      </c>
      <c r="Y265" s="541" t="str">
        <f>_xlfn.XLOOKUP($C265, '15. New Fleet Description'!$A$14:$A$815,'15. New Fleet Description'!AA$14:AA$815, "", 0, 1)</f>
        <v/>
      </c>
      <c r="Z265" s="541" t="str">
        <f>_xlfn.XLOOKUP($C265, '15. New Fleet Description'!$A$14:$A$815,'15. New Fleet Description'!AB$14:AB$815, "", 0, 1)</f>
        <v/>
      </c>
      <c r="AA265" s="1076"/>
      <c r="AB265" s="1076" t="s">
        <v>212</v>
      </c>
      <c r="AC265" s="1091"/>
      <c r="AD265" s="1011"/>
      <c r="AE265" s="1011"/>
      <c r="AF265" s="1011"/>
      <c r="AG265" s="1092"/>
      <c r="AH265" s="1093"/>
      <c r="AI265" s="1093"/>
      <c r="AJ265" s="1093"/>
      <c r="AK265" s="1093"/>
      <c r="AL265" s="1093"/>
      <c r="AM265" s="1093"/>
      <c r="AN265" s="1093"/>
      <c r="AO265" s="1093"/>
      <c r="AP265" s="1094"/>
      <c r="AQ265" s="1092"/>
      <c r="AR265" s="1093"/>
      <c r="AS265" s="1093"/>
      <c r="AT265" s="1093"/>
      <c r="AU265" s="1093"/>
      <c r="AV265" s="1093"/>
      <c r="AW265" s="1093"/>
      <c r="AX265" s="1093"/>
      <c r="AY265" s="1093"/>
      <c r="AZ265" s="1093"/>
      <c r="BA265" s="1093"/>
      <c r="BB265" s="1093"/>
      <c r="BC265" s="1095"/>
      <c r="BD265" s="1096"/>
      <c r="BE265" s="1096"/>
      <c r="BF265" s="1237"/>
      <c r="BG265" s="1092"/>
      <c r="BH265" s="1093"/>
      <c r="BI265" s="1093"/>
      <c r="BJ265" s="1093"/>
      <c r="BK265" s="1097"/>
      <c r="BL265" s="1098"/>
      <c r="BM265" s="1093"/>
    </row>
    <row r="266" spans="1:65" ht="30" x14ac:dyDescent="0.25">
      <c r="A266" s="1182" t="s">
        <v>1826</v>
      </c>
      <c r="B266" s="1021"/>
      <c r="C266" s="1075"/>
      <c r="D266" s="515" t="str">
        <f>_xlfn.XLOOKUP($C266, '15. New Fleet Description'!$A$14:$A$815,'15. New Fleet Description'!H$14:H$815, "", 0, 1)</f>
        <v/>
      </c>
      <c r="E266" s="541" t="str">
        <f>_xlfn.XLOOKUP($C266, '15. New Fleet Description'!$A$14:$A$815,'15. New Fleet Description'!B$14:B$815, "", 0, 1)</f>
        <v/>
      </c>
      <c r="F266" s="541" t="str">
        <f>_xlfn.XLOOKUP($C266, '15. New Fleet Description'!$A$14:$A$815,'15. New Fleet Description'!C$14:C$815, "", 0, 1)</f>
        <v/>
      </c>
      <c r="G266" s="541" t="str">
        <f>_xlfn.XLOOKUP($C266, '15. New Fleet Description'!$A$14:$A$815,'15. New Fleet Description'!D$14:D$815, "", 0, 1)</f>
        <v/>
      </c>
      <c r="H266" s="541" t="str">
        <f>_xlfn.XLOOKUP($C266, '15. New Fleet Description'!$A$14:$A$815,'15. New Fleet Description'!E$14:E$815, "", 0, 1)</f>
        <v/>
      </c>
      <c r="I266" s="541" t="str">
        <f>_xlfn.XLOOKUP($C266, '15. New Fleet Description'!$A$14:$A$815,'15. New Fleet Description'!F$14:F$815, "", 0, 1)</f>
        <v/>
      </c>
      <c r="J266" s="541" t="str">
        <f>_xlfn.XLOOKUP($C266, '15. New Fleet Description'!$A$14:$A$815,'15. New Fleet Description'!G$14:G$815, "", 0, 1)</f>
        <v/>
      </c>
      <c r="K266" s="726" t="str">
        <f>_xlfn.XLOOKUP($C266, '15. New Fleet Description'!$A$14:$A$815,'15. New Fleet Description'!K$14:K$815, "", 0, 1)</f>
        <v/>
      </c>
      <c r="L266" s="541" t="str">
        <f>_xlfn.XLOOKUP($C266, '15. New Fleet Description'!$A$14:$A$815,'15. New Fleet Description'!L$14:L$815, "", 0, 1)</f>
        <v/>
      </c>
      <c r="M266" s="541" t="str">
        <f>_xlfn.XLOOKUP($C266, '15. New Fleet Description'!$A$14:$A$815,'15. New Fleet Description'!M$14:M$815, "", 0, 1)</f>
        <v/>
      </c>
      <c r="N266" s="541" t="str">
        <f>_xlfn.XLOOKUP($C266, '15. New Fleet Description'!$A$14:$A$815,'15. New Fleet Description'!N$14:N$815, "", 0, 1)</f>
        <v/>
      </c>
      <c r="O266" s="541" t="str">
        <f>_xlfn.XLOOKUP($C266, '15. New Fleet Description'!$A$14:$A$815,'15. New Fleet Description'!O$14:O$815, "", 0, 1)</f>
        <v/>
      </c>
      <c r="P266" s="541" t="str">
        <f>_xlfn.XLOOKUP($C266, '15. New Fleet Description'!$A$14:$A$815,'15. New Fleet Description'!P$14:P$815, "", 0, 1)</f>
        <v/>
      </c>
      <c r="Q266" s="541" t="str">
        <f>_xlfn.XLOOKUP($C266, '15. New Fleet Description'!$A$14:$A$815,'15. New Fleet Description'!R$14:R$815, "", 0, 1)</f>
        <v/>
      </c>
      <c r="R266" s="541" t="str">
        <f>_xlfn.XLOOKUP($C266, '15. New Fleet Description'!$A$14:$A$815,'15. New Fleet Description'!S$14:S$815, "", 0, 1)</f>
        <v/>
      </c>
      <c r="S266" s="541" t="str">
        <f>_xlfn.XLOOKUP($C266, '15. New Fleet Description'!$A$14:$A$815,'15. New Fleet Description'!T$14:T$815, "", 0, 1)</f>
        <v/>
      </c>
      <c r="T266" s="541" t="str">
        <f>_xlfn.XLOOKUP($C266, '15. New Fleet Description'!$A$14:$A$815,'15. New Fleet Description'!U$14:U$815, "", 0, 1)</f>
        <v/>
      </c>
      <c r="U266" s="541" t="str">
        <f>_xlfn.XLOOKUP($C266, '15. New Fleet Description'!$A$14:$A$815,'15. New Fleet Description'!V$14:V$815, "", 0, 1)</f>
        <v/>
      </c>
      <c r="V266" s="541" t="str">
        <f>_xlfn.XLOOKUP($C266, '15. New Fleet Description'!$A$14:$A$815,'15. New Fleet Description'!W$14:W$815, "", 0, 1)</f>
        <v/>
      </c>
      <c r="W266" s="541" t="str">
        <f>_xlfn.XLOOKUP($C266, '15. New Fleet Description'!$A$14:$A$815,'15. New Fleet Description'!X$14:X$815, "", 0, 1)</f>
        <v/>
      </c>
      <c r="X266" s="541" t="str">
        <f>_xlfn.XLOOKUP($C266, '15. New Fleet Description'!$A$14:$A$815,'15. New Fleet Description'!Z$14:Z$815, "", 0, 1)</f>
        <v/>
      </c>
      <c r="Y266" s="541" t="str">
        <f>_xlfn.XLOOKUP($C266, '15. New Fleet Description'!$A$14:$A$815,'15. New Fleet Description'!AA$14:AA$815, "", 0, 1)</f>
        <v/>
      </c>
      <c r="Z266" s="541" t="str">
        <f>_xlfn.XLOOKUP($C266, '15. New Fleet Description'!$A$14:$A$815,'15. New Fleet Description'!AB$14:AB$815, "", 0, 1)</f>
        <v/>
      </c>
      <c r="AA266" s="1076"/>
      <c r="AB266" s="1076" t="s">
        <v>212</v>
      </c>
      <c r="AC266" s="1091"/>
      <c r="AD266" s="1011"/>
      <c r="AE266" s="1011"/>
      <c r="AF266" s="1011"/>
      <c r="AG266" s="1092"/>
      <c r="AH266" s="1093"/>
      <c r="AI266" s="1093"/>
      <c r="AJ266" s="1093"/>
      <c r="AK266" s="1093"/>
      <c r="AL266" s="1093"/>
      <c r="AM266" s="1093"/>
      <c r="AN266" s="1093"/>
      <c r="AO266" s="1093"/>
      <c r="AP266" s="1094"/>
      <c r="AQ266" s="1092"/>
      <c r="AR266" s="1093"/>
      <c r="AS266" s="1093"/>
      <c r="AT266" s="1093"/>
      <c r="AU266" s="1093"/>
      <c r="AV266" s="1093"/>
      <c r="AW266" s="1093"/>
      <c r="AX266" s="1093"/>
      <c r="AY266" s="1093"/>
      <c r="AZ266" s="1093"/>
      <c r="BA266" s="1093"/>
      <c r="BB266" s="1093"/>
      <c r="BC266" s="1095"/>
      <c r="BD266" s="1096"/>
      <c r="BE266" s="1096"/>
      <c r="BF266" s="1237"/>
      <c r="BG266" s="1092"/>
      <c r="BH266" s="1093"/>
      <c r="BI266" s="1093"/>
      <c r="BJ266" s="1093"/>
      <c r="BK266" s="1097"/>
      <c r="BL266" s="1098"/>
      <c r="BM266" s="1093"/>
    </row>
    <row r="267" spans="1:65" ht="30" x14ac:dyDescent="0.25">
      <c r="A267" s="1182" t="s">
        <v>1827</v>
      </c>
      <c r="B267" s="1021"/>
      <c r="C267" s="1075"/>
      <c r="D267" s="515" t="str">
        <f>_xlfn.XLOOKUP($C267, '15. New Fleet Description'!$A$14:$A$815,'15. New Fleet Description'!H$14:H$815, "", 0, 1)</f>
        <v/>
      </c>
      <c r="E267" s="541" t="str">
        <f>_xlfn.XLOOKUP($C267, '15. New Fleet Description'!$A$14:$A$815,'15. New Fleet Description'!B$14:B$815, "", 0, 1)</f>
        <v/>
      </c>
      <c r="F267" s="541" t="str">
        <f>_xlfn.XLOOKUP($C267, '15. New Fleet Description'!$A$14:$A$815,'15. New Fleet Description'!C$14:C$815, "", 0, 1)</f>
        <v/>
      </c>
      <c r="G267" s="541" t="str">
        <f>_xlfn.XLOOKUP($C267, '15. New Fleet Description'!$A$14:$A$815,'15. New Fleet Description'!D$14:D$815, "", 0, 1)</f>
        <v/>
      </c>
      <c r="H267" s="541" t="str">
        <f>_xlfn.XLOOKUP($C267, '15. New Fleet Description'!$A$14:$A$815,'15. New Fleet Description'!E$14:E$815, "", 0, 1)</f>
        <v/>
      </c>
      <c r="I267" s="541" t="str">
        <f>_xlfn.XLOOKUP($C267, '15. New Fleet Description'!$A$14:$A$815,'15. New Fleet Description'!F$14:F$815, "", 0, 1)</f>
        <v/>
      </c>
      <c r="J267" s="541" t="str">
        <f>_xlfn.XLOOKUP($C267, '15. New Fleet Description'!$A$14:$A$815,'15. New Fleet Description'!G$14:G$815, "", 0, 1)</f>
        <v/>
      </c>
      <c r="K267" s="726" t="str">
        <f>_xlfn.XLOOKUP($C267, '15. New Fleet Description'!$A$14:$A$815,'15. New Fleet Description'!K$14:K$815, "", 0, 1)</f>
        <v/>
      </c>
      <c r="L267" s="541" t="str">
        <f>_xlfn.XLOOKUP($C267, '15. New Fleet Description'!$A$14:$A$815,'15. New Fleet Description'!L$14:L$815, "", 0, 1)</f>
        <v/>
      </c>
      <c r="M267" s="541" t="str">
        <f>_xlfn.XLOOKUP($C267, '15. New Fleet Description'!$A$14:$A$815,'15. New Fleet Description'!M$14:M$815, "", 0, 1)</f>
        <v/>
      </c>
      <c r="N267" s="541" t="str">
        <f>_xlfn.XLOOKUP($C267, '15. New Fleet Description'!$A$14:$A$815,'15. New Fleet Description'!N$14:N$815, "", 0, 1)</f>
        <v/>
      </c>
      <c r="O267" s="541" t="str">
        <f>_xlfn.XLOOKUP($C267, '15. New Fleet Description'!$A$14:$A$815,'15. New Fleet Description'!O$14:O$815, "", 0, 1)</f>
        <v/>
      </c>
      <c r="P267" s="541" t="str">
        <f>_xlfn.XLOOKUP($C267, '15. New Fleet Description'!$A$14:$A$815,'15. New Fleet Description'!P$14:P$815, "", 0, 1)</f>
        <v/>
      </c>
      <c r="Q267" s="541" t="str">
        <f>_xlfn.XLOOKUP($C267, '15. New Fleet Description'!$A$14:$A$815,'15. New Fleet Description'!R$14:R$815, "", 0, 1)</f>
        <v/>
      </c>
      <c r="R267" s="541" t="str">
        <f>_xlfn.XLOOKUP($C267, '15. New Fleet Description'!$A$14:$A$815,'15. New Fleet Description'!S$14:S$815, "", 0, 1)</f>
        <v/>
      </c>
      <c r="S267" s="541" t="str">
        <f>_xlfn.XLOOKUP($C267, '15. New Fleet Description'!$A$14:$A$815,'15. New Fleet Description'!T$14:T$815, "", 0, 1)</f>
        <v/>
      </c>
      <c r="T267" s="541" t="str">
        <f>_xlfn.XLOOKUP($C267, '15. New Fleet Description'!$A$14:$A$815,'15. New Fleet Description'!U$14:U$815, "", 0, 1)</f>
        <v/>
      </c>
      <c r="U267" s="541" t="str">
        <f>_xlfn.XLOOKUP($C267, '15. New Fleet Description'!$A$14:$A$815,'15. New Fleet Description'!V$14:V$815, "", 0, 1)</f>
        <v/>
      </c>
      <c r="V267" s="541" t="str">
        <f>_xlfn.XLOOKUP($C267, '15. New Fleet Description'!$A$14:$A$815,'15. New Fleet Description'!W$14:W$815, "", 0, 1)</f>
        <v/>
      </c>
      <c r="W267" s="541" t="str">
        <f>_xlfn.XLOOKUP($C267, '15. New Fleet Description'!$A$14:$A$815,'15. New Fleet Description'!X$14:X$815, "", 0, 1)</f>
        <v/>
      </c>
      <c r="X267" s="541" t="str">
        <f>_xlfn.XLOOKUP($C267, '15. New Fleet Description'!$A$14:$A$815,'15. New Fleet Description'!Z$14:Z$815, "", 0, 1)</f>
        <v/>
      </c>
      <c r="Y267" s="541" t="str">
        <f>_xlfn.XLOOKUP($C267, '15. New Fleet Description'!$A$14:$A$815,'15. New Fleet Description'!AA$14:AA$815, "", 0, 1)</f>
        <v/>
      </c>
      <c r="Z267" s="541" t="str">
        <f>_xlfn.XLOOKUP($C267, '15. New Fleet Description'!$A$14:$A$815,'15. New Fleet Description'!AB$14:AB$815, "", 0, 1)</f>
        <v/>
      </c>
      <c r="AA267" s="1076"/>
      <c r="AB267" s="1076" t="s">
        <v>212</v>
      </c>
      <c r="AC267" s="1091"/>
      <c r="AD267" s="1011"/>
      <c r="AE267" s="1011"/>
      <c r="AF267" s="1011"/>
      <c r="AG267" s="1092"/>
      <c r="AH267" s="1093"/>
      <c r="AI267" s="1093"/>
      <c r="AJ267" s="1093"/>
      <c r="AK267" s="1093"/>
      <c r="AL267" s="1093"/>
      <c r="AM267" s="1093"/>
      <c r="AN267" s="1093"/>
      <c r="AO267" s="1093"/>
      <c r="AP267" s="1094"/>
      <c r="AQ267" s="1092"/>
      <c r="AR267" s="1093"/>
      <c r="AS267" s="1093"/>
      <c r="AT267" s="1093"/>
      <c r="AU267" s="1093"/>
      <c r="AV267" s="1093"/>
      <c r="AW267" s="1093"/>
      <c r="AX267" s="1093"/>
      <c r="AY267" s="1093"/>
      <c r="AZ267" s="1093"/>
      <c r="BA267" s="1093"/>
      <c r="BB267" s="1093"/>
      <c r="BC267" s="1095"/>
      <c r="BD267" s="1096"/>
      <c r="BE267" s="1096"/>
      <c r="BF267" s="1237"/>
      <c r="BG267" s="1092"/>
      <c r="BH267" s="1093"/>
      <c r="BI267" s="1093"/>
      <c r="BJ267" s="1093"/>
      <c r="BK267" s="1097"/>
      <c r="BL267" s="1098"/>
      <c r="BM267" s="1093"/>
    </row>
    <row r="268" spans="1:65" ht="30" x14ac:dyDescent="0.25">
      <c r="A268" s="1182" t="s">
        <v>1828</v>
      </c>
      <c r="B268" s="1021"/>
      <c r="C268" s="1075"/>
      <c r="D268" s="515" t="str">
        <f>_xlfn.XLOOKUP($C268, '15. New Fleet Description'!$A$14:$A$815,'15. New Fleet Description'!H$14:H$815, "", 0, 1)</f>
        <v/>
      </c>
      <c r="E268" s="541" t="str">
        <f>_xlfn.XLOOKUP($C268, '15. New Fleet Description'!$A$14:$A$815,'15. New Fleet Description'!B$14:B$815, "", 0, 1)</f>
        <v/>
      </c>
      <c r="F268" s="541" t="str">
        <f>_xlfn.XLOOKUP($C268, '15. New Fleet Description'!$A$14:$A$815,'15. New Fleet Description'!C$14:C$815, "", 0, 1)</f>
        <v/>
      </c>
      <c r="G268" s="541" t="str">
        <f>_xlfn.XLOOKUP($C268, '15. New Fleet Description'!$A$14:$A$815,'15. New Fleet Description'!D$14:D$815, "", 0, 1)</f>
        <v/>
      </c>
      <c r="H268" s="541" t="str">
        <f>_xlfn.XLOOKUP($C268, '15. New Fleet Description'!$A$14:$A$815,'15. New Fleet Description'!E$14:E$815, "", 0, 1)</f>
        <v/>
      </c>
      <c r="I268" s="541" t="str">
        <f>_xlfn.XLOOKUP($C268, '15. New Fleet Description'!$A$14:$A$815,'15. New Fleet Description'!F$14:F$815, "", 0, 1)</f>
        <v/>
      </c>
      <c r="J268" s="541" t="str">
        <f>_xlfn.XLOOKUP($C268, '15. New Fleet Description'!$A$14:$A$815,'15. New Fleet Description'!G$14:G$815, "", 0, 1)</f>
        <v/>
      </c>
      <c r="K268" s="726" t="str">
        <f>_xlfn.XLOOKUP($C268, '15. New Fleet Description'!$A$14:$A$815,'15. New Fleet Description'!K$14:K$815, "", 0, 1)</f>
        <v/>
      </c>
      <c r="L268" s="541" t="str">
        <f>_xlfn.XLOOKUP($C268, '15. New Fleet Description'!$A$14:$A$815,'15. New Fleet Description'!L$14:L$815, "", 0, 1)</f>
        <v/>
      </c>
      <c r="M268" s="541" t="str">
        <f>_xlfn.XLOOKUP($C268, '15. New Fleet Description'!$A$14:$A$815,'15. New Fleet Description'!M$14:M$815, "", 0, 1)</f>
        <v/>
      </c>
      <c r="N268" s="541" t="str">
        <f>_xlfn.XLOOKUP($C268, '15. New Fleet Description'!$A$14:$A$815,'15. New Fleet Description'!N$14:N$815, "", 0, 1)</f>
        <v/>
      </c>
      <c r="O268" s="541" t="str">
        <f>_xlfn.XLOOKUP($C268, '15. New Fleet Description'!$A$14:$A$815,'15. New Fleet Description'!O$14:O$815, "", 0, 1)</f>
        <v/>
      </c>
      <c r="P268" s="541" t="str">
        <f>_xlfn.XLOOKUP($C268, '15. New Fleet Description'!$A$14:$A$815,'15. New Fleet Description'!P$14:P$815, "", 0, 1)</f>
        <v/>
      </c>
      <c r="Q268" s="541" t="str">
        <f>_xlfn.XLOOKUP($C268, '15. New Fleet Description'!$A$14:$A$815,'15. New Fleet Description'!R$14:R$815, "", 0, 1)</f>
        <v/>
      </c>
      <c r="R268" s="541" t="str">
        <f>_xlfn.XLOOKUP($C268, '15. New Fleet Description'!$A$14:$A$815,'15. New Fleet Description'!S$14:S$815, "", 0, 1)</f>
        <v/>
      </c>
      <c r="S268" s="541" t="str">
        <f>_xlfn.XLOOKUP($C268, '15. New Fleet Description'!$A$14:$A$815,'15. New Fleet Description'!T$14:T$815, "", 0, 1)</f>
        <v/>
      </c>
      <c r="T268" s="541" t="str">
        <f>_xlfn.XLOOKUP($C268, '15. New Fleet Description'!$A$14:$A$815,'15. New Fleet Description'!U$14:U$815, "", 0, 1)</f>
        <v/>
      </c>
      <c r="U268" s="541" t="str">
        <f>_xlfn.XLOOKUP($C268, '15. New Fleet Description'!$A$14:$A$815,'15. New Fleet Description'!V$14:V$815, "", 0, 1)</f>
        <v/>
      </c>
      <c r="V268" s="541" t="str">
        <f>_xlfn.XLOOKUP($C268, '15. New Fleet Description'!$A$14:$A$815,'15. New Fleet Description'!W$14:W$815, "", 0, 1)</f>
        <v/>
      </c>
      <c r="W268" s="541" t="str">
        <f>_xlfn.XLOOKUP($C268, '15. New Fleet Description'!$A$14:$A$815,'15. New Fleet Description'!X$14:X$815, "", 0, 1)</f>
        <v/>
      </c>
      <c r="X268" s="541" t="str">
        <f>_xlfn.XLOOKUP($C268, '15. New Fleet Description'!$A$14:$A$815,'15. New Fleet Description'!Z$14:Z$815, "", 0, 1)</f>
        <v/>
      </c>
      <c r="Y268" s="541" t="str">
        <f>_xlfn.XLOOKUP($C268, '15. New Fleet Description'!$A$14:$A$815,'15. New Fleet Description'!AA$14:AA$815, "", 0, 1)</f>
        <v/>
      </c>
      <c r="Z268" s="541" t="str">
        <f>_xlfn.XLOOKUP($C268, '15. New Fleet Description'!$A$14:$A$815,'15. New Fleet Description'!AB$14:AB$815, "", 0, 1)</f>
        <v/>
      </c>
      <c r="AA268" s="1076"/>
      <c r="AB268" s="1076" t="s">
        <v>212</v>
      </c>
      <c r="AC268" s="1091"/>
      <c r="AD268" s="1011"/>
      <c r="AE268" s="1011"/>
      <c r="AF268" s="1011"/>
      <c r="AG268" s="1092"/>
      <c r="AH268" s="1093"/>
      <c r="AI268" s="1093"/>
      <c r="AJ268" s="1093"/>
      <c r="AK268" s="1093"/>
      <c r="AL268" s="1093"/>
      <c r="AM268" s="1093"/>
      <c r="AN268" s="1093"/>
      <c r="AO268" s="1093"/>
      <c r="AP268" s="1094"/>
      <c r="AQ268" s="1092"/>
      <c r="AR268" s="1093"/>
      <c r="AS268" s="1093"/>
      <c r="AT268" s="1093"/>
      <c r="AU268" s="1093"/>
      <c r="AV268" s="1093"/>
      <c r="AW268" s="1093"/>
      <c r="AX268" s="1093"/>
      <c r="AY268" s="1093"/>
      <c r="AZ268" s="1093"/>
      <c r="BA268" s="1093"/>
      <c r="BB268" s="1093"/>
      <c r="BC268" s="1095"/>
      <c r="BD268" s="1096"/>
      <c r="BE268" s="1096"/>
      <c r="BF268" s="1237"/>
      <c r="BG268" s="1092"/>
      <c r="BH268" s="1093"/>
      <c r="BI268" s="1093"/>
      <c r="BJ268" s="1093"/>
      <c r="BK268" s="1097"/>
      <c r="BL268" s="1098"/>
      <c r="BM268" s="1093"/>
    </row>
    <row r="269" spans="1:65" ht="30" x14ac:dyDescent="0.25">
      <c r="A269" s="1182" t="s">
        <v>1829</v>
      </c>
      <c r="B269" s="1021"/>
      <c r="C269" s="1075"/>
      <c r="D269" s="515" t="str">
        <f>_xlfn.XLOOKUP($C269, '15. New Fleet Description'!$A$14:$A$815,'15. New Fleet Description'!H$14:H$815, "", 0, 1)</f>
        <v/>
      </c>
      <c r="E269" s="541" t="str">
        <f>_xlfn.XLOOKUP($C269, '15. New Fleet Description'!$A$14:$A$815,'15. New Fleet Description'!B$14:B$815, "", 0, 1)</f>
        <v/>
      </c>
      <c r="F269" s="541" t="str">
        <f>_xlfn.XLOOKUP($C269, '15. New Fleet Description'!$A$14:$A$815,'15. New Fleet Description'!C$14:C$815, "", 0, 1)</f>
        <v/>
      </c>
      <c r="G269" s="541" t="str">
        <f>_xlfn.XLOOKUP($C269, '15. New Fleet Description'!$A$14:$A$815,'15. New Fleet Description'!D$14:D$815, "", 0, 1)</f>
        <v/>
      </c>
      <c r="H269" s="541" t="str">
        <f>_xlfn.XLOOKUP($C269, '15. New Fleet Description'!$A$14:$A$815,'15. New Fleet Description'!E$14:E$815, "", 0, 1)</f>
        <v/>
      </c>
      <c r="I269" s="541" t="str">
        <f>_xlfn.XLOOKUP($C269, '15. New Fleet Description'!$A$14:$A$815,'15. New Fleet Description'!F$14:F$815, "", 0, 1)</f>
        <v/>
      </c>
      <c r="J269" s="541" t="str">
        <f>_xlfn.XLOOKUP($C269, '15. New Fleet Description'!$A$14:$A$815,'15. New Fleet Description'!G$14:G$815, "", 0, 1)</f>
        <v/>
      </c>
      <c r="K269" s="726" t="str">
        <f>_xlfn.XLOOKUP($C269, '15. New Fleet Description'!$A$14:$A$815,'15. New Fleet Description'!K$14:K$815, "", 0, 1)</f>
        <v/>
      </c>
      <c r="L269" s="541" t="str">
        <f>_xlfn.XLOOKUP($C269, '15. New Fleet Description'!$A$14:$A$815,'15. New Fleet Description'!L$14:L$815, "", 0, 1)</f>
        <v/>
      </c>
      <c r="M269" s="541" t="str">
        <f>_xlfn.XLOOKUP($C269, '15. New Fleet Description'!$A$14:$A$815,'15. New Fleet Description'!M$14:M$815, "", 0, 1)</f>
        <v/>
      </c>
      <c r="N269" s="541" t="str">
        <f>_xlfn.XLOOKUP($C269, '15. New Fleet Description'!$A$14:$A$815,'15. New Fleet Description'!N$14:N$815, "", 0, 1)</f>
        <v/>
      </c>
      <c r="O269" s="541" t="str">
        <f>_xlfn.XLOOKUP($C269, '15. New Fleet Description'!$A$14:$A$815,'15. New Fleet Description'!O$14:O$815, "", 0, 1)</f>
        <v/>
      </c>
      <c r="P269" s="541" t="str">
        <f>_xlfn.XLOOKUP($C269, '15. New Fleet Description'!$A$14:$A$815,'15. New Fleet Description'!P$14:P$815, "", 0, 1)</f>
        <v/>
      </c>
      <c r="Q269" s="541" t="str">
        <f>_xlfn.XLOOKUP($C269, '15. New Fleet Description'!$A$14:$A$815,'15. New Fleet Description'!R$14:R$815, "", 0, 1)</f>
        <v/>
      </c>
      <c r="R269" s="541" t="str">
        <f>_xlfn.XLOOKUP($C269, '15. New Fleet Description'!$A$14:$A$815,'15. New Fleet Description'!S$14:S$815, "", 0, 1)</f>
        <v/>
      </c>
      <c r="S269" s="541" t="str">
        <f>_xlfn.XLOOKUP($C269, '15. New Fleet Description'!$A$14:$A$815,'15. New Fleet Description'!T$14:T$815, "", 0, 1)</f>
        <v/>
      </c>
      <c r="T269" s="541" t="str">
        <f>_xlfn.XLOOKUP($C269, '15. New Fleet Description'!$A$14:$A$815,'15. New Fleet Description'!U$14:U$815, "", 0, 1)</f>
        <v/>
      </c>
      <c r="U269" s="541" t="str">
        <f>_xlfn.XLOOKUP($C269, '15. New Fleet Description'!$A$14:$A$815,'15. New Fleet Description'!V$14:V$815, "", 0, 1)</f>
        <v/>
      </c>
      <c r="V269" s="541" t="str">
        <f>_xlfn.XLOOKUP($C269, '15. New Fleet Description'!$A$14:$A$815,'15. New Fleet Description'!W$14:W$815, "", 0, 1)</f>
        <v/>
      </c>
      <c r="W269" s="541" t="str">
        <f>_xlfn.XLOOKUP($C269, '15. New Fleet Description'!$A$14:$A$815,'15. New Fleet Description'!X$14:X$815, "", 0, 1)</f>
        <v/>
      </c>
      <c r="X269" s="541" t="str">
        <f>_xlfn.XLOOKUP($C269, '15. New Fleet Description'!$A$14:$A$815,'15. New Fleet Description'!Z$14:Z$815, "", 0, 1)</f>
        <v/>
      </c>
      <c r="Y269" s="541" t="str">
        <f>_xlfn.XLOOKUP($C269, '15. New Fleet Description'!$A$14:$A$815,'15. New Fleet Description'!AA$14:AA$815, "", 0, 1)</f>
        <v/>
      </c>
      <c r="Z269" s="541" t="str">
        <f>_xlfn.XLOOKUP($C269, '15. New Fleet Description'!$A$14:$A$815,'15. New Fleet Description'!AB$14:AB$815, "", 0, 1)</f>
        <v/>
      </c>
      <c r="AA269" s="1076"/>
      <c r="AB269" s="1076" t="s">
        <v>212</v>
      </c>
      <c r="AC269" s="1091"/>
      <c r="AD269" s="1011"/>
      <c r="AE269" s="1011"/>
      <c r="AF269" s="1011"/>
      <c r="AG269" s="1092"/>
      <c r="AH269" s="1093"/>
      <c r="AI269" s="1093"/>
      <c r="AJ269" s="1093"/>
      <c r="AK269" s="1093"/>
      <c r="AL269" s="1093"/>
      <c r="AM269" s="1093"/>
      <c r="AN269" s="1093"/>
      <c r="AO269" s="1093"/>
      <c r="AP269" s="1094"/>
      <c r="AQ269" s="1092"/>
      <c r="AR269" s="1093"/>
      <c r="AS269" s="1093"/>
      <c r="AT269" s="1093"/>
      <c r="AU269" s="1093"/>
      <c r="AV269" s="1093"/>
      <c r="AW269" s="1093"/>
      <c r="AX269" s="1093"/>
      <c r="AY269" s="1093"/>
      <c r="AZ269" s="1093"/>
      <c r="BA269" s="1093"/>
      <c r="BB269" s="1093"/>
      <c r="BC269" s="1095"/>
      <c r="BD269" s="1096"/>
      <c r="BE269" s="1096"/>
      <c r="BF269" s="1237"/>
      <c r="BG269" s="1092"/>
      <c r="BH269" s="1093"/>
      <c r="BI269" s="1093"/>
      <c r="BJ269" s="1093"/>
      <c r="BK269" s="1097"/>
      <c r="BL269" s="1098"/>
      <c r="BM269" s="1093"/>
    </row>
    <row r="270" spans="1:65" ht="30" x14ac:dyDescent="0.25">
      <c r="A270" s="1182" t="s">
        <v>1830</v>
      </c>
      <c r="B270" s="1021"/>
      <c r="C270" s="1075"/>
      <c r="D270" s="515" t="str">
        <f>_xlfn.XLOOKUP($C270, '15. New Fleet Description'!$A$14:$A$815,'15. New Fleet Description'!H$14:H$815, "", 0, 1)</f>
        <v/>
      </c>
      <c r="E270" s="541" t="str">
        <f>_xlfn.XLOOKUP($C270, '15. New Fleet Description'!$A$14:$A$815,'15. New Fleet Description'!B$14:B$815, "", 0, 1)</f>
        <v/>
      </c>
      <c r="F270" s="541" t="str">
        <f>_xlfn.XLOOKUP($C270, '15. New Fleet Description'!$A$14:$A$815,'15. New Fleet Description'!C$14:C$815, "", 0, 1)</f>
        <v/>
      </c>
      <c r="G270" s="541" t="str">
        <f>_xlfn.XLOOKUP($C270, '15. New Fleet Description'!$A$14:$A$815,'15. New Fleet Description'!D$14:D$815, "", 0, 1)</f>
        <v/>
      </c>
      <c r="H270" s="541" t="str">
        <f>_xlfn.XLOOKUP($C270, '15. New Fleet Description'!$A$14:$A$815,'15. New Fleet Description'!E$14:E$815, "", 0, 1)</f>
        <v/>
      </c>
      <c r="I270" s="541" t="str">
        <f>_xlfn.XLOOKUP($C270, '15. New Fleet Description'!$A$14:$A$815,'15. New Fleet Description'!F$14:F$815, "", 0, 1)</f>
        <v/>
      </c>
      <c r="J270" s="541" t="str">
        <f>_xlfn.XLOOKUP($C270, '15. New Fleet Description'!$A$14:$A$815,'15. New Fleet Description'!G$14:G$815, "", 0, 1)</f>
        <v/>
      </c>
      <c r="K270" s="726" t="str">
        <f>_xlfn.XLOOKUP($C270, '15. New Fleet Description'!$A$14:$A$815,'15. New Fleet Description'!K$14:K$815, "", 0, 1)</f>
        <v/>
      </c>
      <c r="L270" s="541" t="str">
        <f>_xlfn.XLOOKUP($C270, '15. New Fleet Description'!$A$14:$A$815,'15. New Fleet Description'!L$14:L$815, "", 0, 1)</f>
        <v/>
      </c>
      <c r="M270" s="541" t="str">
        <f>_xlfn.XLOOKUP($C270, '15. New Fleet Description'!$A$14:$A$815,'15. New Fleet Description'!M$14:M$815, "", 0, 1)</f>
        <v/>
      </c>
      <c r="N270" s="541" t="str">
        <f>_xlfn.XLOOKUP($C270, '15. New Fleet Description'!$A$14:$A$815,'15. New Fleet Description'!N$14:N$815, "", 0, 1)</f>
        <v/>
      </c>
      <c r="O270" s="541" t="str">
        <f>_xlfn.XLOOKUP($C270, '15. New Fleet Description'!$A$14:$A$815,'15. New Fleet Description'!O$14:O$815, "", 0, 1)</f>
        <v/>
      </c>
      <c r="P270" s="541" t="str">
        <f>_xlfn.XLOOKUP($C270, '15. New Fleet Description'!$A$14:$A$815,'15. New Fleet Description'!P$14:P$815, "", 0, 1)</f>
        <v/>
      </c>
      <c r="Q270" s="541" t="str">
        <f>_xlfn.XLOOKUP($C270, '15. New Fleet Description'!$A$14:$A$815,'15. New Fleet Description'!R$14:R$815, "", 0, 1)</f>
        <v/>
      </c>
      <c r="R270" s="541" t="str">
        <f>_xlfn.XLOOKUP($C270, '15. New Fleet Description'!$A$14:$A$815,'15. New Fleet Description'!S$14:S$815, "", 0, 1)</f>
        <v/>
      </c>
      <c r="S270" s="541" t="str">
        <f>_xlfn.XLOOKUP($C270, '15. New Fleet Description'!$A$14:$A$815,'15. New Fleet Description'!T$14:T$815, "", 0, 1)</f>
        <v/>
      </c>
      <c r="T270" s="541" t="str">
        <f>_xlfn.XLOOKUP($C270, '15. New Fleet Description'!$A$14:$A$815,'15. New Fleet Description'!U$14:U$815, "", 0, 1)</f>
        <v/>
      </c>
      <c r="U270" s="541" t="str">
        <f>_xlfn.XLOOKUP($C270, '15. New Fleet Description'!$A$14:$A$815,'15. New Fleet Description'!V$14:V$815, "", 0, 1)</f>
        <v/>
      </c>
      <c r="V270" s="541" t="str">
        <f>_xlfn.XLOOKUP($C270, '15. New Fleet Description'!$A$14:$A$815,'15. New Fleet Description'!W$14:W$815, "", 0, 1)</f>
        <v/>
      </c>
      <c r="W270" s="541" t="str">
        <f>_xlfn.XLOOKUP($C270, '15. New Fleet Description'!$A$14:$A$815,'15. New Fleet Description'!X$14:X$815, "", 0, 1)</f>
        <v/>
      </c>
      <c r="X270" s="541" t="str">
        <f>_xlfn.XLOOKUP($C270, '15. New Fleet Description'!$A$14:$A$815,'15. New Fleet Description'!Z$14:Z$815, "", 0, 1)</f>
        <v/>
      </c>
      <c r="Y270" s="541" t="str">
        <f>_xlfn.XLOOKUP($C270, '15. New Fleet Description'!$A$14:$A$815,'15. New Fleet Description'!AA$14:AA$815, "", 0, 1)</f>
        <v/>
      </c>
      <c r="Z270" s="541" t="str">
        <f>_xlfn.XLOOKUP($C270, '15. New Fleet Description'!$A$14:$A$815,'15. New Fleet Description'!AB$14:AB$815, "", 0, 1)</f>
        <v/>
      </c>
      <c r="AA270" s="1076"/>
      <c r="AB270" s="1076" t="s">
        <v>212</v>
      </c>
      <c r="AC270" s="1091"/>
      <c r="AD270" s="1011"/>
      <c r="AE270" s="1011"/>
      <c r="AF270" s="1011"/>
      <c r="AG270" s="1092"/>
      <c r="AH270" s="1093"/>
      <c r="AI270" s="1093"/>
      <c r="AJ270" s="1093"/>
      <c r="AK270" s="1093"/>
      <c r="AL270" s="1093"/>
      <c r="AM270" s="1093"/>
      <c r="AN270" s="1093"/>
      <c r="AO270" s="1093"/>
      <c r="AP270" s="1094"/>
      <c r="AQ270" s="1092"/>
      <c r="AR270" s="1093"/>
      <c r="AS270" s="1093"/>
      <c r="AT270" s="1093"/>
      <c r="AU270" s="1093"/>
      <c r="AV270" s="1093"/>
      <c r="AW270" s="1093"/>
      <c r="AX270" s="1093"/>
      <c r="AY270" s="1093"/>
      <c r="AZ270" s="1093"/>
      <c r="BA270" s="1093"/>
      <c r="BB270" s="1093"/>
      <c r="BC270" s="1095"/>
      <c r="BD270" s="1096"/>
      <c r="BE270" s="1096"/>
      <c r="BF270" s="1237"/>
      <c r="BG270" s="1092"/>
      <c r="BH270" s="1093"/>
      <c r="BI270" s="1093"/>
      <c r="BJ270" s="1093"/>
      <c r="BK270" s="1097"/>
      <c r="BL270" s="1098"/>
      <c r="BM270" s="1093"/>
    </row>
    <row r="271" spans="1:65" ht="30" x14ac:dyDescent="0.25">
      <c r="A271" s="1182" t="s">
        <v>1831</v>
      </c>
      <c r="B271" s="1021"/>
      <c r="C271" s="1075"/>
      <c r="D271" s="515" t="str">
        <f>_xlfn.XLOOKUP($C271, '15. New Fleet Description'!$A$14:$A$815,'15. New Fleet Description'!H$14:H$815, "", 0, 1)</f>
        <v/>
      </c>
      <c r="E271" s="541" t="str">
        <f>_xlfn.XLOOKUP($C271, '15. New Fleet Description'!$A$14:$A$815,'15. New Fleet Description'!B$14:B$815, "", 0, 1)</f>
        <v/>
      </c>
      <c r="F271" s="541" t="str">
        <f>_xlfn.XLOOKUP($C271, '15. New Fleet Description'!$A$14:$A$815,'15. New Fleet Description'!C$14:C$815, "", 0, 1)</f>
        <v/>
      </c>
      <c r="G271" s="541" t="str">
        <f>_xlfn.XLOOKUP($C271, '15. New Fleet Description'!$A$14:$A$815,'15. New Fleet Description'!D$14:D$815, "", 0, 1)</f>
        <v/>
      </c>
      <c r="H271" s="541" t="str">
        <f>_xlfn.XLOOKUP($C271, '15. New Fleet Description'!$A$14:$A$815,'15. New Fleet Description'!E$14:E$815, "", 0, 1)</f>
        <v/>
      </c>
      <c r="I271" s="541" t="str">
        <f>_xlfn.XLOOKUP($C271, '15. New Fleet Description'!$A$14:$A$815,'15. New Fleet Description'!F$14:F$815, "", 0, 1)</f>
        <v/>
      </c>
      <c r="J271" s="541" t="str">
        <f>_xlfn.XLOOKUP($C271, '15. New Fleet Description'!$A$14:$A$815,'15. New Fleet Description'!G$14:G$815, "", 0, 1)</f>
        <v/>
      </c>
      <c r="K271" s="726" t="str">
        <f>_xlfn.XLOOKUP($C271, '15. New Fleet Description'!$A$14:$A$815,'15. New Fleet Description'!K$14:K$815, "", 0, 1)</f>
        <v/>
      </c>
      <c r="L271" s="541" t="str">
        <f>_xlfn.XLOOKUP($C271, '15. New Fleet Description'!$A$14:$A$815,'15. New Fleet Description'!L$14:L$815, "", 0, 1)</f>
        <v/>
      </c>
      <c r="M271" s="541" t="str">
        <f>_xlfn.XLOOKUP($C271, '15. New Fleet Description'!$A$14:$A$815,'15. New Fleet Description'!M$14:M$815, "", 0, 1)</f>
        <v/>
      </c>
      <c r="N271" s="541" t="str">
        <f>_xlfn.XLOOKUP($C271, '15. New Fleet Description'!$A$14:$A$815,'15. New Fleet Description'!N$14:N$815, "", 0, 1)</f>
        <v/>
      </c>
      <c r="O271" s="541" t="str">
        <f>_xlfn.XLOOKUP($C271, '15. New Fleet Description'!$A$14:$A$815,'15. New Fleet Description'!O$14:O$815, "", 0, 1)</f>
        <v/>
      </c>
      <c r="P271" s="541" t="str">
        <f>_xlfn.XLOOKUP($C271, '15. New Fleet Description'!$A$14:$A$815,'15. New Fleet Description'!P$14:P$815, "", 0, 1)</f>
        <v/>
      </c>
      <c r="Q271" s="541" t="str">
        <f>_xlfn.XLOOKUP($C271, '15. New Fleet Description'!$A$14:$A$815,'15. New Fleet Description'!R$14:R$815, "", 0, 1)</f>
        <v/>
      </c>
      <c r="R271" s="541" t="str">
        <f>_xlfn.XLOOKUP($C271, '15. New Fleet Description'!$A$14:$A$815,'15. New Fleet Description'!S$14:S$815, "", 0, 1)</f>
        <v/>
      </c>
      <c r="S271" s="541" t="str">
        <f>_xlfn.XLOOKUP($C271, '15. New Fleet Description'!$A$14:$A$815,'15. New Fleet Description'!T$14:T$815, "", 0, 1)</f>
        <v/>
      </c>
      <c r="T271" s="541" t="str">
        <f>_xlfn.XLOOKUP($C271, '15. New Fleet Description'!$A$14:$A$815,'15. New Fleet Description'!U$14:U$815, "", 0, 1)</f>
        <v/>
      </c>
      <c r="U271" s="541" t="str">
        <f>_xlfn.XLOOKUP($C271, '15. New Fleet Description'!$A$14:$A$815,'15. New Fleet Description'!V$14:V$815, "", 0, 1)</f>
        <v/>
      </c>
      <c r="V271" s="541" t="str">
        <f>_xlfn.XLOOKUP($C271, '15. New Fleet Description'!$A$14:$A$815,'15. New Fleet Description'!W$14:W$815, "", 0, 1)</f>
        <v/>
      </c>
      <c r="W271" s="541" t="str">
        <f>_xlfn.XLOOKUP($C271, '15. New Fleet Description'!$A$14:$A$815,'15. New Fleet Description'!X$14:X$815, "", 0, 1)</f>
        <v/>
      </c>
      <c r="X271" s="541" t="str">
        <f>_xlfn.XLOOKUP($C271, '15. New Fleet Description'!$A$14:$A$815,'15. New Fleet Description'!Z$14:Z$815, "", 0, 1)</f>
        <v/>
      </c>
      <c r="Y271" s="541" t="str">
        <f>_xlfn.XLOOKUP($C271, '15. New Fleet Description'!$A$14:$A$815,'15. New Fleet Description'!AA$14:AA$815, "", 0, 1)</f>
        <v/>
      </c>
      <c r="Z271" s="541" t="str">
        <f>_xlfn.XLOOKUP($C271, '15. New Fleet Description'!$A$14:$A$815,'15. New Fleet Description'!AB$14:AB$815, "", 0, 1)</f>
        <v/>
      </c>
      <c r="AA271" s="1076"/>
      <c r="AB271" s="1076" t="s">
        <v>212</v>
      </c>
      <c r="AC271" s="1091"/>
      <c r="AD271" s="1011"/>
      <c r="AE271" s="1011"/>
      <c r="AF271" s="1011"/>
      <c r="AG271" s="1092"/>
      <c r="AH271" s="1093"/>
      <c r="AI271" s="1093"/>
      <c r="AJ271" s="1093"/>
      <c r="AK271" s="1093"/>
      <c r="AL271" s="1093"/>
      <c r="AM271" s="1093"/>
      <c r="AN271" s="1093"/>
      <c r="AO271" s="1093"/>
      <c r="AP271" s="1094"/>
      <c r="AQ271" s="1092"/>
      <c r="AR271" s="1093"/>
      <c r="AS271" s="1093"/>
      <c r="AT271" s="1093"/>
      <c r="AU271" s="1093"/>
      <c r="AV271" s="1093"/>
      <c r="AW271" s="1093"/>
      <c r="AX271" s="1093"/>
      <c r="AY271" s="1093"/>
      <c r="AZ271" s="1093"/>
      <c r="BA271" s="1093"/>
      <c r="BB271" s="1093"/>
      <c r="BC271" s="1095"/>
      <c r="BD271" s="1096"/>
      <c r="BE271" s="1096"/>
      <c r="BF271" s="1237"/>
      <c r="BG271" s="1092"/>
      <c r="BH271" s="1093"/>
      <c r="BI271" s="1093"/>
      <c r="BJ271" s="1093"/>
      <c r="BK271" s="1097"/>
      <c r="BL271" s="1098"/>
      <c r="BM271" s="1093"/>
    </row>
    <row r="272" spans="1:65" ht="30" x14ac:dyDescent="0.25">
      <c r="A272" s="1182" t="s">
        <v>1832</v>
      </c>
      <c r="B272" s="1021"/>
      <c r="C272" s="1075"/>
      <c r="D272" s="515" t="str">
        <f>_xlfn.XLOOKUP($C272, '15. New Fleet Description'!$A$14:$A$815,'15. New Fleet Description'!H$14:H$815, "", 0, 1)</f>
        <v/>
      </c>
      <c r="E272" s="541" t="str">
        <f>_xlfn.XLOOKUP($C272, '15. New Fleet Description'!$A$14:$A$815,'15. New Fleet Description'!B$14:B$815, "", 0, 1)</f>
        <v/>
      </c>
      <c r="F272" s="541" t="str">
        <f>_xlfn.XLOOKUP($C272, '15. New Fleet Description'!$A$14:$A$815,'15. New Fleet Description'!C$14:C$815, "", 0, 1)</f>
        <v/>
      </c>
      <c r="G272" s="541" t="str">
        <f>_xlfn.XLOOKUP($C272, '15. New Fleet Description'!$A$14:$A$815,'15. New Fleet Description'!D$14:D$815, "", 0, 1)</f>
        <v/>
      </c>
      <c r="H272" s="541" t="str">
        <f>_xlfn.XLOOKUP($C272, '15. New Fleet Description'!$A$14:$A$815,'15. New Fleet Description'!E$14:E$815, "", 0, 1)</f>
        <v/>
      </c>
      <c r="I272" s="541" t="str">
        <f>_xlfn.XLOOKUP($C272, '15. New Fleet Description'!$A$14:$A$815,'15. New Fleet Description'!F$14:F$815, "", 0, 1)</f>
        <v/>
      </c>
      <c r="J272" s="541" t="str">
        <f>_xlfn.XLOOKUP($C272, '15. New Fleet Description'!$A$14:$A$815,'15. New Fleet Description'!G$14:G$815, "", 0, 1)</f>
        <v/>
      </c>
      <c r="K272" s="726" t="str">
        <f>_xlfn.XLOOKUP($C272, '15. New Fleet Description'!$A$14:$A$815,'15. New Fleet Description'!K$14:K$815, "", 0, 1)</f>
        <v/>
      </c>
      <c r="L272" s="541" t="str">
        <f>_xlfn.XLOOKUP($C272, '15. New Fleet Description'!$A$14:$A$815,'15. New Fleet Description'!L$14:L$815, "", 0, 1)</f>
        <v/>
      </c>
      <c r="M272" s="541" t="str">
        <f>_xlfn.XLOOKUP($C272, '15. New Fleet Description'!$A$14:$A$815,'15. New Fleet Description'!M$14:M$815, "", 0, 1)</f>
        <v/>
      </c>
      <c r="N272" s="541" t="str">
        <f>_xlfn.XLOOKUP($C272, '15. New Fleet Description'!$A$14:$A$815,'15. New Fleet Description'!N$14:N$815, "", 0, 1)</f>
        <v/>
      </c>
      <c r="O272" s="541" t="str">
        <f>_xlfn.XLOOKUP($C272, '15. New Fleet Description'!$A$14:$A$815,'15. New Fleet Description'!O$14:O$815, "", 0, 1)</f>
        <v/>
      </c>
      <c r="P272" s="541" t="str">
        <f>_xlfn.XLOOKUP($C272, '15. New Fleet Description'!$A$14:$A$815,'15. New Fleet Description'!P$14:P$815, "", 0, 1)</f>
        <v/>
      </c>
      <c r="Q272" s="541" t="str">
        <f>_xlfn.XLOOKUP($C272, '15. New Fleet Description'!$A$14:$A$815,'15. New Fleet Description'!R$14:R$815, "", 0, 1)</f>
        <v/>
      </c>
      <c r="R272" s="541" t="str">
        <f>_xlfn.XLOOKUP($C272, '15. New Fleet Description'!$A$14:$A$815,'15. New Fleet Description'!S$14:S$815, "", 0, 1)</f>
        <v/>
      </c>
      <c r="S272" s="541" t="str">
        <f>_xlfn.XLOOKUP($C272, '15. New Fleet Description'!$A$14:$A$815,'15. New Fleet Description'!T$14:T$815, "", 0, 1)</f>
        <v/>
      </c>
      <c r="T272" s="541" t="str">
        <f>_xlfn.XLOOKUP($C272, '15. New Fleet Description'!$A$14:$A$815,'15. New Fleet Description'!U$14:U$815, "", 0, 1)</f>
        <v/>
      </c>
      <c r="U272" s="541" t="str">
        <f>_xlfn.XLOOKUP($C272, '15. New Fleet Description'!$A$14:$A$815,'15. New Fleet Description'!V$14:V$815, "", 0, 1)</f>
        <v/>
      </c>
      <c r="V272" s="541" t="str">
        <f>_xlfn.XLOOKUP($C272, '15. New Fleet Description'!$A$14:$A$815,'15. New Fleet Description'!W$14:W$815, "", 0, 1)</f>
        <v/>
      </c>
      <c r="W272" s="541" t="str">
        <f>_xlfn.XLOOKUP($C272, '15. New Fleet Description'!$A$14:$A$815,'15. New Fleet Description'!X$14:X$815, "", 0, 1)</f>
        <v/>
      </c>
      <c r="X272" s="541" t="str">
        <f>_xlfn.XLOOKUP($C272, '15. New Fleet Description'!$A$14:$A$815,'15. New Fleet Description'!Z$14:Z$815, "", 0, 1)</f>
        <v/>
      </c>
      <c r="Y272" s="541" t="str">
        <f>_xlfn.XLOOKUP($C272, '15. New Fleet Description'!$A$14:$A$815,'15. New Fleet Description'!AA$14:AA$815, "", 0, 1)</f>
        <v/>
      </c>
      <c r="Z272" s="541" t="str">
        <f>_xlfn.XLOOKUP($C272, '15. New Fleet Description'!$A$14:$A$815,'15. New Fleet Description'!AB$14:AB$815, "", 0, 1)</f>
        <v/>
      </c>
      <c r="AA272" s="1076"/>
      <c r="AB272" s="1076" t="s">
        <v>212</v>
      </c>
      <c r="AC272" s="1091"/>
      <c r="AD272" s="1011"/>
      <c r="AE272" s="1011"/>
      <c r="AF272" s="1011"/>
      <c r="AG272" s="1092"/>
      <c r="AH272" s="1093"/>
      <c r="AI272" s="1093"/>
      <c r="AJ272" s="1093"/>
      <c r="AK272" s="1093"/>
      <c r="AL272" s="1093"/>
      <c r="AM272" s="1093"/>
      <c r="AN272" s="1093"/>
      <c r="AO272" s="1093"/>
      <c r="AP272" s="1094"/>
      <c r="AQ272" s="1092"/>
      <c r="AR272" s="1093"/>
      <c r="AS272" s="1093"/>
      <c r="AT272" s="1093"/>
      <c r="AU272" s="1093"/>
      <c r="AV272" s="1093"/>
      <c r="AW272" s="1093"/>
      <c r="AX272" s="1093"/>
      <c r="AY272" s="1093"/>
      <c r="AZ272" s="1093"/>
      <c r="BA272" s="1093"/>
      <c r="BB272" s="1093"/>
      <c r="BC272" s="1095"/>
      <c r="BD272" s="1096"/>
      <c r="BE272" s="1096"/>
      <c r="BF272" s="1237"/>
      <c r="BG272" s="1092"/>
      <c r="BH272" s="1093"/>
      <c r="BI272" s="1093"/>
      <c r="BJ272" s="1093"/>
      <c r="BK272" s="1097"/>
      <c r="BL272" s="1098"/>
      <c r="BM272" s="1093"/>
    </row>
    <row r="273" spans="1:65" ht="30" x14ac:dyDescent="0.25">
      <c r="A273" s="1182" t="s">
        <v>1833</v>
      </c>
      <c r="B273" s="1021"/>
      <c r="C273" s="1075"/>
      <c r="D273" s="515" t="str">
        <f>_xlfn.XLOOKUP($C273, '15. New Fleet Description'!$A$14:$A$815,'15. New Fleet Description'!H$14:H$815, "", 0, 1)</f>
        <v/>
      </c>
      <c r="E273" s="541" t="str">
        <f>_xlfn.XLOOKUP($C273, '15. New Fleet Description'!$A$14:$A$815,'15. New Fleet Description'!B$14:B$815, "", 0, 1)</f>
        <v/>
      </c>
      <c r="F273" s="541" t="str">
        <f>_xlfn.XLOOKUP($C273, '15. New Fleet Description'!$A$14:$A$815,'15. New Fleet Description'!C$14:C$815, "", 0, 1)</f>
        <v/>
      </c>
      <c r="G273" s="541" t="str">
        <f>_xlfn.XLOOKUP($C273, '15. New Fleet Description'!$A$14:$A$815,'15. New Fleet Description'!D$14:D$815, "", 0, 1)</f>
        <v/>
      </c>
      <c r="H273" s="541" t="str">
        <f>_xlfn.XLOOKUP($C273, '15. New Fleet Description'!$A$14:$A$815,'15. New Fleet Description'!E$14:E$815, "", 0, 1)</f>
        <v/>
      </c>
      <c r="I273" s="541" t="str">
        <f>_xlfn.XLOOKUP($C273, '15. New Fleet Description'!$A$14:$A$815,'15. New Fleet Description'!F$14:F$815, "", 0, 1)</f>
        <v/>
      </c>
      <c r="J273" s="541" t="str">
        <f>_xlfn.XLOOKUP($C273, '15. New Fleet Description'!$A$14:$A$815,'15. New Fleet Description'!G$14:G$815, "", 0, 1)</f>
        <v/>
      </c>
      <c r="K273" s="726" t="str">
        <f>_xlfn.XLOOKUP($C273, '15. New Fleet Description'!$A$14:$A$815,'15. New Fleet Description'!K$14:K$815, "", 0, 1)</f>
        <v/>
      </c>
      <c r="L273" s="541" t="str">
        <f>_xlfn.XLOOKUP($C273, '15. New Fleet Description'!$A$14:$A$815,'15. New Fleet Description'!L$14:L$815, "", 0, 1)</f>
        <v/>
      </c>
      <c r="M273" s="541" t="str">
        <f>_xlfn.XLOOKUP($C273, '15. New Fleet Description'!$A$14:$A$815,'15. New Fleet Description'!M$14:M$815, "", 0, 1)</f>
        <v/>
      </c>
      <c r="N273" s="541" t="str">
        <f>_xlfn.XLOOKUP($C273, '15. New Fleet Description'!$A$14:$A$815,'15. New Fleet Description'!N$14:N$815, "", 0, 1)</f>
        <v/>
      </c>
      <c r="O273" s="541" t="str">
        <f>_xlfn.XLOOKUP($C273, '15. New Fleet Description'!$A$14:$A$815,'15. New Fleet Description'!O$14:O$815, "", 0, 1)</f>
        <v/>
      </c>
      <c r="P273" s="541" t="str">
        <f>_xlfn.XLOOKUP($C273, '15. New Fleet Description'!$A$14:$A$815,'15. New Fleet Description'!P$14:P$815, "", 0, 1)</f>
        <v/>
      </c>
      <c r="Q273" s="541" t="str">
        <f>_xlfn.XLOOKUP($C273, '15. New Fleet Description'!$A$14:$A$815,'15. New Fleet Description'!R$14:R$815, "", 0, 1)</f>
        <v/>
      </c>
      <c r="R273" s="541" t="str">
        <f>_xlfn.XLOOKUP($C273, '15. New Fleet Description'!$A$14:$A$815,'15. New Fleet Description'!S$14:S$815, "", 0, 1)</f>
        <v/>
      </c>
      <c r="S273" s="541" t="str">
        <f>_xlfn.XLOOKUP($C273, '15. New Fleet Description'!$A$14:$A$815,'15. New Fleet Description'!T$14:T$815, "", 0, 1)</f>
        <v/>
      </c>
      <c r="T273" s="541" t="str">
        <f>_xlfn.XLOOKUP($C273, '15. New Fleet Description'!$A$14:$A$815,'15. New Fleet Description'!U$14:U$815, "", 0, 1)</f>
        <v/>
      </c>
      <c r="U273" s="541" t="str">
        <f>_xlfn.XLOOKUP($C273, '15. New Fleet Description'!$A$14:$A$815,'15. New Fleet Description'!V$14:V$815, "", 0, 1)</f>
        <v/>
      </c>
      <c r="V273" s="541" t="str">
        <f>_xlfn.XLOOKUP($C273, '15. New Fleet Description'!$A$14:$A$815,'15. New Fleet Description'!W$14:W$815, "", 0, 1)</f>
        <v/>
      </c>
      <c r="W273" s="541" t="str">
        <f>_xlfn.XLOOKUP($C273, '15. New Fleet Description'!$A$14:$A$815,'15. New Fleet Description'!X$14:X$815, "", 0, 1)</f>
        <v/>
      </c>
      <c r="X273" s="541" t="str">
        <f>_xlfn.XLOOKUP($C273, '15. New Fleet Description'!$A$14:$A$815,'15. New Fleet Description'!Z$14:Z$815, "", 0, 1)</f>
        <v/>
      </c>
      <c r="Y273" s="541" t="str">
        <f>_xlfn.XLOOKUP($C273, '15. New Fleet Description'!$A$14:$A$815,'15. New Fleet Description'!AA$14:AA$815, "", 0, 1)</f>
        <v/>
      </c>
      <c r="Z273" s="541" t="str">
        <f>_xlfn.XLOOKUP($C273, '15. New Fleet Description'!$A$14:$A$815,'15. New Fleet Description'!AB$14:AB$815, "", 0, 1)</f>
        <v/>
      </c>
      <c r="AA273" s="1076"/>
      <c r="AB273" s="1076" t="s">
        <v>212</v>
      </c>
      <c r="AC273" s="1091"/>
      <c r="AD273" s="1011"/>
      <c r="AE273" s="1011"/>
      <c r="AF273" s="1011"/>
      <c r="AG273" s="1092"/>
      <c r="AH273" s="1093"/>
      <c r="AI273" s="1093"/>
      <c r="AJ273" s="1093"/>
      <c r="AK273" s="1093"/>
      <c r="AL273" s="1093"/>
      <c r="AM273" s="1093"/>
      <c r="AN273" s="1093"/>
      <c r="AO273" s="1093"/>
      <c r="AP273" s="1094"/>
      <c r="AQ273" s="1092"/>
      <c r="AR273" s="1093"/>
      <c r="AS273" s="1093"/>
      <c r="AT273" s="1093"/>
      <c r="AU273" s="1093"/>
      <c r="AV273" s="1093"/>
      <c r="AW273" s="1093"/>
      <c r="AX273" s="1093"/>
      <c r="AY273" s="1093"/>
      <c r="AZ273" s="1093"/>
      <c r="BA273" s="1093"/>
      <c r="BB273" s="1093"/>
      <c r="BC273" s="1095"/>
      <c r="BD273" s="1096"/>
      <c r="BE273" s="1096"/>
      <c r="BF273" s="1237"/>
      <c r="BG273" s="1092"/>
      <c r="BH273" s="1093"/>
      <c r="BI273" s="1093"/>
      <c r="BJ273" s="1093"/>
      <c r="BK273" s="1097"/>
      <c r="BL273" s="1098"/>
      <c r="BM273" s="1093"/>
    </row>
    <row r="274" spans="1:65" ht="30" x14ac:dyDescent="0.25">
      <c r="A274" s="1182" t="s">
        <v>1834</v>
      </c>
      <c r="B274" s="1021"/>
      <c r="C274" s="1075"/>
      <c r="D274" s="515" t="str">
        <f>_xlfn.XLOOKUP($C274, '15. New Fleet Description'!$A$14:$A$815,'15. New Fleet Description'!H$14:H$815, "", 0, 1)</f>
        <v/>
      </c>
      <c r="E274" s="541" t="str">
        <f>_xlfn.XLOOKUP($C274, '15. New Fleet Description'!$A$14:$A$815,'15. New Fleet Description'!B$14:B$815, "", 0, 1)</f>
        <v/>
      </c>
      <c r="F274" s="541" t="str">
        <f>_xlfn.XLOOKUP($C274, '15. New Fleet Description'!$A$14:$A$815,'15. New Fleet Description'!C$14:C$815, "", 0, 1)</f>
        <v/>
      </c>
      <c r="G274" s="541" t="str">
        <f>_xlfn.XLOOKUP($C274, '15. New Fleet Description'!$A$14:$A$815,'15. New Fleet Description'!D$14:D$815, "", 0, 1)</f>
        <v/>
      </c>
      <c r="H274" s="541" t="str">
        <f>_xlfn.XLOOKUP($C274, '15. New Fleet Description'!$A$14:$A$815,'15. New Fleet Description'!E$14:E$815, "", 0, 1)</f>
        <v/>
      </c>
      <c r="I274" s="541" t="str">
        <f>_xlfn.XLOOKUP($C274, '15. New Fleet Description'!$A$14:$A$815,'15. New Fleet Description'!F$14:F$815, "", 0, 1)</f>
        <v/>
      </c>
      <c r="J274" s="541" t="str">
        <f>_xlfn.XLOOKUP($C274, '15. New Fleet Description'!$A$14:$A$815,'15. New Fleet Description'!G$14:G$815, "", 0, 1)</f>
        <v/>
      </c>
      <c r="K274" s="726" t="str">
        <f>_xlfn.XLOOKUP($C274, '15. New Fleet Description'!$A$14:$A$815,'15. New Fleet Description'!K$14:K$815, "", 0, 1)</f>
        <v/>
      </c>
      <c r="L274" s="541" t="str">
        <f>_xlfn.XLOOKUP($C274, '15. New Fleet Description'!$A$14:$A$815,'15. New Fleet Description'!L$14:L$815, "", 0, 1)</f>
        <v/>
      </c>
      <c r="M274" s="541" t="str">
        <f>_xlfn.XLOOKUP($C274, '15. New Fleet Description'!$A$14:$A$815,'15. New Fleet Description'!M$14:M$815, "", 0, 1)</f>
        <v/>
      </c>
      <c r="N274" s="541" t="str">
        <f>_xlfn.XLOOKUP($C274, '15. New Fleet Description'!$A$14:$A$815,'15. New Fleet Description'!N$14:N$815, "", 0, 1)</f>
        <v/>
      </c>
      <c r="O274" s="541" t="str">
        <f>_xlfn.XLOOKUP($C274, '15. New Fleet Description'!$A$14:$A$815,'15. New Fleet Description'!O$14:O$815, "", 0, 1)</f>
        <v/>
      </c>
      <c r="P274" s="541" t="str">
        <f>_xlfn.XLOOKUP($C274, '15. New Fleet Description'!$A$14:$A$815,'15. New Fleet Description'!P$14:P$815, "", 0, 1)</f>
        <v/>
      </c>
      <c r="Q274" s="541" t="str">
        <f>_xlfn.XLOOKUP($C274, '15. New Fleet Description'!$A$14:$A$815,'15. New Fleet Description'!R$14:R$815, "", 0, 1)</f>
        <v/>
      </c>
      <c r="R274" s="541" t="str">
        <f>_xlfn.XLOOKUP($C274, '15. New Fleet Description'!$A$14:$A$815,'15. New Fleet Description'!S$14:S$815, "", 0, 1)</f>
        <v/>
      </c>
      <c r="S274" s="541" t="str">
        <f>_xlfn.XLOOKUP($C274, '15. New Fleet Description'!$A$14:$A$815,'15. New Fleet Description'!T$14:T$815, "", 0, 1)</f>
        <v/>
      </c>
      <c r="T274" s="541" t="str">
        <f>_xlfn.XLOOKUP($C274, '15. New Fleet Description'!$A$14:$A$815,'15. New Fleet Description'!U$14:U$815, "", 0, 1)</f>
        <v/>
      </c>
      <c r="U274" s="541" t="str">
        <f>_xlfn.XLOOKUP($C274, '15. New Fleet Description'!$A$14:$A$815,'15. New Fleet Description'!V$14:V$815, "", 0, 1)</f>
        <v/>
      </c>
      <c r="V274" s="541" t="str">
        <f>_xlfn.XLOOKUP($C274, '15. New Fleet Description'!$A$14:$A$815,'15. New Fleet Description'!W$14:W$815, "", 0, 1)</f>
        <v/>
      </c>
      <c r="W274" s="541" t="str">
        <f>_xlfn.XLOOKUP($C274, '15. New Fleet Description'!$A$14:$A$815,'15. New Fleet Description'!X$14:X$815, "", 0, 1)</f>
        <v/>
      </c>
      <c r="X274" s="541" t="str">
        <f>_xlfn.XLOOKUP($C274, '15. New Fleet Description'!$A$14:$A$815,'15. New Fleet Description'!Z$14:Z$815, "", 0, 1)</f>
        <v/>
      </c>
      <c r="Y274" s="541" t="str">
        <f>_xlfn.XLOOKUP($C274, '15. New Fleet Description'!$A$14:$A$815,'15. New Fleet Description'!AA$14:AA$815, "", 0, 1)</f>
        <v/>
      </c>
      <c r="Z274" s="541" t="str">
        <f>_xlfn.XLOOKUP($C274, '15. New Fleet Description'!$A$14:$A$815,'15. New Fleet Description'!AB$14:AB$815, "", 0, 1)</f>
        <v/>
      </c>
      <c r="AA274" s="1076"/>
      <c r="AB274" s="1076" t="s">
        <v>212</v>
      </c>
      <c r="AC274" s="1091"/>
      <c r="AD274" s="1011"/>
      <c r="AE274" s="1011"/>
      <c r="AF274" s="1011"/>
      <c r="AG274" s="1092"/>
      <c r="AH274" s="1093"/>
      <c r="AI274" s="1093"/>
      <c r="AJ274" s="1093"/>
      <c r="AK274" s="1093"/>
      <c r="AL274" s="1093"/>
      <c r="AM274" s="1093"/>
      <c r="AN274" s="1093"/>
      <c r="AO274" s="1093"/>
      <c r="AP274" s="1094"/>
      <c r="AQ274" s="1092"/>
      <c r="AR274" s="1093"/>
      <c r="AS274" s="1093"/>
      <c r="AT274" s="1093"/>
      <c r="AU274" s="1093"/>
      <c r="AV274" s="1093"/>
      <c r="AW274" s="1093"/>
      <c r="AX274" s="1093"/>
      <c r="AY274" s="1093"/>
      <c r="AZ274" s="1093"/>
      <c r="BA274" s="1093"/>
      <c r="BB274" s="1093"/>
      <c r="BC274" s="1095"/>
      <c r="BD274" s="1096"/>
      <c r="BE274" s="1096"/>
      <c r="BF274" s="1237"/>
      <c r="BG274" s="1092"/>
      <c r="BH274" s="1093"/>
      <c r="BI274" s="1093"/>
      <c r="BJ274" s="1093"/>
      <c r="BK274" s="1097"/>
      <c r="BL274" s="1098"/>
      <c r="BM274" s="1093"/>
    </row>
    <row r="275" spans="1:65" ht="30" x14ac:dyDescent="0.25">
      <c r="A275" s="1182" t="s">
        <v>1835</v>
      </c>
      <c r="B275" s="1021"/>
      <c r="C275" s="1075"/>
      <c r="D275" s="515" t="str">
        <f>_xlfn.XLOOKUP($C275, '15. New Fleet Description'!$A$14:$A$815,'15. New Fleet Description'!H$14:H$815, "", 0, 1)</f>
        <v/>
      </c>
      <c r="E275" s="541" t="str">
        <f>_xlfn.XLOOKUP($C275, '15. New Fleet Description'!$A$14:$A$815,'15. New Fleet Description'!B$14:B$815, "", 0, 1)</f>
        <v/>
      </c>
      <c r="F275" s="541" t="str">
        <f>_xlfn.XLOOKUP($C275, '15. New Fleet Description'!$A$14:$A$815,'15. New Fleet Description'!C$14:C$815, "", 0, 1)</f>
        <v/>
      </c>
      <c r="G275" s="541" t="str">
        <f>_xlfn.XLOOKUP($C275, '15. New Fleet Description'!$A$14:$A$815,'15. New Fleet Description'!D$14:D$815, "", 0, 1)</f>
        <v/>
      </c>
      <c r="H275" s="541" t="str">
        <f>_xlfn.XLOOKUP($C275, '15. New Fleet Description'!$A$14:$A$815,'15. New Fleet Description'!E$14:E$815, "", 0, 1)</f>
        <v/>
      </c>
      <c r="I275" s="541" t="str">
        <f>_xlfn.XLOOKUP($C275, '15. New Fleet Description'!$A$14:$A$815,'15. New Fleet Description'!F$14:F$815, "", 0, 1)</f>
        <v/>
      </c>
      <c r="J275" s="541" t="str">
        <f>_xlfn.XLOOKUP($C275, '15. New Fleet Description'!$A$14:$A$815,'15. New Fleet Description'!G$14:G$815, "", 0, 1)</f>
        <v/>
      </c>
      <c r="K275" s="726" t="str">
        <f>_xlfn.XLOOKUP($C275, '15. New Fleet Description'!$A$14:$A$815,'15. New Fleet Description'!K$14:K$815, "", 0, 1)</f>
        <v/>
      </c>
      <c r="L275" s="541" t="str">
        <f>_xlfn.XLOOKUP($C275, '15. New Fleet Description'!$A$14:$A$815,'15. New Fleet Description'!L$14:L$815, "", 0, 1)</f>
        <v/>
      </c>
      <c r="M275" s="541" t="str">
        <f>_xlfn.XLOOKUP($C275, '15. New Fleet Description'!$A$14:$A$815,'15. New Fleet Description'!M$14:M$815, "", 0, 1)</f>
        <v/>
      </c>
      <c r="N275" s="541" t="str">
        <f>_xlfn.XLOOKUP($C275, '15. New Fleet Description'!$A$14:$A$815,'15. New Fleet Description'!N$14:N$815, "", 0, 1)</f>
        <v/>
      </c>
      <c r="O275" s="541" t="str">
        <f>_xlfn.XLOOKUP($C275, '15. New Fleet Description'!$A$14:$A$815,'15. New Fleet Description'!O$14:O$815, "", 0, 1)</f>
        <v/>
      </c>
      <c r="P275" s="541" t="str">
        <f>_xlfn.XLOOKUP($C275, '15. New Fleet Description'!$A$14:$A$815,'15. New Fleet Description'!P$14:P$815, "", 0, 1)</f>
        <v/>
      </c>
      <c r="Q275" s="541" t="str">
        <f>_xlfn.XLOOKUP($C275, '15. New Fleet Description'!$A$14:$A$815,'15. New Fleet Description'!R$14:R$815, "", 0, 1)</f>
        <v/>
      </c>
      <c r="R275" s="541" t="str">
        <f>_xlfn.XLOOKUP($C275, '15. New Fleet Description'!$A$14:$A$815,'15. New Fleet Description'!S$14:S$815, "", 0, 1)</f>
        <v/>
      </c>
      <c r="S275" s="541" t="str">
        <f>_xlfn.XLOOKUP($C275, '15. New Fleet Description'!$A$14:$A$815,'15. New Fleet Description'!T$14:T$815, "", 0, 1)</f>
        <v/>
      </c>
      <c r="T275" s="541" t="str">
        <f>_xlfn.XLOOKUP($C275, '15. New Fleet Description'!$A$14:$A$815,'15. New Fleet Description'!U$14:U$815, "", 0, 1)</f>
        <v/>
      </c>
      <c r="U275" s="541" t="str">
        <f>_xlfn.XLOOKUP($C275, '15. New Fleet Description'!$A$14:$A$815,'15. New Fleet Description'!V$14:V$815, "", 0, 1)</f>
        <v/>
      </c>
      <c r="V275" s="541" t="str">
        <f>_xlfn.XLOOKUP($C275, '15. New Fleet Description'!$A$14:$A$815,'15. New Fleet Description'!W$14:W$815, "", 0, 1)</f>
        <v/>
      </c>
      <c r="W275" s="541" t="str">
        <f>_xlfn.XLOOKUP($C275, '15. New Fleet Description'!$A$14:$A$815,'15. New Fleet Description'!X$14:X$815, "", 0, 1)</f>
        <v/>
      </c>
      <c r="X275" s="541" t="str">
        <f>_xlfn.XLOOKUP($C275, '15. New Fleet Description'!$A$14:$A$815,'15. New Fleet Description'!Z$14:Z$815, "", 0, 1)</f>
        <v/>
      </c>
      <c r="Y275" s="541" t="str">
        <f>_xlfn.XLOOKUP($C275, '15. New Fleet Description'!$A$14:$A$815,'15. New Fleet Description'!AA$14:AA$815, "", 0, 1)</f>
        <v/>
      </c>
      <c r="Z275" s="541" t="str">
        <f>_xlfn.XLOOKUP($C275, '15. New Fleet Description'!$A$14:$A$815,'15. New Fleet Description'!AB$14:AB$815, "", 0, 1)</f>
        <v/>
      </c>
      <c r="AA275" s="1076"/>
      <c r="AB275" s="1076" t="s">
        <v>212</v>
      </c>
      <c r="AC275" s="1091"/>
      <c r="AD275" s="1011"/>
      <c r="AE275" s="1011"/>
      <c r="AF275" s="1011"/>
      <c r="AG275" s="1092"/>
      <c r="AH275" s="1093"/>
      <c r="AI275" s="1093"/>
      <c r="AJ275" s="1093"/>
      <c r="AK275" s="1093"/>
      <c r="AL275" s="1093"/>
      <c r="AM275" s="1093"/>
      <c r="AN275" s="1093"/>
      <c r="AO275" s="1093"/>
      <c r="AP275" s="1094"/>
      <c r="AQ275" s="1092"/>
      <c r="AR275" s="1093"/>
      <c r="AS275" s="1093"/>
      <c r="AT275" s="1093"/>
      <c r="AU275" s="1093"/>
      <c r="AV275" s="1093"/>
      <c r="AW275" s="1093"/>
      <c r="AX275" s="1093"/>
      <c r="AY275" s="1093"/>
      <c r="AZ275" s="1093"/>
      <c r="BA275" s="1093"/>
      <c r="BB275" s="1093"/>
      <c r="BC275" s="1095"/>
      <c r="BD275" s="1096"/>
      <c r="BE275" s="1096"/>
      <c r="BF275" s="1237"/>
      <c r="BG275" s="1092"/>
      <c r="BH275" s="1093"/>
      <c r="BI275" s="1093"/>
      <c r="BJ275" s="1093"/>
      <c r="BK275" s="1097"/>
      <c r="BL275" s="1098"/>
      <c r="BM275" s="1093"/>
    </row>
    <row r="276" spans="1:65" ht="30" x14ac:dyDescent="0.25">
      <c r="A276" s="1182" t="s">
        <v>1836</v>
      </c>
      <c r="B276" s="1021"/>
      <c r="C276" s="1075"/>
      <c r="D276" s="515" t="str">
        <f>_xlfn.XLOOKUP($C276, '15. New Fleet Description'!$A$14:$A$815,'15. New Fleet Description'!H$14:H$815, "", 0, 1)</f>
        <v/>
      </c>
      <c r="E276" s="541" t="str">
        <f>_xlfn.XLOOKUP($C276, '15. New Fleet Description'!$A$14:$A$815,'15. New Fleet Description'!B$14:B$815, "", 0, 1)</f>
        <v/>
      </c>
      <c r="F276" s="541" t="str">
        <f>_xlfn.XLOOKUP($C276, '15. New Fleet Description'!$A$14:$A$815,'15. New Fleet Description'!C$14:C$815, "", 0, 1)</f>
        <v/>
      </c>
      <c r="G276" s="541" t="str">
        <f>_xlfn.XLOOKUP($C276, '15. New Fleet Description'!$A$14:$A$815,'15. New Fleet Description'!D$14:D$815, "", 0, 1)</f>
        <v/>
      </c>
      <c r="H276" s="541" t="str">
        <f>_xlfn.XLOOKUP($C276, '15. New Fleet Description'!$A$14:$A$815,'15. New Fleet Description'!E$14:E$815, "", 0, 1)</f>
        <v/>
      </c>
      <c r="I276" s="541" t="str">
        <f>_xlfn.XLOOKUP($C276, '15. New Fleet Description'!$A$14:$A$815,'15. New Fleet Description'!F$14:F$815, "", 0, 1)</f>
        <v/>
      </c>
      <c r="J276" s="541" t="str">
        <f>_xlfn.XLOOKUP($C276, '15. New Fleet Description'!$A$14:$A$815,'15. New Fleet Description'!G$14:G$815, "", 0, 1)</f>
        <v/>
      </c>
      <c r="K276" s="726" t="str">
        <f>_xlfn.XLOOKUP($C276, '15. New Fleet Description'!$A$14:$A$815,'15. New Fleet Description'!K$14:K$815, "", 0, 1)</f>
        <v/>
      </c>
      <c r="L276" s="541" t="str">
        <f>_xlfn.XLOOKUP($C276, '15. New Fleet Description'!$A$14:$A$815,'15. New Fleet Description'!L$14:L$815, "", 0, 1)</f>
        <v/>
      </c>
      <c r="M276" s="541" t="str">
        <f>_xlfn.XLOOKUP($C276, '15. New Fleet Description'!$A$14:$A$815,'15. New Fleet Description'!M$14:M$815, "", 0, 1)</f>
        <v/>
      </c>
      <c r="N276" s="541" t="str">
        <f>_xlfn.XLOOKUP($C276, '15. New Fleet Description'!$A$14:$A$815,'15. New Fleet Description'!N$14:N$815, "", 0, 1)</f>
        <v/>
      </c>
      <c r="O276" s="541" t="str">
        <f>_xlfn.XLOOKUP($C276, '15. New Fleet Description'!$A$14:$A$815,'15. New Fleet Description'!O$14:O$815, "", 0, 1)</f>
        <v/>
      </c>
      <c r="P276" s="541" t="str">
        <f>_xlfn.XLOOKUP($C276, '15. New Fleet Description'!$A$14:$A$815,'15. New Fleet Description'!P$14:P$815, "", 0, 1)</f>
        <v/>
      </c>
      <c r="Q276" s="541" t="str">
        <f>_xlfn.XLOOKUP($C276, '15. New Fleet Description'!$A$14:$A$815,'15. New Fleet Description'!R$14:R$815, "", 0, 1)</f>
        <v/>
      </c>
      <c r="R276" s="541" t="str">
        <f>_xlfn.XLOOKUP($C276, '15. New Fleet Description'!$A$14:$A$815,'15. New Fleet Description'!S$14:S$815, "", 0, 1)</f>
        <v/>
      </c>
      <c r="S276" s="541" t="str">
        <f>_xlfn.XLOOKUP($C276, '15. New Fleet Description'!$A$14:$A$815,'15. New Fleet Description'!T$14:T$815, "", 0, 1)</f>
        <v/>
      </c>
      <c r="T276" s="541" t="str">
        <f>_xlfn.XLOOKUP($C276, '15. New Fleet Description'!$A$14:$A$815,'15. New Fleet Description'!U$14:U$815, "", 0, 1)</f>
        <v/>
      </c>
      <c r="U276" s="541" t="str">
        <f>_xlfn.XLOOKUP($C276, '15. New Fleet Description'!$A$14:$A$815,'15. New Fleet Description'!V$14:V$815, "", 0, 1)</f>
        <v/>
      </c>
      <c r="V276" s="541" t="str">
        <f>_xlfn.XLOOKUP($C276, '15. New Fleet Description'!$A$14:$A$815,'15. New Fleet Description'!W$14:W$815, "", 0, 1)</f>
        <v/>
      </c>
      <c r="W276" s="541" t="str">
        <f>_xlfn.XLOOKUP($C276, '15. New Fleet Description'!$A$14:$A$815,'15. New Fleet Description'!X$14:X$815, "", 0, 1)</f>
        <v/>
      </c>
      <c r="X276" s="541" t="str">
        <f>_xlfn.XLOOKUP($C276, '15. New Fleet Description'!$A$14:$A$815,'15. New Fleet Description'!Z$14:Z$815, "", 0, 1)</f>
        <v/>
      </c>
      <c r="Y276" s="541" t="str">
        <f>_xlfn.XLOOKUP($C276, '15. New Fleet Description'!$A$14:$A$815,'15. New Fleet Description'!AA$14:AA$815, "", 0, 1)</f>
        <v/>
      </c>
      <c r="Z276" s="541" t="str">
        <f>_xlfn.XLOOKUP($C276, '15. New Fleet Description'!$A$14:$A$815,'15. New Fleet Description'!AB$14:AB$815, "", 0, 1)</f>
        <v/>
      </c>
      <c r="AA276" s="1076"/>
      <c r="AB276" s="1076" t="s">
        <v>212</v>
      </c>
      <c r="AC276" s="1091"/>
      <c r="AD276" s="1011"/>
      <c r="AE276" s="1011"/>
      <c r="AF276" s="1011"/>
      <c r="AG276" s="1092"/>
      <c r="AH276" s="1093"/>
      <c r="AI276" s="1093"/>
      <c r="AJ276" s="1093"/>
      <c r="AK276" s="1093"/>
      <c r="AL276" s="1093"/>
      <c r="AM276" s="1093"/>
      <c r="AN276" s="1093"/>
      <c r="AO276" s="1093"/>
      <c r="AP276" s="1094"/>
      <c r="AQ276" s="1092"/>
      <c r="AR276" s="1093"/>
      <c r="AS276" s="1093"/>
      <c r="AT276" s="1093"/>
      <c r="AU276" s="1093"/>
      <c r="AV276" s="1093"/>
      <c r="AW276" s="1093"/>
      <c r="AX276" s="1093"/>
      <c r="AY276" s="1093"/>
      <c r="AZ276" s="1093"/>
      <c r="BA276" s="1093"/>
      <c r="BB276" s="1093"/>
      <c r="BC276" s="1095"/>
      <c r="BD276" s="1096"/>
      <c r="BE276" s="1096"/>
      <c r="BF276" s="1237"/>
      <c r="BG276" s="1092"/>
      <c r="BH276" s="1093"/>
      <c r="BI276" s="1093"/>
      <c r="BJ276" s="1093"/>
      <c r="BK276" s="1097"/>
      <c r="BL276" s="1098"/>
      <c r="BM276" s="1093"/>
    </row>
    <row r="277" spans="1:65" ht="30" x14ac:dyDescent="0.25">
      <c r="A277" s="1182" t="s">
        <v>1837</v>
      </c>
      <c r="B277" s="1021"/>
      <c r="C277" s="1075"/>
      <c r="D277" s="515" t="str">
        <f>_xlfn.XLOOKUP($C277, '15. New Fleet Description'!$A$14:$A$815,'15. New Fleet Description'!H$14:H$815, "", 0, 1)</f>
        <v/>
      </c>
      <c r="E277" s="541" t="str">
        <f>_xlfn.XLOOKUP($C277, '15. New Fleet Description'!$A$14:$A$815,'15. New Fleet Description'!B$14:B$815, "", 0, 1)</f>
        <v/>
      </c>
      <c r="F277" s="541" t="str">
        <f>_xlfn.XLOOKUP($C277, '15. New Fleet Description'!$A$14:$A$815,'15. New Fleet Description'!C$14:C$815, "", 0, 1)</f>
        <v/>
      </c>
      <c r="G277" s="541" t="str">
        <f>_xlfn.XLOOKUP($C277, '15. New Fleet Description'!$A$14:$A$815,'15. New Fleet Description'!D$14:D$815, "", 0, 1)</f>
        <v/>
      </c>
      <c r="H277" s="541" t="str">
        <f>_xlfn.XLOOKUP($C277, '15. New Fleet Description'!$A$14:$A$815,'15. New Fleet Description'!E$14:E$815, "", 0, 1)</f>
        <v/>
      </c>
      <c r="I277" s="541" t="str">
        <f>_xlfn.XLOOKUP($C277, '15. New Fleet Description'!$A$14:$A$815,'15. New Fleet Description'!F$14:F$815, "", 0, 1)</f>
        <v/>
      </c>
      <c r="J277" s="541" t="str">
        <f>_xlfn.XLOOKUP($C277, '15. New Fleet Description'!$A$14:$A$815,'15. New Fleet Description'!G$14:G$815, "", 0, 1)</f>
        <v/>
      </c>
      <c r="K277" s="726" t="str">
        <f>_xlfn.XLOOKUP($C277, '15. New Fleet Description'!$A$14:$A$815,'15. New Fleet Description'!K$14:K$815, "", 0, 1)</f>
        <v/>
      </c>
      <c r="L277" s="541" t="str">
        <f>_xlfn.XLOOKUP($C277, '15. New Fleet Description'!$A$14:$A$815,'15. New Fleet Description'!L$14:L$815, "", 0, 1)</f>
        <v/>
      </c>
      <c r="M277" s="541" t="str">
        <f>_xlfn.XLOOKUP($C277, '15. New Fleet Description'!$A$14:$A$815,'15. New Fleet Description'!M$14:M$815, "", 0, 1)</f>
        <v/>
      </c>
      <c r="N277" s="541" t="str">
        <f>_xlfn.XLOOKUP($C277, '15. New Fleet Description'!$A$14:$A$815,'15. New Fleet Description'!N$14:N$815, "", 0, 1)</f>
        <v/>
      </c>
      <c r="O277" s="541" t="str">
        <f>_xlfn.XLOOKUP($C277, '15. New Fleet Description'!$A$14:$A$815,'15. New Fleet Description'!O$14:O$815, "", 0, 1)</f>
        <v/>
      </c>
      <c r="P277" s="541" t="str">
        <f>_xlfn.XLOOKUP($C277, '15. New Fleet Description'!$A$14:$A$815,'15. New Fleet Description'!P$14:P$815, "", 0, 1)</f>
        <v/>
      </c>
      <c r="Q277" s="541" t="str">
        <f>_xlfn.XLOOKUP($C277, '15. New Fleet Description'!$A$14:$A$815,'15. New Fleet Description'!R$14:R$815, "", 0, 1)</f>
        <v/>
      </c>
      <c r="R277" s="541" t="str">
        <f>_xlfn.XLOOKUP($C277, '15. New Fleet Description'!$A$14:$A$815,'15. New Fleet Description'!S$14:S$815, "", 0, 1)</f>
        <v/>
      </c>
      <c r="S277" s="541" t="str">
        <f>_xlfn.XLOOKUP($C277, '15. New Fleet Description'!$A$14:$A$815,'15. New Fleet Description'!T$14:T$815, "", 0, 1)</f>
        <v/>
      </c>
      <c r="T277" s="541" t="str">
        <f>_xlfn.XLOOKUP($C277, '15. New Fleet Description'!$A$14:$A$815,'15. New Fleet Description'!U$14:U$815, "", 0, 1)</f>
        <v/>
      </c>
      <c r="U277" s="541" t="str">
        <f>_xlfn.XLOOKUP($C277, '15. New Fleet Description'!$A$14:$A$815,'15. New Fleet Description'!V$14:V$815, "", 0, 1)</f>
        <v/>
      </c>
      <c r="V277" s="541" t="str">
        <f>_xlfn.XLOOKUP($C277, '15. New Fleet Description'!$A$14:$A$815,'15. New Fleet Description'!W$14:W$815, "", 0, 1)</f>
        <v/>
      </c>
      <c r="W277" s="541" t="str">
        <f>_xlfn.XLOOKUP($C277, '15. New Fleet Description'!$A$14:$A$815,'15. New Fleet Description'!X$14:X$815, "", 0, 1)</f>
        <v/>
      </c>
      <c r="X277" s="541" t="str">
        <f>_xlfn.XLOOKUP($C277, '15. New Fleet Description'!$A$14:$A$815,'15. New Fleet Description'!Z$14:Z$815, "", 0, 1)</f>
        <v/>
      </c>
      <c r="Y277" s="541" t="str">
        <f>_xlfn.XLOOKUP($C277, '15. New Fleet Description'!$A$14:$A$815,'15. New Fleet Description'!AA$14:AA$815, "", 0, 1)</f>
        <v/>
      </c>
      <c r="Z277" s="541" t="str">
        <f>_xlfn.XLOOKUP($C277, '15. New Fleet Description'!$A$14:$A$815,'15. New Fleet Description'!AB$14:AB$815, "", 0, 1)</f>
        <v/>
      </c>
      <c r="AA277" s="1076"/>
      <c r="AB277" s="1076" t="s">
        <v>212</v>
      </c>
      <c r="AC277" s="1091"/>
      <c r="AD277" s="1011"/>
      <c r="AE277" s="1011"/>
      <c r="AF277" s="1011"/>
      <c r="AG277" s="1092"/>
      <c r="AH277" s="1093"/>
      <c r="AI277" s="1093"/>
      <c r="AJ277" s="1093"/>
      <c r="AK277" s="1093"/>
      <c r="AL277" s="1093"/>
      <c r="AM277" s="1093"/>
      <c r="AN277" s="1093"/>
      <c r="AO277" s="1093"/>
      <c r="AP277" s="1094"/>
      <c r="AQ277" s="1092"/>
      <c r="AR277" s="1093"/>
      <c r="AS277" s="1093"/>
      <c r="AT277" s="1093"/>
      <c r="AU277" s="1093"/>
      <c r="AV277" s="1093"/>
      <c r="AW277" s="1093"/>
      <c r="AX277" s="1093"/>
      <c r="AY277" s="1093"/>
      <c r="AZ277" s="1093"/>
      <c r="BA277" s="1093"/>
      <c r="BB277" s="1093"/>
      <c r="BC277" s="1095"/>
      <c r="BD277" s="1096"/>
      <c r="BE277" s="1096"/>
      <c r="BF277" s="1237"/>
      <c r="BG277" s="1092"/>
      <c r="BH277" s="1093"/>
      <c r="BI277" s="1093"/>
      <c r="BJ277" s="1093"/>
      <c r="BK277" s="1097"/>
      <c r="BL277" s="1098"/>
      <c r="BM277" s="1093"/>
    </row>
    <row r="278" spans="1:65" ht="30" x14ac:dyDescent="0.25">
      <c r="A278" s="1182" t="s">
        <v>1838</v>
      </c>
      <c r="B278" s="1021"/>
      <c r="C278" s="1075"/>
      <c r="D278" s="515" t="str">
        <f>_xlfn.XLOOKUP($C278, '15. New Fleet Description'!$A$14:$A$815,'15. New Fleet Description'!H$14:H$815, "", 0, 1)</f>
        <v/>
      </c>
      <c r="E278" s="541" t="str">
        <f>_xlfn.XLOOKUP($C278, '15. New Fleet Description'!$A$14:$A$815,'15. New Fleet Description'!B$14:B$815, "", 0, 1)</f>
        <v/>
      </c>
      <c r="F278" s="541" t="str">
        <f>_xlfn.XLOOKUP($C278, '15. New Fleet Description'!$A$14:$A$815,'15. New Fleet Description'!C$14:C$815, "", 0, 1)</f>
        <v/>
      </c>
      <c r="G278" s="541" t="str">
        <f>_xlfn.XLOOKUP($C278, '15. New Fleet Description'!$A$14:$A$815,'15. New Fleet Description'!D$14:D$815, "", 0, 1)</f>
        <v/>
      </c>
      <c r="H278" s="541" t="str">
        <f>_xlfn.XLOOKUP($C278, '15. New Fleet Description'!$A$14:$A$815,'15. New Fleet Description'!E$14:E$815, "", 0, 1)</f>
        <v/>
      </c>
      <c r="I278" s="541" t="str">
        <f>_xlfn.XLOOKUP($C278, '15. New Fleet Description'!$A$14:$A$815,'15. New Fleet Description'!F$14:F$815, "", 0, 1)</f>
        <v/>
      </c>
      <c r="J278" s="541" t="str">
        <f>_xlfn.XLOOKUP($C278, '15. New Fleet Description'!$A$14:$A$815,'15. New Fleet Description'!G$14:G$815, "", 0, 1)</f>
        <v/>
      </c>
      <c r="K278" s="726" t="str">
        <f>_xlfn.XLOOKUP($C278, '15. New Fleet Description'!$A$14:$A$815,'15. New Fleet Description'!K$14:K$815, "", 0, 1)</f>
        <v/>
      </c>
      <c r="L278" s="541" t="str">
        <f>_xlfn.XLOOKUP($C278, '15. New Fleet Description'!$A$14:$A$815,'15. New Fleet Description'!L$14:L$815, "", 0, 1)</f>
        <v/>
      </c>
      <c r="M278" s="541" t="str">
        <f>_xlfn.XLOOKUP($C278, '15. New Fleet Description'!$A$14:$A$815,'15. New Fleet Description'!M$14:M$815, "", 0, 1)</f>
        <v/>
      </c>
      <c r="N278" s="541" t="str">
        <f>_xlfn.XLOOKUP($C278, '15. New Fleet Description'!$A$14:$A$815,'15. New Fleet Description'!N$14:N$815, "", 0, 1)</f>
        <v/>
      </c>
      <c r="O278" s="541" t="str">
        <f>_xlfn.XLOOKUP($C278, '15. New Fleet Description'!$A$14:$A$815,'15. New Fleet Description'!O$14:O$815, "", 0, 1)</f>
        <v/>
      </c>
      <c r="P278" s="541" t="str">
        <f>_xlfn.XLOOKUP($C278, '15. New Fleet Description'!$A$14:$A$815,'15. New Fleet Description'!P$14:P$815, "", 0, 1)</f>
        <v/>
      </c>
      <c r="Q278" s="541" t="str">
        <f>_xlfn.XLOOKUP($C278, '15. New Fleet Description'!$A$14:$A$815,'15. New Fleet Description'!R$14:R$815, "", 0, 1)</f>
        <v/>
      </c>
      <c r="R278" s="541" t="str">
        <f>_xlfn.XLOOKUP($C278, '15. New Fleet Description'!$A$14:$A$815,'15. New Fleet Description'!S$14:S$815, "", 0, 1)</f>
        <v/>
      </c>
      <c r="S278" s="541" t="str">
        <f>_xlfn.XLOOKUP($C278, '15. New Fleet Description'!$A$14:$A$815,'15. New Fleet Description'!T$14:T$815, "", 0, 1)</f>
        <v/>
      </c>
      <c r="T278" s="541" t="str">
        <f>_xlfn.XLOOKUP($C278, '15. New Fleet Description'!$A$14:$A$815,'15. New Fleet Description'!U$14:U$815, "", 0, 1)</f>
        <v/>
      </c>
      <c r="U278" s="541" t="str">
        <f>_xlfn.XLOOKUP($C278, '15. New Fleet Description'!$A$14:$A$815,'15. New Fleet Description'!V$14:V$815, "", 0, 1)</f>
        <v/>
      </c>
      <c r="V278" s="541" t="str">
        <f>_xlfn.XLOOKUP($C278, '15. New Fleet Description'!$A$14:$A$815,'15. New Fleet Description'!W$14:W$815, "", 0, 1)</f>
        <v/>
      </c>
      <c r="W278" s="541" t="str">
        <f>_xlfn.XLOOKUP($C278, '15. New Fleet Description'!$A$14:$A$815,'15. New Fleet Description'!X$14:X$815, "", 0, 1)</f>
        <v/>
      </c>
      <c r="X278" s="541" t="str">
        <f>_xlfn.XLOOKUP($C278, '15. New Fleet Description'!$A$14:$A$815,'15. New Fleet Description'!Z$14:Z$815, "", 0, 1)</f>
        <v/>
      </c>
      <c r="Y278" s="541" t="str">
        <f>_xlfn.XLOOKUP($C278, '15. New Fleet Description'!$A$14:$A$815,'15. New Fleet Description'!AA$14:AA$815, "", 0, 1)</f>
        <v/>
      </c>
      <c r="Z278" s="541" t="str">
        <f>_xlfn.XLOOKUP($C278, '15. New Fleet Description'!$A$14:$A$815,'15. New Fleet Description'!AB$14:AB$815, "", 0, 1)</f>
        <v/>
      </c>
      <c r="AA278" s="1076"/>
      <c r="AB278" s="1076" t="s">
        <v>212</v>
      </c>
      <c r="AC278" s="1091"/>
      <c r="AD278" s="1011"/>
      <c r="AE278" s="1011"/>
      <c r="AF278" s="1011"/>
      <c r="AG278" s="1092"/>
      <c r="AH278" s="1093"/>
      <c r="AI278" s="1093"/>
      <c r="AJ278" s="1093"/>
      <c r="AK278" s="1093"/>
      <c r="AL278" s="1093"/>
      <c r="AM278" s="1093"/>
      <c r="AN278" s="1093"/>
      <c r="AO278" s="1093"/>
      <c r="AP278" s="1094"/>
      <c r="AQ278" s="1092"/>
      <c r="AR278" s="1093"/>
      <c r="AS278" s="1093"/>
      <c r="AT278" s="1093"/>
      <c r="AU278" s="1093"/>
      <c r="AV278" s="1093"/>
      <c r="AW278" s="1093"/>
      <c r="AX278" s="1093"/>
      <c r="AY278" s="1093"/>
      <c r="AZ278" s="1093"/>
      <c r="BA278" s="1093"/>
      <c r="BB278" s="1093"/>
      <c r="BC278" s="1095"/>
      <c r="BD278" s="1096"/>
      <c r="BE278" s="1096"/>
      <c r="BF278" s="1237"/>
      <c r="BG278" s="1092"/>
      <c r="BH278" s="1093"/>
      <c r="BI278" s="1093"/>
      <c r="BJ278" s="1093"/>
      <c r="BK278" s="1097"/>
      <c r="BL278" s="1098"/>
      <c r="BM278" s="1093"/>
    </row>
    <row r="279" spans="1:65" ht="30" x14ac:dyDescent="0.25">
      <c r="A279" s="1182" t="s">
        <v>1839</v>
      </c>
      <c r="B279" s="1021"/>
      <c r="C279" s="1075"/>
      <c r="D279" s="515" t="str">
        <f>_xlfn.XLOOKUP($C279, '15. New Fleet Description'!$A$14:$A$815,'15. New Fleet Description'!H$14:H$815, "", 0, 1)</f>
        <v/>
      </c>
      <c r="E279" s="541" t="str">
        <f>_xlfn.XLOOKUP($C279, '15. New Fleet Description'!$A$14:$A$815,'15. New Fleet Description'!B$14:B$815, "", 0, 1)</f>
        <v/>
      </c>
      <c r="F279" s="541" t="str">
        <f>_xlfn.XLOOKUP($C279, '15. New Fleet Description'!$A$14:$A$815,'15. New Fleet Description'!C$14:C$815, "", 0, 1)</f>
        <v/>
      </c>
      <c r="G279" s="541" t="str">
        <f>_xlfn.XLOOKUP($C279, '15. New Fleet Description'!$A$14:$A$815,'15. New Fleet Description'!D$14:D$815, "", 0, 1)</f>
        <v/>
      </c>
      <c r="H279" s="541" t="str">
        <f>_xlfn.XLOOKUP($C279, '15. New Fleet Description'!$A$14:$A$815,'15. New Fleet Description'!E$14:E$815, "", 0, 1)</f>
        <v/>
      </c>
      <c r="I279" s="541" t="str">
        <f>_xlfn.XLOOKUP($C279, '15. New Fleet Description'!$A$14:$A$815,'15. New Fleet Description'!F$14:F$815, "", 0, 1)</f>
        <v/>
      </c>
      <c r="J279" s="541" t="str">
        <f>_xlfn.XLOOKUP($C279, '15. New Fleet Description'!$A$14:$A$815,'15. New Fleet Description'!G$14:G$815, "", 0, 1)</f>
        <v/>
      </c>
      <c r="K279" s="726" t="str">
        <f>_xlfn.XLOOKUP($C279, '15. New Fleet Description'!$A$14:$A$815,'15. New Fleet Description'!K$14:K$815, "", 0, 1)</f>
        <v/>
      </c>
      <c r="L279" s="541" t="str">
        <f>_xlfn.XLOOKUP($C279, '15. New Fleet Description'!$A$14:$A$815,'15. New Fleet Description'!L$14:L$815, "", 0, 1)</f>
        <v/>
      </c>
      <c r="M279" s="541" t="str">
        <f>_xlfn.XLOOKUP($C279, '15. New Fleet Description'!$A$14:$A$815,'15. New Fleet Description'!M$14:M$815, "", 0, 1)</f>
        <v/>
      </c>
      <c r="N279" s="541" t="str">
        <f>_xlfn.XLOOKUP($C279, '15. New Fleet Description'!$A$14:$A$815,'15. New Fleet Description'!N$14:N$815, "", 0, 1)</f>
        <v/>
      </c>
      <c r="O279" s="541" t="str">
        <f>_xlfn.XLOOKUP($C279, '15. New Fleet Description'!$A$14:$A$815,'15. New Fleet Description'!O$14:O$815, "", 0, 1)</f>
        <v/>
      </c>
      <c r="P279" s="541" t="str">
        <f>_xlfn.XLOOKUP($C279, '15. New Fleet Description'!$A$14:$A$815,'15. New Fleet Description'!P$14:P$815, "", 0, 1)</f>
        <v/>
      </c>
      <c r="Q279" s="541" t="str">
        <f>_xlfn.XLOOKUP($C279, '15. New Fleet Description'!$A$14:$A$815,'15. New Fleet Description'!R$14:R$815, "", 0, 1)</f>
        <v/>
      </c>
      <c r="R279" s="541" t="str">
        <f>_xlfn.XLOOKUP($C279, '15. New Fleet Description'!$A$14:$A$815,'15. New Fleet Description'!S$14:S$815, "", 0, 1)</f>
        <v/>
      </c>
      <c r="S279" s="541" t="str">
        <f>_xlfn.XLOOKUP($C279, '15. New Fleet Description'!$A$14:$A$815,'15. New Fleet Description'!T$14:T$815, "", 0, 1)</f>
        <v/>
      </c>
      <c r="T279" s="541" t="str">
        <f>_xlfn.XLOOKUP($C279, '15. New Fleet Description'!$A$14:$A$815,'15. New Fleet Description'!U$14:U$815, "", 0, 1)</f>
        <v/>
      </c>
      <c r="U279" s="541" t="str">
        <f>_xlfn.XLOOKUP($C279, '15. New Fleet Description'!$A$14:$A$815,'15. New Fleet Description'!V$14:V$815, "", 0, 1)</f>
        <v/>
      </c>
      <c r="V279" s="541" t="str">
        <f>_xlfn.XLOOKUP($C279, '15. New Fleet Description'!$A$14:$A$815,'15. New Fleet Description'!W$14:W$815, "", 0, 1)</f>
        <v/>
      </c>
      <c r="W279" s="541" t="str">
        <f>_xlfn.XLOOKUP($C279, '15. New Fleet Description'!$A$14:$A$815,'15. New Fleet Description'!X$14:X$815, "", 0, 1)</f>
        <v/>
      </c>
      <c r="X279" s="541" t="str">
        <f>_xlfn.XLOOKUP($C279, '15. New Fleet Description'!$A$14:$A$815,'15. New Fleet Description'!Z$14:Z$815, "", 0, 1)</f>
        <v/>
      </c>
      <c r="Y279" s="541" t="str">
        <f>_xlfn.XLOOKUP($C279, '15. New Fleet Description'!$A$14:$A$815,'15. New Fleet Description'!AA$14:AA$815, "", 0, 1)</f>
        <v/>
      </c>
      <c r="Z279" s="541" t="str">
        <f>_xlfn.XLOOKUP($C279, '15. New Fleet Description'!$A$14:$A$815,'15. New Fleet Description'!AB$14:AB$815, "", 0, 1)</f>
        <v/>
      </c>
      <c r="AA279" s="1076"/>
      <c r="AB279" s="1076" t="s">
        <v>212</v>
      </c>
      <c r="AC279" s="1091"/>
      <c r="AD279" s="1011"/>
      <c r="AE279" s="1011"/>
      <c r="AF279" s="1011"/>
      <c r="AG279" s="1092"/>
      <c r="AH279" s="1093"/>
      <c r="AI279" s="1093"/>
      <c r="AJ279" s="1093"/>
      <c r="AK279" s="1093"/>
      <c r="AL279" s="1093"/>
      <c r="AM279" s="1093"/>
      <c r="AN279" s="1093"/>
      <c r="AO279" s="1093"/>
      <c r="AP279" s="1094"/>
      <c r="AQ279" s="1092"/>
      <c r="AR279" s="1093"/>
      <c r="AS279" s="1093"/>
      <c r="AT279" s="1093"/>
      <c r="AU279" s="1093"/>
      <c r="AV279" s="1093"/>
      <c r="AW279" s="1093"/>
      <c r="AX279" s="1093"/>
      <c r="AY279" s="1093"/>
      <c r="AZ279" s="1093"/>
      <c r="BA279" s="1093"/>
      <c r="BB279" s="1093"/>
      <c r="BC279" s="1095"/>
      <c r="BD279" s="1096"/>
      <c r="BE279" s="1096"/>
      <c r="BF279" s="1237"/>
      <c r="BG279" s="1092"/>
      <c r="BH279" s="1093"/>
      <c r="BI279" s="1093"/>
      <c r="BJ279" s="1093"/>
      <c r="BK279" s="1097"/>
      <c r="BL279" s="1098"/>
      <c r="BM279" s="1093"/>
    </row>
    <row r="280" spans="1:65" ht="30" x14ac:dyDescent="0.25">
      <c r="A280" s="1182" t="s">
        <v>1840</v>
      </c>
      <c r="B280" s="1021"/>
      <c r="C280" s="1075"/>
      <c r="D280" s="515" t="str">
        <f>_xlfn.XLOOKUP($C280, '15. New Fleet Description'!$A$14:$A$815,'15. New Fleet Description'!H$14:H$815, "", 0, 1)</f>
        <v/>
      </c>
      <c r="E280" s="541" t="str">
        <f>_xlfn.XLOOKUP($C280, '15. New Fleet Description'!$A$14:$A$815,'15. New Fleet Description'!B$14:B$815, "", 0, 1)</f>
        <v/>
      </c>
      <c r="F280" s="541" t="str">
        <f>_xlfn.XLOOKUP($C280, '15. New Fleet Description'!$A$14:$A$815,'15. New Fleet Description'!C$14:C$815, "", 0, 1)</f>
        <v/>
      </c>
      <c r="G280" s="541" t="str">
        <f>_xlfn.XLOOKUP($C280, '15. New Fleet Description'!$A$14:$A$815,'15. New Fleet Description'!D$14:D$815, "", 0, 1)</f>
        <v/>
      </c>
      <c r="H280" s="541" t="str">
        <f>_xlfn.XLOOKUP($C280, '15. New Fleet Description'!$A$14:$A$815,'15. New Fleet Description'!E$14:E$815, "", 0, 1)</f>
        <v/>
      </c>
      <c r="I280" s="541" t="str">
        <f>_xlfn.XLOOKUP($C280, '15. New Fleet Description'!$A$14:$A$815,'15. New Fleet Description'!F$14:F$815, "", 0, 1)</f>
        <v/>
      </c>
      <c r="J280" s="541" t="str">
        <f>_xlfn.XLOOKUP($C280, '15. New Fleet Description'!$A$14:$A$815,'15. New Fleet Description'!G$14:G$815, "", 0, 1)</f>
        <v/>
      </c>
      <c r="K280" s="726" t="str">
        <f>_xlfn.XLOOKUP($C280, '15. New Fleet Description'!$A$14:$A$815,'15. New Fleet Description'!K$14:K$815, "", 0, 1)</f>
        <v/>
      </c>
      <c r="L280" s="541" t="str">
        <f>_xlfn.XLOOKUP($C280, '15. New Fleet Description'!$A$14:$A$815,'15. New Fleet Description'!L$14:L$815, "", 0, 1)</f>
        <v/>
      </c>
      <c r="M280" s="541" t="str">
        <f>_xlfn.XLOOKUP($C280, '15. New Fleet Description'!$A$14:$A$815,'15. New Fleet Description'!M$14:M$815, "", 0, 1)</f>
        <v/>
      </c>
      <c r="N280" s="541" t="str">
        <f>_xlfn.XLOOKUP($C280, '15. New Fleet Description'!$A$14:$A$815,'15. New Fleet Description'!N$14:N$815, "", 0, 1)</f>
        <v/>
      </c>
      <c r="O280" s="541" t="str">
        <f>_xlfn.XLOOKUP($C280, '15. New Fleet Description'!$A$14:$A$815,'15. New Fleet Description'!O$14:O$815, "", 0, 1)</f>
        <v/>
      </c>
      <c r="P280" s="541" t="str">
        <f>_xlfn.XLOOKUP($C280, '15. New Fleet Description'!$A$14:$A$815,'15. New Fleet Description'!P$14:P$815, "", 0, 1)</f>
        <v/>
      </c>
      <c r="Q280" s="541" t="str">
        <f>_xlfn.XLOOKUP($C280, '15. New Fleet Description'!$A$14:$A$815,'15. New Fleet Description'!R$14:R$815, "", 0, 1)</f>
        <v/>
      </c>
      <c r="R280" s="541" t="str">
        <f>_xlfn.XLOOKUP($C280, '15. New Fleet Description'!$A$14:$A$815,'15. New Fleet Description'!S$14:S$815, "", 0, 1)</f>
        <v/>
      </c>
      <c r="S280" s="541" t="str">
        <f>_xlfn.XLOOKUP($C280, '15. New Fleet Description'!$A$14:$A$815,'15. New Fleet Description'!T$14:T$815, "", 0, 1)</f>
        <v/>
      </c>
      <c r="T280" s="541" t="str">
        <f>_xlfn.XLOOKUP($C280, '15. New Fleet Description'!$A$14:$A$815,'15. New Fleet Description'!U$14:U$815, "", 0, 1)</f>
        <v/>
      </c>
      <c r="U280" s="541" t="str">
        <f>_xlfn.XLOOKUP($C280, '15. New Fleet Description'!$A$14:$A$815,'15. New Fleet Description'!V$14:V$815, "", 0, 1)</f>
        <v/>
      </c>
      <c r="V280" s="541" t="str">
        <f>_xlfn.XLOOKUP($C280, '15. New Fleet Description'!$A$14:$A$815,'15. New Fleet Description'!W$14:W$815, "", 0, 1)</f>
        <v/>
      </c>
      <c r="W280" s="541" t="str">
        <f>_xlfn.XLOOKUP($C280, '15. New Fleet Description'!$A$14:$A$815,'15. New Fleet Description'!X$14:X$815, "", 0, 1)</f>
        <v/>
      </c>
      <c r="X280" s="541" t="str">
        <f>_xlfn.XLOOKUP($C280, '15. New Fleet Description'!$A$14:$A$815,'15. New Fleet Description'!Z$14:Z$815, "", 0, 1)</f>
        <v/>
      </c>
      <c r="Y280" s="541" t="str">
        <f>_xlfn.XLOOKUP($C280, '15. New Fleet Description'!$A$14:$A$815,'15. New Fleet Description'!AA$14:AA$815, "", 0, 1)</f>
        <v/>
      </c>
      <c r="Z280" s="541" t="str">
        <f>_xlfn.XLOOKUP($C280, '15. New Fleet Description'!$A$14:$A$815,'15. New Fleet Description'!AB$14:AB$815, "", 0, 1)</f>
        <v/>
      </c>
      <c r="AA280" s="1076"/>
      <c r="AB280" s="1076" t="s">
        <v>212</v>
      </c>
      <c r="AC280" s="1091"/>
      <c r="AD280" s="1011"/>
      <c r="AE280" s="1011"/>
      <c r="AF280" s="1011"/>
      <c r="AG280" s="1092"/>
      <c r="AH280" s="1093"/>
      <c r="AI280" s="1093"/>
      <c r="AJ280" s="1093"/>
      <c r="AK280" s="1093"/>
      <c r="AL280" s="1093"/>
      <c r="AM280" s="1093"/>
      <c r="AN280" s="1093"/>
      <c r="AO280" s="1093"/>
      <c r="AP280" s="1094"/>
      <c r="AQ280" s="1092"/>
      <c r="AR280" s="1093"/>
      <c r="AS280" s="1093"/>
      <c r="AT280" s="1093"/>
      <c r="AU280" s="1093"/>
      <c r="AV280" s="1093"/>
      <c r="AW280" s="1093"/>
      <c r="AX280" s="1093"/>
      <c r="AY280" s="1093"/>
      <c r="AZ280" s="1093"/>
      <c r="BA280" s="1093"/>
      <c r="BB280" s="1093"/>
      <c r="BC280" s="1095"/>
      <c r="BD280" s="1096"/>
      <c r="BE280" s="1096"/>
      <c r="BF280" s="1237"/>
      <c r="BG280" s="1092"/>
      <c r="BH280" s="1093"/>
      <c r="BI280" s="1093"/>
      <c r="BJ280" s="1093"/>
      <c r="BK280" s="1097"/>
      <c r="BL280" s="1098"/>
      <c r="BM280" s="1093"/>
    </row>
    <row r="281" spans="1:65" ht="30" x14ac:dyDescent="0.25">
      <c r="A281" s="1182" t="s">
        <v>1841</v>
      </c>
      <c r="B281" s="1021"/>
      <c r="C281" s="1075"/>
      <c r="D281" s="515" t="str">
        <f>_xlfn.XLOOKUP($C281, '15. New Fleet Description'!$A$14:$A$815,'15. New Fleet Description'!H$14:H$815, "", 0, 1)</f>
        <v/>
      </c>
      <c r="E281" s="541" t="str">
        <f>_xlfn.XLOOKUP($C281, '15. New Fleet Description'!$A$14:$A$815,'15. New Fleet Description'!B$14:B$815, "", 0, 1)</f>
        <v/>
      </c>
      <c r="F281" s="541" t="str">
        <f>_xlfn.XLOOKUP($C281, '15. New Fleet Description'!$A$14:$A$815,'15. New Fleet Description'!C$14:C$815, "", 0, 1)</f>
        <v/>
      </c>
      <c r="G281" s="541" t="str">
        <f>_xlfn.XLOOKUP($C281, '15. New Fleet Description'!$A$14:$A$815,'15. New Fleet Description'!D$14:D$815, "", 0, 1)</f>
        <v/>
      </c>
      <c r="H281" s="541" t="str">
        <f>_xlfn.XLOOKUP($C281, '15. New Fleet Description'!$A$14:$A$815,'15. New Fleet Description'!E$14:E$815, "", 0, 1)</f>
        <v/>
      </c>
      <c r="I281" s="541" t="str">
        <f>_xlfn.XLOOKUP($C281, '15. New Fleet Description'!$A$14:$A$815,'15. New Fleet Description'!F$14:F$815, "", 0, 1)</f>
        <v/>
      </c>
      <c r="J281" s="541" t="str">
        <f>_xlfn.XLOOKUP($C281, '15. New Fleet Description'!$A$14:$A$815,'15. New Fleet Description'!G$14:G$815, "", 0, 1)</f>
        <v/>
      </c>
      <c r="K281" s="726" t="str">
        <f>_xlfn.XLOOKUP($C281, '15. New Fleet Description'!$A$14:$A$815,'15. New Fleet Description'!K$14:K$815, "", 0, 1)</f>
        <v/>
      </c>
      <c r="L281" s="541" t="str">
        <f>_xlfn.XLOOKUP($C281, '15. New Fleet Description'!$A$14:$A$815,'15. New Fleet Description'!L$14:L$815, "", 0, 1)</f>
        <v/>
      </c>
      <c r="M281" s="541" t="str">
        <f>_xlfn.XLOOKUP($C281, '15. New Fleet Description'!$A$14:$A$815,'15. New Fleet Description'!M$14:M$815, "", 0, 1)</f>
        <v/>
      </c>
      <c r="N281" s="541" t="str">
        <f>_xlfn.XLOOKUP($C281, '15. New Fleet Description'!$A$14:$A$815,'15. New Fleet Description'!N$14:N$815, "", 0, 1)</f>
        <v/>
      </c>
      <c r="O281" s="541" t="str">
        <f>_xlfn.XLOOKUP($C281, '15. New Fleet Description'!$A$14:$A$815,'15. New Fleet Description'!O$14:O$815, "", 0, 1)</f>
        <v/>
      </c>
      <c r="P281" s="541" t="str">
        <f>_xlfn.XLOOKUP($C281, '15. New Fleet Description'!$A$14:$A$815,'15. New Fleet Description'!P$14:P$815, "", 0, 1)</f>
        <v/>
      </c>
      <c r="Q281" s="541" t="str">
        <f>_xlfn.XLOOKUP($C281, '15. New Fleet Description'!$A$14:$A$815,'15. New Fleet Description'!R$14:R$815, "", 0, 1)</f>
        <v/>
      </c>
      <c r="R281" s="541" t="str">
        <f>_xlfn.XLOOKUP($C281, '15. New Fleet Description'!$A$14:$A$815,'15. New Fleet Description'!S$14:S$815, "", 0, 1)</f>
        <v/>
      </c>
      <c r="S281" s="541" t="str">
        <f>_xlfn.XLOOKUP($C281, '15. New Fleet Description'!$A$14:$A$815,'15. New Fleet Description'!T$14:T$815, "", 0, 1)</f>
        <v/>
      </c>
      <c r="T281" s="541" t="str">
        <f>_xlfn.XLOOKUP($C281, '15. New Fleet Description'!$A$14:$A$815,'15. New Fleet Description'!U$14:U$815, "", 0, 1)</f>
        <v/>
      </c>
      <c r="U281" s="541" t="str">
        <f>_xlfn.XLOOKUP($C281, '15. New Fleet Description'!$A$14:$A$815,'15. New Fleet Description'!V$14:V$815, "", 0, 1)</f>
        <v/>
      </c>
      <c r="V281" s="541" t="str">
        <f>_xlfn.XLOOKUP($C281, '15. New Fleet Description'!$A$14:$A$815,'15. New Fleet Description'!W$14:W$815, "", 0, 1)</f>
        <v/>
      </c>
      <c r="W281" s="541" t="str">
        <f>_xlfn.XLOOKUP($C281, '15. New Fleet Description'!$A$14:$A$815,'15. New Fleet Description'!X$14:X$815, "", 0, 1)</f>
        <v/>
      </c>
      <c r="X281" s="541" t="str">
        <f>_xlfn.XLOOKUP($C281, '15. New Fleet Description'!$A$14:$A$815,'15. New Fleet Description'!Z$14:Z$815, "", 0, 1)</f>
        <v/>
      </c>
      <c r="Y281" s="541" t="str">
        <f>_xlfn.XLOOKUP($C281, '15. New Fleet Description'!$A$14:$A$815,'15. New Fleet Description'!AA$14:AA$815, "", 0, 1)</f>
        <v/>
      </c>
      <c r="Z281" s="541" t="str">
        <f>_xlfn.XLOOKUP($C281, '15. New Fleet Description'!$A$14:$A$815,'15. New Fleet Description'!AB$14:AB$815, "", 0, 1)</f>
        <v/>
      </c>
      <c r="AA281" s="1076"/>
      <c r="AB281" s="1076" t="s">
        <v>212</v>
      </c>
      <c r="AC281" s="1091"/>
      <c r="AD281" s="1011"/>
      <c r="AE281" s="1011"/>
      <c r="AF281" s="1011"/>
      <c r="AG281" s="1092"/>
      <c r="AH281" s="1093"/>
      <c r="AI281" s="1093"/>
      <c r="AJ281" s="1093"/>
      <c r="AK281" s="1093"/>
      <c r="AL281" s="1093"/>
      <c r="AM281" s="1093"/>
      <c r="AN281" s="1093"/>
      <c r="AO281" s="1093"/>
      <c r="AP281" s="1094"/>
      <c r="AQ281" s="1092"/>
      <c r="AR281" s="1093"/>
      <c r="AS281" s="1093"/>
      <c r="AT281" s="1093"/>
      <c r="AU281" s="1093"/>
      <c r="AV281" s="1093"/>
      <c r="AW281" s="1093"/>
      <c r="AX281" s="1093"/>
      <c r="AY281" s="1093"/>
      <c r="AZ281" s="1093"/>
      <c r="BA281" s="1093"/>
      <c r="BB281" s="1093"/>
      <c r="BC281" s="1095"/>
      <c r="BD281" s="1096"/>
      <c r="BE281" s="1096"/>
      <c r="BF281" s="1237"/>
      <c r="BG281" s="1092"/>
      <c r="BH281" s="1093"/>
      <c r="BI281" s="1093"/>
      <c r="BJ281" s="1093"/>
      <c r="BK281" s="1097"/>
      <c r="BL281" s="1098"/>
      <c r="BM281" s="1093"/>
    </row>
    <row r="282" spans="1:65" ht="30" x14ac:dyDescent="0.25">
      <c r="A282" s="1182" t="s">
        <v>1842</v>
      </c>
      <c r="B282" s="1021"/>
      <c r="C282" s="1075"/>
      <c r="D282" s="515" t="str">
        <f>_xlfn.XLOOKUP($C282, '15. New Fleet Description'!$A$14:$A$815,'15. New Fleet Description'!H$14:H$815, "", 0, 1)</f>
        <v/>
      </c>
      <c r="E282" s="541" t="str">
        <f>_xlfn.XLOOKUP($C282, '15. New Fleet Description'!$A$14:$A$815,'15. New Fleet Description'!B$14:B$815, "", 0, 1)</f>
        <v/>
      </c>
      <c r="F282" s="541" t="str">
        <f>_xlfn.XLOOKUP($C282, '15. New Fleet Description'!$A$14:$A$815,'15. New Fleet Description'!C$14:C$815, "", 0, 1)</f>
        <v/>
      </c>
      <c r="G282" s="541" t="str">
        <f>_xlfn.XLOOKUP($C282, '15. New Fleet Description'!$A$14:$A$815,'15. New Fleet Description'!D$14:D$815, "", 0, 1)</f>
        <v/>
      </c>
      <c r="H282" s="541" t="str">
        <f>_xlfn.XLOOKUP($C282, '15. New Fleet Description'!$A$14:$A$815,'15. New Fleet Description'!E$14:E$815, "", 0, 1)</f>
        <v/>
      </c>
      <c r="I282" s="541" t="str">
        <f>_xlfn.XLOOKUP($C282, '15. New Fleet Description'!$A$14:$A$815,'15. New Fleet Description'!F$14:F$815, "", 0, 1)</f>
        <v/>
      </c>
      <c r="J282" s="541" t="str">
        <f>_xlfn.XLOOKUP($C282, '15. New Fleet Description'!$A$14:$A$815,'15. New Fleet Description'!G$14:G$815, "", 0, 1)</f>
        <v/>
      </c>
      <c r="K282" s="726" t="str">
        <f>_xlfn.XLOOKUP($C282, '15. New Fleet Description'!$A$14:$A$815,'15. New Fleet Description'!K$14:K$815, "", 0, 1)</f>
        <v/>
      </c>
      <c r="L282" s="541" t="str">
        <f>_xlfn.XLOOKUP($C282, '15. New Fleet Description'!$A$14:$A$815,'15. New Fleet Description'!L$14:L$815, "", 0, 1)</f>
        <v/>
      </c>
      <c r="M282" s="541" t="str">
        <f>_xlfn.XLOOKUP($C282, '15. New Fleet Description'!$A$14:$A$815,'15. New Fleet Description'!M$14:M$815, "", 0, 1)</f>
        <v/>
      </c>
      <c r="N282" s="541" t="str">
        <f>_xlfn.XLOOKUP($C282, '15. New Fleet Description'!$A$14:$A$815,'15. New Fleet Description'!N$14:N$815, "", 0, 1)</f>
        <v/>
      </c>
      <c r="O282" s="541" t="str">
        <f>_xlfn.XLOOKUP($C282, '15. New Fleet Description'!$A$14:$A$815,'15. New Fleet Description'!O$14:O$815, "", 0, 1)</f>
        <v/>
      </c>
      <c r="P282" s="541" t="str">
        <f>_xlfn.XLOOKUP($C282, '15. New Fleet Description'!$A$14:$A$815,'15. New Fleet Description'!P$14:P$815, "", 0, 1)</f>
        <v/>
      </c>
      <c r="Q282" s="541" t="str">
        <f>_xlfn.XLOOKUP($C282, '15. New Fleet Description'!$A$14:$A$815,'15. New Fleet Description'!R$14:R$815, "", 0, 1)</f>
        <v/>
      </c>
      <c r="R282" s="541" t="str">
        <f>_xlfn.XLOOKUP($C282, '15. New Fleet Description'!$A$14:$A$815,'15. New Fleet Description'!S$14:S$815, "", 0, 1)</f>
        <v/>
      </c>
      <c r="S282" s="541" t="str">
        <f>_xlfn.XLOOKUP($C282, '15. New Fleet Description'!$A$14:$A$815,'15. New Fleet Description'!T$14:T$815, "", 0, 1)</f>
        <v/>
      </c>
      <c r="T282" s="541" t="str">
        <f>_xlfn.XLOOKUP($C282, '15. New Fleet Description'!$A$14:$A$815,'15. New Fleet Description'!U$14:U$815, "", 0, 1)</f>
        <v/>
      </c>
      <c r="U282" s="541" t="str">
        <f>_xlfn.XLOOKUP($C282, '15. New Fleet Description'!$A$14:$A$815,'15. New Fleet Description'!V$14:V$815, "", 0, 1)</f>
        <v/>
      </c>
      <c r="V282" s="541" t="str">
        <f>_xlfn.XLOOKUP($C282, '15. New Fleet Description'!$A$14:$A$815,'15. New Fleet Description'!W$14:W$815, "", 0, 1)</f>
        <v/>
      </c>
      <c r="W282" s="541" t="str">
        <f>_xlfn.XLOOKUP($C282, '15. New Fleet Description'!$A$14:$A$815,'15. New Fleet Description'!X$14:X$815, "", 0, 1)</f>
        <v/>
      </c>
      <c r="X282" s="541" t="str">
        <f>_xlfn.XLOOKUP($C282, '15. New Fleet Description'!$A$14:$A$815,'15. New Fleet Description'!Z$14:Z$815, "", 0, 1)</f>
        <v/>
      </c>
      <c r="Y282" s="541" t="str">
        <f>_xlfn.XLOOKUP($C282, '15. New Fleet Description'!$A$14:$A$815,'15. New Fleet Description'!AA$14:AA$815, "", 0, 1)</f>
        <v/>
      </c>
      <c r="Z282" s="541" t="str">
        <f>_xlfn.XLOOKUP($C282, '15. New Fleet Description'!$A$14:$A$815,'15. New Fleet Description'!AB$14:AB$815, "", 0, 1)</f>
        <v/>
      </c>
      <c r="AA282" s="1076"/>
      <c r="AB282" s="1076" t="s">
        <v>212</v>
      </c>
      <c r="AC282" s="1091"/>
      <c r="AD282" s="1011"/>
      <c r="AE282" s="1011"/>
      <c r="AF282" s="1011"/>
      <c r="AG282" s="1092"/>
      <c r="AH282" s="1093"/>
      <c r="AI282" s="1093"/>
      <c r="AJ282" s="1093"/>
      <c r="AK282" s="1093"/>
      <c r="AL282" s="1093"/>
      <c r="AM282" s="1093"/>
      <c r="AN282" s="1093"/>
      <c r="AO282" s="1093"/>
      <c r="AP282" s="1094"/>
      <c r="AQ282" s="1092"/>
      <c r="AR282" s="1093"/>
      <c r="AS282" s="1093"/>
      <c r="AT282" s="1093"/>
      <c r="AU282" s="1093"/>
      <c r="AV282" s="1093"/>
      <c r="AW282" s="1093"/>
      <c r="AX282" s="1093"/>
      <c r="AY282" s="1093"/>
      <c r="AZ282" s="1093"/>
      <c r="BA282" s="1093"/>
      <c r="BB282" s="1093"/>
      <c r="BC282" s="1095"/>
      <c r="BD282" s="1096"/>
      <c r="BE282" s="1096"/>
      <c r="BF282" s="1237"/>
      <c r="BG282" s="1092"/>
      <c r="BH282" s="1093"/>
      <c r="BI282" s="1093"/>
      <c r="BJ282" s="1093"/>
      <c r="BK282" s="1097"/>
      <c r="BL282" s="1098"/>
      <c r="BM282" s="1093"/>
    </row>
    <row r="283" spans="1:65" ht="30" x14ac:dyDescent="0.25">
      <c r="A283" s="1182" t="s">
        <v>1843</v>
      </c>
      <c r="B283" s="1021"/>
      <c r="C283" s="1075"/>
      <c r="D283" s="515" t="str">
        <f>_xlfn.XLOOKUP($C283, '15. New Fleet Description'!$A$14:$A$815,'15. New Fleet Description'!H$14:H$815, "", 0, 1)</f>
        <v/>
      </c>
      <c r="E283" s="541" t="str">
        <f>_xlfn.XLOOKUP($C283, '15. New Fleet Description'!$A$14:$A$815,'15. New Fleet Description'!B$14:B$815, "", 0, 1)</f>
        <v/>
      </c>
      <c r="F283" s="541" t="str">
        <f>_xlfn.XLOOKUP($C283, '15. New Fleet Description'!$A$14:$A$815,'15. New Fleet Description'!C$14:C$815, "", 0, 1)</f>
        <v/>
      </c>
      <c r="G283" s="541" t="str">
        <f>_xlfn.XLOOKUP($C283, '15. New Fleet Description'!$A$14:$A$815,'15. New Fleet Description'!D$14:D$815, "", 0, 1)</f>
        <v/>
      </c>
      <c r="H283" s="541" t="str">
        <f>_xlfn.XLOOKUP($C283, '15. New Fleet Description'!$A$14:$A$815,'15. New Fleet Description'!E$14:E$815, "", 0, 1)</f>
        <v/>
      </c>
      <c r="I283" s="541" t="str">
        <f>_xlfn.XLOOKUP($C283, '15. New Fleet Description'!$A$14:$A$815,'15. New Fleet Description'!F$14:F$815, "", 0, 1)</f>
        <v/>
      </c>
      <c r="J283" s="541" t="str">
        <f>_xlfn.XLOOKUP($C283, '15. New Fleet Description'!$A$14:$A$815,'15. New Fleet Description'!G$14:G$815, "", 0, 1)</f>
        <v/>
      </c>
      <c r="K283" s="726" t="str">
        <f>_xlfn.XLOOKUP($C283, '15. New Fleet Description'!$A$14:$A$815,'15. New Fleet Description'!K$14:K$815, "", 0, 1)</f>
        <v/>
      </c>
      <c r="L283" s="541" t="str">
        <f>_xlfn.XLOOKUP($C283, '15. New Fleet Description'!$A$14:$A$815,'15. New Fleet Description'!L$14:L$815, "", 0, 1)</f>
        <v/>
      </c>
      <c r="M283" s="541" t="str">
        <f>_xlfn.XLOOKUP($C283, '15. New Fleet Description'!$A$14:$A$815,'15. New Fleet Description'!M$14:M$815, "", 0, 1)</f>
        <v/>
      </c>
      <c r="N283" s="541" t="str">
        <f>_xlfn.XLOOKUP($C283, '15. New Fleet Description'!$A$14:$A$815,'15. New Fleet Description'!N$14:N$815, "", 0, 1)</f>
        <v/>
      </c>
      <c r="O283" s="541" t="str">
        <f>_xlfn.XLOOKUP($C283, '15. New Fleet Description'!$A$14:$A$815,'15. New Fleet Description'!O$14:O$815, "", 0, 1)</f>
        <v/>
      </c>
      <c r="P283" s="541" t="str">
        <f>_xlfn.XLOOKUP($C283, '15. New Fleet Description'!$A$14:$A$815,'15. New Fleet Description'!P$14:P$815, "", 0, 1)</f>
        <v/>
      </c>
      <c r="Q283" s="541" t="str">
        <f>_xlfn.XLOOKUP($C283, '15. New Fleet Description'!$A$14:$A$815,'15. New Fleet Description'!R$14:R$815, "", 0, 1)</f>
        <v/>
      </c>
      <c r="R283" s="541" t="str">
        <f>_xlfn.XLOOKUP($C283, '15. New Fleet Description'!$A$14:$A$815,'15. New Fleet Description'!S$14:S$815, "", 0, 1)</f>
        <v/>
      </c>
      <c r="S283" s="541" t="str">
        <f>_xlfn.XLOOKUP($C283, '15. New Fleet Description'!$A$14:$A$815,'15. New Fleet Description'!T$14:T$815, "", 0, 1)</f>
        <v/>
      </c>
      <c r="T283" s="541" t="str">
        <f>_xlfn.XLOOKUP($C283, '15. New Fleet Description'!$A$14:$A$815,'15. New Fleet Description'!U$14:U$815, "", 0, 1)</f>
        <v/>
      </c>
      <c r="U283" s="541" t="str">
        <f>_xlfn.XLOOKUP($C283, '15. New Fleet Description'!$A$14:$A$815,'15. New Fleet Description'!V$14:V$815, "", 0, 1)</f>
        <v/>
      </c>
      <c r="V283" s="541" t="str">
        <f>_xlfn.XLOOKUP($C283, '15. New Fleet Description'!$A$14:$A$815,'15. New Fleet Description'!W$14:W$815, "", 0, 1)</f>
        <v/>
      </c>
      <c r="W283" s="541" t="str">
        <f>_xlfn.XLOOKUP($C283, '15. New Fleet Description'!$A$14:$A$815,'15. New Fleet Description'!X$14:X$815, "", 0, 1)</f>
        <v/>
      </c>
      <c r="X283" s="541" t="str">
        <f>_xlfn.XLOOKUP($C283, '15. New Fleet Description'!$A$14:$A$815,'15. New Fleet Description'!Z$14:Z$815, "", 0, 1)</f>
        <v/>
      </c>
      <c r="Y283" s="541" t="str">
        <f>_xlfn.XLOOKUP($C283, '15. New Fleet Description'!$A$14:$A$815,'15. New Fleet Description'!AA$14:AA$815, "", 0, 1)</f>
        <v/>
      </c>
      <c r="Z283" s="541" t="str">
        <f>_xlfn.XLOOKUP($C283, '15. New Fleet Description'!$A$14:$A$815,'15. New Fleet Description'!AB$14:AB$815, "", 0, 1)</f>
        <v/>
      </c>
      <c r="AA283" s="1076"/>
      <c r="AB283" s="1076" t="s">
        <v>212</v>
      </c>
      <c r="AC283" s="1091"/>
      <c r="AD283" s="1011"/>
      <c r="AE283" s="1011"/>
      <c r="AF283" s="1011"/>
      <c r="AG283" s="1092"/>
      <c r="AH283" s="1093"/>
      <c r="AI283" s="1093"/>
      <c r="AJ283" s="1093"/>
      <c r="AK283" s="1093"/>
      <c r="AL283" s="1093"/>
      <c r="AM283" s="1093"/>
      <c r="AN283" s="1093"/>
      <c r="AO283" s="1093"/>
      <c r="AP283" s="1094"/>
      <c r="AQ283" s="1092"/>
      <c r="AR283" s="1093"/>
      <c r="AS283" s="1093"/>
      <c r="AT283" s="1093"/>
      <c r="AU283" s="1093"/>
      <c r="AV283" s="1093"/>
      <c r="AW283" s="1093"/>
      <c r="AX283" s="1093"/>
      <c r="AY283" s="1093"/>
      <c r="AZ283" s="1093"/>
      <c r="BA283" s="1093"/>
      <c r="BB283" s="1093"/>
      <c r="BC283" s="1095"/>
      <c r="BD283" s="1096"/>
      <c r="BE283" s="1096"/>
      <c r="BF283" s="1237"/>
      <c r="BG283" s="1092"/>
      <c r="BH283" s="1093"/>
      <c r="BI283" s="1093"/>
      <c r="BJ283" s="1093"/>
      <c r="BK283" s="1097"/>
      <c r="BL283" s="1098"/>
      <c r="BM283" s="1093"/>
    </row>
    <row r="284" spans="1:65" ht="30" x14ac:dyDescent="0.25">
      <c r="A284" s="1182" t="s">
        <v>1844</v>
      </c>
      <c r="B284" s="1021"/>
      <c r="C284" s="1075"/>
      <c r="D284" s="515" t="str">
        <f>_xlfn.XLOOKUP($C284, '15. New Fleet Description'!$A$14:$A$815,'15. New Fleet Description'!H$14:H$815, "", 0, 1)</f>
        <v/>
      </c>
      <c r="E284" s="541" t="str">
        <f>_xlfn.XLOOKUP($C284, '15. New Fleet Description'!$A$14:$A$815,'15. New Fleet Description'!B$14:B$815, "", 0, 1)</f>
        <v/>
      </c>
      <c r="F284" s="541" t="str">
        <f>_xlfn.XLOOKUP($C284, '15. New Fleet Description'!$A$14:$A$815,'15. New Fleet Description'!C$14:C$815, "", 0, 1)</f>
        <v/>
      </c>
      <c r="G284" s="541" t="str">
        <f>_xlfn.XLOOKUP($C284, '15. New Fleet Description'!$A$14:$A$815,'15. New Fleet Description'!D$14:D$815, "", 0, 1)</f>
        <v/>
      </c>
      <c r="H284" s="541" t="str">
        <f>_xlfn.XLOOKUP($C284, '15. New Fleet Description'!$A$14:$A$815,'15. New Fleet Description'!E$14:E$815, "", 0, 1)</f>
        <v/>
      </c>
      <c r="I284" s="541" t="str">
        <f>_xlfn.XLOOKUP($C284, '15. New Fleet Description'!$A$14:$A$815,'15. New Fleet Description'!F$14:F$815, "", 0, 1)</f>
        <v/>
      </c>
      <c r="J284" s="541" t="str">
        <f>_xlfn.XLOOKUP($C284, '15. New Fleet Description'!$A$14:$A$815,'15. New Fleet Description'!G$14:G$815, "", 0, 1)</f>
        <v/>
      </c>
      <c r="K284" s="726" t="str">
        <f>_xlfn.XLOOKUP($C284, '15. New Fleet Description'!$A$14:$A$815,'15. New Fleet Description'!K$14:K$815, "", 0, 1)</f>
        <v/>
      </c>
      <c r="L284" s="541" t="str">
        <f>_xlfn.XLOOKUP($C284, '15. New Fleet Description'!$A$14:$A$815,'15. New Fleet Description'!L$14:L$815, "", 0, 1)</f>
        <v/>
      </c>
      <c r="M284" s="541" t="str">
        <f>_xlfn.XLOOKUP($C284, '15. New Fleet Description'!$A$14:$A$815,'15. New Fleet Description'!M$14:M$815, "", 0, 1)</f>
        <v/>
      </c>
      <c r="N284" s="541" t="str">
        <f>_xlfn.XLOOKUP($C284, '15. New Fleet Description'!$A$14:$A$815,'15. New Fleet Description'!N$14:N$815, "", 0, 1)</f>
        <v/>
      </c>
      <c r="O284" s="541" t="str">
        <f>_xlfn.XLOOKUP($C284, '15. New Fleet Description'!$A$14:$A$815,'15. New Fleet Description'!O$14:O$815, "", 0, 1)</f>
        <v/>
      </c>
      <c r="P284" s="541" t="str">
        <f>_xlfn.XLOOKUP($C284, '15. New Fleet Description'!$A$14:$A$815,'15. New Fleet Description'!P$14:P$815, "", 0, 1)</f>
        <v/>
      </c>
      <c r="Q284" s="541" t="str">
        <f>_xlfn.XLOOKUP($C284, '15. New Fleet Description'!$A$14:$A$815,'15. New Fleet Description'!R$14:R$815, "", 0, 1)</f>
        <v/>
      </c>
      <c r="R284" s="541" t="str">
        <f>_xlfn.XLOOKUP($C284, '15. New Fleet Description'!$A$14:$A$815,'15. New Fleet Description'!S$14:S$815, "", 0, 1)</f>
        <v/>
      </c>
      <c r="S284" s="541" t="str">
        <f>_xlfn.XLOOKUP($C284, '15. New Fleet Description'!$A$14:$A$815,'15. New Fleet Description'!T$14:T$815, "", 0, 1)</f>
        <v/>
      </c>
      <c r="T284" s="541" t="str">
        <f>_xlfn.XLOOKUP($C284, '15. New Fleet Description'!$A$14:$A$815,'15. New Fleet Description'!U$14:U$815, "", 0, 1)</f>
        <v/>
      </c>
      <c r="U284" s="541" t="str">
        <f>_xlfn.XLOOKUP($C284, '15. New Fleet Description'!$A$14:$A$815,'15. New Fleet Description'!V$14:V$815, "", 0, 1)</f>
        <v/>
      </c>
      <c r="V284" s="541" t="str">
        <f>_xlfn.XLOOKUP($C284, '15. New Fleet Description'!$A$14:$A$815,'15. New Fleet Description'!W$14:W$815, "", 0, 1)</f>
        <v/>
      </c>
      <c r="W284" s="541" t="str">
        <f>_xlfn.XLOOKUP($C284, '15. New Fleet Description'!$A$14:$A$815,'15. New Fleet Description'!X$14:X$815, "", 0, 1)</f>
        <v/>
      </c>
      <c r="X284" s="541" t="str">
        <f>_xlfn.XLOOKUP($C284, '15. New Fleet Description'!$A$14:$A$815,'15. New Fleet Description'!Z$14:Z$815, "", 0, 1)</f>
        <v/>
      </c>
      <c r="Y284" s="541" t="str">
        <f>_xlfn.XLOOKUP($C284, '15. New Fleet Description'!$A$14:$A$815,'15. New Fleet Description'!AA$14:AA$815, "", 0, 1)</f>
        <v/>
      </c>
      <c r="Z284" s="541" t="str">
        <f>_xlfn.XLOOKUP($C284, '15. New Fleet Description'!$A$14:$A$815,'15. New Fleet Description'!AB$14:AB$815, "", 0, 1)</f>
        <v/>
      </c>
      <c r="AA284" s="1076"/>
      <c r="AB284" s="1076" t="s">
        <v>212</v>
      </c>
      <c r="AC284" s="1091"/>
      <c r="AD284" s="1011"/>
      <c r="AE284" s="1011"/>
      <c r="AF284" s="1011"/>
      <c r="AG284" s="1092"/>
      <c r="AH284" s="1093"/>
      <c r="AI284" s="1093"/>
      <c r="AJ284" s="1093"/>
      <c r="AK284" s="1093"/>
      <c r="AL284" s="1093"/>
      <c r="AM284" s="1093"/>
      <c r="AN284" s="1093"/>
      <c r="AO284" s="1093"/>
      <c r="AP284" s="1094"/>
      <c r="AQ284" s="1092"/>
      <c r="AR284" s="1093"/>
      <c r="AS284" s="1093"/>
      <c r="AT284" s="1093"/>
      <c r="AU284" s="1093"/>
      <c r="AV284" s="1093"/>
      <c r="AW284" s="1093"/>
      <c r="AX284" s="1093"/>
      <c r="AY284" s="1093"/>
      <c r="AZ284" s="1093"/>
      <c r="BA284" s="1093"/>
      <c r="BB284" s="1093"/>
      <c r="BC284" s="1095"/>
      <c r="BD284" s="1096"/>
      <c r="BE284" s="1096"/>
      <c r="BF284" s="1237"/>
      <c r="BG284" s="1092"/>
      <c r="BH284" s="1093"/>
      <c r="BI284" s="1093"/>
      <c r="BJ284" s="1093"/>
      <c r="BK284" s="1097"/>
      <c r="BL284" s="1098"/>
      <c r="BM284" s="1093"/>
    </row>
    <row r="285" spans="1:65" ht="30" x14ac:dyDescent="0.25">
      <c r="A285" s="1182" t="s">
        <v>1845</v>
      </c>
      <c r="B285" s="1021"/>
      <c r="C285" s="1075"/>
      <c r="D285" s="515" t="str">
        <f>_xlfn.XLOOKUP($C285, '15. New Fleet Description'!$A$14:$A$815,'15. New Fleet Description'!H$14:H$815, "", 0, 1)</f>
        <v/>
      </c>
      <c r="E285" s="541" t="str">
        <f>_xlfn.XLOOKUP($C285, '15. New Fleet Description'!$A$14:$A$815,'15. New Fleet Description'!B$14:B$815, "", 0, 1)</f>
        <v/>
      </c>
      <c r="F285" s="541" t="str">
        <f>_xlfn.XLOOKUP($C285, '15. New Fleet Description'!$A$14:$A$815,'15. New Fleet Description'!C$14:C$815, "", 0, 1)</f>
        <v/>
      </c>
      <c r="G285" s="541" t="str">
        <f>_xlfn.XLOOKUP($C285, '15. New Fleet Description'!$A$14:$A$815,'15. New Fleet Description'!D$14:D$815, "", 0, 1)</f>
        <v/>
      </c>
      <c r="H285" s="541" t="str">
        <f>_xlfn.XLOOKUP($C285, '15. New Fleet Description'!$A$14:$A$815,'15. New Fleet Description'!E$14:E$815, "", 0, 1)</f>
        <v/>
      </c>
      <c r="I285" s="541" t="str">
        <f>_xlfn.XLOOKUP($C285, '15. New Fleet Description'!$A$14:$A$815,'15. New Fleet Description'!F$14:F$815, "", 0, 1)</f>
        <v/>
      </c>
      <c r="J285" s="541" t="str">
        <f>_xlfn.XLOOKUP($C285, '15. New Fleet Description'!$A$14:$A$815,'15. New Fleet Description'!G$14:G$815, "", 0, 1)</f>
        <v/>
      </c>
      <c r="K285" s="726" t="str">
        <f>_xlfn.XLOOKUP($C285, '15. New Fleet Description'!$A$14:$A$815,'15. New Fleet Description'!K$14:K$815, "", 0, 1)</f>
        <v/>
      </c>
      <c r="L285" s="541" t="str">
        <f>_xlfn.XLOOKUP($C285, '15. New Fleet Description'!$A$14:$A$815,'15. New Fleet Description'!L$14:L$815, "", 0, 1)</f>
        <v/>
      </c>
      <c r="M285" s="541" t="str">
        <f>_xlfn.XLOOKUP($C285, '15. New Fleet Description'!$A$14:$A$815,'15. New Fleet Description'!M$14:M$815, "", 0, 1)</f>
        <v/>
      </c>
      <c r="N285" s="541" t="str">
        <f>_xlfn.XLOOKUP($C285, '15. New Fleet Description'!$A$14:$A$815,'15. New Fleet Description'!N$14:N$815, "", 0, 1)</f>
        <v/>
      </c>
      <c r="O285" s="541" t="str">
        <f>_xlfn.XLOOKUP($C285, '15. New Fleet Description'!$A$14:$A$815,'15. New Fleet Description'!O$14:O$815, "", 0, 1)</f>
        <v/>
      </c>
      <c r="P285" s="541" t="str">
        <f>_xlfn.XLOOKUP($C285, '15. New Fleet Description'!$A$14:$A$815,'15. New Fleet Description'!P$14:P$815, "", 0, 1)</f>
        <v/>
      </c>
      <c r="Q285" s="541" t="str">
        <f>_xlfn.XLOOKUP($C285, '15. New Fleet Description'!$A$14:$A$815,'15. New Fleet Description'!R$14:R$815, "", 0, 1)</f>
        <v/>
      </c>
      <c r="R285" s="541" t="str">
        <f>_xlfn.XLOOKUP($C285, '15. New Fleet Description'!$A$14:$A$815,'15. New Fleet Description'!S$14:S$815, "", 0, 1)</f>
        <v/>
      </c>
      <c r="S285" s="541" t="str">
        <f>_xlfn.XLOOKUP($C285, '15. New Fleet Description'!$A$14:$A$815,'15. New Fleet Description'!T$14:T$815, "", 0, 1)</f>
        <v/>
      </c>
      <c r="T285" s="541" t="str">
        <f>_xlfn.XLOOKUP($C285, '15. New Fleet Description'!$A$14:$A$815,'15. New Fleet Description'!U$14:U$815, "", 0, 1)</f>
        <v/>
      </c>
      <c r="U285" s="541" t="str">
        <f>_xlfn.XLOOKUP($C285, '15. New Fleet Description'!$A$14:$A$815,'15. New Fleet Description'!V$14:V$815, "", 0, 1)</f>
        <v/>
      </c>
      <c r="V285" s="541" t="str">
        <f>_xlfn.XLOOKUP($C285, '15. New Fleet Description'!$A$14:$A$815,'15. New Fleet Description'!W$14:W$815, "", 0, 1)</f>
        <v/>
      </c>
      <c r="W285" s="541" t="str">
        <f>_xlfn.XLOOKUP($C285, '15. New Fleet Description'!$A$14:$A$815,'15. New Fleet Description'!X$14:X$815, "", 0, 1)</f>
        <v/>
      </c>
      <c r="X285" s="541" t="str">
        <f>_xlfn.XLOOKUP($C285, '15. New Fleet Description'!$A$14:$A$815,'15. New Fleet Description'!Z$14:Z$815, "", 0, 1)</f>
        <v/>
      </c>
      <c r="Y285" s="541" t="str">
        <f>_xlfn.XLOOKUP($C285, '15. New Fleet Description'!$A$14:$A$815,'15. New Fleet Description'!AA$14:AA$815, "", 0, 1)</f>
        <v/>
      </c>
      <c r="Z285" s="541" t="str">
        <f>_xlfn.XLOOKUP($C285, '15. New Fleet Description'!$A$14:$A$815,'15. New Fleet Description'!AB$14:AB$815, "", 0, 1)</f>
        <v/>
      </c>
      <c r="AA285" s="1076"/>
      <c r="AB285" s="1076" t="s">
        <v>212</v>
      </c>
      <c r="AC285" s="1091"/>
      <c r="AD285" s="1011"/>
      <c r="AE285" s="1011"/>
      <c r="AF285" s="1011"/>
      <c r="AG285" s="1092"/>
      <c r="AH285" s="1093"/>
      <c r="AI285" s="1093"/>
      <c r="AJ285" s="1093"/>
      <c r="AK285" s="1093"/>
      <c r="AL285" s="1093"/>
      <c r="AM285" s="1093"/>
      <c r="AN285" s="1093"/>
      <c r="AO285" s="1093"/>
      <c r="AP285" s="1094"/>
      <c r="AQ285" s="1092"/>
      <c r="AR285" s="1093"/>
      <c r="AS285" s="1093"/>
      <c r="AT285" s="1093"/>
      <c r="AU285" s="1093"/>
      <c r="AV285" s="1093"/>
      <c r="AW285" s="1093"/>
      <c r="AX285" s="1093"/>
      <c r="AY285" s="1093"/>
      <c r="AZ285" s="1093"/>
      <c r="BA285" s="1093"/>
      <c r="BB285" s="1093"/>
      <c r="BC285" s="1095"/>
      <c r="BD285" s="1096"/>
      <c r="BE285" s="1096"/>
      <c r="BF285" s="1237"/>
      <c r="BG285" s="1092"/>
      <c r="BH285" s="1093"/>
      <c r="BI285" s="1093"/>
      <c r="BJ285" s="1093"/>
      <c r="BK285" s="1097"/>
      <c r="BL285" s="1098"/>
      <c r="BM285" s="1093"/>
    </row>
    <row r="286" spans="1:65" ht="30" x14ac:dyDescent="0.25">
      <c r="A286" s="1182" t="s">
        <v>1846</v>
      </c>
      <c r="B286" s="1021"/>
      <c r="C286" s="1075"/>
      <c r="D286" s="515" t="str">
        <f>_xlfn.XLOOKUP($C286, '15. New Fleet Description'!$A$14:$A$815,'15. New Fleet Description'!H$14:H$815, "", 0, 1)</f>
        <v/>
      </c>
      <c r="E286" s="541" t="str">
        <f>_xlfn.XLOOKUP($C286, '15. New Fleet Description'!$A$14:$A$815,'15. New Fleet Description'!B$14:B$815, "", 0, 1)</f>
        <v/>
      </c>
      <c r="F286" s="541" t="str">
        <f>_xlfn.XLOOKUP($C286, '15. New Fleet Description'!$A$14:$A$815,'15. New Fleet Description'!C$14:C$815, "", 0, 1)</f>
        <v/>
      </c>
      <c r="G286" s="541" t="str">
        <f>_xlfn.XLOOKUP($C286, '15. New Fleet Description'!$A$14:$A$815,'15. New Fleet Description'!D$14:D$815, "", 0, 1)</f>
        <v/>
      </c>
      <c r="H286" s="541" t="str">
        <f>_xlfn.XLOOKUP($C286, '15. New Fleet Description'!$A$14:$A$815,'15. New Fleet Description'!E$14:E$815, "", 0, 1)</f>
        <v/>
      </c>
      <c r="I286" s="541" t="str">
        <f>_xlfn.XLOOKUP($C286, '15. New Fleet Description'!$A$14:$A$815,'15. New Fleet Description'!F$14:F$815, "", 0, 1)</f>
        <v/>
      </c>
      <c r="J286" s="541" t="str">
        <f>_xlfn.XLOOKUP($C286, '15. New Fleet Description'!$A$14:$A$815,'15. New Fleet Description'!G$14:G$815, "", 0, 1)</f>
        <v/>
      </c>
      <c r="K286" s="726" t="str">
        <f>_xlfn.XLOOKUP($C286, '15. New Fleet Description'!$A$14:$A$815,'15. New Fleet Description'!K$14:K$815, "", 0, 1)</f>
        <v/>
      </c>
      <c r="L286" s="541" t="str">
        <f>_xlfn.XLOOKUP($C286, '15. New Fleet Description'!$A$14:$A$815,'15. New Fleet Description'!L$14:L$815, "", 0, 1)</f>
        <v/>
      </c>
      <c r="M286" s="541" t="str">
        <f>_xlfn.XLOOKUP($C286, '15. New Fleet Description'!$A$14:$A$815,'15. New Fleet Description'!M$14:M$815, "", 0, 1)</f>
        <v/>
      </c>
      <c r="N286" s="541" t="str">
        <f>_xlfn.XLOOKUP($C286, '15. New Fleet Description'!$A$14:$A$815,'15. New Fleet Description'!N$14:N$815, "", 0, 1)</f>
        <v/>
      </c>
      <c r="O286" s="541" t="str">
        <f>_xlfn.XLOOKUP($C286, '15. New Fleet Description'!$A$14:$A$815,'15. New Fleet Description'!O$14:O$815, "", 0, 1)</f>
        <v/>
      </c>
      <c r="P286" s="541" t="str">
        <f>_xlfn.XLOOKUP($C286, '15. New Fleet Description'!$A$14:$A$815,'15. New Fleet Description'!P$14:P$815, "", 0, 1)</f>
        <v/>
      </c>
      <c r="Q286" s="541" t="str">
        <f>_xlfn.XLOOKUP($C286, '15. New Fleet Description'!$A$14:$A$815,'15. New Fleet Description'!R$14:R$815, "", 0, 1)</f>
        <v/>
      </c>
      <c r="R286" s="541" t="str">
        <f>_xlfn.XLOOKUP($C286, '15. New Fleet Description'!$A$14:$A$815,'15. New Fleet Description'!S$14:S$815, "", 0, 1)</f>
        <v/>
      </c>
      <c r="S286" s="541" t="str">
        <f>_xlfn.XLOOKUP($C286, '15. New Fleet Description'!$A$14:$A$815,'15. New Fleet Description'!T$14:T$815, "", 0, 1)</f>
        <v/>
      </c>
      <c r="T286" s="541" t="str">
        <f>_xlfn.XLOOKUP($C286, '15. New Fleet Description'!$A$14:$A$815,'15. New Fleet Description'!U$14:U$815, "", 0, 1)</f>
        <v/>
      </c>
      <c r="U286" s="541" t="str">
        <f>_xlfn.XLOOKUP($C286, '15. New Fleet Description'!$A$14:$A$815,'15. New Fleet Description'!V$14:V$815, "", 0, 1)</f>
        <v/>
      </c>
      <c r="V286" s="541" t="str">
        <f>_xlfn.XLOOKUP($C286, '15. New Fleet Description'!$A$14:$A$815,'15. New Fleet Description'!W$14:W$815, "", 0, 1)</f>
        <v/>
      </c>
      <c r="W286" s="541" t="str">
        <f>_xlfn.XLOOKUP($C286, '15. New Fleet Description'!$A$14:$A$815,'15. New Fleet Description'!X$14:X$815, "", 0, 1)</f>
        <v/>
      </c>
      <c r="X286" s="541" t="str">
        <f>_xlfn.XLOOKUP($C286, '15. New Fleet Description'!$A$14:$A$815,'15. New Fleet Description'!Z$14:Z$815, "", 0, 1)</f>
        <v/>
      </c>
      <c r="Y286" s="541" t="str">
        <f>_xlfn.XLOOKUP($C286, '15. New Fleet Description'!$A$14:$A$815,'15. New Fleet Description'!AA$14:AA$815, "", 0, 1)</f>
        <v/>
      </c>
      <c r="Z286" s="541" t="str">
        <f>_xlfn.XLOOKUP($C286, '15. New Fleet Description'!$A$14:$A$815,'15. New Fleet Description'!AB$14:AB$815, "", 0, 1)</f>
        <v/>
      </c>
      <c r="AA286" s="1076"/>
      <c r="AB286" s="1076" t="s">
        <v>212</v>
      </c>
      <c r="AC286" s="1091"/>
      <c r="AD286" s="1011"/>
      <c r="AE286" s="1011"/>
      <c r="AF286" s="1011"/>
      <c r="AG286" s="1092"/>
      <c r="AH286" s="1093"/>
      <c r="AI286" s="1093"/>
      <c r="AJ286" s="1093"/>
      <c r="AK286" s="1093"/>
      <c r="AL286" s="1093"/>
      <c r="AM286" s="1093"/>
      <c r="AN286" s="1093"/>
      <c r="AO286" s="1093"/>
      <c r="AP286" s="1094"/>
      <c r="AQ286" s="1092"/>
      <c r="AR286" s="1093"/>
      <c r="AS286" s="1093"/>
      <c r="AT286" s="1093"/>
      <c r="AU286" s="1093"/>
      <c r="AV286" s="1093"/>
      <c r="AW286" s="1093"/>
      <c r="AX286" s="1093"/>
      <c r="AY286" s="1093"/>
      <c r="AZ286" s="1093"/>
      <c r="BA286" s="1093"/>
      <c r="BB286" s="1093"/>
      <c r="BC286" s="1095"/>
      <c r="BD286" s="1096"/>
      <c r="BE286" s="1096"/>
      <c r="BF286" s="1237"/>
      <c r="BG286" s="1092"/>
      <c r="BH286" s="1093"/>
      <c r="BI286" s="1093"/>
      <c r="BJ286" s="1093"/>
      <c r="BK286" s="1097"/>
      <c r="BL286" s="1098"/>
      <c r="BM286" s="1093"/>
    </row>
    <row r="287" spans="1:65" ht="30" x14ac:dyDescent="0.25">
      <c r="A287" s="1182" t="s">
        <v>1847</v>
      </c>
      <c r="B287" s="1021"/>
      <c r="C287" s="1075"/>
      <c r="D287" s="515" t="str">
        <f>_xlfn.XLOOKUP($C287, '15. New Fleet Description'!$A$14:$A$815,'15. New Fleet Description'!H$14:H$815, "", 0, 1)</f>
        <v/>
      </c>
      <c r="E287" s="541" t="str">
        <f>_xlfn.XLOOKUP($C287, '15. New Fleet Description'!$A$14:$A$815,'15. New Fleet Description'!B$14:B$815, "", 0, 1)</f>
        <v/>
      </c>
      <c r="F287" s="541" t="str">
        <f>_xlfn.XLOOKUP($C287, '15. New Fleet Description'!$A$14:$A$815,'15. New Fleet Description'!C$14:C$815, "", 0, 1)</f>
        <v/>
      </c>
      <c r="G287" s="541" t="str">
        <f>_xlfn.XLOOKUP($C287, '15. New Fleet Description'!$A$14:$A$815,'15. New Fleet Description'!D$14:D$815, "", 0, 1)</f>
        <v/>
      </c>
      <c r="H287" s="541" t="str">
        <f>_xlfn.XLOOKUP($C287, '15. New Fleet Description'!$A$14:$A$815,'15. New Fleet Description'!E$14:E$815, "", 0, 1)</f>
        <v/>
      </c>
      <c r="I287" s="541" t="str">
        <f>_xlfn.XLOOKUP($C287, '15. New Fleet Description'!$A$14:$A$815,'15. New Fleet Description'!F$14:F$815, "", 0, 1)</f>
        <v/>
      </c>
      <c r="J287" s="541" t="str">
        <f>_xlfn.XLOOKUP($C287, '15. New Fleet Description'!$A$14:$A$815,'15. New Fleet Description'!G$14:G$815, "", 0, 1)</f>
        <v/>
      </c>
      <c r="K287" s="726" t="str">
        <f>_xlfn.XLOOKUP($C287, '15. New Fleet Description'!$A$14:$A$815,'15. New Fleet Description'!K$14:K$815, "", 0, 1)</f>
        <v/>
      </c>
      <c r="L287" s="541" t="str">
        <f>_xlfn.XLOOKUP($C287, '15. New Fleet Description'!$A$14:$A$815,'15. New Fleet Description'!L$14:L$815, "", 0, 1)</f>
        <v/>
      </c>
      <c r="M287" s="541" t="str">
        <f>_xlfn.XLOOKUP($C287, '15. New Fleet Description'!$A$14:$A$815,'15. New Fleet Description'!M$14:M$815, "", 0, 1)</f>
        <v/>
      </c>
      <c r="N287" s="541" t="str">
        <f>_xlfn.XLOOKUP($C287, '15. New Fleet Description'!$A$14:$A$815,'15. New Fleet Description'!N$14:N$815, "", 0, 1)</f>
        <v/>
      </c>
      <c r="O287" s="541" t="str">
        <f>_xlfn.XLOOKUP($C287, '15. New Fleet Description'!$A$14:$A$815,'15. New Fleet Description'!O$14:O$815, "", 0, 1)</f>
        <v/>
      </c>
      <c r="P287" s="541" t="str">
        <f>_xlfn.XLOOKUP($C287, '15. New Fleet Description'!$A$14:$A$815,'15. New Fleet Description'!P$14:P$815, "", 0, 1)</f>
        <v/>
      </c>
      <c r="Q287" s="541" t="str">
        <f>_xlfn.XLOOKUP($C287, '15. New Fleet Description'!$A$14:$A$815,'15. New Fleet Description'!R$14:R$815, "", 0, 1)</f>
        <v/>
      </c>
      <c r="R287" s="541" t="str">
        <f>_xlfn.XLOOKUP($C287, '15. New Fleet Description'!$A$14:$A$815,'15. New Fleet Description'!S$14:S$815, "", 0, 1)</f>
        <v/>
      </c>
      <c r="S287" s="541" t="str">
        <f>_xlfn.XLOOKUP($C287, '15. New Fleet Description'!$A$14:$A$815,'15. New Fleet Description'!T$14:T$815, "", 0, 1)</f>
        <v/>
      </c>
      <c r="T287" s="541" t="str">
        <f>_xlfn.XLOOKUP($C287, '15. New Fleet Description'!$A$14:$A$815,'15. New Fleet Description'!U$14:U$815, "", 0, 1)</f>
        <v/>
      </c>
      <c r="U287" s="541" t="str">
        <f>_xlfn.XLOOKUP($C287, '15. New Fleet Description'!$A$14:$A$815,'15. New Fleet Description'!V$14:V$815, "", 0, 1)</f>
        <v/>
      </c>
      <c r="V287" s="541" t="str">
        <f>_xlfn.XLOOKUP($C287, '15. New Fleet Description'!$A$14:$A$815,'15. New Fleet Description'!W$14:W$815, "", 0, 1)</f>
        <v/>
      </c>
      <c r="W287" s="541" t="str">
        <f>_xlfn.XLOOKUP($C287, '15. New Fleet Description'!$A$14:$A$815,'15. New Fleet Description'!X$14:X$815, "", 0, 1)</f>
        <v/>
      </c>
      <c r="X287" s="541" t="str">
        <f>_xlfn.XLOOKUP($C287, '15. New Fleet Description'!$A$14:$A$815,'15. New Fleet Description'!Z$14:Z$815, "", 0, 1)</f>
        <v/>
      </c>
      <c r="Y287" s="541" t="str">
        <f>_xlfn.XLOOKUP($C287, '15. New Fleet Description'!$A$14:$A$815,'15. New Fleet Description'!AA$14:AA$815, "", 0, 1)</f>
        <v/>
      </c>
      <c r="Z287" s="541" t="str">
        <f>_xlfn.XLOOKUP($C287, '15. New Fleet Description'!$A$14:$A$815,'15. New Fleet Description'!AB$14:AB$815, "", 0, 1)</f>
        <v/>
      </c>
      <c r="AA287" s="1076"/>
      <c r="AB287" s="1076" t="s">
        <v>212</v>
      </c>
      <c r="AC287" s="1091"/>
      <c r="AD287" s="1011"/>
      <c r="AE287" s="1011"/>
      <c r="AF287" s="1011"/>
      <c r="AG287" s="1092"/>
      <c r="AH287" s="1093"/>
      <c r="AI287" s="1093"/>
      <c r="AJ287" s="1093"/>
      <c r="AK287" s="1093"/>
      <c r="AL287" s="1093"/>
      <c r="AM287" s="1093"/>
      <c r="AN287" s="1093"/>
      <c r="AO287" s="1093"/>
      <c r="AP287" s="1094"/>
      <c r="AQ287" s="1092"/>
      <c r="AR287" s="1093"/>
      <c r="AS287" s="1093"/>
      <c r="AT287" s="1093"/>
      <c r="AU287" s="1093"/>
      <c r="AV287" s="1093"/>
      <c r="AW287" s="1093"/>
      <c r="AX287" s="1093"/>
      <c r="AY287" s="1093"/>
      <c r="AZ287" s="1093"/>
      <c r="BA287" s="1093"/>
      <c r="BB287" s="1093"/>
      <c r="BC287" s="1095"/>
      <c r="BD287" s="1096"/>
      <c r="BE287" s="1096"/>
      <c r="BF287" s="1237"/>
      <c r="BG287" s="1092"/>
      <c r="BH287" s="1093"/>
      <c r="BI287" s="1093"/>
      <c r="BJ287" s="1093"/>
      <c r="BK287" s="1097"/>
      <c r="BL287" s="1098"/>
      <c r="BM287" s="1093"/>
    </row>
    <row r="288" spans="1:65" ht="30" x14ac:dyDescent="0.25">
      <c r="A288" s="1182" t="s">
        <v>1848</v>
      </c>
      <c r="B288" s="1021"/>
      <c r="C288" s="1075"/>
      <c r="D288" s="515" t="str">
        <f>_xlfn.XLOOKUP($C288, '15. New Fleet Description'!$A$14:$A$815,'15. New Fleet Description'!H$14:H$815, "", 0, 1)</f>
        <v/>
      </c>
      <c r="E288" s="541" t="str">
        <f>_xlfn.XLOOKUP($C288, '15. New Fleet Description'!$A$14:$A$815,'15. New Fleet Description'!B$14:B$815, "", 0, 1)</f>
        <v/>
      </c>
      <c r="F288" s="541" t="str">
        <f>_xlfn.XLOOKUP($C288, '15. New Fleet Description'!$A$14:$A$815,'15. New Fleet Description'!C$14:C$815, "", 0, 1)</f>
        <v/>
      </c>
      <c r="G288" s="541" t="str">
        <f>_xlfn.XLOOKUP($C288, '15. New Fleet Description'!$A$14:$A$815,'15. New Fleet Description'!D$14:D$815, "", 0, 1)</f>
        <v/>
      </c>
      <c r="H288" s="541" t="str">
        <f>_xlfn.XLOOKUP($C288, '15. New Fleet Description'!$A$14:$A$815,'15. New Fleet Description'!E$14:E$815, "", 0, 1)</f>
        <v/>
      </c>
      <c r="I288" s="541" t="str">
        <f>_xlfn.XLOOKUP($C288, '15. New Fleet Description'!$A$14:$A$815,'15. New Fleet Description'!F$14:F$815, "", 0, 1)</f>
        <v/>
      </c>
      <c r="J288" s="541" t="str">
        <f>_xlfn.XLOOKUP($C288, '15. New Fleet Description'!$A$14:$A$815,'15. New Fleet Description'!G$14:G$815, "", 0, 1)</f>
        <v/>
      </c>
      <c r="K288" s="726" t="str">
        <f>_xlfn.XLOOKUP($C288, '15. New Fleet Description'!$A$14:$A$815,'15. New Fleet Description'!K$14:K$815, "", 0, 1)</f>
        <v/>
      </c>
      <c r="L288" s="541" t="str">
        <f>_xlfn.XLOOKUP($C288, '15. New Fleet Description'!$A$14:$A$815,'15. New Fleet Description'!L$14:L$815, "", 0, 1)</f>
        <v/>
      </c>
      <c r="M288" s="541" t="str">
        <f>_xlfn.XLOOKUP($C288, '15. New Fleet Description'!$A$14:$A$815,'15. New Fleet Description'!M$14:M$815, "", 0, 1)</f>
        <v/>
      </c>
      <c r="N288" s="541" t="str">
        <f>_xlfn.XLOOKUP($C288, '15. New Fleet Description'!$A$14:$A$815,'15. New Fleet Description'!N$14:N$815, "", 0, 1)</f>
        <v/>
      </c>
      <c r="O288" s="541" t="str">
        <f>_xlfn.XLOOKUP($C288, '15. New Fleet Description'!$A$14:$A$815,'15. New Fleet Description'!O$14:O$815, "", 0, 1)</f>
        <v/>
      </c>
      <c r="P288" s="541" t="str">
        <f>_xlfn.XLOOKUP($C288, '15. New Fleet Description'!$A$14:$A$815,'15. New Fleet Description'!P$14:P$815, "", 0, 1)</f>
        <v/>
      </c>
      <c r="Q288" s="541" t="str">
        <f>_xlfn.XLOOKUP($C288, '15. New Fleet Description'!$A$14:$A$815,'15. New Fleet Description'!R$14:R$815, "", 0, 1)</f>
        <v/>
      </c>
      <c r="R288" s="541" t="str">
        <f>_xlfn.XLOOKUP($C288, '15. New Fleet Description'!$A$14:$A$815,'15. New Fleet Description'!S$14:S$815, "", 0, 1)</f>
        <v/>
      </c>
      <c r="S288" s="541" t="str">
        <f>_xlfn.XLOOKUP($C288, '15. New Fleet Description'!$A$14:$A$815,'15. New Fleet Description'!T$14:T$815, "", 0, 1)</f>
        <v/>
      </c>
      <c r="T288" s="541" t="str">
        <f>_xlfn.XLOOKUP($C288, '15. New Fleet Description'!$A$14:$A$815,'15. New Fleet Description'!U$14:U$815, "", 0, 1)</f>
        <v/>
      </c>
      <c r="U288" s="541" t="str">
        <f>_xlfn.XLOOKUP($C288, '15. New Fleet Description'!$A$14:$A$815,'15. New Fleet Description'!V$14:V$815, "", 0, 1)</f>
        <v/>
      </c>
      <c r="V288" s="541" t="str">
        <f>_xlfn.XLOOKUP($C288, '15. New Fleet Description'!$A$14:$A$815,'15. New Fleet Description'!W$14:W$815, "", 0, 1)</f>
        <v/>
      </c>
      <c r="W288" s="541" t="str">
        <f>_xlfn.XLOOKUP($C288, '15. New Fleet Description'!$A$14:$A$815,'15. New Fleet Description'!X$14:X$815, "", 0, 1)</f>
        <v/>
      </c>
      <c r="X288" s="541" t="str">
        <f>_xlfn.XLOOKUP($C288, '15. New Fleet Description'!$A$14:$A$815,'15. New Fleet Description'!Z$14:Z$815, "", 0, 1)</f>
        <v/>
      </c>
      <c r="Y288" s="541" t="str">
        <f>_xlfn.XLOOKUP($C288, '15. New Fleet Description'!$A$14:$A$815,'15. New Fleet Description'!AA$14:AA$815, "", 0, 1)</f>
        <v/>
      </c>
      <c r="Z288" s="541" t="str">
        <f>_xlfn.XLOOKUP($C288, '15. New Fleet Description'!$A$14:$A$815,'15. New Fleet Description'!AB$14:AB$815, "", 0, 1)</f>
        <v/>
      </c>
      <c r="AA288" s="1076"/>
      <c r="AB288" s="1076" t="s">
        <v>212</v>
      </c>
      <c r="AC288" s="1091"/>
      <c r="AD288" s="1011"/>
      <c r="AE288" s="1011"/>
      <c r="AF288" s="1011"/>
      <c r="AG288" s="1092"/>
      <c r="AH288" s="1093"/>
      <c r="AI288" s="1093"/>
      <c r="AJ288" s="1093"/>
      <c r="AK288" s="1093"/>
      <c r="AL288" s="1093"/>
      <c r="AM288" s="1093"/>
      <c r="AN288" s="1093"/>
      <c r="AO288" s="1093"/>
      <c r="AP288" s="1094"/>
      <c r="AQ288" s="1092"/>
      <c r="AR288" s="1093"/>
      <c r="AS288" s="1093"/>
      <c r="AT288" s="1093"/>
      <c r="AU288" s="1093"/>
      <c r="AV288" s="1093"/>
      <c r="AW288" s="1093"/>
      <c r="AX288" s="1093"/>
      <c r="AY288" s="1093"/>
      <c r="AZ288" s="1093"/>
      <c r="BA288" s="1093"/>
      <c r="BB288" s="1093"/>
      <c r="BC288" s="1095"/>
      <c r="BD288" s="1096"/>
      <c r="BE288" s="1096"/>
      <c r="BF288" s="1237"/>
      <c r="BG288" s="1092"/>
      <c r="BH288" s="1093"/>
      <c r="BI288" s="1093"/>
      <c r="BJ288" s="1093"/>
      <c r="BK288" s="1097"/>
      <c r="BL288" s="1098"/>
      <c r="BM288" s="1093"/>
    </row>
    <row r="289" spans="1:65" ht="30" x14ac:dyDescent="0.25">
      <c r="A289" s="1182" t="s">
        <v>1849</v>
      </c>
      <c r="B289" s="1021"/>
      <c r="C289" s="1075"/>
      <c r="D289" s="515" t="str">
        <f>_xlfn.XLOOKUP($C289, '15. New Fleet Description'!$A$14:$A$815,'15. New Fleet Description'!H$14:H$815, "", 0, 1)</f>
        <v/>
      </c>
      <c r="E289" s="541" t="str">
        <f>_xlfn.XLOOKUP($C289, '15. New Fleet Description'!$A$14:$A$815,'15. New Fleet Description'!B$14:B$815, "", 0, 1)</f>
        <v/>
      </c>
      <c r="F289" s="541" t="str">
        <f>_xlfn.XLOOKUP($C289, '15. New Fleet Description'!$A$14:$A$815,'15. New Fleet Description'!C$14:C$815, "", 0, 1)</f>
        <v/>
      </c>
      <c r="G289" s="541" t="str">
        <f>_xlfn.XLOOKUP($C289, '15. New Fleet Description'!$A$14:$A$815,'15. New Fleet Description'!D$14:D$815, "", 0, 1)</f>
        <v/>
      </c>
      <c r="H289" s="541" t="str">
        <f>_xlfn.XLOOKUP($C289, '15. New Fleet Description'!$A$14:$A$815,'15. New Fleet Description'!E$14:E$815, "", 0, 1)</f>
        <v/>
      </c>
      <c r="I289" s="541" t="str">
        <f>_xlfn.XLOOKUP($C289, '15. New Fleet Description'!$A$14:$A$815,'15. New Fleet Description'!F$14:F$815, "", 0, 1)</f>
        <v/>
      </c>
      <c r="J289" s="541" t="str">
        <f>_xlfn.XLOOKUP($C289, '15. New Fleet Description'!$A$14:$A$815,'15. New Fleet Description'!G$14:G$815, "", 0, 1)</f>
        <v/>
      </c>
      <c r="K289" s="726" t="str">
        <f>_xlfn.XLOOKUP($C289, '15. New Fleet Description'!$A$14:$A$815,'15. New Fleet Description'!K$14:K$815, "", 0, 1)</f>
        <v/>
      </c>
      <c r="L289" s="541" t="str">
        <f>_xlfn.XLOOKUP($C289, '15. New Fleet Description'!$A$14:$A$815,'15. New Fleet Description'!L$14:L$815, "", 0, 1)</f>
        <v/>
      </c>
      <c r="M289" s="541" t="str">
        <f>_xlfn.XLOOKUP($C289, '15. New Fleet Description'!$A$14:$A$815,'15. New Fleet Description'!M$14:M$815, "", 0, 1)</f>
        <v/>
      </c>
      <c r="N289" s="541" t="str">
        <f>_xlfn.XLOOKUP($C289, '15. New Fleet Description'!$A$14:$A$815,'15. New Fleet Description'!N$14:N$815, "", 0, 1)</f>
        <v/>
      </c>
      <c r="O289" s="541" t="str">
        <f>_xlfn.XLOOKUP($C289, '15. New Fleet Description'!$A$14:$A$815,'15. New Fleet Description'!O$14:O$815, "", 0, 1)</f>
        <v/>
      </c>
      <c r="P289" s="541" t="str">
        <f>_xlfn.XLOOKUP($C289, '15. New Fleet Description'!$A$14:$A$815,'15. New Fleet Description'!P$14:P$815, "", 0, 1)</f>
        <v/>
      </c>
      <c r="Q289" s="541" t="str">
        <f>_xlfn.XLOOKUP($C289, '15. New Fleet Description'!$A$14:$A$815,'15. New Fleet Description'!R$14:R$815, "", 0, 1)</f>
        <v/>
      </c>
      <c r="R289" s="541" t="str">
        <f>_xlfn.XLOOKUP($C289, '15. New Fleet Description'!$A$14:$A$815,'15. New Fleet Description'!S$14:S$815, "", 0, 1)</f>
        <v/>
      </c>
      <c r="S289" s="541" t="str">
        <f>_xlfn.XLOOKUP($C289, '15. New Fleet Description'!$A$14:$A$815,'15. New Fleet Description'!T$14:T$815, "", 0, 1)</f>
        <v/>
      </c>
      <c r="T289" s="541" t="str">
        <f>_xlfn.XLOOKUP($C289, '15. New Fleet Description'!$A$14:$A$815,'15. New Fleet Description'!U$14:U$815, "", 0, 1)</f>
        <v/>
      </c>
      <c r="U289" s="541" t="str">
        <f>_xlfn.XLOOKUP($C289, '15. New Fleet Description'!$A$14:$A$815,'15. New Fleet Description'!V$14:V$815, "", 0, 1)</f>
        <v/>
      </c>
      <c r="V289" s="541" t="str">
        <f>_xlfn.XLOOKUP($C289, '15. New Fleet Description'!$A$14:$A$815,'15. New Fleet Description'!W$14:W$815, "", 0, 1)</f>
        <v/>
      </c>
      <c r="W289" s="541" t="str">
        <f>_xlfn.XLOOKUP($C289, '15. New Fleet Description'!$A$14:$A$815,'15. New Fleet Description'!X$14:X$815, "", 0, 1)</f>
        <v/>
      </c>
      <c r="X289" s="541" t="str">
        <f>_xlfn.XLOOKUP($C289, '15. New Fleet Description'!$A$14:$A$815,'15. New Fleet Description'!Z$14:Z$815, "", 0, 1)</f>
        <v/>
      </c>
      <c r="Y289" s="541" t="str">
        <f>_xlfn.XLOOKUP($C289, '15. New Fleet Description'!$A$14:$A$815,'15. New Fleet Description'!AA$14:AA$815, "", 0, 1)</f>
        <v/>
      </c>
      <c r="Z289" s="541" t="str">
        <f>_xlfn.XLOOKUP($C289, '15. New Fleet Description'!$A$14:$A$815,'15. New Fleet Description'!AB$14:AB$815, "", 0, 1)</f>
        <v/>
      </c>
      <c r="AA289" s="1076"/>
      <c r="AB289" s="1076" t="s">
        <v>212</v>
      </c>
      <c r="AC289" s="1091"/>
      <c r="AD289" s="1011"/>
      <c r="AE289" s="1011"/>
      <c r="AF289" s="1011"/>
      <c r="AG289" s="1092"/>
      <c r="AH289" s="1093"/>
      <c r="AI289" s="1093"/>
      <c r="AJ289" s="1093"/>
      <c r="AK289" s="1093"/>
      <c r="AL289" s="1093"/>
      <c r="AM289" s="1093"/>
      <c r="AN289" s="1093"/>
      <c r="AO289" s="1093"/>
      <c r="AP289" s="1094"/>
      <c r="AQ289" s="1092"/>
      <c r="AR289" s="1093"/>
      <c r="AS289" s="1093"/>
      <c r="AT289" s="1093"/>
      <c r="AU289" s="1093"/>
      <c r="AV289" s="1093"/>
      <c r="AW289" s="1093"/>
      <c r="AX289" s="1093"/>
      <c r="AY289" s="1093"/>
      <c r="AZ289" s="1093"/>
      <c r="BA289" s="1093"/>
      <c r="BB289" s="1093"/>
      <c r="BC289" s="1095"/>
      <c r="BD289" s="1096"/>
      <c r="BE289" s="1096"/>
      <c r="BF289" s="1237"/>
      <c r="BG289" s="1092"/>
      <c r="BH289" s="1093"/>
      <c r="BI289" s="1093"/>
      <c r="BJ289" s="1093"/>
      <c r="BK289" s="1097"/>
      <c r="BL289" s="1098"/>
      <c r="BM289" s="1093"/>
    </row>
    <row r="290" spans="1:65" ht="30" x14ac:dyDescent="0.25">
      <c r="A290" s="1182" t="s">
        <v>1850</v>
      </c>
      <c r="B290" s="1021"/>
      <c r="C290" s="1075"/>
      <c r="D290" s="515" t="str">
        <f>_xlfn.XLOOKUP($C290, '15. New Fleet Description'!$A$14:$A$815,'15. New Fleet Description'!H$14:H$815, "", 0, 1)</f>
        <v/>
      </c>
      <c r="E290" s="541" t="str">
        <f>_xlfn.XLOOKUP($C290, '15. New Fleet Description'!$A$14:$A$815,'15. New Fleet Description'!B$14:B$815, "", 0, 1)</f>
        <v/>
      </c>
      <c r="F290" s="541" t="str">
        <f>_xlfn.XLOOKUP($C290, '15. New Fleet Description'!$A$14:$A$815,'15. New Fleet Description'!C$14:C$815, "", 0, 1)</f>
        <v/>
      </c>
      <c r="G290" s="541" t="str">
        <f>_xlfn.XLOOKUP($C290, '15. New Fleet Description'!$A$14:$A$815,'15. New Fleet Description'!D$14:D$815, "", 0, 1)</f>
        <v/>
      </c>
      <c r="H290" s="541" t="str">
        <f>_xlfn.XLOOKUP($C290, '15. New Fleet Description'!$A$14:$A$815,'15. New Fleet Description'!E$14:E$815, "", 0, 1)</f>
        <v/>
      </c>
      <c r="I290" s="541" t="str">
        <f>_xlfn.XLOOKUP($C290, '15. New Fleet Description'!$A$14:$A$815,'15. New Fleet Description'!F$14:F$815, "", 0, 1)</f>
        <v/>
      </c>
      <c r="J290" s="541" t="str">
        <f>_xlfn.XLOOKUP($C290, '15. New Fleet Description'!$A$14:$A$815,'15. New Fleet Description'!G$14:G$815, "", 0, 1)</f>
        <v/>
      </c>
      <c r="K290" s="726" t="str">
        <f>_xlfn.XLOOKUP($C290, '15. New Fleet Description'!$A$14:$A$815,'15. New Fleet Description'!K$14:K$815, "", 0, 1)</f>
        <v/>
      </c>
      <c r="L290" s="541" t="str">
        <f>_xlfn.XLOOKUP($C290, '15. New Fleet Description'!$A$14:$A$815,'15. New Fleet Description'!L$14:L$815, "", 0, 1)</f>
        <v/>
      </c>
      <c r="M290" s="541" t="str">
        <f>_xlfn.XLOOKUP($C290, '15. New Fleet Description'!$A$14:$A$815,'15. New Fleet Description'!M$14:M$815, "", 0, 1)</f>
        <v/>
      </c>
      <c r="N290" s="541" t="str">
        <f>_xlfn.XLOOKUP($C290, '15. New Fleet Description'!$A$14:$A$815,'15. New Fleet Description'!N$14:N$815, "", 0, 1)</f>
        <v/>
      </c>
      <c r="O290" s="541" t="str">
        <f>_xlfn.XLOOKUP($C290, '15. New Fleet Description'!$A$14:$A$815,'15. New Fleet Description'!O$14:O$815, "", 0, 1)</f>
        <v/>
      </c>
      <c r="P290" s="541" t="str">
        <f>_xlfn.XLOOKUP($C290, '15. New Fleet Description'!$A$14:$A$815,'15. New Fleet Description'!P$14:P$815, "", 0, 1)</f>
        <v/>
      </c>
      <c r="Q290" s="541" t="str">
        <f>_xlfn.XLOOKUP($C290, '15. New Fleet Description'!$A$14:$A$815,'15. New Fleet Description'!R$14:R$815, "", 0, 1)</f>
        <v/>
      </c>
      <c r="R290" s="541" t="str">
        <f>_xlfn.XLOOKUP($C290, '15. New Fleet Description'!$A$14:$A$815,'15. New Fleet Description'!S$14:S$815, "", 0, 1)</f>
        <v/>
      </c>
      <c r="S290" s="541" t="str">
        <f>_xlfn.XLOOKUP($C290, '15. New Fleet Description'!$A$14:$A$815,'15. New Fleet Description'!T$14:T$815, "", 0, 1)</f>
        <v/>
      </c>
      <c r="T290" s="541" t="str">
        <f>_xlfn.XLOOKUP($C290, '15. New Fleet Description'!$A$14:$A$815,'15. New Fleet Description'!U$14:U$815, "", 0, 1)</f>
        <v/>
      </c>
      <c r="U290" s="541" t="str">
        <f>_xlfn.XLOOKUP($C290, '15. New Fleet Description'!$A$14:$A$815,'15. New Fleet Description'!V$14:V$815, "", 0, 1)</f>
        <v/>
      </c>
      <c r="V290" s="541" t="str">
        <f>_xlfn.XLOOKUP($C290, '15. New Fleet Description'!$A$14:$A$815,'15. New Fleet Description'!W$14:W$815, "", 0, 1)</f>
        <v/>
      </c>
      <c r="W290" s="541" t="str">
        <f>_xlfn.XLOOKUP($C290, '15. New Fleet Description'!$A$14:$A$815,'15. New Fleet Description'!X$14:X$815, "", 0, 1)</f>
        <v/>
      </c>
      <c r="X290" s="541" t="str">
        <f>_xlfn.XLOOKUP($C290, '15. New Fleet Description'!$A$14:$A$815,'15. New Fleet Description'!Z$14:Z$815, "", 0, 1)</f>
        <v/>
      </c>
      <c r="Y290" s="541" t="str">
        <f>_xlfn.XLOOKUP($C290, '15. New Fleet Description'!$A$14:$A$815,'15. New Fleet Description'!AA$14:AA$815, "", 0, 1)</f>
        <v/>
      </c>
      <c r="Z290" s="541" t="str">
        <f>_xlfn.XLOOKUP($C290, '15. New Fleet Description'!$A$14:$A$815,'15. New Fleet Description'!AB$14:AB$815, "", 0, 1)</f>
        <v/>
      </c>
      <c r="AA290" s="1076"/>
      <c r="AB290" s="1076" t="s">
        <v>212</v>
      </c>
      <c r="AC290" s="1091"/>
      <c r="AD290" s="1011"/>
      <c r="AE290" s="1011"/>
      <c r="AF290" s="1011"/>
      <c r="AG290" s="1092"/>
      <c r="AH290" s="1093"/>
      <c r="AI290" s="1093"/>
      <c r="AJ290" s="1093"/>
      <c r="AK290" s="1093"/>
      <c r="AL290" s="1093"/>
      <c r="AM290" s="1093"/>
      <c r="AN290" s="1093"/>
      <c r="AO290" s="1093"/>
      <c r="AP290" s="1094"/>
      <c r="AQ290" s="1092"/>
      <c r="AR290" s="1093"/>
      <c r="AS290" s="1093"/>
      <c r="AT290" s="1093"/>
      <c r="AU290" s="1093"/>
      <c r="AV290" s="1093"/>
      <c r="AW290" s="1093"/>
      <c r="AX290" s="1093"/>
      <c r="AY290" s="1093"/>
      <c r="AZ290" s="1093"/>
      <c r="BA290" s="1093"/>
      <c r="BB290" s="1093"/>
      <c r="BC290" s="1095"/>
      <c r="BD290" s="1096"/>
      <c r="BE290" s="1096"/>
      <c r="BF290" s="1237"/>
      <c r="BG290" s="1092"/>
      <c r="BH290" s="1093"/>
      <c r="BI290" s="1093"/>
      <c r="BJ290" s="1093"/>
      <c r="BK290" s="1097"/>
      <c r="BL290" s="1098"/>
      <c r="BM290" s="1093"/>
    </row>
    <row r="291" spans="1:65" ht="30" x14ac:dyDescent="0.25">
      <c r="A291" s="1182" t="s">
        <v>1851</v>
      </c>
      <c r="B291" s="1021"/>
      <c r="C291" s="1075"/>
      <c r="D291" s="515" t="str">
        <f>_xlfn.XLOOKUP($C291, '15. New Fleet Description'!$A$14:$A$815,'15. New Fleet Description'!H$14:H$815, "", 0, 1)</f>
        <v/>
      </c>
      <c r="E291" s="541" t="str">
        <f>_xlfn.XLOOKUP($C291, '15. New Fleet Description'!$A$14:$A$815,'15. New Fleet Description'!B$14:B$815, "", 0, 1)</f>
        <v/>
      </c>
      <c r="F291" s="541" t="str">
        <f>_xlfn.XLOOKUP($C291, '15. New Fleet Description'!$A$14:$A$815,'15. New Fleet Description'!C$14:C$815, "", 0, 1)</f>
        <v/>
      </c>
      <c r="G291" s="541" t="str">
        <f>_xlfn.XLOOKUP($C291, '15. New Fleet Description'!$A$14:$A$815,'15. New Fleet Description'!D$14:D$815, "", 0, 1)</f>
        <v/>
      </c>
      <c r="H291" s="541" t="str">
        <f>_xlfn.XLOOKUP($C291, '15. New Fleet Description'!$A$14:$A$815,'15. New Fleet Description'!E$14:E$815, "", 0, 1)</f>
        <v/>
      </c>
      <c r="I291" s="541" t="str">
        <f>_xlfn.XLOOKUP($C291, '15. New Fleet Description'!$A$14:$A$815,'15. New Fleet Description'!F$14:F$815, "", 0, 1)</f>
        <v/>
      </c>
      <c r="J291" s="541" t="str">
        <f>_xlfn.XLOOKUP($C291, '15. New Fleet Description'!$A$14:$A$815,'15. New Fleet Description'!G$14:G$815, "", 0, 1)</f>
        <v/>
      </c>
      <c r="K291" s="726" t="str">
        <f>_xlfn.XLOOKUP($C291, '15. New Fleet Description'!$A$14:$A$815,'15. New Fleet Description'!K$14:K$815, "", 0, 1)</f>
        <v/>
      </c>
      <c r="L291" s="541" t="str">
        <f>_xlfn.XLOOKUP($C291, '15. New Fleet Description'!$A$14:$A$815,'15. New Fleet Description'!L$14:L$815, "", 0, 1)</f>
        <v/>
      </c>
      <c r="M291" s="541" t="str">
        <f>_xlfn.XLOOKUP($C291, '15. New Fleet Description'!$A$14:$A$815,'15. New Fleet Description'!M$14:M$815, "", 0, 1)</f>
        <v/>
      </c>
      <c r="N291" s="541" t="str">
        <f>_xlfn.XLOOKUP($C291, '15. New Fleet Description'!$A$14:$A$815,'15. New Fleet Description'!N$14:N$815, "", 0, 1)</f>
        <v/>
      </c>
      <c r="O291" s="541" t="str">
        <f>_xlfn.XLOOKUP($C291, '15. New Fleet Description'!$A$14:$A$815,'15. New Fleet Description'!O$14:O$815, "", 0, 1)</f>
        <v/>
      </c>
      <c r="P291" s="541" t="str">
        <f>_xlfn.XLOOKUP($C291, '15. New Fleet Description'!$A$14:$A$815,'15. New Fleet Description'!P$14:P$815, "", 0, 1)</f>
        <v/>
      </c>
      <c r="Q291" s="541" t="str">
        <f>_xlfn.XLOOKUP($C291, '15. New Fleet Description'!$A$14:$A$815,'15. New Fleet Description'!R$14:R$815, "", 0, 1)</f>
        <v/>
      </c>
      <c r="R291" s="541" t="str">
        <f>_xlfn.XLOOKUP($C291, '15. New Fleet Description'!$A$14:$A$815,'15. New Fleet Description'!S$14:S$815, "", 0, 1)</f>
        <v/>
      </c>
      <c r="S291" s="541" t="str">
        <f>_xlfn.XLOOKUP($C291, '15. New Fleet Description'!$A$14:$A$815,'15. New Fleet Description'!T$14:T$815, "", 0, 1)</f>
        <v/>
      </c>
      <c r="T291" s="541" t="str">
        <f>_xlfn.XLOOKUP($C291, '15. New Fleet Description'!$A$14:$A$815,'15. New Fleet Description'!U$14:U$815, "", 0, 1)</f>
        <v/>
      </c>
      <c r="U291" s="541" t="str">
        <f>_xlfn.XLOOKUP($C291, '15. New Fleet Description'!$A$14:$A$815,'15. New Fleet Description'!V$14:V$815, "", 0, 1)</f>
        <v/>
      </c>
      <c r="V291" s="541" t="str">
        <f>_xlfn.XLOOKUP($C291, '15. New Fleet Description'!$A$14:$A$815,'15. New Fleet Description'!W$14:W$815, "", 0, 1)</f>
        <v/>
      </c>
      <c r="W291" s="541" t="str">
        <f>_xlfn.XLOOKUP($C291, '15. New Fleet Description'!$A$14:$A$815,'15. New Fleet Description'!X$14:X$815, "", 0, 1)</f>
        <v/>
      </c>
      <c r="X291" s="541" t="str">
        <f>_xlfn.XLOOKUP($C291, '15. New Fleet Description'!$A$14:$A$815,'15. New Fleet Description'!Z$14:Z$815, "", 0, 1)</f>
        <v/>
      </c>
      <c r="Y291" s="541" t="str">
        <f>_xlfn.XLOOKUP($C291, '15. New Fleet Description'!$A$14:$A$815,'15. New Fleet Description'!AA$14:AA$815, "", 0, 1)</f>
        <v/>
      </c>
      <c r="Z291" s="541" t="str">
        <f>_xlfn.XLOOKUP($C291, '15. New Fleet Description'!$A$14:$A$815,'15. New Fleet Description'!AB$14:AB$815, "", 0, 1)</f>
        <v/>
      </c>
      <c r="AA291" s="1076"/>
      <c r="AB291" s="1076" t="s">
        <v>212</v>
      </c>
      <c r="AC291" s="1091"/>
      <c r="AD291" s="1011"/>
      <c r="AE291" s="1011"/>
      <c r="AF291" s="1011"/>
      <c r="AG291" s="1092"/>
      <c r="AH291" s="1093"/>
      <c r="AI291" s="1093"/>
      <c r="AJ291" s="1093"/>
      <c r="AK291" s="1093"/>
      <c r="AL291" s="1093"/>
      <c r="AM291" s="1093"/>
      <c r="AN291" s="1093"/>
      <c r="AO291" s="1093"/>
      <c r="AP291" s="1094"/>
      <c r="AQ291" s="1092"/>
      <c r="AR291" s="1093"/>
      <c r="AS291" s="1093"/>
      <c r="AT291" s="1093"/>
      <c r="AU291" s="1093"/>
      <c r="AV291" s="1093"/>
      <c r="AW291" s="1093"/>
      <c r="AX291" s="1093"/>
      <c r="AY291" s="1093"/>
      <c r="AZ291" s="1093"/>
      <c r="BA291" s="1093"/>
      <c r="BB291" s="1093"/>
      <c r="BC291" s="1095"/>
      <c r="BD291" s="1096"/>
      <c r="BE291" s="1096"/>
      <c r="BF291" s="1237"/>
      <c r="BG291" s="1092"/>
      <c r="BH291" s="1093"/>
      <c r="BI291" s="1093"/>
      <c r="BJ291" s="1093"/>
      <c r="BK291" s="1097"/>
      <c r="BL291" s="1098"/>
      <c r="BM291" s="1093"/>
    </row>
    <row r="292" spans="1:65" ht="30" x14ac:dyDescent="0.25">
      <c r="A292" s="1182" t="s">
        <v>1852</v>
      </c>
      <c r="B292" s="1021"/>
      <c r="C292" s="1075"/>
      <c r="D292" s="515" t="str">
        <f>_xlfn.XLOOKUP($C292, '15. New Fleet Description'!$A$14:$A$815,'15. New Fleet Description'!H$14:H$815, "", 0, 1)</f>
        <v/>
      </c>
      <c r="E292" s="541" t="str">
        <f>_xlfn.XLOOKUP($C292, '15. New Fleet Description'!$A$14:$A$815,'15. New Fleet Description'!B$14:B$815, "", 0, 1)</f>
        <v/>
      </c>
      <c r="F292" s="541" t="str">
        <f>_xlfn.XLOOKUP($C292, '15. New Fleet Description'!$A$14:$A$815,'15. New Fleet Description'!C$14:C$815, "", 0, 1)</f>
        <v/>
      </c>
      <c r="G292" s="541" t="str">
        <f>_xlfn.XLOOKUP($C292, '15. New Fleet Description'!$A$14:$A$815,'15. New Fleet Description'!D$14:D$815, "", 0, 1)</f>
        <v/>
      </c>
      <c r="H292" s="541" t="str">
        <f>_xlfn.XLOOKUP($C292, '15. New Fleet Description'!$A$14:$A$815,'15. New Fleet Description'!E$14:E$815, "", 0, 1)</f>
        <v/>
      </c>
      <c r="I292" s="541" t="str">
        <f>_xlfn.XLOOKUP($C292, '15. New Fleet Description'!$A$14:$A$815,'15. New Fleet Description'!F$14:F$815, "", 0, 1)</f>
        <v/>
      </c>
      <c r="J292" s="541" t="str">
        <f>_xlfn.XLOOKUP($C292, '15. New Fleet Description'!$A$14:$A$815,'15. New Fleet Description'!G$14:G$815, "", 0, 1)</f>
        <v/>
      </c>
      <c r="K292" s="726" t="str">
        <f>_xlfn.XLOOKUP($C292, '15. New Fleet Description'!$A$14:$A$815,'15. New Fleet Description'!K$14:K$815, "", 0, 1)</f>
        <v/>
      </c>
      <c r="L292" s="541" t="str">
        <f>_xlfn.XLOOKUP($C292, '15. New Fleet Description'!$A$14:$A$815,'15. New Fleet Description'!L$14:L$815, "", 0, 1)</f>
        <v/>
      </c>
      <c r="M292" s="541" t="str">
        <f>_xlfn.XLOOKUP($C292, '15. New Fleet Description'!$A$14:$A$815,'15. New Fleet Description'!M$14:M$815, "", 0, 1)</f>
        <v/>
      </c>
      <c r="N292" s="541" t="str">
        <f>_xlfn.XLOOKUP($C292, '15. New Fleet Description'!$A$14:$A$815,'15. New Fleet Description'!N$14:N$815, "", 0, 1)</f>
        <v/>
      </c>
      <c r="O292" s="541" t="str">
        <f>_xlfn.XLOOKUP($C292, '15. New Fleet Description'!$A$14:$A$815,'15. New Fleet Description'!O$14:O$815, "", 0, 1)</f>
        <v/>
      </c>
      <c r="P292" s="541" t="str">
        <f>_xlfn.XLOOKUP($C292, '15. New Fleet Description'!$A$14:$A$815,'15. New Fleet Description'!P$14:P$815, "", 0, 1)</f>
        <v/>
      </c>
      <c r="Q292" s="541" t="str">
        <f>_xlfn.XLOOKUP($C292, '15. New Fleet Description'!$A$14:$A$815,'15. New Fleet Description'!R$14:R$815, "", 0, 1)</f>
        <v/>
      </c>
      <c r="R292" s="541" t="str">
        <f>_xlfn.XLOOKUP($C292, '15. New Fleet Description'!$A$14:$A$815,'15. New Fleet Description'!S$14:S$815, "", 0, 1)</f>
        <v/>
      </c>
      <c r="S292" s="541" t="str">
        <f>_xlfn.XLOOKUP($C292, '15. New Fleet Description'!$A$14:$A$815,'15. New Fleet Description'!T$14:T$815, "", 0, 1)</f>
        <v/>
      </c>
      <c r="T292" s="541" t="str">
        <f>_xlfn.XLOOKUP($C292, '15. New Fleet Description'!$A$14:$A$815,'15. New Fleet Description'!U$14:U$815, "", 0, 1)</f>
        <v/>
      </c>
      <c r="U292" s="541" t="str">
        <f>_xlfn.XLOOKUP($C292, '15. New Fleet Description'!$A$14:$A$815,'15. New Fleet Description'!V$14:V$815, "", 0, 1)</f>
        <v/>
      </c>
      <c r="V292" s="541" t="str">
        <f>_xlfn.XLOOKUP($C292, '15. New Fleet Description'!$A$14:$A$815,'15. New Fleet Description'!W$14:W$815, "", 0, 1)</f>
        <v/>
      </c>
      <c r="W292" s="541" t="str">
        <f>_xlfn.XLOOKUP($C292, '15. New Fleet Description'!$A$14:$A$815,'15. New Fleet Description'!X$14:X$815, "", 0, 1)</f>
        <v/>
      </c>
      <c r="X292" s="541" t="str">
        <f>_xlfn.XLOOKUP($C292, '15. New Fleet Description'!$A$14:$A$815,'15. New Fleet Description'!Z$14:Z$815, "", 0, 1)</f>
        <v/>
      </c>
      <c r="Y292" s="541" t="str">
        <f>_xlfn.XLOOKUP($C292, '15. New Fleet Description'!$A$14:$A$815,'15. New Fleet Description'!AA$14:AA$815, "", 0, 1)</f>
        <v/>
      </c>
      <c r="Z292" s="541" t="str">
        <f>_xlfn.XLOOKUP($C292, '15. New Fleet Description'!$A$14:$A$815,'15. New Fleet Description'!AB$14:AB$815, "", 0, 1)</f>
        <v/>
      </c>
      <c r="AA292" s="1076"/>
      <c r="AB292" s="1076" t="s">
        <v>212</v>
      </c>
      <c r="AC292" s="1091"/>
      <c r="AD292" s="1011"/>
      <c r="AE292" s="1011"/>
      <c r="AF292" s="1011"/>
      <c r="AG292" s="1092"/>
      <c r="AH292" s="1093"/>
      <c r="AI292" s="1093"/>
      <c r="AJ292" s="1093"/>
      <c r="AK292" s="1093"/>
      <c r="AL292" s="1093"/>
      <c r="AM292" s="1093"/>
      <c r="AN292" s="1093"/>
      <c r="AO292" s="1093"/>
      <c r="AP292" s="1094"/>
      <c r="AQ292" s="1092"/>
      <c r="AR292" s="1093"/>
      <c r="AS292" s="1093"/>
      <c r="AT292" s="1093"/>
      <c r="AU292" s="1093"/>
      <c r="AV292" s="1093"/>
      <c r="AW292" s="1093"/>
      <c r="AX292" s="1093"/>
      <c r="AY292" s="1093"/>
      <c r="AZ292" s="1093"/>
      <c r="BA292" s="1093"/>
      <c r="BB292" s="1093"/>
      <c r="BC292" s="1095"/>
      <c r="BD292" s="1096"/>
      <c r="BE292" s="1096"/>
      <c r="BF292" s="1237"/>
      <c r="BG292" s="1092"/>
      <c r="BH292" s="1093"/>
      <c r="BI292" s="1093"/>
      <c r="BJ292" s="1093"/>
      <c r="BK292" s="1097"/>
      <c r="BL292" s="1098"/>
      <c r="BM292" s="1093"/>
    </row>
    <row r="293" spans="1:65" ht="30" x14ac:dyDescent="0.25">
      <c r="A293" s="1182" t="s">
        <v>1853</v>
      </c>
      <c r="B293" s="1021"/>
      <c r="C293" s="1075"/>
      <c r="D293" s="515" t="str">
        <f>_xlfn.XLOOKUP($C293, '15. New Fleet Description'!$A$14:$A$815,'15. New Fleet Description'!H$14:H$815, "", 0, 1)</f>
        <v/>
      </c>
      <c r="E293" s="541" t="str">
        <f>_xlfn.XLOOKUP($C293, '15. New Fleet Description'!$A$14:$A$815,'15. New Fleet Description'!B$14:B$815, "", 0, 1)</f>
        <v/>
      </c>
      <c r="F293" s="541" t="str">
        <f>_xlfn.XLOOKUP($C293, '15. New Fleet Description'!$A$14:$A$815,'15. New Fleet Description'!C$14:C$815, "", 0, 1)</f>
        <v/>
      </c>
      <c r="G293" s="541" t="str">
        <f>_xlfn.XLOOKUP($C293, '15. New Fleet Description'!$A$14:$A$815,'15. New Fleet Description'!D$14:D$815, "", 0, 1)</f>
        <v/>
      </c>
      <c r="H293" s="541" t="str">
        <f>_xlfn.XLOOKUP($C293, '15. New Fleet Description'!$A$14:$A$815,'15. New Fleet Description'!E$14:E$815, "", 0, 1)</f>
        <v/>
      </c>
      <c r="I293" s="541" t="str">
        <f>_xlfn.XLOOKUP($C293, '15. New Fleet Description'!$A$14:$A$815,'15. New Fleet Description'!F$14:F$815, "", 0, 1)</f>
        <v/>
      </c>
      <c r="J293" s="541" t="str">
        <f>_xlfn.XLOOKUP($C293, '15. New Fleet Description'!$A$14:$A$815,'15. New Fleet Description'!G$14:G$815, "", 0, 1)</f>
        <v/>
      </c>
      <c r="K293" s="726" t="str">
        <f>_xlfn.XLOOKUP($C293, '15. New Fleet Description'!$A$14:$A$815,'15. New Fleet Description'!K$14:K$815, "", 0, 1)</f>
        <v/>
      </c>
      <c r="L293" s="541" t="str">
        <f>_xlfn.XLOOKUP($C293, '15. New Fleet Description'!$A$14:$A$815,'15. New Fleet Description'!L$14:L$815, "", 0, 1)</f>
        <v/>
      </c>
      <c r="M293" s="541" t="str">
        <f>_xlfn.XLOOKUP($C293, '15. New Fleet Description'!$A$14:$A$815,'15. New Fleet Description'!M$14:M$815, "", 0, 1)</f>
        <v/>
      </c>
      <c r="N293" s="541" t="str">
        <f>_xlfn.XLOOKUP($C293, '15. New Fleet Description'!$A$14:$A$815,'15. New Fleet Description'!N$14:N$815, "", 0, 1)</f>
        <v/>
      </c>
      <c r="O293" s="541" t="str">
        <f>_xlfn.XLOOKUP($C293, '15. New Fleet Description'!$A$14:$A$815,'15. New Fleet Description'!O$14:O$815, "", 0, 1)</f>
        <v/>
      </c>
      <c r="P293" s="541" t="str">
        <f>_xlfn.XLOOKUP($C293, '15. New Fleet Description'!$A$14:$A$815,'15. New Fleet Description'!P$14:P$815, "", 0, 1)</f>
        <v/>
      </c>
      <c r="Q293" s="541" t="str">
        <f>_xlfn.XLOOKUP($C293, '15. New Fleet Description'!$A$14:$A$815,'15. New Fleet Description'!R$14:R$815, "", 0, 1)</f>
        <v/>
      </c>
      <c r="R293" s="541" t="str">
        <f>_xlfn.XLOOKUP($C293, '15. New Fleet Description'!$A$14:$A$815,'15. New Fleet Description'!S$14:S$815, "", 0, 1)</f>
        <v/>
      </c>
      <c r="S293" s="541" t="str">
        <f>_xlfn.XLOOKUP($C293, '15. New Fleet Description'!$A$14:$A$815,'15. New Fleet Description'!T$14:T$815, "", 0, 1)</f>
        <v/>
      </c>
      <c r="T293" s="541" t="str">
        <f>_xlfn.XLOOKUP($C293, '15. New Fleet Description'!$A$14:$A$815,'15. New Fleet Description'!U$14:U$815, "", 0, 1)</f>
        <v/>
      </c>
      <c r="U293" s="541" t="str">
        <f>_xlfn.XLOOKUP($C293, '15. New Fleet Description'!$A$14:$A$815,'15. New Fleet Description'!V$14:V$815, "", 0, 1)</f>
        <v/>
      </c>
      <c r="V293" s="541" t="str">
        <f>_xlfn.XLOOKUP($C293, '15. New Fleet Description'!$A$14:$A$815,'15. New Fleet Description'!W$14:W$815, "", 0, 1)</f>
        <v/>
      </c>
      <c r="W293" s="541" t="str">
        <f>_xlfn.XLOOKUP($C293, '15. New Fleet Description'!$A$14:$A$815,'15. New Fleet Description'!X$14:X$815, "", 0, 1)</f>
        <v/>
      </c>
      <c r="X293" s="541" t="str">
        <f>_xlfn.XLOOKUP($C293, '15. New Fleet Description'!$A$14:$A$815,'15. New Fleet Description'!Z$14:Z$815, "", 0, 1)</f>
        <v/>
      </c>
      <c r="Y293" s="541" t="str">
        <f>_xlfn.XLOOKUP($C293, '15. New Fleet Description'!$A$14:$A$815,'15. New Fleet Description'!AA$14:AA$815, "", 0, 1)</f>
        <v/>
      </c>
      <c r="Z293" s="541" t="str">
        <f>_xlfn.XLOOKUP($C293, '15. New Fleet Description'!$A$14:$A$815,'15. New Fleet Description'!AB$14:AB$815, "", 0, 1)</f>
        <v/>
      </c>
      <c r="AA293" s="1076"/>
      <c r="AB293" s="1076" t="s">
        <v>212</v>
      </c>
      <c r="AC293" s="1091"/>
      <c r="AD293" s="1011"/>
      <c r="AE293" s="1011"/>
      <c r="AF293" s="1011"/>
      <c r="AG293" s="1092"/>
      <c r="AH293" s="1093"/>
      <c r="AI293" s="1093"/>
      <c r="AJ293" s="1093"/>
      <c r="AK293" s="1093"/>
      <c r="AL293" s="1093"/>
      <c r="AM293" s="1093"/>
      <c r="AN293" s="1093"/>
      <c r="AO293" s="1093"/>
      <c r="AP293" s="1094"/>
      <c r="AQ293" s="1092"/>
      <c r="AR293" s="1093"/>
      <c r="AS293" s="1093"/>
      <c r="AT293" s="1093"/>
      <c r="AU293" s="1093"/>
      <c r="AV293" s="1093"/>
      <c r="AW293" s="1093"/>
      <c r="AX293" s="1093"/>
      <c r="AY293" s="1093"/>
      <c r="AZ293" s="1093"/>
      <c r="BA293" s="1093"/>
      <c r="BB293" s="1093"/>
      <c r="BC293" s="1095"/>
      <c r="BD293" s="1096"/>
      <c r="BE293" s="1096"/>
      <c r="BF293" s="1237"/>
      <c r="BG293" s="1092"/>
      <c r="BH293" s="1093"/>
      <c r="BI293" s="1093"/>
      <c r="BJ293" s="1093"/>
      <c r="BK293" s="1097"/>
      <c r="BL293" s="1098"/>
      <c r="BM293" s="1093"/>
    </row>
    <row r="294" spans="1:65" ht="30" x14ac:dyDescent="0.25">
      <c r="A294" s="1182" t="s">
        <v>1854</v>
      </c>
      <c r="B294" s="1021"/>
      <c r="C294" s="1075"/>
      <c r="D294" s="515" t="str">
        <f>_xlfn.XLOOKUP($C294, '15. New Fleet Description'!$A$14:$A$815,'15. New Fleet Description'!H$14:H$815, "", 0, 1)</f>
        <v/>
      </c>
      <c r="E294" s="541" t="str">
        <f>_xlfn.XLOOKUP($C294, '15. New Fleet Description'!$A$14:$A$815,'15. New Fleet Description'!B$14:B$815, "", 0, 1)</f>
        <v/>
      </c>
      <c r="F294" s="541" t="str">
        <f>_xlfn.XLOOKUP($C294, '15. New Fleet Description'!$A$14:$A$815,'15. New Fleet Description'!C$14:C$815, "", 0, 1)</f>
        <v/>
      </c>
      <c r="G294" s="541" t="str">
        <f>_xlfn.XLOOKUP($C294, '15. New Fleet Description'!$A$14:$A$815,'15. New Fleet Description'!D$14:D$815, "", 0, 1)</f>
        <v/>
      </c>
      <c r="H294" s="541" t="str">
        <f>_xlfn.XLOOKUP($C294, '15. New Fleet Description'!$A$14:$A$815,'15. New Fleet Description'!E$14:E$815, "", 0, 1)</f>
        <v/>
      </c>
      <c r="I294" s="541" t="str">
        <f>_xlfn.XLOOKUP($C294, '15. New Fleet Description'!$A$14:$A$815,'15. New Fleet Description'!F$14:F$815, "", 0, 1)</f>
        <v/>
      </c>
      <c r="J294" s="541" t="str">
        <f>_xlfn.XLOOKUP($C294, '15. New Fleet Description'!$A$14:$A$815,'15. New Fleet Description'!G$14:G$815, "", 0, 1)</f>
        <v/>
      </c>
      <c r="K294" s="726" t="str">
        <f>_xlfn.XLOOKUP($C294, '15. New Fleet Description'!$A$14:$A$815,'15. New Fleet Description'!K$14:K$815, "", 0, 1)</f>
        <v/>
      </c>
      <c r="L294" s="541" t="str">
        <f>_xlfn.XLOOKUP($C294, '15. New Fleet Description'!$A$14:$A$815,'15. New Fleet Description'!L$14:L$815, "", 0, 1)</f>
        <v/>
      </c>
      <c r="M294" s="541" t="str">
        <f>_xlfn.XLOOKUP($C294, '15. New Fleet Description'!$A$14:$A$815,'15. New Fleet Description'!M$14:M$815, "", 0, 1)</f>
        <v/>
      </c>
      <c r="N294" s="541" t="str">
        <f>_xlfn.XLOOKUP($C294, '15. New Fleet Description'!$A$14:$A$815,'15. New Fleet Description'!N$14:N$815, "", 0, 1)</f>
        <v/>
      </c>
      <c r="O294" s="541" t="str">
        <f>_xlfn.XLOOKUP($C294, '15. New Fleet Description'!$A$14:$A$815,'15. New Fleet Description'!O$14:O$815, "", 0, 1)</f>
        <v/>
      </c>
      <c r="P294" s="541" t="str">
        <f>_xlfn.XLOOKUP($C294, '15. New Fleet Description'!$A$14:$A$815,'15. New Fleet Description'!P$14:P$815, "", 0, 1)</f>
        <v/>
      </c>
      <c r="Q294" s="541" t="str">
        <f>_xlfn.XLOOKUP($C294, '15. New Fleet Description'!$A$14:$A$815,'15. New Fleet Description'!R$14:R$815, "", 0, 1)</f>
        <v/>
      </c>
      <c r="R294" s="541" t="str">
        <f>_xlfn.XLOOKUP($C294, '15. New Fleet Description'!$A$14:$A$815,'15. New Fleet Description'!S$14:S$815, "", 0, 1)</f>
        <v/>
      </c>
      <c r="S294" s="541" t="str">
        <f>_xlfn.XLOOKUP($C294, '15. New Fleet Description'!$A$14:$A$815,'15. New Fleet Description'!T$14:T$815, "", 0, 1)</f>
        <v/>
      </c>
      <c r="T294" s="541" t="str">
        <f>_xlfn.XLOOKUP($C294, '15. New Fleet Description'!$A$14:$A$815,'15. New Fleet Description'!U$14:U$815, "", 0, 1)</f>
        <v/>
      </c>
      <c r="U294" s="541" t="str">
        <f>_xlfn.XLOOKUP($C294, '15. New Fleet Description'!$A$14:$A$815,'15. New Fleet Description'!V$14:V$815, "", 0, 1)</f>
        <v/>
      </c>
      <c r="V294" s="541" t="str">
        <f>_xlfn.XLOOKUP($C294, '15. New Fleet Description'!$A$14:$A$815,'15. New Fleet Description'!W$14:W$815, "", 0, 1)</f>
        <v/>
      </c>
      <c r="W294" s="541" t="str">
        <f>_xlfn.XLOOKUP($C294, '15. New Fleet Description'!$A$14:$A$815,'15. New Fleet Description'!X$14:X$815, "", 0, 1)</f>
        <v/>
      </c>
      <c r="X294" s="541" t="str">
        <f>_xlfn.XLOOKUP($C294, '15. New Fleet Description'!$A$14:$A$815,'15. New Fleet Description'!Z$14:Z$815, "", 0, 1)</f>
        <v/>
      </c>
      <c r="Y294" s="541" t="str">
        <f>_xlfn.XLOOKUP($C294, '15. New Fleet Description'!$A$14:$A$815,'15. New Fleet Description'!AA$14:AA$815, "", 0, 1)</f>
        <v/>
      </c>
      <c r="Z294" s="541" t="str">
        <f>_xlfn.XLOOKUP($C294, '15. New Fleet Description'!$A$14:$A$815,'15. New Fleet Description'!AB$14:AB$815, "", 0, 1)</f>
        <v/>
      </c>
      <c r="AA294" s="1076"/>
      <c r="AB294" s="1076" t="s">
        <v>212</v>
      </c>
      <c r="AC294" s="1091"/>
      <c r="AD294" s="1011"/>
      <c r="AE294" s="1011"/>
      <c r="AF294" s="1011"/>
      <c r="AG294" s="1092"/>
      <c r="AH294" s="1093"/>
      <c r="AI294" s="1093"/>
      <c r="AJ294" s="1093"/>
      <c r="AK294" s="1093"/>
      <c r="AL294" s="1093"/>
      <c r="AM294" s="1093"/>
      <c r="AN294" s="1093"/>
      <c r="AO294" s="1093"/>
      <c r="AP294" s="1094"/>
      <c r="AQ294" s="1092"/>
      <c r="AR294" s="1093"/>
      <c r="AS294" s="1093"/>
      <c r="AT294" s="1093"/>
      <c r="AU294" s="1093"/>
      <c r="AV294" s="1093"/>
      <c r="AW294" s="1093"/>
      <c r="AX294" s="1093"/>
      <c r="AY294" s="1093"/>
      <c r="AZ294" s="1093"/>
      <c r="BA294" s="1093"/>
      <c r="BB294" s="1093"/>
      <c r="BC294" s="1095"/>
      <c r="BD294" s="1096"/>
      <c r="BE294" s="1096"/>
      <c r="BF294" s="1237"/>
      <c r="BG294" s="1092"/>
      <c r="BH294" s="1093"/>
      <c r="BI294" s="1093"/>
      <c r="BJ294" s="1093"/>
      <c r="BK294" s="1097"/>
      <c r="BL294" s="1098"/>
      <c r="BM294" s="1093"/>
    </row>
    <row r="295" spans="1:65" ht="30" x14ac:dyDescent="0.25">
      <c r="A295" s="1182" t="s">
        <v>1855</v>
      </c>
      <c r="B295" s="1021"/>
      <c r="C295" s="1075"/>
      <c r="D295" s="515" t="str">
        <f>_xlfn.XLOOKUP($C295, '15. New Fleet Description'!$A$14:$A$815,'15. New Fleet Description'!H$14:H$815, "", 0, 1)</f>
        <v/>
      </c>
      <c r="E295" s="541" t="str">
        <f>_xlfn.XLOOKUP($C295, '15. New Fleet Description'!$A$14:$A$815,'15. New Fleet Description'!B$14:B$815, "", 0, 1)</f>
        <v/>
      </c>
      <c r="F295" s="541" t="str">
        <f>_xlfn.XLOOKUP($C295, '15. New Fleet Description'!$A$14:$A$815,'15. New Fleet Description'!C$14:C$815, "", 0, 1)</f>
        <v/>
      </c>
      <c r="G295" s="541" t="str">
        <f>_xlfn.XLOOKUP($C295, '15. New Fleet Description'!$A$14:$A$815,'15. New Fleet Description'!D$14:D$815, "", 0, 1)</f>
        <v/>
      </c>
      <c r="H295" s="541" t="str">
        <f>_xlfn.XLOOKUP($C295, '15. New Fleet Description'!$A$14:$A$815,'15. New Fleet Description'!E$14:E$815, "", 0, 1)</f>
        <v/>
      </c>
      <c r="I295" s="541" t="str">
        <f>_xlfn.XLOOKUP($C295, '15. New Fleet Description'!$A$14:$A$815,'15. New Fleet Description'!F$14:F$815, "", 0, 1)</f>
        <v/>
      </c>
      <c r="J295" s="541" t="str">
        <f>_xlfn.XLOOKUP($C295, '15. New Fleet Description'!$A$14:$A$815,'15. New Fleet Description'!G$14:G$815, "", 0, 1)</f>
        <v/>
      </c>
      <c r="K295" s="726" t="str">
        <f>_xlfn.XLOOKUP($C295, '15. New Fleet Description'!$A$14:$A$815,'15. New Fleet Description'!K$14:K$815, "", 0, 1)</f>
        <v/>
      </c>
      <c r="L295" s="541" t="str">
        <f>_xlfn.XLOOKUP($C295, '15. New Fleet Description'!$A$14:$A$815,'15. New Fleet Description'!L$14:L$815, "", 0, 1)</f>
        <v/>
      </c>
      <c r="M295" s="541" t="str">
        <f>_xlfn.XLOOKUP($C295, '15. New Fleet Description'!$A$14:$A$815,'15. New Fleet Description'!M$14:M$815, "", 0, 1)</f>
        <v/>
      </c>
      <c r="N295" s="541" t="str">
        <f>_xlfn.XLOOKUP($C295, '15. New Fleet Description'!$A$14:$A$815,'15. New Fleet Description'!N$14:N$815, "", 0, 1)</f>
        <v/>
      </c>
      <c r="O295" s="541" t="str">
        <f>_xlfn.XLOOKUP($C295, '15. New Fleet Description'!$A$14:$A$815,'15. New Fleet Description'!O$14:O$815, "", 0, 1)</f>
        <v/>
      </c>
      <c r="P295" s="541" t="str">
        <f>_xlfn.XLOOKUP($C295, '15. New Fleet Description'!$A$14:$A$815,'15. New Fleet Description'!P$14:P$815, "", 0, 1)</f>
        <v/>
      </c>
      <c r="Q295" s="541" t="str">
        <f>_xlfn.XLOOKUP($C295, '15. New Fleet Description'!$A$14:$A$815,'15. New Fleet Description'!R$14:R$815, "", 0, 1)</f>
        <v/>
      </c>
      <c r="R295" s="541" t="str">
        <f>_xlfn.XLOOKUP($C295, '15. New Fleet Description'!$A$14:$A$815,'15. New Fleet Description'!S$14:S$815, "", 0, 1)</f>
        <v/>
      </c>
      <c r="S295" s="541" t="str">
        <f>_xlfn.XLOOKUP($C295, '15. New Fleet Description'!$A$14:$A$815,'15. New Fleet Description'!T$14:T$815, "", 0, 1)</f>
        <v/>
      </c>
      <c r="T295" s="541" t="str">
        <f>_xlfn.XLOOKUP($C295, '15. New Fleet Description'!$A$14:$A$815,'15. New Fleet Description'!U$14:U$815, "", 0, 1)</f>
        <v/>
      </c>
      <c r="U295" s="541" t="str">
        <f>_xlfn.XLOOKUP($C295, '15. New Fleet Description'!$A$14:$A$815,'15. New Fleet Description'!V$14:V$815, "", 0, 1)</f>
        <v/>
      </c>
      <c r="V295" s="541" t="str">
        <f>_xlfn.XLOOKUP($C295, '15. New Fleet Description'!$A$14:$A$815,'15. New Fleet Description'!W$14:W$815, "", 0, 1)</f>
        <v/>
      </c>
      <c r="W295" s="541" t="str">
        <f>_xlfn.XLOOKUP($C295, '15. New Fleet Description'!$A$14:$A$815,'15. New Fleet Description'!X$14:X$815, "", 0, 1)</f>
        <v/>
      </c>
      <c r="X295" s="541" t="str">
        <f>_xlfn.XLOOKUP($C295, '15. New Fleet Description'!$A$14:$A$815,'15. New Fleet Description'!Z$14:Z$815, "", 0, 1)</f>
        <v/>
      </c>
      <c r="Y295" s="541" t="str">
        <f>_xlfn.XLOOKUP($C295, '15. New Fleet Description'!$A$14:$A$815,'15. New Fleet Description'!AA$14:AA$815, "", 0, 1)</f>
        <v/>
      </c>
      <c r="Z295" s="541" t="str">
        <f>_xlfn.XLOOKUP($C295, '15. New Fleet Description'!$A$14:$A$815,'15. New Fleet Description'!AB$14:AB$815, "", 0, 1)</f>
        <v/>
      </c>
      <c r="AA295" s="1076"/>
      <c r="AB295" s="1076" t="s">
        <v>212</v>
      </c>
      <c r="AC295" s="1091"/>
      <c r="AD295" s="1011"/>
      <c r="AE295" s="1011"/>
      <c r="AF295" s="1011"/>
      <c r="AG295" s="1092"/>
      <c r="AH295" s="1093"/>
      <c r="AI295" s="1093"/>
      <c r="AJ295" s="1093"/>
      <c r="AK295" s="1093"/>
      <c r="AL295" s="1093"/>
      <c r="AM295" s="1093"/>
      <c r="AN295" s="1093"/>
      <c r="AO295" s="1093"/>
      <c r="AP295" s="1094"/>
      <c r="AQ295" s="1092"/>
      <c r="AR295" s="1093"/>
      <c r="AS295" s="1093"/>
      <c r="AT295" s="1093"/>
      <c r="AU295" s="1093"/>
      <c r="AV295" s="1093"/>
      <c r="AW295" s="1093"/>
      <c r="AX295" s="1093"/>
      <c r="AY295" s="1093"/>
      <c r="AZ295" s="1093"/>
      <c r="BA295" s="1093"/>
      <c r="BB295" s="1093"/>
      <c r="BC295" s="1095"/>
      <c r="BD295" s="1096"/>
      <c r="BE295" s="1096"/>
      <c r="BF295" s="1237"/>
      <c r="BG295" s="1092"/>
      <c r="BH295" s="1093"/>
      <c r="BI295" s="1093"/>
      <c r="BJ295" s="1093"/>
      <c r="BK295" s="1097"/>
      <c r="BL295" s="1098"/>
      <c r="BM295" s="1093"/>
    </row>
    <row r="296" spans="1:65" ht="30" x14ac:dyDescent="0.25">
      <c r="A296" s="1182" t="s">
        <v>1856</v>
      </c>
      <c r="B296" s="1021"/>
      <c r="C296" s="1075"/>
      <c r="D296" s="515" t="str">
        <f>_xlfn.XLOOKUP($C296, '15. New Fleet Description'!$A$14:$A$815,'15. New Fleet Description'!H$14:H$815, "", 0, 1)</f>
        <v/>
      </c>
      <c r="E296" s="541" t="str">
        <f>_xlfn.XLOOKUP($C296, '15. New Fleet Description'!$A$14:$A$815,'15. New Fleet Description'!B$14:B$815, "", 0, 1)</f>
        <v/>
      </c>
      <c r="F296" s="541" t="str">
        <f>_xlfn.XLOOKUP($C296, '15. New Fleet Description'!$A$14:$A$815,'15. New Fleet Description'!C$14:C$815, "", 0, 1)</f>
        <v/>
      </c>
      <c r="G296" s="541" t="str">
        <f>_xlfn.XLOOKUP($C296, '15. New Fleet Description'!$A$14:$A$815,'15. New Fleet Description'!D$14:D$815, "", 0, 1)</f>
        <v/>
      </c>
      <c r="H296" s="541" t="str">
        <f>_xlfn.XLOOKUP($C296, '15. New Fleet Description'!$A$14:$A$815,'15. New Fleet Description'!E$14:E$815, "", 0, 1)</f>
        <v/>
      </c>
      <c r="I296" s="541" t="str">
        <f>_xlfn.XLOOKUP($C296, '15. New Fleet Description'!$A$14:$A$815,'15. New Fleet Description'!F$14:F$815, "", 0, 1)</f>
        <v/>
      </c>
      <c r="J296" s="541" t="str">
        <f>_xlfn.XLOOKUP($C296, '15. New Fleet Description'!$A$14:$A$815,'15. New Fleet Description'!G$14:G$815, "", 0, 1)</f>
        <v/>
      </c>
      <c r="K296" s="726" t="str">
        <f>_xlfn.XLOOKUP($C296, '15. New Fleet Description'!$A$14:$A$815,'15. New Fleet Description'!K$14:K$815, "", 0, 1)</f>
        <v/>
      </c>
      <c r="L296" s="541" t="str">
        <f>_xlfn.XLOOKUP($C296, '15. New Fleet Description'!$A$14:$A$815,'15. New Fleet Description'!L$14:L$815, "", 0, 1)</f>
        <v/>
      </c>
      <c r="M296" s="541" t="str">
        <f>_xlfn.XLOOKUP($C296, '15. New Fleet Description'!$A$14:$A$815,'15. New Fleet Description'!M$14:M$815, "", 0, 1)</f>
        <v/>
      </c>
      <c r="N296" s="541" t="str">
        <f>_xlfn.XLOOKUP($C296, '15. New Fleet Description'!$A$14:$A$815,'15. New Fleet Description'!N$14:N$815, "", 0, 1)</f>
        <v/>
      </c>
      <c r="O296" s="541" t="str">
        <f>_xlfn.XLOOKUP($C296, '15. New Fleet Description'!$A$14:$A$815,'15. New Fleet Description'!O$14:O$815, "", 0, 1)</f>
        <v/>
      </c>
      <c r="P296" s="541" t="str">
        <f>_xlfn.XLOOKUP($C296, '15. New Fleet Description'!$A$14:$A$815,'15. New Fleet Description'!P$14:P$815, "", 0, 1)</f>
        <v/>
      </c>
      <c r="Q296" s="541" t="str">
        <f>_xlfn.XLOOKUP($C296, '15. New Fleet Description'!$A$14:$A$815,'15. New Fleet Description'!R$14:R$815, "", 0, 1)</f>
        <v/>
      </c>
      <c r="R296" s="541" t="str">
        <f>_xlfn.XLOOKUP($C296, '15. New Fleet Description'!$A$14:$A$815,'15. New Fleet Description'!S$14:S$815, "", 0, 1)</f>
        <v/>
      </c>
      <c r="S296" s="541" t="str">
        <f>_xlfn.XLOOKUP($C296, '15. New Fleet Description'!$A$14:$A$815,'15. New Fleet Description'!T$14:T$815, "", 0, 1)</f>
        <v/>
      </c>
      <c r="T296" s="541" t="str">
        <f>_xlfn.XLOOKUP($C296, '15. New Fleet Description'!$A$14:$A$815,'15. New Fleet Description'!U$14:U$815, "", 0, 1)</f>
        <v/>
      </c>
      <c r="U296" s="541" t="str">
        <f>_xlfn.XLOOKUP($C296, '15. New Fleet Description'!$A$14:$A$815,'15. New Fleet Description'!V$14:V$815, "", 0, 1)</f>
        <v/>
      </c>
      <c r="V296" s="541" t="str">
        <f>_xlfn.XLOOKUP($C296, '15. New Fleet Description'!$A$14:$A$815,'15. New Fleet Description'!W$14:W$815, "", 0, 1)</f>
        <v/>
      </c>
      <c r="W296" s="541" t="str">
        <f>_xlfn.XLOOKUP($C296, '15. New Fleet Description'!$A$14:$A$815,'15. New Fleet Description'!X$14:X$815, "", 0, 1)</f>
        <v/>
      </c>
      <c r="X296" s="541" t="str">
        <f>_xlfn.XLOOKUP($C296, '15. New Fleet Description'!$A$14:$A$815,'15. New Fleet Description'!Z$14:Z$815, "", 0, 1)</f>
        <v/>
      </c>
      <c r="Y296" s="541" t="str">
        <f>_xlfn.XLOOKUP($C296, '15. New Fleet Description'!$A$14:$A$815,'15. New Fleet Description'!AA$14:AA$815, "", 0, 1)</f>
        <v/>
      </c>
      <c r="Z296" s="541" t="str">
        <f>_xlfn.XLOOKUP($C296, '15. New Fleet Description'!$A$14:$A$815,'15. New Fleet Description'!AB$14:AB$815, "", 0, 1)</f>
        <v/>
      </c>
      <c r="AA296" s="1076"/>
      <c r="AB296" s="1076" t="s">
        <v>212</v>
      </c>
      <c r="AC296" s="1091"/>
      <c r="AD296" s="1011"/>
      <c r="AE296" s="1011"/>
      <c r="AF296" s="1011"/>
      <c r="AG296" s="1092"/>
      <c r="AH296" s="1093"/>
      <c r="AI296" s="1093"/>
      <c r="AJ296" s="1093"/>
      <c r="AK296" s="1093"/>
      <c r="AL296" s="1093"/>
      <c r="AM296" s="1093"/>
      <c r="AN296" s="1093"/>
      <c r="AO296" s="1093"/>
      <c r="AP296" s="1094"/>
      <c r="AQ296" s="1092"/>
      <c r="AR296" s="1093"/>
      <c r="AS296" s="1093"/>
      <c r="AT296" s="1093"/>
      <c r="AU296" s="1093"/>
      <c r="AV296" s="1093"/>
      <c r="AW296" s="1093"/>
      <c r="AX296" s="1093"/>
      <c r="AY296" s="1093"/>
      <c r="AZ296" s="1093"/>
      <c r="BA296" s="1093"/>
      <c r="BB296" s="1093"/>
      <c r="BC296" s="1095"/>
      <c r="BD296" s="1096"/>
      <c r="BE296" s="1096"/>
      <c r="BF296" s="1237"/>
      <c r="BG296" s="1092"/>
      <c r="BH296" s="1093"/>
      <c r="BI296" s="1093"/>
      <c r="BJ296" s="1093"/>
      <c r="BK296" s="1097"/>
      <c r="BL296" s="1098"/>
      <c r="BM296" s="1093"/>
    </row>
    <row r="297" spans="1:65" ht="30" x14ac:dyDescent="0.25">
      <c r="A297" s="1182" t="s">
        <v>1857</v>
      </c>
      <c r="B297" s="1021"/>
      <c r="C297" s="1075"/>
      <c r="D297" s="515" t="str">
        <f>_xlfn.XLOOKUP($C297, '15. New Fleet Description'!$A$14:$A$815,'15. New Fleet Description'!H$14:H$815, "", 0, 1)</f>
        <v/>
      </c>
      <c r="E297" s="541" t="str">
        <f>_xlfn.XLOOKUP($C297, '15. New Fleet Description'!$A$14:$A$815,'15. New Fleet Description'!B$14:B$815, "", 0, 1)</f>
        <v/>
      </c>
      <c r="F297" s="541" t="str">
        <f>_xlfn.XLOOKUP($C297, '15. New Fleet Description'!$A$14:$A$815,'15. New Fleet Description'!C$14:C$815, "", 0, 1)</f>
        <v/>
      </c>
      <c r="G297" s="541" t="str">
        <f>_xlfn.XLOOKUP($C297, '15. New Fleet Description'!$A$14:$A$815,'15. New Fleet Description'!D$14:D$815, "", 0, 1)</f>
        <v/>
      </c>
      <c r="H297" s="541" t="str">
        <f>_xlfn.XLOOKUP($C297, '15. New Fleet Description'!$A$14:$A$815,'15. New Fleet Description'!E$14:E$815, "", 0, 1)</f>
        <v/>
      </c>
      <c r="I297" s="541" t="str">
        <f>_xlfn.XLOOKUP($C297, '15. New Fleet Description'!$A$14:$A$815,'15. New Fleet Description'!F$14:F$815, "", 0, 1)</f>
        <v/>
      </c>
      <c r="J297" s="541" t="str">
        <f>_xlfn.XLOOKUP($C297, '15. New Fleet Description'!$A$14:$A$815,'15. New Fleet Description'!G$14:G$815, "", 0, 1)</f>
        <v/>
      </c>
      <c r="K297" s="726" t="str">
        <f>_xlfn.XLOOKUP($C297, '15. New Fleet Description'!$A$14:$A$815,'15. New Fleet Description'!K$14:K$815, "", 0, 1)</f>
        <v/>
      </c>
      <c r="L297" s="541" t="str">
        <f>_xlfn.XLOOKUP($C297, '15. New Fleet Description'!$A$14:$A$815,'15. New Fleet Description'!L$14:L$815, "", 0, 1)</f>
        <v/>
      </c>
      <c r="M297" s="541" t="str">
        <f>_xlfn.XLOOKUP($C297, '15. New Fleet Description'!$A$14:$A$815,'15. New Fleet Description'!M$14:M$815, "", 0, 1)</f>
        <v/>
      </c>
      <c r="N297" s="541" t="str">
        <f>_xlfn.XLOOKUP($C297, '15. New Fleet Description'!$A$14:$A$815,'15. New Fleet Description'!N$14:N$815, "", 0, 1)</f>
        <v/>
      </c>
      <c r="O297" s="541" t="str">
        <f>_xlfn.XLOOKUP($C297, '15. New Fleet Description'!$A$14:$A$815,'15. New Fleet Description'!O$14:O$815, "", 0, 1)</f>
        <v/>
      </c>
      <c r="P297" s="541" t="str">
        <f>_xlfn.XLOOKUP($C297, '15. New Fleet Description'!$A$14:$A$815,'15. New Fleet Description'!P$14:P$815, "", 0, 1)</f>
        <v/>
      </c>
      <c r="Q297" s="541" t="str">
        <f>_xlfn.XLOOKUP($C297, '15. New Fleet Description'!$A$14:$A$815,'15. New Fleet Description'!R$14:R$815, "", 0, 1)</f>
        <v/>
      </c>
      <c r="R297" s="541" t="str">
        <f>_xlfn.XLOOKUP($C297, '15. New Fleet Description'!$A$14:$A$815,'15. New Fleet Description'!S$14:S$815, "", 0, 1)</f>
        <v/>
      </c>
      <c r="S297" s="541" t="str">
        <f>_xlfn.XLOOKUP($C297, '15. New Fleet Description'!$A$14:$A$815,'15. New Fleet Description'!T$14:T$815, "", 0, 1)</f>
        <v/>
      </c>
      <c r="T297" s="541" t="str">
        <f>_xlfn.XLOOKUP($C297, '15. New Fleet Description'!$A$14:$A$815,'15. New Fleet Description'!U$14:U$815, "", 0, 1)</f>
        <v/>
      </c>
      <c r="U297" s="541" t="str">
        <f>_xlfn.XLOOKUP($C297, '15. New Fleet Description'!$A$14:$A$815,'15. New Fleet Description'!V$14:V$815, "", 0, 1)</f>
        <v/>
      </c>
      <c r="V297" s="541" t="str">
        <f>_xlfn.XLOOKUP($C297, '15. New Fleet Description'!$A$14:$A$815,'15. New Fleet Description'!W$14:W$815, "", 0, 1)</f>
        <v/>
      </c>
      <c r="W297" s="541" t="str">
        <f>_xlfn.XLOOKUP($C297, '15. New Fleet Description'!$A$14:$A$815,'15. New Fleet Description'!X$14:X$815, "", 0, 1)</f>
        <v/>
      </c>
      <c r="X297" s="541" t="str">
        <f>_xlfn.XLOOKUP($C297, '15. New Fleet Description'!$A$14:$A$815,'15. New Fleet Description'!Z$14:Z$815, "", 0, 1)</f>
        <v/>
      </c>
      <c r="Y297" s="541" t="str">
        <f>_xlfn.XLOOKUP($C297, '15. New Fleet Description'!$A$14:$A$815,'15. New Fleet Description'!AA$14:AA$815, "", 0, 1)</f>
        <v/>
      </c>
      <c r="Z297" s="541" t="str">
        <f>_xlfn.XLOOKUP($C297, '15. New Fleet Description'!$A$14:$A$815,'15. New Fleet Description'!AB$14:AB$815, "", 0, 1)</f>
        <v/>
      </c>
      <c r="AA297" s="1076"/>
      <c r="AB297" s="1076" t="s">
        <v>212</v>
      </c>
      <c r="AC297" s="1091"/>
      <c r="AD297" s="1011"/>
      <c r="AE297" s="1011"/>
      <c r="AF297" s="1011"/>
      <c r="AG297" s="1092"/>
      <c r="AH297" s="1093"/>
      <c r="AI297" s="1093"/>
      <c r="AJ297" s="1093"/>
      <c r="AK297" s="1093"/>
      <c r="AL297" s="1093"/>
      <c r="AM297" s="1093"/>
      <c r="AN297" s="1093"/>
      <c r="AO297" s="1093"/>
      <c r="AP297" s="1094"/>
      <c r="AQ297" s="1092"/>
      <c r="AR297" s="1093"/>
      <c r="AS297" s="1093"/>
      <c r="AT297" s="1093"/>
      <c r="AU297" s="1093"/>
      <c r="AV297" s="1093"/>
      <c r="AW297" s="1093"/>
      <c r="AX297" s="1093"/>
      <c r="AY297" s="1093"/>
      <c r="AZ297" s="1093"/>
      <c r="BA297" s="1093"/>
      <c r="BB297" s="1093"/>
      <c r="BC297" s="1095"/>
      <c r="BD297" s="1096"/>
      <c r="BE297" s="1096"/>
      <c r="BF297" s="1237"/>
      <c r="BG297" s="1092"/>
      <c r="BH297" s="1093"/>
      <c r="BI297" s="1093"/>
      <c r="BJ297" s="1093"/>
      <c r="BK297" s="1097"/>
      <c r="BL297" s="1098"/>
      <c r="BM297" s="1093"/>
    </row>
    <row r="298" spans="1:65" ht="30" x14ac:dyDescent="0.25">
      <c r="A298" s="1182" t="s">
        <v>1858</v>
      </c>
      <c r="B298" s="1021"/>
      <c r="C298" s="1075"/>
      <c r="D298" s="515" t="str">
        <f>_xlfn.XLOOKUP($C298, '15. New Fleet Description'!$A$14:$A$815,'15. New Fleet Description'!H$14:H$815, "", 0, 1)</f>
        <v/>
      </c>
      <c r="E298" s="541" t="str">
        <f>_xlfn.XLOOKUP($C298, '15. New Fleet Description'!$A$14:$A$815,'15. New Fleet Description'!B$14:B$815, "", 0, 1)</f>
        <v/>
      </c>
      <c r="F298" s="541" t="str">
        <f>_xlfn.XLOOKUP($C298, '15. New Fleet Description'!$A$14:$A$815,'15. New Fleet Description'!C$14:C$815, "", 0, 1)</f>
        <v/>
      </c>
      <c r="G298" s="541" t="str">
        <f>_xlfn.XLOOKUP($C298, '15. New Fleet Description'!$A$14:$A$815,'15. New Fleet Description'!D$14:D$815, "", 0, 1)</f>
        <v/>
      </c>
      <c r="H298" s="541" t="str">
        <f>_xlfn.XLOOKUP($C298, '15. New Fleet Description'!$A$14:$A$815,'15. New Fleet Description'!E$14:E$815, "", 0, 1)</f>
        <v/>
      </c>
      <c r="I298" s="541" t="str">
        <f>_xlfn.XLOOKUP($C298, '15. New Fleet Description'!$A$14:$A$815,'15. New Fleet Description'!F$14:F$815, "", 0, 1)</f>
        <v/>
      </c>
      <c r="J298" s="541" t="str">
        <f>_xlfn.XLOOKUP($C298, '15. New Fleet Description'!$A$14:$A$815,'15. New Fleet Description'!G$14:G$815, "", 0, 1)</f>
        <v/>
      </c>
      <c r="K298" s="726" t="str">
        <f>_xlfn.XLOOKUP($C298, '15. New Fleet Description'!$A$14:$A$815,'15. New Fleet Description'!K$14:K$815, "", 0, 1)</f>
        <v/>
      </c>
      <c r="L298" s="541" t="str">
        <f>_xlfn.XLOOKUP($C298, '15. New Fleet Description'!$A$14:$A$815,'15. New Fleet Description'!L$14:L$815, "", 0, 1)</f>
        <v/>
      </c>
      <c r="M298" s="541" t="str">
        <f>_xlfn.XLOOKUP($C298, '15. New Fleet Description'!$A$14:$A$815,'15. New Fleet Description'!M$14:M$815, "", 0, 1)</f>
        <v/>
      </c>
      <c r="N298" s="541" t="str">
        <f>_xlfn.XLOOKUP($C298, '15. New Fleet Description'!$A$14:$A$815,'15. New Fleet Description'!N$14:N$815, "", 0, 1)</f>
        <v/>
      </c>
      <c r="O298" s="541" t="str">
        <f>_xlfn.XLOOKUP($C298, '15. New Fleet Description'!$A$14:$A$815,'15. New Fleet Description'!O$14:O$815, "", 0, 1)</f>
        <v/>
      </c>
      <c r="P298" s="541" t="str">
        <f>_xlfn.XLOOKUP($C298, '15. New Fleet Description'!$A$14:$A$815,'15. New Fleet Description'!P$14:P$815, "", 0, 1)</f>
        <v/>
      </c>
      <c r="Q298" s="541" t="str">
        <f>_xlfn.XLOOKUP($C298, '15. New Fleet Description'!$A$14:$A$815,'15. New Fleet Description'!R$14:R$815, "", 0, 1)</f>
        <v/>
      </c>
      <c r="R298" s="541" t="str">
        <f>_xlfn.XLOOKUP($C298, '15. New Fleet Description'!$A$14:$A$815,'15. New Fleet Description'!S$14:S$815, "", 0, 1)</f>
        <v/>
      </c>
      <c r="S298" s="541" t="str">
        <f>_xlfn.XLOOKUP($C298, '15. New Fleet Description'!$A$14:$A$815,'15. New Fleet Description'!T$14:T$815, "", 0, 1)</f>
        <v/>
      </c>
      <c r="T298" s="541" t="str">
        <f>_xlfn.XLOOKUP($C298, '15. New Fleet Description'!$A$14:$A$815,'15. New Fleet Description'!U$14:U$815, "", 0, 1)</f>
        <v/>
      </c>
      <c r="U298" s="541" t="str">
        <f>_xlfn.XLOOKUP($C298, '15. New Fleet Description'!$A$14:$A$815,'15. New Fleet Description'!V$14:V$815, "", 0, 1)</f>
        <v/>
      </c>
      <c r="V298" s="541" t="str">
        <f>_xlfn.XLOOKUP($C298, '15. New Fleet Description'!$A$14:$A$815,'15. New Fleet Description'!W$14:W$815, "", 0, 1)</f>
        <v/>
      </c>
      <c r="W298" s="541" t="str">
        <f>_xlfn.XLOOKUP($C298, '15. New Fleet Description'!$A$14:$A$815,'15. New Fleet Description'!X$14:X$815, "", 0, 1)</f>
        <v/>
      </c>
      <c r="X298" s="541" t="str">
        <f>_xlfn.XLOOKUP($C298, '15. New Fleet Description'!$A$14:$A$815,'15. New Fleet Description'!Z$14:Z$815, "", 0, 1)</f>
        <v/>
      </c>
      <c r="Y298" s="541" t="str">
        <f>_xlfn.XLOOKUP($C298, '15. New Fleet Description'!$A$14:$A$815,'15. New Fleet Description'!AA$14:AA$815, "", 0, 1)</f>
        <v/>
      </c>
      <c r="Z298" s="541" t="str">
        <f>_xlfn.XLOOKUP($C298, '15. New Fleet Description'!$A$14:$A$815,'15. New Fleet Description'!AB$14:AB$815, "", 0, 1)</f>
        <v/>
      </c>
      <c r="AA298" s="1076"/>
      <c r="AB298" s="1076" t="s">
        <v>212</v>
      </c>
      <c r="AC298" s="1091"/>
      <c r="AD298" s="1011"/>
      <c r="AE298" s="1011"/>
      <c r="AF298" s="1011"/>
      <c r="AG298" s="1092"/>
      <c r="AH298" s="1093"/>
      <c r="AI298" s="1093"/>
      <c r="AJ298" s="1093"/>
      <c r="AK298" s="1093"/>
      <c r="AL298" s="1093"/>
      <c r="AM298" s="1093"/>
      <c r="AN298" s="1093"/>
      <c r="AO298" s="1093"/>
      <c r="AP298" s="1094"/>
      <c r="AQ298" s="1092"/>
      <c r="AR298" s="1093"/>
      <c r="AS298" s="1093"/>
      <c r="AT298" s="1093"/>
      <c r="AU298" s="1093"/>
      <c r="AV298" s="1093"/>
      <c r="AW298" s="1093"/>
      <c r="AX298" s="1093"/>
      <c r="AY298" s="1093"/>
      <c r="AZ298" s="1093"/>
      <c r="BA298" s="1093"/>
      <c r="BB298" s="1093"/>
      <c r="BC298" s="1095"/>
      <c r="BD298" s="1096"/>
      <c r="BE298" s="1096"/>
      <c r="BF298" s="1237"/>
      <c r="BG298" s="1092"/>
      <c r="BH298" s="1093"/>
      <c r="BI298" s="1093"/>
      <c r="BJ298" s="1093"/>
      <c r="BK298" s="1097"/>
      <c r="BL298" s="1098"/>
      <c r="BM298" s="1093"/>
    </row>
    <row r="299" spans="1:65" ht="30" x14ac:dyDescent="0.25">
      <c r="A299" s="1182" t="s">
        <v>1859</v>
      </c>
      <c r="B299" s="1021"/>
      <c r="C299" s="1075"/>
      <c r="D299" s="515" t="str">
        <f>_xlfn.XLOOKUP($C299, '15. New Fleet Description'!$A$14:$A$815,'15. New Fleet Description'!H$14:H$815, "", 0, 1)</f>
        <v/>
      </c>
      <c r="E299" s="541" t="str">
        <f>_xlfn.XLOOKUP($C299, '15. New Fleet Description'!$A$14:$A$815,'15. New Fleet Description'!B$14:B$815, "", 0, 1)</f>
        <v/>
      </c>
      <c r="F299" s="541" t="str">
        <f>_xlfn.XLOOKUP($C299, '15. New Fleet Description'!$A$14:$A$815,'15. New Fleet Description'!C$14:C$815, "", 0, 1)</f>
        <v/>
      </c>
      <c r="G299" s="541" t="str">
        <f>_xlfn.XLOOKUP($C299, '15. New Fleet Description'!$A$14:$A$815,'15. New Fleet Description'!D$14:D$815, "", 0, 1)</f>
        <v/>
      </c>
      <c r="H299" s="541" t="str">
        <f>_xlfn.XLOOKUP($C299, '15. New Fleet Description'!$A$14:$A$815,'15. New Fleet Description'!E$14:E$815, "", 0, 1)</f>
        <v/>
      </c>
      <c r="I299" s="541" t="str">
        <f>_xlfn.XLOOKUP($C299, '15. New Fleet Description'!$A$14:$A$815,'15. New Fleet Description'!F$14:F$815, "", 0, 1)</f>
        <v/>
      </c>
      <c r="J299" s="541" t="str">
        <f>_xlfn.XLOOKUP($C299, '15. New Fleet Description'!$A$14:$A$815,'15. New Fleet Description'!G$14:G$815, "", 0, 1)</f>
        <v/>
      </c>
      <c r="K299" s="726" t="str">
        <f>_xlfn.XLOOKUP($C299, '15. New Fleet Description'!$A$14:$A$815,'15. New Fleet Description'!K$14:K$815, "", 0, 1)</f>
        <v/>
      </c>
      <c r="L299" s="541" t="str">
        <f>_xlfn.XLOOKUP($C299, '15. New Fleet Description'!$A$14:$A$815,'15. New Fleet Description'!L$14:L$815, "", 0, 1)</f>
        <v/>
      </c>
      <c r="M299" s="541" t="str">
        <f>_xlfn.XLOOKUP($C299, '15. New Fleet Description'!$A$14:$A$815,'15. New Fleet Description'!M$14:M$815, "", 0, 1)</f>
        <v/>
      </c>
      <c r="N299" s="541" t="str">
        <f>_xlfn.XLOOKUP($C299, '15. New Fleet Description'!$A$14:$A$815,'15. New Fleet Description'!N$14:N$815, "", 0, 1)</f>
        <v/>
      </c>
      <c r="O299" s="541" t="str">
        <f>_xlfn.XLOOKUP($C299, '15. New Fleet Description'!$A$14:$A$815,'15. New Fleet Description'!O$14:O$815, "", 0, 1)</f>
        <v/>
      </c>
      <c r="P299" s="541" t="str">
        <f>_xlfn.XLOOKUP($C299, '15. New Fleet Description'!$A$14:$A$815,'15. New Fleet Description'!P$14:P$815, "", 0, 1)</f>
        <v/>
      </c>
      <c r="Q299" s="541" t="str">
        <f>_xlfn.XLOOKUP($C299, '15. New Fleet Description'!$A$14:$A$815,'15. New Fleet Description'!R$14:R$815, "", 0, 1)</f>
        <v/>
      </c>
      <c r="R299" s="541" t="str">
        <f>_xlfn.XLOOKUP($C299, '15. New Fleet Description'!$A$14:$A$815,'15. New Fleet Description'!S$14:S$815, "", 0, 1)</f>
        <v/>
      </c>
      <c r="S299" s="541" t="str">
        <f>_xlfn.XLOOKUP($C299, '15. New Fleet Description'!$A$14:$A$815,'15. New Fleet Description'!T$14:T$815, "", 0, 1)</f>
        <v/>
      </c>
      <c r="T299" s="541" t="str">
        <f>_xlfn.XLOOKUP($C299, '15. New Fleet Description'!$A$14:$A$815,'15. New Fleet Description'!U$14:U$815, "", 0, 1)</f>
        <v/>
      </c>
      <c r="U299" s="541" t="str">
        <f>_xlfn.XLOOKUP($C299, '15. New Fleet Description'!$A$14:$A$815,'15. New Fleet Description'!V$14:V$815, "", 0, 1)</f>
        <v/>
      </c>
      <c r="V299" s="541" t="str">
        <f>_xlfn.XLOOKUP($C299, '15. New Fleet Description'!$A$14:$A$815,'15. New Fleet Description'!W$14:W$815, "", 0, 1)</f>
        <v/>
      </c>
      <c r="W299" s="541" t="str">
        <f>_xlfn.XLOOKUP($C299, '15. New Fleet Description'!$A$14:$A$815,'15. New Fleet Description'!X$14:X$815, "", 0, 1)</f>
        <v/>
      </c>
      <c r="X299" s="541" t="str">
        <f>_xlfn.XLOOKUP($C299, '15. New Fleet Description'!$A$14:$A$815,'15. New Fleet Description'!Z$14:Z$815, "", 0, 1)</f>
        <v/>
      </c>
      <c r="Y299" s="541" t="str">
        <f>_xlfn.XLOOKUP($C299, '15. New Fleet Description'!$A$14:$A$815,'15. New Fleet Description'!AA$14:AA$815, "", 0, 1)</f>
        <v/>
      </c>
      <c r="Z299" s="541" t="str">
        <f>_xlfn.XLOOKUP($C299, '15. New Fleet Description'!$A$14:$A$815,'15. New Fleet Description'!AB$14:AB$815, "", 0, 1)</f>
        <v/>
      </c>
      <c r="AA299" s="1076"/>
      <c r="AB299" s="1076" t="s">
        <v>212</v>
      </c>
      <c r="AC299" s="1091"/>
      <c r="AD299" s="1011"/>
      <c r="AE299" s="1011"/>
      <c r="AF299" s="1011"/>
      <c r="AG299" s="1092"/>
      <c r="AH299" s="1093"/>
      <c r="AI299" s="1093"/>
      <c r="AJ299" s="1093"/>
      <c r="AK299" s="1093"/>
      <c r="AL299" s="1093"/>
      <c r="AM299" s="1093"/>
      <c r="AN299" s="1093"/>
      <c r="AO299" s="1093"/>
      <c r="AP299" s="1094"/>
      <c r="AQ299" s="1092"/>
      <c r="AR299" s="1093"/>
      <c r="AS299" s="1093"/>
      <c r="AT299" s="1093"/>
      <c r="AU299" s="1093"/>
      <c r="AV299" s="1093"/>
      <c r="AW299" s="1093"/>
      <c r="AX299" s="1093"/>
      <c r="AY299" s="1093"/>
      <c r="AZ299" s="1093"/>
      <c r="BA299" s="1093"/>
      <c r="BB299" s="1093"/>
      <c r="BC299" s="1095"/>
      <c r="BD299" s="1096"/>
      <c r="BE299" s="1096"/>
      <c r="BF299" s="1237"/>
      <c r="BG299" s="1092"/>
      <c r="BH299" s="1093"/>
      <c r="BI299" s="1093"/>
      <c r="BJ299" s="1093"/>
      <c r="BK299" s="1097"/>
      <c r="BL299" s="1098"/>
      <c r="BM299" s="1093"/>
    </row>
    <row r="300" spans="1:65" ht="30" x14ac:dyDescent="0.25">
      <c r="A300" s="1182" t="s">
        <v>1860</v>
      </c>
      <c r="B300" s="1021"/>
      <c r="C300" s="1075"/>
      <c r="D300" s="515" t="str">
        <f>_xlfn.XLOOKUP($C300, '15. New Fleet Description'!$A$14:$A$815,'15. New Fleet Description'!H$14:H$815, "", 0, 1)</f>
        <v/>
      </c>
      <c r="E300" s="541" t="str">
        <f>_xlfn.XLOOKUP($C300, '15. New Fleet Description'!$A$14:$A$815,'15. New Fleet Description'!B$14:B$815, "", 0, 1)</f>
        <v/>
      </c>
      <c r="F300" s="541" t="str">
        <f>_xlfn.XLOOKUP($C300, '15. New Fleet Description'!$A$14:$A$815,'15. New Fleet Description'!C$14:C$815, "", 0, 1)</f>
        <v/>
      </c>
      <c r="G300" s="541" t="str">
        <f>_xlfn.XLOOKUP($C300, '15. New Fleet Description'!$A$14:$A$815,'15. New Fleet Description'!D$14:D$815, "", 0, 1)</f>
        <v/>
      </c>
      <c r="H300" s="541" t="str">
        <f>_xlfn.XLOOKUP($C300, '15. New Fleet Description'!$A$14:$A$815,'15. New Fleet Description'!E$14:E$815, "", 0, 1)</f>
        <v/>
      </c>
      <c r="I300" s="541" t="str">
        <f>_xlfn.XLOOKUP($C300, '15. New Fleet Description'!$A$14:$A$815,'15. New Fleet Description'!F$14:F$815, "", 0, 1)</f>
        <v/>
      </c>
      <c r="J300" s="541" t="str">
        <f>_xlfn.XLOOKUP($C300, '15. New Fleet Description'!$A$14:$A$815,'15. New Fleet Description'!G$14:G$815, "", 0, 1)</f>
        <v/>
      </c>
      <c r="K300" s="726" t="str">
        <f>_xlfn.XLOOKUP($C300, '15. New Fleet Description'!$A$14:$A$815,'15. New Fleet Description'!K$14:K$815, "", 0, 1)</f>
        <v/>
      </c>
      <c r="L300" s="541" t="str">
        <f>_xlfn.XLOOKUP($C300, '15. New Fleet Description'!$A$14:$A$815,'15. New Fleet Description'!L$14:L$815, "", 0, 1)</f>
        <v/>
      </c>
      <c r="M300" s="541" t="str">
        <f>_xlfn.XLOOKUP($C300, '15. New Fleet Description'!$A$14:$A$815,'15. New Fleet Description'!M$14:M$815, "", 0, 1)</f>
        <v/>
      </c>
      <c r="N300" s="541" t="str">
        <f>_xlfn.XLOOKUP($C300, '15. New Fleet Description'!$A$14:$A$815,'15. New Fleet Description'!N$14:N$815, "", 0, 1)</f>
        <v/>
      </c>
      <c r="O300" s="541" t="str">
        <f>_xlfn.XLOOKUP($C300, '15. New Fleet Description'!$A$14:$A$815,'15. New Fleet Description'!O$14:O$815, "", 0, 1)</f>
        <v/>
      </c>
      <c r="P300" s="541" t="str">
        <f>_xlfn.XLOOKUP($C300, '15. New Fleet Description'!$A$14:$A$815,'15. New Fleet Description'!P$14:P$815, "", 0, 1)</f>
        <v/>
      </c>
      <c r="Q300" s="541" t="str">
        <f>_xlfn.XLOOKUP($C300, '15. New Fleet Description'!$A$14:$A$815,'15. New Fleet Description'!R$14:R$815, "", 0, 1)</f>
        <v/>
      </c>
      <c r="R300" s="541" t="str">
        <f>_xlfn.XLOOKUP($C300, '15. New Fleet Description'!$A$14:$A$815,'15. New Fleet Description'!S$14:S$815, "", 0, 1)</f>
        <v/>
      </c>
      <c r="S300" s="541" t="str">
        <f>_xlfn.XLOOKUP($C300, '15. New Fleet Description'!$A$14:$A$815,'15. New Fleet Description'!T$14:T$815, "", 0, 1)</f>
        <v/>
      </c>
      <c r="T300" s="541" t="str">
        <f>_xlfn.XLOOKUP($C300, '15. New Fleet Description'!$A$14:$A$815,'15. New Fleet Description'!U$14:U$815, "", 0, 1)</f>
        <v/>
      </c>
      <c r="U300" s="541" t="str">
        <f>_xlfn.XLOOKUP($C300, '15. New Fleet Description'!$A$14:$A$815,'15. New Fleet Description'!V$14:V$815, "", 0, 1)</f>
        <v/>
      </c>
      <c r="V300" s="541" t="str">
        <f>_xlfn.XLOOKUP($C300, '15. New Fleet Description'!$A$14:$A$815,'15. New Fleet Description'!W$14:W$815, "", 0, 1)</f>
        <v/>
      </c>
      <c r="W300" s="541" t="str">
        <f>_xlfn.XLOOKUP($C300, '15. New Fleet Description'!$A$14:$A$815,'15. New Fleet Description'!X$14:X$815, "", 0, 1)</f>
        <v/>
      </c>
      <c r="X300" s="541" t="str">
        <f>_xlfn.XLOOKUP($C300, '15. New Fleet Description'!$A$14:$A$815,'15. New Fleet Description'!Z$14:Z$815, "", 0, 1)</f>
        <v/>
      </c>
      <c r="Y300" s="541" t="str">
        <f>_xlfn.XLOOKUP($C300, '15. New Fleet Description'!$A$14:$A$815,'15. New Fleet Description'!AA$14:AA$815, "", 0, 1)</f>
        <v/>
      </c>
      <c r="Z300" s="541" t="str">
        <f>_xlfn.XLOOKUP($C300, '15. New Fleet Description'!$A$14:$A$815,'15. New Fleet Description'!AB$14:AB$815, "", 0, 1)</f>
        <v/>
      </c>
      <c r="AA300" s="1076"/>
      <c r="AB300" s="1076" t="s">
        <v>212</v>
      </c>
      <c r="AC300" s="1091"/>
      <c r="AD300" s="1011"/>
      <c r="AE300" s="1011"/>
      <c r="AF300" s="1011"/>
      <c r="AG300" s="1092"/>
      <c r="AH300" s="1093"/>
      <c r="AI300" s="1093"/>
      <c r="AJ300" s="1093"/>
      <c r="AK300" s="1093"/>
      <c r="AL300" s="1093"/>
      <c r="AM300" s="1093"/>
      <c r="AN300" s="1093"/>
      <c r="AO300" s="1093"/>
      <c r="AP300" s="1094"/>
      <c r="AQ300" s="1092"/>
      <c r="AR300" s="1093"/>
      <c r="AS300" s="1093"/>
      <c r="AT300" s="1093"/>
      <c r="AU300" s="1093"/>
      <c r="AV300" s="1093"/>
      <c r="AW300" s="1093"/>
      <c r="AX300" s="1093"/>
      <c r="AY300" s="1093"/>
      <c r="AZ300" s="1093"/>
      <c r="BA300" s="1093"/>
      <c r="BB300" s="1093"/>
      <c r="BC300" s="1095"/>
      <c r="BD300" s="1096"/>
      <c r="BE300" s="1096"/>
      <c r="BF300" s="1237"/>
      <c r="BG300" s="1092"/>
      <c r="BH300" s="1093"/>
      <c r="BI300" s="1093"/>
      <c r="BJ300" s="1093"/>
      <c r="BK300" s="1097"/>
      <c r="BL300" s="1098"/>
      <c r="BM300" s="1093"/>
    </row>
    <row r="301" spans="1:65" ht="30" x14ac:dyDescent="0.25">
      <c r="A301" s="1182" t="s">
        <v>1861</v>
      </c>
      <c r="B301" s="1021"/>
      <c r="C301" s="1075"/>
      <c r="D301" s="515" t="str">
        <f>_xlfn.XLOOKUP($C301, '15. New Fleet Description'!$A$14:$A$815,'15. New Fleet Description'!H$14:H$815, "", 0, 1)</f>
        <v/>
      </c>
      <c r="E301" s="541" t="str">
        <f>_xlfn.XLOOKUP($C301, '15. New Fleet Description'!$A$14:$A$815,'15. New Fleet Description'!B$14:B$815, "", 0, 1)</f>
        <v/>
      </c>
      <c r="F301" s="541" t="str">
        <f>_xlfn.XLOOKUP($C301, '15. New Fleet Description'!$A$14:$A$815,'15. New Fleet Description'!C$14:C$815, "", 0, 1)</f>
        <v/>
      </c>
      <c r="G301" s="541" t="str">
        <f>_xlfn.XLOOKUP($C301, '15. New Fleet Description'!$A$14:$A$815,'15. New Fleet Description'!D$14:D$815, "", 0, 1)</f>
        <v/>
      </c>
      <c r="H301" s="541" t="str">
        <f>_xlfn.XLOOKUP($C301, '15. New Fleet Description'!$A$14:$A$815,'15. New Fleet Description'!E$14:E$815, "", 0, 1)</f>
        <v/>
      </c>
      <c r="I301" s="541" t="str">
        <f>_xlfn.XLOOKUP($C301, '15. New Fleet Description'!$A$14:$A$815,'15. New Fleet Description'!F$14:F$815, "", 0, 1)</f>
        <v/>
      </c>
      <c r="J301" s="541" t="str">
        <f>_xlfn.XLOOKUP($C301, '15. New Fleet Description'!$A$14:$A$815,'15. New Fleet Description'!G$14:G$815, "", 0, 1)</f>
        <v/>
      </c>
      <c r="K301" s="726" t="str">
        <f>_xlfn.XLOOKUP($C301, '15. New Fleet Description'!$A$14:$A$815,'15. New Fleet Description'!K$14:K$815, "", 0, 1)</f>
        <v/>
      </c>
      <c r="L301" s="541" t="str">
        <f>_xlfn.XLOOKUP($C301, '15. New Fleet Description'!$A$14:$A$815,'15. New Fleet Description'!L$14:L$815, "", 0, 1)</f>
        <v/>
      </c>
      <c r="M301" s="541" t="str">
        <f>_xlfn.XLOOKUP($C301, '15. New Fleet Description'!$A$14:$A$815,'15. New Fleet Description'!M$14:M$815, "", 0, 1)</f>
        <v/>
      </c>
      <c r="N301" s="541" t="str">
        <f>_xlfn.XLOOKUP($C301, '15. New Fleet Description'!$A$14:$A$815,'15. New Fleet Description'!N$14:N$815, "", 0, 1)</f>
        <v/>
      </c>
      <c r="O301" s="541" t="str">
        <f>_xlfn.XLOOKUP($C301, '15. New Fleet Description'!$A$14:$A$815,'15. New Fleet Description'!O$14:O$815, "", 0, 1)</f>
        <v/>
      </c>
      <c r="P301" s="541" t="str">
        <f>_xlfn.XLOOKUP($C301, '15. New Fleet Description'!$A$14:$A$815,'15. New Fleet Description'!P$14:P$815, "", 0, 1)</f>
        <v/>
      </c>
      <c r="Q301" s="541" t="str">
        <f>_xlfn.XLOOKUP($C301, '15. New Fleet Description'!$A$14:$A$815,'15. New Fleet Description'!R$14:R$815, "", 0, 1)</f>
        <v/>
      </c>
      <c r="R301" s="541" t="str">
        <f>_xlfn.XLOOKUP($C301, '15. New Fleet Description'!$A$14:$A$815,'15. New Fleet Description'!S$14:S$815, "", 0, 1)</f>
        <v/>
      </c>
      <c r="S301" s="541" t="str">
        <f>_xlfn.XLOOKUP($C301, '15. New Fleet Description'!$A$14:$A$815,'15. New Fleet Description'!T$14:T$815, "", 0, 1)</f>
        <v/>
      </c>
      <c r="T301" s="541" t="str">
        <f>_xlfn.XLOOKUP($C301, '15. New Fleet Description'!$A$14:$A$815,'15. New Fleet Description'!U$14:U$815, "", 0, 1)</f>
        <v/>
      </c>
      <c r="U301" s="541" t="str">
        <f>_xlfn.XLOOKUP($C301, '15. New Fleet Description'!$A$14:$A$815,'15. New Fleet Description'!V$14:V$815, "", 0, 1)</f>
        <v/>
      </c>
      <c r="V301" s="541" t="str">
        <f>_xlfn.XLOOKUP($C301, '15. New Fleet Description'!$A$14:$A$815,'15. New Fleet Description'!W$14:W$815, "", 0, 1)</f>
        <v/>
      </c>
      <c r="W301" s="541" t="str">
        <f>_xlfn.XLOOKUP($C301, '15. New Fleet Description'!$A$14:$A$815,'15. New Fleet Description'!X$14:X$815, "", 0, 1)</f>
        <v/>
      </c>
      <c r="X301" s="541" t="str">
        <f>_xlfn.XLOOKUP($C301, '15. New Fleet Description'!$A$14:$A$815,'15. New Fleet Description'!Z$14:Z$815, "", 0, 1)</f>
        <v/>
      </c>
      <c r="Y301" s="541" t="str">
        <f>_xlfn.XLOOKUP($C301, '15. New Fleet Description'!$A$14:$A$815,'15. New Fleet Description'!AA$14:AA$815, "", 0, 1)</f>
        <v/>
      </c>
      <c r="Z301" s="541" t="str">
        <f>_xlfn.XLOOKUP($C301, '15. New Fleet Description'!$A$14:$A$815,'15. New Fleet Description'!AB$14:AB$815, "", 0, 1)</f>
        <v/>
      </c>
      <c r="AA301" s="1076"/>
      <c r="AB301" s="1076" t="s">
        <v>212</v>
      </c>
      <c r="AC301" s="1091"/>
      <c r="AD301" s="1011"/>
      <c r="AE301" s="1011"/>
      <c r="AF301" s="1011"/>
      <c r="AG301" s="1092"/>
      <c r="AH301" s="1093"/>
      <c r="AI301" s="1093"/>
      <c r="AJ301" s="1093"/>
      <c r="AK301" s="1093"/>
      <c r="AL301" s="1093"/>
      <c r="AM301" s="1093"/>
      <c r="AN301" s="1093"/>
      <c r="AO301" s="1093"/>
      <c r="AP301" s="1094"/>
      <c r="AQ301" s="1092"/>
      <c r="AR301" s="1093"/>
      <c r="AS301" s="1093"/>
      <c r="AT301" s="1093"/>
      <c r="AU301" s="1093"/>
      <c r="AV301" s="1093"/>
      <c r="AW301" s="1093"/>
      <c r="AX301" s="1093"/>
      <c r="AY301" s="1093"/>
      <c r="AZ301" s="1093"/>
      <c r="BA301" s="1093"/>
      <c r="BB301" s="1093"/>
      <c r="BC301" s="1095"/>
      <c r="BD301" s="1096"/>
      <c r="BE301" s="1096"/>
      <c r="BF301" s="1237"/>
      <c r="BG301" s="1092"/>
      <c r="BH301" s="1093"/>
      <c r="BI301" s="1093"/>
      <c r="BJ301" s="1093"/>
      <c r="BK301" s="1097"/>
      <c r="BL301" s="1098"/>
      <c r="BM301" s="1093"/>
    </row>
    <row r="302" spans="1:65" ht="30" x14ac:dyDescent="0.25">
      <c r="A302" s="1182" t="s">
        <v>1862</v>
      </c>
      <c r="B302" s="1021"/>
      <c r="C302" s="1075"/>
      <c r="D302" s="515" t="str">
        <f>_xlfn.XLOOKUP($C302, '15. New Fleet Description'!$A$14:$A$815,'15. New Fleet Description'!H$14:H$815, "", 0, 1)</f>
        <v/>
      </c>
      <c r="E302" s="541" t="str">
        <f>_xlfn.XLOOKUP($C302, '15. New Fleet Description'!$A$14:$A$815,'15. New Fleet Description'!B$14:B$815, "", 0, 1)</f>
        <v/>
      </c>
      <c r="F302" s="541" t="str">
        <f>_xlfn.XLOOKUP($C302, '15. New Fleet Description'!$A$14:$A$815,'15. New Fleet Description'!C$14:C$815, "", 0, 1)</f>
        <v/>
      </c>
      <c r="G302" s="541" t="str">
        <f>_xlfn.XLOOKUP($C302, '15. New Fleet Description'!$A$14:$A$815,'15. New Fleet Description'!D$14:D$815, "", 0, 1)</f>
        <v/>
      </c>
      <c r="H302" s="541" t="str">
        <f>_xlfn.XLOOKUP($C302, '15. New Fleet Description'!$A$14:$A$815,'15. New Fleet Description'!E$14:E$815, "", 0, 1)</f>
        <v/>
      </c>
      <c r="I302" s="541" t="str">
        <f>_xlfn.XLOOKUP($C302, '15. New Fleet Description'!$A$14:$A$815,'15. New Fleet Description'!F$14:F$815, "", 0, 1)</f>
        <v/>
      </c>
      <c r="J302" s="541" t="str">
        <f>_xlfn.XLOOKUP($C302, '15. New Fleet Description'!$A$14:$A$815,'15. New Fleet Description'!G$14:G$815, "", 0, 1)</f>
        <v/>
      </c>
      <c r="K302" s="726" t="str">
        <f>_xlfn.XLOOKUP($C302, '15. New Fleet Description'!$A$14:$A$815,'15. New Fleet Description'!K$14:K$815, "", 0, 1)</f>
        <v/>
      </c>
      <c r="L302" s="541" t="str">
        <f>_xlfn.XLOOKUP($C302, '15. New Fleet Description'!$A$14:$A$815,'15. New Fleet Description'!L$14:L$815, "", 0, 1)</f>
        <v/>
      </c>
      <c r="M302" s="541" t="str">
        <f>_xlfn.XLOOKUP($C302, '15. New Fleet Description'!$A$14:$A$815,'15. New Fleet Description'!M$14:M$815, "", 0, 1)</f>
        <v/>
      </c>
      <c r="N302" s="541" t="str">
        <f>_xlfn.XLOOKUP($C302, '15. New Fleet Description'!$A$14:$A$815,'15. New Fleet Description'!N$14:N$815, "", 0, 1)</f>
        <v/>
      </c>
      <c r="O302" s="541" t="str">
        <f>_xlfn.XLOOKUP($C302, '15. New Fleet Description'!$A$14:$A$815,'15. New Fleet Description'!O$14:O$815, "", 0, 1)</f>
        <v/>
      </c>
      <c r="P302" s="541" t="str">
        <f>_xlfn.XLOOKUP($C302, '15. New Fleet Description'!$A$14:$A$815,'15. New Fleet Description'!P$14:P$815, "", 0, 1)</f>
        <v/>
      </c>
      <c r="Q302" s="541" t="str">
        <f>_xlfn.XLOOKUP($C302, '15. New Fleet Description'!$A$14:$A$815,'15. New Fleet Description'!R$14:R$815, "", 0, 1)</f>
        <v/>
      </c>
      <c r="R302" s="541" t="str">
        <f>_xlfn.XLOOKUP($C302, '15. New Fleet Description'!$A$14:$A$815,'15. New Fleet Description'!S$14:S$815, "", 0, 1)</f>
        <v/>
      </c>
      <c r="S302" s="541" t="str">
        <f>_xlfn.XLOOKUP($C302, '15. New Fleet Description'!$A$14:$A$815,'15. New Fleet Description'!T$14:T$815, "", 0, 1)</f>
        <v/>
      </c>
      <c r="T302" s="541" t="str">
        <f>_xlfn.XLOOKUP($C302, '15. New Fleet Description'!$A$14:$A$815,'15. New Fleet Description'!U$14:U$815, "", 0, 1)</f>
        <v/>
      </c>
      <c r="U302" s="541" t="str">
        <f>_xlfn.XLOOKUP($C302, '15. New Fleet Description'!$A$14:$A$815,'15. New Fleet Description'!V$14:V$815, "", 0, 1)</f>
        <v/>
      </c>
      <c r="V302" s="541" t="str">
        <f>_xlfn.XLOOKUP($C302, '15. New Fleet Description'!$A$14:$A$815,'15. New Fleet Description'!W$14:W$815, "", 0, 1)</f>
        <v/>
      </c>
      <c r="W302" s="541" t="str">
        <f>_xlfn.XLOOKUP($C302, '15. New Fleet Description'!$A$14:$A$815,'15. New Fleet Description'!X$14:X$815, "", 0, 1)</f>
        <v/>
      </c>
      <c r="X302" s="541" t="str">
        <f>_xlfn.XLOOKUP($C302, '15. New Fleet Description'!$A$14:$A$815,'15. New Fleet Description'!Z$14:Z$815, "", 0, 1)</f>
        <v/>
      </c>
      <c r="Y302" s="541" t="str">
        <f>_xlfn.XLOOKUP($C302, '15. New Fleet Description'!$A$14:$A$815,'15. New Fleet Description'!AA$14:AA$815, "", 0, 1)</f>
        <v/>
      </c>
      <c r="Z302" s="541" t="str">
        <f>_xlfn.XLOOKUP($C302, '15. New Fleet Description'!$A$14:$A$815,'15. New Fleet Description'!AB$14:AB$815, "", 0, 1)</f>
        <v/>
      </c>
      <c r="AA302" s="1076"/>
      <c r="AB302" s="1076" t="s">
        <v>212</v>
      </c>
      <c r="AC302" s="1091"/>
      <c r="AD302" s="1011"/>
      <c r="AE302" s="1011"/>
      <c r="AF302" s="1011"/>
      <c r="AG302" s="1092"/>
      <c r="AH302" s="1093"/>
      <c r="AI302" s="1093"/>
      <c r="AJ302" s="1093"/>
      <c r="AK302" s="1093"/>
      <c r="AL302" s="1093"/>
      <c r="AM302" s="1093"/>
      <c r="AN302" s="1093"/>
      <c r="AO302" s="1093"/>
      <c r="AP302" s="1094"/>
      <c r="AQ302" s="1092"/>
      <c r="AR302" s="1093"/>
      <c r="AS302" s="1093"/>
      <c r="AT302" s="1093"/>
      <c r="AU302" s="1093"/>
      <c r="AV302" s="1093"/>
      <c r="AW302" s="1093"/>
      <c r="AX302" s="1093"/>
      <c r="AY302" s="1093"/>
      <c r="AZ302" s="1093"/>
      <c r="BA302" s="1093"/>
      <c r="BB302" s="1093"/>
      <c r="BC302" s="1095"/>
      <c r="BD302" s="1096"/>
      <c r="BE302" s="1096"/>
      <c r="BF302" s="1237"/>
      <c r="BG302" s="1092"/>
      <c r="BH302" s="1093"/>
      <c r="BI302" s="1093"/>
      <c r="BJ302" s="1093"/>
      <c r="BK302" s="1097"/>
      <c r="BL302" s="1098"/>
      <c r="BM302" s="1093"/>
    </row>
    <row r="303" spans="1:65" ht="30" x14ac:dyDescent="0.25">
      <c r="A303" s="1182" t="s">
        <v>1863</v>
      </c>
      <c r="B303" s="1021"/>
      <c r="C303" s="1075"/>
      <c r="D303" s="515" t="str">
        <f>_xlfn.XLOOKUP($C303, '15. New Fleet Description'!$A$14:$A$815,'15. New Fleet Description'!H$14:H$815, "", 0, 1)</f>
        <v/>
      </c>
      <c r="E303" s="541" t="str">
        <f>_xlfn.XLOOKUP($C303, '15. New Fleet Description'!$A$14:$A$815,'15. New Fleet Description'!B$14:B$815, "", 0, 1)</f>
        <v/>
      </c>
      <c r="F303" s="541" t="str">
        <f>_xlfn.XLOOKUP($C303, '15. New Fleet Description'!$A$14:$A$815,'15. New Fleet Description'!C$14:C$815, "", 0, 1)</f>
        <v/>
      </c>
      <c r="G303" s="541" t="str">
        <f>_xlfn.XLOOKUP($C303, '15. New Fleet Description'!$A$14:$A$815,'15. New Fleet Description'!D$14:D$815, "", 0, 1)</f>
        <v/>
      </c>
      <c r="H303" s="541" t="str">
        <f>_xlfn.XLOOKUP($C303, '15. New Fleet Description'!$A$14:$A$815,'15. New Fleet Description'!E$14:E$815, "", 0, 1)</f>
        <v/>
      </c>
      <c r="I303" s="541" t="str">
        <f>_xlfn.XLOOKUP($C303, '15. New Fleet Description'!$A$14:$A$815,'15. New Fleet Description'!F$14:F$815, "", 0, 1)</f>
        <v/>
      </c>
      <c r="J303" s="541" t="str">
        <f>_xlfn.XLOOKUP($C303, '15. New Fleet Description'!$A$14:$A$815,'15. New Fleet Description'!G$14:G$815, "", 0, 1)</f>
        <v/>
      </c>
      <c r="K303" s="726" t="str">
        <f>_xlfn.XLOOKUP($C303, '15. New Fleet Description'!$A$14:$A$815,'15. New Fleet Description'!K$14:K$815, "", 0, 1)</f>
        <v/>
      </c>
      <c r="L303" s="541" t="str">
        <f>_xlfn.XLOOKUP($C303, '15. New Fleet Description'!$A$14:$A$815,'15. New Fleet Description'!L$14:L$815, "", 0, 1)</f>
        <v/>
      </c>
      <c r="M303" s="541" t="str">
        <f>_xlfn.XLOOKUP($C303, '15. New Fleet Description'!$A$14:$A$815,'15. New Fleet Description'!M$14:M$815, "", 0, 1)</f>
        <v/>
      </c>
      <c r="N303" s="541" t="str">
        <f>_xlfn.XLOOKUP($C303, '15. New Fleet Description'!$A$14:$A$815,'15. New Fleet Description'!N$14:N$815, "", 0, 1)</f>
        <v/>
      </c>
      <c r="O303" s="541" t="str">
        <f>_xlfn.XLOOKUP($C303, '15. New Fleet Description'!$A$14:$A$815,'15. New Fleet Description'!O$14:O$815, "", 0, 1)</f>
        <v/>
      </c>
      <c r="P303" s="541" t="str">
        <f>_xlfn.XLOOKUP($C303, '15. New Fleet Description'!$A$14:$A$815,'15. New Fleet Description'!P$14:P$815, "", 0, 1)</f>
        <v/>
      </c>
      <c r="Q303" s="541" t="str">
        <f>_xlfn.XLOOKUP($C303, '15. New Fleet Description'!$A$14:$A$815,'15. New Fleet Description'!R$14:R$815, "", 0, 1)</f>
        <v/>
      </c>
      <c r="R303" s="541" t="str">
        <f>_xlfn.XLOOKUP($C303, '15. New Fleet Description'!$A$14:$A$815,'15. New Fleet Description'!S$14:S$815, "", 0, 1)</f>
        <v/>
      </c>
      <c r="S303" s="541" t="str">
        <f>_xlfn.XLOOKUP($C303, '15. New Fleet Description'!$A$14:$A$815,'15. New Fleet Description'!T$14:T$815, "", 0, 1)</f>
        <v/>
      </c>
      <c r="T303" s="541" t="str">
        <f>_xlfn.XLOOKUP($C303, '15. New Fleet Description'!$A$14:$A$815,'15. New Fleet Description'!U$14:U$815, "", 0, 1)</f>
        <v/>
      </c>
      <c r="U303" s="541" t="str">
        <f>_xlfn.XLOOKUP($C303, '15. New Fleet Description'!$A$14:$A$815,'15. New Fleet Description'!V$14:V$815, "", 0, 1)</f>
        <v/>
      </c>
      <c r="V303" s="541" t="str">
        <f>_xlfn.XLOOKUP($C303, '15. New Fleet Description'!$A$14:$A$815,'15. New Fleet Description'!W$14:W$815, "", 0, 1)</f>
        <v/>
      </c>
      <c r="W303" s="541" t="str">
        <f>_xlfn.XLOOKUP($C303, '15. New Fleet Description'!$A$14:$A$815,'15. New Fleet Description'!X$14:X$815, "", 0, 1)</f>
        <v/>
      </c>
      <c r="X303" s="541" t="str">
        <f>_xlfn.XLOOKUP($C303, '15. New Fleet Description'!$A$14:$A$815,'15. New Fleet Description'!Z$14:Z$815, "", 0, 1)</f>
        <v/>
      </c>
      <c r="Y303" s="541" t="str">
        <f>_xlfn.XLOOKUP($C303, '15. New Fleet Description'!$A$14:$A$815,'15. New Fleet Description'!AA$14:AA$815, "", 0, 1)</f>
        <v/>
      </c>
      <c r="Z303" s="541" t="str">
        <f>_xlfn.XLOOKUP($C303, '15. New Fleet Description'!$A$14:$A$815,'15. New Fleet Description'!AB$14:AB$815, "", 0, 1)</f>
        <v/>
      </c>
      <c r="AA303" s="1076"/>
      <c r="AB303" s="1076" t="s">
        <v>212</v>
      </c>
      <c r="AC303" s="1091"/>
      <c r="AD303" s="1011"/>
      <c r="AE303" s="1011"/>
      <c r="AF303" s="1011"/>
      <c r="AG303" s="1092"/>
      <c r="AH303" s="1093"/>
      <c r="AI303" s="1093"/>
      <c r="AJ303" s="1093"/>
      <c r="AK303" s="1093"/>
      <c r="AL303" s="1093"/>
      <c r="AM303" s="1093"/>
      <c r="AN303" s="1093"/>
      <c r="AO303" s="1093"/>
      <c r="AP303" s="1094"/>
      <c r="AQ303" s="1092"/>
      <c r="AR303" s="1093"/>
      <c r="AS303" s="1093"/>
      <c r="AT303" s="1093"/>
      <c r="AU303" s="1093"/>
      <c r="AV303" s="1093"/>
      <c r="AW303" s="1093"/>
      <c r="AX303" s="1093"/>
      <c r="AY303" s="1093"/>
      <c r="AZ303" s="1093"/>
      <c r="BA303" s="1093"/>
      <c r="BB303" s="1093"/>
      <c r="BC303" s="1095"/>
      <c r="BD303" s="1096"/>
      <c r="BE303" s="1096"/>
      <c r="BF303" s="1237"/>
      <c r="BG303" s="1092"/>
      <c r="BH303" s="1093"/>
      <c r="BI303" s="1093"/>
      <c r="BJ303" s="1093"/>
      <c r="BK303" s="1097"/>
      <c r="BL303" s="1098"/>
      <c r="BM303" s="1093"/>
    </row>
    <row r="304" spans="1:65" ht="30" x14ac:dyDescent="0.25">
      <c r="A304" s="1182" t="s">
        <v>1864</v>
      </c>
      <c r="B304" s="1021"/>
      <c r="C304" s="1075"/>
      <c r="D304" s="515" t="str">
        <f>_xlfn.XLOOKUP($C304, '15. New Fleet Description'!$A$14:$A$815,'15. New Fleet Description'!H$14:H$815, "", 0, 1)</f>
        <v/>
      </c>
      <c r="E304" s="541" t="str">
        <f>_xlfn.XLOOKUP($C304, '15. New Fleet Description'!$A$14:$A$815,'15. New Fleet Description'!B$14:B$815, "", 0, 1)</f>
        <v/>
      </c>
      <c r="F304" s="541" t="str">
        <f>_xlfn.XLOOKUP($C304, '15. New Fleet Description'!$A$14:$A$815,'15. New Fleet Description'!C$14:C$815, "", 0, 1)</f>
        <v/>
      </c>
      <c r="G304" s="541" t="str">
        <f>_xlfn.XLOOKUP($C304, '15. New Fleet Description'!$A$14:$A$815,'15. New Fleet Description'!D$14:D$815, "", 0, 1)</f>
        <v/>
      </c>
      <c r="H304" s="541" t="str">
        <f>_xlfn.XLOOKUP($C304, '15. New Fleet Description'!$A$14:$A$815,'15. New Fleet Description'!E$14:E$815, "", 0, 1)</f>
        <v/>
      </c>
      <c r="I304" s="541" t="str">
        <f>_xlfn.XLOOKUP($C304, '15. New Fleet Description'!$A$14:$A$815,'15. New Fleet Description'!F$14:F$815, "", 0, 1)</f>
        <v/>
      </c>
      <c r="J304" s="541" t="str">
        <f>_xlfn.XLOOKUP($C304, '15. New Fleet Description'!$A$14:$A$815,'15. New Fleet Description'!G$14:G$815, "", 0, 1)</f>
        <v/>
      </c>
      <c r="K304" s="726" t="str">
        <f>_xlfn.XLOOKUP($C304, '15. New Fleet Description'!$A$14:$A$815,'15. New Fleet Description'!K$14:K$815, "", 0, 1)</f>
        <v/>
      </c>
      <c r="L304" s="541" t="str">
        <f>_xlfn.XLOOKUP($C304, '15. New Fleet Description'!$A$14:$A$815,'15. New Fleet Description'!L$14:L$815, "", 0, 1)</f>
        <v/>
      </c>
      <c r="M304" s="541" t="str">
        <f>_xlfn.XLOOKUP($C304, '15. New Fleet Description'!$A$14:$A$815,'15. New Fleet Description'!M$14:M$815, "", 0, 1)</f>
        <v/>
      </c>
      <c r="N304" s="541" t="str">
        <f>_xlfn.XLOOKUP($C304, '15. New Fleet Description'!$A$14:$A$815,'15. New Fleet Description'!N$14:N$815, "", 0, 1)</f>
        <v/>
      </c>
      <c r="O304" s="541" t="str">
        <f>_xlfn.XLOOKUP($C304, '15. New Fleet Description'!$A$14:$A$815,'15. New Fleet Description'!O$14:O$815, "", 0, 1)</f>
        <v/>
      </c>
      <c r="P304" s="541" t="str">
        <f>_xlfn.XLOOKUP($C304, '15. New Fleet Description'!$A$14:$A$815,'15. New Fleet Description'!P$14:P$815, "", 0, 1)</f>
        <v/>
      </c>
      <c r="Q304" s="541" t="str">
        <f>_xlfn.XLOOKUP($C304, '15. New Fleet Description'!$A$14:$A$815,'15. New Fleet Description'!R$14:R$815, "", 0, 1)</f>
        <v/>
      </c>
      <c r="R304" s="541" t="str">
        <f>_xlfn.XLOOKUP($C304, '15. New Fleet Description'!$A$14:$A$815,'15. New Fleet Description'!S$14:S$815, "", 0, 1)</f>
        <v/>
      </c>
      <c r="S304" s="541" t="str">
        <f>_xlfn.XLOOKUP($C304, '15. New Fleet Description'!$A$14:$A$815,'15. New Fleet Description'!T$14:T$815, "", 0, 1)</f>
        <v/>
      </c>
      <c r="T304" s="541" t="str">
        <f>_xlfn.XLOOKUP($C304, '15. New Fleet Description'!$A$14:$A$815,'15. New Fleet Description'!U$14:U$815, "", 0, 1)</f>
        <v/>
      </c>
      <c r="U304" s="541" t="str">
        <f>_xlfn.XLOOKUP($C304, '15. New Fleet Description'!$A$14:$A$815,'15. New Fleet Description'!V$14:V$815, "", 0, 1)</f>
        <v/>
      </c>
      <c r="V304" s="541" t="str">
        <f>_xlfn.XLOOKUP($C304, '15. New Fleet Description'!$A$14:$A$815,'15. New Fleet Description'!W$14:W$815, "", 0, 1)</f>
        <v/>
      </c>
      <c r="W304" s="541" t="str">
        <f>_xlfn.XLOOKUP($C304, '15. New Fleet Description'!$A$14:$A$815,'15. New Fleet Description'!X$14:X$815, "", 0, 1)</f>
        <v/>
      </c>
      <c r="X304" s="541" t="str">
        <f>_xlfn.XLOOKUP($C304, '15. New Fleet Description'!$A$14:$A$815,'15. New Fleet Description'!Z$14:Z$815, "", 0, 1)</f>
        <v/>
      </c>
      <c r="Y304" s="541" t="str">
        <f>_xlfn.XLOOKUP($C304, '15. New Fleet Description'!$A$14:$A$815,'15. New Fleet Description'!AA$14:AA$815, "", 0, 1)</f>
        <v/>
      </c>
      <c r="Z304" s="541" t="str">
        <f>_xlfn.XLOOKUP($C304, '15. New Fleet Description'!$A$14:$A$815,'15. New Fleet Description'!AB$14:AB$815, "", 0, 1)</f>
        <v/>
      </c>
      <c r="AA304" s="1076"/>
      <c r="AB304" s="1076" t="s">
        <v>212</v>
      </c>
      <c r="AC304" s="1091"/>
      <c r="AD304" s="1011"/>
      <c r="AE304" s="1011"/>
      <c r="AF304" s="1011"/>
      <c r="AG304" s="1092"/>
      <c r="AH304" s="1093"/>
      <c r="AI304" s="1093"/>
      <c r="AJ304" s="1093"/>
      <c r="AK304" s="1093"/>
      <c r="AL304" s="1093"/>
      <c r="AM304" s="1093"/>
      <c r="AN304" s="1093"/>
      <c r="AO304" s="1093"/>
      <c r="AP304" s="1094"/>
      <c r="AQ304" s="1092"/>
      <c r="AR304" s="1093"/>
      <c r="AS304" s="1093"/>
      <c r="AT304" s="1093"/>
      <c r="AU304" s="1093"/>
      <c r="AV304" s="1093"/>
      <c r="AW304" s="1093"/>
      <c r="AX304" s="1093"/>
      <c r="AY304" s="1093"/>
      <c r="AZ304" s="1093"/>
      <c r="BA304" s="1093"/>
      <c r="BB304" s="1093"/>
      <c r="BC304" s="1095"/>
      <c r="BD304" s="1096"/>
      <c r="BE304" s="1096"/>
      <c r="BF304" s="1237"/>
      <c r="BG304" s="1092"/>
      <c r="BH304" s="1093"/>
      <c r="BI304" s="1093"/>
      <c r="BJ304" s="1093"/>
      <c r="BK304" s="1097"/>
      <c r="BL304" s="1098"/>
      <c r="BM304" s="1093"/>
    </row>
    <row r="305" spans="1:65" ht="30" x14ac:dyDescent="0.25">
      <c r="A305" s="1182" t="s">
        <v>1865</v>
      </c>
      <c r="B305" s="1021"/>
      <c r="C305" s="1075"/>
      <c r="D305" s="515" t="str">
        <f>_xlfn.XLOOKUP($C305, '15. New Fleet Description'!$A$14:$A$815,'15. New Fleet Description'!H$14:H$815, "", 0, 1)</f>
        <v/>
      </c>
      <c r="E305" s="541" t="str">
        <f>_xlfn.XLOOKUP($C305, '15. New Fleet Description'!$A$14:$A$815,'15. New Fleet Description'!B$14:B$815, "", 0, 1)</f>
        <v/>
      </c>
      <c r="F305" s="541" t="str">
        <f>_xlfn.XLOOKUP($C305, '15. New Fleet Description'!$A$14:$A$815,'15. New Fleet Description'!C$14:C$815, "", 0, 1)</f>
        <v/>
      </c>
      <c r="G305" s="541" t="str">
        <f>_xlfn.XLOOKUP($C305, '15. New Fleet Description'!$A$14:$A$815,'15. New Fleet Description'!D$14:D$815, "", 0, 1)</f>
        <v/>
      </c>
      <c r="H305" s="541" t="str">
        <f>_xlfn.XLOOKUP($C305, '15. New Fleet Description'!$A$14:$A$815,'15. New Fleet Description'!E$14:E$815, "", 0, 1)</f>
        <v/>
      </c>
      <c r="I305" s="541" t="str">
        <f>_xlfn.XLOOKUP($C305, '15. New Fleet Description'!$A$14:$A$815,'15. New Fleet Description'!F$14:F$815, "", 0, 1)</f>
        <v/>
      </c>
      <c r="J305" s="541" t="str">
        <f>_xlfn.XLOOKUP($C305, '15. New Fleet Description'!$A$14:$A$815,'15. New Fleet Description'!G$14:G$815, "", 0, 1)</f>
        <v/>
      </c>
      <c r="K305" s="726" t="str">
        <f>_xlfn.XLOOKUP($C305, '15. New Fleet Description'!$A$14:$A$815,'15. New Fleet Description'!K$14:K$815, "", 0, 1)</f>
        <v/>
      </c>
      <c r="L305" s="541" t="str">
        <f>_xlfn.XLOOKUP($C305, '15. New Fleet Description'!$A$14:$A$815,'15. New Fleet Description'!L$14:L$815, "", 0, 1)</f>
        <v/>
      </c>
      <c r="M305" s="541" t="str">
        <f>_xlfn.XLOOKUP($C305, '15. New Fleet Description'!$A$14:$A$815,'15. New Fleet Description'!M$14:M$815, "", 0, 1)</f>
        <v/>
      </c>
      <c r="N305" s="541" t="str">
        <f>_xlfn.XLOOKUP($C305, '15. New Fleet Description'!$A$14:$A$815,'15. New Fleet Description'!N$14:N$815, "", 0, 1)</f>
        <v/>
      </c>
      <c r="O305" s="541" t="str">
        <f>_xlfn.XLOOKUP($C305, '15. New Fleet Description'!$A$14:$A$815,'15. New Fleet Description'!O$14:O$815, "", 0, 1)</f>
        <v/>
      </c>
      <c r="P305" s="541" t="str">
        <f>_xlfn.XLOOKUP($C305, '15. New Fleet Description'!$A$14:$A$815,'15. New Fleet Description'!P$14:P$815, "", 0, 1)</f>
        <v/>
      </c>
      <c r="Q305" s="541" t="str">
        <f>_xlfn.XLOOKUP($C305, '15. New Fleet Description'!$A$14:$A$815,'15. New Fleet Description'!R$14:R$815, "", 0, 1)</f>
        <v/>
      </c>
      <c r="R305" s="541" t="str">
        <f>_xlfn.XLOOKUP($C305, '15. New Fleet Description'!$A$14:$A$815,'15. New Fleet Description'!S$14:S$815, "", 0, 1)</f>
        <v/>
      </c>
      <c r="S305" s="541" t="str">
        <f>_xlfn.XLOOKUP($C305, '15. New Fleet Description'!$A$14:$A$815,'15. New Fleet Description'!T$14:T$815, "", 0, 1)</f>
        <v/>
      </c>
      <c r="T305" s="541" t="str">
        <f>_xlfn.XLOOKUP($C305, '15. New Fleet Description'!$A$14:$A$815,'15. New Fleet Description'!U$14:U$815, "", 0, 1)</f>
        <v/>
      </c>
      <c r="U305" s="541" t="str">
        <f>_xlfn.XLOOKUP($C305, '15. New Fleet Description'!$A$14:$A$815,'15. New Fleet Description'!V$14:V$815, "", 0, 1)</f>
        <v/>
      </c>
      <c r="V305" s="541" t="str">
        <f>_xlfn.XLOOKUP($C305, '15. New Fleet Description'!$A$14:$A$815,'15. New Fleet Description'!W$14:W$815, "", 0, 1)</f>
        <v/>
      </c>
      <c r="W305" s="541" t="str">
        <f>_xlfn.XLOOKUP($C305, '15. New Fleet Description'!$A$14:$A$815,'15. New Fleet Description'!X$14:X$815, "", 0, 1)</f>
        <v/>
      </c>
      <c r="X305" s="541" t="str">
        <f>_xlfn.XLOOKUP($C305, '15. New Fleet Description'!$A$14:$A$815,'15. New Fleet Description'!Z$14:Z$815, "", 0, 1)</f>
        <v/>
      </c>
      <c r="Y305" s="541" t="str">
        <f>_xlfn.XLOOKUP($C305, '15. New Fleet Description'!$A$14:$A$815,'15. New Fleet Description'!AA$14:AA$815, "", 0, 1)</f>
        <v/>
      </c>
      <c r="Z305" s="541" t="str">
        <f>_xlfn.XLOOKUP($C305, '15. New Fleet Description'!$A$14:$A$815,'15. New Fleet Description'!AB$14:AB$815, "", 0, 1)</f>
        <v/>
      </c>
      <c r="AA305" s="1076"/>
      <c r="AB305" s="1076" t="s">
        <v>212</v>
      </c>
      <c r="AC305" s="1091"/>
      <c r="AD305" s="1011"/>
      <c r="AE305" s="1011"/>
      <c r="AF305" s="1011"/>
      <c r="AG305" s="1092"/>
      <c r="AH305" s="1093"/>
      <c r="AI305" s="1093"/>
      <c r="AJ305" s="1093"/>
      <c r="AK305" s="1093"/>
      <c r="AL305" s="1093"/>
      <c r="AM305" s="1093"/>
      <c r="AN305" s="1093"/>
      <c r="AO305" s="1093"/>
      <c r="AP305" s="1094"/>
      <c r="AQ305" s="1092"/>
      <c r="AR305" s="1093"/>
      <c r="AS305" s="1093"/>
      <c r="AT305" s="1093"/>
      <c r="AU305" s="1093"/>
      <c r="AV305" s="1093"/>
      <c r="AW305" s="1093"/>
      <c r="AX305" s="1093"/>
      <c r="AY305" s="1093"/>
      <c r="AZ305" s="1093"/>
      <c r="BA305" s="1093"/>
      <c r="BB305" s="1093"/>
      <c r="BC305" s="1095"/>
      <c r="BD305" s="1096"/>
      <c r="BE305" s="1096"/>
      <c r="BF305" s="1237"/>
      <c r="BG305" s="1092"/>
      <c r="BH305" s="1093"/>
      <c r="BI305" s="1093"/>
      <c r="BJ305" s="1093"/>
      <c r="BK305" s="1097"/>
      <c r="BL305" s="1098"/>
      <c r="BM305" s="1093"/>
    </row>
    <row r="306" spans="1:65" ht="30" x14ac:dyDescent="0.25">
      <c r="A306" s="1182" t="s">
        <v>1866</v>
      </c>
      <c r="B306" s="1021"/>
      <c r="C306" s="1075"/>
      <c r="D306" s="515" t="str">
        <f>_xlfn.XLOOKUP($C306, '15. New Fleet Description'!$A$14:$A$815,'15. New Fleet Description'!H$14:H$815, "", 0, 1)</f>
        <v/>
      </c>
      <c r="E306" s="541" t="str">
        <f>_xlfn.XLOOKUP($C306, '15. New Fleet Description'!$A$14:$A$815,'15. New Fleet Description'!B$14:B$815, "", 0, 1)</f>
        <v/>
      </c>
      <c r="F306" s="541" t="str">
        <f>_xlfn.XLOOKUP($C306, '15. New Fleet Description'!$A$14:$A$815,'15. New Fleet Description'!C$14:C$815, "", 0, 1)</f>
        <v/>
      </c>
      <c r="G306" s="541" t="str">
        <f>_xlfn.XLOOKUP($C306, '15. New Fleet Description'!$A$14:$A$815,'15. New Fleet Description'!D$14:D$815, "", 0, 1)</f>
        <v/>
      </c>
      <c r="H306" s="541" t="str">
        <f>_xlfn.XLOOKUP($C306, '15. New Fleet Description'!$A$14:$A$815,'15. New Fleet Description'!E$14:E$815, "", 0, 1)</f>
        <v/>
      </c>
      <c r="I306" s="541" t="str">
        <f>_xlfn.XLOOKUP($C306, '15. New Fleet Description'!$A$14:$A$815,'15. New Fleet Description'!F$14:F$815, "", 0, 1)</f>
        <v/>
      </c>
      <c r="J306" s="541" t="str">
        <f>_xlfn.XLOOKUP($C306, '15. New Fleet Description'!$A$14:$A$815,'15. New Fleet Description'!G$14:G$815, "", 0, 1)</f>
        <v/>
      </c>
      <c r="K306" s="726" t="str">
        <f>_xlfn.XLOOKUP($C306, '15. New Fleet Description'!$A$14:$A$815,'15. New Fleet Description'!K$14:K$815, "", 0, 1)</f>
        <v/>
      </c>
      <c r="L306" s="541" t="str">
        <f>_xlfn.XLOOKUP($C306, '15. New Fleet Description'!$A$14:$A$815,'15. New Fleet Description'!L$14:L$815, "", 0, 1)</f>
        <v/>
      </c>
      <c r="M306" s="541" t="str">
        <f>_xlfn.XLOOKUP($C306, '15. New Fleet Description'!$A$14:$A$815,'15. New Fleet Description'!M$14:M$815, "", 0, 1)</f>
        <v/>
      </c>
      <c r="N306" s="541" t="str">
        <f>_xlfn.XLOOKUP($C306, '15. New Fleet Description'!$A$14:$A$815,'15. New Fleet Description'!N$14:N$815, "", 0, 1)</f>
        <v/>
      </c>
      <c r="O306" s="541" t="str">
        <f>_xlfn.XLOOKUP($C306, '15. New Fleet Description'!$A$14:$A$815,'15. New Fleet Description'!O$14:O$815, "", 0, 1)</f>
        <v/>
      </c>
      <c r="P306" s="541" t="str">
        <f>_xlfn.XLOOKUP($C306, '15. New Fleet Description'!$A$14:$A$815,'15. New Fleet Description'!P$14:P$815, "", 0, 1)</f>
        <v/>
      </c>
      <c r="Q306" s="541" t="str">
        <f>_xlfn.XLOOKUP($C306, '15. New Fleet Description'!$A$14:$A$815,'15. New Fleet Description'!R$14:R$815, "", 0, 1)</f>
        <v/>
      </c>
      <c r="R306" s="541" t="str">
        <f>_xlfn.XLOOKUP($C306, '15. New Fleet Description'!$A$14:$A$815,'15. New Fleet Description'!S$14:S$815, "", 0, 1)</f>
        <v/>
      </c>
      <c r="S306" s="541" t="str">
        <f>_xlfn.XLOOKUP($C306, '15. New Fleet Description'!$A$14:$A$815,'15. New Fleet Description'!T$14:T$815, "", 0, 1)</f>
        <v/>
      </c>
      <c r="T306" s="541" t="str">
        <f>_xlfn.XLOOKUP($C306, '15. New Fleet Description'!$A$14:$A$815,'15. New Fleet Description'!U$14:U$815, "", 0, 1)</f>
        <v/>
      </c>
      <c r="U306" s="541" t="str">
        <f>_xlfn.XLOOKUP($C306, '15. New Fleet Description'!$A$14:$A$815,'15. New Fleet Description'!V$14:V$815, "", 0, 1)</f>
        <v/>
      </c>
      <c r="V306" s="541" t="str">
        <f>_xlfn.XLOOKUP($C306, '15. New Fleet Description'!$A$14:$A$815,'15. New Fleet Description'!W$14:W$815, "", 0, 1)</f>
        <v/>
      </c>
      <c r="W306" s="541" t="str">
        <f>_xlfn.XLOOKUP($C306, '15. New Fleet Description'!$A$14:$A$815,'15. New Fleet Description'!X$14:X$815, "", 0, 1)</f>
        <v/>
      </c>
      <c r="X306" s="541" t="str">
        <f>_xlfn.XLOOKUP($C306, '15. New Fleet Description'!$A$14:$A$815,'15. New Fleet Description'!Z$14:Z$815, "", 0, 1)</f>
        <v/>
      </c>
      <c r="Y306" s="541" t="str">
        <f>_xlfn.XLOOKUP($C306, '15. New Fleet Description'!$A$14:$A$815,'15. New Fleet Description'!AA$14:AA$815, "", 0, 1)</f>
        <v/>
      </c>
      <c r="Z306" s="541" t="str">
        <f>_xlfn.XLOOKUP($C306, '15. New Fleet Description'!$A$14:$A$815,'15. New Fleet Description'!AB$14:AB$815, "", 0, 1)</f>
        <v/>
      </c>
      <c r="AA306" s="1076"/>
      <c r="AB306" s="1076" t="s">
        <v>212</v>
      </c>
      <c r="AC306" s="1091"/>
      <c r="AD306" s="1011"/>
      <c r="AE306" s="1011"/>
      <c r="AF306" s="1011"/>
      <c r="AG306" s="1092"/>
      <c r="AH306" s="1093"/>
      <c r="AI306" s="1093"/>
      <c r="AJ306" s="1093"/>
      <c r="AK306" s="1093"/>
      <c r="AL306" s="1093"/>
      <c r="AM306" s="1093"/>
      <c r="AN306" s="1093"/>
      <c r="AO306" s="1093"/>
      <c r="AP306" s="1094"/>
      <c r="AQ306" s="1092"/>
      <c r="AR306" s="1093"/>
      <c r="AS306" s="1093"/>
      <c r="AT306" s="1093"/>
      <c r="AU306" s="1093"/>
      <c r="AV306" s="1093"/>
      <c r="AW306" s="1093"/>
      <c r="AX306" s="1093"/>
      <c r="AY306" s="1093"/>
      <c r="AZ306" s="1093"/>
      <c r="BA306" s="1093"/>
      <c r="BB306" s="1093"/>
      <c r="BC306" s="1095"/>
      <c r="BD306" s="1096"/>
      <c r="BE306" s="1096"/>
      <c r="BF306" s="1237"/>
      <c r="BG306" s="1092"/>
      <c r="BH306" s="1093"/>
      <c r="BI306" s="1093"/>
      <c r="BJ306" s="1093"/>
      <c r="BK306" s="1097"/>
      <c r="BL306" s="1098"/>
      <c r="BM306" s="1093"/>
    </row>
    <row r="307" spans="1:65" ht="30" x14ac:dyDescent="0.25">
      <c r="A307" s="1182" t="s">
        <v>1867</v>
      </c>
      <c r="B307" s="1021"/>
      <c r="C307" s="1075"/>
      <c r="D307" s="515" t="str">
        <f>_xlfn.XLOOKUP($C307, '15. New Fleet Description'!$A$14:$A$815,'15. New Fleet Description'!H$14:H$815, "", 0, 1)</f>
        <v/>
      </c>
      <c r="E307" s="541" t="str">
        <f>_xlfn.XLOOKUP($C307, '15. New Fleet Description'!$A$14:$A$815,'15. New Fleet Description'!B$14:B$815, "", 0, 1)</f>
        <v/>
      </c>
      <c r="F307" s="541" t="str">
        <f>_xlfn.XLOOKUP($C307, '15. New Fleet Description'!$A$14:$A$815,'15. New Fleet Description'!C$14:C$815, "", 0, 1)</f>
        <v/>
      </c>
      <c r="G307" s="541" t="str">
        <f>_xlfn.XLOOKUP($C307, '15. New Fleet Description'!$A$14:$A$815,'15. New Fleet Description'!D$14:D$815, "", 0, 1)</f>
        <v/>
      </c>
      <c r="H307" s="541" t="str">
        <f>_xlfn.XLOOKUP($C307, '15. New Fleet Description'!$A$14:$A$815,'15. New Fleet Description'!E$14:E$815, "", 0, 1)</f>
        <v/>
      </c>
      <c r="I307" s="541" t="str">
        <f>_xlfn.XLOOKUP($C307, '15. New Fleet Description'!$A$14:$A$815,'15. New Fleet Description'!F$14:F$815, "", 0, 1)</f>
        <v/>
      </c>
      <c r="J307" s="541" t="str">
        <f>_xlfn.XLOOKUP($C307, '15. New Fleet Description'!$A$14:$A$815,'15. New Fleet Description'!G$14:G$815, "", 0, 1)</f>
        <v/>
      </c>
      <c r="K307" s="726" t="str">
        <f>_xlfn.XLOOKUP($C307, '15. New Fleet Description'!$A$14:$A$815,'15. New Fleet Description'!K$14:K$815, "", 0, 1)</f>
        <v/>
      </c>
      <c r="L307" s="541" t="str">
        <f>_xlfn.XLOOKUP($C307, '15. New Fleet Description'!$A$14:$A$815,'15. New Fleet Description'!L$14:L$815, "", 0, 1)</f>
        <v/>
      </c>
      <c r="M307" s="541" t="str">
        <f>_xlfn.XLOOKUP($C307, '15. New Fleet Description'!$A$14:$A$815,'15. New Fleet Description'!M$14:M$815, "", 0, 1)</f>
        <v/>
      </c>
      <c r="N307" s="541" t="str">
        <f>_xlfn.XLOOKUP($C307, '15. New Fleet Description'!$A$14:$A$815,'15. New Fleet Description'!N$14:N$815, "", 0, 1)</f>
        <v/>
      </c>
      <c r="O307" s="541" t="str">
        <f>_xlfn.XLOOKUP($C307, '15. New Fleet Description'!$A$14:$A$815,'15. New Fleet Description'!O$14:O$815, "", 0, 1)</f>
        <v/>
      </c>
      <c r="P307" s="541" t="str">
        <f>_xlfn.XLOOKUP($C307, '15. New Fleet Description'!$A$14:$A$815,'15. New Fleet Description'!P$14:P$815, "", 0, 1)</f>
        <v/>
      </c>
      <c r="Q307" s="541" t="str">
        <f>_xlfn.XLOOKUP($C307, '15. New Fleet Description'!$A$14:$A$815,'15. New Fleet Description'!R$14:R$815, "", 0, 1)</f>
        <v/>
      </c>
      <c r="R307" s="541" t="str">
        <f>_xlfn.XLOOKUP($C307, '15. New Fleet Description'!$A$14:$A$815,'15. New Fleet Description'!S$14:S$815, "", 0, 1)</f>
        <v/>
      </c>
      <c r="S307" s="541" t="str">
        <f>_xlfn.XLOOKUP($C307, '15. New Fleet Description'!$A$14:$A$815,'15. New Fleet Description'!T$14:T$815, "", 0, 1)</f>
        <v/>
      </c>
      <c r="T307" s="541" t="str">
        <f>_xlfn.XLOOKUP($C307, '15. New Fleet Description'!$A$14:$A$815,'15. New Fleet Description'!U$14:U$815, "", 0, 1)</f>
        <v/>
      </c>
      <c r="U307" s="541" t="str">
        <f>_xlfn.XLOOKUP($C307, '15. New Fleet Description'!$A$14:$A$815,'15. New Fleet Description'!V$14:V$815, "", 0, 1)</f>
        <v/>
      </c>
      <c r="V307" s="541" t="str">
        <f>_xlfn.XLOOKUP($C307, '15. New Fleet Description'!$A$14:$A$815,'15. New Fleet Description'!W$14:W$815, "", 0, 1)</f>
        <v/>
      </c>
      <c r="W307" s="541" t="str">
        <f>_xlfn.XLOOKUP($C307, '15. New Fleet Description'!$A$14:$A$815,'15. New Fleet Description'!X$14:X$815, "", 0, 1)</f>
        <v/>
      </c>
      <c r="X307" s="541" t="str">
        <f>_xlfn.XLOOKUP($C307, '15. New Fleet Description'!$A$14:$A$815,'15. New Fleet Description'!Z$14:Z$815, "", 0, 1)</f>
        <v/>
      </c>
      <c r="Y307" s="541" t="str">
        <f>_xlfn.XLOOKUP($C307, '15. New Fleet Description'!$A$14:$A$815,'15. New Fleet Description'!AA$14:AA$815, "", 0, 1)</f>
        <v/>
      </c>
      <c r="Z307" s="541" t="str">
        <f>_xlfn.XLOOKUP($C307, '15. New Fleet Description'!$A$14:$A$815,'15. New Fleet Description'!AB$14:AB$815, "", 0, 1)</f>
        <v/>
      </c>
      <c r="AA307" s="1076"/>
      <c r="AB307" s="1076" t="s">
        <v>212</v>
      </c>
      <c r="AC307" s="1091"/>
      <c r="AD307" s="1011"/>
      <c r="AE307" s="1011"/>
      <c r="AF307" s="1011"/>
      <c r="AG307" s="1092"/>
      <c r="AH307" s="1093"/>
      <c r="AI307" s="1093"/>
      <c r="AJ307" s="1093"/>
      <c r="AK307" s="1093"/>
      <c r="AL307" s="1093"/>
      <c r="AM307" s="1093"/>
      <c r="AN307" s="1093"/>
      <c r="AO307" s="1093"/>
      <c r="AP307" s="1094"/>
      <c r="AQ307" s="1092"/>
      <c r="AR307" s="1093"/>
      <c r="AS307" s="1093"/>
      <c r="AT307" s="1093"/>
      <c r="AU307" s="1093"/>
      <c r="AV307" s="1093"/>
      <c r="AW307" s="1093"/>
      <c r="AX307" s="1093"/>
      <c r="AY307" s="1093"/>
      <c r="AZ307" s="1093"/>
      <c r="BA307" s="1093"/>
      <c r="BB307" s="1093"/>
      <c r="BC307" s="1095"/>
      <c r="BD307" s="1096"/>
      <c r="BE307" s="1096"/>
      <c r="BF307" s="1237"/>
      <c r="BG307" s="1092"/>
      <c r="BH307" s="1093"/>
      <c r="BI307" s="1093"/>
      <c r="BJ307" s="1093"/>
      <c r="BK307" s="1097"/>
      <c r="BL307" s="1098"/>
      <c r="BM307" s="1093"/>
    </row>
    <row r="308" spans="1:65" ht="30" x14ac:dyDescent="0.25">
      <c r="A308" s="1182" t="s">
        <v>1868</v>
      </c>
      <c r="B308" s="1021"/>
      <c r="C308" s="1075"/>
      <c r="D308" s="515" t="str">
        <f>_xlfn.XLOOKUP($C308, '15. New Fleet Description'!$A$14:$A$815,'15. New Fleet Description'!H$14:H$815, "", 0, 1)</f>
        <v/>
      </c>
      <c r="E308" s="541" t="str">
        <f>_xlfn.XLOOKUP($C308, '15. New Fleet Description'!$A$14:$A$815,'15. New Fleet Description'!B$14:B$815, "", 0, 1)</f>
        <v/>
      </c>
      <c r="F308" s="541" t="str">
        <f>_xlfn.XLOOKUP($C308, '15. New Fleet Description'!$A$14:$A$815,'15. New Fleet Description'!C$14:C$815, "", 0, 1)</f>
        <v/>
      </c>
      <c r="G308" s="541" t="str">
        <f>_xlfn.XLOOKUP($C308, '15. New Fleet Description'!$A$14:$A$815,'15. New Fleet Description'!D$14:D$815, "", 0, 1)</f>
        <v/>
      </c>
      <c r="H308" s="541" t="str">
        <f>_xlfn.XLOOKUP($C308, '15. New Fleet Description'!$A$14:$A$815,'15. New Fleet Description'!E$14:E$815, "", 0, 1)</f>
        <v/>
      </c>
      <c r="I308" s="541" t="str">
        <f>_xlfn.XLOOKUP($C308, '15. New Fleet Description'!$A$14:$A$815,'15. New Fleet Description'!F$14:F$815, "", 0, 1)</f>
        <v/>
      </c>
      <c r="J308" s="541" t="str">
        <f>_xlfn.XLOOKUP($C308, '15. New Fleet Description'!$A$14:$A$815,'15. New Fleet Description'!G$14:G$815, "", 0, 1)</f>
        <v/>
      </c>
      <c r="K308" s="726" t="str">
        <f>_xlfn.XLOOKUP($C308, '15. New Fleet Description'!$A$14:$A$815,'15. New Fleet Description'!K$14:K$815, "", 0, 1)</f>
        <v/>
      </c>
      <c r="L308" s="541" t="str">
        <f>_xlfn.XLOOKUP($C308, '15. New Fleet Description'!$A$14:$A$815,'15. New Fleet Description'!L$14:L$815, "", 0, 1)</f>
        <v/>
      </c>
      <c r="M308" s="541" t="str">
        <f>_xlfn.XLOOKUP($C308, '15. New Fleet Description'!$A$14:$A$815,'15. New Fleet Description'!M$14:M$815, "", 0, 1)</f>
        <v/>
      </c>
      <c r="N308" s="541" t="str">
        <f>_xlfn.XLOOKUP($C308, '15. New Fleet Description'!$A$14:$A$815,'15. New Fleet Description'!N$14:N$815, "", 0, 1)</f>
        <v/>
      </c>
      <c r="O308" s="541" t="str">
        <f>_xlfn.XLOOKUP($C308, '15. New Fleet Description'!$A$14:$A$815,'15. New Fleet Description'!O$14:O$815, "", 0, 1)</f>
        <v/>
      </c>
      <c r="P308" s="541" t="str">
        <f>_xlfn.XLOOKUP($C308, '15. New Fleet Description'!$A$14:$A$815,'15. New Fleet Description'!P$14:P$815, "", 0, 1)</f>
        <v/>
      </c>
      <c r="Q308" s="541" t="str">
        <f>_xlfn.XLOOKUP($C308, '15. New Fleet Description'!$A$14:$A$815,'15. New Fleet Description'!R$14:R$815, "", 0, 1)</f>
        <v/>
      </c>
      <c r="R308" s="541" t="str">
        <f>_xlfn.XLOOKUP($C308, '15. New Fleet Description'!$A$14:$A$815,'15. New Fleet Description'!S$14:S$815, "", 0, 1)</f>
        <v/>
      </c>
      <c r="S308" s="541" t="str">
        <f>_xlfn.XLOOKUP($C308, '15. New Fleet Description'!$A$14:$A$815,'15. New Fleet Description'!T$14:T$815, "", 0, 1)</f>
        <v/>
      </c>
      <c r="T308" s="541" t="str">
        <f>_xlfn.XLOOKUP($C308, '15. New Fleet Description'!$A$14:$A$815,'15. New Fleet Description'!U$14:U$815, "", 0, 1)</f>
        <v/>
      </c>
      <c r="U308" s="541" t="str">
        <f>_xlfn.XLOOKUP($C308, '15. New Fleet Description'!$A$14:$A$815,'15. New Fleet Description'!V$14:V$815, "", 0, 1)</f>
        <v/>
      </c>
      <c r="V308" s="541" t="str">
        <f>_xlfn.XLOOKUP($C308, '15. New Fleet Description'!$A$14:$A$815,'15. New Fleet Description'!W$14:W$815, "", 0, 1)</f>
        <v/>
      </c>
      <c r="W308" s="541" t="str">
        <f>_xlfn.XLOOKUP($C308, '15. New Fleet Description'!$A$14:$A$815,'15. New Fleet Description'!X$14:X$815, "", 0, 1)</f>
        <v/>
      </c>
      <c r="X308" s="541" t="str">
        <f>_xlfn.XLOOKUP($C308, '15. New Fleet Description'!$A$14:$A$815,'15. New Fleet Description'!Z$14:Z$815, "", 0, 1)</f>
        <v/>
      </c>
      <c r="Y308" s="541" t="str">
        <f>_xlfn.XLOOKUP($C308, '15. New Fleet Description'!$A$14:$A$815,'15. New Fleet Description'!AA$14:AA$815, "", 0, 1)</f>
        <v/>
      </c>
      <c r="Z308" s="541" t="str">
        <f>_xlfn.XLOOKUP($C308, '15. New Fleet Description'!$A$14:$A$815,'15. New Fleet Description'!AB$14:AB$815, "", 0, 1)</f>
        <v/>
      </c>
      <c r="AA308" s="1076"/>
      <c r="AB308" s="1076" t="s">
        <v>212</v>
      </c>
      <c r="AC308" s="1091"/>
      <c r="AD308" s="1011"/>
      <c r="AE308" s="1011"/>
      <c r="AF308" s="1011"/>
      <c r="AG308" s="1092"/>
      <c r="AH308" s="1093"/>
      <c r="AI308" s="1093"/>
      <c r="AJ308" s="1093"/>
      <c r="AK308" s="1093"/>
      <c r="AL308" s="1093"/>
      <c r="AM308" s="1093"/>
      <c r="AN308" s="1093"/>
      <c r="AO308" s="1093"/>
      <c r="AP308" s="1094"/>
      <c r="AQ308" s="1092"/>
      <c r="AR308" s="1093"/>
      <c r="AS308" s="1093"/>
      <c r="AT308" s="1093"/>
      <c r="AU308" s="1093"/>
      <c r="AV308" s="1093"/>
      <c r="AW308" s="1093"/>
      <c r="AX308" s="1093"/>
      <c r="AY308" s="1093"/>
      <c r="AZ308" s="1093"/>
      <c r="BA308" s="1093"/>
      <c r="BB308" s="1093"/>
      <c r="BC308" s="1095"/>
      <c r="BD308" s="1096"/>
      <c r="BE308" s="1096"/>
      <c r="BF308" s="1237"/>
      <c r="BG308" s="1092"/>
      <c r="BH308" s="1093"/>
      <c r="BI308" s="1093"/>
      <c r="BJ308" s="1093"/>
      <c r="BK308" s="1097"/>
      <c r="BL308" s="1098"/>
      <c r="BM308" s="1093"/>
    </row>
    <row r="309" spans="1:65" ht="30" x14ac:dyDescent="0.25">
      <c r="A309" s="1182" t="s">
        <v>1869</v>
      </c>
      <c r="B309" s="1021"/>
      <c r="C309" s="1075"/>
      <c r="D309" s="515" t="str">
        <f>_xlfn.XLOOKUP($C309, '15. New Fleet Description'!$A$14:$A$815,'15. New Fleet Description'!H$14:H$815, "", 0, 1)</f>
        <v/>
      </c>
      <c r="E309" s="541" t="str">
        <f>_xlfn.XLOOKUP($C309, '15. New Fleet Description'!$A$14:$A$815,'15. New Fleet Description'!B$14:B$815, "", 0, 1)</f>
        <v/>
      </c>
      <c r="F309" s="541" t="str">
        <f>_xlfn.XLOOKUP($C309, '15. New Fleet Description'!$A$14:$A$815,'15. New Fleet Description'!C$14:C$815, "", 0, 1)</f>
        <v/>
      </c>
      <c r="G309" s="541" t="str">
        <f>_xlfn.XLOOKUP($C309, '15. New Fleet Description'!$A$14:$A$815,'15. New Fleet Description'!D$14:D$815, "", 0, 1)</f>
        <v/>
      </c>
      <c r="H309" s="541" t="str">
        <f>_xlfn.XLOOKUP($C309, '15. New Fleet Description'!$A$14:$A$815,'15. New Fleet Description'!E$14:E$815, "", 0, 1)</f>
        <v/>
      </c>
      <c r="I309" s="541" t="str">
        <f>_xlfn.XLOOKUP($C309, '15. New Fleet Description'!$A$14:$A$815,'15. New Fleet Description'!F$14:F$815, "", 0, 1)</f>
        <v/>
      </c>
      <c r="J309" s="541" t="str">
        <f>_xlfn.XLOOKUP($C309, '15. New Fleet Description'!$A$14:$A$815,'15. New Fleet Description'!G$14:G$815, "", 0, 1)</f>
        <v/>
      </c>
      <c r="K309" s="726" t="str">
        <f>_xlfn.XLOOKUP($C309, '15. New Fleet Description'!$A$14:$A$815,'15. New Fleet Description'!K$14:K$815, "", 0, 1)</f>
        <v/>
      </c>
      <c r="L309" s="541" t="str">
        <f>_xlfn.XLOOKUP($C309, '15. New Fleet Description'!$A$14:$A$815,'15. New Fleet Description'!L$14:L$815, "", 0, 1)</f>
        <v/>
      </c>
      <c r="M309" s="541" t="str">
        <f>_xlfn.XLOOKUP($C309, '15. New Fleet Description'!$A$14:$A$815,'15. New Fleet Description'!M$14:M$815, "", 0, 1)</f>
        <v/>
      </c>
      <c r="N309" s="541" t="str">
        <f>_xlfn.XLOOKUP($C309, '15. New Fleet Description'!$A$14:$A$815,'15. New Fleet Description'!N$14:N$815, "", 0, 1)</f>
        <v/>
      </c>
      <c r="O309" s="541" t="str">
        <f>_xlfn.XLOOKUP($C309, '15. New Fleet Description'!$A$14:$A$815,'15. New Fleet Description'!O$14:O$815, "", 0, 1)</f>
        <v/>
      </c>
      <c r="P309" s="541" t="str">
        <f>_xlfn.XLOOKUP($C309, '15. New Fleet Description'!$A$14:$A$815,'15. New Fleet Description'!P$14:P$815, "", 0, 1)</f>
        <v/>
      </c>
      <c r="Q309" s="541" t="str">
        <f>_xlfn.XLOOKUP($C309, '15. New Fleet Description'!$A$14:$A$815,'15. New Fleet Description'!R$14:R$815, "", 0, 1)</f>
        <v/>
      </c>
      <c r="R309" s="541" t="str">
        <f>_xlfn.XLOOKUP($C309, '15. New Fleet Description'!$A$14:$A$815,'15. New Fleet Description'!S$14:S$815, "", 0, 1)</f>
        <v/>
      </c>
      <c r="S309" s="541" t="str">
        <f>_xlfn.XLOOKUP($C309, '15. New Fleet Description'!$A$14:$A$815,'15. New Fleet Description'!T$14:T$815, "", 0, 1)</f>
        <v/>
      </c>
      <c r="T309" s="541" t="str">
        <f>_xlfn.XLOOKUP($C309, '15. New Fleet Description'!$A$14:$A$815,'15. New Fleet Description'!U$14:U$815, "", 0, 1)</f>
        <v/>
      </c>
      <c r="U309" s="541" t="str">
        <f>_xlfn.XLOOKUP($C309, '15. New Fleet Description'!$A$14:$A$815,'15. New Fleet Description'!V$14:V$815, "", 0, 1)</f>
        <v/>
      </c>
      <c r="V309" s="541" t="str">
        <f>_xlfn.XLOOKUP($C309, '15. New Fleet Description'!$A$14:$A$815,'15. New Fleet Description'!W$14:W$815, "", 0, 1)</f>
        <v/>
      </c>
      <c r="W309" s="541" t="str">
        <f>_xlfn.XLOOKUP($C309, '15. New Fleet Description'!$A$14:$A$815,'15. New Fleet Description'!X$14:X$815, "", 0, 1)</f>
        <v/>
      </c>
      <c r="X309" s="541" t="str">
        <f>_xlfn.XLOOKUP($C309, '15. New Fleet Description'!$A$14:$A$815,'15. New Fleet Description'!Z$14:Z$815, "", 0, 1)</f>
        <v/>
      </c>
      <c r="Y309" s="541" t="str">
        <f>_xlfn.XLOOKUP($C309, '15. New Fleet Description'!$A$14:$A$815,'15. New Fleet Description'!AA$14:AA$815, "", 0, 1)</f>
        <v/>
      </c>
      <c r="Z309" s="541" t="str">
        <f>_xlfn.XLOOKUP($C309, '15. New Fleet Description'!$A$14:$A$815,'15. New Fleet Description'!AB$14:AB$815, "", 0, 1)</f>
        <v/>
      </c>
      <c r="AA309" s="1076"/>
      <c r="AB309" s="1076" t="s">
        <v>212</v>
      </c>
      <c r="AC309" s="1091"/>
      <c r="AD309" s="1011"/>
      <c r="AE309" s="1011"/>
      <c r="AF309" s="1011"/>
      <c r="AG309" s="1092"/>
      <c r="AH309" s="1093"/>
      <c r="AI309" s="1093"/>
      <c r="AJ309" s="1093"/>
      <c r="AK309" s="1093"/>
      <c r="AL309" s="1093"/>
      <c r="AM309" s="1093"/>
      <c r="AN309" s="1093"/>
      <c r="AO309" s="1093"/>
      <c r="AP309" s="1094"/>
      <c r="AQ309" s="1092"/>
      <c r="AR309" s="1093"/>
      <c r="AS309" s="1093"/>
      <c r="AT309" s="1093"/>
      <c r="AU309" s="1093"/>
      <c r="AV309" s="1093"/>
      <c r="AW309" s="1093"/>
      <c r="AX309" s="1093"/>
      <c r="AY309" s="1093"/>
      <c r="AZ309" s="1093"/>
      <c r="BA309" s="1093"/>
      <c r="BB309" s="1093"/>
      <c r="BC309" s="1095"/>
      <c r="BD309" s="1096"/>
      <c r="BE309" s="1096"/>
      <c r="BF309" s="1237"/>
      <c r="BG309" s="1092"/>
      <c r="BH309" s="1093"/>
      <c r="BI309" s="1093"/>
      <c r="BJ309" s="1093"/>
      <c r="BK309" s="1097"/>
      <c r="BL309" s="1098"/>
      <c r="BM309" s="1093"/>
    </row>
    <row r="310" spans="1:65" ht="30" x14ac:dyDescent="0.25">
      <c r="A310" s="1182" t="s">
        <v>1870</v>
      </c>
      <c r="B310" s="1021"/>
      <c r="C310" s="1075"/>
      <c r="D310" s="515" t="str">
        <f>_xlfn.XLOOKUP($C310, '15. New Fleet Description'!$A$14:$A$815,'15. New Fleet Description'!H$14:H$815, "", 0, 1)</f>
        <v/>
      </c>
      <c r="E310" s="541" t="str">
        <f>_xlfn.XLOOKUP($C310, '15. New Fleet Description'!$A$14:$A$815,'15. New Fleet Description'!B$14:B$815, "", 0, 1)</f>
        <v/>
      </c>
      <c r="F310" s="541" t="str">
        <f>_xlfn.XLOOKUP($C310, '15. New Fleet Description'!$A$14:$A$815,'15. New Fleet Description'!C$14:C$815, "", 0, 1)</f>
        <v/>
      </c>
      <c r="G310" s="541" t="str">
        <f>_xlfn.XLOOKUP($C310, '15. New Fleet Description'!$A$14:$A$815,'15. New Fleet Description'!D$14:D$815, "", 0, 1)</f>
        <v/>
      </c>
      <c r="H310" s="541" t="str">
        <f>_xlfn.XLOOKUP($C310, '15. New Fleet Description'!$A$14:$A$815,'15. New Fleet Description'!E$14:E$815, "", 0, 1)</f>
        <v/>
      </c>
      <c r="I310" s="541" t="str">
        <f>_xlfn.XLOOKUP($C310, '15. New Fleet Description'!$A$14:$A$815,'15. New Fleet Description'!F$14:F$815, "", 0, 1)</f>
        <v/>
      </c>
      <c r="J310" s="541" t="str">
        <f>_xlfn.XLOOKUP($C310, '15. New Fleet Description'!$A$14:$A$815,'15. New Fleet Description'!G$14:G$815, "", 0, 1)</f>
        <v/>
      </c>
      <c r="K310" s="726" t="str">
        <f>_xlfn.XLOOKUP($C310, '15. New Fleet Description'!$A$14:$A$815,'15. New Fleet Description'!K$14:K$815, "", 0, 1)</f>
        <v/>
      </c>
      <c r="L310" s="541" t="str">
        <f>_xlfn.XLOOKUP($C310, '15. New Fleet Description'!$A$14:$A$815,'15. New Fleet Description'!L$14:L$815, "", 0, 1)</f>
        <v/>
      </c>
      <c r="M310" s="541" t="str">
        <f>_xlfn.XLOOKUP($C310, '15. New Fleet Description'!$A$14:$A$815,'15. New Fleet Description'!M$14:M$815, "", 0, 1)</f>
        <v/>
      </c>
      <c r="N310" s="541" t="str">
        <f>_xlfn.XLOOKUP($C310, '15. New Fleet Description'!$A$14:$A$815,'15. New Fleet Description'!N$14:N$815, "", 0, 1)</f>
        <v/>
      </c>
      <c r="O310" s="541" t="str">
        <f>_xlfn.XLOOKUP($C310, '15. New Fleet Description'!$A$14:$A$815,'15. New Fleet Description'!O$14:O$815, "", 0, 1)</f>
        <v/>
      </c>
      <c r="P310" s="541" t="str">
        <f>_xlfn.XLOOKUP($C310, '15. New Fleet Description'!$A$14:$A$815,'15. New Fleet Description'!P$14:P$815, "", 0, 1)</f>
        <v/>
      </c>
      <c r="Q310" s="541" t="str">
        <f>_xlfn.XLOOKUP($C310, '15. New Fleet Description'!$A$14:$A$815,'15. New Fleet Description'!R$14:R$815, "", 0, 1)</f>
        <v/>
      </c>
      <c r="R310" s="541" t="str">
        <f>_xlfn.XLOOKUP($C310, '15. New Fleet Description'!$A$14:$A$815,'15. New Fleet Description'!S$14:S$815, "", 0, 1)</f>
        <v/>
      </c>
      <c r="S310" s="541" t="str">
        <f>_xlfn.XLOOKUP($C310, '15. New Fleet Description'!$A$14:$A$815,'15. New Fleet Description'!T$14:T$815, "", 0, 1)</f>
        <v/>
      </c>
      <c r="T310" s="541" t="str">
        <f>_xlfn.XLOOKUP($C310, '15. New Fleet Description'!$A$14:$A$815,'15. New Fleet Description'!U$14:U$815, "", 0, 1)</f>
        <v/>
      </c>
      <c r="U310" s="541" t="str">
        <f>_xlfn.XLOOKUP($C310, '15. New Fleet Description'!$A$14:$A$815,'15. New Fleet Description'!V$14:V$815, "", 0, 1)</f>
        <v/>
      </c>
      <c r="V310" s="541" t="str">
        <f>_xlfn.XLOOKUP($C310, '15. New Fleet Description'!$A$14:$A$815,'15. New Fleet Description'!W$14:W$815, "", 0, 1)</f>
        <v/>
      </c>
      <c r="W310" s="541" t="str">
        <f>_xlfn.XLOOKUP($C310, '15. New Fleet Description'!$A$14:$A$815,'15. New Fleet Description'!X$14:X$815, "", 0, 1)</f>
        <v/>
      </c>
      <c r="X310" s="541" t="str">
        <f>_xlfn.XLOOKUP($C310, '15. New Fleet Description'!$A$14:$A$815,'15. New Fleet Description'!Z$14:Z$815, "", 0, 1)</f>
        <v/>
      </c>
      <c r="Y310" s="541" t="str">
        <f>_xlfn.XLOOKUP($C310, '15. New Fleet Description'!$A$14:$A$815,'15. New Fleet Description'!AA$14:AA$815, "", 0, 1)</f>
        <v/>
      </c>
      <c r="Z310" s="541" t="str">
        <f>_xlfn.XLOOKUP($C310, '15. New Fleet Description'!$A$14:$A$815,'15. New Fleet Description'!AB$14:AB$815, "", 0, 1)</f>
        <v/>
      </c>
      <c r="AA310" s="1076"/>
      <c r="AB310" s="1076" t="s">
        <v>212</v>
      </c>
      <c r="AC310" s="1091"/>
      <c r="AD310" s="1011"/>
      <c r="AE310" s="1011"/>
      <c r="AF310" s="1011"/>
      <c r="AG310" s="1092"/>
      <c r="AH310" s="1093"/>
      <c r="AI310" s="1093"/>
      <c r="AJ310" s="1093"/>
      <c r="AK310" s="1093"/>
      <c r="AL310" s="1093"/>
      <c r="AM310" s="1093"/>
      <c r="AN310" s="1093"/>
      <c r="AO310" s="1093"/>
      <c r="AP310" s="1094"/>
      <c r="AQ310" s="1092"/>
      <c r="AR310" s="1093"/>
      <c r="AS310" s="1093"/>
      <c r="AT310" s="1093"/>
      <c r="AU310" s="1093"/>
      <c r="AV310" s="1093"/>
      <c r="AW310" s="1093"/>
      <c r="AX310" s="1093"/>
      <c r="AY310" s="1093"/>
      <c r="AZ310" s="1093"/>
      <c r="BA310" s="1093"/>
      <c r="BB310" s="1093"/>
      <c r="BC310" s="1095"/>
      <c r="BD310" s="1096"/>
      <c r="BE310" s="1096"/>
      <c r="BF310" s="1237"/>
      <c r="BG310" s="1092"/>
      <c r="BH310" s="1093"/>
      <c r="BI310" s="1093"/>
      <c r="BJ310" s="1093"/>
      <c r="BK310" s="1097"/>
      <c r="BL310" s="1098"/>
      <c r="BM310" s="1093"/>
    </row>
    <row r="311" spans="1:65" ht="30" x14ac:dyDescent="0.25">
      <c r="A311" s="1182" t="s">
        <v>1871</v>
      </c>
      <c r="B311" s="1021"/>
      <c r="C311" s="1075"/>
      <c r="D311" s="515" t="str">
        <f>_xlfn.XLOOKUP($C311, '15. New Fleet Description'!$A$14:$A$815,'15. New Fleet Description'!H$14:H$815, "", 0, 1)</f>
        <v/>
      </c>
      <c r="E311" s="541" t="str">
        <f>_xlfn.XLOOKUP($C311, '15. New Fleet Description'!$A$14:$A$815,'15. New Fleet Description'!B$14:B$815, "", 0, 1)</f>
        <v/>
      </c>
      <c r="F311" s="541" t="str">
        <f>_xlfn.XLOOKUP($C311, '15. New Fleet Description'!$A$14:$A$815,'15. New Fleet Description'!C$14:C$815, "", 0, 1)</f>
        <v/>
      </c>
      <c r="G311" s="541" t="str">
        <f>_xlfn.XLOOKUP($C311, '15. New Fleet Description'!$A$14:$A$815,'15. New Fleet Description'!D$14:D$815, "", 0, 1)</f>
        <v/>
      </c>
      <c r="H311" s="541" t="str">
        <f>_xlfn.XLOOKUP($C311, '15. New Fleet Description'!$A$14:$A$815,'15. New Fleet Description'!E$14:E$815, "", 0, 1)</f>
        <v/>
      </c>
      <c r="I311" s="541" t="str">
        <f>_xlfn.XLOOKUP($C311, '15. New Fleet Description'!$A$14:$A$815,'15. New Fleet Description'!F$14:F$815, "", 0, 1)</f>
        <v/>
      </c>
      <c r="J311" s="541" t="str">
        <f>_xlfn.XLOOKUP($C311, '15. New Fleet Description'!$A$14:$A$815,'15. New Fleet Description'!G$14:G$815, "", 0, 1)</f>
        <v/>
      </c>
      <c r="K311" s="726" t="str">
        <f>_xlfn.XLOOKUP($C311, '15. New Fleet Description'!$A$14:$A$815,'15. New Fleet Description'!K$14:K$815, "", 0, 1)</f>
        <v/>
      </c>
      <c r="L311" s="541" t="str">
        <f>_xlfn.XLOOKUP($C311, '15. New Fleet Description'!$A$14:$A$815,'15. New Fleet Description'!L$14:L$815, "", 0, 1)</f>
        <v/>
      </c>
      <c r="M311" s="541" t="str">
        <f>_xlfn.XLOOKUP($C311, '15. New Fleet Description'!$A$14:$A$815,'15. New Fleet Description'!M$14:M$815, "", 0, 1)</f>
        <v/>
      </c>
      <c r="N311" s="541" t="str">
        <f>_xlfn.XLOOKUP($C311, '15. New Fleet Description'!$A$14:$A$815,'15. New Fleet Description'!N$14:N$815, "", 0, 1)</f>
        <v/>
      </c>
      <c r="O311" s="541" t="str">
        <f>_xlfn.XLOOKUP($C311, '15. New Fleet Description'!$A$14:$A$815,'15. New Fleet Description'!O$14:O$815, "", 0, 1)</f>
        <v/>
      </c>
      <c r="P311" s="541" t="str">
        <f>_xlfn.XLOOKUP($C311, '15. New Fleet Description'!$A$14:$A$815,'15. New Fleet Description'!P$14:P$815, "", 0, 1)</f>
        <v/>
      </c>
      <c r="Q311" s="541" t="str">
        <f>_xlfn.XLOOKUP($C311, '15. New Fleet Description'!$A$14:$A$815,'15. New Fleet Description'!R$14:R$815, "", 0, 1)</f>
        <v/>
      </c>
      <c r="R311" s="541" t="str">
        <f>_xlfn.XLOOKUP($C311, '15. New Fleet Description'!$A$14:$A$815,'15. New Fleet Description'!S$14:S$815, "", 0, 1)</f>
        <v/>
      </c>
      <c r="S311" s="541" t="str">
        <f>_xlfn.XLOOKUP($C311, '15. New Fleet Description'!$A$14:$A$815,'15. New Fleet Description'!T$14:T$815, "", 0, 1)</f>
        <v/>
      </c>
      <c r="T311" s="541" t="str">
        <f>_xlfn.XLOOKUP($C311, '15. New Fleet Description'!$A$14:$A$815,'15. New Fleet Description'!U$14:U$815, "", 0, 1)</f>
        <v/>
      </c>
      <c r="U311" s="541" t="str">
        <f>_xlfn.XLOOKUP($C311, '15. New Fleet Description'!$A$14:$A$815,'15. New Fleet Description'!V$14:V$815, "", 0, 1)</f>
        <v/>
      </c>
      <c r="V311" s="541" t="str">
        <f>_xlfn.XLOOKUP($C311, '15. New Fleet Description'!$A$14:$A$815,'15. New Fleet Description'!W$14:W$815, "", 0, 1)</f>
        <v/>
      </c>
      <c r="W311" s="541" t="str">
        <f>_xlfn.XLOOKUP($C311, '15. New Fleet Description'!$A$14:$A$815,'15. New Fleet Description'!X$14:X$815, "", 0, 1)</f>
        <v/>
      </c>
      <c r="X311" s="541" t="str">
        <f>_xlfn.XLOOKUP($C311, '15. New Fleet Description'!$A$14:$A$815,'15. New Fleet Description'!Z$14:Z$815, "", 0, 1)</f>
        <v/>
      </c>
      <c r="Y311" s="541" t="str">
        <f>_xlfn.XLOOKUP($C311, '15. New Fleet Description'!$A$14:$A$815,'15. New Fleet Description'!AA$14:AA$815, "", 0, 1)</f>
        <v/>
      </c>
      <c r="Z311" s="541" t="str">
        <f>_xlfn.XLOOKUP($C311, '15. New Fleet Description'!$A$14:$A$815,'15. New Fleet Description'!AB$14:AB$815, "", 0, 1)</f>
        <v/>
      </c>
      <c r="AA311" s="1076"/>
      <c r="AB311" s="1076" t="s">
        <v>212</v>
      </c>
      <c r="AC311" s="1091"/>
      <c r="AD311" s="1011"/>
      <c r="AE311" s="1011"/>
      <c r="AF311" s="1011"/>
      <c r="AG311" s="1092"/>
      <c r="AH311" s="1093"/>
      <c r="AI311" s="1093"/>
      <c r="AJ311" s="1093"/>
      <c r="AK311" s="1093"/>
      <c r="AL311" s="1093"/>
      <c r="AM311" s="1093"/>
      <c r="AN311" s="1093"/>
      <c r="AO311" s="1093"/>
      <c r="AP311" s="1094"/>
      <c r="AQ311" s="1092"/>
      <c r="AR311" s="1093"/>
      <c r="AS311" s="1093"/>
      <c r="AT311" s="1093"/>
      <c r="AU311" s="1093"/>
      <c r="AV311" s="1093"/>
      <c r="AW311" s="1093"/>
      <c r="AX311" s="1093"/>
      <c r="AY311" s="1093"/>
      <c r="AZ311" s="1093"/>
      <c r="BA311" s="1093"/>
      <c r="BB311" s="1093"/>
      <c r="BC311" s="1095"/>
      <c r="BD311" s="1096"/>
      <c r="BE311" s="1096"/>
      <c r="BF311" s="1237"/>
      <c r="BG311" s="1092"/>
      <c r="BH311" s="1093"/>
      <c r="BI311" s="1093"/>
      <c r="BJ311" s="1093"/>
      <c r="BK311" s="1097"/>
      <c r="BL311" s="1098"/>
      <c r="BM311" s="1093"/>
    </row>
    <row r="312" spans="1:65" ht="30" x14ac:dyDescent="0.25">
      <c r="A312" s="1182" t="s">
        <v>1872</v>
      </c>
      <c r="B312" s="1021"/>
      <c r="C312" s="1075"/>
      <c r="D312" s="515" t="str">
        <f>_xlfn.XLOOKUP($C312, '15. New Fleet Description'!$A$14:$A$815,'15. New Fleet Description'!H$14:H$815, "", 0, 1)</f>
        <v/>
      </c>
      <c r="E312" s="541" t="str">
        <f>_xlfn.XLOOKUP($C312, '15. New Fleet Description'!$A$14:$A$815,'15. New Fleet Description'!B$14:B$815, "", 0, 1)</f>
        <v/>
      </c>
      <c r="F312" s="541" t="str">
        <f>_xlfn.XLOOKUP($C312, '15. New Fleet Description'!$A$14:$A$815,'15. New Fleet Description'!C$14:C$815, "", 0, 1)</f>
        <v/>
      </c>
      <c r="G312" s="541" t="str">
        <f>_xlfn.XLOOKUP($C312, '15. New Fleet Description'!$A$14:$A$815,'15. New Fleet Description'!D$14:D$815, "", 0, 1)</f>
        <v/>
      </c>
      <c r="H312" s="541" t="str">
        <f>_xlfn.XLOOKUP($C312, '15. New Fleet Description'!$A$14:$A$815,'15. New Fleet Description'!E$14:E$815, "", 0, 1)</f>
        <v/>
      </c>
      <c r="I312" s="541" t="str">
        <f>_xlfn.XLOOKUP($C312, '15. New Fleet Description'!$A$14:$A$815,'15. New Fleet Description'!F$14:F$815, "", 0, 1)</f>
        <v/>
      </c>
      <c r="J312" s="541" t="str">
        <f>_xlfn.XLOOKUP($C312, '15. New Fleet Description'!$A$14:$A$815,'15. New Fleet Description'!G$14:G$815, "", 0, 1)</f>
        <v/>
      </c>
      <c r="K312" s="726" t="str">
        <f>_xlfn.XLOOKUP($C312, '15. New Fleet Description'!$A$14:$A$815,'15. New Fleet Description'!K$14:K$815, "", 0, 1)</f>
        <v/>
      </c>
      <c r="L312" s="541" t="str">
        <f>_xlfn.XLOOKUP($C312, '15. New Fleet Description'!$A$14:$A$815,'15. New Fleet Description'!L$14:L$815, "", 0, 1)</f>
        <v/>
      </c>
      <c r="M312" s="541" t="str">
        <f>_xlfn.XLOOKUP($C312, '15. New Fleet Description'!$A$14:$A$815,'15. New Fleet Description'!M$14:M$815, "", 0, 1)</f>
        <v/>
      </c>
      <c r="N312" s="541" t="str">
        <f>_xlfn.XLOOKUP($C312, '15. New Fleet Description'!$A$14:$A$815,'15. New Fleet Description'!N$14:N$815, "", 0, 1)</f>
        <v/>
      </c>
      <c r="O312" s="541" t="str">
        <f>_xlfn.XLOOKUP($C312, '15. New Fleet Description'!$A$14:$A$815,'15. New Fleet Description'!O$14:O$815, "", 0, 1)</f>
        <v/>
      </c>
      <c r="P312" s="541" t="str">
        <f>_xlfn.XLOOKUP($C312, '15. New Fleet Description'!$A$14:$A$815,'15. New Fleet Description'!P$14:P$815, "", 0, 1)</f>
        <v/>
      </c>
      <c r="Q312" s="541" t="str">
        <f>_xlfn.XLOOKUP($C312, '15. New Fleet Description'!$A$14:$A$815,'15. New Fleet Description'!R$14:R$815, "", 0, 1)</f>
        <v/>
      </c>
      <c r="R312" s="541" t="str">
        <f>_xlfn.XLOOKUP($C312, '15. New Fleet Description'!$A$14:$A$815,'15. New Fleet Description'!S$14:S$815, "", 0, 1)</f>
        <v/>
      </c>
      <c r="S312" s="541" t="str">
        <f>_xlfn.XLOOKUP($C312, '15. New Fleet Description'!$A$14:$A$815,'15. New Fleet Description'!T$14:T$815, "", 0, 1)</f>
        <v/>
      </c>
      <c r="T312" s="541" t="str">
        <f>_xlfn.XLOOKUP($C312, '15. New Fleet Description'!$A$14:$A$815,'15. New Fleet Description'!U$14:U$815, "", 0, 1)</f>
        <v/>
      </c>
      <c r="U312" s="541" t="str">
        <f>_xlfn.XLOOKUP($C312, '15. New Fleet Description'!$A$14:$A$815,'15. New Fleet Description'!V$14:V$815, "", 0, 1)</f>
        <v/>
      </c>
      <c r="V312" s="541" t="str">
        <f>_xlfn.XLOOKUP($C312, '15. New Fleet Description'!$A$14:$A$815,'15. New Fleet Description'!W$14:W$815, "", 0, 1)</f>
        <v/>
      </c>
      <c r="W312" s="541" t="str">
        <f>_xlfn.XLOOKUP($C312, '15. New Fleet Description'!$A$14:$A$815,'15. New Fleet Description'!X$14:X$815, "", 0, 1)</f>
        <v/>
      </c>
      <c r="X312" s="541" t="str">
        <f>_xlfn.XLOOKUP($C312, '15. New Fleet Description'!$A$14:$A$815,'15. New Fleet Description'!Z$14:Z$815, "", 0, 1)</f>
        <v/>
      </c>
      <c r="Y312" s="541" t="str">
        <f>_xlfn.XLOOKUP($C312, '15. New Fleet Description'!$A$14:$A$815,'15. New Fleet Description'!AA$14:AA$815, "", 0, 1)</f>
        <v/>
      </c>
      <c r="Z312" s="541" t="str">
        <f>_xlfn.XLOOKUP($C312, '15. New Fleet Description'!$A$14:$A$815,'15. New Fleet Description'!AB$14:AB$815, "", 0, 1)</f>
        <v/>
      </c>
      <c r="AA312" s="1076"/>
      <c r="AB312" s="1076" t="s">
        <v>212</v>
      </c>
      <c r="AC312" s="1091"/>
      <c r="AD312" s="1011"/>
      <c r="AE312" s="1011"/>
      <c r="AF312" s="1011"/>
      <c r="AG312" s="1092"/>
      <c r="AH312" s="1093"/>
      <c r="AI312" s="1093"/>
      <c r="AJ312" s="1093"/>
      <c r="AK312" s="1093"/>
      <c r="AL312" s="1093"/>
      <c r="AM312" s="1093"/>
      <c r="AN312" s="1093"/>
      <c r="AO312" s="1093"/>
      <c r="AP312" s="1094"/>
      <c r="AQ312" s="1092"/>
      <c r="AR312" s="1093"/>
      <c r="AS312" s="1093"/>
      <c r="AT312" s="1093"/>
      <c r="AU312" s="1093"/>
      <c r="AV312" s="1093"/>
      <c r="AW312" s="1093"/>
      <c r="AX312" s="1093"/>
      <c r="AY312" s="1093"/>
      <c r="AZ312" s="1093"/>
      <c r="BA312" s="1093"/>
      <c r="BB312" s="1093"/>
      <c r="BC312" s="1095"/>
      <c r="BD312" s="1096"/>
      <c r="BE312" s="1096"/>
      <c r="BF312" s="1237"/>
      <c r="BG312" s="1092"/>
      <c r="BH312" s="1093"/>
      <c r="BI312" s="1093"/>
      <c r="BJ312" s="1093"/>
      <c r="BK312" s="1097"/>
      <c r="BL312" s="1098"/>
      <c r="BM312" s="1093"/>
    </row>
  </sheetData>
  <sheetProtection sheet="1" formatCells="0" formatColumns="0" formatRows="0" sort="0" autoFilter="0"/>
  <mergeCells count="5">
    <mergeCell ref="A1:H1"/>
    <mergeCell ref="A2:H2"/>
    <mergeCell ref="A3:H3"/>
    <mergeCell ref="A5:H5"/>
    <mergeCell ref="A6:H6"/>
  </mergeCells>
  <phoneticPr fontId="3" type="noConversion"/>
  <conditionalFormatting sqref="C12:C312">
    <cfRule type="duplicateValues" dxfId="36" priority="863"/>
  </conditionalFormatting>
  <conditionalFormatting sqref="C12:Z312">
    <cfRule type="expression" dxfId="35" priority="15">
      <formula>$B12="No"</formula>
    </cfRule>
  </conditionalFormatting>
  <conditionalFormatting sqref="AA12:AF312">
    <cfRule type="expression" dxfId="34" priority="3">
      <formula>$B12="Yes"</formula>
    </cfRule>
  </conditionalFormatting>
  <conditionalFormatting sqref="AF12:AF312">
    <cfRule type="expression" dxfId="33" priority="4">
      <formula>AND($AD12&lt;&gt; "", $AE12 &lt;&gt; "Other/Not Listed")</formula>
    </cfRule>
  </conditionalFormatting>
  <conditionalFormatting sqref="AG12:AH312">
    <cfRule type="expression" dxfId="32" priority="2">
      <formula>IF($E12="Onroad",0,1)</formula>
    </cfRule>
  </conditionalFormatting>
  <conditionalFormatting sqref="AP12:AP312">
    <cfRule type="expression" dxfId="31" priority="18">
      <formula>IF($AO12="Other method approved by EPA",0,1)</formula>
    </cfRule>
  </conditionalFormatting>
  <conditionalFormatting sqref="AW12:AY312">
    <cfRule type="expression" dxfId="30" priority="13">
      <formula>IF(COUNTIF($E12,"*Vessel*"),0,1)</formula>
    </cfRule>
  </conditionalFormatting>
  <conditionalFormatting sqref="BB12:BC312">
    <cfRule type="expression" dxfId="29" priority="11">
      <formula>IF(COUNTIF($E12,"*Vessel*"),0,1)</formula>
    </cfRule>
  </conditionalFormatting>
  <conditionalFormatting sqref="BH12:BH312">
    <cfRule type="expression" dxfId="28" priority="8">
      <formula>IF(COUNTIF($E12,"Onroad"),1,0)</formula>
    </cfRule>
  </conditionalFormatting>
  <conditionalFormatting sqref="BI12:BK312">
    <cfRule type="expression" dxfId="27" priority="9">
      <formula>IF(COUNTIF($E12,"Onroad"),0,1)</formula>
    </cfRule>
  </conditionalFormatting>
  <dataValidations count="3">
    <dataValidation allowBlank="1" showInputMessage="1" showErrorMessage="1" sqref="BA11 AG11 AU11 AW11 AD11:AE11" xr:uid="{8AE76976-3792-40B4-9713-9F0034D9465F}"/>
    <dataValidation type="list" allowBlank="1" showInputMessage="1" showErrorMessage="1" sqref="B12:B312" xr:uid="{30D0B9B3-A8CE-4FF1-B0B9-5F7AB53BC112}">
      <formula1>"Yes, No"</formula1>
    </dataValidation>
    <dataValidation type="list" allowBlank="1" showInputMessage="1" showErrorMessage="1" sqref="AB12:AB312 AE12:AE312" xr:uid="{A0F69B93-382C-4736-9FFF-52A0F4C545B2}">
      <formula1>INDIRECT(AA12)</formula1>
    </dataValidation>
  </dataValidations>
  <pageMargins left="0.85" right="0.85" top="0.85" bottom="0.5" header="0.3" footer="0.3"/>
  <pageSetup scale="69" orientation="portrait" r:id="rId1"/>
  <headerFooter>
    <oddHeader>&amp;L&amp;G&amp;ROMB Control Number: 2060-0754
Expiration Date: 9/30/2028</oddHeader>
    <oddFooter>&amp;LEPA Form Number: 5900-721</oddFooter>
    <firstHeader xml:space="preserve">&amp;LOMB Control Number: 2060-NEW
Expiration Date: MM/DD/YYYY&amp;RU.S. EPA Office of Transportation and Air Quality 
Transportation and Climate Division
</firstHeader>
  </headerFooter>
  <legacyDrawingHF r:id="rId2"/>
  <tableParts count="1">
    <tablePart r:id="rId3"/>
  </tableParts>
  <extLst>
    <ext xmlns:x14="http://schemas.microsoft.com/office/spreadsheetml/2009/9/main" uri="{CCE6A557-97BC-4b89-ADB6-D9C93CAAB3DF}">
      <x14:dataValidations xmlns:xm="http://schemas.microsoft.com/office/excel/2006/main" count="12">
        <x14:dataValidation type="list" allowBlank="1" showInputMessage="1" showErrorMessage="1" xr:uid="{D08A46D1-2AB6-44FE-AA5B-F5F96F143C08}">
          <x14:formula1>
            <xm:f>'Data Validation'!$U$3:$U$8</xm:f>
          </x14:formula1>
          <xm:sqref>AG12:AG312</xm:sqref>
        </x14:dataValidation>
        <x14:dataValidation type="list" allowBlank="1" showInputMessage="1" showErrorMessage="1" xr:uid="{E46373EF-6F5B-4E6E-98CC-346E5865FCB9}">
          <x14:formula1>
            <xm:f>'Data Validation'!$AM$3:$AM$11</xm:f>
          </x14:formula1>
          <xm:sqref>BA12:BA312</xm:sqref>
        </x14:dataValidation>
        <x14:dataValidation type="list" allowBlank="1" showInputMessage="1" showErrorMessage="1" xr:uid="{AF4B19FD-329A-40F9-A50A-3324800A1B9A}">
          <x14:formula1>
            <xm:f>'15. New Fleet Description'!$A$16:$A$615</xm:f>
          </x14:formula1>
          <xm:sqref>C12:C312</xm:sqref>
        </x14:dataValidation>
        <x14:dataValidation type="list" allowBlank="1" showInputMessage="1" showErrorMessage="1" xr:uid="{464F0D25-F180-4DBA-AC6B-190D17F275E5}">
          <x14:formula1>
            <xm:f>'Data Validation'!$AM$3:$AM$10</xm:f>
          </x14:formula1>
          <xm:sqref>AL12:AL312</xm:sqref>
        </x14:dataValidation>
        <x14:dataValidation type="list" allowBlank="1" showInputMessage="1" showErrorMessage="1" xr:uid="{2CF77CCB-27FB-46CA-A107-9428EB673AEC}">
          <x14:formula1>
            <xm:f>'Data Validation'!$BE$3:$BE$5</xm:f>
          </x14:formula1>
          <xm:sqref>AO12:AO312</xm:sqref>
        </x14:dataValidation>
        <x14:dataValidation type="list" allowBlank="1" showInputMessage="1" showErrorMessage="1" xr:uid="{3C8ABAAB-5374-435D-84C6-7FCD09C62B31}">
          <x14:formula1>
            <xm:f>'Data Validation'!$BE$8:$BE$9</xm:f>
          </x14:formula1>
          <xm:sqref>BD12:BD312</xm:sqref>
        </x14:dataValidation>
        <x14:dataValidation type="list" allowBlank="1" showInputMessage="1" showErrorMessage="1" xr:uid="{97E0CE10-3AA8-42A3-9482-87858C698ADB}">
          <x14:formula1>
            <xm:f>'Data Validation'!$BK$3:$BK$5</xm:f>
          </x14:formula1>
          <xm:sqref>BM12:BM312</xm:sqref>
        </x14:dataValidation>
        <x14:dataValidation type="list" allowBlank="1" showInputMessage="1" showErrorMessage="1" xr:uid="{A3062834-C5DC-4B6E-BCFB-89A2BA8D9085}">
          <x14:formula1>
            <xm:f>'Data Validation'!$AA$3:$AA$58</xm:f>
          </x14:formula1>
          <xm:sqref>AA12:AA312</xm:sqref>
        </x14:dataValidation>
        <x14:dataValidation type="list" allowBlank="1" showInputMessage="1" showErrorMessage="1" xr:uid="{DF47C0CD-8809-44B8-BD12-BF4F78DC2C3D}">
          <x14:formula1>
            <xm:f>'Data Validation'!$AI$3:$AI$9</xm:f>
          </x14:formula1>
          <xm:sqref>AU14:AU312 AU12</xm:sqref>
        </x14:dataValidation>
        <x14:dataValidation type="list" allowBlank="1" showInputMessage="1" showErrorMessage="1" xr:uid="{9B04B116-B2D7-4BE9-ADAC-DDC04A816E13}">
          <x14:formula1>
            <xm:f>'Data Validation'!#REF!</xm:f>
          </x14:formula1>
          <xm:sqref>AF11</xm:sqref>
        </x14:dataValidation>
        <x14:dataValidation type="list" allowBlank="1" showInputMessage="1" showErrorMessage="1" xr:uid="{D4B73B35-45C3-455E-A587-F60D458DD716}">
          <x14:formula1>
            <xm:f>'Data Validation'!$M$3:$M$6</xm:f>
          </x14:formula1>
          <xm:sqref>AD12:AD312</xm:sqref>
        </x14:dataValidation>
        <x14:dataValidation type="list" allowBlank="1" showInputMessage="1" showErrorMessage="1" xr:uid="{EBF2F84C-8879-4612-A7CF-903588149CFB}">
          <x14:formula1>
            <xm:f>'Data Validation'!$AK$3:$AK$11</xm:f>
          </x14:formula1>
          <xm:sqref>AW12:AW312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77B76-AAB7-4CE0-8276-C2717FF7677D}">
  <dimension ref="A1:BU291"/>
  <sheetViews>
    <sheetView topLeftCell="A13" zoomScaleNormal="100" workbookViewId="0">
      <selection activeCell="B15" sqref="B15"/>
    </sheetView>
  </sheetViews>
  <sheetFormatPr defaultRowHeight="15" customHeight="1" x14ac:dyDescent="0.25"/>
  <cols>
    <col min="1" max="1" width="21" style="23" customWidth="1"/>
    <col min="2" max="2" width="19.5703125" customWidth="1"/>
    <col min="3" max="4" width="22.28515625" customWidth="1"/>
    <col min="5" max="5" width="30.5703125" customWidth="1"/>
    <col min="6" max="6" width="18" customWidth="1"/>
    <col min="7" max="7" width="17.7109375" customWidth="1"/>
    <col min="8" max="8" width="21.42578125" customWidth="1"/>
    <col min="9" max="9" width="23" customWidth="1"/>
    <col min="10" max="10" width="17.7109375" customWidth="1"/>
    <col min="11" max="11" width="21.85546875" customWidth="1"/>
    <col min="12" max="12" width="24.140625" style="26" customWidth="1"/>
    <col min="13" max="14" width="18" style="26" customWidth="1"/>
    <col min="15" max="15" width="19.5703125" customWidth="1"/>
    <col min="16" max="16" width="21.85546875" customWidth="1"/>
    <col min="17" max="17" width="16.7109375" customWidth="1"/>
    <col min="18" max="18" width="21.5703125" customWidth="1"/>
    <col min="19" max="19" width="26.85546875" customWidth="1"/>
    <col min="20" max="20" width="24" customWidth="1"/>
    <col min="21" max="21" width="28.5703125" customWidth="1"/>
    <col min="22" max="22" width="33.7109375" customWidth="1"/>
    <col min="23" max="23" width="29" customWidth="1"/>
    <col min="24" max="24" width="35.28515625" customWidth="1"/>
    <col min="25" max="25" width="25.5703125" customWidth="1"/>
    <col min="26" max="26" width="29.28515625" customWidth="1"/>
    <col min="27" max="27" width="25.5703125" customWidth="1"/>
    <col min="28" max="28" width="29.28515625" customWidth="1"/>
    <col min="29" max="29" width="24.42578125" customWidth="1"/>
    <col min="30" max="30" width="33.7109375" customWidth="1"/>
    <col min="31" max="31" width="48.140625" customWidth="1"/>
    <col min="32" max="32" width="29.85546875" customWidth="1"/>
    <col min="33" max="33" width="29.140625" customWidth="1"/>
    <col min="34" max="34" width="32" customWidth="1"/>
    <col min="35" max="35" width="32.42578125" customWidth="1"/>
    <col min="36" max="36" width="28" customWidth="1"/>
    <col min="37" max="37" width="33" customWidth="1"/>
    <col min="38" max="38" width="33.28515625" customWidth="1"/>
    <col min="39" max="39" width="24.85546875" customWidth="1"/>
    <col min="40" max="40" width="32.5703125" customWidth="1"/>
    <col min="41" max="53" width="28.42578125" customWidth="1"/>
    <col min="54" max="58" width="29.5703125" customWidth="1"/>
    <col min="59" max="63" width="29.5703125" style="8" customWidth="1"/>
    <col min="64" max="73" width="29.5703125" customWidth="1"/>
  </cols>
  <sheetData>
    <row r="1" spans="1:73" x14ac:dyDescent="0.25">
      <c r="A1" s="1420" t="s">
        <v>0</v>
      </c>
      <c r="B1" s="1421"/>
      <c r="C1" s="1421"/>
      <c r="D1" s="1421"/>
      <c r="E1" s="1421"/>
      <c r="F1" s="1421"/>
      <c r="G1" s="1421"/>
      <c r="H1" s="1421"/>
      <c r="I1" s="1421"/>
      <c r="J1" s="1421"/>
      <c r="K1" s="1421"/>
      <c r="P1" s="101"/>
      <c r="Q1" s="101"/>
      <c r="R1" s="101"/>
      <c r="S1" s="124"/>
      <c r="T1" s="97"/>
      <c r="U1" s="97"/>
      <c r="V1" s="97"/>
      <c r="W1" s="97"/>
      <c r="X1" s="97"/>
      <c r="Y1" s="97"/>
      <c r="Z1" s="97"/>
      <c r="AA1" s="97"/>
      <c r="AB1" s="97"/>
      <c r="AC1" s="97"/>
      <c r="AD1" s="97"/>
      <c r="AE1" s="97"/>
      <c r="AF1" s="97"/>
      <c r="AG1" s="97"/>
      <c r="AH1" s="97"/>
      <c r="AI1" s="97"/>
      <c r="AJ1" s="97"/>
      <c r="AK1" s="97"/>
    </row>
    <row r="2" spans="1:73" x14ac:dyDescent="0.25">
      <c r="A2" s="1409" t="s">
        <v>1</v>
      </c>
      <c r="B2" s="1410"/>
      <c r="C2" s="1410"/>
      <c r="D2" s="1410"/>
      <c r="E2" s="1410"/>
      <c r="F2" s="1410"/>
      <c r="G2" s="1410"/>
      <c r="H2" s="1410"/>
      <c r="I2" s="1410"/>
      <c r="J2" s="1410"/>
      <c r="K2" s="1410"/>
      <c r="P2" s="101"/>
      <c r="Q2" s="101"/>
      <c r="R2" s="101"/>
      <c r="S2" s="124"/>
      <c r="T2" s="97"/>
      <c r="U2" s="97"/>
      <c r="V2" s="97"/>
      <c r="W2" s="97"/>
      <c r="X2" s="97"/>
      <c r="Y2" s="97"/>
      <c r="Z2" s="97"/>
      <c r="AA2" s="97"/>
      <c r="AB2" s="97"/>
      <c r="AC2" s="97"/>
      <c r="AD2" s="97"/>
      <c r="AE2" s="97"/>
      <c r="AF2" s="97"/>
      <c r="AG2" s="97"/>
      <c r="AH2" s="97"/>
      <c r="AI2" s="97"/>
      <c r="AJ2" s="97"/>
      <c r="AK2" s="97"/>
    </row>
    <row r="3" spans="1:73" x14ac:dyDescent="0.25">
      <c r="A3" s="1422" t="s">
        <v>1873</v>
      </c>
      <c r="B3" s="1423"/>
      <c r="C3" s="1423"/>
      <c r="D3" s="1423"/>
      <c r="E3" s="1423"/>
      <c r="F3" s="1423"/>
      <c r="G3" s="1423"/>
      <c r="H3" s="1423"/>
      <c r="I3" s="1423"/>
      <c r="J3" s="1423"/>
      <c r="K3" s="1423"/>
      <c r="P3" s="102"/>
      <c r="Q3" s="102"/>
      <c r="R3" s="102"/>
      <c r="S3" s="124"/>
      <c r="T3" s="97"/>
      <c r="U3" s="97"/>
      <c r="V3" s="97"/>
      <c r="W3" s="97"/>
      <c r="X3" s="97"/>
      <c r="Y3" s="97"/>
      <c r="Z3" s="97"/>
      <c r="AA3" s="97"/>
      <c r="AB3" s="97"/>
      <c r="AC3" s="97"/>
      <c r="AD3" s="97"/>
      <c r="AE3" s="97"/>
      <c r="AF3" s="97"/>
      <c r="AG3" s="97"/>
      <c r="AH3" s="97"/>
      <c r="AI3" s="97"/>
      <c r="AJ3" s="97"/>
      <c r="AK3" s="97"/>
    </row>
    <row r="4" spans="1:73" x14ac:dyDescent="0.25">
      <c r="A4" s="103"/>
      <c r="B4" s="102"/>
      <c r="C4" s="102"/>
      <c r="D4" s="102"/>
      <c r="E4" s="102"/>
      <c r="F4" s="102"/>
      <c r="G4" s="102"/>
      <c r="H4" s="102"/>
      <c r="I4" s="102"/>
      <c r="J4" s="102"/>
      <c r="K4" s="102"/>
      <c r="L4" s="101"/>
      <c r="M4" s="101"/>
      <c r="N4" s="101"/>
      <c r="P4" s="102"/>
      <c r="Q4" s="102"/>
      <c r="R4" s="102"/>
      <c r="S4" s="124"/>
      <c r="T4" s="97"/>
      <c r="U4" s="97"/>
      <c r="V4" s="97"/>
      <c r="W4" s="97"/>
      <c r="X4" s="97"/>
      <c r="Y4" s="97"/>
      <c r="Z4" s="97"/>
      <c r="AA4" s="97"/>
      <c r="AB4" s="97"/>
      <c r="AC4" s="97"/>
      <c r="AD4" s="97"/>
      <c r="AE4" s="97"/>
      <c r="AF4" s="97"/>
      <c r="AG4" s="97"/>
      <c r="AH4" s="97"/>
      <c r="AI4" s="97"/>
      <c r="AJ4" s="97"/>
      <c r="AK4" s="97"/>
      <c r="BG4" s="646"/>
      <c r="BH4" s="646"/>
      <c r="BI4" s="646"/>
      <c r="BJ4" s="646"/>
      <c r="BK4" s="646"/>
    </row>
    <row r="5" spans="1:73" x14ac:dyDescent="0.25">
      <c r="A5" s="1417" t="s">
        <v>5</v>
      </c>
      <c r="B5" s="1418"/>
      <c r="C5" s="1418"/>
      <c r="D5" s="1418"/>
      <c r="E5" s="1418"/>
      <c r="F5" s="1418"/>
      <c r="G5" s="1418"/>
      <c r="H5" s="1418"/>
      <c r="I5" s="1418"/>
      <c r="J5" s="1418"/>
      <c r="K5" s="1419"/>
      <c r="L5" s="102"/>
      <c r="M5" s="102"/>
      <c r="N5" s="102"/>
      <c r="P5" s="102"/>
      <c r="Q5" s="102"/>
      <c r="R5" s="102"/>
      <c r="S5" s="124"/>
      <c r="T5" s="97"/>
      <c r="U5" s="97"/>
      <c r="V5" s="97"/>
      <c r="W5" s="97"/>
      <c r="X5" s="97"/>
      <c r="Y5" s="97"/>
      <c r="Z5" s="97"/>
      <c r="AA5" s="97"/>
      <c r="AB5" s="97"/>
      <c r="AC5" s="97"/>
      <c r="AD5" s="97"/>
      <c r="AE5" s="97"/>
      <c r="AF5" s="97"/>
      <c r="AG5" s="97"/>
      <c r="AH5" s="97"/>
      <c r="AI5" s="97"/>
      <c r="AJ5" s="97"/>
      <c r="AK5" s="97"/>
      <c r="BG5" s="647"/>
      <c r="BH5" s="647"/>
      <c r="BI5" s="647"/>
      <c r="BJ5" s="647"/>
      <c r="BK5" s="647"/>
    </row>
    <row r="6" spans="1:73" s="3" customFormat="1" ht="118.5" customHeight="1" x14ac:dyDescent="0.25">
      <c r="A6" s="1424" t="s">
        <v>1874</v>
      </c>
      <c r="B6" s="1425"/>
      <c r="C6" s="1425"/>
      <c r="D6" s="1425"/>
      <c r="E6" s="1425"/>
      <c r="F6" s="1425"/>
      <c r="G6" s="1425"/>
      <c r="H6" s="1425"/>
      <c r="I6" s="1425"/>
      <c r="J6" s="1425"/>
      <c r="K6" s="1426"/>
      <c r="L6" s="75"/>
      <c r="M6" s="75"/>
      <c r="N6" s="75"/>
      <c r="P6" s="75"/>
      <c r="Q6" s="75"/>
      <c r="R6" s="75"/>
      <c r="S6" s="104"/>
      <c r="T6" s="105"/>
      <c r="U6" s="105"/>
      <c r="V6" s="105"/>
      <c r="W6" s="105"/>
      <c r="X6" s="105"/>
      <c r="Y6" s="105"/>
      <c r="Z6" s="105"/>
      <c r="AA6" s="105"/>
      <c r="AB6" s="105"/>
      <c r="AC6" s="105"/>
      <c r="AD6" s="105"/>
      <c r="AE6" s="105"/>
      <c r="AF6" s="105"/>
      <c r="AG6" s="105"/>
      <c r="AH6" s="105"/>
      <c r="AI6" s="105"/>
      <c r="AJ6" s="105"/>
      <c r="AK6" s="105"/>
      <c r="BG6" s="648"/>
      <c r="BH6" s="648"/>
      <c r="BI6" s="648"/>
      <c r="BJ6" s="648"/>
      <c r="BK6" s="648"/>
    </row>
    <row r="7" spans="1:73" s="3" customFormat="1" ht="15.75" customHeight="1" x14ac:dyDescent="0.25">
      <c r="A7" s="106"/>
      <c r="B7" s="106"/>
      <c r="C7" s="106"/>
      <c r="D7" s="106"/>
      <c r="E7" s="106"/>
      <c r="F7" s="106"/>
      <c r="G7" s="106"/>
      <c r="H7" s="106"/>
      <c r="I7" s="106"/>
      <c r="J7" s="106"/>
      <c r="K7" s="106"/>
      <c r="L7" s="75"/>
      <c r="M7" s="75"/>
      <c r="N7" s="75"/>
      <c r="P7" s="75"/>
      <c r="Q7" s="75"/>
      <c r="R7" s="75"/>
      <c r="S7" s="104"/>
      <c r="T7" s="105"/>
      <c r="U7" s="105"/>
      <c r="V7" s="105"/>
      <c r="W7" s="105"/>
      <c r="X7" s="105"/>
      <c r="Y7" s="105"/>
      <c r="Z7" s="105"/>
      <c r="AA7" s="105"/>
      <c r="AB7" s="105"/>
      <c r="AC7" s="105"/>
      <c r="AD7" s="105"/>
      <c r="AE7" s="105"/>
      <c r="AF7" s="105"/>
      <c r="AG7" s="105"/>
      <c r="AH7" s="105"/>
      <c r="AI7" s="105"/>
      <c r="AJ7" s="105"/>
      <c r="AK7" s="105"/>
      <c r="BG7" s="648"/>
      <c r="BH7" s="648"/>
      <c r="BI7" s="648"/>
      <c r="BJ7" s="648"/>
      <c r="BK7" s="648"/>
    </row>
    <row r="8" spans="1:73" s="3" customFormat="1" ht="15" customHeight="1" x14ac:dyDescent="0.25">
      <c r="A8" s="1417" t="s">
        <v>498</v>
      </c>
      <c r="B8" s="1418"/>
      <c r="C8" s="1418"/>
      <c r="D8" s="1418"/>
      <c r="E8" s="1418"/>
      <c r="F8" s="1418"/>
      <c r="G8" s="1418"/>
      <c r="H8" s="1418"/>
      <c r="I8" s="1418"/>
      <c r="J8" s="1418"/>
      <c r="K8" s="1419"/>
      <c r="L8" s="75"/>
      <c r="M8" s="75"/>
      <c r="N8" s="75"/>
      <c r="P8" s="75"/>
      <c r="Q8" s="75"/>
      <c r="R8" s="75"/>
      <c r="S8" s="104"/>
      <c r="T8" s="105"/>
      <c r="U8" s="105"/>
      <c r="V8" s="105"/>
      <c r="W8" s="105"/>
      <c r="X8" s="105"/>
      <c r="Y8" s="105"/>
      <c r="Z8" s="105"/>
      <c r="AA8" s="105"/>
      <c r="AB8" s="105"/>
      <c r="AC8" s="105"/>
      <c r="AD8" s="105"/>
      <c r="AE8" s="105"/>
      <c r="AF8" s="105"/>
      <c r="AG8" s="105"/>
      <c r="AH8" s="105"/>
      <c r="AI8" s="105"/>
      <c r="AJ8" s="105"/>
      <c r="AK8" s="105"/>
      <c r="BG8" s="648"/>
      <c r="BH8" s="648"/>
      <c r="BI8" s="648"/>
      <c r="BJ8" s="648"/>
      <c r="BK8" s="648"/>
    </row>
    <row r="9" spans="1:73" ht="81.75" customHeight="1" x14ac:dyDescent="0.25">
      <c r="A9" s="1414" t="s">
        <v>499</v>
      </c>
      <c r="B9" s="1415"/>
      <c r="C9" s="1415"/>
      <c r="D9" s="1415"/>
      <c r="E9" s="1415"/>
      <c r="F9" s="1415"/>
      <c r="G9" s="1415"/>
      <c r="H9" s="1415"/>
      <c r="I9" s="1415"/>
      <c r="J9" s="1415"/>
      <c r="K9" s="1416"/>
      <c r="L9" s="7"/>
      <c r="M9" s="7"/>
      <c r="N9" s="7"/>
      <c r="P9" s="7"/>
      <c r="Q9" s="4"/>
      <c r="R9" s="124"/>
      <c r="S9" s="124"/>
      <c r="T9" s="97"/>
      <c r="U9" s="97"/>
      <c r="V9" s="97"/>
      <c r="W9" s="97"/>
      <c r="X9" s="97"/>
      <c r="Y9" s="97"/>
      <c r="Z9" s="97"/>
      <c r="AA9" s="97"/>
      <c r="AB9" s="97"/>
      <c r="AC9" s="97"/>
      <c r="AD9" s="97"/>
      <c r="AE9" s="97"/>
      <c r="AF9" s="97"/>
      <c r="AG9" s="97"/>
      <c r="AH9" s="97"/>
      <c r="AI9" s="97"/>
      <c r="AJ9" s="97"/>
      <c r="AK9" s="97"/>
      <c r="BG9" s="7"/>
      <c r="BH9" s="7"/>
      <c r="BI9" s="7"/>
      <c r="BJ9" s="7"/>
      <c r="BK9" s="7"/>
    </row>
    <row r="10" spans="1:73" x14ac:dyDescent="0.25">
      <c r="A10" s="111"/>
      <c r="B10" s="111"/>
      <c r="C10" s="111"/>
      <c r="D10" s="111"/>
      <c r="E10" s="111"/>
      <c r="F10" s="111"/>
      <c r="G10" s="111"/>
      <c r="H10" s="111"/>
      <c r="I10" s="111"/>
      <c r="J10" s="111"/>
      <c r="K10" s="111"/>
      <c r="L10" s="7"/>
      <c r="M10" s="7"/>
      <c r="N10" s="7"/>
      <c r="P10" s="7"/>
      <c r="Q10" s="4"/>
      <c r="R10" s="124"/>
      <c r="S10" s="124"/>
      <c r="T10" s="97"/>
      <c r="U10" s="97"/>
      <c r="V10" s="97"/>
      <c r="W10" s="97"/>
      <c r="X10" s="97"/>
      <c r="Y10" s="97"/>
      <c r="Z10" s="97"/>
      <c r="AA10" s="97"/>
      <c r="AB10" s="97"/>
      <c r="AC10" s="97"/>
      <c r="AD10" s="97"/>
      <c r="AE10" s="97"/>
      <c r="AF10" s="97"/>
      <c r="AG10" s="97"/>
      <c r="AH10" s="97"/>
      <c r="AI10" s="97"/>
      <c r="AJ10" s="97"/>
      <c r="AK10" s="97"/>
      <c r="BG10" s="7"/>
      <c r="BH10" s="7"/>
      <c r="BI10" s="7"/>
      <c r="BJ10" s="7"/>
      <c r="BK10" s="7"/>
    </row>
    <row r="11" spans="1:73" s="114" customFormat="1" ht="15.75" customHeight="1" x14ac:dyDescent="0.25">
      <c r="A11" s="170" t="s">
        <v>1875</v>
      </c>
      <c r="B11" s="167"/>
      <c r="C11" s="618"/>
      <c r="D11" s="618"/>
      <c r="E11" s="618"/>
      <c r="F11" s="618"/>
      <c r="G11" s="618"/>
      <c r="H11" s="618"/>
      <c r="I11" s="618"/>
      <c r="J11" s="618"/>
      <c r="K11" s="618"/>
      <c r="L11" s="618"/>
      <c r="M11" s="618"/>
      <c r="N11" s="618"/>
      <c r="O11" s="618"/>
      <c r="P11" s="618"/>
      <c r="Q11" s="618"/>
      <c r="R11" s="618"/>
      <c r="S11" s="171"/>
      <c r="T11" s="172"/>
      <c r="U11" s="172"/>
      <c r="V11" s="172"/>
      <c r="W11" s="172"/>
      <c r="X11" s="172"/>
      <c r="Y11" s="167"/>
      <c r="Z11" s="167"/>
      <c r="AA11" s="167"/>
      <c r="AB11" s="167"/>
      <c r="AC11" s="167"/>
      <c r="AD11" s="167"/>
      <c r="AE11" s="167"/>
      <c r="AF11" s="167"/>
      <c r="AG11" s="167"/>
      <c r="AH11" s="167"/>
      <c r="AI11" s="167"/>
      <c r="AJ11" s="172"/>
      <c r="AK11" s="172"/>
      <c r="AL11" s="172"/>
      <c r="AM11" s="172"/>
      <c r="AN11" s="167"/>
      <c r="AO11" s="167"/>
      <c r="AP11" s="167"/>
      <c r="AQ11" s="167"/>
      <c r="AR11" s="167"/>
      <c r="AS11" s="167"/>
      <c r="AT11" s="167"/>
      <c r="AU11" s="167"/>
      <c r="AV11" s="167"/>
      <c r="AW11" s="167"/>
      <c r="AX11" s="167"/>
      <c r="AY11" s="167"/>
      <c r="AZ11" s="167"/>
      <c r="BA11" s="167"/>
      <c r="BB11" s="549" t="s">
        <v>1876</v>
      </c>
      <c r="BC11" s="167"/>
      <c r="BD11" s="167"/>
      <c r="BE11" s="167"/>
      <c r="BF11" s="167"/>
      <c r="BG11" s="549" t="s">
        <v>1876</v>
      </c>
      <c r="BH11" s="167"/>
      <c r="BI11" s="167"/>
      <c r="BJ11" s="167"/>
      <c r="BK11" s="167"/>
      <c r="BL11" s="549" t="s">
        <v>1876</v>
      </c>
      <c r="BM11" s="167"/>
      <c r="BN11" s="167"/>
      <c r="BO11" s="167"/>
      <c r="BP11" s="167"/>
      <c r="BQ11" s="549" t="s">
        <v>1876</v>
      </c>
      <c r="BR11" s="167"/>
      <c r="BS11" s="167"/>
      <c r="BT11" s="167"/>
      <c r="BU11" s="167"/>
    </row>
    <row r="12" spans="1:73" s="114" customFormat="1" ht="15" customHeight="1" x14ac:dyDescent="0.25">
      <c r="A12" s="618" t="s">
        <v>1877</v>
      </c>
      <c r="B12" s="173"/>
      <c r="C12" s="173"/>
      <c r="D12" s="173"/>
      <c r="E12" s="173"/>
      <c r="F12" s="174"/>
      <c r="G12" s="173"/>
      <c r="H12" s="173"/>
      <c r="I12" s="173"/>
      <c r="J12" s="173"/>
      <c r="K12" s="173"/>
      <c r="L12" s="173"/>
      <c r="M12" s="173"/>
      <c r="N12" s="173"/>
      <c r="O12" s="173"/>
      <c r="P12" s="617" t="s">
        <v>1878</v>
      </c>
      <c r="Q12" s="167"/>
      <c r="R12" s="167"/>
      <c r="S12" s="167"/>
      <c r="T12" s="175"/>
      <c r="U12" s="175"/>
      <c r="V12" s="175"/>
      <c r="W12" s="175"/>
      <c r="X12" s="175"/>
      <c r="Y12" s="617" t="s">
        <v>1879</v>
      </c>
      <c r="Z12" s="618"/>
      <c r="AA12" s="618"/>
      <c r="AB12" s="618"/>
      <c r="AC12" s="618"/>
      <c r="AD12" s="617" t="s">
        <v>1880</v>
      </c>
      <c r="AE12" s="175"/>
      <c r="AF12" s="175"/>
      <c r="AG12" s="175"/>
      <c r="AH12" s="175"/>
      <c r="AI12" s="586" t="s">
        <v>1881</v>
      </c>
      <c r="AJ12" s="172"/>
      <c r="AK12" s="175"/>
      <c r="AL12" s="589"/>
      <c r="AM12" s="618" t="s">
        <v>1882</v>
      </c>
      <c r="AN12" s="167"/>
      <c r="AO12" s="175"/>
      <c r="AP12" s="175"/>
      <c r="AQ12" s="175"/>
      <c r="AR12" s="175"/>
      <c r="AS12" s="175"/>
      <c r="AT12" s="175"/>
      <c r="AU12" s="175"/>
      <c r="AV12" s="175"/>
      <c r="AW12" s="167"/>
      <c r="AX12" s="167"/>
      <c r="AY12" s="627" t="s">
        <v>1883</v>
      </c>
      <c r="AZ12" s="628"/>
      <c r="BA12" s="628"/>
      <c r="BB12" s="650" t="s">
        <v>1884</v>
      </c>
      <c r="BC12" s="651"/>
      <c r="BD12" s="651"/>
      <c r="BE12" s="651"/>
      <c r="BF12" s="651"/>
      <c r="BG12" s="650" t="s">
        <v>1885</v>
      </c>
      <c r="BH12" s="651"/>
      <c r="BI12" s="651"/>
      <c r="BJ12" s="651"/>
      <c r="BK12" s="651"/>
      <c r="BL12" s="650" t="s">
        <v>1886</v>
      </c>
      <c r="BM12" s="651"/>
      <c r="BN12" s="651"/>
      <c r="BO12" s="651"/>
      <c r="BP12" s="651"/>
      <c r="BQ12" s="650" t="s">
        <v>1887</v>
      </c>
      <c r="BR12" s="651"/>
      <c r="BS12" s="651"/>
      <c r="BT12" s="651"/>
      <c r="BU12" s="651"/>
    </row>
    <row r="13" spans="1:73" s="286" customFormat="1" ht="131.44999999999999" customHeight="1" x14ac:dyDescent="0.25">
      <c r="A13" s="729" t="s">
        <v>1888</v>
      </c>
      <c r="B13" s="305" t="s">
        <v>1889</v>
      </c>
      <c r="C13" s="730" t="s">
        <v>1890</v>
      </c>
      <c r="D13" s="305" t="s">
        <v>1891</v>
      </c>
      <c r="E13" s="536" t="s">
        <v>1892</v>
      </c>
      <c r="F13" s="280" t="s">
        <v>1893</v>
      </c>
      <c r="G13" s="280" t="s">
        <v>1894</v>
      </c>
      <c r="H13" s="280" t="s">
        <v>1895</v>
      </c>
      <c r="I13" s="281" t="s">
        <v>1896</v>
      </c>
      <c r="J13" s="280" t="s">
        <v>1897</v>
      </c>
      <c r="K13" s="280" t="s">
        <v>1898</v>
      </c>
      <c r="L13" s="280" t="s">
        <v>1899</v>
      </c>
      <c r="M13" s="507" t="s">
        <v>1900</v>
      </c>
      <c r="N13" s="1219" t="s">
        <v>1901</v>
      </c>
      <c r="O13" s="1220" t="s">
        <v>1902</v>
      </c>
      <c r="P13" s="255" t="s">
        <v>1903</v>
      </c>
      <c r="Q13" s="282" t="s">
        <v>1904</v>
      </c>
      <c r="R13" s="280" t="s">
        <v>1905</v>
      </c>
      <c r="S13" s="280" t="s">
        <v>1906</v>
      </c>
      <c r="T13" s="283" t="s">
        <v>1907</v>
      </c>
      <c r="U13" s="280" t="s">
        <v>1908</v>
      </c>
      <c r="V13" s="280" t="s">
        <v>1909</v>
      </c>
      <c r="W13" s="280" t="s">
        <v>1910</v>
      </c>
      <c r="X13" s="544" t="s">
        <v>1911</v>
      </c>
      <c r="Y13" s="731" t="s">
        <v>1912</v>
      </c>
      <c r="Z13" s="305" t="s">
        <v>1913</v>
      </c>
      <c r="AA13" s="536" t="s">
        <v>1914</v>
      </c>
      <c r="AB13" s="284" t="s">
        <v>1915</v>
      </c>
      <c r="AC13" s="280" t="s">
        <v>1916</v>
      </c>
      <c r="AD13" s="257" t="s">
        <v>1917</v>
      </c>
      <c r="AE13" s="280" t="s">
        <v>1918</v>
      </c>
      <c r="AF13" s="280" t="s">
        <v>1919</v>
      </c>
      <c r="AG13" s="284" t="s">
        <v>1920</v>
      </c>
      <c r="AH13" s="280" t="s">
        <v>1921</v>
      </c>
      <c r="AI13" s="255" t="s">
        <v>1922</v>
      </c>
      <c r="AJ13" s="305" t="s">
        <v>1923</v>
      </c>
      <c r="AK13" s="280" t="s">
        <v>1924</v>
      </c>
      <c r="AL13" s="590" t="s">
        <v>1925</v>
      </c>
      <c r="AM13" s="536" t="s">
        <v>1926</v>
      </c>
      <c r="AN13" s="280" t="s">
        <v>1927</v>
      </c>
      <c r="AO13" s="280" t="s">
        <v>1928</v>
      </c>
      <c r="AP13" s="280" t="s">
        <v>1929</v>
      </c>
      <c r="AQ13" s="280" t="s">
        <v>1930</v>
      </c>
      <c r="AR13" s="280" t="s">
        <v>1931</v>
      </c>
      <c r="AS13" s="280" t="s">
        <v>1932</v>
      </c>
      <c r="AT13" s="285" t="s">
        <v>1933</v>
      </c>
      <c r="AU13" s="305" t="s">
        <v>1934</v>
      </c>
      <c r="AV13" s="305" t="s">
        <v>1935</v>
      </c>
      <c r="AW13" s="305" t="s">
        <v>1936</v>
      </c>
      <c r="AX13" s="585" t="s">
        <v>1937</v>
      </c>
      <c r="AY13" s="731" t="s">
        <v>1938</v>
      </c>
      <c r="AZ13" s="305" t="s">
        <v>1939</v>
      </c>
      <c r="BA13" s="536" t="s">
        <v>1940</v>
      </c>
      <c r="BB13" s="731" t="s">
        <v>1941</v>
      </c>
      <c r="BC13" s="305" t="s">
        <v>1942</v>
      </c>
      <c r="BD13" s="305" t="s">
        <v>1943</v>
      </c>
      <c r="BE13" s="305" t="s">
        <v>1944</v>
      </c>
      <c r="BF13" s="536" t="s">
        <v>1945</v>
      </c>
      <c r="BG13" s="731" t="s">
        <v>1946</v>
      </c>
      <c r="BH13" s="305" t="s">
        <v>1947</v>
      </c>
      <c r="BI13" s="305" t="s">
        <v>1948</v>
      </c>
      <c r="BJ13" s="305" t="s">
        <v>1949</v>
      </c>
      <c r="BK13" s="536" t="s">
        <v>1950</v>
      </c>
      <c r="BL13" s="731" t="s">
        <v>1951</v>
      </c>
      <c r="BM13" s="305" t="s">
        <v>1952</v>
      </c>
      <c r="BN13" s="305" t="s">
        <v>1953</v>
      </c>
      <c r="BO13" s="305" t="s">
        <v>1954</v>
      </c>
      <c r="BP13" s="536" t="s">
        <v>1955</v>
      </c>
      <c r="BQ13" s="731" t="s">
        <v>1956</v>
      </c>
      <c r="BR13" s="305" t="s">
        <v>1957</v>
      </c>
      <c r="BS13" s="305" t="s">
        <v>1958</v>
      </c>
      <c r="BT13" s="305" t="s">
        <v>1959</v>
      </c>
      <c r="BU13" s="536" t="s">
        <v>1960</v>
      </c>
    </row>
    <row r="14" spans="1:73" s="388" customFormat="1" ht="39" customHeight="1" x14ac:dyDescent="0.25">
      <c r="A14" s="374" t="s">
        <v>1961</v>
      </c>
      <c r="B14" s="728" t="s">
        <v>183</v>
      </c>
      <c r="C14" s="374" t="s">
        <v>1962</v>
      </c>
      <c r="D14" s="728" t="s">
        <v>1963</v>
      </c>
      <c r="E14" s="374" t="s">
        <v>123</v>
      </c>
      <c r="F14" s="374" t="s">
        <v>645</v>
      </c>
      <c r="G14" s="374" t="s">
        <v>1964</v>
      </c>
      <c r="H14" s="374" t="s">
        <v>647</v>
      </c>
      <c r="I14" s="374" t="s">
        <v>1965</v>
      </c>
      <c r="J14" s="374" t="s">
        <v>658</v>
      </c>
      <c r="K14" s="374" t="s">
        <v>122</v>
      </c>
      <c r="L14" s="374" t="s">
        <v>122</v>
      </c>
      <c r="M14" s="374" t="s">
        <v>658</v>
      </c>
      <c r="N14" s="374" t="s">
        <v>632</v>
      </c>
      <c r="O14" s="374" t="s">
        <v>633</v>
      </c>
      <c r="P14" s="584" t="s">
        <v>1966</v>
      </c>
      <c r="Q14" s="374" t="s">
        <v>1967</v>
      </c>
      <c r="R14" s="374" t="s">
        <v>1968</v>
      </c>
      <c r="S14" s="374" t="s">
        <v>1969</v>
      </c>
      <c r="T14" s="374" t="s">
        <v>1970</v>
      </c>
      <c r="U14" s="374" t="s">
        <v>1971</v>
      </c>
      <c r="V14" s="374" t="s">
        <v>123</v>
      </c>
      <c r="W14" s="378" t="s">
        <v>1972</v>
      </c>
      <c r="X14" s="583" t="s">
        <v>1973</v>
      </c>
      <c r="Y14" s="584"/>
      <c r="Z14" s="732"/>
      <c r="AA14" s="584" t="s">
        <v>1974</v>
      </c>
      <c r="AB14" s="374" t="s">
        <v>123</v>
      </c>
      <c r="AC14" s="379" t="s">
        <v>1975</v>
      </c>
      <c r="AD14" s="584" t="s">
        <v>1976</v>
      </c>
      <c r="AE14" s="374" t="s">
        <v>1977</v>
      </c>
      <c r="AF14" s="374" t="s">
        <v>1978</v>
      </c>
      <c r="AG14" s="380" t="s">
        <v>1979</v>
      </c>
      <c r="AH14" s="381" t="s">
        <v>1980</v>
      </c>
      <c r="AI14" s="587" t="s">
        <v>1981</v>
      </c>
      <c r="AJ14" s="373" t="s">
        <v>1982</v>
      </c>
      <c r="AK14" s="374" t="s">
        <v>1983</v>
      </c>
      <c r="AL14" s="591"/>
      <c r="AM14" s="588" t="s">
        <v>122</v>
      </c>
      <c r="AN14" s="382" t="s">
        <v>1984</v>
      </c>
      <c r="AO14" s="382" t="s">
        <v>1985</v>
      </c>
      <c r="AP14" s="383" t="s">
        <v>1986</v>
      </c>
      <c r="AQ14" s="383" t="s">
        <v>1987</v>
      </c>
      <c r="AR14" s="384" t="s">
        <v>1985</v>
      </c>
      <c r="AS14" s="384" t="s">
        <v>1988</v>
      </c>
      <c r="AT14" s="385" t="s">
        <v>1989</v>
      </c>
      <c r="AU14" s="377" t="s">
        <v>1990</v>
      </c>
      <c r="AV14" s="386" t="s">
        <v>1991</v>
      </c>
      <c r="AW14" s="387" t="s">
        <v>1992</v>
      </c>
      <c r="AX14" s="592" t="s">
        <v>1993</v>
      </c>
      <c r="AY14" s="584" t="s">
        <v>1994</v>
      </c>
      <c r="AZ14" s="733" t="s">
        <v>1995</v>
      </c>
      <c r="BA14" s="537" t="s">
        <v>1996</v>
      </c>
      <c r="BB14" s="584" t="s">
        <v>1997</v>
      </c>
      <c r="BC14" s="734" t="s">
        <v>1998</v>
      </c>
      <c r="BD14" s="734" t="s">
        <v>681</v>
      </c>
      <c r="BE14" s="735" t="s">
        <v>122</v>
      </c>
      <c r="BF14" s="626" t="s">
        <v>692</v>
      </c>
      <c r="BG14" s="584" t="s">
        <v>1997</v>
      </c>
      <c r="BH14" s="734" t="s">
        <v>1998</v>
      </c>
      <c r="BI14" s="734" t="s">
        <v>681</v>
      </c>
      <c r="BJ14" s="735" t="s">
        <v>122</v>
      </c>
      <c r="BK14" s="626" t="s">
        <v>692</v>
      </c>
      <c r="BL14" s="584" t="s">
        <v>1997</v>
      </c>
      <c r="BM14" s="734" t="s">
        <v>1998</v>
      </c>
      <c r="BN14" s="734" t="s">
        <v>681</v>
      </c>
      <c r="BO14" s="735" t="s">
        <v>122</v>
      </c>
      <c r="BP14" s="626" t="s">
        <v>692</v>
      </c>
      <c r="BQ14" s="584" t="s">
        <v>1997</v>
      </c>
      <c r="BR14" s="734" t="s">
        <v>1998</v>
      </c>
      <c r="BS14" s="734" t="s">
        <v>681</v>
      </c>
      <c r="BT14" s="735" t="s">
        <v>122</v>
      </c>
      <c r="BU14" s="626" t="s">
        <v>692</v>
      </c>
    </row>
    <row r="15" spans="1:73" s="114" customFormat="1" x14ac:dyDescent="0.25">
      <c r="A15" s="1169" t="s">
        <v>1999</v>
      </c>
      <c r="B15" s="917"/>
      <c r="C15" s="1099"/>
      <c r="D15" s="1099"/>
      <c r="E15" s="1099"/>
      <c r="F15" s="1099" t="s">
        <v>1982</v>
      </c>
      <c r="G15" s="1099" t="s">
        <v>1982</v>
      </c>
      <c r="H15" s="1099" t="s">
        <v>1982</v>
      </c>
      <c r="I15" s="1099" t="s">
        <v>1982</v>
      </c>
      <c r="J15" s="1099" t="s">
        <v>1982</v>
      </c>
      <c r="K15" s="1099"/>
      <c r="L15" s="1099"/>
      <c r="M15" s="924"/>
      <c r="N15" s="1221"/>
      <c r="O15" s="1221"/>
      <c r="P15" s="1100"/>
      <c r="Q15" s="1099" t="s">
        <v>1982</v>
      </c>
      <c r="R15" s="1099" t="s">
        <v>1982</v>
      </c>
      <c r="S15" s="1099"/>
      <c r="T15" s="1099" t="s">
        <v>1982</v>
      </c>
      <c r="U15" s="1099" t="s">
        <v>1982</v>
      </c>
      <c r="V15" s="1099"/>
      <c r="W15" s="1099"/>
      <c r="X15" s="1101" t="s">
        <v>1982</v>
      </c>
      <c r="Y15" s="879"/>
      <c r="Z15" s="1102"/>
      <c r="AA15" s="1102"/>
      <c r="AB15" s="1099" t="s">
        <v>1982</v>
      </c>
      <c r="AC15" s="1103"/>
      <c r="AD15" s="879"/>
      <c r="AE15" s="932"/>
      <c r="AF15" s="932"/>
      <c r="AG15" s="937"/>
      <c r="AH15" s="1104"/>
      <c r="AI15" s="886"/>
      <c r="AJ15" s="880" t="s">
        <v>1982</v>
      </c>
      <c r="AK15" s="1244"/>
      <c r="AL15" s="1105"/>
      <c r="AM15" s="1102"/>
      <c r="AN15" s="1106"/>
      <c r="AO15" s="1106"/>
      <c r="AP15" s="183">
        <f t="shared" ref="AP15:AP46" si="0">$M15*AN15</f>
        <v>0</v>
      </c>
      <c r="AQ15" s="183">
        <f t="shared" ref="AQ15:AQ46" si="1">$M15*AO15</f>
        <v>0</v>
      </c>
      <c r="AR15" s="1116"/>
      <c r="AS15" s="1116"/>
      <c r="AT15" s="1117"/>
      <c r="AU15" s="1117"/>
      <c r="AV15" s="1117"/>
      <c r="AW15" s="120">
        <f t="shared" ref="AW15:AW46" si="2">AR15+(M15*AN15)+AT15</f>
        <v>0</v>
      </c>
      <c r="AX15" s="593">
        <f t="shared" ref="AX15:AX46" si="3">AS15+($M15*AO15)+AU15</f>
        <v>0</v>
      </c>
      <c r="AY15" s="1100"/>
      <c r="AZ15" s="1120"/>
      <c r="BA15" s="1101"/>
      <c r="BB15" s="1121"/>
      <c r="BC15" s="1122"/>
      <c r="BD15" s="1123"/>
      <c r="BE15" s="877"/>
      <c r="BF15" s="884"/>
      <c r="BG15" s="1121"/>
      <c r="BH15" s="1122"/>
      <c r="BI15" s="1123"/>
      <c r="BJ15" s="877"/>
      <c r="BK15" s="884"/>
      <c r="BL15" s="1121"/>
      <c r="BM15" s="1122"/>
      <c r="BN15" s="1123"/>
      <c r="BO15" s="877"/>
      <c r="BP15" s="884"/>
      <c r="BQ15" s="1121"/>
      <c r="BR15" s="1122"/>
      <c r="BS15" s="1123"/>
      <c r="BT15" s="877"/>
      <c r="BU15" s="884"/>
    </row>
    <row r="16" spans="1:73" s="114" customFormat="1" x14ac:dyDescent="0.25">
      <c r="A16" s="1169" t="s">
        <v>2000</v>
      </c>
      <c r="B16" s="917"/>
      <c r="C16" s="1099"/>
      <c r="D16" s="1099"/>
      <c r="E16" s="1099"/>
      <c r="F16" s="1099" t="s">
        <v>1982</v>
      </c>
      <c r="G16" s="1099" t="s">
        <v>1982</v>
      </c>
      <c r="H16" s="1099" t="s">
        <v>1982</v>
      </c>
      <c r="I16" s="1099" t="s">
        <v>1982</v>
      </c>
      <c r="J16" s="1099" t="s">
        <v>1982</v>
      </c>
      <c r="K16" s="1099"/>
      <c r="L16" s="1099"/>
      <c r="M16" s="924"/>
      <c r="N16" s="1221"/>
      <c r="O16" s="1221"/>
      <c r="P16" s="1100"/>
      <c r="Q16" s="1099" t="s">
        <v>1982</v>
      </c>
      <c r="R16" s="1099" t="s">
        <v>1982</v>
      </c>
      <c r="S16" s="1099"/>
      <c r="T16" s="1099" t="s">
        <v>1982</v>
      </c>
      <c r="U16" s="1099" t="s">
        <v>1982</v>
      </c>
      <c r="V16" s="1099"/>
      <c r="W16" s="1099"/>
      <c r="X16" s="1101" t="s">
        <v>1982</v>
      </c>
      <c r="Y16" s="879"/>
      <c r="Z16" s="1102"/>
      <c r="AA16" s="1102"/>
      <c r="AB16" s="1099" t="s">
        <v>1982</v>
      </c>
      <c r="AC16" s="1103"/>
      <c r="AD16" s="879"/>
      <c r="AE16" s="932"/>
      <c r="AF16" s="932"/>
      <c r="AG16" s="937"/>
      <c r="AH16" s="1104"/>
      <c r="AI16" s="886"/>
      <c r="AJ16" s="880" t="s">
        <v>1982</v>
      </c>
      <c r="AK16" s="1244"/>
      <c r="AL16" s="1105"/>
      <c r="AM16" s="1102"/>
      <c r="AN16" s="1106"/>
      <c r="AO16" s="1106"/>
      <c r="AP16" s="183">
        <f t="shared" si="0"/>
        <v>0</v>
      </c>
      <c r="AQ16" s="183">
        <f t="shared" si="1"/>
        <v>0</v>
      </c>
      <c r="AR16" s="1116"/>
      <c r="AS16" s="1116"/>
      <c r="AT16" s="1117"/>
      <c r="AU16" s="1117"/>
      <c r="AV16" s="1117"/>
      <c r="AW16" s="120">
        <f t="shared" si="2"/>
        <v>0</v>
      </c>
      <c r="AX16" s="593">
        <f t="shared" si="3"/>
        <v>0</v>
      </c>
      <c r="AY16" s="1100"/>
      <c r="AZ16" s="1120"/>
      <c r="BA16" s="1101"/>
      <c r="BB16" s="1121"/>
      <c r="BC16" s="1122"/>
      <c r="BD16" s="1123"/>
      <c r="BE16" s="877"/>
      <c r="BF16" s="884"/>
      <c r="BG16" s="1121"/>
      <c r="BH16" s="1122"/>
      <c r="BI16" s="1123"/>
      <c r="BJ16" s="877"/>
      <c r="BK16" s="884"/>
      <c r="BL16" s="1121"/>
      <c r="BM16" s="1122"/>
      <c r="BN16" s="1123"/>
      <c r="BO16" s="877"/>
      <c r="BP16" s="884"/>
      <c r="BQ16" s="1121"/>
      <c r="BR16" s="1122"/>
      <c r="BS16" s="1123"/>
      <c r="BT16" s="877"/>
      <c r="BU16" s="884"/>
    </row>
    <row r="17" spans="1:73" s="114" customFormat="1" x14ac:dyDescent="0.25">
      <c r="A17" s="1169" t="s">
        <v>2001</v>
      </c>
      <c r="B17" s="917"/>
      <c r="C17" s="1099"/>
      <c r="D17" s="1099"/>
      <c r="E17" s="1099"/>
      <c r="F17" s="1099" t="s">
        <v>1982</v>
      </c>
      <c r="G17" s="1099" t="s">
        <v>1982</v>
      </c>
      <c r="H17" s="1099" t="s">
        <v>1982</v>
      </c>
      <c r="I17" s="1099" t="s">
        <v>1982</v>
      </c>
      <c r="J17" s="1099" t="s">
        <v>1982</v>
      </c>
      <c r="K17" s="1099"/>
      <c r="L17" s="1099"/>
      <c r="M17" s="924"/>
      <c r="N17" s="1221"/>
      <c r="O17" s="1221"/>
      <c r="P17" s="1100"/>
      <c r="Q17" s="1099" t="s">
        <v>1982</v>
      </c>
      <c r="R17" s="1099" t="s">
        <v>1982</v>
      </c>
      <c r="S17" s="1099"/>
      <c r="T17" s="1099" t="s">
        <v>1982</v>
      </c>
      <c r="U17" s="1099" t="s">
        <v>1982</v>
      </c>
      <c r="V17" s="1099"/>
      <c r="W17" s="1099"/>
      <c r="X17" s="1101" t="s">
        <v>1982</v>
      </c>
      <c r="Y17" s="879"/>
      <c r="Z17" s="1102"/>
      <c r="AA17" s="1102"/>
      <c r="AB17" s="1099" t="s">
        <v>1982</v>
      </c>
      <c r="AC17" s="1103"/>
      <c r="AD17" s="879"/>
      <c r="AE17" s="932"/>
      <c r="AF17" s="932"/>
      <c r="AG17" s="937"/>
      <c r="AH17" s="1104"/>
      <c r="AI17" s="886"/>
      <c r="AJ17" s="880" t="s">
        <v>1982</v>
      </c>
      <c r="AK17" s="1244"/>
      <c r="AL17" s="1105"/>
      <c r="AM17" s="1102"/>
      <c r="AN17" s="1106"/>
      <c r="AO17" s="1106"/>
      <c r="AP17" s="183">
        <f t="shared" si="0"/>
        <v>0</v>
      </c>
      <c r="AQ17" s="183">
        <f t="shared" si="1"/>
        <v>0</v>
      </c>
      <c r="AR17" s="1116"/>
      <c r="AS17" s="1116"/>
      <c r="AT17" s="1117"/>
      <c r="AU17" s="1117"/>
      <c r="AV17" s="1117"/>
      <c r="AW17" s="120">
        <f t="shared" si="2"/>
        <v>0</v>
      </c>
      <c r="AX17" s="593">
        <f t="shared" si="3"/>
        <v>0</v>
      </c>
      <c r="AY17" s="1100"/>
      <c r="AZ17" s="1120"/>
      <c r="BA17" s="1101"/>
      <c r="BB17" s="1121"/>
      <c r="BC17" s="1122"/>
      <c r="BD17" s="1123"/>
      <c r="BE17" s="877"/>
      <c r="BF17" s="932"/>
      <c r="BG17" s="1121"/>
      <c r="BH17" s="1122"/>
      <c r="BI17" s="1123"/>
      <c r="BJ17" s="877"/>
      <c r="BK17" s="932"/>
      <c r="BL17" s="1121"/>
      <c r="BM17" s="1122"/>
      <c r="BN17" s="1123"/>
      <c r="BO17" s="877"/>
      <c r="BP17" s="932"/>
      <c r="BQ17" s="1121"/>
      <c r="BR17" s="1122"/>
      <c r="BS17" s="1123"/>
      <c r="BT17" s="877"/>
      <c r="BU17" s="932"/>
    </row>
    <row r="18" spans="1:73" s="114" customFormat="1" x14ac:dyDescent="0.25">
      <c r="A18" s="1169" t="s">
        <v>2002</v>
      </c>
      <c r="B18" s="917"/>
      <c r="C18" s="1099"/>
      <c r="D18" s="1099"/>
      <c r="E18" s="1099"/>
      <c r="F18" s="1099" t="s">
        <v>1982</v>
      </c>
      <c r="G18" s="1099" t="s">
        <v>1982</v>
      </c>
      <c r="H18" s="1099" t="s">
        <v>1982</v>
      </c>
      <c r="I18" s="1099" t="s">
        <v>1982</v>
      </c>
      <c r="J18" s="1099" t="s">
        <v>1982</v>
      </c>
      <c r="K18" s="1099"/>
      <c r="L18" s="1099"/>
      <c r="M18" s="924"/>
      <c r="N18" s="1221"/>
      <c r="O18" s="1221"/>
      <c r="P18" s="1100"/>
      <c r="Q18" s="1099" t="s">
        <v>1982</v>
      </c>
      <c r="R18" s="1099" t="s">
        <v>1982</v>
      </c>
      <c r="S18" s="1099"/>
      <c r="T18" s="1099" t="s">
        <v>1982</v>
      </c>
      <c r="U18" s="1099" t="s">
        <v>1982</v>
      </c>
      <c r="V18" s="1099"/>
      <c r="W18" s="1099"/>
      <c r="X18" s="1101" t="s">
        <v>1982</v>
      </c>
      <c r="Y18" s="879"/>
      <c r="Z18" s="1102"/>
      <c r="AA18" s="1102"/>
      <c r="AB18" s="1099" t="s">
        <v>1982</v>
      </c>
      <c r="AC18" s="1103"/>
      <c r="AD18" s="879"/>
      <c r="AE18" s="932"/>
      <c r="AF18" s="932"/>
      <c r="AG18" s="937"/>
      <c r="AH18" s="1104"/>
      <c r="AI18" s="886"/>
      <c r="AJ18" s="880" t="s">
        <v>1982</v>
      </c>
      <c r="AK18" s="1244"/>
      <c r="AL18" s="1105"/>
      <c r="AM18" s="1102"/>
      <c r="AN18" s="1106"/>
      <c r="AO18" s="1106"/>
      <c r="AP18" s="183">
        <f t="shared" si="0"/>
        <v>0</v>
      </c>
      <c r="AQ18" s="183">
        <f t="shared" si="1"/>
        <v>0</v>
      </c>
      <c r="AR18" s="1116"/>
      <c r="AS18" s="1116"/>
      <c r="AT18" s="1117"/>
      <c r="AU18" s="1117"/>
      <c r="AV18" s="1117"/>
      <c r="AW18" s="120">
        <f t="shared" si="2"/>
        <v>0</v>
      </c>
      <c r="AX18" s="593">
        <f t="shared" si="3"/>
        <v>0</v>
      </c>
      <c r="AY18" s="1100"/>
      <c r="AZ18" s="1120"/>
      <c r="BA18" s="1101"/>
      <c r="BB18" s="1121"/>
      <c r="BC18" s="1122"/>
      <c r="BD18" s="1123"/>
      <c r="BE18" s="877"/>
      <c r="BF18" s="1124"/>
      <c r="BG18" s="1121"/>
      <c r="BH18" s="1122"/>
      <c r="BI18" s="1123"/>
      <c r="BJ18" s="877"/>
      <c r="BK18" s="1124"/>
      <c r="BL18" s="1121"/>
      <c r="BM18" s="1122"/>
      <c r="BN18" s="1123"/>
      <c r="BO18" s="877"/>
      <c r="BP18" s="1124"/>
      <c r="BQ18" s="1121"/>
      <c r="BR18" s="1122"/>
      <c r="BS18" s="1123"/>
      <c r="BT18" s="877"/>
      <c r="BU18" s="1124"/>
    </row>
    <row r="19" spans="1:73" s="114" customFormat="1" x14ac:dyDescent="0.25">
      <c r="A19" s="1169" t="s">
        <v>2003</v>
      </c>
      <c r="B19" s="917"/>
      <c r="C19" s="1099"/>
      <c r="D19" s="1099"/>
      <c r="E19" s="1099"/>
      <c r="F19" s="1099" t="s">
        <v>1982</v>
      </c>
      <c r="G19" s="1099" t="s">
        <v>1982</v>
      </c>
      <c r="H19" s="1099" t="s">
        <v>1982</v>
      </c>
      <c r="I19" s="1099" t="s">
        <v>1982</v>
      </c>
      <c r="J19" s="1099" t="s">
        <v>1982</v>
      </c>
      <c r="K19" s="1099"/>
      <c r="L19" s="1099"/>
      <c r="M19" s="924"/>
      <c r="N19" s="1221"/>
      <c r="O19" s="1221"/>
      <c r="P19" s="1100"/>
      <c r="Q19" s="1099" t="s">
        <v>1982</v>
      </c>
      <c r="R19" s="1099" t="s">
        <v>1982</v>
      </c>
      <c r="S19" s="1099"/>
      <c r="T19" s="1099" t="s">
        <v>1982</v>
      </c>
      <c r="U19" s="1099" t="s">
        <v>1982</v>
      </c>
      <c r="V19" s="1099"/>
      <c r="W19" s="1099"/>
      <c r="X19" s="1101" t="s">
        <v>1982</v>
      </c>
      <c r="Y19" s="879"/>
      <c r="Z19" s="1102"/>
      <c r="AA19" s="1102"/>
      <c r="AB19" s="1099" t="s">
        <v>1982</v>
      </c>
      <c r="AC19" s="1103"/>
      <c r="AD19" s="879"/>
      <c r="AE19" s="932"/>
      <c r="AF19" s="932"/>
      <c r="AG19" s="937"/>
      <c r="AH19" s="1104"/>
      <c r="AI19" s="886"/>
      <c r="AJ19" s="880" t="s">
        <v>1982</v>
      </c>
      <c r="AK19" s="1244"/>
      <c r="AL19" s="1105"/>
      <c r="AM19" s="1102"/>
      <c r="AN19" s="1106"/>
      <c r="AO19" s="1106"/>
      <c r="AP19" s="183">
        <f t="shared" si="0"/>
        <v>0</v>
      </c>
      <c r="AQ19" s="183">
        <f t="shared" si="1"/>
        <v>0</v>
      </c>
      <c r="AR19" s="1116"/>
      <c r="AS19" s="1116"/>
      <c r="AT19" s="1117"/>
      <c r="AU19" s="1117"/>
      <c r="AV19" s="1117"/>
      <c r="AW19" s="120">
        <f t="shared" si="2"/>
        <v>0</v>
      </c>
      <c r="AX19" s="593">
        <f t="shared" si="3"/>
        <v>0</v>
      </c>
      <c r="AY19" s="1100"/>
      <c r="AZ19" s="1120"/>
      <c r="BA19" s="1101"/>
      <c r="BB19" s="1121"/>
      <c r="BC19" s="1122"/>
      <c r="BD19" s="1123"/>
      <c r="BE19" s="877"/>
      <c r="BF19" s="1124"/>
      <c r="BG19" s="1121"/>
      <c r="BH19" s="1122"/>
      <c r="BI19" s="1123"/>
      <c r="BJ19" s="877"/>
      <c r="BK19" s="1124"/>
      <c r="BL19" s="1121"/>
      <c r="BM19" s="1122"/>
      <c r="BN19" s="1123"/>
      <c r="BO19" s="877"/>
      <c r="BP19" s="1124"/>
      <c r="BQ19" s="1121"/>
      <c r="BR19" s="1122"/>
      <c r="BS19" s="1123"/>
      <c r="BT19" s="877"/>
      <c r="BU19" s="1124"/>
    </row>
    <row r="20" spans="1:73" s="114" customFormat="1" x14ac:dyDescent="0.25">
      <c r="A20" s="1169" t="s">
        <v>2004</v>
      </c>
      <c r="B20" s="917"/>
      <c r="C20" s="1099"/>
      <c r="D20" s="1099"/>
      <c r="E20" s="1099"/>
      <c r="F20" s="1099" t="s">
        <v>1982</v>
      </c>
      <c r="G20" s="1099" t="s">
        <v>1982</v>
      </c>
      <c r="H20" s="1099" t="s">
        <v>1982</v>
      </c>
      <c r="I20" s="1099" t="s">
        <v>1982</v>
      </c>
      <c r="J20" s="1099" t="s">
        <v>1982</v>
      </c>
      <c r="K20" s="1099"/>
      <c r="L20" s="1099"/>
      <c r="M20" s="924"/>
      <c r="N20" s="1221"/>
      <c r="O20" s="1221"/>
      <c r="P20" s="1100"/>
      <c r="Q20" s="1099" t="s">
        <v>1982</v>
      </c>
      <c r="R20" s="1099" t="s">
        <v>1982</v>
      </c>
      <c r="S20" s="1099"/>
      <c r="T20" s="1099" t="s">
        <v>1982</v>
      </c>
      <c r="U20" s="1099" t="s">
        <v>1982</v>
      </c>
      <c r="V20" s="1099"/>
      <c r="W20" s="1099"/>
      <c r="X20" s="1101" t="s">
        <v>1982</v>
      </c>
      <c r="Y20" s="879"/>
      <c r="Z20" s="1102"/>
      <c r="AA20" s="1102"/>
      <c r="AB20" s="1099" t="s">
        <v>1982</v>
      </c>
      <c r="AC20" s="1103"/>
      <c r="AD20" s="879"/>
      <c r="AE20" s="932"/>
      <c r="AF20" s="932"/>
      <c r="AG20" s="937"/>
      <c r="AH20" s="1104"/>
      <c r="AI20" s="886"/>
      <c r="AJ20" s="880" t="s">
        <v>1982</v>
      </c>
      <c r="AK20" s="1244"/>
      <c r="AL20" s="1105"/>
      <c r="AM20" s="1102"/>
      <c r="AN20" s="1106"/>
      <c r="AO20" s="1106"/>
      <c r="AP20" s="183">
        <f t="shared" si="0"/>
        <v>0</v>
      </c>
      <c r="AQ20" s="183">
        <f t="shared" si="1"/>
        <v>0</v>
      </c>
      <c r="AR20" s="1116"/>
      <c r="AS20" s="1116"/>
      <c r="AT20" s="1117"/>
      <c r="AU20" s="1117"/>
      <c r="AV20" s="1117"/>
      <c r="AW20" s="120">
        <f t="shared" si="2"/>
        <v>0</v>
      </c>
      <c r="AX20" s="593">
        <f t="shared" si="3"/>
        <v>0</v>
      </c>
      <c r="AY20" s="1100"/>
      <c r="AZ20" s="1120"/>
      <c r="BA20" s="1101"/>
      <c r="BB20" s="1121"/>
      <c r="BC20" s="1122"/>
      <c r="BD20" s="1123"/>
      <c r="BE20" s="877"/>
      <c r="BF20" s="1124"/>
      <c r="BG20" s="1121"/>
      <c r="BH20" s="1122"/>
      <c r="BI20" s="1123"/>
      <c r="BJ20" s="877"/>
      <c r="BK20" s="1124"/>
      <c r="BL20" s="1121"/>
      <c r="BM20" s="1122"/>
      <c r="BN20" s="1123"/>
      <c r="BO20" s="877"/>
      <c r="BP20" s="1124"/>
      <c r="BQ20" s="1121"/>
      <c r="BR20" s="1122"/>
      <c r="BS20" s="1123"/>
      <c r="BT20" s="877"/>
      <c r="BU20" s="1124"/>
    </row>
    <row r="21" spans="1:73" s="114" customFormat="1" x14ac:dyDescent="0.25">
      <c r="A21" s="1169" t="s">
        <v>2005</v>
      </c>
      <c r="B21" s="917"/>
      <c r="C21" s="1099"/>
      <c r="D21" s="1099"/>
      <c r="E21" s="1099"/>
      <c r="F21" s="1099" t="s">
        <v>1982</v>
      </c>
      <c r="G21" s="1099" t="s">
        <v>1982</v>
      </c>
      <c r="H21" s="1099" t="s">
        <v>1982</v>
      </c>
      <c r="I21" s="1099" t="s">
        <v>1982</v>
      </c>
      <c r="J21" s="1099" t="s">
        <v>1982</v>
      </c>
      <c r="K21" s="1099"/>
      <c r="L21" s="1099"/>
      <c r="M21" s="924"/>
      <c r="N21" s="1221"/>
      <c r="O21" s="1221"/>
      <c r="P21" s="1100"/>
      <c r="Q21" s="1099" t="s">
        <v>1982</v>
      </c>
      <c r="R21" s="1099" t="s">
        <v>1982</v>
      </c>
      <c r="S21" s="1099"/>
      <c r="T21" s="1099" t="s">
        <v>1982</v>
      </c>
      <c r="U21" s="1099" t="s">
        <v>1982</v>
      </c>
      <c r="V21" s="1099"/>
      <c r="W21" s="1099"/>
      <c r="X21" s="1101" t="s">
        <v>1982</v>
      </c>
      <c r="Y21" s="879"/>
      <c r="Z21" s="1102"/>
      <c r="AA21" s="1102"/>
      <c r="AB21" s="1099" t="s">
        <v>1982</v>
      </c>
      <c r="AC21" s="1103"/>
      <c r="AD21" s="879"/>
      <c r="AE21" s="932"/>
      <c r="AF21" s="932"/>
      <c r="AG21" s="937"/>
      <c r="AH21" s="1104"/>
      <c r="AI21" s="886"/>
      <c r="AJ21" s="880" t="s">
        <v>1982</v>
      </c>
      <c r="AK21" s="1244"/>
      <c r="AL21" s="1105"/>
      <c r="AM21" s="1102"/>
      <c r="AN21" s="1106"/>
      <c r="AO21" s="1106"/>
      <c r="AP21" s="183">
        <f t="shared" si="0"/>
        <v>0</v>
      </c>
      <c r="AQ21" s="183">
        <f t="shared" si="1"/>
        <v>0</v>
      </c>
      <c r="AR21" s="1116"/>
      <c r="AS21" s="1116"/>
      <c r="AT21" s="1117"/>
      <c r="AU21" s="1117"/>
      <c r="AV21" s="1117"/>
      <c r="AW21" s="120">
        <f t="shared" si="2"/>
        <v>0</v>
      </c>
      <c r="AX21" s="593">
        <f t="shared" si="3"/>
        <v>0</v>
      </c>
      <c r="AY21" s="1100"/>
      <c r="AZ21" s="1120"/>
      <c r="BA21" s="1101"/>
      <c r="BB21" s="1121"/>
      <c r="BC21" s="1122"/>
      <c r="BD21" s="1123"/>
      <c r="BE21" s="877"/>
      <c r="BF21" s="1124"/>
      <c r="BG21" s="1121"/>
      <c r="BH21" s="1122"/>
      <c r="BI21" s="1123"/>
      <c r="BJ21" s="877"/>
      <c r="BK21" s="1124"/>
      <c r="BL21" s="1121"/>
      <c r="BM21" s="1122"/>
      <c r="BN21" s="1123"/>
      <c r="BO21" s="877"/>
      <c r="BP21" s="1124"/>
      <c r="BQ21" s="1121"/>
      <c r="BR21" s="1122"/>
      <c r="BS21" s="1123"/>
      <c r="BT21" s="877"/>
      <c r="BU21" s="1124"/>
    </row>
    <row r="22" spans="1:73" s="114" customFormat="1" x14ac:dyDescent="0.25">
      <c r="A22" s="1169" t="s">
        <v>2006</v>
      </c>
      <c r="B22" s="917"/>
      <c r="C22" s="1099"/>
      <c r="D22" s="1099"/>
      <c r="E22" s="1099"/>
      <c r="F22" s="1099" t="s">
        <v>1982</v>
      </c>
      <c r="G22" s="1099" t="s">
        <v>1982</v>
      </c>
      <c r="H22" s="1099" t="s">
        <v>1982</v>
      </c>
      <c r="I22" s="1099" t="s">
        <v>1982</v>
      </c>
      <c r="J22" s="1099" t="s">
        <v>1982</v>
      </c>
      <c r="K22" s="1099"/>
      <c r="L22" s="1099"/>
      <c r="M22" s="924"/>
      <c r="N22" s="1221"/>
      <c r="O22" s="1221"/>
      <c r="P22" s="1100"/>
      <c r="Q22" s="1099" t="s">
        <v>1982</v>
      </c>
      <c r="R22" s="1099" t="s">
        <v>1982</v>
      </c>
      <c r="S22" s="1099"/>
      <c r="T22" s="1099" t="s">
        <v>1982</v>
      </c>
      <c r="U22" s="1099" t="s">
        <v>1982</v>
      </c>
      <c r="V22" s="1099"/>
      <c r="W22" s="1099"/>
      <c r="X22" s="1101" t="s">
        <v>1982</v>
      </c>
      <c r="Y22" s="879"/>
      <c r="Z22" s="1102"/>
      <c r="AA22" s="1102"/>
      <c r="AB22" s="1099" t="s">
        <v>1982</v>
      </c>
      <c r="AC22" s="1103"/>
      <c r="AD22" s="879"/>
      <c r="AE22" s="932"/>
      <c r="AF22" s="932"/>
      <c r="AG22" s="937"/>
      <c r="AH22" s="1104"/>
      <c r="AI22" s="886"/>
      <c r="AJ22" s="880" t="s">
        <v>1982</v>
      </c>
      <c r="AK22" s="1244"/>
      <c r="AL22" s="1105"/>
      <c r="AM22" s="1102"/>
      <c r="AN22" s="1106"/>
      <c r="AO22" s="1106"/>
      <c r="AP22" s="183">
        <f t="shared" si="0"/>
        <v>0</v>
      </c>
      <c r="AQ22" s="183">
        <f t="shared" si="1"/>
        <v>0</v>
      </c>
      <c r="AR22" s="1116"/>
      <c r="AS22" s="1116"/>
      <c r="AT22" s="1117"/>
      <c r="AU22" s="1117"/>
      <c r="AV22" s="1117"/>
      <c r="AW22" s="120">
        <f t="shared" si="2"/>
        <v>0</v>
      </c>
      <c r="AX22" s="593">
        <f t="shared" si="3"/>
        <v>0</v>
      </c>
      <c r="AY22" s="1100"/>
      <c r="AZ22" s="1120"/>
      <c r="BA22" s="1101"/>
      <c r="BB22" s="1121"/>
      <c r="BC22" s="1122"/>
      <c r="BD22" s="1123"/>
      <c r="BE22" s="877"/>
      <c r="BF22" s="1124"/>
      <c r="BG22" s="1121"/>
      <c r="BH22" s="1122"/>
      <c r="BI22" s="1123"/>
      <c r="BJ22" s="877"/>
      <c r="BK22" s="1124"/>
      <c r="BL22" s="1121"/>
      <c r="BM22" s="1122"/>
      <c r="BN22" s="1123"/>
      <c r="BO22" s="877"/>
      <c r="BP22" s="1124"/>
      <c r="BQ22" s="1121"/>
      <c r="BR22" s="1122"/>
      <c r="BS22" s="1123"/>
      <c r="BT22" s="877"/>
      <c r="BU22" s="1124"/>
    </row>
    <row r="23" spans="1:73" s="114" customFormat="1" x14ac:dyDescent="0.25">
      <c r="A23" s="1169" t="s">
        <v>2007</v>
      </c>
      <c r="B23" s="917"/>
      <c r="C23" s="1099"/>
      <c r="D23" s="1099"/>
      <c r="E23" s="1099"/>
      <c r="F23" s="1099" t="s">
        <v>1982</v>
      </c>
      <c r="G23" s="1099" t="s">
        <v>1982</v>
      </c>
      <c r="H23" s="1099" t="s">
        <v>1982</v>
      </c>
      <c r="I23" s="1099" t="s">
        <v>1982</v>
      </c>
      <c r="J23" s="1099" t="s">
        <v>1982</v>
      </c>
      <c r="K23" s="1099"/>
      <c r="L23" s="1099"/>
      <c r="M23" s="924"/>
      <c r="N23" s="1221"/>
      <c r="O23" s="1221"/>
      <c r="P23" s="1100"/>
      <c r="Q23" s="1099" t="s">
        <v>1982</v>
      </c>
      <c r="R23" s="1099" t="s">
        <v>1982</v>
      </c>
      <c r="S23" s="1099"/>
      <c r="T23" s="1099" t="s">
        <v>1982</v>
      </c>
      <c r="U23" s="1099" t="s">
        <v>1982</v>
      </c>
      <c r="V23" s="1099"/>
      <c r="W23" s="1099"/>
      <c r="X23" s="1101" t="s">
        <v>1982</v>
      </c>
      <c r="Y23" s="879"/>
      <c r="Z23" s="1102"/>
      <c r="AA23" s="1102"/>
      <c r="AB23" s="1099" t="s">
        <v>1982</v>
      </c>
      <c r="AC23" s="1103"/>
      <c r="AD23" s="879"/>
      <c r="AE23" s="932"/>
      <c r="AF23" s="932"/>
      <c r="AG23" s="937"/>
      <c r="AH23" s="1104"/>
      <c r="AI23" s="886"/>
      <c r="AJ23" s="880" t="s">
        <v>1982</v>
      </c>
      <c r="AK23" s="1244"/>
      <c r="AL23" s="1105"/>
      <c r="AM23" s="1102"/>
      <c r="AN23" s="1106"/>
      <c r="AO23" s="1106"/>
      <c r="AP23" s="183">
        <f t="shared" si="0"/>
        <v>0</v>
      </c>
      <c r="AQ23" s="183">
        <f t="shared" si="1"/>
        <v>0</v>
      </c>
      <c r="AR23" s="1116"/>
      <c r="AS23" s="1116"/>
      <c r="AT23" s="1117"/>
      <c r="AU23" s="1117"/>
      <c r="AV23" s="1117"/>
      <c r="AW23" s="120">
        <f t="shared" si="2"/>
        <v>0</v>
      </c>
      <c r="AX23" s="593">
        <f t="shared" si="3"/>
        <v>0</v>
      </c>
      <c r="AY23" s="1100"/>
      <c r="AZ23" s="1120"/>
      <c r="BA23" s="1101"/>
      <c r="BB23" s="1121"/>
      <c r="BC23" s="1122"/>
      <c r="BD23" s="1123"/>
      <c r="BE23" s="877"/>
      <c r="BF23" s="1124"/>
      <c r="BG23" s="1121"/>
      <c r="BH23" s="1122"/>
      <c r="BI23" s="1123"/>
      <c r="BJ23" s="877"/>
      <c r="BK23" s="1124"/>
      <c r="BL23" s="1121"/>
      <c r="BM23" s="1122"/>
      <c r="BN23" s="1123"/>
      <c r="BO23" s="877"/>
      <c r="BP23" s="1124"/>
      <c r="BQ23" s="1121"/>
      <c r="BR23" s="1122"/>
      <c r="BS23" s="1123"/>
      <c r="BT23" s="877"/>
      <c r="BU23" s="1124"/>
    </row>
    <row r="24" spans="1:73" s="114" customFormat="1" x14ac:dyDescent="0.25">
      <c r="A24" s="1169" t="s">
        <v>2008</v>
      </c>
      <c r="B24" s="917"/>
      <c r="C24" s="1099"/>
      <c r="D24" s="1099"/>
      <c r="E24" s="1099"/>
      <c r="F24" s="1099" t="s">
        <v>1982</v>
      </c>
      <c r="G24" s="1099" t="s">
        <v>1982</v>
      </c>
      <c r="H24" s="1099" t="s">
        <v>1982</v>
      </c>
      <c r="I24" s="1099" t="s">
        <v>1982</v>
      </c>
      <c r="J24" s="1099" t="s">
        <v>1982</v>
      </c>
      <c r="K24" s="1099"/>
      <c r="L24" s="1099"/>
      <c r="M24" s="924"/>
      <c r="N24" s="1221"/>
      <c r="O24" s="1221"/>
      <c r="P24" s="1100"/>
      <c r="Q24" s="1099" t="s">
        <v>1982</v>
      </c>
      <c r="R24" s="1099" t="s">
        <v>1982</v>
      </c>
      <c r="S24" s="1099"/>
      <c r="T24" s="1099" t="s">
        <v>1982</v>
      </c>
      <c r="U24" s="1099" t="s">
        <v>1982</v>
      </c>
      <c r="V24" s="1099"/>
      <c r="W24" s="1099"/>
      <c r="X24" s="1101" t="s">
        <v>1982</v>
      </c>
      <c r="Y24" s="879"/>
      <c r="Z24" s="1102"/>
      <c r="AA24" s="1102"/>
      <c r="AB24" s="1099" t="s">
        <v>1982</v>
      </c>
      <c r="AC24" s="1103"/>
      <c r="AD24" s="879"/>
      <c r="AE24" s="932"/>
      <c r="AF24" s="932"/>
      <c r="AG24" s="937"/>
      <c r="AH24" s="1104"/>
      <c r="AI24" s="886"/>
      <c r="AJ24" s="880" t="s">
        <v>1982</v>
      </c>
      <c r="AK24" s="1244"/>
      <c r="AL24" s="1105"/>
      <c r="AM24" s="1102"/>
      <c r="AN24" s="1106"/>
      <c r="AO24" s="1106"/>
      <c r="AP24" s="183">
        <f t="shared" si="0"/>
        <v>0</v>
      </c>
      <c r="AQ24" s="183">
        <f t="shared" si="1"/>
        <v>0</v>
      </c>
      <c r="AR24" s="1116"/>
      <c r="AS24" s="1116"/>
      <c r="AT24" s="1117"/>
      <c r="AU24" s="1117"/>
      <c r="AV24" s="1117"/>
      <c r="AW24" s="120">
        <f t="shared" si="2"/>
        <v>0</v>
      </c>
      <c r="AX24" s="593">
        <f t="shared" si="3"/>
        <v>0</v>
      </c>
      <c r="AY24" s="1100"/>
      <c r="AZ24" s="1120"/>
      <c r="BA24" s="1101"/>
      <c r="BB24" s="1121"/>
      <c r="BC24" s="1122"/>
      <c r="BD24" s="1123"/>
      <c r="BE24" s="877"/>
      <c r="BF24" s="1124"/>
      <c r="BG24" s="1121"/>
      <c r="BH24" s="1122"/>
      <c r="BI24" s="1123"/>
      <c r="BJ24" s="877"/>
      <c r="BK24" s="1124"/>
      <c r="BL24" s="1121"/>
      <c r="BM24" s="1122"/>
      <c r="BN24" s="1123"/>
      <c r="BO24" s="877"/>
      <c r="BP24" s="1124"/>
      <c r="BQ24" s="1121"/>
      <c r="BR24" s="1122"/>
      <c r="BS24" s="1123"/>
      <c r="BT24" s="877"/>
      <c r="BU24" s="1124"/>
    </row>
    <row r="25" spans="1:73" s="114" customFormat="1" x14ac:dyDescent="0.25">
      <c r="A25" s="1169" t="s">
        <v>2009</v>
      </c>
      <c r="B25" s="917"/>
      <c r="C25" s="1099"/>
      <c r="D25" s="1099"/>
      <c r="E25" s="1099"/>
      <c r="F25" s="1099" t="s">
        <v>1982</v>
      </c>
      <c r="G25" s="1099" t="s">
        <v>1982</v>
      </c>
      <c r="H25" s="1099" t="s">
        <v>1982</v>
      </c>
      <c r="I25" s="1099" t="s">
        <v>1982</v>
      </c>
      <c r="J25" s="1099" t="s">
        <v>1982</v>
      </c>
      <c r="K25" s="1099"/>
      <c r="L25" s="1099"/>
      <c r="M25" s="924"/>
      <c r="N25" s="1221"/>
      <c r="O25" s="1221"/>
      <c r="P25" s="1100"/>
      <c r="Q25" s="1099" t="s">
        <v>1982</v>
      </c>
      <c r="R25" s="1099" t="s">
        <v>1982</v>
      </c>
      <c r="S25" s="1099"/>
      <c r="T25" s="1099" t="s">
        <v>1982</v>
      </c>
      <c r="U25" s="1099" t="s">
        <v>1982</v>
      </c>
      <c r="V25" s="1099"/>
      <c r="W25" s="1099"/>
      <c r="X25" s="1101" t="s">
        <v>1982</v>
      </c>
      <c r="Y25" s="879"/>
      <c r="Z25" s="1102"/>
      <c r="AA25" s="1102"/>
      <c r="AB25" s="1099" t="s">
        <v>1982</v>
      </c>
      <c r="AC25" s="1103"/>
      <c r="AD25" s="879"/>
      <c r="AE25" s="932"/>
      <c r="AF25" s="932"/>
      <c r="AG25" s="937"/>
      <c r="AH25" s="1104"/>
      <c r="AI25" s="886"/>
      <c r="AJ25" s="880" t="s">
        <v>1982</v>
      </c>
      <c r="AK25" s="1244"/>
      <c r="AL25" s="1105"/>
      <c r="AM25" s="1102"/>
      <c r="AN25" s="1106"/>
      <c r="AO25" s="1106"/>
      <c r="AP25" s="183">
        <f t="shared" si="0"/>
        <v>0</v>
      </c>
      <c r="AQ25" s="183">
        <f t="shared" si="1"/>
        <v>0</v>
      </c>
      <c r="AR25" s="1116"/>
      <c r="AS25" s="1116"/>
      <c r="AT25" s="1117"/>
      <c r="AU25" s="1117"/>
      <c r="AV25" s="1117"/>
      <c r="AW25" s="120">
        <f t="shared" si="2"/>
        <v>0</v>
      </c>
      <c r="AX25" s="593">
        <f t="shared" si="3"/>
        <v>0</v>
      </c>
      <c r="AY25" s="1100"/>
      <c r="AZ25" s="1120"/>
      <c r="BA25" s="1101"/>
      <c r="BB25" s="1121"/>
      <c r="BC25" s="1122"/>
      <c r="BD25" s="1123"/>
      <c r="BE25" s="877"/>
      <c r="BF25" s="1124"/>
      <c r="BG25" s="1121"/>
      <c r="BH25" s="1122"/>
      <c r="BI25" s="1123"/>
      <c r="BJ25" s="877"/>
      <c r="BK25" s="1124"/>
      <c r="BL25" s="1121"/>
      <c r="BM25" s="1122"/>
      <c r="BN25" s="1123"/>
      <c r="BO25" s="877"/>
      <c r="BP25" s="1124"/>
      <c r="BQ25" s="1121"/>
      <c r="BR25" s="1122"/>
      <c r="BS25" s="1123"/>
      <c r="BT25" s="877"/>
      <c r="BU25" s="1124"/>
    </row>
    <row r="26" spans="1:73" s="114" customFormat="1" x14ac:dyDescent="0.25">
      <c r="A26" s="1169" t="s">
        <v>2010</v>
      </c>
      <c r="B26" s="917"/>
      <c r="C26" s="1099"/>
      <c r="D26" s="1099"/>
      <c r="E26" s="1099"/>
      <c r="F26" s="1099" t="s">
        <v>1982</v>
      </c>
      <c r="G26" s="1099" t="s">
        <v>1982</v>
      </c>
      <c r="H26" s="1099" t="s">
        <v>1982</v>
      </c>
      <c r="I26" s="1099" t="s">
        <v>1982</v>
      </c>
      <c r="J26" s="1099" t="s">
        <v>1982</v>
      </c>
      <c r="K26" s="1099"/>
      <c r="L26" s="1099"/>
      <c r="M26" s="924"/>
      <c r="N26" s="1221"/>
      <c r="O26" s="1221"/>
      <c r="P26" s="1100"/>
      <c r="Q26" s="1099" t="s">
        <v>1982</v>
      </c>
      <c r="R26" s="1099" t="s">
        <v>1982</v>
      </c>
      <c r="S26" s="1099"/>
      <c r="T26" s="1099" t="s">
        <v>1982</v>
      </c>
      <c r="U26" s="1099" t="s">
        <v>1982</v>
      </c>
      <c r="V26" s="1099"/>
      <c r="W26" s="1099"/>
      <c r="X26" s="1101" t="s">
        <v>1982</v>
      </c>
      <c r="Y26" s="879"/>
      <c r="Z26" s="1102"/>
      <c r="AA26" s="1102"/>
      <c r="AB26" s="1099" t="s">
        <v>1982</v>
      </c>
      <c r="AC26" s="1103"/>
      <c r="AD26" s="879"/>
      <c r="AE26" s="932"/>
      <c r="AF26" s="932"/>
      <c r="AG26" s="937"/>
      <c r="AH26" s="1104"/>
      <c r="AI26" s="886"/>
      <c r="AJ26" s="880" t="s">
        <v>1982</v>
      </c>
      <c r="AK26" s="1244"/>
      <c r="AL26" s="1105"/>
      <c r="AM26" s="1102"/>
      <c r="AN26" s="1106"/>
      <c r="AO26" s="1106"/>
      <c r="AP26" s="183">
        <f t="shared" si="0"/>
        <v>0</v>
      </c>
      <c r="AQ26" s="183">
        <f t="shared" si="1"/>
        <v>0</v>
      </c>
      <c r="AR26" s="1116"/>
      <c r="AS26" s="1116"/>
      <c r="AT26" s="1117"/>
      <c r="AU26" s="1117"/>
      <c r="AV26" s="1117"/>
      <c r="AW26" s="120">
        <f t="shared" si="2"/>
        <v>0</v>
      </c>
      <c r="AX26" s="593">
        <f t="shared" si="3"/>
        <v>0</v>
      </c>
      <c r="AY26" s="1100"/>
      <c r="AZ26" s="1120"/>
      <c r="BA26" s="1101"/>
      <c r="BB26" s="1121"/>
      <c r="BC26" s="1122"/>
      <c r="BD26" s="1123"/>
      <c r="BE26" s="877"/>
      <c r="BF26" s="1124"/>
      <c r="BG26" s="1121"/>
      <c r="BH26" s="1122"/>
      <c r="BI26" s="1123"/>
      <c r="BJ26" s="877"/>
      <c r="BK26" s="1124"/>
      <c r="BL26" s="1121"/>
      <c r="BM26" s="1122"/>
      <c r="BN26" s="1123"/>
      <c r="BO26" s="877"/>
      <c r="BP26" s="1124"/>
      <c r="BQ26" s="1121"/>
      <c r="BR26" s="1122"/>
      <c r="BS26" s="1123"/>
      <c r="BT26" s="877"/>
      <c r="BU26" s="1124"/>
    </row>
    <row r="27" spans="1:73" s="114" customFormat="1" x14ac:dyDescent="0.25">
      <c r="A27" s="1169" t="s">
        <v>2011</v>
      </c>
      <c r="B27" s="917"/>
      <c r="C27" s="1099"/>
      <c r="D27" s="1099"/>
      <c r="E27" s="1099"/>
      <c r="F27" s="1099" t="s">
        <v>1982</v>
      </c>
      <c r="G27" s="1099" t="s">
        <v>1982</v>
      </c>
      <c r="H27" s="1099" t="s">
        <v>1982</v>
      </c>
      <c r="I27" s="1099" t="s">
        <v>1982</v>
      </c>
      <c r="J27" s="1099" t="s">
        <v>1982</v>
      </c>
      <c r="K27" s="1099"/>
      <c r="L27" s="1099"/>
      <c r="M27" s="924"/>
      <c r="N27" s="1221"/>
      <c r="O27" s="1221"/>
      <c r="P27" s="1100"/>
      <c r="Q27" s="1099" t="s">
        <v>1982</v>
      </c>
      <c r="R27" s="1099" t="s">
        <v>1982</v>
      </c>
      <c r="S27" s="1099"/>
      <c r="T27" s="1099" t="s">
        <v>1982</v>
      </c>
      <c r="U27" s="1099" t="s">
        <v>1982</v>
      </c>
      <c r="V27" s="1099"/>
      <c r="W27" s="1099"/>
      <c r="X27" s="1101" t="s">
        <v>1982</v>
      </c>
      <c r="Y27" s="879"/>
      <c r="Z27" s="1102"/>
      <c r="AA27" s="1102"/>
      <c r="AB27" s="1099" t="s">
        <v>1982</v>
      </c>
      <c r="AC27" s="1103"/>
      <c r="AD27" s="879"/>
      <c r="AE27" s="932"/>
      <c r="AF27" s="932"/>
      <c r="AG27" s="937"/>
      <c r="AH27" s="1104"/>
      <c r="AI27" s="886"/>
      <c r="AJ27" s="880" t="s">
        <v>1982</v>
      </c>
      <c r="AK27" s="1244"/>
      <c r="AL27" s="1105"/>
      <c r="AM27" s="1102"/>
      <c r="AN27" s="1106"/>
      <c r="AO27" s="1106"/>
      <c r="AP27" s="183">
        <f t="shared" si="0"/>
        <v>0</v>
      </c>
      <c r="AQ27" s="183">
        <f t="shared" si="1"/>
        <v>0</v>
      </c>
      <c r="AR27" s="1116"/>
      <c r="AS27" s="1116"/>
      <c r="AT27" s="1117"/>
      <c r="AU27" s="1117"/>
      <c r="AV27" s="1117"/>
      <c r="AW27" s="120">
        <f t="shared" si="2"/>
        <v>0</v>
      </c>
      <c r="AX27" s="593">
        <f t="shared" si="3"/>
        <v>0</v>
      </c>
      <c r="AY27" s="1100"/>
      <c r="AZ27" s="1120"/>
      <c r="BA27" s="1101"/>
      <c r="BB27" s="1121"/>
      <c r="BC27" s="1122"/>
      <c r="BD27" s="1123"/>
      <c r="BE27" s="877"/>
      <c r="BF27" s="1124"/>
      <c r="BG27" s="1121"/>
      <c r="BH27" s="1122"/>
      <c r="BI27" s="1123"/>
      <c r="BJ27" s="877"/>
      <c r="BK27" s="1124"/>
      <c r="BL27" s="1121"/>
      <c r="BM27" s="1122"/>
      <c r="BN27" s="1123"/>
      <c r="BO27" s="877"/>
      <c r="BP27" s="1124"/>
      <c r="BQ27" s="1121"/>
      <c r="BR27" s="1122"/>
      <c r="BS27" s="1123"/>
      <c r="BT27" s="877"/>
      <c r="BU27" s="1124"/>
    </row>
    <row r="28" spans="1:73" s="114" customFormat="1" x14ac:dyDescent="0.25">
      <c r="A28" s="1169" t="s">
        <v>2012</v>
      </c>
      <c r="B28" s="917"/>
      <c r="C28" s="1099"/>
      <c r="D28" s="1099"/>
      <c r="E28" s="1099"/>
      <c r="F28" s="1099" t="s">
        <v>1982</v>
      </c>
      <c r="G28" s="1099" t="s">
        <v>1982</v>
      </c>
      <c r="H28" s="1099" t="s">
        <v>1982</v>
      </c>
      <c r="I28" s="1099" t="s">
        <v>1982</v>
      </c>
      <c r="J28" s="1099" t="s">
        <v>1982</v>
      </c>
      <c r="K28" s="1099"/>
      <c r="L28" s="1099"/>
      <c r="M28" s="924"/>
      <c r="N28" s="1221"/>
      <c r="O28" s="1221"/>
      <c r="P28" s="1100"/>
      <c r="Q28" s="1099" t="s">
        <v>1982</v>
      </c>
      <c r="R28" s="1099" t="s">
        <v>1982</v>
      </c>
      <c r="S28" s="1099"/>
      <c r="T28" s="1099" t="s">
        <v>1982</v>
      </c>
      <c r="U28" s="1099" t="s">
        <v>1982</v>
      </c>
      <c r="V28" s="1099"/>
      <c r="W28" s="1099"/>
      <c r="X28" s="1101" t="s">
        <v>1982</v>
      </c>
      <c r="Y28" s="879"/>
      <c r="Z28" s="1102"/>
      <c r="AA28" s="1102"/>
      <c r="AB28" s="1099" t="s">
        <v>1982</v>
      </c>
      <c r="AC28" s="1103"/>
      <c r="AD28" s="879"/>
      <c r="AE28" s="932"/>
      <c r="AF28" s="932"/>
      <c r="AG28" s="937"/>
      <c r="AH28" s="1104"/>
      <c r="AI28" s="886"/>
      <c r="AJ28" s="880" t="s">
        <v>1982</v>
      </c>
      <c r="AK28" s="1244"/>
      <c r="AL28" s="1105"/>
      <c r="AM28" s="1102"/>
      <c r="AN28" s="1106"/>
      <c r="AO28" s="1106"/>
      <c r="AP28" s="183">
        <f t="shared" si="0"/>
        <v>0</v>
      </c>
      <c r="AQ28" s="183">
        <f t="shared" si="1"/>
        <v>0</v>
      </c>
      <c r="AR28" s="1116"/>
      <c r="AS28" s="1116"/>
      <c r="AT28" s="1117"/>
      <c r="AU28" s="1117"/>
      <c r="AV28" s="1117"/>
      <c r="AW28" s="120">
        <f t="shared" si="2"/>
        <v>0</v>
      </c>
      <c r="AX28" s="593">
        <f t="shared" si="3"/>
        <v>0</v>
      </c>
      <c r="AY28" s="1100"/>
      <c r="AZ28" s="1120"/>
      <c r="BA28" s="1101"/>
      <c r="BB28" s="1121"/>
      <c r="BC28" s="1122"/>
      <c r="BD28" s="1123"/>
      <c r="BE28" s="877"/>
      <c r="BF28" s="1124"/>
      <c r="BG28" s="1121"/>
      <c r="BH28" s="1122"/>
      <c r="BI28" s="1123"/>
      <c r="BJ28" s="877"/>
      <c r="BK28" s="1124"/>
      <c r="BL28" s="1121"/>
      <c r="BM28" s="1122"/>
      <c r="BN28" s="1123"/>
      <c r="BO28" s="877"/>
      <c r="BP28" s="1124"/>
      <c r="BQ28" s="1121"/>
      <c r="BR28" s="1122"/>
      <c r="BS28" s="1123"/>
      <c r="BT28" s="877"/>
      <c r="BU28" s="1124"/>
    </row>
    <row r="29" spans="1:73" s="114" customFormat="1" x14ac:dyDescent="0.25">
      <c r="A29" s="1169" t="s">
        <v>2013</v>
      </c>
      <c r="B29" s="917"/>
      <c r="C29" s="1099"/>
      <c r="D29" s="1099"/>
      <c r="E29" s="1099"/>
      <c r="F29" s="1099" t="s">
        <v>1982</v>
      </c>
      <c r="G29" s="1099" t="s">
        <v>1982</v>
      </c>
      <c r="H29" s="1099" t="s">
        <v>1982</v>
      </c>
      <c r="I29" s="1099" t="s">
        <v>1982</v>
      </c>
      <c r="J29" s="1099" t="s">
        <v>1982</v>
      </c>
      <c r="K29" s="1099"/>
      <c r="L29" s="1099"/>
      <c r="M29" s="924"/>
      <c r="N29" s="1221"/>
      <c r="O29" s="1221"/>
      <c r="P29" s="1100"/>
      <c r="Q29" s="1099" t="s">
        <v>1982</v>
      </c>
      <c r="R29" s="1099" t="s">
        <v>1982</v>
      </c>
      <c r="S29" s="1099"/>
      <c r="T29" s="1099" t="s">
        <v>1982</v>
      </c>
      <c r="U29" s="1099" t="s">
        <v>1982</v>
      </c>
      <c r="V29" s="1099"/>
      <c r="W29" s="1099"/>
      <c r="X29" s="1101" t="s">
        <v>1982</v>
      </c>
      <c r="Y29" s="879"/>
      <c r="Z29" s="1102"/>
      <c r="AA29" s="1102"/>
      <c r="AB29" s="1099" t="s">
        <v>1982</v>
      </c>
      <c r="AC29" s="1103"/>
      <c r="AD29" s="879"/>
      <c r="AE29" s="932"/>
      <c r="AF29" s="932"/>
      <c r="AG29" s="937"/>
      <c r="AH29" s="1104"/>
      <c r="AI29" s="886"/>
      <c r="AJ29" s="880" t="s">
        <v>1982</v>
      </c>
      <c r="AK29" s="1244"/>
      <c r="AL29" s="1105"/>
      <c r="AM29" s="1102"/>
      <c r="AN29" s="1106"/>
      <c r="AO29" s="1106"/>
      <c r="AP29" s="183">
        <f t="shared" si="0"/>
        <v>0</v>
      </c>
      <c r="AQ29" s="183">
        <f t="shared" si="1"/>
        <v>0</v>
      </c>
      <c r="AR29" s="1116"/>
      <c r="AS29" s="1116"/>
      <c r="AT29" s="1117"/>
      <c r="AU29" s="1117"/>
      <c r="AV29" s="1117"/>
      <c r="AW29" s="120">
        <f t="shared" si="2"/>
        <v>0</v>
      </c>
      <c r="AX29" s="593">
        <f t="shared" si="3"/>
        <v>0</v>
      </c>
      <c r="AY29" s="1100"/>
      <c r="AZ29" s="1120"/>
      <c r="BA29" s="1101"/>
      <c r="BB29" s="1121"/>
      <c r="BC29" s="1122"/>
      <c r="BD29" s="1123"/>
      <c r="BE29" s="877"/>
      <c r="BF29" s="1124"/>
      <c r="BG29" s="1121"/>
      <c r="BH29" s="1122"/>
      <c r="BI29" s="1123"/>
      <c r="BJ29" s="877"/>
      <c r="BK29" s="1124"/>
      <c r="BL29" s="1121"/>
      <c r="BM29" s="1122"/>
      <c r="BN29" s="1123"/>
      <c r="BO29" s="877"/>
      <c r="BP29" s="1124"/>
      <c r="BQ29" s="1121"/>
      <c r="BR29" s="1122"/>
      <c r="BS29" s="1123"/>
      <c r="BT29" s="877"/>
      <c r="BU29" s="1124"/>
    </row>
    <row r="30" spans="1:73" s="114" customFormat="1" x14ac:dyDescent="0.25">
      <c r="A30" s="1169" t="s">
        <v>2014</v>
      </c>
      <c r="B30" s="917"/>
      <c r="C30" s="1099"/>
      <c r="D30" s="1099"/>
      <c r="E30" s="1099"/>
      <c r="F30" s="1099" t="s">
        <v>1982</v>
      </c>
      <c r="G30" s="1099" t="s">
        <v>1982</v>
      </c>
      <c r="H30" s="1099" t="s">
        <v>1982</v>
      </c>
      <c r="I30" s="1099" t="s">
        <v>1982</v>
      </c>
      <c r="J30" s="1099" t="s">
        <v>1982</v>
      </c>
      <c r="K30" s="1099"/>
      <c r="L30" s="1099"/>
      <c r="M30" s="924"/>
      <c r="N30" s="1221"/>
      <c r="O30" s="1221"/>
      <c r="P30" s="1100"/>
      <c r="Q30" s="1099" t="s">
        <v>1982</v>
      </c>
      <c r="R30" s="1099" t="s">
        <v>1982</v>
      </c>
      <c r="S30" s="1099"/>
      <c r="T30" s="1099" t="s">
        <v>1982</v>
      </c>
      <c r="U30" s="1099" t="s">
        <v>1982</v>
      </c>
      <c r="V30" s="1099"/>
      <c r="W30" s="1099"/>
      <c r="X30" s="1101" t="s">
        <v>1982</v>
      </c>
      <c r="Y30" s="879"/>
      <c r="Z30" s="1102"/>
      <c r="AA30" s="1102"/>
      <c r="AB30" s="1099" t="s">
        <v>1982</v>
      </c>
      <c r="AC30" s="1103"/>
      <c r="AD30" s="879"/>
      <c r="AE30" s="932"/>
      <c r="AF30" s="932"/>
      <c r="AG30" s="937"/>
      <c r="AH30" s="1104"/>
      <c r="AI30" s="886"/>
      <c r="AJ30" s="880" t="s">
        <v>1982</v>
      </c>
      <c r="AK30" s="1244"/>
      <c r="AL30" s="1105"/>
      <c r="AM30" s="1102"/>
      <c r="AN30" s="1106"/>
      <c r="AO30" s="1106"/>
      <c r="AP30" s="183">
        <f t="shared" si="0"/>
        <v>0</v>
      </c>
      <c r="AQ30" s="183">
        <f t="shared" si="1"/>
        <v>0</v>
      </c>
      <c r="AR30" s="1116"/>
      <c r="AS30" s="1116"/>
      <c r="AT30" s="1117"/>
      <c r="AU30" s="1117"/>
      <c r="AV30" s="1117"/>
      <c r="AW30" s="120">
        <f t="shared" si="2"/>
        <v>0</v>
      </c>
      <c r="AX30" s="593">
        <f t="shared" si="3"/>
        <v>0</v>
      </c>
      <c r="AY30" s="1100"/>
      <c r="AZ30" s="1120"/>
      <c r="BA30" s="1101"/>
      <c r="BB30" s="1121"/>
      <c r="BC30" s="1122"/>
      <c r="BD30" s="1123"/>
      <c r="BE30" s="877"/>
      <c r="BF30" s="1124"/>
      <c r="BG30" s="1121"/>
      <c r="BH30" s="1122"/>
      <c r="BI30" s="1123"/>
      <c r="BJ30" s="877"/>
      <c r="BK30" s="1124"/>
      <c r="BL30" s="1121"/>
      <c r="BM30" s="1122"/>
      <c r="BN30" s="1123"/>
      <c r="BO30" s="877"/>
      <c r="BP30" s="1124"/>
      <c r="BQ30" s="1121"/>
      <c r="BR30" s="1122"/>
      <c r="BS30" s="1123"/>
      <c r="BT30" s="877"/>
      <c r="BU30" s="1124"/>
    </row>
    <row r="31" spans="1:73" s="114" customFormat="1" x14ac:dyDescent="0.25">
      <c r="A31" s="1169" t="s">
        <v>2015</v>
      </c>
      <c r="B31" s="917"/>
      <c r="C31" s="1099"/>
      <c r="D31" s="1099"/>
      <c r="E31" s="1099"/>
      <c r="F31" s="1099" t="s">
        <v>1982</v>
      </c>
      <c r="G31" s="1099" t="s">
        <v>1982</v>
      </c>
      <c r="H31" s="1099" t="s">
        <v>1982</v>
      </c>
      <c r="I31" s="1099" t="s">
        <v>1982</v>
      </c>
      <c r="J31" s="1099" t="s">
        <v>1982</v>
      </c>
      <c r="K31" s="1099"/>
      <c r="L31" s="1099"/>
      <c r="M31" s="924"/>
      <c r="N31" s="1221"/>
      <c r="O31" s="1221"/>
      <c r="P31" s="1100"/>
      <c r="Q31" s="1099" t="s">
        <v>1982</v>
      </c>
      <c r="R31" s="1099" t="s">
        <v>1982</v>
      </c>
      <c r="S31" s="1099"/>
      <c r="T31" s="1099" t="s">
        <v>1982</v>
      </c>
      <c r="U31" s="1099" t="s">
        <v>1982</v>
      </c>
      <c r="V31" s="1099"/>
      <c r="W31" s="1099"/>
      <c r="X31" s="1101" t="s">
        <v>1982</v>
      </c>
      <c r="Y31" s="879"/>
      <c r="Z31" s="1102"/>
      <c r="AA31" s="1102"/>
      <c r="AB31" s="1099" t="s">
        <v>1982</v>
      </c>
      <c r="AC31" s="1103"/>
      <c r="AD31" s="879"/>
      <c r="AE31" s="932"/>
      <c r="AF31" s="932"/>
      <c r="AG31" s="937"/>
      <c r="AH31" s="1104"/>
      <c r="AI31" s="886"/>
      <c r="AJ31" s="880" t="s">
        <v>1982</v>
      </c>
      <c r="AK31" s="1244"/>
      <c r="AL31" s="1105"/>
      <c r="AM31" s="1102"/>
      <c r="AN31" s="1106"/>
      <c r="AO31" s="1106"/>
      <c r="AP31" s="183">
        <f t="shared" si="0"/>
        <v>0</v>
      </c>
      <c r="AQ31" s="183">
        <f t="shared" si="1"/>
        <v>0</v>
      </c>
      <c r="AR31" s="1116"/>
      <c r="AS31" s="1116"/>
      <c r="AT31" s="1117"/>
      <c r="AU31" s="1117"/>
      <c r="AV31" s="1117"/>
      <c r="AW31" s="120">
        <f t="shared" si="2"/>
        <v>0</v>
      </c>
      <c r="AX31" s="593">
        <f t="shared" si="3"/>
        <v>0</v>
      </c>
      <c r="AY31" s="1100"/>
      <c r="AZ31" s="1120"/>
      <c r="BA31" s="1101"/>
      <c r="BB31" s="1121"/>
      <c r="BC31" s="1122"/>
      <c r="BD31" s="1123"/>
      <c r="BE31" s="877"/>
      <c r="BF31" s="1124"/>
      <c r="BG31" s="1121"/>
      <c r="BH31" s="1122"/>
      <c r="BI31" s="1123"/>
      <c r="BJ31" s="877"/>
      <c r="BK31" s="1124"/>
      <c r="BL31" s="1121"/>
      <c r="BM31" s="1122"/>
      <c r="BN31" s="1123"/>
      <c r="BO31" s="877"/>
      <c r="BP31" s="1124"/>
      <c r="BQ31" s="1121"/>
      <c r="BR31" s="1122"/>
      <c r="BS31" s="1123"/>
      <c r="BT31" s="877"/>
      <c r="BU31" s="1124"/>
    </row>
    <row r="32" spans="1:73" s="114" customFormat="1" x14ac:dyDescent="0.25">
      <c r="A32" s="1169" t="s">
        <v>2016</v>
      </c>
      <c r="B32" s="917"/>
      <c r="C32" s="1099"/>
      <c r="D32" s="1099"/>
      <c r="E32" s="1099"/>
      <c r="F32" s="1099" t="s">
        <v>1982</v>
      </c>
      <c r="G32" s="1099" t="s">
        <v>1982</v>
      </c>
      <c r="H32" s="1099" t="s">
        <v>1982</v>
      </c>
      <c r="I32" s="1099" t="s">
        <v>1982</v>
      </c>
      <c r="J32" s="1099" t="s">
        <v>1982</v>
      </c>
      <c r="K32" s="1099"/>
      <c r="L32" s="1099"/>
      <c r="M32" s="924"/>
      <c r="N32" s="1221"/>
      <c r="O32" s="1221"/>
      <c r="P32" s="1100"/>
      <c r="Q32" s="1099" t="s">
        <v>1982</v>
      </c>
      <c r="R32" s="1099" t="s">
        <v>1982</v>
      </c>
      <c r="S32" s="1099"/>
      <c r="T32" s="1099" t="s">
        <v>1982</v>
      </c>
      <c r="U32" s="1099" t="s">
        <v>1982</v>
      </c>
      <c r="V32" s="1099"/>
      <c r="W32" s="1099"/>
      <c r="X32" s="1101" t="s">
        <v>1982</v>
      </c>
      <c r="Y32" s="879"/>
      <c r="Z32" s="1102"/>
      <c r="AA32" s="1102"/>
      <c r="AB32" s="1099" t="s">
        <v>1982</v>
      </c>
      <c r="AC32" s="1103"/>
      <c r="AD32" s="879"/>
      <c r="AE32" s="932"/>
      <c r="AF32" s="932"/>
      <c r="AG32" s="937"/>
      <c r="AH32" s="1104"/>
      <c r="AI32" s="886"/>
      <c r="AJ32" s="880" t="s">
        <v>1982</v>
      </c>
      <c r="AK32" s="1244"/>
      <c r="AL32" s="1105"/>
      <c r="AM32" s="1102"/>
      <c r="AN32" s="1106"/>
      <c r="AO32" s="1106"/>
      <c r="AP32" s="183">
        <f t="shared" si="0"/>
        <v>0</v>
      </c>
      <c r="AQ32" s="183">
        <f t="shared" si="1"/>
        <v>0</v>
      </c>
      <c r="AR32" s="1116"/>
      <c r="AS32" s="1116"/>
      <c r="AT32" s="1117"/>
      <c r="AU32" s="1117"/>
      <c r="AV32" s="1117"/>
      <c r="AW32" s="120">
        <f t="shared" si="2"/>
        <v>0</v>
      </c>
      <c r="AX32" s="593">
        <f t="shared" si="3"/>
        <v>0</v>
      </c>
      <c r="AY32" s="1100"/>
      <c r="AZ32" s="1120"/>
      <c r="BA32" s="1101"/>
      <c r="BB32" s="1121"/>
      <c r="BC32" s="1122"/>
      <c r="BD32" s="1123"/>
      <c r="BE32" s="877"/>
      <c r="BF32" s="1124"/>
      <c r="BG32" s="1121"/>
      <c r="BH32" s="1122"/>
      <c r="BI32" s="1123"/>
      <c r="BJ32" s="877"/>
      <c r="BK32" s="1124"/>
      <c r="BL32" s="1121"/>
      <c r="BM32" s="1122"/>
      <c r="BN32" s="1123"/>
      <c r="BO32" s="877"/>
      <c r="BP32" s="1124"/>
      <c r="BQ32" s="1121"/>
      <c r="BR32" s="1122"/>
      <c r="BS32" s="1123"/>
      <c r="BT32" s="877"/>
      <c r="BU32" s="1124"/>
    </row>
    <row r="33" spans="1:73" s="114" customFormat="1" x14ac:dyDescent="0.25">
      <c r="A33" s="1169" t="s">
        <v>2017</v>
      </c>
      <c r="B33" s="917"/>
      <c r="C33" s="1099"/>
      <c r="D33" s="1099"/>
      <c r="E33" s="1099"/>
      <c r="F33" s="1099" t="s">
        <v>1982</v>
      </c>
      <c r="G33" s="1099" t="s">
        <v>1982</v>
      </c>
      <c r="H33" s="1099" t="s">
        <v>1982</v>
      </c>
      <c r="I33" s="1099" t="s">
        <v>1982</v>
      </c>
      <c r="J33" s="1099" t="s">
        <v>1982</v>
      </c>
      <c r="K33" s="1099"/>
      <c r="L33" s="1099"/>
      <c r="M33" s="924"/>
      <c r="N33" s="1221"/>
      <c r="O33" s="1221"/>
      <c r="P33" s="1100"/>
      <c r="Q33" s="1099" t="s">
        <v>1982</v>
      </c>
      <c r="R33" s="1099" t="s">
        <v>1982</v>
      </c>
      <c r="S33" s="1099"/>
      <c r="T33" s="1099" t="s">
        <v>1982</v>
      </c>
      <c r="U33" s="1099" t="s">
        <v>1982</v>
      </c>
      <c r="V33" s="1099"/>
      <c r="W33" s="1099"/>
      <c r="X33" s="1101" t="s">
        <v>1982</v>
      </c>
      <c r="Y33" s="879"/>
      <c r="Z33" s="1102"/>
      <c r="AA33" s="1102"/>
      <c r="AB33" s="1099" t="s">
        <v>1982</v>
      </c>
      <c r="AC33" s="1103"/>
      <c r="AD33" s="879"/>
      <c r="AE33" s="932"/>
      <c r="AF33" s="932"/>
      <c r="AG33" s="937"/>
      <c r="AH33" s="1104"/>
      <c r="AI33" s="886"/>
      <c r="AJ33" s="880" t="s">
        <v>1982</v>
      </c>
      <c r="AK33" s="1244"/>
      <c r="AL33" s="1105"/>
      <c r="AM33" s="1102"/>
      <c r="AN33" s="1106"/>
      <c r="AO33" s="1106"/>
      <c r="AP33" s="183">
        <f t="shared" si="0"/>
        <v>0</v>
      </c>
      <c r="AQ33" s="183">
        <f t="shared" si="1"/>
        <v>0</v>
      </c>
      <c r="AR33" s="1116"/>
      <c r="AS33" s="1116"/>
      <c r="AT33" s="1117"/>
      <c r="AU33" s="1117"/>
      <c r="AV33" s="1117"/>
      <c r="AW33" s="120">
        <f t="shared" si="2"/>
        <v>0</v>
      </c>
      <c r="AX33" s="593">
        <f t="shared" si="3"/>
        <v>0</v>
      </c>
      <c r="AY33" s="1100"/>
      <c r="AZ33" s="1120"/>
      <c r="BA33" s="1101"/>
      <c r="BB33" s="1121"/>
      <c r="BC33" s="1122"/>
      <c r="BD33" s="1123"/>
      <c r="BE33" s="877"/>
      <c r="BF33" s="1124"/>
      <c r="BG33" s="1121"/>
      <c r="BH33" s="1122"/>
      <c r="BI33" s="1123"/>
      <c r="BJ33" s="877"/>
      <c r="BK33" s="1124"/>
      <c r="BL33" s="1121"/>
      <c r="BM33" s="1122"/>
      <c r="BN33" s="1123"/>
      <c r="BO33" s="877"/>
      <c r="BP33" s="1124"/>
      <c r="BQ33" s="1121"/>
      <c r="BR33" s="1122"/>
      <c r="BS33" s="1123"/>
      <c r="BT33" s="877"/>
      <c r="BU33" s="1124"/>
    </row>
    <row r="34" spans="1:73" s="114" customFormat="1" x14ac:dyDescent="0.25">
      <c r="A34" s="1169" t="s">
        <v>2018</v>
      </c>
      <c r="B34" s="917"/>
      <c r="C34" s="1099"/>
      <c r="D34" s="1099"/>
      <c r="E34" s="1099"/>
      <c r="F34" s="1099" t="s">
        <v>1982</v>
      </c>
      <c r="G34" s="1099" t="s">
        <v>1982</v>
      </c>
      <c r="H34" s="1099" t="s">
        <v>1982</v>
      </c>
      <c r="I34" s="1099" t="s">
        <v>1982</v>
      </c>
      <c r="J34" s="1099" t="s">
        <v>1982</v>
      </c>
      <c r="K34" s="1099"/>
      <c r="L34" s="1099"/>
      <c r="M34" s="924"/>
      <c r="N34" s="1221"/>
      <c r="O34" s="1221"/>
      <c r="P34" s="1100"/>
      <c r="Q34" s="1099" t="s">
        <v>1982</v>
      </c>
      <c r="R34" s="1099" t="s">
        <v>1982</v>
      </c>
      <c r="S34" s="1099"/>
      <c r="T34" s="1099" t="s">
        <v>1982</v>
      </c>
      <c r="U34" s="1099" t="s">
        <v>1982</v>
      </c>
      <c r="V34" s="1099"/>
      <c r="W34" s="1099"/>
      <c r="X34" s="1101" t="s">
        <v>1982</v>
      </c>
      <c r="Y34" s="879"/>
      <c r="Z34" s="1102"/>
      <c r="AA34" s="1102"/>
      <c r="AB34" s="1099" t="s">
        <v>1982</v>
      </c>
      <c r="AC34" s="1103"/>
      <c r="AD34" s="879"/>
      <c r="AE34" s="932"/>
      <c r="AF34" s="932"/>
      <c r="AG34" s="937"/>
      <c r="AH34" s="1104"/>
      <c r="AI34" s="886"/>
      <c r="AJ34" s="880" t="s">
        <v>1982</v>
      </c>
      <c r="AK34" s="1244"/>
      <c r="AL34" s="1105"/>
      <c r="AM34" s="1102"/>
      <c r="AN34" s="1106"/>
      <c r="AO34" s="1106"/>
      <c r="AP34" s="183">
        <f t="shared" si="0"/>
        <v>0</v>
      </c>
      <c r="AQ34" s="183">
        <f t="shared" si="1"/>
        <v>0</v>
      </c>
      <c r="AR34" s="1116"/>
      <c r="AS34" s="1116"/>
      <c r="AT34" s="1117"/>
      <c r="AU34" s="1117"/>
      <c r="AV34" s="1117"/>
      <c r="AW34" s="120">
        <f t="shared" si="2"/>
        <v>0</v>
      </c>
      <c r="AX34" s="593">
        <f t="shared" si="3"/>
        <v>0</v>
      </c>
      <c r="AY34" s="1100"/>
      <c r="AZ34" s="1120"/>
      <c r="BA34" s="1101"/>
      <c r="BB34" s="1121"/>
      <c r="BC34" s="1122"/>
      <c r="BD34" s="1123"/>
      <c r="BE34" s="877"/>
      <c r="BF34" s="1124"/>
      <c r="BG34" s="1121"/>
      <c r="BH34" s="1122"/>
      <c r="BI34" s="1123"/>
      <c r="BJ34" s="877"/>
      <c r="BK34" s="1124"/>
      <c r="BL34" s="1121"/>
      <c r="BM34" s="1122"/>
      <c r="BN34" s="1123"/>
      <c r="BO34" s="877"/>
      <c r="BP34" s="1124"/>
      <c r="BQ34" s="1121"/>
      <c r="BR34" s="1122"/>
      <c r="BS34" s="1123"/>
      <c r="BT34" s="877"/>
      <c r="BU34" s="1124"/>
    </row>
    <row r="35" spans="1:73" s="114" customFormat="1" x14ac:dyDescent="0.25">
      <c r="A35" s="1169" t="s">
        <v>2019</v>
      </c>
      <c r="B35" s="917"/>
      <c r="C35" s="1099"/>
      <c r="D35" s="1099"/>
      <c r="E35" s="1099"/>
      <c r="F35" s="1099" t="s">
        <v>1982</v>
      </c>
      <c r="G35" s="1099" t="s">
        <v>1982</v>
      </c>
      <c r="H35" s="1099" t="s">
        <v>1982</v>
      </c>
      <c r="I35" s="1099" t="s">
        <v>1982</v>
      </c>
      <c r="J35" s="1099" t="s">
        <v>1982</v>
      </c>
      <c r="K35" s="1099"/>
      <c r="L35" s="1099"/>
      <c r="M35" s="924"/>
      <c r="N35" s="1221"/>
      <c r="O35" s="1221"/>
      <c r="P35" s="1100"/>
      <c r="Q35" s="1099" t="s">
        <v>1982</v>
      </c>
      <c r="R35" s="1099" t="s">
        <v>1982</v>
      </c>
      <c r="S35" s="1099"/>
      <c r="T35" s="1099" t="s">
        <v>1982</v>
      </c>
      <c r="U35" s="1099" t="s">
        <v>1982</v>
      </c>
      <c r="V35" s="1099"/>
      <c r="W35" s="1099"/>
      <c r="X35" s="1101" t="s">
        <v>1982</v>
      </c>
      <c r="Y35" s="879"/>
      <c r="Z35" s="1102"/>
      <c r="AA35" s="1102"/>
      <c r="AB35" s="1099" t="s">
        <v>1982</v>
      </c>
      <c r="AC35" s="1103"/>
      <c r="AD35" s="879"/>
      <c r="AE35" s="932"/>
      <c r="AF35" s="932"/>
      <c r="AG35" s="937"/>
      <c r="AH35" s="1104"/>
      <c r="AI35" s="886"/>
      <c r="AJ35" s="880" t="s">
        <v>1982</v>
      </c>
      <c r="AK35" s="1244"/>
      <c r="AL35" s="1105"/>
      <c r="AM35" s="1102"/>
      <c r="AN35" s="1106"/>
      <c r="AO35" s="1106"/>
      <c r="AP35" s="183">
        <f t="shared" si="0"/>
        <v>0</v>
      </c>
      <c r="AQ35" s="183">
        <f t="shared" si="1"/>
        <v>0</v>
      </c>
      <c r="AR35" s="1116"/>
      <c r="AS35" s="1116"/>
      <c r="AT35" s="1117"/>
      <c r="AU35" s="1117"/>
      <c r="AV35" s="1117"/>
      <c r="AW35" s="120">
        <f t="shared" si="2"/>
        <v>0</v>
      </c>
      <c r="AX35" s="593">
        <f t="shared" si="3"/>
        <v>0</v>
      </c>
      <c r="AY35" s="1100"/>
      <c r="AZ35" s="1120"/>
      <c r="BA35" s="1101"/>
      <c r="BB35" s="1121"/>
      <c r="BC35" s="1122"/>
      <c r="BD35" s="1123"/>
      <c r="BE35" s="877"/>
      <c r="BF35" s="1124"/>
      <c r="BG35" s="1121"/>
      <c r="BH35" s="1122"/>
      <c r="BI35" s="1123"/>
      <c r="BJ35" s="877"/>
      <c r="BK35" s="1124"/>
      <c r="BL35" s="1121"/>
      <c r="BM35" s="1122"/>
      <c r="BN35" s="1123"/>
      <c r="BO35" s="877"/>
      <c r="BP35" s="1124"/>
      <c r="BQ35" s="1121"/>
      <c r="BR35" s="1122"/>
      <c r="BS35" s="1123"/>
      <c r="BT35" s="877"/>
      <c r="BU35" s="1124"/>
    </row>
    <row r="36" spans="1:73" s="114" customFormat="1" x14ac:dyDescent="0.25">
      <c r="A36" s="1169" t="s">
        <v>2020</v>
      </c>
      <c r="B36" s="917"/>
      <c r="C36" s="1099"/>
      <c r="D36" s="1099"/>
      <c r="E36" s="1099"/>
      <c r="F36" s="1099" t="s">
        <v>1982</v>
      </c>
      <c r="G36" s="1099" t="s">
        <v>1982</v>
      </c>
      <c r="H36" s="1099" t="s">
        <v>1982</v>
      </c>
      <c r="I36" s="1099" t="s">
        <v>1982</v>
      </c>
      <c r="J36" s="1099" t="s">
        <v>1982</v>
      </c>
      <c r="K36" s="1099"/>
      <c r="L36" s="1099"/>
      <c r="M36" s="924"/>
      <c r="N36" s="1221"/>
      <c r="O36" s="1221"/>
      <c r="P36" s="1100"/>
      <c r="Q36" s="1099" t="s">
        <v>1982</v>
      </c>
      <c r="R36" s="1099" t="s">
        <v>1982</v>
      </c>
      <c r="S36" s="1099"/>
      <c r="T36" s="1099" t="s">
        <v>1982</v>
      </c>
      <c r="U36" s="1099" t="s">
        <v>1982</v>
      </c>
      <c r="V36" s="1099"/>
      <c r="W36" s="1099"/>
      <c r="X36" s="1101" t="s">
        <v>1982</v>
      </c>
      <c r="Y36" s="879"/>
      <c r="Z36" s="1102"/>
      <c r="AA36" s="1102"/>
      <c r="AB36" s="1099" t="s">
        <v>1982</v>
      </c>
      <c r="AC36" s="1103"/>
      <c r="AD36" s="879"/>
      <c r="AE36" s="932"/>
      <c r="AF36" s="932"/>
      <c r="AG36" s="937"/>
      <c r="AH36" s="1104"/>
      <c r="AI36" s="886"/>
      <c r="AJ36" s="880" t="s">
        <v>1982</v>
      </c>
      <c r="AK36" s="1244"/>
      <c r="AL36" s="1105"/>
      <c r="AM36" s="1102"/>
      <c r="AN36" s="1106"/>
      <c r="AO36" s="1106"/>
      <c r="AP36" s="183">
        <f t="shared" si="0"/>
        <v>0</v>
      </c>
      <c r="AQ36" s="183">
        <f t="shared" si="1"/>
        <v>0</v>
      </c>
      <c r="AR36" s="1116"/>
      <c r="AS36" s="1116"/>
      <c r="AT36" s="1117"/>
      <c r="AU36" s="1117"/>
      <c r="AV36" s="1117"/>
      <c r="AW36" s="120">
        <f t="shared" si="2"/>
        <v>0</v>
      </c>
      <c r="AX36" s="593">
        <f t="shared" si="3"/>
        <v>0</v>
      </c>
      <c r="AY36" s="1100"/>
      <c r="AZ36" s="1120"/>
      <c r="BA36" s="1101"/>
      <c r="BB36" s="1121"/>
      <c r="BC36" s="1122"/>
      <c r="BD36" s="1123"/>
      <c r="BE36" s="877"/>
      <c r="BF36" s="1124"/>
      <c r="BG36" s="1121"/>
      <c r="BH36" s="1122"/>
      <c r="BI36" s="1123"/>
      <c r="BJ36" s="877"/>
      <c r="BK36" s="1124"/>
      <c r="BL36" s="1121"/>
      <c r="BM36" s="1122"/>
      <c r="BN36" s="1123"/>
      <c r="BO36" s="877"/>
      <c r="BP36" s="1124"/>
      <c r="BQ36" s="1121"/>
      <c r="BR36" s="1122"/>
      <c r="BS36" s="1123"/>
      <c r="BT36" s="877"/>
      <c r="BU36" s="1124"/>
    </row>
    <row r="37" spans="1:73" s="114" customFormat="1" x14ac:dyDescent="0.25">
      <c r="A37" s="1169" t="s">
        <v>2021</v>
      </c>
      <c r="B37" s="917"/>
      <c r="C37" s="1099"/>
      <c r="D37" s="1099"/>
      <c r="E37" s="1099"/>
      <c r="F37" s="1099" t="s">
        <v>1982</v>
      </c>
      <c r="G37" s="1099" t="s">
        <v>1982</v>
      </c>
      <c r="H37" s="1099" t="s">
        <v>1982</v>
      </c>
      <c r="I37" s="1099" t="s">
        <v>1982</v>
      </c>
      <c r="J37" s="1099" t="s">
        <v>1982</v>
      </c>
      <c r="K37" s="1099"/>
      <c r="L37" s="1099"/>
      <c r="M37" s="924"/>
      <c r="N37" s="1221"/>
      <c r="O37" s="1221"/>
      <c r="P37" s="1100"/>
      <c r="Q37" s="1099" t="s">
        <v>1982</v>
      </c>
      <c r="R37" s="1099" t="s">
        <v>1982</v>
      </c>
      <c r="S37" s="1099"/>
      <c r="T37" s="1099" t="s">
        <v>1982</v>
      </c>
      <c r="U37" s="1099" t="s">
        <v>1982</v>
      </c>
      <c r="V37" s="1099"/>
      <c r="W37" s="1099"/>
      <c r="X37" s="1101" t="s">
        <v>1982</v>
      </c>
      <c r="Y37" s="879"/>
      <c r="Z37" s="1102"/>
      <c r="AA37" s="1102"/>
      <c r="AB37" s="1099" t="s">
        <v>1982</v>
      </c>
      <c r="AC37" s="1103"/>
      <c r="AD37" s="879"/>
      <c r="AE37" s="932"/>
      <c r="AF37" s="932"/>
      <c r="AG37" s="937"/>
      <c r="AH37" s="1104"/>
      <c r="AI37" s="886"/>
      <c r="AJ37" s="880" t="s">
        <v>1982</v>
      </c>
      <c r="AK37" s="1244"/>
      <c r="AL37" s="1105"/>
      <c r="AM37" s="1102"/>
      <c r="AN37" s="1106"/>
      <c r="AO37" s="1106"/>
      <c r="AP37" s="183">
        <f t="shared" si="0"/>
        <v>0</v>
      </c>
      <c r="AQ37" s="183">
        <f t="shared" si="1"/>
        <v>0</v>
      </c>
      <c r="AR37" s="1116"/>
      <c r="AS37" s="1116"/>
      <c r="AT37" s="1117"/>
      <c r="AU37" s="1117"/>
      <c r="AV37" s="1117"/>
      <c r="AW37" s="120">
        <f t="shared" si="2"/>
        <v>0</v>
      </c>
      <c r="AX37" s="593">
        <f t="shared" si="3"/>
        <v>0</v>
      </c>
      <c r="AY37" s="1100"/>
      <c r="AZ37" s="1120"/>
      <c r="BA37" s="1101"/>
      <c r="BB37" s="1121"/>
      <c r="BC37" s="1122"/>
      <c r="BD37" s="1123"/>
      <c r="BE37" s="877"/>
      <c r="BF37" s="1124"/>
      <c r="BG37" s="1121"/>
      <c r="BH37" s="1122"/>
      <c r="BI37" s="1123"/>
      <c r="BJ37" s="877"/>
      <c r="BK37" s="1124"/>
      <c r="BL37" s="1121"/>
      <c r="BM37" s="1122"/>
      <c r="BN37" s="1123"/>
      <c r="BO37" s="877"/>
      <c r="BP37" s="1124"/>
      <c r="BQ37" s="1121"/>
      <c r="BR37" s="1122"/>
      <c r="BS37" s="1123"/>
      <c r="BT37" s="877"/>
      <c r="BU37" s="1124"/>
    </row>
    <row r="38" spans="1:73" s="114" customFormat="1" x14ac:dyDescent="0.25">
      <c r="A38" s="1169" t="s">
        <v>2022</v>
      </c>
      <c r="B38" s="917"/>
      <c r="C38" s="1099"/>
      <c r="D38" s="1099"/>
      <c r="E38" s="1099"/>
      <c r="F38" s="1099" t="s">
        <v>1982</v>
      </c>
      <c r="G38" s="1099" t="s">
        <v>1982</v>
      </c>
      <c r="H38" s="1099" t="s">
        <v>1982</v>
      </c>
      <c r="I38" s="1099" t="s">
        <v>1982</v>
      </c>
      <c r="J38" s="1099" t="s">
        <v>1982</v>
      </c>
      <c r="K38" s="1099"/>
      <c r="L38" s="1099"/>
      <c r="M38" s="924"/>
      <c r="N38" s="1221"/>
      <c r="O38" s="1221"/>
      <c r="P38" s="1100"/>
      <c r="Q38" s="1099" t="s">
        <v>1982</v>
      </c>
      <c r="R38" s="1099" t="s">
        <v>1982</v>
      </c>
      <c r="S38" s="1099"/>
      <c r="T38" s="1099" t="s">
        <v>1982</v>
      </c>
      <c r="U38" s="1099" t="s">
        <v>1982</v>
      </c>
      <c r="V38" s="1099"/>
      <c r="W38" s="1099"/>
      <c r="X38" s="1101" t="s">
        <v>1982</v>
      </c>
      <c r="Y38" s="879"/>
      <c r="Z38" s="1102"/>
      <c r="AA38" s="1102"/>
      <c r="AB38" s="1099" t="s">
        <v>1982</v>
      </c>
      <c r="AC38" s="1103"/>
      <c r="AD38" s="879"/>
      <c r="AE38" s="932"/>
      <c r="AF38" s="932"/>
      <c r="AG38" s="937"/>
      <c r="AH38" s="1104"/>
      <c r="AI38" s="886"/>
      <c r="AJ38" s="880" t="s">
        <v>1982</v>
      </c>
      <c r="AK38" s="1244"/>
      <c r="AL38" s="1105"/>
      <c r="AM38" s="1102"/>
      <c r="AN38" s="1106"/>
      <c r="AO38" s="1106"/>
      <c r="AP38" s="183">
        <f t="shared" si="0"/>
        <v>0</v>
      </c>
      <c r="AQ38" s="183">
        <f t="shared" si="1"/>
        <v>0</v>
      </c>
      <c r="AR38" s="1116"/>
      <c r="AS38" s="1116"/>
      <c r="AT38" s="1117"/>
      <c r="AU38" s="1117"/>
      <c r="AV38" s="1117"/>
      <c r="AW38" s="120">
        <f t="shared" si="2"/>
        <v>0</v>
      </c>
      <c r="AX38" s="593">
        <f t="shared" si="3"/>
        <v>0</v>
      </c>
      <c r="AY38" s="1100"/>
      <c r="AZ38" s="1120"/>
      <c r="BA38" s="1101"/>
      <c r="BB38" s="1121"/>
      <c r="BC38" s="1122"/>
      <c r="BD38" s="1123"/>
      <c r="BE38" s="877"/>
      <c r="BF38" s="1124"/>
      <c r="BG38" s="1121"/>
      <c r="BH38" s="1122"/>
      <c r="BI38" s="1123"/>
      <c r="BJ38" s="877"/>
      <c r="BK38" s="1124"/>
      <c r="BL38" s="1121"/>
      <c r="BM38" s="1122"/>
      <c r="BN38" s="1123"/>
      <c r="BO38" s="877"/>
      <c r="BP38" s="1124"/>
      <c r="BQ38" s="1121"/>
      <c r="BR38" s="1122"/>
      <c r="BS38" s="1123"/>
      <c r="BT38" s="877"/>
      <c r="BU38" s="1124"/>
    </row>
    <row r="39" spans="1:73" s="114" customFormat="1" x14ac:dyDescent="0.25">
      <c r="A39" s="1169" t="s">
        <v>2023</v>
      </c>
      <c r="B39" s="917"/>
      <c r="C39" s="1099"/>
      <c r="D39" s="1099"/>
      <c r="E39" s="1099"/>
      <c r="F39" s="1099" t="s">
        <v>1982</v>
      </c>
      <c r="G39" s="1099" t="s">
        <v>1982</v>
      </c>
      <c r="H39" s="1099" t="s">
        <v>1982</v>
      </c>
      <c r="I39" s="1099" t="s">
        <v>1982</v>
      </c>
      <c r="J39" s="1099" t="s">
        <v>1982</v>
      </c>
      <c r="K39" s="1099"/>
      <c r="L39" s="1099"/>
      <c r="M39" s="924"/>
      <c r="N39" s="1221"/>
      <c r="O39" s="1221"/>
      <c r="P39" s="1100"/>
      <c r="Q39" s="1099" t="s">
        <v>1982</v>
      </c>
      <c r="R39" s="1099" t="s">
        <v>1982</v>
      </c>
      <c r="S39" s="1099"/>
      <c r="T39" s="1099" t="s">
        <v>1982</v>
      </c>
      <c r="U39" s="1099" t="s">
        <v>1982</v>
      </c>
      <c r="V39" s="1099"/>
      <c r="W39" s="1099"/>
      <c r="X39" s="1101" t="s">
        <v>1982</v>
      </c>
      <c r="Y39" s="879"/>
      <c r="Z39" s="1102"/>
      <c r="AA39" s="1102"/>
      <c r="AB39" s="1099" t="s">
        <v>1982</v>
      </c>
      <c r="AC39" s="1103"/>
      <c r="AD39" s="879"/>
      <c r="AE39" s="932"/>
      <c r="AF39" s="932"/>
      <c r="AG39" s="937"/>
      <c r="AH39" s="1104"/>
      <c r="AI39" s="886"/>
      <c r="AJ39" s="880" t="s">
        <v>1982</v>
      </c>
      <c r="AK39" s="1244"/>
      <c r="AL39" s="1105"/>
      <c r="AM39" s="1102"/>
      <c r="AN39" s="1106"/>
      <c r="AO39" s="1106"/>
      <c r="AP39" s="183">
        <f t="shared" si="0"/>
        <v>0</v>
      </c>
      <c r="AQ39" s="183">
        <f t="shared" si="1"/>
        <v>0</v>
      </c>
      <c r="AR39" s="1116"/>
      <c r="AS39" s="1116"/>
      <c r="AT39" s="1117"/>
      <c r="AU39" s="1117"/>
      <c r="AV39" s="1117"/>
      <c r="AW39" s="120">
        <f t="shared" si="2"/>
        <v>0</v>
      </c>
      <c r="AX39" s="593">
        <f t="shared" si="3"/>
        <v>0</v>
      </c>
      <c r="AY39" s="1100"/>
      <c r="AZ39" s="1120"/>
      <c r="BA39" s="1101"/>
      <c r="BB39" s="1121"/>
      <c r="BC39" s="1122"/>
      <c r="BD39" s="1123"/>
      <c r="BE39" s="877"/>
      <c r="BF39" s="1124"/>
      <c r="BG39" s="1121"/>
      <c r="BH39" s="1122"/>
      <c r="BI39" s="1123"/>
      <c r="BJ39" s="877"/>
      <c r="BK39" s="1124"/>
      <c r="BL39" s="1121"/>
      <c r="BM39" s="1122"/>
      <c r="BN39" s="1123"/>
      <c r="BO39" s="877"/>
      <c r="BP39" s="1124"/>
      <c r="BQ39" s="1121"/>
      <c r="BR39" s="1122"/>
      <c r="BS39" s="1123"/>
      <c r="BT39" s="877"/>
      <c r="BU39" s="1124"/>
    </row>
    <row r="40" spans="1:73" s="114" customFormat="1" x14ac:dyDescent="0.25">
      <c r="A40" s="1169" t="s">
        <v>2024</v>
      </c>
      <c r="B40" s="917"/>
      <c r="C40" s="1099"/>
      <c r="D40" s="1099"/>
      <c r="E40" s="1099"/>
      <c r="F40" s="1099" t="s">
        <v>1982</v>
      </c>
      <c r="G40" s="1099" t="s">
        <v>1982</v>
      </c>
      <c r="H40" s="1099" t="s">
        <v>1982</v>
      </c>
      <c r="I40" s="1099" t="s">
        <v>1982</v>
      </c>
      <c r="J40" s="1099" t="s">
        <v>1982</v>
      </c>
      <c r="K40" s="1099"/>
      <c r="L40" s="1099"/>
      <c r="M40" s="924"/>
      <c r="N40" s="1221"/>
      <c r="O40" s="1221"/>
      <c r="P40" s="1100"/>
      <c r="Q40" s="1099" t="s">
        <v>1982</v>
      </c>
      <c r="R40" s="1099" t="s">
        <v>1982</v>
      </c>
      <c r="S40" s="1099"/>
      <c r="T40" s="1099" t="s">
        <v>1982</v>
      </c>
      <c r="U40" s="1099" t="s">
        <v>1982</v>
      </c>
      <c r="V40" s="1099"/>
      <c r="W40" s="1099"/>
      <c r="X40" s="1101" t="s">
        <v>1982</v>
      </c>
      <c r="Y40" s="879"/>
      <c r="Z40" s="1102"/>
      <c r="AA40" s="1102"/>
      <c r="AB40" s="1099" t="s">
        <v>1982</v>
      </c>
      <c r="AC40" s="1103"/>
      <c r="AD40" s="879"/>
      <c r="AE40" s="932"/>
      <c r="AF40" s="932"/>
      <c r="AG40" s="937"/>
      <c r="AH40" s="1104"/>
      <c r="AI40" s="886"/>
      <c r="AJ40" s="880" t="s">
        <v>1982</v>
      </c>
      <c r="AK40" s="1244"/>
      <c r="AL40" s="1105"/>
      <c r="AM40" s="1102"/>
      <c r="AN40" s="1106"/>
      <c r="AO40" s="1106"/>
      <c r="AP40" s="183">
        <f t="shared" si="0"/>
        <v>0</v>
      </c>
      <c r="AQ40" s="183">
        <f t="shared" si="1"/>
        <v>0</v>
      </c>
      <c r="AR40" s="1116"/>
      <c r="AS40" s="1116"/>
      <c r="AT40" s="1117"/>
      <c r="AU40" s="1117"/>
      <c r="AV40" s="1117"/>
      <c r="AW40" s="120">
        <f t="shared" si="2"/>
        <v>0</v>
      </c>
      <c r="AX40" s="593">
        <f t="shared" si="3"/>
        <v>0</v>
      </c>
      <c r="AY40" s="1100"/>
      <c r="AZ40" s="1120"/>
      <c r="BA40" s="1101"/>
      <c r="BB40" s="1121"/>
      <c r="BC40" s="1122"/>
      <c r="BD40" s="1123"/>
      <c r="BE40" s="877"/>
      <c r="BF40" s="1124"/>
      <c r="BG40" s="1121"/>
      <c r="BH40" s="1122"/>
      <c r="BI40" s="1123"/>
      <c r="BJ40" s="877"/>
      <c r="BK40" s="1124"/>
      <c r="BL40" s="1121"/>
      <c r="BM40" s="1122"/>
      <c r="BN40" s="1123"/>
      <c r="BO40" s="877"/>
      <c r="BP40" s="1124"/>
      <c r="BQ40" s="1121"/>
      <c r="BR40" s="1122"/>
      <c r="BS40" s="1123"/>
      <c r="BT40" s="877"/>
      <c r="BU40" s="1124"/>
    </row>
    <row r="41" spans="1:73" s="114" customFormat="1" x14ac:dyDescent="0.25">
      <c r="A41" s="1169" t="s">
        <v>2025</v>
      </c>
      <c r="B41" s="917"/>
      <c r="C41" s="1099"/>
      <c r="D41" s="1099"/>
      <c r="E41" s="1099"/>
      <c r="F41" s="1099" t="s">
        <v>1982</v>
      </c>
      <c r="G41" s="1099" t="s">
        <v>1982</v>
      </c>
      <c r="H41" s="1099" t="s">
        <v>1982</v>
      </c>
      <c r="I41" s="1099" t="s">
        <v>1982</v>
      </c>
      <c r="J41" s="1099" t="s">
        <v>1982</v>
      </c>
      <c r="K41" s="1099"/>
      <c r="L41" s="1099"/>
      <c r="M41" s="924"/>
      <c r="N41" s="1221"/>
      <c r="O41" s="1221"/>
      <c r="P41" s="1100"/>
      <c r="Q41" s="1099" t="s">
        <v>1982</v>
      </c>
      <c r="R41" s="1099" t="s">
        <v>1982</v>
      </c>
      <c r="S41" s="1099"/>
      <c r="T41" s="1099" t="s">
        <v>1982</v>
      </c>
      <c r="U41" s="1099" t="s">
        <v>1982</v>
      </c>
      <c r="V41" s="1099"/>
      <c r="W41" s="1099"/>
      <c r="X41" s="1101" t="s">
        <v>1982</v>
      </c>
      <c r="Y41" s="879"/>
      <c r="Z41" s="1102"/>
      <c r="AA41" s="1102"/>
      <c r="AB41" s="1099" t="s">
        <v>1982</v>
      </c>
      <c r="AC41" s="1103"/>
      <c r="AD41" s="879"/>
      <c r="AE41" s="932"/>
      <c r="AF41" s="932"/>
      <c r="AG41" s="937"/>
      <c r="AH41" s="1104"/>
      <c r="AI41" s="886"/>
      <c r="AJ41" s="880" t="s">
        <v>1982</v>
      </c>
      <c r="AK41" s="1244"/>
      <c r="AL41" s="1105"/>
      <c r="AM41" s="1102"/>
      <c r="AN41" s="1106"/>
      <c r="AO41" s="1106"/>
      <c r="AP41" s="183">
        <f t="shared" si="0"/>
        <v>0</v>
      </c>
      <c r="AQ41" s="183">
        <f t="shared" si="1"/>
        <v>0</v>
      </c>
      <c r="AR41" s="1116"/>
      <c r="AS41" s="1116"/>
      <c r="AT41" s="1117"/>
      <c r="AU41" s="1117"/>
      <c r="AV41" s="1117"/>
      <c r="AW41" s="120">
        <f t="shared" si="2"/>
        <v>0</v>
      </c>
      <c r="AX41" s="593">
        <f t="shared" si="3"/>
        <v>0</v>
      </c>
      <c r="AY41" s="1100"/>
      <c r="AZ41" s="1120"/>
      <c r="BA41" s="1101"/>
      <c r="BB41" s="1121"/>
      <c r="BC41" s="1122"/>
      <c r="BD41" s="1123"/>
      <c r="BE41" s="877"/>
      <c r="BF41" s="1124"/>
      <c r="BG41" s="1121"/>
      <c r="BH41" s="1122"/>
      <c r="BI41" s="1123"/>
      <c r="BJ41" s="877"/>
      <c r="BK41" s="1124"/>
      <c r="BL41" s="1121"/>
      <c r="BM41" s="1122"/>
      <c r="BN41" s="1123"/>
      <c r="BO41" s="877"/>
      <c r="BP41" s="1124"/>
      <c r="BQ41" s="1121"/>
      <c r="BR41" s="1122"/>
      <c r="BS41" s="1123"/>
      <c r="BT41" s="877"/>
      <c r="BU41" s="1124"/>
    </row>
    <row r="42" spans="1:73" s="114" customFormat="1" x14ac:dyDescent="0.25">
      <c r="A42" s="1169" t="s">
        <v>2026</v>
      </c>
      <c r="B42" s="917"/>
      <c r="C42" s="1099"/>
      <c r="D42" s="1099"/>
      <c r="E42" s="1099"/>
      <c r="F42" s="1099" t="s">
        <v>1982</v>
      </c>
      <c r="G42" s="1099" t="s">
        <v>1982</v>
      </c>
      <c r="H42" s="1099" t="s">
        <v>1982</v>
      </c>
      <c r="I42" s="1099" t="s">
        <v>1982</v>
      </c>
      <c r="J42" s="1099" t="s">
        <v>1982</v>
      </c>
      <c r="K42" s="1099"/>
      <c r="L42" s="1099"/>
      <c r="M42" s="924"/>
      <c r="N42" s="1221"/>
      <c r="O42" s="1221"/>
      <c r="P42" s="1100"/>
      <c r="Q42" s="1099" t="s">
        <v>1982</v>
      </c>
      <c r="R42" s="1099" t="s">
        <v>1982</v>
      </c>
      <c r="S42" s="1099"/>
      <c r="T42" s="1099" t="s">
        <v>1982</v>
      </c>
      <c r="U42" s="1099" t="s">
        <v>1982</v>
      </c>
      <c r="V42" s="1099"/>
      <c r="W42" s="1099"/>
      <c r="X42" s="1101" t="s">
        <v>1982</v>
      </c>
      <c r="Y42" s="879"/>
      <c r="Z42" s="1102"/>
      <c r="AA42" s="1102"/>
      <c r="AB42" s="1099" t="s">
        <v>1982</v>
      </c>
      <c r="AC42" s="1103"/>
      <c r="AD42" s="879"/>
      <c r="AE42" s="932"/>
      <c r="AF42" s="932"/>
      <c r="AG42" s="937"/>
      <c r="AH42" s="1104"/>
      <c r="AI42" s="886"/>
      <c r="AJ42" s="880" t="s">
        <v>1982</v>
      </c>
      <c r="AK42" s="1244"/>
      <c r="AL42" s="1105"/>
      <c r="AM42" s="1102"/>
      <c r="AN42" s="1106"/>
      <c r="AO42" s="1106"/>
      <c r="AP42" s="183">
        <f t="shared" si="0"/>
        <v>0</v>
      </c>
      <c r="AQ42" s="183">
        <f t="shared" si="1"/>
        <v>0</v>
      </c>
      <c r="AR42" s="1116"/>
      <c r="AS42" s="1116"/>
      <c r="AT42" s="1117"/>
      <c r="AU42" s="1117"/>
      <c r="AV42" s="1117"/>
      <c r="AW42" s="120">
        <f t="shared" si="2"/>
        <v>0</v>
      </c>
      <c r="AX42" s="593">
        <f t="shared" si="3"/>
        <v>0</v>
      </c>
      <c r="AY42" s="1100"/>
      <c r="AZ42" s="1120"/>
      <c r="BA42" s="1101"/>
      <c r="BB42" s="1121"/>
      <c r="BC42" s="1122"/>
      <c r="BD42" s="1123"/>
      <c r="BE42" s="877"/>
      <c r="BF42" s="1124"/>
      <c r="BG42" s="1121"/>
      <c r="BH42" s="1122"/>
      <c r="BI42" s="1123"/>
      <c r="BJ42" s="877"/>
      <c r="BK42" s="1124"/>
      <c r="BL42" s="1121"/>
      <c r="BM42" s="1122"/>
      <c r="BN42" s="1123"/>
      <c r="BO42" s="877"/>
      <c r="BP42" s="1124"/>
      <c r="BQ42" s="1121"/>
      <c r="BR42" s="1122"/>
      <c r="BS42" s="1123"/>
      <c r="BT42" s="877"/>
      <c r="BU42" s="1124"/>
    </row>
    <row r="43" spans="1:73" s="114" customFormat="1" x14ac:dyDescent="0.25">
      <c r="A43" s="1169" t="s">
        <v>2027</v>
      </c>
      <c r="B43" s="917"/>
      <c r="C43" s="1099"/>
      <c r="D43" s="1099"/>
      <c r="E43" s="1099"/>
      <c r="F43" s="1099" t="s">
        <v>1982</v>
      </c>
      <c r="G43" s="1099" t="s">
        <v>1982</v>
      </c>
      <c r="H43" s="1099" t="s">
        <v>1982</v>
      </c>
      <c r="I43" s="1099" t="s">
        <v>1982</v>
      </c>
      <c r="J43" s="1099" t="s">
        <v>1982</v>
      </c>
      <c r="K43" s="1099"/>
      <c r="L43" s="1099"/>
      <c r="M43" s="924"/>
      <c r="N43" s="1221"/>
      <c r="O43" s="1221"/>
      <c r="P43" s="1100"/>
      <c r="Q43" s="1099" t="s">
        <v>1982</v>
      </c>
      <c r="R43" s="1099" t="s">
        <v>1982</v>
      </c>
      <c r="S43" s="1099"/>
      <c r="T43" s="1099" t="s">
        <v>1982</v>
      </c>
      <c r="U43" s="1099" t="s">
        <v>1982</v>
      </c>
      <c r="V43" s="1099"/>
      <c r="W43" s="1099"/>
      <c r="X43" s="1101" t="s">
        <v>1982</v>
      </c>
      <c r="Y43" s="879"/>
      <c r="Z43" s="1102"/>
      <c r="AA43" s="1102"/>
      <c r="AB43" s="1099" t="s">
        <v>1982</v>
      </c>
      <c r="AC43" s="1103"/>
      <c r="AD43" s="879"/>
      <c r="AE43" s="932"/>
      <c r="AF43" s="932"/>
      <c r="AG43" s="937"/>
      <c r="AH43" s="1104"/>
      <c r="AI43" s="886"/>
      <c r="AJ43" s="880" t="s">
        <v>1982</v>
      </c>
      <c r="AK43" s="1244"/>
      <c r="AL43" s="1105"/>
      <c r="AM43" s="1102"/>
      <c r="AN43" s="1106"/>
      <c r="AO43" s="1106"/>
      <c r="AP43" s="183">
        <f t="shared" si="0"/>
        <v>0</v>
      </c>
      <c r="AQ43" s="183">
        <f t="shared" si="1"/>
        <v>0</v>
      </c>
      <c r="AR43" s="1116"/>
      <c r="AS43" s="1116"/>
      <c r="AT43" s="1117"/>
      <c r="AU43" s="1117"/>
      <c r="AV43" s="1117"/>
      <c r="AW43" s="120">
        <f t="shared" si="2"/>
        <v>0</v>
      </c>
      <c r="AX43" s="593">
        <f t="shared" si="3"/>
        <v>0</v>
      </c>
      <c r="AY43" s="1100"/>
      <c r="AZ43" s="1120"/>
      <c r="BA43" s="1101"/>
      <c r="BB43" s="1121"/>
      <c r="BC43" s="1122"/>
      <c r="BD43" s="1123"/>
      <c r="BE43" s="877"/>
      <c r="BF43" s="1124"/>
      <c r="BG43" s="1121"/>
      <c r="BH43" s="1122"/>
      <c r="BI43" s="1123"/>
      <c r="BJ43" s="877"/>
      <c r="BK43" s="1124"/>
      <c r="BL43" s="1121"/>
      <c r="BM43" s="1122"/>
      <c r="BN43" s="1123"/>
      <c r="BO43" s="877"/>
      <c r="BP43" s="1124"/>
      <c r="BQ43" s="1121"/>
      <c r="BR43" s="1122"/>
      <c r="BS43" s="1123"/>
      <c r="BT43" s="877"/>
      <c r="BU43" s="1124"/>
    </row>
    <row r="44" spans="1:73" s="114" customFormat="1" x14ac:dyDescent="0.25">
      <c r="A44" s="1169" t="s">
        <v>2028</v>
      </c>
      <c r="B44" s="917"/>
      <c r="C44" s="1099"/>
      <c r="D44" s="1099"/>
      <c r="E44" s="1099"/>
      <c r="F44" s="1099" t="s">
        <v>1982</v>
      </c>
      <c r="G44" s="1099" t="s">
        <v>1982</v>
      </c>
      <c r="H44" s="1099" t="s">
        <v>1982</v>
      </c>
      <c r="I44" s="1099" t="s">
        <v>1982</v>
      </c>
      <c r="J44" s="1099" t="s">
        <v>1982</v>
      </c>
      <c r="K44" s="1099"/>
      <c r="L44" s="1099"/>
      <c r="M44" s="924"/>
      <c r="N44" s="1221"/>
      <c r="O44" s="1221"/>
      <c r="P44" s="1100"/>
      <c r="Q44" s="1099" t="s">
        <v>1982</v>
      </c>
      <c r="R44" s="1099" t="s">
        <v>1982</v>
      </c>
      <c r="S44" s="1099"/>
      <c r="T44" s="1099" t="s">
        <v>1982</v>
      </c>
      <c r="U44" s="1099" t="s">
        <v>1982</v>
      </c>
      <c r="V44" s="1099"/>
      <c r="W44" s="1099"/>
      <c r="X44" s="1101" t="s">
        <v>1982</v>
      </c>
      <c r="Y44" s="879"/>
      <c r="Z44" s="1102"/>
      <c r="AA44" s="1102"/>
      <c r="AB44" s="1099" t="s">
        <v>1982</v>
      </c>
      <c r="AC44" s="1103"/>
      <c r="AD44" s="879"/>
      <c r="AE44" s="932"/>
      <c r="AF44" s="932"/>
      <c r="AG44" s="937"/>
      <c r="AH44" s="1104"/>
      <c r="AI44" s="886"/>
      <c r="AJ44" s="880" t="s">
        <v>1982</v>
      </c>
      <c r="AK44" s="1244"/>
      <c r="AL44" s="1105"/>
      <c r="AM44" s="1102"/>
      <c r="AN44" s="1106"/>
      <c r="AO44" s="1106"/>
      <c r="AP44" s="183">
        <f t="shared" si="0"/>
        <v>0</v>
      </c>
      <c r="AQ44" s="183">
        <f t="shared" si="1"/>
        <v>0</v>
      </c>
      <c r="AR44" s="1116"/>
      <c r="AS44" s="1116"/>
      <c r="AT44" s="1117"/>
      <c r="AU44" s="1117"/>
      <c r="AV44" s="1117"/>
      <c r="AW44" s="120">
        <f t="shared" si="2"/>
        <v>0</v>
      </c>
      <c r="AX44" s="593">
        <f t="shared" si="3"/>
        <v>0</v>
      </c>
      <c r="AY44" s="1100"/>
      <c r="AZ44" s="1120"/>
      <c r="BA44" s="1101"/>
      <c r="BB44" s="1121"/>
      <c r="BC44" s="1122"/>
      <c r="BD44" s="1123"/>
      <c r="BE44" s="877"/>
      <c r="BF44" s="1124"/>
      <c r="BG44" s="1121"/>
      <c r="BH44" s="1122"/>
      <c r="BI44" s="1123"/>
      <c r="BJ44" s="877"/>
      <c r="BK44" s="1124"/>
      <c r="BL44" s="1121"/>
      <c r="BM44" s="1122"/>
      <c r="BN44" s="1123"/>
      <c r="BO44" s="877"/>
      <c r="BP44" s="1124"/>
      <c r="BQ44" s="1121"/>
      <c r="BR44" s="1122"/>
      <c r="BS44" s="1123"/>
      <c r="BT44" s="877"/>
      <c r="BU44" s="1124"/>
    </row>
    <row r="45" spans="1:73" s="114" customFormat="1" x14ac:dyDescent="0.25">
      <c r="A45" s="1169" t="s">
        <v>2029</v>
      </c>
      <c r="B45" s="917"/>
      <c r="C45" s="1099"/>
      <c r="D45" s="1099"/>
      <c r="E45" s="1099"/>
      <c r="F45" s="1099" t="s">
        <v>1982</v>
      </c>
      <c r="G45" s="1099" t="s">
        <v>1982</v>
      </c>
      <c r="H45" s="1099" t="s">
        <v>1982</v>
      </c>
      <c r="I45" s="1099" t="s">
        <v>1982</v>
      </c>
      <c r="J45" s="1099" t="s">
        <v>1982</v>
      </c>
      <c r="K45" s="1099"/>
      <c r="L45" s="1099"/>
      <c r="M45" s="924"/>
      <c r="N45" s="1221"/>
      <c r="O45" s="1221"/>
      <c r="P45" s="1100"/>
      <c r="Q45" s="1099" t="s">
        <v>1982</v>
      </c>
      <c r="R45" s="1099" t="s">
        <v>1982</v>
      </c>
      <c r="S45" s="1099"/>
      <c r="T45" s="1099" t="s">
        <v>1982</v>
      </c>
      <c r="U45" s="1099" t="s">
        <v>1982</v>
      </c>
      <c r="V45" s="1099"/>
      <c r="W45" s="1099"/>
      <c r="X45" s="1101" t="s">
        <v>1982</v>
      </c>
      <c r="Y45" s="879"/>
      <c r="Z45" s="1102"/>
      <c r="AA45" s="1102"/>
      <c r="AB45" s="1099" t="s">
        <v>1982</v>
      </c>
      <c r="AC45" s="1103"/>
      <c r="AD45" s="879"/>
      <c r="AE45" s="932"/>
      <c r="AF45" s="932"/>
      <c r="AG45" s="937"/>
      <c r="AH45" s="1104"/>
      <c r="AI45" s="886"/>
      <c r="AJ45" s="880" t="s">
        <v>1982</v>
      </c>
      <c r="AK45" s="1244"/>
      <c r="AL45" s="1105"/>
      <c r="AM45" s="1102"/>
      <c r="AN45" s="1106"/>
      <c r="AO45" s="1106"/>
      <c r="AP45" s="183">
        <f t="shared" si="0"/>
        <v>0</v>
      </c>
      <c r="AQ45" s="183">
        <f t="shared" si="1"/>
        <v>0</v>
      </c>
      <c r="AR45" s="1116"/>
      <c r="AS45" s="1116"/>
      <c r="AT45" s="1117"/>
      <c r="AU45" s="1117"/>
      <c r="AV45" s="1117"/>
      <c r="AW45" s="120">
        <f t="shared" si="2"/>
        <v>0</v>
      </c>
      <c r="AX45" s="593">
        <f t="shared" si="3"/>
        <v>0</v>
      </c>
      <c r="AY45" s="1100"/>
      <c r="AZ45" s="1120"/>
      <c r="BA45" s="1101"/>
      <c r="BB45" s="1121"/>
      <c r="BC45" s="1122"/>
      <c r="BD45" s="1123"/>
      <c r="BE45" s="877"/>
      <c r="BF45" s="1124"/>
      <c r="BG45" s="1121"/>
      <c r="BH45" s="1122"/>
      <c r="BI45" s="1123"/>
      <c r="BJ45" s="877"/>
      <c r="BK45" s="1124"/>
      <c r="BL45" s="1121"/>
      <c r="BM45" s="1122"/>
      <c r="BN45" s="1123"/>
      <c r="BO45" s="877"/>
      <c r="BP45" s="1124"/>
      <c r="BQ45" s="1121"/>
      <c r="BR45" s="1122"/>
      <c r="BS45" s="1123"/>
      <c r="BT45" s="877"/>
      <c r="BU45" s="1124"/>
    </row>
    <row r="46" spans="1:73" s="114" customFormat="1" x14ac:dyDescent="0.25">
      <c r="A46" s="1169" t="s">
        <v>2030</v>
      </c>
      <c r="B46" s="917"/>
      <c r="C46" s="1099"/>
      <c r="D46" s="1099"/>
      <c r="E46" s="1099"/>
      <c r="F46" s="1099" t="s">
        <v>1982</v>
      </c>
      <c r="G46" s="1099" t="s">
        <v>1982</v>
      </c>
      <c r="H46" s="1099" t="s">
        <v>1982</v>
      </c>
      <c r="I46" s="1099" t="s">
        <v>1982</v>
      </c>
      <c r="J46" s="1099" t="s">
        <v>1982</v>
      </c>
      <c r="K46" s="1099"/>
      <c r="L46" s="1099"/>
      <c r="M46" s="924"/>
      <c r="N46" s="1221"/>
      <c r="O46" s="1221"/>
      <c r="P46" s="1100"/>
      <c r="Q46" s="1099" t="s">
        <v>1982</v>
      </c>
      <c r="R46" s="1099" t="s">
        <v>1982</v>
      </c>
      <c r="S46" s="1099"/>
      <c r="T46" s="1099" t="s">
        <v>1982</v>
      </c>
      <c r="U46" s="1099" t="s">
        <v>1982</v>
      </c>
      <c r="V46" s="1099"/>
      <c r="W46" s="1099"/>
      <c r="X46" s="1101" t="s">
        <v>1982</v>
      </c>
      <c r="Y46" s="879"/>
      <c r="Z46" s="1102"/>
      <c r="AA46" s="1102"/>
      <c r="AB46" s="1099" t="s">
        <v>1982</v>
      </c>
      <c r="AC46" s="1103"/>
      <c r="AD46" s="879"/>
      <c r="AE46" s="932"/>
      <c r="AF46" s="932"/>
      <c r="AG46" s="937"/>
      <c r="AH46" s="1104"/>
      <c r="AI46" s="886"/>
      <c r="AJ46" s="880" t="s">
        <v>1982</v>
      </c>
      <c r="AK46" s="1244"/>
      <c r="AL46" s="1105"/>
      <c r="AM46" s="1102"/>
      <c r="AN46" s="1106"/>
      <c r="AO46" s="1106"/>
      <c r="AP46" s="183">
        <f t="shared" si="0"/>
        <v>0</v>
      </c>
      <c r="AQ46" s="183">
        <f t="shared" si="1"/>
        <v>0</v>
      </c>
      <c r="AR46" s="1116"/>
      <c r="AS46" s="1116"/>
      <c r="AT46" s="1117"/>
      <c r="AU46" s="1117"/>
      <c r="AV46" s="1117"/>
      <c r="AW46" s="120">
        <f t="shared" si="2"/>
        <v>0</v>
      </c>
      <c r="AX46" s="593">
        <f t="shared" si="3"/>
        <v>0</v>
      </c>
      <c r="AY46" s="1100"/>
      <c r="AZ46" s="1120"/>
      <c r="BA46" s="1101"/>
      <c r="BB46" s="1121"/>
      <c r="BC46" s="1122"/>
      <c r="BD46" s="1123"/>
      <c r="BE46" s="877"/>
      <c r="BF46" s="1124"/>
      <c r="BG46" s="1121"/>
      <c r="BH46" s="1122"/>
      <c r="BI46" s="1123"/>
      <c r="BJ46" s="877"/>
      <c r="BK46" s="1124"/>
      <c r="BL46" s="1121"/>
      <c r="BM46" s="1122"/>
      <c r="BN46" s="1123"/>
      <c r="BO46" s="877"/>
      <c r="BP46" s="1124"/>
      <c r="BQ46" s="1121"/>
      <c r="BR46" s="1122"/>
      <c r="BS46" s="1123"/>
      <c r="BT46" s="877"/>
      <c r="BU46" s="1124"/>
    </row>
    <row r="47" spans="1:73" s="114" customFormat="1" x14ac:dyDescent="0.25">
      <c r="A47" s="1169" t="s">
        <v>2031</v>
      </c>
      <c r="B47" s="917"/>
      <c r="C47" s="1099"/>
      <c r="D47" s="1099"/>
      <c r="E47" s="1099"/>
      <c r="F47" s="1099" t="s">
        <v>1982</v>
      </c>
      <c r="G47" s="1099" t="s">
        <v>1982</v>
      </c>
      <c r="H47" s="1099" t="s">
        <v>1982</v>
      </c>
      <c r="I47" s="1099" t="s">
        <v>1982</v>
      </c>
      <c r="J47" s="1099" t="s">
        <v>1982</v>
      </c>
      <c r="K47" s="1099"/>
      <c r="L47" s="1099"/>
      <c r="M47" s="924"/>
      <c r="N47" s="1221"/>
      <c r="O47" s="1221"/>
      <c r="P47" s="1100"/>
      <c r="Q47" s="1099" t="s">
        <v>1982</v>
      </c>
      <c r="R47" s="1099" t="s">
        <v>1982</v>
      </c>
      <c r="S47" s="1099"/>
      <c r="T47" s="1099" t="s">
        <v>1982</v>
      </c>
      <c r="U47" s="1099" t="s">
        <v>1982</v>
      </c>
      <c r="V47" s="1099"/>
      <c r="W47" s="1099"/>
      <c r="X47" s="1101" t="s">
        <v>1982</v>
      </c>
      <c r="Y47" s="879"/>
      <c r="Z47" s="1102"/>
      <c r="AA47" s="1102"/>
      <c r="AB47" s="1099" t="s">
        <v>1982</v>
      </c>
      <c r="AC47" s="1103"/>
      <c r="AD47" s="879"/>
      <c r="AE47" s="932"/>
      <c r="AF47" s="932"/>
      <c r="AG47" s="937"/>
      <c r="AH47" s="1104"/>
      <c r="AI47" s="886"/>
      <c r="AJ47" s="880" t="s">
        <v>1982</v>
      </c>
      <c r="AK47" s="1244"/>
      <c r="AL47" s="1105"/>
      <c r="AM47" s="1102"/>
      <c r="AN47" s="1106"/>
      <c r="AO47" s="1106"/>
      <c r="AP47" s="183">
        <f t="shared" ref="AP47:AP64" si="4">$M47*AN47</f>
        <v>0</v>
      </c>
      <c r="AQ47" s="183">
        <f t="shared" ref="AQ47:AQ64" si="5">$M47*AO47</f>
        <v>0</v>
      </c>
      <c r="AR47" s="1116"/>
      <c r="AS47" s="1116"/>
      <c r="AT47" s="1117"/>
      <c r="AU47" s="1117"/>
      <c r="AV47" s="1117"/>
      <c r="AW47" s="120">
        <f t="shared" ref="AW47:AW64" si="6">AR47+(M47*AN47)+AT47</f>
        <v>0</v>
      </c>
      <c r="AX47" s="593">
        <f t="shared" ref="AX47:AX64" si="7">AS47+($M47*AO47)+AU47</f>
        <v>0</v>
      </c>
      <c r="AY47" s="1100"/>
      <c r="AZ47" s="1120"/>
      <c r="BA47" s="1101"/>
      <c r="BB47" s="1121"/>
      <c r="BC47" s="1122"/>
      <c r="BD47" s="1123"/>
      <c r="BE47" s="877"/>
      <c r="BF47" s="1124"/>
      <c r="BG47" s="1121"/>
      <c r="BH47" s="1122"/>
      <c r="BI47" s="1123"/>
      <c r="BJ47" s="877"/>
      <c r="BK47" s="1124"/>
      <c r="BL47" s="1121"/>
      <c r="BM47" s="1122"/>
      <c r="BN47" s="1123"/>
      <c r="BO47" s="877"/>
      <c r="BP47" s="1124"/>
      <c r="BQ47" s="1121"/>
      <c r="BR47" s="1122"/>
      <c r="BS47" s="1123"/>
      <c r="BT47" s="877"/>
      <c r="BU47" s="1124"/>
    </row>
    <row r="48" spans="1:73" s="114" customFormat="1" x14ac:dyDescent="0.25">
      <c r="A48" s="1169" t="s">
        <v>2032</v>
      </c>
      <c r="B48" s="917"/>
      <c r="C48" s="1099"/>
      <c r="D48" s="1099"/>
      <c r="E48" s="1099"/>
      <c r="F48" s="1099" t="s">
        <v>1982</v>
      </c>
      <c r="G48" s="1099" t="s">
        <v>1982</v>
      </c>
      <c r="H48" s="1099" t="s">
        <v>1982</v>
      </c>
      <c r="I48" s="1099" t="s">
        <v>1982</v>
      </c>
      <c r="J48" s="1099" t="s">
        <v>1982</v>
      </c>
      <c r="K48" s="1099"/>
      <c r="L48" s="1099"/>
      <c r="M48" s="924"/>
      <c r="N48" s="1221"/>
      <c r="O48" s="1221"/>
      <c r="P48" s="1100"/>
      <c r="Q48" s="1099" t="s">
        <v>1982</v>
      </c>
      <c r="R48" s="1099" t="s">
        <v>1982</v>
      </c>
      <c r="S48" s="1099"/>
      <c r="T48" s="1099" t="s">
        <v>1982</v>
      </c>
      <c r="U48" s="1099" t="s">
        <v>1982</v>
      </c>
      <c r="V48" s="1099"/>
      <c r="W48" s="1099"/>
      <c r="X48" s="1101" t="s">
        <v>1982</v>
      </c>
      <c r="Y48" s="879"/>
      <c r="Z48" s="1102"/>
      <c r="AA48" s="1102"/>
      <c r="AB48" s="1099" t="s">
        <v>1982</v>
      </c>
      <c r="AC48" s="1103"/>
      <c r="AD48" s="879"/>
      <c r="AE48" s="932"/>
      <c r="AF48" s="932"/>
      <c r="AG48" s="937"/>
      <c r="AH48" s="1104"/>
      <c r="AI48" s="886"/>
      <c r="AJ48" s="880" t="s">
        <v>1982</v>
      </c>
      <c r="AK48" s="1244"/>
      <c r="AL48" s="1105"/>
      <c r="AM48" s="1102"/>
      <c r="AN48" s="1106"/>
      <c r="AO48" s="1106"/>
      <c r="AP48" s="183">
        <f t="shared" si="4"/>
        <v>0</v>
      </c>
      <c r="AQ48" s="183">
        <f t="shared" si="5"/>
        <v>0</v>
      </c>
      <c r="AR48" s="1116"/>
      <c r="AS48" s="1116"/>
      <c r="AT48" s="1117"/>
      <c r="AU48" s="1117"/>
      <c r="AV48" s="1117"/>
      <c r="AW48" s="120">
        <f t="shared" si="6"/>
        <v>0</v>
      </c>
      <c r="AX48" s="593">
        <f t="shared" si="7"/>
        <v>0</v>
      </c>
      <c r="AY48" s="1100"/>
      <c r="AZ48" s="1120"/>
      <c r="BA48" s="1101"/>
      <c r="BB48" s="1121"/>
      <c r="BC48" s="1122"/>
      <c r="BD48" s="1123"/>
      <c r="BE48" s="877"/>
      <c r="BF48" s="1124"/>
      <c r="BG48" s="1121"/>
      <c r="BH48" s="1122"/>
      <c r="BI48" s="1123"/>
      <c r="BJ48" s="877"/>
      <c r="BK48" s="1124"/>
      <c r="BL48" s="1121"/>
      <c r="BM48" s="1122"/>
      <c r="BN48" s="1123"/>
      <c r="BO48" s="877"/>
      <c r="BP48" s="1124"/>
      <c r="BQ48" s="1121"/>
      <c r="BR48" s="1122"/>
      <c r="BS48" s="1123"/>
      <c r="BT48" s="877"/>
      <c r="BU48" s="1124"/>
    </row>
    <row r="49" spans="1:73" s="114" customFormat="1" x14ac:dyDescent="0.25">
      <c r="A49" s="1169" t="s">
        <v>2033</v>
      </c>
      <c r="B49" s="917"/>
      <c r="C49" s="1099"/>
      <c r="D49" s="1099"/>
      <c r="E49" s="1099"/>
      <c r="F49" s="1099" t="s">
        <v>1982</v>
      </c>
      <c r="G49" s="1099" t="s">
        <v>1982</v>
      </c>
      <c r="H49" s="1099" t="s">
        <v>1982</v>
      </c>
      <c r="I49" s="1099" t="s">
        <v>1982</v>
      </c>
      <c r="J49" s="1099" t="s">
        <v>1982</v>
      </c>
      <c r="K49" s="1099"/>
      <c r="L49" s="1099"/>
      <c r="M49" s="924"/>
      <c r="N49" s="1221"/>
      <c r="O49" s="1221"/>
      <c r="P49" s="1100"/>
      <c r="Q49" s="1099" t="s">
        <v>1982</v>
      </c>
      <c r="R49" s="1099" t="s">
        <v>1982</v>
      </c>
      <c r="S49" s="1099"/>
      <c r="T49" s="1099" t="s">
        <v>1982</v>
      </c>
      <c r="U49" s="1099" t="s">
        <v>1982</v>
      </c>
      <c r="V49" s="1099"/>
      <c r="W49" s="1099"/>
      <c r="X49" s="1101" t="s">
        <v>1982</v>
      </c>
      <c r="Y49" s="879"/>
      <c r="Z49" s="1102"/>
      <c r="AA49" s="1102"/>
      <c r="AB49" s="1099" t="s">
        <v>1982</v>
      </c>
      <c r="AC49" s="1103"/>
      <c r="AD49" s="879"/>
      <c r="AE49" s="932"/>
      <c r="AF49" s="932"/>
      <c r="AG49" s="937"/>
      <c r="AH49" s="1104"/>
      <c r="AI49" s="886"/>
      <c r="AJ49" s="880" t="s">
        <v>1982</v>
      </c>
      <c r="AK49" s="1244"/>
      <c r="AL49" s="1105"/>
      <c r="AM49" s="1102"/>
      <c r="AN49" s="1106"/>
      <c r="AO49" s="1106"/>
      <c r="AP49" s="183">
        <f t="shared" si="4"/>
        <v>0</v>
      </c>
      <c r="AQ49" s="183">
        <f t="shared" si="5"/>
        <v>0</v>
      </c>
      <c r="AR49" s="1116"/>
      <c r="AS49" s="1116"/>
      <c r="AT49" s="1117"/>
      <c r="AU49" s="1117"/>
      <c r="AV49" s="1117"/>
      <c r="AW49" s="120">
        <f t="shared" si="6"/>
        <v>0</v>
      </c>
      <c r="AX49" s="593">
        <f t="shared" si="7"/>
        <v>0</v>
      </c>
      <c r="AY49" s="1100"/>
      <c r="AZ49" s="1120"/>
      <c r="BA49" s="1101"/>
      <c r="BB49" s="1121"/>
      <c r="BC49" s="1122"/>
      <c r="BD49" s="1123"/>
      <c r="BE49" s="877"/>
      <c r="BF49" s="1124"/>
      <c r="BG49" s="1121"/>
      <c r="BH49" s="1122"/>
      <c r="BI49" s="1123"/>
      <c r="BJ49" s="877"/>
      <c r="BK49" s="1124"/>
      <c r="BL49" s="1121"/>
      <c r="BM49" s="1122"/>
      <c r="BN49" s="1123"/>
      <c r="BO49" s="877"/>
      <c r="BP49" s="1124"/>
      <c r="BQ49" s="1121"/>
      <c r="BR49" s="1122"/>
      <c r="BS49" s="1123"/>
      <c r="BT49" s="877"/>
      <c r="BU49" s="1124"/>
    </row>
    <row r="50" spans="1:73" s="114" customFormat="1" x14ac:dyDescent="0.25">
      <c r="A50" s="1169" t="s">
        <v>2034</v>
      </c>
      <c r="B50" s="917"/>
      <c r="C50" s="1099"/>
      <c r="D50" s="1099"/>
      <c r="E50" s="1099"/>
      <c r="F50" s="1099" t="s">
        <v>1982</v>
      </c>
      <c r="G50" s="1099" t="s">
        <v>1982</v>
      </c>
      <c r="H50" s="1099" t="s">
        <v>1982</v>
      </c>
      <c r="I50" s="1099" t="s">
        <v>1982</v>
      </c>
      <c r="J50" s="1099" t="s">
        <v>1982</v>
      </c>
      <c r="K50" s="1099"/>
      <c r="L50" s="1099"/>
      <c r="M50" s="924"/>
      <c r="N50" s="1221"/>
      <c r="O50" s="1221"/>
      <c r="P50" s="1100"/>
      <c r="Q50" s="1099" t="s">
        <v>1982</v>
      </c>
      <c r="R50" s="1099" t="s">
        <v>1982</v>
      </c>
      <c r="S50" s="1099"/>
      <c r="T50" s="1099" t="s">
        <v>1982</v>
      </c>
      <c r="U50" s="1099" t="s">
        <v>1982</v>
      </c>
      <c r="V50" s="1099"/>
      <c r="W50" s="1099"/>
      <c r="X50" s="1101" t="s">
        <v>1982</v>
      </c>
      <c r="Y50" s="879"/>
      <c r="Z50" s="1102"/>
      <c r="AA50" s="1102"/>
      <c r="AB50" s="1099" t="s">
        <v>1982</v>
      </c>
      <c r="AC50" s="1103"/>
      <c r="AD50" s="879"/>
      <c r="AE50" s="932"/>
      <c r="AF50" s="932"/>
      <c r="AG50" s="937"/>
      <c r="AH50" s="1104"/>
      <c r="AI50" s="886"/>
      <c r="AJ50" s="880" t="s">
        <v>1982</v>
      </c>
      <c r="AK50" s="1244"/>
      <c r="AL50" s="1105"/>
      <c r="AM50" s="1102"/>
      <c r="AN50" s="1106"/>
      <c r="AO50" s="1106"/>
      <c r="AP50" s="183">
        <f t="shared" si="4"/>
        <v>0</v>
      </c>
      <c r="AQ50" s="183">
        <f t="shared" si="5"/>
        <v>0</v>
      </c>
      <c r="AR50" s="1116"/>
      <c r="AS50" s="1116"/>
      <c r="AT50" s="1117"/>
      <c r="AU50" s="1117"/>
      <c r="AV50" s="1117"/>
      <c r="AW50" s="120">
        <f t="shared" si="6"/>
        <v>0</v>
      </c>
      <c r="AX50" s="593">
        <f t="shared" si="7"/>
        <v>0</v>
      </c>
      <c r="AY50" s="1100"/>
      <c r="AZ50" s="1120"/>
      <c r="BA50" s="1101"/>
      <c r="BB50" s="1121"/>
      <c r="BC50" s="1122"/>
      <c r="BD50" s="1123"/>
      <c r="BE50" s="877"/>
      <c r="BF50" s="1124"/>
      <c r="BG50" s="1121"/>
      <c r="BH50" s="1122"/>
      <c r="BI50" s="1123"/>
      <c r="BJ50" s="877"/>
      <c r="BK50" s="1124"/>
      <c r="BL50" s="1121"/>
      <c r="BM50" s="1122"/>
      <c r="BN50" s="1123"/>
      <c r="BO50" s="877"/>
      <c r="BP50" s="1124"/>
      <c r="BQ50" s="1121"/>
      <c r="BR50" s="1122"/>
      <c r="BS50" s="1123"/>
      <c r="BT50" s="877"/>
      <c r="BU50" s="1124"/>
    </row>
    <row r="51" spans="1:73" s="114" customFormat="1" x14ac:dyDescent="0.25">
      <c r="A51" s="1169" t="s">
        <v>2035</v>
      </c>
      <c r="B51" s="917"/>
      <c r="C51" s="1099"/>
      <c r="D51" s="1099"/>
      <c r="E51" s="1099"/>
      <c r="F51" s="1099" t="s">
        <v>1982</v>
      </c>
      <c r="G51" s="1099" t="s">
        <v>1982</v>
      </c>
      <c r="H51" s="1099" t="s">
        <v>1982</v>
      </c>
      <c r="I51" s="1099" t="s">
        <v>1982</v>
      </c>
      <c r="J51" s="1099" t="s">
        <v>1982</v>
      </c>
      <c r="K51" s="1099"/>
      <c r="L51" s="1099"/>
      <c r="M51" s="924"/>
      <c r="N51" s="1221"/>
      <c r="O51" s="1221"/>
      <c r="P51" s="1100"/>
      <c r="Q51" s="1099" t="s">
        <v>1982</v>
      </c>
      <c r="R51" s="1099" t="s">
        <v>1982</v>
      </c>
      <c r="S51" s="1099"/>
      <c r="T51" s="1099" t="s">
        <v>1982</v>
      </c>
      <c r="U51" s="1099" t="s">
        <v>1982</v>
      </c>
      <c r="V51" s="1099"/>
      <c r="W51" s="1099"/>
      <c r="X51" s="1101" t="s">
        <v>1982</v>
      </c>
      <c r="Y51" s="879"/>
      <c r="Z51" s="1102"/>
      <c r="AA51" s="1102"/>
      <c r="AB51" s="1099" t="s">
        <v>1982</v>
      </c>
      <c r="AC51" s="1103"/>
      <c r="AD51" s="879"/>
      <c r="AE51" s="932"/>
      <c r="AF51" s="932"/>
      <c r="AG51" s="937"/>
      <c r="AH51" s="1104"/>
      <c r="AI51" s="886"/>
      <c r="AJ51" s="880" t="s">
        <v>1982</v>
      </c>
      <c r="AK51" s="1244"/>
      <c r="AL51" s="1105"/>
      <c r="AM51" s="1102"/>
      <c r="AN51" s="1106"/>
      <c r="AO51" s="1106"/>
      <c r="AP51" s="183">
        <f t="shared" si="4"/>
        <v>0</v>
      </c>
      <c r="AQ51" s="183">
        <f t="shared" si="5"/>
        <v>0</v>
      </c>
      <c r="AR51" s="1116"/>
      <c r="AS51" s="1116"/>
      <c r="AT51" s="1117"/>
      <c r="AU51" s="1117"/>
      <c r="AV51" s="1117"/>
      <c r="AW51" s="120">
        <f t="shared" si="6"/>
        <v>0</v>
      </c>
      <c r="AX51" s="593">
        <f t="shared" si="7"/>
        <v>0</v>
      </c>
      <c r="AY51" s="1100"/>
      <c r="AZ51" s="1120"/>
      <c r="BA51" s="1101"/>
      <c r="BB51" s="1121"/>
      <c r="BC51" s="1122"/>
      <c r="BD51" s="1123"/>
      <c r="BE51" s="877"/>
      <c r="BF51" s="1124"/>
      <c r="BG51" s="1121"/>
      <c r="BH51" s="1122"/>
      <c r="BI51" s="1123"/>
      <c r="BJ51" s="877"/>
      <c r="BK51" s="1124"/>
      <c r="BL51" s="1121"/>
      <c r="BM51" s="1122"/>
      <c r="BN51" s="1123"/>
      <c r="BO51" s="877"/>
      <c r="BP51" s="1124"/>
      <c r="BQ51" s="1121"/>
      <c r="BR51" s="1122"/>
      <c r="BS51" s="1123"/>
      <c r="BT51" s="877"/>
      <c r="BU51" s="1124"/>
    </row>
    <row r="52" spans="1:73" s="114" customFormat="1" x14ac:dyDescent="0.25">
      <c r="A52" s="1169" t="s">
        <v>2036</v>
      </c>
      <c r="B52" s="917"/>
      <c r="C52" s="1099"/>
      <c r="D52" s="1099"/>
      <c r="E52" s="1099"/>
      <c r="F52" s="1099" t="s">
        <v>1982</v>
      </c>
      <c r="G52" s="1099" t="s">
        <v>1982</v>
      </c>
      <c r="H52" s="1099" t="s">
        <v>1982</v>
      </c>
      <c r="I52" s="1099" t="s">
        <v>1982</v>
      </c>
      <c r="J52" s="1099" t="s">
        <v>1982</v>
      </c>
      <c r="K52" s="1099"/>
      <c r="L52" s="1099"/>
      <c r="M52" s="924"/>
      <c r="N52" s="1221"/>
      <c r="O52" s="1221"/>
      <c r="P52" s="1100"/>
      <c r="Q52" s="1099" t="s">
        <v>1982</v>
      </c>
      <c r="R52" s="1099" t="s">
        <v>1982</v>
      </c>
      <c r="S52" s="1099"/>
      <c r="T52" s="1099" t="s">
        <v>1982</v>
      </c>
      <c r="U52" s="1099" t="s">
        <v>1982</v>
      </c>
      <c r="V52" s="1099"/>
      <c r="W52" s="1099"/>
      <c r="X52" s="1101" t="s">
        <v>1982</v>
      </c>
      <c r="Y52" s="879"/>
      <c r="Z52" s="1102"/>
      <c r="AA52" s="1102"/>
      <c r="AB52" s="1099" t="s">
        <v>1982</v>
      </c>
      <c r="AC52" s="1103"/>
      <c r="AD52" s="879"/>
      <c r="AE52" s="932"/>
      <c r="AF52" s="932"/>
      <c r="AG52" s="937"/>
      <c r="AH52" s="1104"/>
      <c r="AI52" s="886"/>
      <c r="AJ52" s="880" t="s">
        <v>1982</v>
      </c>
      <c r="AK52" s="1244"/>
      <c r="AL52" s="1105"/>
      <c r="AM52" s="1102"/>
      <c r="AN52" s="1106"/>
      <c r="AO52" s="1106"/>
      <c r="AP52" s="183">
        <f t="shared" si="4"/>
        <v>0</v>
      </c>
      <c r="AQ52" s="183">
        <f t="shared" si="5"/>
        <v>0</v>
      </c>
      <c r="AR52" s="1116"/>
      <c r="AS52" s="1116"/>
      <c r="AT52" s="1117"/>
      <c r="AU52" s="1117"/>
      <c r="AV52" s="1117"/>
      <c r="AW52" s="120">
        <f t="shared" si="6"/>
        <v>0</v>
      </c>
      <c r="AX52" s="593">
        <f t="shared" si="7"/>
        <v>0</v>
      </c>
      <c r="AY52" s="1100"/>
      <c r="AZ52" s="1120"/>
      <c r="BA52" s="1101"/>
      <c r="BB52" s="1121"/>
      <c r="BC52" s="1122"/>
      <c r="BD52" s="1123"/>
      <c r="BE52" s="877"/>
      <c r="BF52" s="1124"/>
      <c r="BG52" s="1121"/>
      <c r="BH52" s="1122"/>
      <c r="BI52" s="1123"/>
      <c r="BJ52" s="877"/>
      <c r="BK52" s="1124"/>
      <c r="BL52" s="1121"/>
      <c r="BM52" s="1122"/>
      <c r="BN52" s="1123"/>
      <c r="BO52" s="877"/>
      <c r="BP52" s="1124"/>
      <c r="BQ52" s="1121"/>
      <c r="BR52" s="1122"/>
      <c r="BS52" s="1123"/>
      <c r="BT52" s="877"/>
      <c r="BU52" s="1124"/>
    </row>
    <row r="53" spans="1:73" s="114" customFormat="1" x14ac:dyDescent="0.25">
      <c r="A53" s="1169" t="s">
        <v>2037</v>
      </c>
      <c r="B53" s="917"/>
      <c r="C53" s="1099"/>
      <c r="D53" s="1099"/>
      <c r="E53" s="1099"/>
      <c r="F53" s="1099" t="s">
        <v>1982</v>
      </c>
      <c r="G53" s="1099" t="s">
        <v>1982</v>
      </c>
      <c r="H53" s="1099" t="s">
        <v>1982</v>
      </c>
      <c r="I53" s="1099" t="s">
        <v>1982</v>
      </c>
      <c r="J53" s="1099" t="s">
        <v>1982</v>
      </c>
      <c r="K53" s="1099"/>
      <c r="L53" s="1099"/>
      <c r="M53" s="924"/>
      <c r="N53" s="1221"/>
      <c r="O53" s="1221"/>
      <c r="P53" s="1100"/>
      <c r="Q53" s="1099" t="s">
        <v>1982</v>
      </c>
      <c r="R53" s="1099" t="s">
        <v>1982</v>
      </c>
      <c r="S53" s="1099"/>
      <c r="T53" s="1099" t="s">
        <v>1982</v>
      </c>
      <c r="U53" s="1099" t="s">
        <v>1982</v>
      </c>
      <c r="V53" s="1099"/>
      <c r="W53" s="1099"/>
      <c r="X53" s="1101" t="s">
        <v>1982</v>
      </c>
      <c r="Y53" s="879"/>
      <c r="Z53" s="1102"/>
      <c r="AA53" s="1102"/>
      <c r="AB53" s="1099" t="s">
        <v>1982</v>
      </c>
      <c r="AC53" s="1103"/>
      <c r="AD53" s="879"/>
      <c r="AE53" s="932"/>
      <c r="AF53" s="932"/>
      <c r="AG53" s="937"/>
      <c r="AH53" s="1104"/>
      <c r="AI53" s="886"/>
      <c r="AJ53" s="880" t="s">
        <v>1982</v>
      </c>
      <c r="AK53" s="1244"/>
      <c r="AL53" s="1105"/>
      <c r="AM53" s="1102"/>
      <c r="AN53" s="1106"/>
      <c r="AO53" s="1106"/>
      <c r="AP53" s="183">
        <f t="shared" si="4"/>
        <v>0</v>
      </c>
      <c r="AQ53" s="183">
        <f t="shared" si="5"/>
        <v>0</v>
      </c>
      <c r="AR53" s="1116"/>
      <c r="AS53" s="1116"/>
      <c r="AT53" s="1117"/>
      <c r="AU53" s="1117"/>
      <c r="AV53" s="1117"/>
      <c r="AW53" s="120">
        <f t="shared" si="6"/>
        <v>0</v>
      </c>
      <c r="AX53" s="593">
        <f t="shared" si="7"/>
        <v>0</v>
      </c>
      <c r="AY53" s="1100"/>
      <c r="AZ53" s="1120"/>
      <c r="BA53" s="1101"/>
      <c r="BB53" s="1121"/>
      <c r="BC53" s="1122"/>
      <c r="BD53" s="1123"/>
      <c r="BE53" s="877"/>
      <c r="BF53" s="1124"/>
      <c r="BG53" s="1121"/>
      <c r="BH53" s="1122"/>
      <c r="BI53" s="1123"/>
      <c r="BJ53" s="877"/>
      <c r="BK53" s="1124"/>
      <c r="BL53" s="1121"/>
      <c r="BM53" s="1122"/>
      <c r="BN53" s="1123"/>
      <c r="BO53" s="877"/>
      <c r="BP53" s="1124"/>
      <c r="BQ53" s="1121"/>
      <c r="BR53" s="1122"/>
      <c r="BS53" s="1123"/>
      <c r="BT53" s="877"/>
      <c r="BU53" s="1124"/>
    </row>
    <row r="54" spans="1:73" s="114" customFormat="1" x14ac:dyDescent="0.25">
      <c r="A54" s="1169" t="s">
        <v>2038</v>
      </c>
      <c r="B54" s="917"/>
      <c r="C54" s="1099"/>
      <c r="D54" s="1099"/>
      <c r="E54" s="1099"/>
      <c r="F54" s="1099" t="s">
        <v>1982</v>
      </c>
      <c r="G54" s="1099" t="s">
        <v>1982</v>
      </c>
      <c r="H54" s="1099" t="s">
        <v>1982</v>
      </c>
      <c r="I54" s="1099" t="s">
        <v>1982</v>
      </c>
      <c r="J54" s="1099" t="s">
        <v>1982</v>
      </c>
      <c r="K54" s="1099"/>
      <c r="L54" s="1099"/>
      <c r="M54" s="924"/>
      <c r="N54" s="1221"/>
      <c r="O54" s="1221"/>
      <c r="P54" s="1100"/>
      <c r="Q54" s="1099" t="s">
        <v>1982</v>
      </c>
      <c r="R54" s="1099" t="s">
        <v>1982</v>
      </c>
      <c r="S54" s="1099"/>
      <c r="T54" s="1099" t="s">
        <v>1982</v>
      </c>
      <c r="U54" s="1099" t="s">
        <v>1982</v>
      </c>
      <c r="V54" s="1099"/>
      <c r="W54" s="1099"/>
      <c r="X54" s="1101" t="s">
        <v>1982</v>
      </c>
      <c r="Y54" s="879"/>
      <c r="Z54" s="1102"/>
      <c r="AA54" s="1102"/>
      <c r="AB54" s="1099" t="s">
        <v>1982</v>
      </c>
      <c r="AC54" s="1103"/>
      <c r="AD54" s="879"/>
      <c r="AE54" s="932"/>
      <c r="AF54" s="932"/>
      <c r="AG54" s="937"/>
      <c r="AH54" s="1104"/>
      <c r="AI54" s="886"/>
      <c r="AJ54" s="880" t="s">
        <v>1982</v>
      </c>
      <c r="AK54" s="1244"/>
      <c r="AL54" s="1105"/>
      <c r="AM54" s="1102"/>
      <c r="AN54" s="1106"/>
      <c r="AO54" s="1106"/>
      <c r="AP54" s="183">
        <f t="shared" si="4"/>
        <v>0</v>
      </c>
      <c r="AQ54" s="183">
        <f t="shared" si="5"/>
        <v>0</v>
      </c>
      <c r="AR54" s="1116"/>
      <c r="AS54" s="1116"/>
      <c r="AT54" s="1117"/>
      <c r="AU54" s="1117"/>
      <c r="AV54" s="1117"/>
      <c r="AW54" s="120">
        <f t="shared" si="6"/>
        <v>0</v>
      </c>
      <c r="AX54" s="593">
        <f t="shared" si="7"/>
        <v>0</v>
      </c>
      <c r="AY54" s="1100"/>
      <c r="AZ54" s="1120"/>
      <c r="BA54" s="1101"/>
      <c r="BB54" s="1121"/>
      <c r="BC54" s="1122"/>
      <c r="BD54" s="1123"/>
      <c r="BE54" s="877"/>
      <c r="BF54" s="1124"/>
      <c r="BG54" s="1121"/>
      <c r="BH54" s="1122"/>
      <c r="BI54" s="1123"/>
      <c r="BJ54" s="877"/>
      <c r="BK54" s="1124"/>
      <c r="BL54" s="1121"/>
      <c r="BM54" s="1122"/>
      <c r="BN54" s="1123"/>
      <c r="BO54" s="877"/>
      <c r="BP54" s="1124"/>
      <c r="BQ54" s="1121"/>
      <c r="BR54" s="1122"/>
      <c r="BS54" s="1123"/>
      <c r="BT54" s="877"/>
      <c r="BU54" s="1124"/>
    </row>
    <row r="55" spans="1:73" s="114" customFormat="1" x14ac:dyDescent="0.25">
      <c r="A55" s="1169" t="s">
        <v>2039</v>
      </c>
      <c r="B55" s="917"/>
      <c r="C55" s="1099"/>
      <c r="D55" s="1099"/>
      <c r="E55" s="1099"/>
      <c r="F55" s="1099" t="s">
        <v>1982</v>
      </c>
      <c r="G55" s="1099" t="s">
        <v>1982</v>
      </c>
      <c r="H55" s="1099" t="s">
        <v>1982</v>
      </c>
      <c r="I55" s="1099" t="s">
        <v>1982</v>
      </c>
      <c r="J55" s="1099" t="s">
        <v>1982</v>
      </c>
      <c r="K55" s="1099"/>
      <c r="L55" s="1099"/>
      <c r="M55" s="924"/>
      <c r="N55" s="1221"/>
      <c r="O55" s="1221"/>
      <c r="P55" s="1100"/>
      <c r="Q55" s="1099" t="s">
        <v>1982</v>
      </c>
      <c r="R55" s="1099" t="s">
        <v>1982</v>
      </c>
      <c r="S55" s="1099"/>
      <c r="T55" s="1099" t="s">
        <v>1982</v>
      </c>
      <c r="U55" s="1099" t="s">
        <v>1982</v>
      </c>
      <c r="V55" s="1099"/>
      <c r="W55" s="1099"/>
      <c r="X55" s="1101" t="s">
        <v>1982</v>
      </c>
      <c r="Y55" s="879"/>
      <c r="Z55" s="1102"/>
      <c r="AA55" s="1102"/>
      <c r="AB55" s="1099" t="s">
        <v>1982</v>
      </c>
      <c r="AC55" s="1103"/>
      <c r="AD55" s="879"/>
      <c r="AE55" s="932"/>
      <c r="AF55" s="932"/>
      <c r="AG55" s="937"/>
      <c r="AH55" s="1104"/>
      <c r="AI55" s="886"/>
      <c r="AJ55" s="880" t="s">
        <v>1982</v>
      </c>
      <c r="AK55" s="1244"/>
      <c r="AL55" s="1105"/>
      <c r="AM55" s="1102"/>
      <c r="AN55" s="1106"/>
      <c r="AO55" s="1106"/>
      <c r="AP55" s="183">
        <f t="shared" si="4"/>
        <v>0</v>
      </c>
      <c r="AQ55" s="183">
        <f t="shared" si="5"/>
        <v>0</v>
      </c>
      <c r="AR55" s="1116"/>
      <c r="AS55" s="1116"/>
      <c r="AT55" s="1117"/>
      <c r="AU55" s="1117"/>
      <c r="AV55" s="1117"/>
      <c r="AW55" s="120">
        <f t="shared" si="6"/>
        <v>0</v>
      </c>
      <c r="AX55" s="593">
        <f t="shared" si="7"/>
        <v>0</v>
      </c>
      <c r="AY55" s="1100"/>
      <c r="AZ55" s="1120"/>
      <c r="BA55" s="1101"/>
      <c r="BB55" s="1121"/>
      <c r="BC55" s="1122"/>
      <c r="BD55" s="1123"/>
      <c r="BE55" s="877"/>
      <c r="BF55" s="1124"/>
      <c r="BG55" s="1121"/>
      <c r="BH55" s="1122"/>
      <c r="BI55" s="1123"/>
      <c r="BJ55" s="877"/>
      <c r="BK55" s="1124"/>
      <c r="BL55" s="1121"/>
      <c r="BM55" s="1122"/>
      <c r="BN55" s="1123"/>
      <c r="BO55" s="877"/>
      <c r="BP55" s="1124"/>
      <c r="BQ55" s="1121"/>
      <c r="BR55" s="1122"/>
      <c r="BS55" s="1123"/>
      <c r="BT55" s="877"/>
      <c r="BU55" s="1124"/>
    </row>
    <row r="56" spans="1:73" s="114" customFormat="1" x14ac:dyDescent="0.25">
      <c r="A56" s="1169" t="s">
        <v>2040</v>
      </c>
      <c r="B56" s="917"/>
      <c r="C56" s="1099"/>
      <c r="D56" s="1099"/>
      <c r="E56" s="1099"/>
      <c r="F56" s="1099" t="s">
        <v>1982</v>
      </c>
      <c r="G56" s="1099" t="s">
        <v>1982</v>
      </c>
      <c r="H56" s="1099" t="s">
        <v>1982</v>
      </c>
      <c r="I56" s="1099" t="s">
        <v>1982</v>
      </c>
      <c r="J56" s="1099" t="s">
        <v>1982</v>
      </c>
      <c r="K56" s="1099"/>
      <c r="L56" s="1099"/>
      <c r="M56" s="924"/>
      <c r="N56" s="1221"/>
      <c r="O56" s="1221"/>
      <c r="P56" s="1100"/>
      <c r="Q56" s="1099" t="s">
        <v>1982</v>
      </c>
      <c r="R56" s="1099" t="s">
        <v>1982</v>
      </c>
      <c r="S56" s="1099"/>
      <c r="T56" s="1099" t="s">
        <v>1982</v>
      </c>
      <c r="U56" s="1099" t="s">
        <v>1982</v>
      </c>
      <c r="V56" s="1099"/>
      <c r="W56" s="1099"/>
      <c r="X56" s="1101" t="s">
        <v>1982</v>
      </c>
      <c r="Y56" s="879"/>
      <c r="Z56" s="1102"/>
      <c r="AA56" s="1102"/>
      <c r="AB56" s="1099" t="s">
        <v>1982</v>
      </c>
      <c r="AC56" s="1103"/>
      <c r="AD56" s="879"/>
      <c r="AE56" s="932"/>
      <c r="AF56" s="932"/>
      <c r="AG56" s="937"/>
      <c r="AH56" s="1104"/>
      <c r="AI56" s="886"/>
      <c r="AJ56" s="880" t="s">
        <v>1982</v>
      </c>
      <c r="AK56" s="1244"/>
      <c r="AL56" s="1105"/>
      <c r="AM56" s="1102"/>
      <c r="AN56" s="1106"/>
      <c r="AO56" s="1106"/>
      <c r="AP56" s="183">
        <f t="shared" si="4"/>
        <v>0</v>
      </c>
      <c r="AQ56" s="183">
        <f t="shared" si="5"/>
        <v>0</v>
      </c>
      <c r="AR56" s="1116"/>
      <c r="AS56" s="1116"/>
      <c r="AT56" s="1117"/>
      <c r="AU56" s="1117"/>
      <c r="AV56" s="1117"/>
      <c r="AW56" s="120">
        <f t="shared" si="6"/>
        <v>0</v>
      </c>
      <c r="AX56" s="593">
        <f t="shared" si="7"/>
        <v>0</v>
      </c>
      <c r="AY56" s="1100"/>
      <c r="AZ56" s="1120"/>
      <c r="BA56" s="1101"/>
      <c r="BB56" s="1121"/>
      <c r="BC56" s="1122"/>
      <c r="BD56" s="1123"/>
      <c r="BE56" s="877"/>
      <c r="BF56" s="1124"/>
      <c r="BG56" s="1121"/>
      <c r="BH56" s="1122"/>
      <c r="BI56" s="1123"/>
      <c r="BJ56" s="877"/>
      <c r="BK56" s="1124"/>
      <c r="BL56" s="1121"/>
      <c r="BM56" s="1122"/>
      <c r="BN56" s="1123"/>
      <c r="BO56" s="877"/>
      <c r="BP56" s="1124"/>
      <c r="BQ56" s="1121"/>
      <c r="BR56" s="1122"/>
      <c r="BS56" s="1123"/>
      <c r="BT56" s="877"/>
      <c r="BU56" s="1124"/>
    </row>
    <row r="57" spans="1:73" s="114" customFormat="1" x14ac:dyDescent="0.25">
      <c r="A57" s="1169" t="s">
        <v>2041</v>
      </c>
      <c r="B57" s="917"/>
      <c r="C57" s="1099"/>
      <c r="D57" s="1099"/>
      <c r="E57" s="1099"/>
      <c r="F57" s="1099" t="s">
        <v>1982</v>
      </c>
      <c r="G57" s="1099" t="s">
        <v>1982</v>
      </c>
      <c r="H57" s="1099" t="s">
        <v>1982</v>
      </c>
      <c r="I57" s="1099" t="s">
        <v>1982</v>
      </c>
      <c r="J57" s="1099" t="s">
        <v>1982</v>
      </c>
      <c r="K57" s="1099"/>
      <c r="L57" s="1099"/>
      <c r="M57" s="924"/>
      <c r="N57" s="1221"/>
      <c r="O57" s="1221"/>
      <c r="P57" s="1100"/>
      <c r="Q57" s="1099" t="s">
        <v>1982</v>
      </c>
      <c r="R57" s="1099" t="s">
        <v>1982</v>
      </c>
      <c r="S57" s="1099"/>
      <c r="T57" s="1099" t="s">
        <v>1982</v>
      </c>
      <c r="U57" s="1099" t="s">
        <v>1982</v>
      </c>
      <c r="V57" s="1099"/>
      <c r="W57" s="1099"/>
      <c r="X57" s="1101" t="s">
        <v>1982</v>
      </c>
      <c r="Y57" s="879"/>
      <c r="Z57" s="1102"/>
      <c r="AA57" s="1102"/>
      <c r="AB57" s="1099" t="s">
        <v>1982</v>
      </c>
      <c r="AC57" s="1103"/>
      <c r="AD57" s="879"/>
      <c r="AE57" s="932"/>
      <c r="AF57" s="932"/>
      <c r="AG57" s="937"/>
      <c r="AH57" s="1104"/>
      <c r="AI57" s="886"/>
      <c r="AJ57" s="880" t="s">
        <v>1982</v>
      </c>
      <c r="AK57" s="1244"/>
      <c r="AL57" s="1105"/>
      <c r="AM57" s="1102"/>
      <c r="AN57" s="1106"/>
      <c r="AO57" s="1106"/>
      <c r="AP57" s="183">
        <f t="shared" si="4"/>
        <v>0</v>
      </c>
      <c r="AQ57" s="183">
        <f t="shared" si="5"/>
        <v>0</v>
      </c>
      <c r="AR57" s="1116"/>
      <c r="AS57" s="1116"/>
      <c r="AT57" s="1117"/>
      <c r="AU57" s="1117"/>
      <c r="AV57" s="1117"/>
      <c r="AW57" s="120">
        <f t="shared" si="6"/>
        <v>0</v>
      </c>
      <c r="AX57" s="593">
        <f t="shared" si="7"/>
        <v>0</v>
      </c>
      <c r="AY57" s="1100"/>
      <c r="AZ57" s="1120"/>
      <c r="BA57" s="1101"/>
      <c r="BB57" s="1121"/>
      <c r="BC57" s="1122"/>
      <c r="BD57" s="1123"/>
      <c r="BE57" s="877"/>
      <c r="BF57" s="1124"/>
      <c r="BG57" s="1121"/>
      <c r="BH57" s="1122"/>
      <c r="BI57" s="1123"/>
      <c r="BJ57" s="877"/>
      <c r="BK57" s="1124"/>
      <c r="BL57" s="1121"/>
      <c r="BM57" s="1122"/>
      <c r="BN57" s="1123"/>
      <c r="BO57" s="877"/>
      <c r="BP57" s="1124"/>
      <c r="BQ57" s="1121"/>
      <c r="BR57" s="1122"/>
      <c r="BS57" s="1123"/>
      <c r="BT57" s="877"/>
      <c r="BU57" s="1124"/>
    </row>
    <row r="58" spans="1:73" s="114" customFormat="1" x14ac:dyDescent="0.25">
      <c r="A58" s="1169" t="s">
        <v>2042</v>
      </c>
      <c r="B58" s="917"/>
      <c r="C58" s="1099"/>
      <c r="D58" s="1099"/>
      <c r="E58" s="1099"/>
      <c r="F58" s="1099" t="s">
        <v>1982</v>
      </c>
      <c r="G58" s="1099" t="s">
        <v>1982</v>
      </c>
      <c r="H58" s="1099" t="s">
        <v>1982</v>
      </c>
      <c r="I58" s="1099" t="s">
        <v>1982</v>
      </c>
      <c r="J58" s="1099" t="s">
        <v>1982</v>
      </c>
      <c r="K58" s="1099"/>
      <c r="L58" s="1099"/>
      <c r="M58" s="924"/>
      <c r="N58" s="1221"/>
      <c r="O58" s="1221"/>
      <c r="P58" s="1100"/>
      <c r="Q58" s="1099" t="s">
        <v>1982</v>
      </c>
      <c r="R58" s="1099" t="s">
        <v>1982</v>
      </c>
      <c r="S58" s="1099"/>
      <c r="T58" s="1099" t="s">
        <v>1982</v>
      </c>
      <c r="U58" s="1099" t="s">
        <v>1982</v>
      </c>
      <c r="V58" s="1099"/>
      <c r="W58" s="1099"/>
      <c r="X58" s="1101" t="s">
        <v>1982</v>
      </c>
      <c r="Y58" s="879"/>
      <c r="Z58" s="1102"/>
      <c r="AA58" s="1102"/>
      <c r="AB58" s="1099" t="s">
        <v>1982</v>
      </c>
      <c r="AC58" s="1103"/>
      <c r="AD58" s="879"/>
      <c r="AE58" s="932"/>
      <c r="AF58" s="932"/>
      <c r="AG58" s="937"/>
      <c r="AH58" s="1104"/>
      <c r="AI58" s="886"/>
      <c r="AJ58" s="880" t="s">
        <v>1982</v>
      </c>
      <c r="AK58" s="1244"/>
      <c r="AL58" s="1105"/>
      <c r="AM58" s="1102"/>
      <c r="AN58" s="1106"/>
      <c r="AO58" s="1106"/>
      <c r="AP58" s="183">
        <f t="shared" si="4"/>
        <v>0</v>
      </c>
      <c r="AQ58" s="183">
        <f t="shared" si="5"/>
        <v>0</v>
      </c>
      <c r="AR58" s="1116"/>
      <c r="AS58" s="1116"/>
      <c r="AT58" s="1117"/>
      <c r="AU58" s="1117"/>
      <c r="AV58" s="1117"/>
      <c r="AW58" s="120">
        <f t="shared" si="6"/>
        <v>0</v>
      </c>
      <c r="AX58" s="593">
        <f t="shared" si="7"/>
        <v>0</v>
      </c>
      <c r="AY58" s="1100"/>
      <c r="AZ58" s="1120"/>
      <c r="BA58" s="1101"/>
      <c r="BB58" s="1121"/>
      <c r="BC58" s="1122"/>
      <c r="BD58" s="1123"/>
      <c r="BE58" s="877"/>
      <c r="BF58" s="1124"/>
      <c r="BG58" s="1121"/>
      <c r="BH58" s="1122"/>
      <c r="BI58" s="1123"/>
      <c r="BJ58" s="877"/>
      <c r="BK58" s="1124"/>
      <c r="BL58" s="1121"/>
      <c r="BM58" s="1122"/>
      <c r="BN58" s="1123"/>
      <c r="BO58" s="877"/>
      <c r="BP58" s="1124"/>
      <c r="BQ58" s="1121"/>
      <c r="BR58" s="1122"/>
      <c r="BS58" s="1123"/>
      <c r="BT58" s="877"/>
      <c r="BU58" s="1124"/>
    </row>
    <row r="59" spans="1:73" s="114" customFormat="1" x14ac:dyDescent="0.25">
      <c r="A59" s="1169" t="s">
        <v>2043</v>
      </c>
      <c r="B59" s="917"/>
      <c r="C59" s="1099"/>
      <c r="D59" s="1099"/>
      <c r="E59" s="1099"/>
      <c r="F59" s="1099" t="s">
        <v>1982</v>
      </c>
      <c r="G59" s="1099" t="s">
        <v>1982</v>
      </c>
      <c r="H59" s="1099" t="s">
        <v>1982</v>
      </c>
      <c r="I59" s="1099" t="s">
        <v>1982</v>
      </c>
      <c r="J59" s="1099" t="s">
        <v>1982</v>
      </c>
      <c r="K59" s="1099"/>
      <c r="L59" s="1099"/>
      <c r="M59" s="924"/>
      <c r="N59" s="1221"/>
      <c r="O59" s="1221"/>
      <c r="P59" s="1100"/>
      <c r="Q59" s="1099" t="s">
        <v>1982</v>
      </c>
      <c r="R59" s="1099" t="s">
        <v>1982</v>
      </c>
      <c r="S59" s="1099"/>
      <c r="T59" s="1099" t="s">
        <v>1982</v>
      </c>
      <c r="U59" s="1099" t="s">
        <v>1982</v>
      </c>
      <c r="V59" s="1099"/>
      <c r="W59" s="1099"/>
      <c r="X59" s="1101" t="s">
        <v>1982</v>
      </c>
      <c r="Y59" s="879"/>
      <c r="Z59" s="1102"/>
      <c r="AA59" s="1102"/>
      <c r="AB59" s="1099" t="s">
        <v>1982</v>
      </c>
      <c r="AC59" s="1103"/>
      <c r="AD59" s="879"/>
      <c r="AE59" s="932"/>
      <c r="AF59" s="932"/>
      <c r="AG59" s="937"/>
      <c r="AH59" s="1104"/>
      <c r="AI59" s="886"/>
      <c r="AJ59" s="880" t="s">
        <v>1982</v>
      </c>
      <c r="AK59" s="1244"/>
      <c r="AL59" s="1105"/>
      <c r="AM59" s="1102"/>
      <c r="AN59" s="1106"/>
      <c r="AO59" s="1106"/>
      <c r="AP59" s="183">
        <f t="shared" si="4"/>
        <v>0</v>
      </c>
      <c r="AQ59" s="183">
        <f t="shared" si="5"/>
        <v>0</v>
      </c>
      <c r="AR59" s="1116"/>
      <c r="AS59" s="1116"/>
      <c r="AT59" s="1117"/>
      <c r="AU59" s="1117"/>
      <c r="AV59" s="1117"/>
      <c r="AW59" s="120">
        <f t="shared" si="6"/>
        <v>0</v>
      </c>
      <c r="AX59" s="593">
        <f t="shared" si="7"/>
        <v>0</v>
      </c>
      <c r="AY59" s="1100"/>
      <c r="AZ59" s="1120"/>
      <c r="BA59" s="1101"/>
      <c r="BB59" s="1121"/>
      <c r="BC59" s="1122"/>
      <c r="BD59" s="1123"/>
      <c r="BE59" s="877"/>
      <c r="BF59" s="1124"/>
      <c r="BG59" s="1121"/>
      <c r="BH59" s="1122"/>
      <c r="BI59" s="1123"/>
      <c r="BJ59" s="877"/>
      <c r="BK59" s="1124"/>
      <c r="BL59" s="1121"/>
      <c r="BM59" s="1122"/>
      <c r="BN59" s="1123"/>
      <c r="BO59" s="877"/>
      <c r="BP59" s="1124"/>
      <c r="BQ59" s="1121"/>
      <c r="BR59" s="1122"/>
      <c r="BS59" s="1123"/>
      <c r="BT59" s="877"/>
      <c r="BU59" s="1124"/>
    </row>
    <row r="60" spans="1:73" s="114" customFormat="1" x14ac:dyDescent="0.25">
      <c r="A60" s="1169" t="s">
        <v>2044</v>
      </c>
      <c r="B60" s="917"/>
      <c r="C60" s="1099"/>
      <c r="D60" s="1099"/>
      <c r="E60" s="1099"/>
      <c r="F60" s="1099" t="s">
        <v>1982</v>
      </c>
      <c r="G60" s="1099" t="s">
        <v>1982</v>
      </c>
      <c r="H60" s="1099" t="s">
        <v>1982</v>
      </c>
      <c r="I60" s="1099" t="s">
        <v>1982</v>
      </c>
      <c r="J60" s="1099" t="s">
        <v>1982</v>
      </c>
      <c r="K60" s="1099"/>
      <c r="L60" s="1099"/>
      <c r="M60" s="924"/>
      <c r="N60" s="1221"/>
      <c r="O60" s="1221"/>
      <c r="P60" s="1100"/>
      <c r="Q60" s="1099" t="s">
        <v>1982</v>
      </c>
      <c r="R60" s="1099" t="s">
        <v>1982</v>
      </c>
      <c r="S60" s="1099"/>
      <c r="T60" s="1099" t="s">
        <v>1982</v>
      </c>
      <c r="U60" s="1099" t="s">
        <v>1982</v>
      </c>
      <c r="V60" s="1099"/>
      <c r="W60" s="1099"/>
      <c r="X60" s="1101" t="s">
        <v>1982</v>
      </c>
      <c r="Y60" s="879"/>
      <c r="Z60" s="1102"/>
      <c r="AA60" s="1102"/>
      <c r="AB60" s="1099" t="s">
        <v>1982</v>
      </c>
      <c r="AC60" s="1103"/>
      <c r="AD60" s="879"/>
      <c r="AE60" s="932"/>
      <c r="AF60" s="932"/>
      <c r="AG60" s="937"/>
      <c r="AH60" s="1104"/>
      <c r="AI60" s="886"/>
      <c r="AJ60" s="880" t="s">
        <v>1982</v>
      </c>
      <c r="AK60" s="1244"/>
      <c r="AL60" s="1105"/>
      <c r="AM60" s="1102"/>
      <c r="AN60" s="1106"/>
      <c r="AO60" s="1106"/>
      <c r="AP60" s="183">
        <f t="shared" si="4"/>
        <v>0</v>
      </c>
      <c r="AQ60" s="183">
        <f t="shared" si="5"/>
        <v>0</v>
      </c>
      <c r="AR60" s="1116"/>
      <c r="AS60" s="1116"/>
      <c r="AT60" s="1117"/>
      <c r="AU60" s="1117"/>
      <c r="AV60" s="1117"/>
      <c r="AW60" s="120">
        <f t="shared" si="6"/>
        <v>0</v>
      </c>
      <c r="AX60" s="593">
        <f t="shared" si="7"/>
        <v>0</v>
      </c>
      <c r="AY60" s="1100"/>
      <c r="AZ60" s="1120"/>
      <c r="BA60" s="1101"/>
      <c r="BB60" s="1121"/>
      <c r="BC60" s="1122"/>
      <c r="BD60" s="1123"/>
      <c r="BE60" s="877"/>
      <c r="BF60" s="1124"/>
      <c r="BG60" s="1121"/>
      <c r="BH60" s="1122"/>
      <c r="BI60" s="1123"/>
      <c r="BJ60" s="877"/>
      <c r="BK60" s="1124"/>
      <c r="BL60" s="1121"/>
      <c r="BM60" s="1122"/>
      <c r="BN60" s="1123"/>
      <c r="BO60" s="877"/>
      <c r="BP60" s="1124"/>
      <c r="BQ60" s="1121"/>
      <c r="BR60" s="1122"/>
      <c r="BS60" s="1123"/>
      <c r="BT60" s="877"/>
      <c r="BU60" s="1124"/>
    </row>
    <row r="61" spans="1:73" s="114" customFormat="1" x14ac:dyDescent="0.25">
      <c r="A61" s="1169" t="s">
        <v>2045</v>
      </c>
      <c r="B61" s="917"/>
      <c r="C61" s="1099"/>
      <c r="D61" s="1099"/>
      <c r="E61" s="1099"/>
      <c r="F61" s="1099" t="s">
        <v>1982</v>
      </c>
      <c r="G61" s="1099" t="s">
        <v>1982</v>
      </c>
      <c r="H61" s="1099" t="s">
        <v>1982</v>
      </c>
      <c r="I61" s="1099" t="s">
        <v>1982</v>
      </c>
      <c r="J61" s="1099" t="s">
        <v>1982</v>
      </c>
      <c r="K61" s="1099"/>
      <c r="L61" s="1099"/>
      <c r="M61" s="924"/>
      <c r="N61" s="1221"/>
      <c r="O61" s="1221"/>
      <c r="P61" s="1100"/>
      <c r="Q61" s="1099" t="s">
        <v>1982</v>
      </c>
      <c r="R61" s="1099" t="s">
        <v>1982</v>
      </c>
      <c r="S61" s="1099"/>
      <c r="T61" s="1099" t="s">
        <v>1982</v>
      </c>
      <c r="U61" s="1099" t="s">
        <v>1982</v>
      </c>
      <c r="V61" s="1099"/>
      <c r="W61" s="1099"/>
      <c r="X61" s="1101" t="s">
        <v>1982</v>
      </c>
      <c r="Y61" s="879"/>
      <c r="Z61" s="1102"/>
      <c r="AA61" s="1102"/>
      <c r="AB61" s="1099" t="s">
        <v>1982</v>
      </c>
      <c r="AC61" s="1103"/>
      <c r="AD61" s="879"/>
      <c r="AE61" s="932"/>
      <c r="AF61" s="932"/>
      <c r="AG61" s="937"/>
      <c r="AH61" s="1104"/>
      <c r="AI61" s="886"/>
      <c r="AJ61" s="880" t="s">
        <v>1982</v>
      </c>
      <c r="AK61" s="1244"/>
      <c r="AL61" s="1105"/>
      <c r="AM61" s="1102"/>
      <c r="AN61" s="1106"/>
      <c r="AO61" s="1106"/>
      <c r="AP61" s="183">
        <f t="shared" si="4"/>
        <v>0</v>
      </c>
      <c r="AQ61" s="183">
        <f t="shared" si="5"/>
        <v>0</v>
      </c>
      <c r="AR61" s="1116"/>
      <c r="AS61" s="1116"/>
      <c r="AT61" s="1117"/>
      <c r="AU61" s="1117"/>
      <c r="AV61" s="1117"/>
      <c r="AW61" s="120">
        <f t="shared" si="6"/>
        <v>0</v>
      </c>
      <c r="AX61" s="593">
        <f t="shared" si="7"/>
        <v>0</v>
      </c>
      <c r="AY61" s="1100"/>
      <c r="AZ61" s="1120"/>
      <c r="BA61" s="1101"/>
      <c r="BB61" s="1121"/>
      <c r="BC61" s="1122"/>
      <c r="BD61" s="1123"/>
      <c r="BE61" s="877"/>
      <c r="BF61" s="1124"/>
      <c r="BG61" s="1121"/>
      <c r="BH61" s="1122"/>
      <c r="BI61" s="1123"/>
      <c r="BJ61" s="877"/>
      <c r="BK61" s="1124"/>
      <c r="BL61" s="1121"/>
      <c r="BM61" s="1122"/>
      <c r="BN61" s="1123"/>
      <c r="BO61" s="877"/>
      <c r="BP61" s="1124"/>
      <c r="BQ61" s="1121"/>
      <c r="BR61" s="1122"/>
      <c r="BS61" s="1123"/>
      <c r="BT61" s="877"/>
      <c r="BU61" s="1124"/>
    </row>
    <row r="62" spans="1:73" s="114" customFormat="1" x14ac:dyDescent="0.25">
      <c r="A62" s="1169" t="s">
        <v>2046</v>
      </c>
      <c r="B62" s="917"/>
      <c r="C62" s="1099"/>
      <c r="D62" s="1099"/>
      <c r="E62" s="1099"/>
      <c r="F62" s="1099" t="s">
        <v>1982</v>
      </c>
      <c r="G62" s="1099" t="s">
        <v>1982</v>
      </c>
      <c r="H62" s="1099" t="s">
        <v>1982</v>
      </c>
      <c r="I62" s="1099" t="s">
        <v>1982</v>
      </c>
      <c r="J62" s="1099" t="s">
        <v>1982</v>
      </c>
      <c r="K62" s="1099"/>
      <c r="L62" s="1099"/>
      <c r="M62" s="924"/>
      <c r="N62" s="1221"/>
      <c r="O62" s="1221"/>
      <c r="P62" s="1100"/>
      <c r="Q62" s="1099" t="s">
        <v>1982</v>
      </c>
      <c r="R62" s="1099" t="s">
        <v>1982</v>
      </c>
      <c r="S62" s="1099"/>
      <c r="T62" s="1099" t="s">
        <v>1982</v>
      </c>
      <c r="U62" s="1099" t="s">
        <v>1982</v>
      </c>
      <c r="V62" s="1099"/>
      <c r="W62" s="1099"/>
      <c r="X62" s="1101" t="s">
        <v>1982</v>
      </c>
      <c r="Y62" s="879"/>
      <c r="Z62" s="1102"/>
      <c r="AA62" s="1102"/>
      <c r="AB62" s="1099" t="s">
        <v>1982</v>
      </c>
      <c r="AC62" s="1103"/>
      <c r="AD62" s="879"/>
      <c r="AE62" s="932"/>
      <c r="AF62" s="932"/>
      <c r="AG62" s="937"/>
      <c r="AH62" s="1104"/>
      <c r="AI62" s="886"/>
      <c r="AJ62" s="880" t="s">
        <v>1982</v>
      </c>
      <c r="AK62" s="1244"/>
      <c r="AL62" s="1105"/>
      <c r="AM62" s="1102"/>
      <c r="AN62" s="1106"/>
      <c r="AO62" s="1106"/>
      <c r="AP62" s="183">
        <f t="shared" si="4"/>
        <v>0</v>
      </c>
      <c r="AQ62" s="183">
        <f t="shared" si="5"/>
        <v>0</v>
      </c>
      <c r="AR62" s="1116"/>
      <c r="AS62" s="1116"/>
      <c r="AT62" s="1117"/>
      <c r="AU62" s="1117"/>
      <c r="AV62" s="1117"/>
      <c r="AW62" s="120">
        <f t="shared" si="6"/>
        <v>0</v>
      </c>
      <c r="AX62" s="593">
        <f t="shared" si="7"/>
        <v>0</v>
      </c>
      <c r="AY62" s="1100"/>
      <c r="AZ62" s="1120"/>
      <c r="BA62" s="1101"/>
      <c r="BB62" s="1121"/>
      <c r="BC62" s="1122"/>
      <c r="BD62" s="1123"/>
      <c r="BE62" s="877"/>
      <c r="BF62" s="1124"/>
      <c r="BG62" s="1121"/>
      <c r="BH62" s="1122"/>
      <c r="BI62" s="1123"/>
      <c r="BJ62" s="877"/>
      <c r="BK62" s="1124"/>
      <c r="BL62" s="1121"/>
      <c r="BM62" s="1122"/>
      <c r="BN62" s="1123"/>
      <c r="BO62" s="877"/>
      <c r="BP62" s="1124"/>
      <c r="BQ62" s="1121"/>
      <c r="BR62" s="1122"/>
      <c r="BS62" s="1123"/>
      <c r="BT62" s="877"/>
      <c r="BU62" s="1124"/>
    </row>
    <row r="63" spans="1:73" s="114" customFormat="1" x14ac:dyDescent="0.25">
      <c r="A63" s="1169" t="s">
        <v>2047</v>
      </c>
      <c r="B63" s="917"/>
      <c r="C63" s="1099"/>
      <c r="D63" s="1099"/>
      <c r="E63" s="1099"/>
      <c r="F63" s="1099" t="s">
        <v>1982</v>
      </c>
      <c r="G63" s="1099" t="s">
        <v>1982</v>
      </c>
      <c r="H63" s="1099" t="s">
        <v>1982</v>
      </c>
      <c r="I63" s="1099" t="s">
        <v>1982</v>
      </c>
      <c r="J63" s="1099" t="s">
        <v>1982</v>
      </c>
      <c r="K63" s="1099"/>
      <c r="L63" s="1099"/>
      <c r="M63" s="924"/>
      <c r="N63" s="1221"/>
      <c r="O63" s="1221"/>
      <c r="P63" s="1100"/>
      <c r="Q63" s="1099" t="s">
        <v>1982</v>
      </c>
      <c r="R63" s="1099" t="s">
        <v>1982</v>
      </c>
      <c r="S63" s="1099"/>
      <c r="T63" s="1099" t="s">
        <v>1982</v>
      </c>
      <c r="U63" s="1099" t="s">
        <v>1982</v>
      </c>
      <c r="V63" s="1099"/>
      <c r="W63" s="1099"/>
      <c r="X63" s="1101" t="s">
        <v>1982</v>
      </c>
      <c r="Y63" s="879"/>
      <c r="Z63" s="1102"/>
      <c r="AA63" s="1102"/>
      <c r="AB63" s="1099" t="s">
        <v>1982</v>
      </c>
      <c r="AC63" s="1103"/>
      <c r="AD63" s="879"/>
      <c r="AE63" s="932"/>
      <c r="AF63" s="932"/>
      <c r="AG63" s="937"/>
      <c r="AH63" s="1104"/>
      <c r="AI63" s="886"/>
      <c r="AJ63" s="880" t="s">
        <v>1982</v>
      </c>
      <c r="AK63" s="1244"/>
      <c r="AL63" s="1105"/>
      <c r="AM63" s="1102"/>
      <c r="AN63" s="1106"/>
      <c r="AO63" s="1106"/>
      <c r="AP63" s="183">
        <f t="shared" si="4"/>
        <v>0</v>
      </c>
      <c r="AQ63" s="183">
        <f t="shared" si="5"/>
        <v>0</v>
      </c>
      <c r="AR63" s="1116"/>
      <c r="AS63" s="1116"/>
      <c r="AT63" s="1117"/>
      <c r="AU63" s="1117"/>
      <c r="AV63" s="1117"/>
      <c r="AW63" s="120">
        <f t="shared" si="6"/>
        <v>0</v>
      </c>
      <c r="AX63" s="593">
        <f t="shared" si="7"/>
        <v>0</v>
      </c>
      <c r="AY63" s="1100"/>
      <c r="AZ63" s="1120"/>
      <c r="BA63" s="1101"/>
      <c r="BB63" s="1121"/>
      <c r="BC63" s="1122"/>
      <c r="BD63" s="1123"/>
      <c r="BE63" s="877"/>
      <c r="BF63" s="1124"/>
      <c r="BG63" s="1121"/>
      <c r="BH63" s="1122"/>
      <c r="BI63" s="1123"/>
      <c r="BJ63" s="877"/>
      <c r="BK63" s="1124"/>
      <c r="BL63" s="1121"/>
      <c r="BM63" s="1122"/>
      <c r="BN63" s="1123"/>
      <c r="BO63" s="877"/>
      <c r="BP63" s="1124"/>
      <c r="BQ63" s="1121"/>
      <c r="BR63" s="1122"/>
      <c r="BS63" s="1123"/>
      <c r="BT63" s="877"/>
      <c r="BU63" s="1124"/>
    </row>
    <row r="64" spans="1:73" s="114" customFormat="1" x14ac:dyDescent="0.25">
      <c r="A64" s="1170" t="s">
        <v>2048</v>
      </c>
      <c r="B64" s="1107"/>
      <c r="C64" s="1108"/>
      <c r="D64" s="1108"/>
      <c r="E64" s="1108"/>
      <c r="F64" s="1108" t="s">
        <v>1982</v>
      </c>
      <c r="G64" s="1108" t="s">
        <v>1982</v>
      </c>
      <c r="H64" s="1108" t="s">
        <v>1982</v>
      </c>
      <c r="I64" s="1108" t="s">
        <v>1982</v>
      </c>
      <c r="J64" s="1108" t="s">
        <v>1982</v>
      </c>
      <c r="K64" s="1108"/>
      <c r="L64" s="1108"/>
      <c r="M64" s="940"/>
      <c r="N64" s="1222"/>
      <c r="O64" s="1222"/>
      <c r="P64" s="1109"/>
      <c r="Q64" s="1108" t="s">
        <v>1982</v>
      </c>
      <c r="R64" s="1108" t="s">
        <v>1982</v>
      </c>
      <c r="S64" s="1108"/>
      <c r="T64" s="1108" t="s">
        <v>1982</v>
      </c>
      <c r="U64" s="1108" t="s">
        <v>1982</v>
      </c>
      <c r="V64" s="1108"/>
      <c r="W64" s="1108"/>
      <c r="X64" s="1110" t="s">
        <v>1982</v>
      </c>
      <c r="Y64" s="894"/>
      <c r="Z64" s="1111"/>
      <c r="AA64" s="1111"/>
      <c r="AB64" s="1108" t="s">
        <v>1982</v>
      </c>
      <c r="AC64" s="1112"/>
      <c r="AD64" s="894"/>
      <c r="AE64" s="948"/>
      <c r="AF64" s="948"/>
      <c r="AG64" s="953"/>
      <c r="AH64" s="1113"/>
      <c r="AI64" s="901"/>
      <c r="AJ64" s="895" t="s">
        <v>1982</v>
      </c>
      <c r="AK64" s="1245"/>
      <c r="AL64" s="1114"/>
      <c r="AM64" s="1111"/>
      <c r="AN64" s="1115"/>
      <c r="AO64" s="1115"/>
      <c r="AP64" s="538">
        <f t="shared" si="4"/>
        <v>0</v>
      </c>
      <c r="AQ64" s="538">
        <f t="shared" si="5"/>
        <v>0</v>
      </c>
      <c r="AR64" s="1118"/>
      <c r="AS64" s="1118"/>
      <c r="AT64" s="1119"/>
      <c r="AU64" s="1119"/>
      <c r="AV64" s="1119"/>
      <c r="AW64" s="539">
        <f t="shared" si="6"/>
        <v>0</v>
      </c>
      <c r="AX64" s="594">
        <f t="shared" si="7"/>
        <v>0</v>
      </c>
      <c r="AY64" s="1109"/>
      <c r="AZ64" s="1125"/>
      <c r="BA64" s="1101"/>
      <c r="BB64" s="1126"/>
      <c r="BC64" s="1127"/>
      <c r="BD64" s="1128"/>
      <c r="BE64" s="877"/>
      <c r="BF64" s="1129"/>
      <c r="BG64" s="1126"/>
      <c r="BH64" s="1127"/>
      <c r="BI64" s="1128"/>
      <c r="BJ64" s="877"/>
      <c r="BK64" s="1129"/>
      <c r="BL64" s="1126"/>
      <c r="BM64" s="1127"/>
      <c r="BN64" s="1128"/>
      <c r="BO64" s="877"/>
      <c r="BP64" s="1129"/>
      <c r="BQ64" s="1126"/>
      <c r="BR64" s="1127"/>
      <c r="BS64" s="1128"/>
      <c r="BT64" s="877"/>
      <c r="BU64" s="1129"/>
    </row>
    <row r="65" spans="1:63" s="114" customFormat="1" ht="15" customHeight="1" x14ac:dyDescent="0.25">
      <c r="A65" s="122"/>
      <c r="L65" s="115"/>
      <c r="M65" s="115"/>
      <c r="N65" s="115"/>
      <c r="AF65" s="204"/>
      <c r="BG65" s="347"/>
      <c r="BH65" s="347"/>
      <c r="BI65" s="347"/>
      <c r="BJ65" s="347"/>
      <c r="BK65" s="347"/>
    </row>
    <row r="66" spans="1:63" s="114" customFormat="1" ht="15" customHeight="1" x14ac:dyDescent="0.25">
      <c r="A66" s="122"/>
      <c r="L66" s="115"/>
      <c r="M66" s="115"/>
      <c r="N66" s="115"/>
      <c r="BG66" s="347"/>
      <c r="BH66" s="347"/>
      <c r="BI66" s="347"/>
      <c r="BJ66" s="347"/>
      <c r="BK66" s="347"/>
    </row>
    <row r="178" spans="1:63" s="114" customFormat="1" ht="15" customHeight="1" x14ac:dyDescent="0.25">
      <c r="A178" s="116"/>
      <c r="L178" s="115"/>
      <c r="M178" s="115"/>
      <c r="N178" s="115"/>
      <c r="BG178" s="347"/>
      <c r="BH178" s="347"/>
      <c r="BI178" s="347"/>
      <c r="BJ178" s="347"/>
      <c r="BK178" s="347"/>
    </row>
    <row r="179" spans="1:63" s="114" customFormat="1" ht="15" customHeight="1" x14ac:dyDescent="0.25">
      <c r="A179" s="116"/>
      <c r="L179" s="115"/>
      <c r="M179" s="115"/>
      <c r="N179" s="115"/>
      <c r="BG179" s="347"/>
      <c r="BH179" s="347"/>
      <c r="BI179" s="347"/>
      <c r="BJ179" s="347"/>
      <c r="BK179" s="347"/>
    </row>
    <row r="235" spans="1:63" s="118" customFormat="1" ht="15" customHeight="1" x14ac:dyDescent="0.25">
      <c r="A235" s="108"/>
      <c r="L235" s="119"/>
      <c r="M235" s="119"/>
      <c r="N235" s="119"/>
      <c r="AR235" s="194"/>
      <c r="AS235" s="194"/>
      <c r="AT235" s="194"/>
      <c r="AU235" s="194"/>
      <c r="AV235" s="194"/>
      <c r="AW235" s="194"/>
      <c r="AX235" s="194"/>
      <c r="BG235" s="649"/>
      <c r="BH235" s="649"/>
      <c r="BI235" s="649"/>
      <c r="BJ235" s="649"/>
      <c r="BK235" s="649"/>
    </row>
    <row r="291" spans="1:63" s="114" customFormat="1" ht="15" customHeight="1" x14ac:dyDescent="0.25">
      <c r="A291" s="116"/>
      <c r="L291" s="115"/>
      <c r="M291" s="115"/>
      <c r="N291" s="115"/>
      <c r="BG291" s="347"/>
      <c r="BH291" s="347"/>
      <c r="BI291" s="347"/>
      <c r="BJ291" s="347"/>
      <c r="BK291" s="347"/>
    </row>
  </sheetData>
  <sheetProtection sheet="1" formatCells="0" formatColumns="0" formatRows="0" sort="0" autoFilter="0"/>
  <mergeCells count="7">
    <mergeCell ref="A9:K9"/>
    <mergeCell ref="A8:K8"/>
    <mergeCell ref="A1:K1"/>
    <mergeCell ref="A2:K2"/>
    <mergeCell ref="A3:K3"/>
    <mergeCell ref="A5:K5"/>
    <mergeCell ref="A6:K6"/>
  </mergeCells>
  <phoneticPr fontId="3" type="noConversion"/>
  <conditionalFormatting sqref="D15:D64">
    <cfRule type="expression" dxfId="26" priority="1">
      <formula>IF($C15="Other",0,1)</formula>
    </cfRule>
  </conditionalFormatting>
  <conditionalFormatting sqref="E15:E64">
    <cfRule type="expression" dxfId="25" priority="7">
      <formula>$C15= "Other"</formula>
    </cfRule>
    <cfRule type="expression" dxfId="24" priority="8">
      <formula>$C15= "DC Fast Charger"</formula>
    </cfRule>
  </conditionalFormatting>
  <conditionalFormatting sqref="W65">
    <cfRule type="expression" dxfId="23" priority="6">
      <formula>$U65="No"</formula>
    </cfRule>
  </conditionalFormatting>
  <conditionalFormatting sqref="X15:X64">
    <cfRule type="expression" dxfId="22" priority="850">
      <formula>$V15="No"</formula>
    </cfRule>
  </conditionalFormatting>
  <conditionalFormatting sqref="Z15:Z64">
    <cfRule type="expression" dxfId="21" priority="4">
      <formula>IF($Y15="Yes",0,1)</formula>
    </cfRule>
  </conditionalFormatting>
  <conditionalFormatting sqref="AJ15:AJ64 AL15:AL64">
    <cfRule type="expression" dxfId="20" priority="5">
      <formula>$AI15="Yes - This Infrastructure is BABA Compliant"</formula>
    </cfRule>
  </conditionalFormatting>
  <conditionalFormatting sqref="AL15:AL64">
    <cfRule type="expression" dxfId="19" priority="3">
      <formula>IF($AK15="Yes - Other EPA Waiver",0,1)</formula>
    </cfRule>
  </conditionalFormatting>
  <dataValidations count="10">
    <dataValidation type="list" allowBlank="1" showInputMessage="1" showErrorMessage="1" sqref="V15:V64 BT15:BT64 AB15:AB64 AM15:AM64 BE15:BE64 Y15:Y64 BJ15:BJ64 BO15:BO64 K15:L64" xr:uid="{6BEF13B2-A389-414B-9C1E-4584EC094CED}">
      <formula1>"Yes, No"</formula1>
    </dataValidation>
    <dataValidation type="list" allowBlank="1" showInputMessage="1" showErrorMessage="1" sqref="E15:E64" xr:uid="{0987237E-B5CF-4734-BFFE-79391C4D7B9B}">
      <formula1>"Yes, Not Applicable"</formula1>
    </dataValidation>
    <dataValidation allowBlank="1" showInputMessage="1" showErrorMessage="1" sqref="C14:E14 AM14 P14:Q14 V14 AB14 AK14 K14:M14" xr:uid="{054CEC8D-E114-4C1B-BCA4-87C62EC28C8E}"/>
    <dataValidation type="list" allowBlank="1" showInputMessage="1" showErrorMessage="1" sqref="C15:C64" xr:uid="{BCD8ECD9-5816-4065-97C1-39405466384B}">
      <formula1>"Level 2, DC Fast Charger, Other"</formula1>
    </dataValidation>
    <dataValidation type="list" allowBlank="1" showInputMessage="1" showErrorMessage="1" sqref="Q15:Q64" xr:uid="{B59295D4-A744-43B8-A793-DC98FFE57B33}">
      <formula1>INDIRECT(P15)</formula1>
    </dataValidation>
    <dataValidation type="date" allowBlank="1" showInputMessage="1" showErrorMessage="1" errorTitle="Invalid Date" error="Please enter a date between 1/1/2023 and 12/31/2028, using the mm/dd/yyyy format." sqref="AG15:AG64" xr:uid="{7D7696A5-F211-41D6-9F64-6EB3C4A997DB}">
      <formula1>44927</formula1>
      <formula2>47118</formula2>
    </dataValidation>
    <dataValidation type="date" allowBlank="1" showInputMessage="1" showErrorMessage="1" errorTitle="Invalid Date" error="Enter a date between 1/1/2025 and 12/31/2028, using the mm/dd/yyyy format." sqref="AH15:AH64" xr:uid="{5E03A151-3F90-4069-88DD-A47A21E2563A}">
      <formula1>45658</formula1>
      <formula2>47118</formula2>
    </dataValidation>
    <dataValidation type="whole" allowBlank="1" showInputMessage="1" showErrorMessage="1" sqref="BE15:BE64 AY15:AZ64 BJ15:BJ64 BO15:BO64 BT15:BT64" xr:uid="{5E2642C6-3951-4E7A-B98D-9DCCB8BA72A8}">
      <formula1>0</formula1>
      <formula2>50</formula2>
    </dataValidation>
    <dataValidation type="custom" allowBlank="1" showInputMessage="1" showErrorMessage="1" sqref="BQ15:BS64 BB15:BD64 BG15:BI64 BL15:BN64" xr:uid="{E6536411-1B4C-4FB9-8DE8-09ADC48D28B2}">
      <formula1>ISNUMBER(BB15)</formula1>
    </dataValidation>
    <dataValidation type="list" allowBlank="1" showInputMessage="1" showErrorMessage="1" sqref="BF15:BF64 BK15:BK64 BP15:BP64 BU15:BU64" xr:uid="{07457AF6-2A54-4B1A-9D53-2FEB0023B72B}">
      <formula1>"Actual, Estimated - No observed data, Estimated based on incomplete observed data"</formula1>
    </dataValidation>
  </dataValidations>
  <pageMargins left="0.85" right="0.85" top="0.85" bottom="0.5" header="0.3" footer="0.3"/>
  <pageSetup scale="69" orientation="portrait" r:id="rId1"/>
  <headerFooter>
    <oddHeader>&amp;L&amp;G&amp;ROMB Control Number: 2060-0754
Expiration Date: 9/30/2028</oddHeader>
    <oddFooter>&amp;LEPA Form Number: 5900-721</oddFooter>
    <firstHeader xml:space="preserve">&amp;LOMB Control Number: 2060-NEW
Expiration Date: MM/DD/YYYY&amp;RU.S. EPA Office of Transportation and Air Quality 
Transportation and Climate Division
</firstHeader>
  </headerFooter>
  <legacyDrawingHF r:id="rId2"/>
  <tableParts count="1">
    <tablePart r:id="rId3"/>
  </tableParts>
  <extLst>
    <ext xmlns:x14="http://schemas.microsoft.com/office/spreadsheetml/2009/9/main" uri="{CCE6A557-97BC-4b89-ADB6-D9C93CAAB3DF}">
      <x14:dataValidations xmlns:xm="http://schemas.microsoft.com/office/excel/2006/main" count="7">
        <x14:dataValidation type="list" allowBlank="1" showInputMessage="1" showErrorMessage="1" xr:uid="{48CD7B2A-E466-474E-AFB5-A2CBD688BEB3}">
          <x14:formula1>
            <xm:f>'County Lookup'!$A$2:$A$57</xm:f>
          </x14:formula1>
          <xm:sqref>P15:P64</xm:sqref>
        </x14:dataValidation>
        <x14:dataValidation type="list" allowBlank="1" showInputMessage="1" showErrorMessage="1" xr:uid="{1CCFE33F-0DFC-471E-9BEC-21042B843404}">
          <x14:formula1>
            <xm:f>'Data Validation'!$AO$2:$AO$7</xm:f>
          </x14:formula1>
          <xm:sqref>AL14 AM15:AM64</xm:sqref>
        </x14:dataValidation>
        <x14:dataValidation type="list" allowBlank="1" showInputMessage="1" showErrorMessage="1" xr:uid="{163FE460-8F67-41F5-A06F-20924F9059D2}">
          <x14:formula1>
            <xm:f>'5. Port Facility Locations'!$A$11:$A$30</xm:f>
          </x14:formula1>
          <xm:sqref>W15:W24</xm:sqref>
        </x14:dataValidation>
        <x14:dataValidation type="list" allowBlank="1" showInputMessage="1" showErrorMessage="1" xr:uid="{977EA427-CD3B-42E3-94D8-4841AA76D889}">
          <x14:formula1>
            <xm:f>'Data Validation'!$AZ$3:$AZ$5</xm:f>
          </x14:formula1>
          <xm:sqref>AI15:AI64</xm:sqref>
        </x14:dataValidation>
        <x14:dataValidation type="list" allowBlank="1" showInputMessage="1" showErrorMessage="1" xr:uid="{8F6394D2-38BC-4E68-8E1A-DC440F8B92C6}">
          <x14:formula1>
            <xm:f>'Data Validation'!$AO$3:$AO$8</xm:f>
          </x14:formula1>
          <xm:sqref>AK15:AK64</xm:sqref>
        </x14:dataValidation>
        <x14:dataValidation type="list" allowBlank="1" showInputMessage="1" showErrorMessage="1" xr:uid="{5F7424D7-DDBE-41A9-A281-59874FCF3E56}">
          <x14:formula1>
            <xm:f>'Data Validation'!$BK$3:$BK$5</xm:f>
          </x14:formula1>
          <xm:sqref>BF15:BF64 BU15:BU64 BP15:BP64 BK15:BK64</xm:sqref>
        </x14:dataValidation>
        <x14:dataValidation type="list" allowBlank="1" showInputMessage="1" showErrorMessage="1" xr:uid="{289D973F-3DF2-4CA8-B7C5-3E8F345587D5}">
          <x14:formula1>
            <xm:f>'4. Subawardees'!$A$12:$A$500</xm:f>
          </x14:formula1>
          <xm:sqref>B15:B64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F89AF-C879-46F7-89BE-F9B1C3DAFE79}">
  <dimension ref="A1:BY67"/>
  <sheetViews>
    <sheetView topLeftCell="A13" zoomScaleNormal="100" workbookViewId="0">
      <selection activeCell="B15" sqref="B15"/>
    </sheetView>
  </sheetViews>
  <sheetFormatPr defaultRowHeight="15" customHeight="1" x14ac:dyDescent="0.25"/>
  <cols>
    <col min="1" max="3" width="21.5703125" customWidth="1"/>
    <col min="4" max="4" width="25.28515625" customWidth="1"/>
    <col min="5" max="8" width="21.5703125" customWidth="1"/>
    <col min="9" max="18" width="23.28515625" customWidth="1"/>
    <col min="19" max="20" width="32.7109375" customWidth="1"/>
    <col min="21" max="21" width="18" customWidth="1"/>
    <col min="22" max="24" width="21.5703125" customWidth="1"/>
    <col min="25" max="25" width="30.85546875" customWidth="1"/>
    <col min="26" max="26" width="29.5703125" customWidth="1"/>
    <col min="27" max="27" width="31" customWidth="1"/>
    <col min="28" max="28" width="32.28515625" customWidth="1"/>
    <col min="29" max="29" width="35.28515625" customWidth="1"/>
    <col min="30" max="30" width="30.28515625" customWidth="1"/>
    <col min="31" max="31" width="21.5703125" customWidth="1"/>
    <col min="32" max="32" width="32.42578125" customWidth="1"/>
    <col min="33" max="33" width="21.5703125" customWidth="1"/>
    <col min="34" max="34" width="33" customWidth="1"/>
    <col min="35" max="35" width="45.5703125" customWidth="1"/>
    <col min="36" max="50" width="27.5703125" customWidth="1"/>
    <col min="51" max="51" width="33.42578125" customWidth="1"/>
    <col min="52" max="87" width="21.42578125" customWidth="1"/>
  </cols>
  <sheetData>
    <row r="1" spans="1:77" x14ac:dyDescent="0.25">
      <c r="A1" s="1420" t="s">
        <v>0</v>
      </c>
      <c r="B1" s="1421"/>
      <c r="C1" s="1421"/>
      <c r="D1" s="1421"/>
      <c r="E1" s="1421"/>
      <c r="F1" s="1421"/>
      <c r="G1" s="1421"/>
      <c r="H1" s="1421"/>
      <c r="I1" s="1421"/>
      <c r="J1" s="1421"/>
      <c r="K1" s="1223"/>
      <c r="L1" s="1223"/>
      <c r="M1" s="26"/>
      <c r="O1" s="101"/>
      <c r="P1" s="101"/>
      <c r="Q1" s="101"/>
      <c r="R1" s="101"/>
      <c r="S1" s="101"/>
      <c r="T1" s="101"/>
      <c r="U1" s="101"/>
      <c r="V1" s="97"/>
      <c r="W1" s="97"/>
      <c r="X1" s="97"/>
      <c r="Y1" s="97"/>
      <c r="Z1" s="97"/>
      <c r="AA1" s="97"/>
      <c r="AB1" s="97"/>
      <c r="AC1" s="97"/>
      <c r="AD1" s="97"/>
      <c r="AE1" s="97"/>
      <c r="AF1" s="97"/>
      <c r="AG1" s="97"/>
      <c r="AH1" s="97"/>
      <c r="AI1" s="97"/>
      <c r="AJ1" s="97"/>
      <c r="AK1" s="97"/>
    </row>
    <row r="2" spans="1:77" x14ac:dyDescent="0.25">
      <c r="A2" s="1409" t="s">
        <v>1</v>
      </c>
      <c r="B2" s="1410"/>
      <c r="C2" s="1410"/>
      <c r="D2" s="1410"/>
      <c r="E2" s="1410"/>
      <c r="F2" s="1410"/>
      <c r="G2" s="1410"/>
      <c r="H2" s="1410"/>
      <c r="I2" s="1410"/>
      <c r="J2" s="1410"/>
      <c r="K2" s="1274"/>
      <c r="L2" s="1274"/>
      <c r="M2" s="26"/>
      <c r="O2" s="101"/>
      <c r="P2" s="101"/>
      <c r="Q2" s="101"/>
      <c r="R2" s="101"/>
      <c r="S2" s="101"/>
      <c r="T2" s="101"/>
      <c r="U2" s="101"/>
      <c r="V2" s="97"/>
      <c r="W2" s="97"/>
      <c r="X2" s="97"/>
      <c r="Y2" s="97"/>
      <c r="Z2" s="97"/>
      <c r="AA2" s="97"/>
      <c r="AB2" s="97"/>
      <c r="AC2" s="97"/>
      <c r="AD2" s="97"/>
      <c r="AE2" s="97"/>
      <c r="AF2" s="97"/>
      <c r="AG2" s="97"/>
      <c r="AH2" s="97"/>
      <c r="AI2" s="97"/>
      <c r="AJ2" s="97"/>
      <c r="AK2" s="97"/>
    </row>
    <row r="3" spans="1:77" x14ac:dyDescent="0.25">
      <c r="A3" s="1422" t="s">
        <v>1873</v>
      </c>
      <c r="B3" s="1423"/>
      <c r="C3" s="1423"/>
      <c r="D3" s="1423"/>
      <c r="E3" s="1423"/>
      <c r="F3" s="1423"/>
      <c r="G3" s="1423"/>
      <c r="H3" s="1423"/>
      <c r="I3" s="1423"/>
      <c r="J3" s="1423"/>
      <c r="K3" s="1224"/>
      <c r="L3" s="1224"/>
      <c r="M3" s="26"/>
      <c r="O3" s="102"/>
      <c r="P3" s="102"/>
      <c r="Q3" s="102"/>
      <c r="R3" s="102"/>
      <c r="S3" s="102"/>
      <c r="T3" s="102"/>
      <c r="U3" s="102"/>
      <c r="V3" s="97"/>
      <c r="W3" s="97"/>
      <c r="X3" s="97"/>
      <c r="Y3" s="97"/>
      <c r="Z3" s="97"/>
      <c r="AA3" s="97"/>
      <c r="AB3" s="97"/>
      <c r="AC3" s="97"/>
      <c r="AD3" s="97"/>
      <c r="AE3" s="97"/>
      <c r="AF3" s="97"/>
      <c r="AG3" s="97"/>
      <c r="AH3" s="97"/>
      <c r="AI3" s="97"/>
      <c r="AJ3" s="97"/>
      <c r="AK3" s="97"/>
    </row>
    <row r="4" spans="1:77" x14ac:dyDescent="0.25">
      <c r="A4" s="103"/>
      <c r="B4" s="102"/>
      <c r="C4" s="102"/>
      <c r="D4" s="102"/>
      <c r="E4" s="102"/>
      <c r="F4" s="102"/>
      <c r="G4" s="102"/>
      <c r="H4" s="102"/>
      <c r="I4" s="102"/>
      <c r="J4" s="102"/>
      <c r="K4" s="102"/>
      <c r="L4" s="102"/>
      <c r="M4" s="101"/>
      <c r="N4" s="101"/>
      <c r="O4" s="102"/>
      <c r="P4" s="102"/>
      <c r="Q4" s="102"/>
      <c r="R4" s="102"/>
      <c r="S4" s="102"/>
      <c r="T4" s="102"/>
      <c r="U4" s="102"/>
      <c r="V4" s="97"/>
      <c r="W4" s="97"/>
      <c r="X4" s="97"/>
      <c r="Y4" s="97"/>
      <c r="Z4" s="97"/>
      <c r="AA4" s="97"/>
      <c r="AB4" s="97"/>
      <c r="AC4" s="97"/>
      <c r="AD4" s="97"/>
      <c r="AE4" s="97"/>
      <c r="AF4" s="97"/>
      <c r="AG4" s="97"/>
      <c r="AH4" s="97"/>
      <c r="AI4" s="97"/>
      <c r="AJ4" s="97"/>
      <c r="AK4" s="97"/>
    </row>
    <row r="5" spans="1:77" x14ac:dyDescent="0.25">
      <c r="A5" s="1417" t="s">
        <v>5</v>
      </c>
      <c r="B5" s="1418"/>
      <c r="C5" s="1418"/>
      <c r="D5" s="1418"/>
      <c r="E5" s="1418"/>
      <c r="F5" s="1418"/>
      <c r="G5" s="1418"/>
      <c r="H5" s="1418"/>
      <c r="I5" s="1418"/>
      <c r="J5" s="1419"/>
      <c r="K5" s="1267"/>
      <c r="L5" s="1267"/>
      <c r="M5" s="102"/>
      <c r="N5" s="102"/>
      <c r="O5" s="102"/>
      <c r="P5" s="102"/>
      <c r="Q5" s="102"/>
      <c r="R5" s="102"/>
      <c r="S5" s="102"/>
      <c r="T5" s="102"/>
      <c r="U5" s="102"/>
      <c r="V5" s="97"/>
      <c r="W5" s="97"/>
      <c r="X5" s="97"/>
      <c r="Y5" s="97"/>
      <c r="Z5" s="97"/>
      <c r="AA5" s="97"/>
      <c r="AB5" s="97"/>
      <c r="AC5" s="97"/>
      <c r="AD5" s="97"/>
      <c r="AE5" s="97"/>
      <c r="AF5" s="97"/>
      <c r="AG5" s="97"/>
      <c r="AH5" s="97"/>
      <c r="AI5" s="97"/>
      <c r="AJ5" s="97"/>
      <c r="AK5" s="97"/>
    </row>
    <row r="6" spans="1:77" s="3" customFormat="1" ht="106.5" customHeight="1" x14ac:dyDescent="0.25">
      <c r="A6" s="1424" t="s">
        <v>2049</v>
      </c>
      <c r="B6" s="1425"/>
      <c r="C6" s="1425"/>
      <c r="D6" s="1425"/>
      <c r="E6" s="1425"/>
      <c r="F6" s="1425"/>
      <c r="G6" s="1425"/>
      <c r="H6" s="1425"/>
      <c r="I6" s="1425"/>
      <c r="J6" s="1426"/>
      <c r="K6" s="1225"/>
      <c r="L6" s="1225"/>
      <c r="M6" s="75"/>
      <c r="N6" s="75"/>
      <c r="O6" s="75"/>
      <c r="P6" s="75"/>
      <c r="Q6" s="75"/>
      <c r="R6" s="75"/>
      <c r="S6" s="75"/>
      <c r="T6" s="75"/>
      <c r="U6" s="75"/>
      <c r="V6" s="105"/>
      <c r="W6" s="105"/>
      <c r="X6" s="105"/>
      <c r="Y6" s="105"/>
      <c r="Z6" s="105"/>
      <c r="AA6" s="105"/>
      <c r="AB6" s="105"/>
      <c r="AC6" s="105"/>
      <c r="AD6" s="105"/>
      <c r="AE6" s="105"/>
      <c r="AF6" s="105"/>
      <c r="AG6" s="105"/>
      <c r="AH6" s="105"/>
      <c r="AI6" s="105"/>
      <c r="AJ6" s="105"/>
      <c r="AK6" s="105"/>
    </row>
    <row r="7" spans="1:77" s="3" customFormat="1" ht="15.75" customHeight="1" x14ac:dyDescent="0.25">
      <c r="A7" s="106"/>
      <c r="B7" s="106"/>
      <c r="C7" s="106"/>
      <c r="D7" s="106"/>
      <c r="E7" s="106"/>
      <c r="F7" s="106"/>
      <c r="G7" s="106"/>
      <c r="H7" s="106"/>
      <c r="I7" s="106"/>
      <c r="J7" s="106"/>
      <c r="K7" s="106"/>
      <c r="L7" s="106"/>
      <c r="M7" s="75"/>
      <c r="N7" s="75"/>
      <c r="O7" s="75"/>
      <c r="P7" s="75"/>
      <c r="Q7" s="75"/>
      <c r="R7" s="75"/>
      <c r="S7" s="75"/>
      <c r="T7" s="75"/>
      <c r="U7" s="75"/>
      <c r="V7" s="105"/>
      <c r="W7" s="105"/>
      <c r="X7" s="105"/>
      <c r="Y7" s="105"/>
      <c r="Z7" s="105"/>
      <c r="AA7" s="105"/>
      <c r="AB7" s="105"/>
      <c r="AC7" s="105"/>
      <c r="AD7" s="105"/>
      <c r="AE7" s="105"/>
      <c r="AF7" s="105"/>
      <c r="AG7" s="105"/>
      <c r="AH7" s="105"/>
      <c r="AI7" s="105"/>
      <c r="AJ7" s="105"/>
      <c r="AK7" s="105"/>
    </row>
    <row r="8" spans="1:77" s="3" customFormat="1" ht="15" customHeight="1" x14ac:dyDescent="0.25">
      <c r="A8" s="1417" t="s">
        <v>498</v>
      </c>
      <c r="B8" s="1418"/>
      <c r="C8" s="1418"/>
      <c r="D8" s="1418"/>
      <c r="E8" s="1418"/>
      <c r="F8" s="1418"/>
      <c r="G8" s="1418"/>
      <c r="H8" s="1418"/>
      <c r="I8" s="1418"/>
      <c r="J8" s="1419"/>
      <c r="K8" s="1267"/>
      <c r="L8" s="1267"/>
      <c r="M8" s="75"/>
      <c r="N8" s="75"/>
      <c r="O8" s="75"/>
      <c r="P8" s="75"/>
      <c r="Q8" s="75"/>
      <c r="R8" s="75"/>
      <c r="S8" s="75"/>
      <c r="T8" s="75"/>
      <c r="U8" s="75"/>
      <c r="V8" s="105"/>
      <c r="W8" s="105"/>
      <c r="X8" s="105"/>
      <c r="Y8" s="105"/>
      <c r="Z8" s="105"/>
      <c r="AA8" s="105"/>
      <c r="AB8" s="105"/>
      <c r="AC8" s="105"/>
      <c r="AD8" s="105"/>
      <c r="AE8" s="105"/>
      <c r="AF8" s="105"/>
      <c r="AG8" s="105"/>
      <c r="AH8" s="105"/>
      <c r="AI8" s="105"/>
      <c r="AJ8" s="105"/>
      <c r="AK8" s="105"/>
    </row>
    <row r="9" spans="1:77" ht="81.75" customHeight="1" x14ac:dyDescent="0.25">
      <c r="A9" s="1414" t="s">
        <v>499</v>
      </c>
      <c r="B9" s="1415"/>
      <c r="C9" s="1415"/>
      <c r="D9" s="1415"/>
      <c r="E9" s="1415"/>
      <c r="F9" s="1415"/>
      <c r="G9" s="1415"/>
      <c r="H9" s="1415"/>
      <c r="I9" s="1415"/>
      <c r="J9" s="1416"/>
      <c r="K9" s="1226"/>
      <c r="L9" s="1226"/>
      <c r="M9" s="7"/>
      <c r="N9" s="7"/>
      <c r="O9" s="7"/>
      <c r="P9" s="7"/>
      <c r="Q9" s="4"/>
      <c r="R9" s="124"/>
      <c r="S9" s="124"/>
      <c r="T9" s="124"/>
      <c r="U9" s="124"/>
      <c r="AA9" s="97"/>
      <c r="AB9" s="97"/>
      <c r="AC9" s="97"/>
      <c r="AD9" s="97"/>
      <c r="AE9" s="97"/>
      <c r="AF9" s="97"/>
      <c r="AG9" s="97"/>
      <c r="AH9" s="97"/>
      <c r="AI9" s="97"/>
      <c r="AJ9" s="97"/>
      <c r="AK9" s="97"/>
    </row>
    <row r="11" spans="1:77" s="114" customFormat="1" x14ac:dyDescent="0.25">
      <c r="A11" s="631" t="s">
        <v>2050</v>
      </c>
      <c r="B11" s="167"/>
      <c r="C11" s="167"/>
      <c r="D11" s="167"/>
      <c r="E11" s="167"/>
      <c r="F11" s="167"/>
      <c r="G11" s="167"/>
      <c r="H11" s="167"/>
      <c r="I11" s="167"/>
      <c r="J11" s="167"/>
      <c r="K11" s="167"/>
      <c r="L11" s="167"/>
      <c r="M11" s="167"/>
      <c r="N11" s="167"/>
      <c r="O11" s="167"/>
      <c r="P11" s="167"/>
      <c r="Q11" s="167"/>
      <c r="R11" s="167"/>
      <c r="S11" s="167"/>
      <c r="T11" s="167"/>
      <c r="U11" s="167"/>
      <c r="V11" s="167"/>
      <c r="W11" s="167"/>
      <c r="X11" s="167"/>
      <c r="Y11" s="167"/>
      <c r="Z11" s="167"/>
      <c r="AA11" s="167"/>
      <c r="AB11" s="167"/>
      <c r="AC11" s="167"/>
      <c r="AD11" s="167"/>
      <c r="AE11" s="167"/>
      <c r="AF11" s="167"/>
      <c r="AG11" s="167"/>
      <c r="AH11" s="167"/>
      <c r="AI11" s="167"/>
      <c r="AJ11" s="167"/>
      <c r="AK11" s="167"/>
      <c r="AL11" s="167"/>
      <c r="AM11" s="580"/>
      <c r="AN11" s="167"/>
      <c r="AO11" s="167"/>
      <c r="AP11" s="549" t="s">
        <v>1876</v>
      </c>
      <c r="AQ11" s="167"/>
      <c r="AR11" s="167"/>
      <c r="AS11" s="169"/>
      <c r="AT11" s="167"/>
      <c r="AU11" s="167"/>
      <c r="AV11" s="167"/>
      <c r="AW11" s="167"/>
      <c r="AX11" s="167"/>
      <c r="AY11" s="549" t="s">
        <v>1876</v>
      </c>
      <c r="AZ11" s="167"/>
      <c r="BA11" s="167"/>
      <c r="BB11" s="169"/>
      <c r="BC11" s="167"/>
      <c r="BD11" s="167"/>
      <c r="BE11" s="167"/>
      <c r="BF11" s="167"/>
      <c r="BG11" s="167"/>
      <c r="BH11" s="549" t="s">
        <v>1876</v>
      </c>
      <c r="BI11" s="167"/>
      <c r="BJ11" s="167"/>
      <c r="BK11" s="169"/>
      <c r="BL11" s="167"/>
      <c r="BM11" s="167"/>
      <c r="BN11" s="167"/>
      <c r="BO11" s="167"/>
      <c r="BP11" s="167"/>
      <c r="BQ11" s="549" t="s">
        <v>1876</v>
      </c>
      <c r="BR11" s="167"/>
      <c r="BS11" s="167"/>
      <c r="BT11" s="169"/>
      <c r="BU11" s="167"/>
      <c r="BV11" s="167"/>
      <c r="BW11" s="167"/>
      <c r="BX11" s="167"/>
      <c r="BY11" s="167"/>
    </row>
    <row r="12" spans="1:77" s="114" customFormat="1" ht="21" customHeight="1" x14ac:dyDescent="0.25">
      <c r="A12" s="168" t="s">
        <v>2051</v>
      </c>
      <c r="B12" s="176"/>
      <c r="C12" s="176"/>
      <c r="D12" s="176"/>
      <c r="E12" s="176"/>
      <c r="F12" s="176"/>
      <c r="G12" s="176"/>
      <c r="H12" s="176"/>
      <c r="I12" s="167"/>
      <c r="J12" s="167"/>
      <c r="K12" s="167"/>
      <c r="L12" s="167"/>
      <c r="M12" s="689" t="s">
        <v>2052</v>
      </c>
      <c r="N12" s="690"/>
      <c r="O12" s="690"/>
      <c r="P12" s="690"/>
      <c r="Q12" s="690"/>
      <c r="R12" s="690"/>
      <c r="S12" s="595" t="s">
        <v>2053</v>
      </c>
      <c r="T12" s="685"/>
      <c r="U12" s="685"/>
      <c r="V12" s="685"/>
      <c r="W12" s="595" t="s">
        <v>2054</v>
      </c>
      <c r="X12" s="685"/>
      <c r="Y12" s="685"/>
      <c r="Z12" s="685"/>
      <c r="AA12" s="595" t="s">
        <v>2055</v>
      </c>
      <c r="AB12" s="176"/>
      <c r="AC12" s="176"/>
      <c r="AD12" s="176"/>
      <c r="AE12" s="176"/>
      <c r="AF12" s="176"/>
      <c r="AG12" s="176"/>
      <c r="AH12" s="176"/>
      <c r="AI12" s="176"/>
      <c r="AJ12" s="167"/>
      <c r="AK12" s="167"/>
      <c r="AL12" s="167"/>
      <c r="AM12" s="630" t="s">
        <v>2056</v>
      </c>
      <c r="AN12" s="167"/>
      <c r="AO12" s="631"/>
      <c r="AP12" s="630" t="s">
        <v>2057</v>
      </c>
      <c r="AQ12" s="167"/>
      <c r="AR12" s="167"/>
      <c r="AS12" s="169"/>
      <c r="AT12" s="167"/>
      <c r="AU12" s="167"/>
      <c r="AV12" s="167"/>
      <c r="AW12" s="167"/>
      <c r="AX12" s="167"/>
      <c r="AY12" s="630" t="s">
        <v>2058</v>
      </c>
      <c r="AZ12" s="167"/>
      <c r="BA12" s="167"/>
      <c r="BB12" s="169"/>
      <c r="BC12" s="167"/>
      <c r="BD12" s="167"/>
      <c r="BE12" s="167"/>
      <c r="BF12" s="167"/>
      <c r="BG12" s="167"/>
      <c r="BH12" s="630" t="s">
        <v>2059</v>
      </c>
      <c r="BI12" s="167"/>
      <c r="BJ12" s="167"/>
      <c r="BK12" s="169"/>
      <c r="BL12" s="167"/>
      <c r="BM12" s="167"/>
      <c r="BN12" s="167"/>
      <c r="BO12" s="167"/>
      <c r="BP12" s="167"/>
      <c r="BQ12" s="630" t="s">
        <v>2060</v>
      </c>
      <c r="BR12" s="167"/>
      <c r="BS12" s="167"/>
      <c r="BT12" s="169"/>
      <c r="BU12" s="167"/>
      <c r="BV12" s="167"/>
      <c r="BW12" s="167"/>
      <c r="BX12" s="167"/>
      <c r="BY12" s="167"/>
    </row>
    <row r="13" spans="1:77" s="286" customFormat="1" ht="120" x14ac:dyDescent="0.25">
      <c r="A13" s="722" t="s">
        <v>2061</v>
      </c>
      <c r="B13" s="305" t="s">
        <v>1889</v>
      </c>
      <c r="C13" s="305" t="s">
        <v>2062</v>
      </c>
      <c r="D13" s="305" t="s">
        <v>2063</v>
      </c>
      <c r="E13" s="305" t="s">
        <v>2064</v>
      </c>
      <c r="F13" s="305" t="s">
        <v>2065</v>
      </c>
      <c r="G13" s="305" t="s">
        <v>2066</v>
      </c>
      <c r="H13" s="305" t="s">
        <v>2067</v>
      </c>
      <c r="I13" s="305" t="s">
        <v>2068</v>
      </c>
      <c r="J13" s="305" t="s">
        <v>2069</v>
      </c>
      <c r="K13" s="1219" t="s">
        <v>2070</v>
      </c>
      <c r="L13" s="1220" t="s">
        <v>2071</v>
      </c>
      <c r="M13" s="260" t="s">
        <v>2072</v>
      </c>
      <c r="N13" s="305" t="s">
        <v>2073</v>
      </c>
      <c r="O13" s="305" t="s">
        <v>1905</v>
      </c>
      <c r="P13" s="305" t="s">
        <v>1906</v>
      </c>
      <c r="Q13" s="305" t="s">
        <v>2074</v>
      </c>
      <c r="R13" s="305" t="s">
        <v>2075</v>
      </c>
      <c r="S13" s="260" t="s">
        <v>1917</v>
      </c>
      <c r="T13" s="305" t="s">
        <v>1918</v>
      </c>
      <c r="U13" s="282" t="s">
        <v>2076</v>
      </c>
      <c r="V13" s="282" t="s">
        <v>2077</v>
      </c>
      <c r="W13" s="260" t="s">
        <v>2078</v>
      </c>
      <c r="X13" s="305" t="s">
        <v>1923</v>
      </c>
      <c r="Y13" s="281" t="s">
        <v>2079</v>
      </c>
      <c r="Z13" s="281" t="s">
        <v>1925</v>
      </c>
      <c r="AA13" s="260" t="s">
        <v>2080</v>
      </c>
      <c r="AB13" s="305" t="s">
        <v>2081</v>
      </c>
      <c r="AC13" s="305" t="s">
        <v>2082</v>
      </c>
      <c r="AD13" s="305" t="s">
        <v>2083</v>
      </c>
      <c r="AE13" s="305" t="s">
        <v>2084</v>
      </c>
      <c r="AF13" s="305" t="s">
        <v>2085</v>
      </c>
      <c r="AG13" s="305" t="s">
        <v>2086</v>
      </c>
      <c r="AH13" s="305" t="s">
        <v>2087</v>
      </c>
      <c r="AI13" s="305" t="s">
        <v>2088</v>
      </c>
      <c r="AJ13" s="305" t="s">
        <v>2089</v>
      </c>
      <c r="AK13" s="305" t="s">
        <v>2090</v>
      </c>
      <c r="AL13" s="305" t="s">
        <v>2091</v>
      </c>
      <c r="AM13" s="257" t="s">
        <v>2092</v>
      </c>
      <c r="AN13" s="544" t="s">
        <v>1939</v>
      </c>
      <c r="AO13" s="544" t="s">
        <v>2093</v>
      </c>
      <c r="AP13" s="260" t="s">
        <v>2094</v>
      </c>
      <c r="AQ13" s="305" t="s">
        <v>2095</v>
      </c>
      <c r="AR13" s="305" t="s">
        <v>2096</v>
      </c>
      <c r="AS13" s="305" t="s">
        <v>2097</v>
      </c>
      <c r="AT13" s="305" t="s">
        <v>2098</v>
      </c>
      <c r="AU13" s="305" t="s">
        <v>2099</v>
      </c>
      <c r="AV13" s="305" t="s">
        <v>2100</v>
      </c>
      <c r="AW13" s="544" t="s">
        <v>2101</v>
      </c>
      <c r="AX13" s="544" t="s">
        <v>2102</v>
      </c>
      <c r="AY13" s="260" t="s">
        <v>2103</v>
      </c>
      <c r="AZ13" s="69" t="s">
        <v>2104</v>
      </c>
      <c r="BA13" s="69" t="s">
        <v>2105</v>
      </c>
      <c r="BB13" s="69" t="s">
        <v>2106</v>
      </c>
      <c r="BC13" s="69" t="s">
        <v>2107</v>
      </c>
      <c r="BD13" s="69" t="s">
        <v>2108</v>
      </c>
      <c r="BE13" s="69" t="s">
        <v>2109</v>
      </c>
      <c r="BF13" s="544" t="s">
        <v>2110</v>
      </c>
      <c r="BG13" s="544" t="s">
        <v>2111</v>
      </c>
      <c r="BH13" s="260" t="s">
        <v>2112</v>
      </c>
      <c r="BI13" s="69" t="s">
        <v>2113</v>
      </c>
      <c r="BJ13" s="69" t="s">
        <v>2114</v>
      </c>
      <c r="BK13" s="69" t="s">
        <v>2115</v>
      </c>
      <c r="BL13" s="69" t="s">
        <v>2116</v>
      </c>
      <c r="BM13" s="69" t="s">
        <v>2117</v>
      </c>
      <c r="BN13" s="69" t="s">
        <v>2118</v>
      </c>
      <c r="BO13" s="544" t="s">
        <v>2119</v>
      </c>
      <c r="BP13" s="544" t="s">
        <v>2120</v>
      </c>
      <c r="BQ13" s="260" t="s">
        <v>2121</v>
      </c>
      <c r="BR13" s="69" t="s">
        <v>2122</v>
      </c>
      <c r="BS13" s="69" t="s">
        <v>2123</v>
      </c>
      <c r="BT13" s="69" t="s">
        <v>2124</v>
      </c>
      <c r="BU13" s="69" t="s">
        <v>2125</v>
      </c>
      <c r="BV13" s="69" t="s">
        <v>2126</v>
      </c>
      <c r="BW13" s="69" t="s">
        <v>2127</v>
      </c>
      <c r="BX13" s="544" t="s">
        <v>2128</v>
      </c>
      <c r="BY13" s="544" t="s">
        <v>2129</v>
      </c>
    </row>
    <row r="14" spans="1:77" s="363" customFormat="1" ht="45" x14ac:dyDescent="0.25">
      <c r="A14" s="376" t="s">
        <v>2130</v>
      </c>
      <c r="B14" s="374" t="s">
        <v>183</v>
      </c>
      <c r="C14" s="373" t="s">
        <v>2131</v>
      </c>
      <c r="D14" s="373" t="s">
        <v>2132</v>
      </c>
      <c r="E14" s="373" t="s">
        <v>2133</v>
      </c>
      <c r="F14" s="373" t="s">
        <v>645</v>
      </c>
      <c r="G14" s="373" t="s">
        <v>1964</v>
      </c>
      <c r="H14" s="373" t="s">
        <v>2134</v>
      </c>
      <c r="I14" s="373" t="s">
        <v>658</v>
      </c>
      <c r="J14" s="373" t="s">
        <v>658</v>
      </c>
      <c r="K14" s="374" t="s">
        <v>632</v>
      </c>
      <c r="L14" s="374" t="s">
        <v>633</v>
      </c>
      <c r="M14" s="587" t="s">
        <v>1966</v>
      </c>
      <c r="N14" s="373" t="s">
        <v>1967</v>
      </c>
      <c r="O14" s="373" t="s">
        <v>1968</v>
      </c>
      <c r="P14" s="373" t="s">
        <v>1969</v>
      </c>
      <c r="Q14" s="373" t="s">
        <v>2135</v>
      </c>
      <c r="R14" s="373" t="s">
        <v>2135</v>
      </c>
      <c r="S14" s="587" t="s">
        <v>2136</v>
      </c>
      <c r="T14" s="373" t="s">
        <v>1977</v>
      </c>
      <c r="U14" s="373" t="s">
        <v>1979</v>
      </c>
      <c r="V14" s="373" t="s">
        <v>1980</v>
      </c>
      <c r="W14" s="587" t="s">
        <v>1981</v>
      </c>
      <c r="X14" s="373" t="s">
        <v>1982</v>
      </c>
      <c r="Y14" s="373" t="s">
        <v>1983</v>
      </c>
      <c r="Z14" s="373"/>
      <c r="AA14" s="587" t="s">
        <v>1984</v>
      </c>
      <c r="AB14" s="373" t="s">
        <v>1985</v>
      </c>
      <c r="AC14" s="373" t="s">
        <v>122</v>
      </c>
      <c r="AD14" s="373" t="s">
        <v>1985</v>
      </c>
      <c r="AE14" s="373" t="s">
        <v>1988</v>
      </c>
      <c r="AF14" s="373" t="s">
        <v>1989</v>
      </c>
      <c r="AG14" s="373" t="s">
        <v>2137</v>
      </c>
      <c r="AH14" s="373" t="s">
        <v>1991</v>
      </c>
      <c r="AI14" s="373" t="s">
        <v>1986</v>
      </c>
      <c r="AJ14" s="373" t="s">
        <v>1987</v>
      </c>
      <c r="AK14" s="373" t="s">
        <v>1992</v>
      </c>
      <c r="AL14" s="373" t="s">
        <v>2138</v>
      </c>
      <c r="AM14" s="587" t="s">
        <v>1994</v>
      </c>
      <c r="AN14" s="373" t="s">
        <v>2139</v>
      </c>
      <c r="AO14" s="373" t="s">
        <v>2140</v>
      </c>
      <c r="AP14" s="587" t="s">
        <v>2141</v>
      </c>
      <c r="AQ14" s="373" t="s">
        <v>2142</v>
      </c>
      <c r="AR14" s="373" t="s">
        <v>2143</v>
      </c>
      <c r="AS14" s="373" t="s">
        <v>2144</v>
      </c>
      <c r="AT14" s="373" t="s">
        <v>2145</v>
      </c>
      <c r="AU14" s="373" t="s">
        <v>1965</v>
      </c>
      <c r="AV14" s="373" t="s">
        <v>2146</v>
      </c>
      <c r="AW14" s="723">
        <v>0.98</v>
      </c>
      <c r="AX14" s="373" t="s">
        <v>692</v>
      </c>
      <c r="AY14" s="587" t="s">
        <v>2141</v>
      </c>
      <c r="AZ14" s="373" t="s">
        <v>2142</v>
      </c>
      <c r="BA14" s="373" t="s">
        <v>2143</v>
      </c>
      <c r="BB14" s="373" t="s">
        <v>2144</v>
      </c>
      <c r="BC14" s="373" t="s">
        <v>2145</v>
      </c>
      <c r="BD14" s="373" t="s">
        <v>1965</v>
      </c>
      <c r="BE14" s="373" t="s">
        <v>2146</v>
      </c>
      <c r="BF14" s="723">
        <v>0.98</v>
      </c>
      <c r="BG14" s="373" t="s">
        <v>692</v>
      </c>
      <c r="BH14" s="587" t="s">
        <v>2141</v>
      </c>
      <c r="BI14" s="373" t="s">
        <v>2142</v>
      </c>
      <c r="BJ14" s="373" t="s">
        <v>2143</v>
      </c>
      <c r="BK14" s="373" t="s">
        <v>2144</v>
      </c>
      <c r="BL14" s="373" t="s">
        <v>2145</v>
      </c>
      <c r="BM14" s="373" t="s">
        <v>1965</v>
      </c>
      <c r="BN14" s="373" t="s">
        <v>2146</v>
      </c>
      <c r="BO14" s="723">
        <v>0.98</v>
      </c>
      <c r="BP14" s="373" t="s">
        <v>692</v>
      </c>
      <c r="BQ14" s="587" t="s">
        <v>2141</v>
      </c>
      <c r="BR14" s="373" t="s">
        <v>2142</v>
      </c>
      <c r="BS14" s="373" t="s">
        <v>2143</v>
      </c>
      <c r="BT14" s="373" t="s">
        <v>2144</v>
      </c>
      <c r="BU14" s="373" t="s">
        <v>2145</v>
      </c>
      <c r="BV14" s="373" t="s">
        <v>1965</v>
      </c>
      <c r="BW14" s="373" t="s">
        <v>2146</v>
      </c>
      <c r="BX14" s="723">
        <v>0.98</v>
      </c>
      <c r="BY14" s="373" t="s">
        <v>692</v>
      </c>
    </row>
    <row r="15" spans="1:77" s="114" customFormat="1" x14ac:dyDescent="0.25">
      <c r="A15" s="1158" t="s">
        <v>2147</v>
      </c>
      <c r="B15" s="924"/>
      <c r="C15" s="1099"/>
      <c r="D15" s="880"/>
      <c r="E15" s="925" t="s">
        <v>1982</v>
      </c>
      <c r="F15" s="880"/>
      <c r="G15" s="1159" t="s">
        <v>1982</v>
      </c>
      <c r="H15" s="1159"/>
      <c r="I15" s="1159" t="s">
        <v>1982</v>
      </c>
      <c r="J15" s="1159"/>
      <c r="K15" s="1227"/>
      <c r="L15" s="1227"/>
      <c r="M15" s="1160"/>
      <c r="N15" s="1159" t="s">
        <v>1982</v>
      </c>
      <c r="O15" s="1159"/>
      <c r="P15" s="1159" t="s">
        <v>1982</v>
      </c>
      <c r="Q15" s="1159"/>
      <c r="R15" s="1159" t="s">
        <v>1982</v>
      </c>
      <c r="S15" s="1160" t="s">
        <v>1982</v>
      </c>
      <c r="T15" s="1159" t="s">
        <v>1982</v>
      </c>
      <c r="U15" s="1159"/>
      <c r="V15" s="1159"/>
      <c r="W15" s="1160"/>
      <c r="X15" s="1159" t="s">
        <v>1982</v>
      </c>
      <c r="Y15" s="1159"/>
      <c r="Z15" s="1161"/>
      <c r="AA15" s="1204"/>
      <c r="AB15" s="1205"/>
      <c r="AC15" s="1159"/>
      <c r="AD15" s="1205"/>
      <c r="AE15" s="1205"/>
      <c r="AF15" s="1205"/>
      <c r="AG15" s="1205"/>
      <c r="AH15" s="1159"/>
      <c r="AI15" s="688" t="str">
        <f>IF($J15="", "", (AA15*$J15))</f>
        <v/>
      </c>
      <c r="AJ15" s="688" t="str">
        <f>IF($J15="", "", (AB15*$J15))</f>
        <v/>
      </c>
      <c r="AK15" s="688" t="str">
        <f t="shared" ref="AK15:AK46" si="0">IF($J15="", "", AD15+AI15+AF15)</f>
        <v/>
      </c>
      <c r="AL15" s="688" t="str">
        <f t="shared" ref="AL15:AL46" si="1">IF($J15="", "", AE15+AJ15+AG15)</f>
        <v/>
      </c>
      <c r="AM15" s="1160"/>
      <c r="AN15" s="1159"/>
      <c r="AO15" s="1159"/>
      <c r="AP15" s="1160"/>
      <c r="AQ15" s="1159"/>
      <c r="AR15" s="1163"/>
      <c r="AS15" s="1159" t="s">
        <v>1982</v>
      </c>
      <c r="AT15" s="1159" t="s">
        <v>1982</v>
      </c>
      <c r="AU15" s="1159" t="s">
        <v>1982</v>
      </c>
      <c r="AV15" s="1159" t="s">
        <v>1982</v>
      </c>
      <c r="AW15" s="1164"/>
      <c r="AX15" s="1159"/>
      <c r="AY15" s="1165"/>
      <c r="AZ15" s="1166"/>
      <c r="BA15" s="1163"/>
      <c r="BB15" s="1166" t="s">
        <v>1982</v>
      </c>
      <c r="BC15" s="1166" t="s">
        <v>1982</v>
      </c>
      <c r="BD15" s="1166" t="s">
        <v>1982</v>
      </c>
      <c r="BE15" s="1166" t="s">
        <v>1982</v>
      </c>
      <c r="BF15" s="1167"/>
      <c r="BG15" s="1166"/>
      <c r="BH15" s="1165"/>
      <c r="BI15" s="1166"/>
      <c r="BJ15" s="1163"/>
      <c r="BK15" s="1166" t="s">
        <v>1982</v>
      </c>
      <c r="BL15" s="1166" t="s">
        <v>1982</v>
      </c>
      <c r="BM15" s="1166" t="s">
        <v>1982</v>
      </c>
      <c r="BN15" s="1166" t="s">
        <v>1982</v>
      </c>
      <c r="BO15" s="1167"/>
      <c r="BP15" s="1166"/>
      <c r="BQ15" s="1165"/>
      <c r="BR15" s="1166"/>
      <c r="BS15" s="1163"/>
      <c r="BT15" s="1166" t="s">
        <v>1982</v>
      </c>
      <c r="BU15" s="1166" t="s">
        <v>1982</v>
      </c>
      <c r="BV15" s="1166" t="s">
        <v>1982</v>
      </c>
      <c r="BW15" s="1166" t="s">
        <v>1982</v>
      </c>
      <c r="BX15" s="1167"/>
      <c r="BY15" s="1166"/>
    </row>
    <row r="16" spans="1:77" s="114" customFormat="1" x14ac:dyDescent="0.25">
      <c r="A16" s="1158" t="s">
        <v>2148</v>
      </c>
      <c r="B16" s="924"/>
      <c r="C16" s="1099"/>
      <c r="D16" s="880"/>
      <c r="E16" s="925" t="s">
        <v>1982</v>
      </c>
      <c r="F16" s="880" t="s">
        <v>1982</v>
      </c>
      <c r="G16" s="1159" t="s">
        <v>1982</v>
      </c>
      <c r="H16" s="1159"/>
      <c r="I16" s="1159" t="s">
        <v>1982</v>
      </c>
      <c r="J16" s="1159"/>
      <c r="K16" s="1227"/>
      <c r="L16" s="1227"/>
      <c r="M16" s="1160"/>
      <c r="N16" s="1159" t="s">
        <v>1982</v>
      </c>
      <c r="O16" s="1159"/>
      <c r="P16" s="1159" t="s">
        <v>1982</v>
      </c>
      <c r="Q16" s="1159"/>
      <c r="R16" s="1159" t="s">
        <v>1982</v>
      </c>
      <c r="S16" s="1160" t="s">
        <v>1982</v>
      </c>
      <c r="T16" s="1159" t="s">
        <v>1982</v>
      </c>
      <c r="U16" s="1159"/>
      <c r="V16" s="1159"/>
      <c r="W16" s="1160"/>
      <c r="X16" s="1159" t="s">
        <v>1982</v>
      </c>
      <c r="Y16" s="1159"/>
      <c r="Z16" s="1161"/>
      <c r="AA16" s="1204"/>
      <c r="AB16" s="1205"/>
      <c r="AC16" s="1159"/>
      <c r="AD16" s="1205"/>
      <c r="AE16" s="1205"/>
      <c r="AF16" s="1205"/>
      <c r="AG16" s="1205"/>
      <c r="AH16" s="1159"/>
      <c r="AI16" s="688" t="str">
        <f t="shared" ref="AI16:AI47" si="2">IF($J16="", "", (AA16*$J16))</f>
        <v/>
      </c>
      <c r="AJ16" s="688" t="str">
        <f t="shared" ref="AJ16:AJ47" si="3">IF(J16="", "", (AB16*J16))</f>
        <v/>
      </c>
      <c r="AK16" s="688" t="str">
        <f t="shared" si="0"/>
        <v/>
      </c>
      <c r="AL16" s="688" t="str">
        <f t="shared" si="1"/>
        <v/>
      </c>
      <c r="AM16" s="1160"/>
      <c r="AN16" s="1159"/>
      <c r="AO16" s="1159"/>
      <c r="AP16" s="1160"/>
      <c r="AQ16" s="1159"/>
      <c r="AR16" s="1163"/>
      <c r="AS16" s="1159" t="s">
        <v>1982</v>
      </c>
      <c r="AT16" s="1159" t="s">
        <v>1982</v>
      </c>
      <c r="AU16" s="1159" t="s">
        <v>1982</v>
      </c>
      <c r="AV16" s="1159" t="s">
        <v>1982</v>
      </c>
      <c r="AW16" s="1164"/>
      <c r="AX16" s="1159"/>
      <c r="AY16" s="1165"/>
      <c r="AZ16" s="1166"/>
      <c r="BA16" s="1163"/>
      <c r="BB16" s="1166" t="s">
        <v>1982</v>
      </c>
      <c r="BC16" s="1166" t="s">
        <v>1982</v>
      </c>
      <c r="BD16" s="1166" t="s">
        <v>1982</v>
      </c>
      <c r="BE16" s="1166" t="s">
        <v>1982</v>
      </c>
      <c r="BF16" s="1167"/>
      <c r="BG16" s="1166"/>
      <c r="BH16" s="1165"/>
      <c r="BI16" s="1166"/>
      <c r="BJ16" s="1163"/>
      <c r="BK16" s="1166" t="s">
        <v>1982</v>
      </c>
      <c r="BL16" s="1166" t="s">
        <v>1982</v>
      </c>
      <c r="BM16" s="1166" t="s">
        <v>1982</v>
      </c>
      <c r="BN16" s="1166" t="s">
        <v>1982</v>
      </c>
      <c r="BO16" s="1167"/>
      <c r="BP16" s="1166"/>
      <c r="BQ16" s="1165"/>
      <c r="BR16" s="1166"/>
      <c r="BS16" s="1163"/>
      <c r="BT16" s="1166" t="s">
        <v>1982</v>
      </c>
      <c r="BU16" s="1166" t="s">
        <v>1982</v>
      </c>
      <c r="BV16" s="1166" t="s">
        <v>1982</v>
      </c>
      <c r="BW16" s="1166" t="s">
        <v>1982</v>
      </c>
      <c r="BX16" s="1167"/>
      <c r="BY16" s="1166"/>
    </row>
    <row r="17" spans="1:77" s="114" customFormat="1" x14ac:dyDescent="0.25">
      <c r="A17" s="1158" t="s">
        <v>2149</v>
      </c>
      <c r="B17" s="924"/>
      <c r="C17" s="1099"/>
      <c r="D17" s="880"/>
      <c r="E17" s="925" t="s">
        <v>1982</v>
      </c>
      <c r="F17" s="880" t="s">
        <v>1982</v>
      </c>
      <c r="G17" s="1159" t="s">
        <v>1982</v>
      </c>
      <c r="H17" s="1159"/>
      <c r="I17" s="1159"/>
      <c r="J17" s="1159"/>
      <c r="K17" s="1227"/>
      <c r="L17" s="1227"/>
      <c r="M17" s="1160"/>
      <c r="N17" s="1159" t="s">
        <v>1982</v>
      </c>
      <c r="O17" s="1159"/>
      <c r="P17" s="1159" t="s">
        <v>1982</v>
      </c>
      <c r="Q17" s="1159"/>
      <c r="R17" s="1159" t="s">
        <v>1982</v>
      </c>
      <c r="S17" s="1160" t="s">
        <v>1982</v>
      </c>
      <c r="T17" s="1159" t="s">
        <v>1982</v>
      </c>
      <c r="U17" s="1159"/>
      <c r="V17" s="1159"/>
      <c r="W17" s="1160"/>
      <c r="X17" s="1159" t="s">
        <v>1982</v>
      </c>
      <c r="Y17" s="1159"/>
      <c r="Z17" s="1161"/>
      <c r="AA17" s="1204"/>
      <c r="AB17" s="1205"/>
      <c r="AC17" s="1159"/>
      <c r="AD17" s="1205"/>
      <c r="AE17" s="1205"/>
      <c r="AF17" s="1205"/>
      <c r="AG17" s="1205"/>
      <c r="AH17" s="1159"/>
      <c r="AI17" s="688" t="str">
        <f t="shared" si="2"/>
        <v/>
      </c>
      <c r="AJ17" s="688" t="str">
        <f t="shared" si="3"/>
        <v/>
      </c>
      <c r="AK17" s="688" t="str">
        <f t="shared" si="0"/>
        <v/>
      </c>
      <c r="AL17" s="688" t="str">
        <f t="shared" si="1"/>
        <v/>
      </c>
      <c r="AM17" s="1160"/>
      <c r="AN17" s="1159"/>
      <c r="AO17" s="1159"/>
      <c r="AP17" s="1160"/>
      <c r="AQ17" s="1159"/>
      <c r="AR17" s="1163"/>
      <c r="AS17" s="1159" t="s">
        <v>1982</v>
      </c>
      <c r="AT17" s="1159" t="s">
        <v>1982</v>
      </c>
      <c r="AU17" s="1159" t="s">
        <v>1982</v>
      </c>
      <c r="AV17" s="1159" t="s">
        <v>1982</v>
      </c>
      <c r="AW17" s="1164"/>
      <c r="AX17" s="1159"/>
      <c r="AY17" s="1165"/>
      <c r="AZ17" s="1166"/>
      <c r="BA17" s="1163"/>
      <c r="BB17" s="1166" t="s">
        <v>1982</v>
      </c>
      <c r="BC17" s="1166" t="s">
        <v>1982</v>
      </c>
      <c r="BD17" s="1166" t="s">
        <v>1982</v>
      </c>
      <c r="BE17" s="1166" t="s">
        <v>1982</v>
      </c>
      <c r="BF17" s="1167"/>
      <c r="BG17" s="1166"/>
      <c r="BH17" s="1165"/>
      <c r="BI17" s="1166"/>
      <c r="BJ17" s="1163"/>
      <c r="BK17" s="1166" t="s">
        <v>1982</v>
      </c>
      <c r="BL17" s="1166" t="s">
        <v>1982</v>
      </c>
      <c r="BM17" s="1166" t="s">
        <v>1982</v>
      </c>
      <c r="BN17" s="1166" t="s">
        <v>1982</v>
      </c>
      <c r="BO17" s="1167"/>
      <c r="BP17" s="1166"/>
      <c r="BQ17" s="1165"/>
      <c r="BR17" s="1166"/>
      <c r="BS17" s="1163"/>
      <c r="BT17" s="1166" t="s">
        <v>1982</v>
      </c>
      <c r="BU17" s="1166" t="s">
        <v>1982</v>
      </c>
      <c r="BV17" s="1166" t="s">
        <v>1982</v>
      </c>
      <c r="BW17" s="1166" t="s">
        <v>1982</v>
      </c>
      <c r="BX17" s="1167"/>
      <c r="BY17" s="1166"/>
    </row>
    <row r="18" spans="1:77" s="114" customFormat="1" x14ac:dyDescent="0.25">
      <c r="A18" s="1158" t="s">
        <v>2150</v>
      </c>
      <c r="B18" s="924"/>
      <c r="C18" s="1099"/>
      <c r="D18" s="880"/>
      <c r="E18" s="925" t="s">
        <v>1982</v>
      </c>
      <c r="F18" s="880" t="s">
        <v>1982</v>
      </c>
      <c r="G18" s="1159" t="s">
        <v>1982</v>
      </c>
      <c r="H18" s="1159"/>
      <c r="I18" s="1159"/>
      <c r="J18" s="1159"/>
      <c r="K18" s="1227"/>
      <c r="L18" s="1227"/>
      <c r="M18" s="1160"/>
      <c r="N18" s="1159" t="s">
        <v>1982</v>
      </c>
      <c r="O18" s="1159"/>
      <c r="P18" s="1159" t="s">
        <v>1982</v>
      </c>
      <c r="Q18" s="1159"/>
      <c r="R18" s="1159" t="s">
        <v>1982</v>
      </c>
      <c r="S18" s="1160" t="s">
        <v>1982</v>
      </c>
      <c r="T18" s="1159" t="s">
        <v>1982</v>
      </c>
      <c r="U18" s="1159"/>
      <c r="V18" s="1159"/>
      <c r="W18" s="1160"/>
      <c r="X18" s="1159" t="s">
        <v>1982</v>
      </c>
      <c r="Y18" s="1159"/>
      <c r="Z18" s="1161"/>
      <c r="AA18" s="1204"/>
      <c r="AB18" s="1205"/>
      <c r="AC18" s="1159"/>
      <c r="AD18" s="1205"/>
      <c r="AE18" s="1205"/>
      <c r="AF18" s="1205"/>
      <c r="AG18" s="1205"/>
      <c r="AH18" s="1159"/>
      <c r="AI18" s="688" t="str">
        <f t="shared" si="2"/>
        <v/>
      </c>
      <c r="AJ18" s="688" t="str">
        <f t="shared" si="3"/>
        <v/>
      </c>
      <c r="AK18" s="688" t="str">
        <f t="shared" si="0"/>
        <v/>
      </c>
      <c r="AL18" s="688" t="str">
        <f t="shared" si="1"/>
        <v/>
      </c>
      <c r="AM18" s="1160"/>
      <c r="AN18" s="1159"/>
      <c r="AO18" s="1159"/>
      <c r="AP18" s="1160"/>
      <c r="AQ18" s="1159"/>
      <c r="AR18" s="1163"/>
      <c r="AS18" s="1159" t="s">
        <v>1982</v>
      </c>
      <c r="AT18" s="1159" t="s">
        <v>1982</v>
      </c>
      <c r="AU18" s="1159" t="s">
        <v>1982</v>
      </c>
      <c r="AV18" s="1159" t="s">
        <v>1982</v>
      </c>
      <c r="AW18" s="1164"/>
      <c r="AX18" s="1159"/>
      <c r="AY18" s="1165"/>
      <c r="AZ18" s="1166"/>
      <c r="BA18" s="1163"/>
      <c r="BB18" s="1166" t="s">
        <v>1982</v>
      </c>
      <c r="BC18" s="1166" t="s">
        <v>1982</v>
      </c>
      <c r="BD18" s="1166" t="s">
        <v>1982</v>
      </c>
      <c r="BE18" s="1166" t="s">
        <v>1982</v>
      </c>
      <c r="BF18" s="1167"/>
      <c r="BG18" s="1166"/>
      <c r="BH18" s="1165"/>
      <c r="BI18" s="1166"/>
      <c r="BJ18" s="1163"/>
      <c r="BK18" s="1166" t="s">
        <v>1982</v>
      </c>
      <c r="BL18" s="1166" t="s">
        <v>1982</v>
      </c>
      <c r="BM18" s="1166" t="s">
        <v>1982</v>
      </c>
      <c r="BN18" s="1166" t="s">
        <v>1982</v>
      </c>
      <c r="BO18" s="1167"/>
      <c r="BP18" s="1166"/>
      <c r="BQ18" s="1165"/>
      <c r="BR18" s="1166"/>
      <c r="BS18" s="1163"/>
      <c r="BT18" s="1166" t="s">
        <v>1982</v>
      </c>
      <c r="BU18" s="1166" t="s">
        <v>1982</v>
      </c>
      <c r="BV18" s="1166" t="s">
        <v>1982</v>
      </c>
      <c r="BW18" s="1166" t="s">
        <v>1982</v>
      </c>
      <c r="BX18" s="1167"/>
      <c r="BY18" s="1166"/>
    </row>
    <row r="19" spans="1:77" s="114" customFormat="1" x14ac:dyDescent="0.25">
      <c r="A19" s="1158" t="s">
        <v>2151</v>
      </c>
      <c r="B19" s="924"/>
      <c r="C19" s="1099"/>
      <c r="D19" s="880"/>
      <c r="E19" s="925" t="s">
        <v>1982</v>
      </c>
      <c r="F19" s="880" t="s">
        <v>1982</v>
      </c>
      <c r="G19" s="1159" t="s">
        <v>1982</v>
      </c>
      <c r="H19" s="1159"/>
      <c r="I19" s="1159" t="s">
        <v>1982</v>
      </c>
      <c r="J19" s="1159"/>
      <c r="K19" s="1227"/>
      <c r="L19" s="1227"/>
      <c r="M19" s="1160"/>
      <c r="N19" s="1159" t="s">
        <v>1982</v>
      </c>
      <c r="O19" s="1159"/>
      <c r="P19" s="1159" t="s">
        <v>1982</v>
      </c>
      <c r="Q19" s="1159"/>
      <c r="R19" s="1159" t="s">
        <v>1982</v>
      </c>
      <c r="S19" s="1160" t="s">
        <v>1982</v>
      </c>
      <c r="T19" s="1159" t="s">
        <v>1982</v>
      </c>
      <c r="U19" s="1159"/>
      <c r="V19" s="1159"/>
      <c r="W19" s="1160"/>
      <c r="X19" s="1159" t="s">
        <v>1982</v>
      </c>
      <c r="Y19" s="1159"/>
      <c r="Z19" s="1161"/>
      <c r="AA19" s="1204"/>
      <c r="AB19" s="1205"/>
      <c r="AC19" s="1159"/>
      <c r="AD19" s="1205"/>
      <c r="AE19" s="1205"/>
      <c r="AF19" s="1205"/>
      <c r="AG19" s="1205"/>
      <c r="AH19" s="1159"/>
      <c r="AI19" s="688" t="str">
        <f t="shared" si="2"/>
        <v/>
      </c>
      <c r="AJ19" s="688" t="str">
        <f t="shared" si="3"/>
        <v/>
      </c>
      <c r="AK19" s="688" t="str">
        <f t="shared" si="0"/>
        <v/>
      </c>
      <c r="AL19" s="688" t="str">
        <f t="shared" si="1"/>
        <v/>
      </c>
      <c r="AM19" s="1160"/>
      <c r="AN19" s="1159"/>
      <c r="AO19" s="1159"/>
      <c r="AP19" s="1160"/>
      <c r="AQ19" s="1159"/>
      <c r="AR19" s="1163"/>
      <c r="AS19" s="1159" t="s">
        <v>1982</v>
      </c>
      <c r="AT19" s="1159" t="s">
        <v>1982</v>
      </c>
      <c r="AU19" s="1159" t="s">
        <v>1982</v>
      </c>
      <c r="AV19" s="1159" t="s">
        <v>1982</v>
      </c>
      <c r="AW19" s="1164"/>
      <c r="AX19" s="1159"/>
      <c r="AY19" s="1165"/>
      <c r="AZ19" s="1166"/>
      <c r="BA19" s="1163"/>
      <c r="BB19" s="1166" t="s">
        <v>1982</v>
      </c>
      <c r="BC19" s="1166" t="s">
        <v>1982</v>
      </c>
      <c r="BD19" s="1166" t="s">
        <v>1982</v>
      </c>
      <c r="BE19" s="1166" t="s">
        <v>1982</v>
      </c>
      <c r="BF19" s="1167"/>
      <c r="BG19" s="1166"/>
      <c r="BH19" s="1165"/>
      <c r="BI19" s="1166"/>
      <c r="BJ19" s="1163"/>
      <c r="BK19" s="1166" t="s">
        <v>1982</v>
      </c>
      <c r="BL19" s="1166" t="s">
        <v>1982</v>
      </c>
      <c r="BM19" s="1166" t="s">
        <v>1982</v>
      </c>
      <c r="BN19" s="1166" t="s">
        <v>1982</v>
      </c>
      <c r="BO19" s="1167"/>
      <c r="BP19" s="1166"/>
      <c r="BQ19" s="1165"/>
      <c r="BR19" s="1166"/>
      <c r="BS19" s="1163"/>
      <c r="BT19" s="1166" t="s">
        <v>1982</v>
      </c>
      <c r="BU19" s="1166" t="s">
        <v>1982</v>
      </c>
      <c r="BV19" s="1166" t="s">
        <v>1982</v>
      </c>
      <c r="BW19" s="1166" t="s">
        <v>1982</v>
      </c>
      <c r="BX19" s="1167"/>
      <c r="BY19" s="1166"/>
    </row>
    <row r="20" spans="1:77" s="114" customFormat="1" x14ac:dyDescent="0.25">
      <c r="A20" s="1158" t="s">
        <v>2152</v>
      </c>
      <c r="B20" s="924"/>
      <c r="C20" s="1099"/>
      <c r="D20" s="880"/>
      <c r="E20" s="925" t="s">
        <v>1982</v>
      </c>
      <c r="F20" s="880" t="s">
        <v>1982</v>
      </c>
      <c r="G20" s="1159" t="s">
        <v>1982</v>
      </c>
      <c r="H20" s="1159"/>
      <c r="I20" s="1159" t="s">
        <v>1982</v>
      </c>
      <c r="J20" s="1159"/>
      <c r="K20" s="1227"/>
      <c r="L20" s="1227"/>
      <c r="M20" s="1160"/>
      <c r="N20" s="1159" t="s">
        <v>1982</v>
      </c>
      <c r="O20" s="1159"/>
      <c r="P20" s="1159" t="s">
        <v>1982</v>
      </c>
      <c r="Q20" s="1159"/>
      <c r="R20" s="1159" t="s">
        <v>1982</v>
      </c>
      <c r="S20" s="1160" t="s">
        <v>1982</v>
      </c>
      <c r="T20" s="1159" t="s">
        <v>1982</v>
      </c>
      <c r="U20" s="1159"/>
      <c r="V20" s="1159"/>
      <c r="W20" s="1160"/>
      <c r="X20" s="1159" t="s">
        <v>1982</v>
      </c>
      <c r="Y20" s="1159"/>
      <c r="Z20" s="1161"/>
      <c r="AA20" s="1204"/>
      <c r="AB20" s="1205"/>
      <c r="AC20" s="1159"/>
      <c r="AD20" s="1205"/>
      <c r="AE20" s="1205"/>
      <c r="AF20" s="1205"/>
      <c r="AG20" s="1205"/>
      <c r="AH20" s="1159"/>
      <c r="AI20" s="688" t="str">
        <f t="shared" si="2"/>
        <v/>
      </c>
      <c r="AJ20" s="688" t="str">
        <f t="shared" si="3"/>
        <v/>
      </c>
      <c r="AK20" s="688" t="str">
        <f t="shared" si="0"/>
        <v/>
      </c>
      <c r="AL20" s="688" t="str">
        <f t="shared" si="1"/>
        <v/>
      </c>
      <c r="AM20" s="1160"/>
      <c r="AN20" s="1159"/>
      <c r="AO20" s="1159"/>
      <c r="AP20" s="1160"/>
      <c r="AQ20" s="1159"/>
      <c r="AR20" s="1163"/>
      <c r="AS20" s="1159" t="s">
        <v>1982</v>
      </c>
      <c r="AT20" s="1159" t="s">
        <v>1982</v>
      </c>
      <c r="AU20" s="1159" t="s">
        <v>1982</v>
      </c>
      <c r="AV20" s="1159" t="s">
        <v>1982</v>
      </c>
      <c r="AW20" s="1164"/>
      <c r="AX20" s="1159"/>
      <c r="AY20" s="1165"/>
      <c r="AZ20" s="1166"/>
      <c r="BA20" s="1163"/>
      <c r="BB20" s="1166" t="s">
        <v>1982</v>
      </c>
      <c r="BC20" s="1166" t="s">
        <v>1982</v>
      </c>
      <c r="BD20" s="1166" t="s">
        <v>1982</v>
      </c>
      <c r="BE20" s="1166" t="s">
        <v>1982</v>
      </c>
      <c r="BF20" s="1167"/>
      <c r="BG20" s="1166"/>
      <c r="BH20" s="1165"/>
      <c r="BI20" s="1166"/>
      <c r="BJ20" s="1163"/>
      <c r="BK20" s="1166" t="s">
        <v>1982</v>
      </c>
      <c r="BL20" s="1166" t="s">
        <v>1982</v>
      </c>
      <c r="BM20" s="1166" t="s">
        <v>1982</v>
      </c>
      <c r="BN20" s="1166" t="s">
        <v>1982</v>
      </c>
      <c r="BO20" s="1167"/>
      <c r="BP20" s="1166"/>
      <c r="BQ20" s="1165"/>
      <c r="BR20" s="1166"/>
      <c r="BS20" s="1163"/>
      <c r="BT20" s="1166" t="s">
        <v>1982</v>
      </c>
      <c r="BU20" s="1166" t="s">
        <v>1982</v>
      </c>
      <c r="BV20" s="1166" t="s">
        <v>1982</v>
      </c>
      <c r="BW20" s="1166" t="s">
        <v>1982</v>
      </c>
      <c r="BX20" s="1167"/>
      <c r="BY20" s="1166"/>
    </row>
    <row r="21" spans="1:77" s="114" customFormat="1" x14ac:dyDescent="0.25">
      <c r="A21" s="1158" t="s">
        <v>2153</v>
      </c>
      <c r="B21" s="924"/>
      <c r="C21" s="1099"/>
      <c r="D21" s="880"/>
      <c r="E21" s="925" t="s">
        <v>1982</v>
      </c>
      <c r="F21" s="880" t="s">
        <v>1982</v>
      </c>
      <c r="G21" s="1159" t="s">
        <v>1982</v>
      </c>
      <c r="H21" s="1159"/>
      <c r="I21" s="1159" t="s">
        <v>1982</v>
      </c>
      <c r="J21" s="1159"/>
      <c r="K21" s="1227"/>
      <c r="L21" s="1227"/>
      <c r="M21" s="1160"/>
      <c r="N21" s="1159" t="s">
        <v>1982</v>
      </c>
      <c r="O21" s="1159"/>
      <c r="P21" s="1159" t="s">
        <v>1982</v>
      </c>
      <c r="Q21" s="1159"/>
      <c r="R21" s="1159" t="s">
        <v>1982</v>
      </c>
      <c r="S21" s="1160" t="s">
        <v>1982</v>
      </c>
      <c r="T21" s="1159" t="s">
        <v>1982</v>
      </c>
      <c r="U21" s="1159"/>
      <c r="V21" s="1159"/>
      <c r="W21" s="1160"/>
      <c r="X21" s="1159" t="s">
        <v>1982</v>
      </c>
      <c r="Y21" s="1159"/>
      <c r="Z21" s="1161"/>
      <c r="AA21" s="1204"/>
      <c r="AB21" s="1205"/>
      <c r="AC21" s="1159"/>
      <c r="AD21" s="1205"/>
      <c r="AE21" s="1205"/>
      <c r="AF21" s="1205"/>
      <c r="AG21" s="1205"/>
      <c r="AH21" s="1159"/>
      <c r="AI21" s="688" t="str">
        <f t="shared" si="2"/>
        <v/>
      </c>
      <c r="AJ21" s="688" t="str">
        <f t="shared" si="3"/>
        <v/>
      </c>
      <c r="AK21" s="688" t="str">
        <f t="shared" si="0"/>
        <v/>
      </c>
      <c r="AL21" s="688" t="str">
        <f t="shared" si="1"/>
        <v/>
      </c>
      <c r="AM21" s="1160"/>
      <c r="AN21" s="1159"/>
      <c r="AO21" s="1159"/>
      <c r="AP21" s="1160"/>
      <c r="AQ21" s="1159"/>
      <c r="AR21" s="1163"/>
      <c r="AS21" s="1159" t="s">
        <v>1982</v>
      </c>
      <c r="AT21" s="1159" t="s">
        <v>1982</v>
      </c>
      <c r="AU21" s="1159" t="s">
        <v>1982</v>
      </c>
      <c r="AV21" s="1159" t="s">
        <v>1982</v>
      </c>
      <c r="AW21" s="1164"/>
      <c r="AX21" s="1159"/>
      <c r="AY21" s="1165"/>
      <c r="AZ21" s="1166"/>
      <c r="BA21" s="1163"/>
      <c r="BB21" s="1166" t="s">
        <v>1982</v>
      </c>
      <c r="BC21" s="1166" t="s">
        <v>1982</v>
      </c>
      <c r="BD21" s="1166" t="s">
        <v>1982</v>
      </c>
      <c r="BE21" s="1166" t="s">
        <v>1982</v>
      </c>
      <c r="BF21" s="1167"/>
      <c r="BG21" s="1166"/>
      <c r="BH21" s="1165"/>
      <c r="BI21" s="1166"/>
      <c r="BJ21" s="1163"/>
      <c r="BK21" s="1166" t="s">
        <v>1982</v>
      </c>
      <c r="BL21" s="1166" t="s">
        <v>1982</v>
      </c>
      <c r="BM21" s="1166" t="s">
        <v>1982</v>
      </c>
      <c r="BN21" s="1166" t="s">
        <v>1982</v>
      </c>
      <c r="BO21" s="1167"/>
      <c r="BP21" s="1166"/>
      <c r="BQ21" s="1165"/>
      <c r="BR21" s="1166"/>
      <c r="BS21" s="1163"/>
      <c r="BT21" s="1166" t="s">
        <v>1982</v>
      </c>
      <c r="BU21" s="1166" t="s">
        <v>1982</v>
      </c>
      <c r="BV21" s="1166" t="s">
        <v>1982</v>
      </c>
      <c r="BW21" s="1166" t="s">
        <v>1982</v>
      </c>
      <c r="BX21" s="1167"/>
      <c r="BY21" s="1166"/>
    </row>
    <row r="22" spans="1:77" s="114" customFormat="1" x14ac:dyDescent="0.25">
      <c r="A22" s="1158" t="s">
        <v>2154</v>
      </c>
      <c r="B22" s="924"/>
      <c r="C22" s="1099"/>
      <c r="D22" s="880"/>
      <c r="E22" s="925" t="s">
        <v>1982</v>
      </c>
      <c r="F22" s="880" t="s">
        <v>1982</v>
      </c>
      <c r="G22" s="1159" t="s">
        <v>1982</v>
      </c>
      <c r="H22" s="1159"/>
      <c r="I22" s="1159" t="s">
        <v>1982</v>
      </c>
      <c r="J22" s="1159"/>
      <c r="K22" s="1227"/>
      <c r="L22" s="1227"/>
      <c r="M22" s="1160"/>
      <c r="N22" s="1159" t="s">
        <v>1982</v>
      </c>
      <c r="O22" s="1159"/>
      <c r="P22" s="1159" t="s">
        <v>1982</v>
      </c>
      <c r="Q22" s="1159"/>
      <c r="R22" s="1159" t="s">
        <v>1982</v>
      </c>
      <c r="S22" s="1160" t="s">
        <v>1982</v>
      </c>
      <c r="T22" s="1159" t="s">
        <v>1982</v>
      </c>
      <c r="U22" s="1159"/>
      <c r="V22" s="1159"/>
      <c r="W22" s="1160"/>
      <c r="X22" s="1159" t="s">
        <v>1982</v>
      </c>
      <c r="Y22" s="1159"/>
      <c r="Z22" s="1161"/>
      <c r="AA22" s="1204"/>
      <c r="AB22" s="1205"/>
      <c r="AC22" s="1159"/>
      <c r="AD22" s="1205"/>
      <c r="AE22" s="1205"/>
      <c r="AF22" s="1205"/>
      <c r="AG22" s="1205"/>
      <c r="AH22" s="1159"/>
      <c r="AI22" s="688" t="str">
        <f t="shared" si="2"/>
        <v/>
      </c>
      <c r="AJ22" s="688" t="str">
        <f t="shared" si="3"/>
        <v/>
      </c>
      <c r="AK22" s="688" t="str">
        <f t="shared" si="0"/>
        <v/>
      </c>
      <c r="AL22" s="688" t="str">
        <f t="shared" si="1"/>
        <v/>
      </c>
      <c r="AM22" s="1160"/>
      <c r="AN22" s="1159"/>
      <c r="AO22" s="1159"/>
      <c r="AP22" s="1160"/>
      <c r="AQ22" s="1159"/>
      <c r="AR22" s="1163"/>
      <c r="AS22" s="1159" t="s">
        <v>1982</v>
      </c>
      <c r="AT22" s="1159" t="s">
        <v>1982</v>
      </c>
      <c r="AU22" s="1159" t="s">
        <v>1982</v>
      </c>
      <c r="AV22" s="1159" t="s">
        <v>1982</v>
      </c>
      <c r="AW22" s="1164"/>
      <c r="AX22" s="1159"/>
      <c r="AY22" s="1165"/>
      <c r="AZ22" s="1166"/>
      <c r="BA22" s="1163"/>
      <c r="BB22" s="1166" t="s">
        <v>1982</v>
      </c>
      <c r="BC22" s="1166" t="s">
        <v>1982</v>
      </c>
      <c r="BD22" s="1166" t="s">
        <v>1982</v>
      </c>
      <c r="BE22" s="1166" t="s">
        <v>1982</v>
      </c>
      <c r="BF22" s="1167"/>
      <c r="BG22" s="1166"/>
      <c r="BH22" s="1165"/>
      <c r="BI22" s="1166"/>
      <c r="BJ22" s="1163"/>
      <c r="BK22" s="1166" t="s">
        <v>1982</v>
      </c>
      <c r="BL22" s="1166" t="s">
        <v>1982</v>
      </c>
      <c r="BM22" s="1166" t="s">
        <v>1982</v>
      </c>
      <c r="BN22" s="1166" t="s">
        <v>1982</v>
      </c>
      <c r="BO22" s="1167"/>
      <c r="BP22" s="1166"/>
      <c r="BQ22" s="1165"/>
      <c r="BR22" s="1166"/>
      <c r="BS22" s="1163"/>
      <c r="BT22" s="1166" t="s">
        <v>1982</v>
      </c>
      <c r="BU22" s="1166" t="s">
        <v>1982</v>
      </c>
      <c r="BV22" s="1166" t="s">
        <v>1982</v>
      </c>
      <c r="BW22" s="1166" t="s">
        <v>1982</v>
      </c>
      <c r="BX22" s="1167"/>
      <c r="BY22" s="1166"/>
    </row>
    <row r="23" spans="1:77" s="114" customFormat="1" x14ac:dyDescent="0.25">
      <c r="A23" s="1158" t="s">
        <v>2155</v>
      </c>
      <c r="B23" s="924"/>
      <c r="C23" s="1099"/>
      <c r="D23" s="880"/>
      <c r="E23" s="925" t="s">
        <v>1982</v>
      </c>
      <c r="F23" s="880" t="s">
        <v>1982</v>
      </c>
      <c r="G23" s="1159" t="s">
        <v>1982</v>
      </c>
      <c r="H23" s="1159"/>
      <c r="I23" s="1159" t="s">
        <v>1982</v>
      </c>
      <c r="J23" s="1159"/>
      <c r="K23" s="1227"/>
      <c r="L23" s="1227"/>
      <c r="M23" s="1160"/>
      <c r="N23" s="1159" t="s">
        <v>1982</v>
      </c>
      <c r="O23" s="1159"/>
      <c r="P23" s="1159" t="s">
        <v>1982</v>
      </c>
      <c r="Q23" s="1159"/>
      <c r="R23" s="1159" t="s">
        <v>1982</v>
      </c>
      <c r="S23" s="1160" t="s">
        <v>1982</v>
      </c>
      <c r="T23" s="1159" t="s">
        <v>1982</v>
      </c>
      <c r="U23" s="1159"/>
      <c r="V23" s="1159"/>
      <c r="W23" s="1160"/>
      <c r="X23" s="1159" t="s">
        <v>1982</v>
      </c>
      <c r="Y23" s="1159"/>
      <c r="Z23" s="1161"/>
      <c r="AA23" s="1204"/>
      <c r="AB23" s="1205"/>
      <c r="AC23" s="1159"/>
      <c r="AD23" s="1205"/>
      <c r="AE23" s="1205"/>
      <c r="AF23" s="1205"/>
      <c r="AG23" s="1205"/>
      <c r="AH23" s="1159"/>
      <c r="AI23" s="688" t="str">
        <f t="shared" si="2"/>
        <v/>
      </c>
      <c r="AJ23" s="688" t="str">
        <f t="shared" si="3"/>
        <v/>
      </c>
      <c r="AK23" s="688" t="str">
        <f t="shared" si="0"/>
        <v/>
      </c>
      <c r="AL23" s="688" t="str">
        <f t="shared" si="1"/>
        <v/>
      </c>
      <c r="AM23" s="1160"/>
      <c r="AN23" s="1159"/>
      <c r="AO23" s="1159"/>
      <c r="AP23" s="1160"/>
      <c r="AQ23" s="1159"/>
      <c r="AR23" s="1163"/>
      <c r="AS23" s="1159" t="s">
        <v>1982</v>
      </c>
      <c r="AT23" s="1159" t="s">
        <v>1982</v>
      </c>
      <c r="AU23" s="1159" t="s">
        <v>1982</v>
      </c>
      <c r="AV23" s="1159" t="s">
        <v>1982</v>
      </c>
      <c r="AW23" s="1164"/>
      <c r="AX23" s="1159"/>
      <c r="AY23" s="1165"/>
      <c r="AZ23" s="1166"/>
      <c r="BA23" s="1163"/>
      <c r="BB23" s="1166" t="s">
        <v>1982</v>
      </c>
      <c r="BC23" s="1166" t="s">
        <v>1982</v>
      </c>
      <c r="BD23" s="1166" t="s">
        <v>1982</v>
      </c>
      <c r="BE23" s="1166" t="s">
        <v>1982</v>
      </c>
      <c r="BF23" s="1167"/>
      <c r="BG23" s="1166"/>
      <c r="BH23" s="1165"/>
      <c r="BI23" s="1166"/>
      <c r="BJ23" s="1163"/>
      <c r="BK23" s="1166" t="s">
        <v>1982</v>
      </c>
      <c r="BL23" s="1166" t="s">
        <v>1982</v>
      </c>
      <c r="BM23" s="1166" t="s">
        <v>1982</v>
      </c>
      <c r="BN23" s="1166" t="s">
        <v>1982</v>
      </c>
      <c r="BO23" s="1167"/>
      <c r="BP23" s="1166"/>
      <c r="BQ23" s="1165"/>
      <c r="BR23" s="1166"/>
      <c r="BS23" s="1163"/>
      <c r="BT23" s="1166" t="s">
        <v>1982</v>
      </c>
      <c r="BU23" s="1166" t="s">
        <v>1982</v>
      </c>
      <c r="BV23" s="1166" t="s">
        <v>1982</v>
      </c>
      <c r="BW23" s="1166" t="s">
        <v>1982</v>
      </c>
      <c r="BX23" s="1167"/>
      <c r="BY23" s="1166"/>
    </row>
    <row r="24" spans="1:77" s="114" customFormat="1" ht="18.75" customHeight="1" x14ac:dyDescent="0.25">
      <c r="A24" s="1158" t="s">
        <v>2156</v>
      </c>
      <c r="B24" s="924"/>
      <c r="C24" s="1099"/>
      <c r="D24" s="880"/>
      <c r="E24" s="925" t="s">
        <v>1982</v>
      </c>
      <c r="F24" s="880" t="s">
        <v>1982</v>
      </c>
      <c r="G24" s="1159" t="s">
        <v>1982</v>
      </c>
      <c r="H24" s="1159"/>
      <c r="I24" s="1159" t="s">
        <v>1982</v>
      </c>
      <c r="J24" s="1159"/>
      <c r="K24" s="1227"/>
      <c r="L24" s="1227"/>
      <c r="M24" s="1160"/>
      <c r="N24" s="1159" t="s">
        <v>1982</v>
      </c>
      <c r="O24" s="1159"/>
      <c r="P24" s="1159" t="s">
        <v>1982</v>
      </c>
      <c r="Q24" s="1159"/>
      <c r="R24" s="1159" t="s">
        <v>1982</v>
      </c>
      <c r="S24" s="1160" t="s">
        <v>1982</v>
      </c>
      <c r="T24" s="1159" t="s">
        <v>1982</v>
      </c>
      <c r="U24" s="1159"/>
      <c r="V24" s="1159"/>
      <c r="W24" s="1160"/>
      <c r="X24" s="1159" t="s">
        <v>1982</v>
      </c>
      <c r="Y24" s="1159"/>
      <c r="Z24" s="1161"/>
      <c r="AA24" s="1204"/>
      <c r="AB24" s="1205"/>
      <c r="AC24" s="1159"/>
      <c r="AD24" s="1205"/>
      <c r="AE24" s="1205"/>
      <c r="AF24" s="1205"/>
      <c r="AG24" s="1205"/>
      <c r="AH24" s="1159"/>
      <c r="AI24" s="688" t="str">
        <f t="shared" si="2"/>
        <v/>
      </c>
      <c r="AJ24" s="688" t="str">
        <f t="shared" si="3"/>
        <v/>
      </c>
      <c r="AK24" s="688" t="str">
        <f t="shared" si="0"/>
        <v/>
      </c>
      <c r="AL24" s="688" t="str">
        <f t="shared" si="1"/>
        <v/>
      </c>
      <c r="AM24" s="1160"/>
      <c r="AN24" s="1159"/>
      <c r="AO24" s="1159"/>
      <c r="AP24" s="1160"/>
      <c r="AQ24" s="1159"/>
      <c r="AR24" s="1163"/>
      <c r="AS24" s="1159" t="s">
        <v>1982</v>
      </c>
      <c r="AT24" s="1159" t="s">
        <v>1982</v>
      </c>
      <c r="AU24" s="1159" t="s">
        <v>1982</v>
      </c>
      <c r="AV24" s="1159" t="s">
        <v>1982</v>
      </c>
      <c r="AW24" s="1164"/>
      <c r="AX24" s="1159"/>
      <c r="AY24" s="1165"/>
      <c r="AZ24" s="1166"/>
      <c r="BA24" s="1163"/>
      <c r="BB24" s="1166" t="s">
        <v>1982</v>
      </c>
      <c r="BC24" s="1166" t="s">
        <v>1982</v>
      </c>
      <c r="BD24" s="1166" t="s">
        <v>1982</v>
      </c>
      <c r="BE24" s="1166" t="s">
        <v>1982</v>
      </c>
      <c r="BF24" s="1167"/>
      <c r="BG24" s="1166"/>
      <c r="BH24" s="1165"/>
      <c r="BI24" s="1166"/>
      <c r="BJ24" s="1163"/>
      <c r="BK24" s="1166" t="s">
        <v>1982</v>
      </c>
      <c r="BL24" s="1166" t="s">
        <v>1982</v>
      </c>
      <c r="BM24" s="1166" t="s">
        <v>1982</v>
      </c>
      <c r="BN24" s="1166" t="s">
        <v>1982</v>
      </c>
      <c r="BO24" s="1167"/>
      <c r="BP24" s="1166"/>
      <c r="BQ24" s="1165"/>
      <c r="BR24" s="1166"/>
      <c r="BS24" s="1163"/>
      <c r="BT24" s="1166" t="s">
        <v>1982</v>
      </c>
      <c r="BU24" s="1166" t="s">
        <v>1982</v>
      </c>
      <c r="BV24" s="1166" t="s">
        <v>1982</v>
      </c>
      <c r="BW24" s="1166" t="s">
        <v>1982</v>
      </c>
      <c r="BX24" s="1167"/>
      <c r="BY24" s="1166"/>
    </row>
    <row r="25" spans="1:77" s="114" customFormat="1" x14ac:dyDescent="0.25">
      <c r="A25" s="1158" t="s">
        <v>2157</v>
      </c>
      <c r="B25" s="924"/>
      <c r="C25" s="1099"/>
      <c r="D25" s="880"/>
      <c r="E25" s="925" t="s">
        <v>1982</v>
      </c>
      <c r="F25" s="880" t="s">
        <v>1982</v>
      </c>
      <c r="G25" s="1159" t="s">
        <v>1982</v>
      </c>
      <c r="H25" s="1159"/>
      <c r="I25" s="1159" t="s">
        <v>1982</v>
      </c>
      <c r="J25" s="1159"/>
      <c r="K25" s="1227"/>
      <c r="L25" s="1227"/>
      <c r="M25" s="1160"/>
      <c r="N25" s="1159" t="s">
        <v>1982</v>
      </c>
      <c r="O25" s="1159"/>
      <c r="P25" s="1159" t="s">
        <v>1982</v>
      </c>
      <c r="Q25" s="1159"/>
      <c r="R25" s="1159" t="s">
        <v>1982</v>
      </c>
      <c r="S25" s="1160" t="s">
        <v>1982</v>
      </c>
      <c r="T25" s="1159" t="s">
        <v>1982</v>
      </c>
      <c r="U25" s="1159"/>
      <c r="V25" s="1159"/>
      <c r="W25" s="1160"/>
      <c r="X25" s="1159" t="s">
        <v>1982</v>
      </c>
      <c r="Y25" s="1159"/>
      <c r="Z25" s="1161"/>
      <c r="AA25" s="1204"/>
      <c r="AB25" s="1205"/>
      <c r="AC25" s="1159"/>
      <c r="AD25" s="1205"/>
      <c r="AE25" s="1205"/>
      <c r="AF25" s="1205"/>
      <c r="AG25" s="1205"/>
      <c r="AH25" s="1159"/>
      <c r="AI25" s="688" t="str">
        <f t="shared" si="2"/>
        <v/>
      </c>
      <c r="AJ25" s="688" t="str">
        <f t="shared" si="3"/>
        <v/>
      </c>
      <c r="AK25" s="688" t="str">
        <f t="shared" si="0"/>
        <v/>
      </c>
      <c r="AL25" s="688" t="str">
        <f t="shared" si="1"/>
        <v/>
      </c>
      <c r="AM25" s="1160" t="s">
        <v>1982</v>
      </c>
      <c r="AN25" s="1159"/>
      <c r="AO25" s="1159" t="s">
        <v>1982</v>
      </c>
      <c r="AP25" s="1160"/>
      <c r="AQ25" s="1159"/>
      <c r="AR25" s="1163"/>
      <c r="AS25" s="1159" t="s">
        <v>1982</v>
      </c>
      <c r="AT25" s="1159" t="s">
        <v>1982</v>
      </c>
      <c r="AU25" s="1159" t="s">
        <v>1982</v>
      </c>
      <c r="AV25" s="1159" t="s">
        <v>1982</v>
      </c>
      <c r="AW25" s="1164"/>
      <c r="AX25" s="1159"/>
      <c r="AY25" s="1165"/>
      <c r="AZ25" s="1166"/>
      <c r="BA25" s="1163"/>
      <c r="BB25" s="1166" t="s">
        <v>1982</v>
      </c>
      <c r="BC25" s="1166" t="s">
        <v>1982</v>
      </c>
      <c r="BD25" s="1166" t="s">
        <v>1982</v>
      </c>
      <c r="BE25" s="1166" t="s">
        <v>1982</v>
      </c>
      <c r="BF25" s="1167"/>
      <c r="BG25" s="1166"/>
      <c r="BH25" s="1165"/>
      <c r="BI25" s="1166"/>
      <c r="BJ25" s="1163"/>
      <c r="BK25" s="1166" t="s">
        <v>1982</v>
      </c>
      <c r="BL25" s="1166" t="s">
        <v>1982</v>
      </c>
      <c r="BM25" s="1166" t="s">
        <v>1982</v>
      </c>
      <c r="BN25" s="1166" t="s">
        <v>1982</v>
      </c>
      <c r="BO25" s="1167"/>
      <c r="BP25" s="1166"/>
      <c r="BQ25" s="1165"/>
      <c r="BR25" s="1166"/>
      <c r="BS25" s="1163"/>
      <c r="BT25" s="1166" t="s">
        <v>1982</v>
      </c>
      <c r="BU25" s="1166" t="s">
        <v>1982</v>
      </c>
      <c r="BV25" s="1166" t="s">
        <v>1982</v>
      </c>
      <c r="BW25" s="1166" t="s">
        <v>1982</v>
      </c>
      <c r="BX25" s="1167"/>
      <c r="BY25" s="1166"/>
    </row>
    <row r="26" spans="1:77" s="114" customFormat="1" x14ac:dyDescent="0.25">
      <c r="A26" s="1158" t="s">
        <v>2158</v>
      </c>
      <c r="B26" s="924"/>
      <c r="C26" s="1099"/>
      <c r="D26" s="880"/>
      <c r="E26" s="925" t="s">
        <v>1982</v>
      </c>
      <c r="F26" s="880" t="s">
        <v>1982</v>
      </c>
      <c r="G26" s="1159" t="s">
        <v>1982</v>
      </c>
      <c r="H26" s="1159"/>
      <c r="I26" s="1159" t="s">
        <v>1982</v>
      </c>
      <c r="J26" s="1159"/>
      <c r="K26" s="1227"/>
      <c r="L26" s="1227"/>
      <c r="M26" s="1160"/>
      <c r="N26" s="1159" t="s">
        <v>1982</v>
      </c>
      <c r="O26" s="1159"/>
      <c r="P26" s="1159" t="s">
        <v>1982</v>
      </c>
      <c r="Q26" s="1159"/>
      <c r="R26" s="1159" t="s">
        <v>1982</v>
      </c>
      <c r="S26" s="1160" t="s">
        <v>1982</v>
      </c>
      <c r="T26" s="1159" t="s">
        <v>1982</v>
      </c>
      <c r="U26" s="1159"/>
      <c r="V26" s="1159"/>
      <c r="W26" s="1160"/>
      <c r="X26" s="1159" t="s">
        <v>1982</v>
      </c>
      <c r="Y26" s="1159"/>
      <c r="Z26" s="1161"/>
      <c r="AA26" s="1204"/>
      <c r="AB26" s="1205"/>
      <c r="AC26" s="1159"/>
      <c r="AD26" s="1205"/>
      <c r="AE26" s="1205"/>
      <c r="AF26" s="1205"/>
      <c r="AG26" s="1205"/>
      <c r="AH26" s="1159"/>
      <c r="AI26" s="688" t="str">
        <f t="shared" si="2"/>
        <v/>
      </c>
      <c r="AJ26" s="688" t="str">
        <f t="shared" si="3"/>
        <v/>
      </c>
      <c r="AK26" s="688" t="str">
        <f t="shared" si="0"/>
        <v/>
      </c>
      <c r="AL26" s="688" t="str">
        <f t="shared" si="1"/>
        <v/>
      </c>
      <c r="AM26" s="1160" t="s">
        <v>1982</v>
      </c>
      <c r="AN26" s="1159"/>
      <c r="AO26" s="1159" t="s">
        <v>1982</v>
      </c>
      <c r="AP26" s="1160"/>
      <c r="AQ26" s="1159"/>
      <c r="AR26" s="1163"/>
      <c r="AS26" s="1159" t="s">
        <v>1982</v>
      </c>
      <c r="AT26" s="1159" t="s">
        <v>1982</v>
      </c>
      <c r="AU26" s="1159" t="s">
        <v>1982</v>
      </c>
      <c r="AV26" s="1159" t="s">
        <v>1982</v>
      </c>
      <c r="AW26" s="1164"/>
      <c r="AX26" s="1159"/>
      <c r="AY26" s="1165"/>
      <c r="AZ26" s="1166"/>
      <c r="BA26" s="1163"/>
      <c r="BB26" s="1166" t="s">
        <v>1982</v>
      </c>
      <c r="BC26" s="1166" t="s">
        <v>1982</v>
      </c>
      <c r="BD26" s="1166" t="s">
        <v>1982</v>
      </c>
      <c r="BE26" s="1166" t="s">
        <v>1982</v>
      </c>
      <c r="BF26" s="1167"/>
      <c r="BG26" s="1166"/>
      <c r="BH26" s="1165"/>
      <c r="BI26" s="1166"/>
      <c r="BJ26" s="1163"/>
      <c r="BK26" s="1166" t="s">
        <v>1982</v>
      </c>
      <c r="BL26" s="1166" t="s">
        <v>1982</v>
      </c>
      <c r="BM26" s="1166" t="s">
        <v>1982</v>
      </c>
      <c r="BN26" s="1166" t="s">
        <v>1982</v>
      </c>
      <c r="BO26" s="1167"/>
      <c r="BP26" s="1166"/>
      <c r="BQ26" s="1165"/>
      <c r="BR26" s="1166"/>
      <c r="BS26" s="1163"/>
      <c r="BT26" s="1166" t="s">
        <v>1982</v>
      </c>
      <c r="BU26" s="1166" t="s">
        <v>1982</v>
      </c>
      <c r="BV26" s="1166" t="s">
        <v>1982</v>
      </c>
      <c r="BW26" s="1166" t="s">
        <v>1982</v>
      </c>
      <c r="BX26" s="1167"/>
      <c r="BY26" s="1166"/>
    </row>
    <row r="27" spans="1:77" s="114" customFormat="1" x14ac:dyDescent="0.25">
      <c r="A27" s="1158" t="s">
        <v>2159</v>
      </c>
      <c r="B27" s="924"/>
      <c r="C27" s="1099"/>
      <c r="D27" s="880"/>
      <c r="E27" s="925" t="s">
        <v>1982</v>
      </c>
      <c r="F27" s="880" t="s">
        <v>1982</v>
      </c>
      <c r="G27" s="1159" t="s">
        <v>1982</v>
      </c>
      <c r="H27" s="1159"/>
      <c r="I27" s="1159" t="s">
        <v>1982</v>
      </c>
      <c r="J27" s="1159"/>
      <c r="K27" s="1227"/>
      <c r="L27" s="1227"/>
      <c r="M27" s="1160"/>
      <c r="N27" s="1159" t="s">
        <v>1982</v>
      </c>
      <c r="O27" s="1159"/>
      <c r="P27" s="1159" t="s">
        <v>1982</v>
      </c>
      <c r="Q27" s="1159"/>
      <c r="R27" s="1159" t="s">
        <v>1982</v>
      </c>
      <c r="S27" s="1160" t="s">
        <v>1982</v>
      </c>
      <c r="T27" s="1159" t="s">
        <v>1982</v>
      </c>
      <c r="U27" s="1159"/>
      <c r="V27" s="1159"/>
      <c r="W27" s="1160"/>
      <c r="X27" s="1159" t="s">
        <v>1982</v>
      </c>
      <c r="Y27" s="1159"/>
      <c r="Z27" s="1161"/>
      <c r="AA27" s="1204"/>
      <c r="AB27" s="1205"/>
      <c r="AC27" s="1159"/>
      <c r="AD27" s="1205"/>
      <c r="AE27" s="1205"/>
      <c r="AF27" s="1205"/>
      <c r="AG27" s="1205"/>
      <c r="AH27" s="1159"/>
      <c r="AI27" s="688" t="str">
        <f t="shared" si="2"/>
        <v/>
      </c>
      <c r="AJ27" s="688" t="str">
        <f t="shared" si="3"/>
        <v/>
      </c>
      <c r="AK27" s="688" t="str">
        <f t="shared" si="0"/>
        <v/>
      </c>
      <c r="AL27" s="688" t="str">
        <f t="shared" si="1"/>
        <v/>
      </c>
      <c r="AM27" s="1160" t="s">
        <v>1982</v>
      </c>
      <c r="AN27" s="1159"/>
      <c r="AO27" s="1159" t="s">
        <v>1982</v>
      </c>
      <c r="AP27" s="1160"/>
      <c r="AQ27" s="1159"/>
      <c r="AR27" s="1163"/>
      <c r="AS27" s="1159" t="s">
        <v>1982</v>
      </c>
      <c r="AT27" s="1159" t="s">
        <v>1982</v>
      </c>
      <c r="AU27" s="1159" t="s">
        <v>1982</v>
      </c>
      <c r="AV27" s="1159" t="s">
        <v>1982</v>
      </c>
      <c r="AW27" s="1164"/>
      <c r="AX27" s="1159"/>
      <c r="AY27" s="1165"/>
      <c r="AZ27" s="1166"/>
      <c r="BA27" s="1163"/>
      <c r="BB27" s="1166" t="s">
        <v>1982</v>
      </c>
      <c r="BC27" s="1166" t="s">
        <v>1982</v>
      </c>
      <c r="BD27" s="1166" t="s">
        <v>1982</v>
      </c>
      <c r="BE27" s="1166" t="s">
        <v>1982</v>
      </c>
      <c r="BF27" s="1167"/>
      <c r="BG27" s="1166"/>
      <c r="BH27" s="1165"/>
      <c r="BI27" s="1166"/>
      <c r="BJ27" s="1163"/>
      <c r="BK27" s="1166" t="s">
        <v>1982</v>
      </c>
      <c r="BL27" s="1166" t="s">
        <v>1982</v>
      </c>
      <c r="BM27" s="1166" t="s">
        <v>1982</v>
      </c>
      <c r="BN27" s="1166" t="s">
        <v>1982</v>
      </c>
      <c r="BO27" s="1167"/>
      <c r="BP27" s="1166"/>
      <c r="BQ27" s="1165"/>
      <c r="BR27" s="1166"/>
      <c r="BS27" s="1163"/>
      <c r="BT27" s="1166" t="s">
        <v>1982</v>
      </c>
      <c r="BU27" s="1166" t="s">
        <v>1982</v>
      </c>
      <c r="BV27" s="1166" t="s">
        <v>1982</v>
      </c>
      <c r="BW27" s="1166" t="s">
        <v>1982</v>
      </c>
      <c r="BX27" s="1167"/>
      <c r="BY27" s="1166"/>
    </row>
    <row r="28" spans="1:77" s="114" customFormat="1" x14ac:dyDescent="0.25">
      <c r="A28" s="1158" t="s">
        <v>2160</v>
      </c>
      <c r="B28" s="924"/>
      <c r="C28" s="1099"/>
      <c r="D28" s="880"/>
      <c r="E28" s="925" t="s">
        <v>1982</v>
      </c>
      <c r="F28" s="880" t="s">
        <v>1982</v>
      </c>
      <c r="G28" s="1159" t="s">
        <v>1982</v>
      </c>
      <c r="H28" s="1159"/>
      <c r="I28" s="1159" t="s">
        <v>1982</v>
      </c>
      <c r="J28" s="1159"/>
      <c r="K28" s="1227"/>
      <c r="L28" s="1227"/>
      <c r="M28" s="1160"/>
      <c r="N28" s="1159" t="s">
        <v>1982</v>
      </c>
      <c r="O28" s="1159"/>
      <c r="P28" s="1159" t="s">
        <v>1982</v>
      </c>
      <c r="Q28" s="1159"/>
      <c r="R28" s="1159" t="s">
        <v>1982</v>
      </c>
      <c r="S28" s="1160" t="s">
        <v>1982</v>
      </c>
      <c r="T28" s="1159" t="s">
        <v>1982</v>
      </c>
      <c r="U28" s="1159"/>
      <c r="V28" s="1159"/>
      <c r="W28" s="1160"/>
      <c r="X28" s="1159" t="s">
        <v>1982</v>
      </c>
      <c r="Y28" s="1159"/>
      <c r="Z28" s="1161"/>
      <c r="AA28" s="1204"/>
      <c r="AB28" s="1205"/>
      <c r="AC28" s="1159"/>
      <c r="AD28" s="1205"/>
      <c r="AE28" s="1205"/>
      <c r="AF28" s="1205"/>
      <c r="AG28" s="1205"/>
      <c r="AH28" s="1159"/>
      <c r="AI28" s="688" t="str">
        <f t="shared" si="2"/>
        <v/>
      </c>
      <c r="AJ28" s="688" t="str">
        <f t="shared" si="3"/>
        <v/>
      </c>
      <c r="AK28" s="688" t="str">
        <f t="shared" si="0"/>
        <v/>
      </c>
      <c r="AL28" s="688" t="str">
        <f t="shared" si="1"/>
        <v/>
      </c>
      <c r="AM28" s="1160" t="s">
        <v>1982</v>
      </c>
      <c r="AN28" s="1159"/>
      <c r="AO28" s="1159" t="s">
        <v>1982</v>
      </c>
      <c r="AP28" s="1160"/>
      <c r="AQ28" s="1159"/>
      <c r="AR28" s="1163"/>
      <c r="AS28" s="1159" t="s">
        <v>1982</v>
      </c>
      <c r="AT28" s="1159" t="s">
        <v>1982</v>
      </c>
      <c r="AU28" s="1159" t="s">
        <v>1982</v>
      </c>
      <c r="AV28" s="1159" t="s">
        <v>1982</v>
      </c>
      <c r="AW28" s="1164"/>
      <c r="AX28" s="1159"/>
      <c r="AY28" s="1165"/>
      <c r="AZ28" s="1166"/>
      <c r="BA28" s="1163"/>
      <c r="BB28" s="1166" t="s">
        <v>1982</v>
      </c>
      <c r="BC28" s="1166" t="s">
        <v>1982</v>
      </c>
      <c r="BD28" s="1166" t="s">
        <v>1982</v>
      </c>
      <c r="BE28" s="1166" t="s">
        <v>1982</v>
      </c>
      <c r="BF28" s="1167"/>
      <c r="BG28" s="1166"/>
      <c r="BH28" s="1165"/>
      <c r="BI28" s="1166"/>
      <c r="BJ28" s="1163"/>
      <c r="BK28" s="1166" t="s">
        <v>1982</v>
      </c>
      <c r="BL28" s="1166" t="s">
        <v>1982</v>
      </c>
      <c r="BM28" s="1166" t="s">
        <v>1982</v>
      </c>
      <c r="BN28" s="1166" t="s">
        <v>1982</v>
      </c>
      <c r="BO28" s="1167"/>
      <c r="BP28" s="1166"/>
      <c r="BQ28" s="1165"/>
      <c r="BR28" s="1166"/>
      <c r="BS28" s="1163"/>
      <c r="BT28" s="1166" t="s">
        <v>1982</v>
      </c>
      <c r="BU28" s="1166" t="s">
        <v>1982</v>
      </c>
      <c r="BV28" s="1166" t="s">
        <v>1982</v>
      </c>
      <c r="BW28" s="1166" t="s">
        <v>1982</v>
      </c>
      <c r="BX28" s="1167"/>
      <c r="BY28" s="1166"/>
    </row>
    <row r="29" spans="1:77" s="114" customFormat="1" x14ac:dyDescent="0.25">
      <c r="A29" s="1158" t="s">
        <v>2161</v>
      </c>
      <c r="B29" s="924"/>
      <c r="C29" s="1099"/>
      <c r="D29" s="880"/>
      <c r="E29" s="925" t="s">
        <v>1982</v>
      </c>
      <c r="F29" s="880" t="s">
        <v>1982</v>
      </c>
      <c r="G29" s="1159" t="s">
        <v>1982</v>
      </c>
      <c r="H29" s="1159"/>
      <c r="I29" s="1159" t="s">
        <v>1982</v>
      </c>
      <c r="J29" s="1159"/>
      <c r="K29" s="1227"/>
      <c r="L29" s="1227"/>
      <c r="M29" s="1160"/>
      <c r="N29" s="1159" t="s">
        <v>1982</v>
      </c>
      <c r="O29" s="1159"/>
      <c r="P29" s="1159" t="s">
        <v>1982</v>
      </c>
      <c r="Q29" s="1159"/>
      <c r="R29" s="1159" t="s">
        <v>1982</v>
      </c>
      <c r="S29" s="1160" t="s">
        <v>1982</v>
      </c>
      <c r="T29" s="1159" t="s">
        <v>1982</v>
      </c>
      <c r="U29" s="1159"/>
      <c r="V29" s="1159"/>
      <c r="W29" s="1160"/>
      <c r="X29" s="1159" t="s">
        <v>1982</v>
      </c>
      <c r="Y29" s="1159"/>
      <c r="Z29" s="1161"/>
      <c r="AA29" s="1204"/>
      <c r="AB29" s="1205"/>
      <c r="AC29" s="1159"/>
      <c r="AD29" s="1205"/>
      <c r="AE29" s="1205"/>
      <c r="AF29" s="1205"/>
      <c r="AG29" s="1205"/>
      <c r="AH29" s="1159"/>
      <c r="AI29" s="688" t="str">
        <f t="shared" si="2"/>
        <v/>
      </c>
      <c r="AJ29" s="688" t="str">
        <f t="shared" si="3"/>
        <v/>
      </c>
      <c r="AK29" s="688" t="str">
        <f t="shared" si="0"/>
        <v/>
      </c>
      <c r="AL29" s="688" t="str">
        <f t="shared" si="1"/>
        <v/>
      </c>
      <c r="AM29" s="1160" t="s">
        <v>1982</v>
      </c>
      <c r="AN29" s="1159"/>
      <c r="AO29" s="1159" t="s">
        <v>1982</v>
      </c>
      <c r="AP29" s="1160"/>
      <c r="AQ29" s="1159"/>
      <c r="AR29" s="1163"/>
      <c r="AS29" s="1159" t="s">
        <v>1982</v>
      </c>
      <c r="AT29" s="1159" t="s">
        <v>1982</v>
      </c>
      <c r="AU29" s="1159" t="s">
        <v>1982</v>
      </c>
      <c r="AV29" s="1159" t="s">
        <v>1982</v>
      </c>
      <c r="AW29" s="1164"/>
      <c r="AX29" s="1159"/>
      <c r="AY29" s="1165"/>
      <c r="AZ29" s="1166"/>
      <c r="BA29" s="1163"/>
      <c r="BB29" s="1166" t="s">
        <v>1982</v>
      </c>
      <c r="BC29" s="1166" t="s">
        <v>1982</v>
      </c>
      <c r="BD29" s="1166" t="s">
        <v>1982</v>
      </c>
      <c r="BE29" s="1166" t="s">
        <v>1982</v>
      </c>
      <c r="BF29" s="1167"/>
      <c r="BG29" s="1166"/>
      <c r="BH29" s="1165"/>
      <c r="BI29" s="1166"/>
      <c r="BJ29" s="1163"/>
      <c r="BK29" s="1166" t="s">
        <v>1982</v>
      </c>
      <c r="BL29" s="1166" t="s">
        <v>1982</v>
      </c>
      <c r="BM29" s="1166" t="s">
        <v>1982</v>
      </c>
      <c r="BN29" s="1166" t="s">
        <v>1982</v>
      </c>
      <c r="BO29" s="1167"/>
      <c r="BP29" s="1166"/>
      <c r="BQ29" s="1165"/>
      <c r="BR29" s="1166"/>
      <c r="BS29" s="1163"/>
      <c r="BT29" s="1166" t="s">
        <v>1982</v>
      </c>
      <c r="BU29" s="1166" t="s">
        <v>1982</v>
      </c>
      <c r="BV29" s="1166" t="s">
        <v>1982</v>
      </c>
      <c r="BW29" s="1166" t="s">
        <v>1982</v>
      </c>
      <c r="BX29" s="1167"/>
      <c r="BY29" s="1166"/>
    </row>
    <row r="30" spans="1:77" s="114" customFormat="1" x14ac:dyDescent="0.25">
      <c r="A30" s="1158" t="s">
        <v>2162</v>
      </c>
      <c r="B30" s="924"/>
      <c r="C30" s="1099"/>
      <c r="D30" s="880"/>
      <c r="E30" s="925" t="s">
        <v>1982</v>
      </c>
      <c r="F30" s="880" t="s">
        <v>1982</v>
      </c>
      <c r="G30" s="1159" t="s">
        <v>1982</v>
      </c>
      <c r="H30" s="1159"/>
      <c r="I30" s="1159" t="s">
        <v>1982</v>
      </c>
      <c r="J30" s="1159"/>
      <c r="K30" s="1227"/>
      <c r="L30" s="1227"/>
      <c r="M30" s="1160"/>
      <c r="N30" s="1159" t="s">
        <v>1982</v>
      </c>
      <c r="O30" s="1159"/>
      <c r="P30" s="1159" t="s">
        <v>1982</v>
      </c>
      <c r="Q30" s="1159"/>
      <c r="R30" s="1159" t="s">
        <v>1982</v>
      </c>
      <c r="S30" s="1160" t="s">
        <v>1982</v>
      </c>
      <c r="T30" s="1159" t="s">
        <v>1982</v>
      </c>
      <c r="U30" s="1159"/>
      <c r="V30" s="1159"/>
      <c r="W30" s="1160"/>
      <c r="X30" s="1159" t="s">
        <v>1982</v>
      </c>
      <c r="Y30" s="1159"/>
      <c r="Z30" s="1161"/>
      <c r="AA30" s="1204"/>
      <c r="AB30" s="1205"/>
      <c r="AC30" s="1159"/>
      <c r="AD30" s="1205"/>
      <c r="AE30" s="1205"/>
      <c r="AF30" s="1205"/>
      <c r="AG30" s="1205"/>
      <c r="AH30" s="1159"/>
      <c r="AI30" s="688" t="str">
        <f t="shared" si="2"/>
        <v/>
      </c>
      <c r="AJ30" s="688" t="str">
        <f t="shared" si="3"/>
        <v/>
      </c>
      <c r="AK30" s="688" t="str">
        <f t="shared" si="0"/>
        <v/>
      </c>
      <c r="AL30" s="688" t="str">
        <f t="shared" si="1"/>
        <v/>
      </c>
      <c r="AM30" s="1160" t="s">
        <v>1982</v>
      </c>
      <c r="AN30" s="1159"/>
      <c r="AO30" s="1159" t="s">
        <v>1982</v>
      </c>
      <c r="AP30" s="1160"/>
      <c r="AQ30" s="1159"/>
      <c r="AR30" s="1163"/>
      <c r="AS30" s="1159" t="s">
        <v>1982</v>
      </c>
      <c r="AT30" s="1159" t="s">
        <v>1982</v>
      </c>
      <c r="AU30" s="1159" t="s">
        <v>1982</v>
      </c>
      <c r="AV30" s="1159" t="s">
        <v>1982</v>
      </c>
      <c r="AW30" s="1164"/>
      <c r="AX30" s="1159"/>
      <c r="AY30" s="1165"/>
      <c r="AZ30" s="1166"/>
      <c r="BA30" s="1163"/>
      <c r="BB30" s="1166" t="s">
        <v>1982</v>
      </c>
      <c r="BC30" s="1166" t="s">
        <v>1982</v>
      </c>
      <c r="BD30" s="1166" t="s">
        <v>1982</v>
      </c>
      <c r="BE30" s="1166" t="s">
        <v>1982</v>
      </c>
      <c r="BF30" s="1167"/>
      <c r="BG30" s="1166"/>
      <c r="BH30" s="1165"/>
      <c r="BI30" s="1166"/>
      <c r="BJ30" s="1163"/>
      <c r="BK30" s="1166" t="s">
        <v>1982</v>
      </c>
      <c r="BL30" s="1166" t="s">
        <v>1982</v>
      </c>
      <c r="BM30" s="1166" t="s">
        <v>1982</v>
      </c>
      <c r="BN30" s="1166" t="s">
        <v>1982</v>
      </c>
      <c r="BO30" s="1167"/>
      <c r="BP30" s="1166"/>
      <c r="BQ30" s="1165"/>
      <c r="BR30" s="1166"/>
      <c r="BS30" s="1163"/>
      <c r="BT30" s="1166" t="s">
        <v>1982</v>
      </c>
      <c r="BU30" s="1166" t="s">
        <v>1982</v>
      </c>
      <c r="BV30" s="1166" t="s">
        <v>1982</v>
      </c>
      <c r="BW30" s="1166" t="s">
        <v>1982</v>
      </c>
      <c r="BX30" s="1167"/>
      <c r="BY30" s="1166"/>
    </row>
    <row r="31" spans="1:77" s="114" customFormat="1" x14ac:dyDescent="0.25">
      <c r="A31" s="1158" t="s">
        <v>2163</v>
      </c>
      <c r="B31" s="924"/>
      <c r="C31" s="1099"/>
      <c r="D31" s="880"/>
      <c r="E31" s="925" t="s">
        <v>1982</v>
      </c>
      <c r="F31" s="880" t="s">
        <v>1982</v>
      </c>
      <c r="G31" s="1159" t="s">
        <v>1982</v>
      </c>
      <c r="H31" s="1159"/>
      <c r="I31" s="1159" t="s">
        <v>1982</v>
      </c>
      <c r="J31" s="1159"/>
      <c r="K31" s="1227"/>
      <c r="L31" s="1227"/>
      <c r="M31" s="1160"/>
      <c r="N31" s="1159" t="s">
        <v>1982</v>
      </c>
      <c r="O31" s="1159"/>
      <c r="P31" s="1159" t="s">
        <v>1982</v>
      </c>
      <c r="Q31" s="1159"/>
      <c r="R31" s="1159" t="s">
        <v>1982</v>
      </c>
      <c r="S31" s="1160" t="s">
        <v>1982</v>
      </c>
      <c r="T31" s="1159" t="s">
        <v>1982</v>
      </c>
      <c r="U31" s="1159"/>
      <c r="V31" s="1159"/>
      <c r="W31" s="1160"/>
      <c r="X31" s="1159" t="s">
        <v>1982</v>
      </c>
      <c r="Y31" s="1159"/>
      <c r="Z31" s="1161"/>
      <c r="AA31" s="1204"/>
      <c r="AB31" s="1205"/>
      <c r="AC31" s="1159"/>
      <c r="AD31" s="1205"/>
      <c r="AE31" s="1205"/>
      <c r="AF31" s="1205"/>
      <c r="AG31" s="1205"/>
      <c r="AH31" s="1159"/>
      <c r="AI31" s="688" t="str">
        <f t="shared" si="2"/>
        <v/>
      </c>
      <c r="AJ31" s="688" t="str">
        <f t="shared" si="3"/>
        <v/>
      </c>
      <c r="AK31" s="688" t="str">
        <f t="shared" si="0"/>
        <v/>
      </c>
      <c r="AL31" s="688" t="str">
        <f t="shared" si="1"/>
        <v/>
      </c>
      <c r="AM31" s="1160" t="s">
        <v>1982</v>
      </c>
      <c r="AN31" s="1159"/>
      <c r="AO31" s="1159" t="s">
        <v>1982</v>
      </c>
      <c r="AP31" s="1160"/>
      <c r="AQ31" s="1159"/>
      <c r="AR31" s="1163"/>
      <c r="AS31" s="1159" t="s">
        <v>1982</v>
      </c>
      <c r="AT31" s="1159" t="s">
        <v>1982</v>
      </c>
      <c r="AU31" s="1159" t="s">
        <v>1982</v>
      </c>
      <c r="AV31" s="1159" t="s">
        <v>1982</v>
      </c>
      <c r="AW31" s="1164"/>
      <c r="AX31" s="1159"/>
      <c r="AY31" s="1165"/>
      <c r="AZ31" s="1166"/>
      <c r="BA31" s="1163"/>
      <c r="BB31" s="1166" t="s">
        <v>1982</v>
      </c>
      <c r="BC31" s="1166" t="s">
        <v>1982</v>
      </c>
      <c r="BD31" s="1166" t="s">
        <v>1982</v>
      </c>
      <c r="BE31" s="1166" t="s">
        <v>1982</v>
      </c>
      <c r="BF31" s="1167"/>
      <c r="BG31" s="1166"/>
      <c r="BH31" s="1165"/>
      <c r="BI31" s="1166"/>
      <c r="BJ31" s="1163"/>
      <c r="BK31" s="1166" t="s">
        <v>1982</v>
      </c>
      <c r="BL31" s="1166" t="s">
        <v>1982</v>
      </c>
      <c r="BM31" s="1166" t="s">
        <v>1982</v>
      </c>
      <c r="BN31" s="1166" t="s">
        <v>1982</v>
      </c>
      <c r="BO31" s="1167"/>
      <c r="BP31" s="1166"/>
      <c r="BQ31" s="1165"/>
      <c r="BR31" s="1166"/>
      <c r="BS31" s="1163"/>
      <c r="BT31" s="1166" t="s">
        <v>1982</v>
      </c>
      <c r="BU31" s="1166" t="s">
        <v>1982</v>
      </c>
      <c r="BV31" s="1166" t="s">
        <v>1982</v>
      </c>
      <c r="BW31" s="1166" t="s">
        <v>1982</v>
      </c>
      <c r="BX31" s="1167"/>
      <c r="BY31" s="1166"/>
    </row>
    <row r="32" spans="1:77" s="114" customFormat="1" x14ac:dyDescent="0.25">
      <c r="A32" s="1158" t="s">
        <v>2164</v>
      </c>
      <c r="B32" s="924"/>
      <c r="C32" s="1099"/>
      <c r="D32" s="880"/>
      <c r="E32" s="925" t="s">
        <v>1982</v>
      </c>
      <c r="F32" s="880" t="s">
        <v>1982</v>
      </c>
      <c r="G32" s="1159" t="s">
        <v>1982</v>
      </c>
      <c r="H32" s="1159"/>
      <c r="I32" s="1159" t="s">
        <v>1982</v>
      </c>
      <c r="J32" s="1159"/>
      <c r="K32" s="1227"/>
      <c r="L32" s="1227"/>
      <c r="M32" s="1160"/>
      <c r="N32" s="1159" t="s">
        <v>1982</v>
      </c>
      <c r="O32" s="1159"/>
      <c r="P32" s="1159" t="s">
        <v>1982</v>
      </c>
      <c r="Q32" s="1159"/>
      <c r="R32" s="1159" t="s">
        <v>1982</v>
      </c>
      <c r="S32" s="1160" t="s">
        <v>1982</v>
      </c>
      <c r="T32" s="1159" t="s">
        <v>1982</v>
      </c>
      <c r="U32" s="1159"/>
      <c r="V32" s="1159"/>
      <c r="W32" s="1160"/>
      <c r="X32" s="1159" t="s">
        <v>1982</v>
      </c>
      <c r="Y32" s="1159"/>
      <c r="Z32" s="1161"/>
      <c r="AA32" s="1204"/>
      <c r="AB32" s="1205"/>
      <c r="AC32" s="1159"/>
      <c r="AD32" s="1205"/>
      <c r="AE32" s="1205"/>
      <c r="AF32" s="1205"/>
      <c r="AG32" s="1205"/>
      <c r="AH32" s="1159"/>
      <c r="AI32" s="688" t="str">
        <f t="shared" si="2"/>
        <v/>
      </c>
      <c r="AJ32" s="688" t="str">
        <f t="shared" si="3"/>
        <v/>
      </c>
      <c r="AK32" s="688" t="str">
        <f t="shared" si="0"/>
        <v/>
      </c>
      <c r="AL32" s="688" t="str">
        <f t="shared" si="1"/>
        <v/>
      </c>
      <c r="AM32" s="1160" t="s">
        <v>1982</v>
      </c>
      <c r="AN32" s="1159"/>
      <c r="AO32" s="1159" t="s">
        <v>1982</v>
      </c>
      <c r="AP32" s="1160"/>
      <c r="AQ32" s="1159"/>
      <c r="AR32" s="1163"/>
      <c r="AS32" s="1159" t="s">
        <v>1982</v>
      </c>
      <c r="AT32" s="1159" t="s">
        <v>1982</v>
      </c>
      <c r="AU32" s="1159" t="s">
        <v>1982</v>
      </c>
      <c r="AV32" s="1159" t="s">
        <v>1982</v>
      </c>
      <c r="AW32" s="1164"/>
      <c r="AX32" s="1159"/>
      <c r="AY32" s="1165"/>
      <c r="AZ32" s="1166"/>
      <c r="BA32" s="1163"/>
      <c r="BB32" s="1166" t="s">
        <v>1982</v>
      </c>
      <c r="BC32" s="1166" t="s">
        <v>1982</v>
      </c>
      <c r="BD32" s="1166" t="s">
        <v>1982</v>
      </c>
      <c r="BE32" s="1166" t="s">
        <v>1982</v>
      </c>
      <c r="BF32" s="1167"/>
      <c r="BG32" s="1166"/>
      <c r="BH32" s="1165"/>
      <c r="BI32" s="1166"/>
      <c r="BJ32" s="1163"/>
      <c r="BK32" s="1166" t="s">
        <v>1982</v>
      </c>
      <c r="BL32" s="1166" t="s">
        <v>1982</v>
      </c>
      <c r="BM32" s="1166" t="s">
        <v>1982</v>
      </c>
      <c r="BN32" s="1166" t="s">
        <v>1982</v>
      </c>
      <c r="BO32" s="1167"/>
      <c r="BP32" s="1166"/>
      <c r="BQ32" s="1165"/>
      <c r="BR32" s="1166"/>
      <c r="BS32" s="1163"/>
      <c r="BT32" s="1166" t="s">
        <v>1982</v>
      </c>
      <c r="BU32" s="1166" t="s">
        <v>1982</v>
      </c>
      <c r="BV32" s="1166" t="s">
        <v>1982</v>
      </c>
      <c r="BW32" s="1166" t="s">
        <v>1982</v>
      </c>
      <c r="BX32" s="1167"/>
      <c r="BY32" s="1166"/>
    </row>
    <row r="33" spans="1:77" s="114" customFormat="1" x14ac:dyDescent="0.25">
      <c r="A33" s="1158" t="s">
        <v>2165</v>
      </c>
      <c r="B33" s="924"/>
      <c r="C33" s="1099"/>
      <c r="D33" s="880"/>
      <c r="E33" s="925" t="s">
        <v>1982</v>
      </c>
      <c r="F33" s="880" t="s">
        <v>1982</v>
      </c>
      <c r="G33" s="1159" t="s">
        <v>1982</v>
      </c>
      <c r="H33" s="1159"/>
      <c r="I33" s="1159" t="s">
        <v>1982</v>
      </c>
      <c r="J33" s="1159"/>
      <c r="K33" s="1227"/>
      <c r="L33" s="1227"/>
      <c r="M33" s="1160"/>
      <c r="N33" s="1159" t="s">
        <v>1982</v>
      </c>
      <c r="O33" s="1159"/>
      <c r="P33" s="1159" t="s">
        <v>1982</v>
      </c>
      <c r="Q33" s="1159"/>
      <c r="R33" s="1159" t="s">
        <v>1982</v>
      </c>
      <c r="S33" s="1160" t="s">
        <v>1982</v>
      </c>
      <c r="T33" s="1159" t="s">
        <v>1982</v>
      </c>
      <c r="U33" s="1159"/>
      <c r="V33" s="1159"/>
      <c r="W33" s="1160"/>
      <c r="X33" s="1159" t="s">
        <v>1982</v>
      </c>
      <c r="Y33" s="1159"/>
      <c r="Z33" s="1161"/>
      <c r="AA33" s="1204"/>
      <c r="AB33" s="1205"/>
      <c r="AC33" s="1159"/>
      <c r="AD33" s="1205"/>
      <c r="AE33" s="1205"/>
      <c r="AF33" s="1205"/>
      <c r="AG33" s="1205"/>
      <c r="AH33" s="1159"/>
      <c r="AI33" s="688" t="str">
        <f t="shared" si="2"/>
        <v/>
      </c>
      <c r="AJ33" s="688" t="str">
        <f t="shared" si="3"/>
        <v/>
      </c>
      <c r="AK33" s="688" t="str">
        <f t="shared" si="0"/>
        <v/>
      </c>
      <c r="AL33" s="688" t="str">
        <f t="shared" si="1"/>
        <v/>
      </c>
      <c r="AM33" s="1160" t="s">
        <v>1982</v>
      </c>
      <c r="AN33" s="1159"/>
      <c r="AO33" s="1159" t="s">
        <v>1982</v>
      </c>
      <c r="AP33" s="1160"/>
      <c r="AQ33" s="1159"/>
      <c r="AR33" s="1163"/>
      <c r="AS33" s="1159" t="s">
        <v>1982</v>
      </c>
      <c r="AT33" s="1159" t="s">
        <v>1982</v>
      </c>
      <c r="AU33" s="1159" t="s">
        <v>1982</v>
      </c>
      <c r="AV33" s="1159" t="s">
        <v>1982</v>
      </c>
      <c r="AW33" s="1164"/>
      <c r="AX33" s="1159"/>
      <c r="AY33" s="1165"/>
      <c r="AZ33" s="1166"/>
      <c r="BA33" s="1163"/>
      <c r="BB33" s="1166" t="s">
        <v>1982</v>
      </c>
      <c r="BC33" s="1166" t="s">
        <v>1982</v>
      </c>
      <c r="BD33" s="1166" t="s">
        <v>1982</v>
      </c>
      <c r="BE33" s="1166" t="s">
        <v>1982</v>
      </c>
      <c r="BF33" s="1167"/>
      <c r="BG33" s="1166"/>
      <c r="BH33" s="1165"/>
      <c r="BI33" s="1166"/>
      <c r="BJ33" s="1163"/>
      <c r="BK33" s="1166" t="s">
        <v>1982</v>
      </c>
      <c r="BL33" s="1166" t="s">
        <v>1982</v>
      </c>
      <c r="BM33" s="1166" t="s">
        <v>1982</v>
      </c>
      <c r="BN33" s="1166" t="s">
        <v>1982</v>
      </c>
      <c r="BO33" s="1167"/>
      <c r="BP33" s="1166"/>
      <c r="BQ33" s="1165"/>
      <c r="BR33" s="1166"/>
      <c r="BS33" s="1163"/>
      <c r="BT33" s="1166" t="s">
        <v>1982</v>
      </c>
      <c r="BU33" s="1166" t="s">
        <v>1982</v>
      </c>
      <c r="BV33" s="1166" t="s">
        <v>1982</v>
      </c>
      <c r="BW33" s="1166" t="s">
        <v>1982</v>
      </c>
      <c r="BX33" s="1167"/>
      <c r="BY33" s="1166"/>
    </row>
    <row r="34" spans="1:77" s="114" customFormat="1" x14ac:dyDescent="0.25">
      <c r="A34" s="1158" t="s">
        <v>2166</v>
      </c>
      <c r="B34" s="924"/>
      <c r="C34" s="1099"/>
      <c r="D34" s="880"/>
      <c r="E34" s="925" t="s">
        <v>1982</v>
      </c>
      <c r="F34" s="880" t="s">
        <v>1982</v>
      </c>
      <c r="G34" s="1159" t="s">
        <v>1982</v>
      </c>
      <c r="H34" s="1159"/>
      <c r="I34" s="1159" t="s">
        <v>1982</v>
      </c>
      <c r="J34" s="1159"/>
      <c r="K34" s="1227"/>
      <c r="L34" s="1227"/>
      <c r="M34" s="1160"/>
      <c r="N34" s="1159" t="s">
        <v>1982</v>
      </c>
      <c r="O34" s="1159"/>
      <c r="P34" s="1159" t="s">
        <v>1982</v>
      </c>
      <c r="Q34" s="1159"/>
      <c r="R34" s="1159" t="s">
        <v>1982</v>
      </c>
      <c r="S34" s="1160" t="s">
        <v>1982</v>
      </c>
      <c r="T34" s="1159" t="s">
        <v>1982</v>
      </c>
      <c r="U34" s="1159"/>
      <c r="V34" s="1159"/>
      <c r="W34" s="1160"/>
      <c r="X34" s="1159" t="s">
        <v>1982</v>
      </c>
      <c r="Y34" s="1159"/>
      <c r="Z34" s="1161"/>
      <c r="AA34" s="1204"/>
      <c r="AB34" s="1205"/>
      <c r="AC34" s="1159"/>
      <c r="AD34" s="1205"/>
      <c r="AE34" s="1205"/>
      <c r="AF34" s="1205"/>
      <c r="AG34" s="1205"/>
      <c r="AH34" s="1159"/>
      <c r="AI34" s="688" t="str">
        <f t="shared" si="2"/>
        <v/>
      </c>
      <c r="AJ34" s="688" t="str">
        <f t="shared" si="3"/>
        <v/>
      </c>
      <c r="AK34" s="688" t="str">
        <f t="shared" si="0"/>
        <v/>
      </c>
      <c r="AL34" s="688" t="str">
        <f t="shared" si="1"/>
        <v/>
      </c>
      <c r="AM34" s="1160" t="s">
        <v>1982</v>
      </c>
      <c r="AN34" s="1159"/>
      <c r="AO34" s="1159" t="s">
        <v>1982</v>
      </c>
      <c r="AP34" s="1160"/>
      <c r="AQ34" s="1159"/>
      <c r="AR34" s="1163"/>
      <c r="AS34" s="1159" t="s">
        <v>1982</v>
      </c>
      <c r="AT34" s="1159" t="s">
        <v>1982</v>
      </c>
      <c r="AU34" s="1159" t="s">
        <v>1982</v>
      </c>
      <c r="AV34" s="1159" t="s">
        <v>1982</v>
      </c>
      <c r="AW34" s="1164"/>
      <c r="AX34" s="1159"/>
      <c r="AY34" s="1165"/>
      <c r="AZ34" s="1166"/>
      <c r="BA34" s="1163"/>
      <c r="BB34" s="1166" t="s">
        <v>1982</v>
      </c>
      <c r="BC34" s="1166" t="s">
        <v>1982</v>
      </c>
      <c r="BD34" s="1166" t="s">
        <v>1982</v>
      </c>
      <c r="BE34" s="1166" t="s">
        <v>1982</v>
      </c>
      <c r="BF34" s="1167"/>
      <c r="BG34" s="1166"/>
      <c r="BH34" s="1165"/>
      <c r="BI34" s="1166"/>
      <c r="BJ34" s="1163"/>
      <c r="BK34" s="1166" t="s">
        <v>1982</v>
      </c>
      <c r="BL34" s="1166" t="s">
        <v>1982</v>
      </c>
      <c r="BM34" s="1166" t="s">
        <v>1982</v>
      </c>
      <c r="BN34" s="1166" t="s">
        <v>1982</v>
      </c>
      <c r="BO34" s="1167"/>
      <c r="BP34" s="1166"/>
      <c r="BQ34" s="1165"/>
      <c r="BR34" s="1166"/>
      <c r="BS34" s="1163"/>
      <c r="BT34" s="1166" t="s">
        <v>1982</v>
      </c>
      <c r="BU34" s="1166" t="s">
        <v>1982</v>
      </c>
      <c r="BV34" s="1166" t="s">
        <v>1982</v>
      </c>
      <c r="BW34" s="1166" t="s">
        <v>1982</v>
      </c>
      <c r="BX34" s="1167"/>
      <c r="BY34" s="1166"/>
    </row>
    <row r="35" spans="1:77" s="114" customFormat="1" x14ac:dyDescent="0.25">
      <c r="A35" s="1158" t="s">
        <v>2167</v>
      </c>
      <c r="B35" s="924"/>
      <c r="C35" s="1099"/>
      <c r="D35" s="880"/>
      <c r="E35" s="925" t="s">
        <v>1982</v>
      </c>
      <c r="F35" s="880" t="s">
        <v>1982</v>
      </c>
      <c r="G35" s="1159" t="s">
        <v>1982</v>
      </c>
      <c r="H35" s="1159"/>
      <c r="I35" s="1159" t="s">
        <v>1982</v>
      </c>
      <c r="J35" s="1159"/>
      <c r="K35" s="1227"/>
      <c r="L35" s="1227"/>
      <c r="M35" s="1160"/>
      <c r="N35" s="1159" t="s">
        <v>1982</v>
      </c>
      <c r="O35" s="1159"/>
      <c r="P35" s="1159" t="s">
        <v>1982</v>
      </c>
      <c r="Q35" s="1159"/>
      <c r="R35" s="1159" t="s">
        <v>1982</v>
      </c>
      <c r="S35" s="1160" t="s">
        <v>1982</v>
      </c>
      <c r="T35" s="1159" t="s">
        <v>1982</v>
      </c>
      <c r="U35" s="1159"/>
      <c r="V35" s="1159"/>
      <c r="W35" s="1160"/>
      <c r="X35" s="1159" t="s">
        <v>1982</v>
      </c>
      <c r="Y35" s="1159"/>
      <c r="Z35" s="1161"/>
      <c r="AA35" s="1204"/>
      <c r="AB35" s="1205"/>
      <c r="AC35" s="1159"/>
      <c r="AD35" s="1205"/>
      <c r="AE35" s="1205"/>
      <c r="AF35" s="1205"/>
      <c r="AG35" s="1205"/>
      <c r="AH35" s="1159"/>
      <c r="AI35" s="688" t="str">
        <f t="shared" si="2"/>
        <v/>
      </c>
      <c r="AJ35" s="688" t="str">
        <f t="shared" si="3"/>
        <v/>
      </c>
      <c r="AK35" s="688" t="str">
        <f t="shared" si="0"/>
        <v/>
      </c>
      <c r="AL35" s="688" t="str">
        <f t="shared" si="1"/>
        <v/>
      </c>
      <c r="AM35" s="1160" t="s">
        <v>1982</v>
      </c>
      <c r="AN35" s="1159"/>
      <c r="AO35" s="1159" t="s">
        <v>1982</v>
      </c>
      <c r="AP35" s="1160"/>
      <c r="AQ35" s="1159"/>
      <c r="AR35" s="1163"/>
      <c r="AS35" s="1159" t="s">
        <v>1982</v>
      </c>
      <c r="AT35" s="1159" t="s">
        <v>1982</v>
      </c>
      <c r="AU35" s="1159" t="s">
        <v>1982</v>
      </c>
      <c r="AV35" s="1159" t="s">
        <v>1982</v>
      </c>
      <c r="AW35" s="1164"/>
      <c r="AX35" s="1159"/>
      <c r="AY35" s="1165"/>
      <c r="AZ35" s="1166"/>
      <c r="BA35" s="1163"/>
      <c r="BB35" s="1166" t="s">
        <v>1982</v>
      </c>
      <c r="BC35" s="1166" t="s">
        <v>1982</v>
      </c>
      <c r="BD35" s="1166" t="s">
        <v>1982</v>
      </c>
      <c r="BE35" s="1166" t="s">
        <v>1982</v>
      </c>
      <c r="BF35" s="1167"/>
      <c r="BG35" s="1166"/>
      <c r="BH35" s="1165"/>
      <c r="BI35" s="1166"/>
      <c r="BJ35" s="1163"/>
      <c r="BK35" s="1166" t="s">
        <v>1982</v>
      </c>
      <c r="BL35" s="1166" t="s">
        <v>1982</v>
      </c>
      <c r="BM35" s="1166" t="s">
        <v>1982</v>
      </c>
      <c r="BN35" s="1166" t="s">
        <v>1982</v>
      </c>
      <c r="BO35" s="1167"/>
      <c r="BP35" s="1166"/>
      <c r="BQ35" s="1165"/>
      <c r="BR35" s="1166"/>
      <c r="BS35" s="1163"/>
      <c r="BT35" s="1166" t="s">
        <v>1982</v>
      </c>
      <c r="BU35" s="1166" t="s">
        <v>1982</v>
      </c>
      <c r="BV35" s="1166" t="s">
        <v>1982</v>
      </c>
      <c r="BW35" s="1166" t="s">
        <v>1982</v>
      </c>
      <c r="BX35" s="1167"/>
      <c r="BY35" s="1166"/>
    </row>
    <row r="36" spans="1:77" s="114" customFormat="1" x14ac:dyDescent="0.25">
      <c r="A36" s="1158" t="s">
        <v>2168</v>
      </c>
      <c r="B36" s="924"/>
      <c r="C36" s="1099"/>
      <c r="D36" s="880"/>
      <c r="E36" s="925" t="s">
        <v>1982</v>
      </c>
      <c r="F36" s="880" t="s">
        <v>1982</v>
      </c>
      <c r="G36" s="1159" t="s">
        <v>1982</v>
      </c>
      <c r="H36" s="1159"/>
      <c r="I36" s="1159" t="s">
        <v>1982</v>
      </c>
      <c r="J36" s="1159"/>
      <c r="K36" s="1227"/>
      <c r="L36" s="1227"/>
      <c r="M36" s="1160"/>
      <c r="N36" s="1159" t="s">
        <v>1982</v>
      </c>
      <c r="O36" s="1159"/>
      <c r="P36" s="1159" t="s">
        <v>1982</v>
      </c>
      <c r="Q36" s="1159"/>
      <c r="R36" s="1159" t="s">
        <v>1982</v>
      </c>
      <c r="S36" s="1160" t="s">
        <v>1982</v>
      </c>
      <c r="T36" s="1159" t="s">
        <v>1982</v>
      </c>
      <c r="U36" s="1159"/>
      <c r="V36" s="1159"/>
      <c r="W36" s="1160"/>
      <c r="X36" s="1159" t="s">
        <v>1982</v>
      </c>
      <c r="Y36" s="1159"/>
      <c r="Z36" s="1161"/>
      <c r="AA36" s="1204"/>
      <c r="AB36" s="1205"/>
      <c r="AC36" s="1159"/>
      <c r="AD36" s="1205"/>
      <c r="AE36" s="1205"/>
      <c r="AF36" s="1205"/>
      <c r="AG36" s="1205"/>
      <c r="AH36" s="1159"/>
      <c r="AI36" s="688" t="str">
        <f t="shared" si="2"/>
        <v/>
      </c>
      <c r="AJ36" s="688" t="str">
        <f t="shared" si="3"/>
        <v/>
      </c>
      <c r="AK36" s="688" t="str">
        <f t="shared" si="0"/>
        <v/>
      </c>
      <c r="AL36" s="688" t="str">
        <f t="shared" si="1"/>
        <v/>
      </c>
      <c r="AM36" s="1160" t="s">
        <v>1982</v>
      </c>
      <c r="AN36" s="1159"/>
      <c r="AO36" s="1159" t="s">
        <v>1982</v>
      </c>
      <c r="AP36" s="1160"/>
      <c r="AQ36" s="1159"/>
      <c r="AR36" s="1163"/>
      <c r="AS36" s="1159" t="s">
        <v>1982</v>
      </c>
      <c r="AT36" s="1159" t="s">
        <v>1982</v>
      </c>
      <c r="AU36" s="1159" t="s">
        <v>1982</v>
      </c>
      <c r="AV36" s="1159" t="s">
        <v>1982</v>
      </c>
      <c r="AW36" s="1164"/>
      <c r="AX36" s="1159"/>
      <c r="AY36" s="1165"/>
      <c r="AZ36" s="1166"/>
      <c r="BA36" s="1163"/>
      <c r="BB36" s="1166" t="s">
        <v>1982</v>
      </c>
      <c r="BC36" s="1166" t="s">
        <v>1982</v>
      </c>
      <c r="BD36" s="1166" t="s">
        <v>1982</v>
      </c>
      <c r="BE36" s="1166" t="s">
        <v>1982</v>
      </c>
      <c r="BF36" s="1167"/>
      <c r="BG36" s="1166"/>
      <c r="BH36" s="1165"/>
      <c r="BI36" s="1166"/>
      <c r="BJ36" s="1163"/>
      <c r="BK36" s="1166" t="s">
        <v>1982</v>
      </c>
      <c r="BL36" s="1166" t="s">
        <v>1982</v>
      </c>
      <c r="BM36" s="1166" t="s">
        <v>1982</v>
      </c>
      <c r="BN36" s="1166" t="s">
        <v>1982</v>
      </c>
      <c r="BO36" s="1167"/>
      <c r="BP36" s="1166"/>
      <c r="BQ36" s="1165"/>
      <c r="BR36" s="1166"/>
      <c r="BS36" s="1163"/>
      <c r="BT36" s="1166" t="s">
        <v>1982</v>
      </c>
      <c r="BU36" s="1166" t="s">
        <v>1982</v>
      </c>
      <c r="BV36" s="1166" t="s">
        <v>1982</v>
      </c>
      <c r="BW36" s="1166" t="s">
        <v>1982</v>
      </c>
      <c r="BX36" s="1167"/>
      <c r="BY36" s="1166"/>
    </row>
    <row r="37" spans="1:77" s="114" customFormat="1" x14ac:dyDescent="0.25">
      <c r="A37" s="1158" t="s">
        <v>2169</v>
      </c>
      <c r="B37" s="924"/>
      <c r="C37" s="1099"/>
      <c r="D37" s="880"/>
      <c r="E37" s="925" t="s">
        <v>1982</v>
      </c>
      <c r="F37" s="880" t="s">
        <v>1982</v>
      </c>
      <c r="G37" s="1159" t="s">
        <v>1982</v>
      </c>
      <c r="H37" s="1159"/>
      <c r="I37" s="1159" t="s">
        <v>1982</v>
      </c>
      <c r="J37" s="1159"/>
      <c r="K37" s="1227"/>
      <c r="L37" s="1227"/>
      <c r="M37" s="1160"/>
      <c r="N37" s="1159" t="s">
        <v>1982</v>
      </c>
      <c r="O37" s="1159"/>
      <c r="P37" s="1159" t="s">
        <v>1982</v>
      </c>
      <c r="Q37" s="1159"/>
      <c r="R37" s="1159" t="s">
        <v>1982</v>
      </c>
      <c r="S37" s="1160" t="s">
        <v>1982</v>
      </c>
      <c r="T37" s="1159" t="s">
        <v>1982</v>
      </c>
      <c r="U37" s="1159"/>
      <c r="V37" s="1159"/>
      <c r="W37" s="1160"/>
      <c r="X37" s="1159" t="s">
        <v>1982</v>
      </c>
      <c r="Y37" s="1159"/>
      <c r="Z37" s="1161"/>
      <c r="AA37" s="1204"/>
      <c r="AB37" s="1205"/>
      <c r="AC37" s="1159"/>
      <c r="AD37" s="1205"/>
      <c r="AE37" s="1205"/>
      <c r="AF37" s="1205"/>
      <c r="AG37" s="1205"/>
      <c r="AH37" s="1159"/>
      <c r="AI37" s="688" t="str">
        <f t="shared" si="2"/>
        <v/>
      </c>
      <c r="AJ37" s="688" t="str">
        <f t="shared" si="3"/>
        <v/>
      </c>
      <c r="AK37" s="688" t="str">
        <f t="shared" si="0"/>
        <v/>
      </c>
      <c r="AL37" s="688" t="str">
        <f t="shared" si="1"/>
        <v/>
      </c>
      <c r="AM37" s="1160" t="s">
        <v>1982</v>
      </c>
      <c r="AN37" s="1159"/>
      <c r="AO37" s="1159" t="s">
        <v>1982</v>
      </c>
      <c r="AP37" s="1160"/>
      <c r="AQ37" s="1159"/>
      <c r="AR37" s="1163"/>
      <c r="AS37" s="1159" t="s">
        <v>1982</v>
      </c>
      <c r="AT37" s="1159" t="s">
        <v>1982</v>
      </c>
      <c r="AU37" s="1159" t="s">
        <v>1982</v>
      </c>
      <c r="AV37" s="1159" t="s">
        <v>1982</v>
      </c>
      <c r="AW37" s="1164"/>
      <c r="AX37" s="1159"/>
      <c r="AY37" s="1165"/>
      <c r="AZ37" s="1166"/>
      <c r="BA37" s="1163"/>
      <c r="BB37" s="1166" t="s">
        <v>1982</v>
      </c>
      <c r="BC37" s="1166" t="s">
        <v>1982</v>
      </c>
      <c r="BD37" s="1166" t="s">
        <v>1982</v>
      </c>
      <c r="BE37" s="1166" t="s">
        <v>1982</v>
      </c>
      <c r="BF37" s="1167"/>
      <c r="BG37" s="1166"/>
      <c r="BH37" s="1165"/>
      <c r="BI37" s="1166"/>
      <c r="BJ37" s="1163"/>
      <c r="BK37" s="1166" t="s">
        <v>1982</v>
      </c>
      <c r="BL37" s="1166" t="s">
        <v>1982</v>
      </c>
      <c r="BM37" s="1166" t="s">
        <v>1982</v>
      </c>
      <c r="BN37" s="1166" t="s">
        <v>1982</v>
      </c>
      <c r="BO37" s="1167"/>
      <c r="BP37" s="1166"/>
      <c r="BQ37" s="1165"/>
      <c r="BR37" s="1166"/>
      <c r="BS37" s="1163"/>
      <c r="BT37" s="1166" t="s">
        <v>1982</v>
      </c>
      <c r="BU37" s="1166" t="s">
        <v>1982</v>
      </c>
      <c r="BV37" s="1166" t="s">
        <v>1982</v>
      </c>
      <c r="BW37" s="1166" t="s">
        <v>1982</v>
      </c>
      <c r="BX37" s="1167"/>
      <c r="BY37" s="1166"/>
    </row>
    <row r="38" spans="1:77" s="114" customFormat="1" x14ac:dyDescent="0.25">
      <c r="A38" s="1158" t="s">
        <v>2170</v>
      </c>
      <c r="B38" s="924"/>
      <c r="C38" s="1099"/>
      <c r="D38" s="880"/>
      <c r="E38" s="925" t="s">
        <v>1982</v>
      </c>
      <c r="F38" s="880" t="s">
        <v>1982</v>
      </c>
      <c r="G38" s="1159" t="s">
        <v>1982</v>
      </c>
      <c r="H38" s="1159"/>
      <c r="I38" s="1159" t="s">
        <v>1982</v>
      </c>
      <c r="J38" s="1159"/>
      <c r="K38" s="1227"/>
      <c r="L38" s="1227"/>
      <c r="M38" s="1160"/>
      <c r="N38" s="1159" t="s">
        <v>1982</v>
      </c>
      <c r="O38" s="1159"/>
      <c r="P38" s="1159" t="s">
        <v>1982</v>
      </c>
      <c r="Q38" s="1159"/>
      <c r="R38" s="1159" t="s">
        <v>1982</v>
      </c>
      <c r="S38" s="1160" t="s">
        <v>1982</v>
      </c>
      <c r="T38" s="1159" t="s">
        <v>1982</v>
      </c>
      <c r="U38" s="1159"/>
      <c r="V38" s="1159"/>
      <c r="W38" s="1160"/>
      <c r="X38" s="1159" t="s">
        <v>1982</v>
      </c>
      <c r="Y38" s="1159"/>
      <c r="Z38" s="1161"/>
      <c r="AA38" s="1204"/>
      <c r="AB38" s="1205"/>
      <c r="AC38" s="1159"/>
      <c r="AD38" s="1205"/>
      <c r="AE38" s="1205"/>
      <c r="AF38" s="1205"/>
      <c r="AG38" s="1205"/>
      <c r="AH38" s="1159"/>
      <c r="AI38" s="688" t="str">
        <f t="shared" si="2"/>
        <v/>
      </c>
      <c r="AJ38" s="688" t="str">
        <f t="shared" si="3"/>
        <v/>
      </c>
      <c r="AK38" s="688" t="str">
        <f t="shared" si="0"/>
        <v/>
      </c>
      <c r="AL38" s="688" t="str">
        <f t="shared" si="1"/>
        <v/>
      </c>
      <c r="AM38" s="1160" t="s">
        <v>1982</v>
      </c>
      <c r="AN38" s="1159"/>
      <c r="AO38" s="1159" t="s">
        <v>1982</v>
      </c>
      <c r="AP38" s="1160"/>
      <c r="AQ38" s="1159"/>
      <c r="AR38" s="1163"/>
      <c r="AS38" s="1159" t="s">
        <v>1982</v>
      </c>
      <c r="AT38" s="1159" t="s">
        <v>1982</v>
      </c>
      <c r="AU38" s="1159" t="s">
        <v>1982</v>
      </c>
      <c r="AV38" s="1159" t="s">
        <v>1982</v>
      </c>
      <c r="AW38" s="1164"/>
      <c r="AX38" s="1159"/>
      <c r="AY38" s="1165"/>
      <c r="AZ38" s="1166"/>
      <c r="BA38" s="1163"/>
      <c r="BB38" s="1166" t="s">
        <v>1982</v>
      </c>
      <c r="BC38" s="1166" t="s">
        <v>1982</v>
      </c>
      <c r="BD38" s="1166" t="s">
        <v>1982</v>
      </c>
      <c r="BE38" s="1166" t="s">
        <v>1982</v>
      </c>
      <c r="BF38" s="1167"/>
      <c r="BG38" s="1166"/>
      <c r="BH38" s="1165"/>
      <c r="BI38" s="1166"/>
      <c r="BJ38" s="1163"/>
      <c r="BK38" s="1166" t="s">
        <v>1982</v>
      </c>
      <c r="BL38" s="1166" t="s">
        <v>1982</v>
      </c>
      <c r="BM38" s="1166" t="s">
        <v>1982</v>
      </c>
      <c r="BN38" s="1166" t="s">
        <v>1982</v>
      </c>
      <c r="BO38" s="1167"/>
      <c r="BP38" s="1166"/>
      <c r="BQ38" s="1165"/>
      <c r="BR38" s="1166"/>
      <c r="BS38" s="1163"/>
      <c r="BT38" s="1166" t="s">
        <v>1982</v>
      </c>
      <c r="BU38" s="1166" t="s">
        <v>1982</v>
      </c>
      <c r="BV38" s="1166" t="s">
        <v>1982</v>
      </c>
      <c r="BW38" s="1166" t="s">
        <v>1982</v>
      </c>
      <c r="BX38" s="1167"/>
      <c r="BY38" s="1166"/>
    </row>
    <row r="39" spans="1:77" s="114" customFormat="1" x14ac:dyDescent="0.25">
      <c r="A39" s="1158" t="s">
        <v>2171</v>
      </c>
      <c r="B39" s="924"/>
      <c r="C39" s="1099"/>
      <c r="D39" s="880"/>
      <c r="E39" s="925" t="s">
        <v>1982</v>
      </c>
      <c r="F39" s="880" t="s">
        <v>1982</v>
      </c>
      <c r="G39" s="1159" t="s">
        <v>1982</v>
      </c>
      <c r="H39" s="1159"/>
      <c r="I39" s="1159" t="s">
        <v>1982</v>
      </c>
      <c r="J39" s="1159"/>
      <c r="K39" s="1227"/>
      <c r="L39" s="1227"/>
      <c r="M39" s="1160"/>
      <c r="N39" s="1159" t="s">
        <v>1982</v>
      </c>
      <c r="O39" s="1159"/>
      <c r="P39" s="1159" t="s">
        <v>1982</v>
      </c>
      <c r="Q39" s="1159"/>
      <c r="R39" s="1159" t="s">
        <v>1982</v>
      </c>
      <c r="S39" s="1160" t="s">
        <v>1982</v>
      </c>
      <c r="T39" s="1159" t="s">
        <v>1982</v>
      </c>
      <c r="U39" s="1159"/>
      <c r="V39" s="1159"/>
      <c r="W39" s="1160"/>
      <c r="X39" s="1159" t="s">
        <v>1982</v>
      </c>
      <c r="Y39" s="1159"/>
      <c r="Z39" s="1161"/>
      <c r="AA39" s="1204"/>
      <c r="AB39" s="1205"/>
      <c r="AC39" s="1159"/>
      <c r="AD39" s="1205"/>
      <c r="AE39" s="1205"/>
      <c r="AF39" s="1205"/>
      <c r="AG39" s="1205"/>
      <c r="AH39" s="1159"/>
      <c r="AI39" s="688" t="str">
        <f t="shared" si="2"/>
        <v/>
      </c>
      <c r="AJ39" s="688" t="str">
        <f t="shared" si="3"/>
        <v/>
      </c>
      <c r="AK39" s="688" t="str">
        <f t="shared" si="0"/>
        <v/>
      </c>
      <c r="AL39" s="688" t="str">
        <f t="shared" si="1"/>
        <v/>
      </c>
      <c r="AM39" s="1160" t="s">
        <v>1982</v>
      </c>
      <c r="AN39" s="1159"/>
      <c r="AO39" s="1159" t="s">
        <v>1982</v>
      </c>
      <c r="AP39" s="1160"/>
      <c r="AQ39" s="1159"/>
      <c r="AR39" s="1163"/>
      <c r="AS39" s="1159" t="s">
        <v>1982</v>
      </c>
      <c r="AT39" s="1159" t="s">
        <v>1982</v>
      </c>
      <c r="AU39" s="1159" t="s">
        <v>1982</v>
      </c>
      <c r="AV39" s="1159" t="s">
        <v>1982</v>
      </c>
      <c r="AW39" s="1164"/>
      <c r="AX39" s="1159"/>
      <c r="AY39" s="1165"/>
      <c r="AZ39" s="1166"/>
      <c r="BA39" s="1163"/>
      <c r="BB39" s="1166" t="s">
        <v>1982</v>
      </c>
      <c r="BC39" s="1166" t="s">
        <v>1982</v>
      </c>
      <c r="BD39" s="1166" t="s">
        <v>1982</v>
      </c>
      <c r="BE39" s="1166" t="s">
        <v>1982</v>
      </c>
      <c r="BF39" s="1167"/>
      <c r="BG39" s="1166"/>
      <c r="BH39" s="1165"/>
      <c r="BI39" s="1166"/>
      <c r="BJ39" s="1163"/>
      <c r="BK39" s="1166" t="s">
        <v>1982</v>
      </c>
      <c r="BL39" s="1166" t="s">
        <v>1982</v>
      </c>
      <c r="BM39" s="1166" t="s">
        <v>1982</v>
      </c>
      <c r="BN39" s="1166" t="s">
        <v>1982</v>
      </c>
      <c r="BO39" s="1167"/>
      <c r="BP39" s="1166"/>
      <c r="BQ39" s="1165"/>
      <c r="BR39" s="1166"/>
      <c r="BS39" s="1163"/>
      <c r="BT39" s="1166" t="s">
        <v>1982</v>
      </c>
      <c r="BU39" s="1166" t="s">
        <v>1982</v>
      </c>
      <c r="BV39" s="1166" t="s">
        <v>1982</v>
      </c>
      <c r="BW39" s="1166" t="s">
        <v>1982</v>
      </c>
      <c r="BX39" s="1167"/>
      <c r="BY39" s="1166"/>
    </row>
    <row r="40" spans="1:77" s="114" customFormat="1" x14ac:dyDescent="0.25">
      <c r="A40" s="1158" t="s">
        <v>2172</v>
      </c>
      <c r="B40" s="924"/>
      <c r="C40" s="1099"/>
      <c r="D40" s="880"/>
      <c r="E40" s="925" t="s">
        <v>1982</v>
      </c>
      <c r="F40" s="880" t="s">
        <v>1982</v>
      </c>
      <c r="G40" s="1159" t="s">
        <v>1982</v>
      </c>
      <c r="H40" s="1159"/>
      <c r="I40" s="1159" t="s">
        <v>1982</v>
      </c>
      <c r="J40" s="1159"/>
      <c r="K40" s="1227"/>
      <c r="L40" s="1227"/>
      <c r="M40" s="1160"/>
      <c r="N40" s="1159" t="s">
        <v>1982</v>
      </c>
      <c r="O40" s="1159"/>
      <c r="P40" s="1159" t="s">
        <v>1982</v>
      </c>
      <c r="Q40" s="1159"/>
      <c r="R40" s="1159" t="s">
        <v>1982</v>
      </c>
      <c r="S40" s="1160" t="s">
        <v>1982</v>
      </c>
      <c r="T40" s="1159" t="s">
        <v>1982</v>
      </c>
      <c r="U40" s="1159"/>
      <c r="V40" s="1159"/>
      <c r="W40" s="1160"/>
      <c r="X40" s="1159" t="s">
        <v>1982</v>
      </c>
      <c r="Y40" s="1159"/>
      <c r="Z40" s="1161"/>
      <c r="AA40" s="1204"/>
      <c r="AB40" s="1205"/>
      <c r="AC40" s="1159"/>
      <c r="AD40" s="1205"/>
      <c r="AE40" s="1205"/>
      <c r="AF40" s="1205"/>
      <c r="AG40" s="1205"/>
      <c r="AH40" s="1159"/>
      <c r="AI40" s="688" t="str">
        <f t="shared" si="2"/>
        <v/>
      </c>
      <c r="AJ40" s="688" t="str">
        <f t="shared" si="3"/>
        <v/>
      </c>
      <c r="AK40" s="688" t="str">
        <f t="shared" si="0"/>
        <v/>
      </c>
      <c r="AL40" s="688" t="str">
        <f t="shared" si="1"/>
        <v/>
      </c>
      <c r="AM40" s="1160" t="s">
        <v>1982</v>
      </c>
      <c r="AN40" s="1159"/>
      <c r="AO40" s="1159" t="s">
        <v>1982</v>
      </c>
      <c r="AP40" s="1160"/>
      <c r="AQ40" s="1159"/>
      <c r="AR40" s="1163"/>
      <c r="AS40" s="1159" t="s">
        <v>1982</v>
      </c>
      <c r="AT40" s="1159" t="s">
        <v>1982</v>
      </c>
      <c r="AU40" s="1159" t="s">
        <v>1982</v>
      </c>
      <c r="AV40" s="1159" t="s">
        <v>1982</v>
      </c>
      <c r="AW40" s="1164"/>
      <c r="AX40" s="1159"/>
      <c r="AY40" s="1165"/>
      <c r="AZ40" s="1166"/>
      <c r="BA40" s="1163"/>
      <c r="BB40" s="1166" t="s">
        <v>1982</v>
      </c>
      <c r="BC40" s="1166" t="s">
        <v>1982</v>
      </c>
      <c r="BD40" s="1166" t="s">
        <v>1982</v>
      </c>
      <c r="BE40" s="1166" t="s">
        <v>1982</v>
      </c>
      <c r="BF40" s="1167"/>
      <c r="BG40" s="1166"/>
      <c r="BH40" s="1165"/>
      <c r="BI40" s="1166"/>
      <c r="BJ40" s="1163"/>
      <c r="BK40" s="1166" t="s">
        <v>1982</v>
      </c>
      <c r="BL40" s="1166" t="s">
        <v>1982</v>
      </c>
      <c r="BM40" s="1166" t="s">
        <v>1982</v>
      </c>
      <c r="BN40" s="1166" t="s">
        <v>1982</v>
      </c>
      <c r="BO40" s="1167"/>
      <c r="BP40" s="1166"/>
      <c r="BQ40" s="1165"/>
      <c r="BR40" s="1166"/>
      <c r="BS40" s="1163"/>
      <c r="BT40" s="1166" t="s">
        <v>1982</v>
      </c>
      <c r="BU40" s="1166" t="s">
        <v>1982</v>
      </c>
      <c r="BV40" s="1166" t="s">
        <v>1982</v>
      </c>
      <c r="BW40" s="1166" t="s">
        <v>1982</v>
      </c>
      <c r="BX40" s="1167"/>
      <c r="BY40" s="1166"/>
    </row>
    <row r="41" spans="1:77" s="114" customFormat="1" x14ac:dyDescent="0.25">
      <c r="A41" s="1158" t="s">
        <v>2173</v>
      </c>
      <c r="B41" s="924"/>
      <c r="C41" s="1099"/>
      <c r="D41" s="880"/>
      <c r="E41" s="925" t="s">
        <v>1982</v>
      </c>
      <c r="F41" s="880" t="s">
        <v>1982</v>
      </c>
      <c r="G41" s="1159" t="s">
        <v>1982</v>
      </c>
      <c r="H41" s="1159"/>
      <c r="I41" s="1159" t="s">
        <v>1982</v>
      </c>
      <c r="J41" s="1159"/>
      <c r="K41" s="1227"/>
      <c r="L41" s="1227"/>
      <c r="M41" s="1160"/>
      <c r="N41" s="1159" t="s">
        <v>1982</v>
      </c>
      <c r="O41" s="1159"/>
      <c r="P41" s="1159" t="s">
        <v>1982</v>
      </c>
      <c r="Q41" s="1159"/>
      <c r="R41" s="1159" t="s">
        <v>1982</v>
      </c>
      <c r="S41" s="1160" t="s">
        <v>1982</v>
      </c>
      <c r="T41" s="1159" t="s">
        <v>1982</v>
      </c>
      <c r="U41" s="1159"/>
      <c r="V41" s="1159"/>
      <c r="W41" s="1160"/>
      <c r="X41" s="1159" t="s">
        <v>1982</v>
      </c>
      <c r="Y41" s="1159"/>
      <c r="Z41" s="1161"/>
      <c r="AA41" s="1204"/>
      <c r="AB41" s="1205"/>
      <c r="AC41" s="1159"/>
      <c r="AD41" s="1205"/>
      <c r="AE41" s="1205"/>
      <c r="AF41" s="1205"/>
      <c r="AG41" s="1205"/>
      <c r="AH41" s="1159"/>
      <c r="AI41" s="688" t="str">
        <f t="shared" si="2"/>
        <v/>
      </c>
      <c r="AJ41" s="688" t="str">
        <f t="shared" si="3"/>
        <v/>
      </c>
      <c r="AK41" s="688" t="str">
        <f t="shared" si="0"/>
        <v/>
      </c>
      <c r="AL41" s="688" t="str">
        <f t="shared" si="1"/>
        <v/>
      </c>
      <c r="AM41" s="1160" t="s">
        <v>1982</v>
      </c>
      <c r="AN41" s="1159"/>
      <c r="AO41" s="1159" t="s">
        <v>1982</v>
      </c>
      <c r="AP41" s="1160"/>
      <c r="AQ41" s="1159"/>
      <c r="AR41" s="1163"/>
      <c r="AS41" s="1159" t="s">
        <v>1982</v>
      </c>
      <c r="AT41" s="1159" t="s">
        <v>1982</v>
      </c>
      <c r="AU41" s="1159" t="s">
        <v>1982</v>
      </c>
      <c r="AV41" s="1159" t="s">
        <v>1982</v>
      </c>
      <c r="AW41" s="1164"/>
      <c r="AX41" s="1159"/>
      <c r="AY41" s="1165"/>
      <c r="AZ41" s="1166"/>
      <c r="BA41" s="1163"/>
      <c r="BB41" s="1166" t="s">
        <v>1982</v>
      </c>
      <c r="BC41" s="1166" t="s">
        <v>1982</v>
      </c>
      <c r="BD41" s="1166" t="s">
        <v>1982</v>
      </c>
      <c r="BE41" s="1166" t="s">
        <v>1982</v>
      </c>
      <c r="BF41" s="1167"/>
      <c r="BG41" s="1166"/>
      <c r="BH41" s="1165"/>
      <c r="BI41" s="1166"/>
      <c r="BJ41" s="1163"/>
      <c r="BK41" s="1166" t="s">
        <v>1982</v>
      </c>
      <c r="BL41" s="1166" t="s">
        <v>1982</v>
      </c>
      <c r="BM41" s="1166" t="s">
        <v>1982</v>
      </c>
      <c r="BN41" s="1166" t="s">
        <v>1982</v>
      </c>
      <c r="BO41" s="1167"/>
      <c r="BP41" s="1166"/>
      <c r="BQ41" s="1165"/>
      <c r="BR41" s="1166"/>
      <c r="BS41" s="1163"/>
      <c r="BT41" s="1166" t="s">
        <v>1982</v>
      </c>
      <c r="BU41" s="1166" t="s">
        <v>1982</v>
      </c>
      <c r="BV41" s="1166" t="s">
        <v>1982</v>
      </c>
      <c r="BW41" s="1166" t="s">
        <v>1982</v>
      </c>
      <c r="BX41" s="1167"/>
      <c r="BY41" s="1166"/>
    </row>
    <row r="42" spans="1:77" s="114" customFormat="1" x14ac:dyDescent="0.25">
      <c r="A42" s="1158" t="s">
        <v>2174</v>
      </c>
      <c r="B42" s="924"/>
      <c r="C42" s="1099"/>
      <c r="D42" s="880"/>
      <c r="E42" s="925" t="s">
        <v>1982</v>
      </c>
      <c r="F42" s="880" t="s">
        <v>1982</v>
      </c>
      <c r="G42" s="1159" t="s">
        <v>1982</v>
      </c>
      <c r="H42" s="1159"/>
      <c r="I42" s="1159" t="s">
        <v>1982</v>
      </c>
      <c r="J42" s="1159"/>
      <c r="K42" s="1227"/>
      <c r="L42" s="1227"/>
      <c r="M42" s="1160"/>
      <c r="N42" s="1159" t="s">
        <v>1982</v>
      </c>
      <c r="O42" s="1159"/>
      <c r="P42" s="1159" t="s">
        <v>1982</v>
      </c>
      <c r="Q42" s="1159"/>
      <c r="R42" s="1159" t="s">
        <v>1982</v>
      </c>
      <c r="S42" s="1160" t="s">
        <v>1982</v>
      </c>
      <c r="T42" s="1159" t="s">
        <v>1982</v>
      </c>
      <c r="U42" s="1159"/>
      <c r="V42" s="1159"/>
      <c r="W42" s="1160"/>
      <c r="X42" s="1159" t="s">
        <v>1982</v>
      </c>
      <c r="Y42" s="1159"/>
      <c r="Z42" s="1161"/>
      <c r="AA42" s="1204"/>
      <c r="AB42" s="1205"/>
      <c r="AC42" s="1159"/>
      <c r="AD42" s="1205"/>
      <c r="AE42" s="1205"/>
      <c r="AF42" s="1205"/>
      <c r="AG42" s="1205"/>
      <c r="AH42" s="1159"/>
      <c r="AI42" s="688" t="str">
        <f t="shared" si="2"/>
        <v/>
      </c>
      <c r="AJ42" s="688" t="str">
        <f t="shared" si="3"/>
        <v/>
      </c>
      <c r="AK42" s="688" t="str">
        <f t="shared" si="0"/>
        <v/>
      </c>
      <c r="AL42" s="688" t="str">
        <f t="shared" si="1"/>
        <v/>
      </c>
      <c r="AM42" s="1160" t="s">
        <v>1982</v>
      </c>
      <c r="AN42" s="1159"/>
      <c r="AO42" s="1159" t="s">
        <v>1982</v>
      </c>
      <c r="AP42" s="1160"/>
      <c r="AQ42" s="1159"/>
      <c r="AR42" s="1163"/>
      <c r="AS42" s="1159" t="s">
        <v>1982</v>
      </c>
      <c r="AT42" s="1159" t="s">
        <v>1982</v>
      </c>
      <c r="AU42" s="1159" t="s">
        <v>1982</v>
      </c>
      <c r="AV42" s="1159" t="s">
        <v>1982</v>
      </c>
      <c r="AW42" s="1164"/>
      <c r="AX42" s="1159"/>
      <c r="AY42" s="1165"/>
      <c r="AZ42" s="1166"/>
      <c r="BA42" s="1163"/>
      <c r="BB42" s="1166" t="s">
        <v>1982</v>
      </c>
      <c r="BC42" s="1166" t="s">
        <v>1982</v>
      </c>
      <c r="BD42" s="1166" t="s">
        <v>1982</v>
      </c>
      <c r="BE42" s="1166" t="s">
        <v>1982</v>
      </c>
      <c r="BF42" s="1167"/>
      <c r="BG42" s="1166"/>
      <c r="BH42" s="1165"/>
      <c r="BI42" s="1166"/>
      <c r="BJ42" s="1163"/>
      <c r="BK42" s="1166" t="s">
        <v>1982</v>
      </c>
      <c r="BL42" s="1166" t="s">
        <v>1982</v>
      </c>
      <c r="BM42" s="1166" t="s">
        <v>1982</v>
      </c>
      <c r="BN42" s="1166" t="s">
        <v>1982</v>
      </c>
      <c r="BO42" s="1167"/>
      <c r="BP42" s="1166"/>
      <c r="BQ42" s="1165"/>
      <c r="BR42" s="1166"/>
      <c r="BS42" s="1163"/>
      <c r="BT42" s="1166" t="s">
        <v>1982</v>
      </c>
      <c r="BU42" s="1166" t="s">
        <v>1982</v>
      </c>
      <c r="BV42" s="1166" t="s">
        <v>1982</v>
      </c>
      <c r="BW42" s="1166" t="s">
        <v>1982</v>
      </c>
      <c r="BX42" s="1167"/>
      <c r="BY42" s="1166"/>
    </row>
    <row r="43" spans="1:77" s="114" customFormat="1" x14ac:dyDescent="0.25">
      <c r="A43" s="1158" t="s">
        <v>2175</v>
      </c>
      <c r="B43" s="924"/>
      <c r="C43" s="1099"/>
      <c r="D43" s="880"/>
      <c r="E43" s="925" t="s">
        <v>1982</v>
      </c>
      <c r="F43" s="880" t="s">
        <v>1982</v>
      </c>
      <c r="G43" s="1159" t="s">
        <v>1982</v>
      </c>
      <c r="H43" s="1159"/>
      <c r="I43" s="1159" t="s">
        <v>1982</v>
      </c>
      <c r="J43" s="1159"/>
      <c r="K43" s="1227"/>
      <c r="L43" s="1227"/>
      <c r="M43" s="1160"/>
      <c r="N43" s="1159" t="s">
        <v>1982</v>
      </c>
      <c r="O43" s="1159"/>
      <c r="P43" s="1159" t="s">
        <v>1982</v>
      </c>
      <c r="Q43" s="1159"/>
      <c r="R43" s="1159" t="s">
        <v>1982</v>
      </c>
      <c r="S43" s="1160" t="s">
        <v>1982</v>
      </c>
      <c r="T43" s="1159" t="s">
        <v>1982</v>
      </c>
      <c r="U43" s="1159"/>
      <c r="V43" s="1159"/>
      <c r="W43" s="1160"/>
      <c r="X43" s="1159" t="s">
        <v>1982</v>
      </c>
      <c r="Y43" s="1159"/>
      <c r="Z43" s="1161"/>
      <c r="AA43" s="1204"/>
      <c r="AB43" s="1205"/>
      <c r="AC43" s="1159"/>
      <c r="AD43" s="1205"/>
      <c r="AE43" s="1205"/>
      <c r="AF43" s="1205"/>
      <c r="AG43" s="1205"/>
      <c r="AH43" s="1159"/>
      <c r="AI43" s="688" t="str">
        <f t="shared" si="2"/>
        <v/>
      </c>
      <c r="AJ43" s="688" t="str">
        <f t="shared" si="3"/>
        <v/>
      </c>
      <c r="AK43" s="688" t="str">
        <f t="shared" si="0"/>
        <v/>
      </c>
      <c r="AL43" s="688" t="str">
        <f t="shared" si="1"/>
        <v/>
      </c>
      <c r="AM43" s="1160" t="s">
        <v>1982</v>
      </c>
      <c r="AN43" s="1159"/>
      <c r="AO43" s="1159" t="s">
        <v>1982</v>
      </c>
      <c r="AP43" s="1160"/>
      <c r="AQ43" s="1159"/>
      <c r="AR43" s="1163"/>
      <c r="AS43" s="1159" t="s">
        <v>1982</v>
      </c>
      <c r="AT43" s="1159" t="s">
        <v>1982</v>
      </c>
      <c r="AU43" s="1159" t="s">
        <v>1982</v>
      </c>
      <c r="AV43" s="1159" t="s">
        <v>1982</v>
      </c>
      <c r="AW43" s="1164"/>
      <c r="AX43" s="1159"/>
      <c r="AY43" s="1165"/>
      <c r="AZ43" s="1166"/>
      <c r="BA43" s="1163"/>
      <c r="BB43" s="1166" t="s">
        <v>1982</v>
      </c>
      <c r="BC43" s="1166" t="s">
        <v>1982</v>
      </c>
      <c r="BD43" s="1166" t="s">
        <v>1982</v>
      </c>
      <c r="BE43" s="1166" t="s">
        <v>1982</v>
      </c>
      <c r="BF43" s="1167"/>
      <c r="BG43" s="1166"/>
      <c r="BH43" s="1165"/>
      <c r="BI43" s="1166"/>
      <c r="BJ43" s="1163"/>
      <c r="BK43" s="1166" t="s">
        <v>1982</v>
      </c>
      <c r="BL43" s="1166" t="s">
        <v>1982</v>
      </c>
      <c r="BM43" s="1166" t="s">
        <v>1982</v>
      </c>
      <c r="BN43" s="1166" t="s">
        <v>1982</v>
      </c>
      <c r="BO43" s="1167"/>
      <c r="BP43" s="1166"/>
      <c r="BQ43" s="1165"/>
      <c r="BR43" s="1166"/>
      <c r="BS43" s="1163"/>
      <c r="BT43" s="1166" t="s">
        <v>1982</v>
      </c>
      <c r="BU43" s="1166" t="s">
        <v>1982</v>
      </c>
      <c r="BV43" s="1166" t="s">
        <v>1982</v>
      </c>
      <c r="BW43" s="1166" t="s">
        <v>1982</v>
      </c>
      <c r="BX43" s="1167"/>
      <c r="BY43" s="1166"/>
    </row>
    <row r="44" spans="1:77" s="114" customFormat="1" x14ac:dyDescent="0.25">
      <c r="A44" s="1158" t="s">
        <v>2176</v>
      </c>
      <c r="B44" s="924"/>
      <c r="C44" s="1099"/>
      <c r="D44" s="880"/>
      <c r="E44" s="925" t="s">
        <v>1982</v>
      </c>
      <c r="F44" s="880" t="s">
        <v>1982</v>
      </c>
      <c r="G44" s="1159" t="s">
        <v>1982</v>
      </c>
      <c r="H44" s="1159"/>
      <c r="I44" s="1159" t="s">
        <v>1982</v>
      </c>
      <c r="J44" s="1159"/>
      <c r="K44" s="1227"/>
      <c r="L44" s="1227"/>
      <c r="M44" s="1160"/>
      <c r="N44" s="1159" t="s">
        <v>1982</v>
      </c>
      <c r="O44" s="1159"/>
      <c r="P44" s="1159" t="s">
        <v>1982</v>
      </c>
      <c r="Q44" s="1159"/>
      <c r="R44" s="1159" t="s">
        <v>1982</v>
      </c>
      <c r="S44" s="1160" t="s">
        <v>1982</v>
      </c>
      <c r="T44" s="1159" t="s">
        <v>1982</v>
      </c>
      <c r="U44" s="1159"/>
      <c r="V44" s="1159"/>
      <c r="W44" s="1160"/>
      <c r="X44" s="1159" t="s">
        <v>1982</v>
      </c>
      <c r="Y44" s="1159"/>
      <c r="Z44" s="1161"/>
      <c r="AA44" s="1204"/>
      <c r="AB44" s="1205"/>
      <c r="AC44" s="1159"/>
      <c r="AD44" s="1205"/>
      <c r="AE44" s="1205"/>
      <c r="AF44" s="1205"/>
      <c r="AG44" s="1205"/>
      <c r="AH44" s="1159"/>
      <c r="AI44" s="688" t="str">
        <f t="shared" si="2"/>
        <v/>
      </c>
      <c r="AJ44" s="688" t="str">
        <f t="shared" si="3"/>
        <v/>
      </c>
      <c r="AK44" s="688" t="str">
        <f t="shared" si="0"/>
        <v/>
      </c>
      <c r="AL44" s="688" t="str">
        <f t="shared" si="1"/>
        <v/>
      </c>
      <c r="AM44" s="1160" t="s">
        <v>1982</v>
      </c>
      <c r="AN44" s="1159"/>
      <c r="AO44" s="1159" t="s">
        <v>1982</v>
      </c>
      <c r="AP44" s="1160"/>
      <c r="AQ44" s="1159"/>
      <c r="AR44" s="1163"/>
      <c r="AS44" s="1159" t="s">
        <v>1982</v>
      </c>
      <c r="AT44" s="1159" t="s">
        <v>1982</v>
      </c>
      <c r="AU44" s="1159" t="s">
        <v>1982</v>
      </c>
      <c r="AV44" s="1159" t="s">
        <v>1982</v>
      </c>
      <c r="AW44" s="1164"/>
      <c r="AX44" s="1159"/>
      <c r="AY44" s="1165"/>
      <c r="AZ44" s="1166"/>
      <c r="BA44" s="1163"/>
      <c r="BB44" s="1166" t="s">
        <v>1982</v>
      </c>
      <c r="BC44" s="1166" t="s">
        <v>1982</v>
      </c>
      <c r="BD44" s="1166" t="s">
        <v>1982</v>
      </c>
      <c r="BE44" s="1166" t="s">
        <v>1982</v>
      </c>
      <c r="BF44" s="1167"/>
      <c r="BG44" s="1166"/>
      <c r="BH44" s="1165"/>
      <c r="BI44" s="1166"/>
      <c r="BJ44" s="1163"/>
      <c r="BK44" s="1166" t="s">
        <v>1982</v>
      </c>
      <c r="BL44" s="1166" t="s">
        <v>1982</v>
      </c>
      <c r="BM44" s="1166" t="s">
        <v>1982</v>
      </c>
      <c r="BN44" s="1166" t="s">
        <v>1982</v>
      </c>
      <c r="BO44" s="1167"/>
      <c r="BP44" s="1166"/>
      <c r="BQ44" s="1165"/>
      <c r="BR44" s="1166"/>
      <c r="BS44" s="1163"/>
      <c r="BT44" s="1166" t="s">
        <v>1982</v>
      </c>
      <c r="BU44" s="1166" t="s">
        <v>1982</v>
      </c>
      <c r="BV44" s="1166" t="s">
        <v>1982</v>
      </c>
      <c r="BW44" s="1166" t="s">
        <v>1982</v>
      </c>
      <c r="BX44" s="1167"/>
      <c r="BY44" s="1166"/>
    </row>
    <row r="45" spans="1:77" s="114" customFormat="1" x14ac:dyDescent="0.25">
      <c r="A45" s="1158" t="s">
        <v>2177</v>
      </c>
      <c r="B45" s="924"/>
      <c r="C45" s="1099"/>
      <c r="D45" s="880"/>
      <c r="E45" s="925" t="s">
        <v>1982</v>
      </c>
      <c r="F45" s="880" t="s">
        <v>1982</v>
      </c>
      <c r="G45" s="1159" t="s">
        <v>1982</v>
      </c>
      <c r="H45" s="1159"/>
      <c r="I45" s="1159" t="s">
        <v>1982</v>
      </c>
      <c r="J45" s="1159"/>
      <c r="K45" s="1227"/>
      <c r="L45" s="1227"/>
      <c r="M45" s="1160"/>
      <c r="N45" s="1159" t="s">
        <v>1982</v>
      </c>
      <c r="O45" s="1159"/>
      <c r="P45" s="1159" t="s">
        <v>1982</v>
      </c>
      <c r="Q45" s="1159"/>
      <c r="R45" s="1159" t="s">
        <v>1982</v>
      </c>
      <c r="S45" s="1160" t="s">
        <v>1982</v>
      </c>
      <c r="T45" s="1159" t="s">
        <v>1982</v>
      </c>
      <c r="U45" s="1159"/>
      <c r="V45" s="1159"/>
      <c r="W45" s="1160"/>
      <c r="X45" s="1159" t="s">
        <v>1982</v>
      </c>
      <c r="Y45" s="1159"/>
      <c r="Z45" s="1161"/>
      <c r="AA45" s="1204"/>
      <c r="AB45" s="1205"/>
      <c r="AC45" s="1159"/>
      <c r="AD45" s="1205"/>
      <c r="AE45" s="1205"/>
      <c r="AF45" s="1205"/>
      <c r="AG45" s="1205"/>
      <c r="AH45" s="1159"/>
      <c r="AI45" s="688" t="str">
        <f t="shared" si="2"/>
        <v/>
      </c>
      <c r="AJ45" s="688" t="str">
        <f t="shared" si="3"/>
        <v/>
      </c>
      <c r="AK45" s="688" t="str">
        <f t="shared" si="0"/>
        <v/>
      </c>
      <c r="AL45" s="688" t="str">
        <f t="shared" si="1"/>
        <v/>
      </c>
      <c r="AM45" s="1160" t="s">
        <v>1982</v>
      </c>
      <c r="AN45" s="1159"/>
      <c r="AO45" s="1159" t="s">
        <v>1982</v>
      </c>
      <c r="AP45" s="1160"/>
      <c r="AQ45" s="1159"/>
      <c r="AR45" s="1163"/>
      <c r="AS45" s="1159" t="s">
        <v>1982</v>
      </c>
      <c r="AT45" s="1159" t="s">
        <v>1982</v>
      </c>
      <c r="AU45" s="1159" t="s">
        <v>1982</v>
      </c>
      <c r="AV45" s="1159" t="s">
        <v>1982</v>
      </c>
      <c r="AW45" s="1164"/>
      <c r="AX45" s="1159"/>
      <c r="AY45" s="1165"/>
      <c r="AZ45" s="1166"/>
      <c r="BA45" s="1163"/>
      <c r="BB45" s="1166" t="s">
        <v>1982</v>
      </c>
      <c r="BC45" s="1166" t="s">
        <v>1982</v>
      </c>
      <c r="BD45" s="1166" t="s">
        <v>1982</v>
      </c>
      <c r="BE45" s="1166" t="s">
        <v>1982</v>
      </c>
      <c r="BF45" s="1167"/>
      <c r="BG45" s="1166"/>
      <c r="BH45" s="1165"/>
      <c r="BI45" s="1166"/>
      <c r="BJ45" s="1163"/>
      <c r="BK45" s="1166" t="s">
        <v>1982</v>
      </c>
      <c r="BL45" s="1166" t="s">
        <v>1982</v>
      </c>
      <c r="BM45" s="1166" t="s">
        <v>1982</v>
      </c>
      <c r="BN45" s="1166" t="s">
        <v>1982</v>
      </c>
      <c r="BO45" s="1167"/>
      <c r="BP45" s="1166"/>
      <c r="BQ45" s="1165"/>
      <c r="BR45" s="1166"/>
      <c r="BS45" s="1163"/>
      <c r="BT45" s="1166" t="s">
        <v>1982</v>
      </c>
      <c r="BU45" s="1166" t="s">
        <v>1982</v>
      </c>
      <c r="BV45" s="1166" t="s">
        <v>1982</v>
      </c>
      <c r="BW45" s="1166" t="s">
        <v>1982</v>
      </c>
      <c r="BX45" s="1167"/>
      <c r="BY45" s="1166"/>
    </row>
    <row r="46" spans="1:77" s="114" customFormat="1" x14ac:dyDescent="0.25">
      <c r="A46" s="1158" t="s">
        <v>2178</v>
      </c>
      <c r="B46" s="924"/>
      <c r="C46" s="1099"/>
      <c r="D46" s="880"/>
      <c r="E46" s="925" t="s">
        <v>1982</v>
      </c>
      <c r="F46" s="880" t="s">
        <v>1982</v>
      </c>
      <c r="G46" s="1159" t="s">
        <v>1982</v>
      </c>
      <c r="H46" s="1159"/>
      <c r="I46" s="1159" t="s">
        <v>1982</v>
      </c>
      <c r="J46" s="1159"/>
      <c r="K46" s="1227"/>
      <c r="L46" s="1227"/>
      <c r="M46" s="1160"/>
      <c r="N46" s="1159" t="s">
        <v>1982</v>
      </c>
      <c r="O46" s="1159"/>
      <c r="P46" s="1159" t="s">
        <v>1982</v>
      </c>
      <c r="Q46" s="1159"/>
      <c r="R46" s="1159" t="s">
        <v>1982</v>
      </c>
      <c r="S46" s="1160" t="s">
        <v>1982</v>
      </c>
      <c r="T46" s="1159" t="s">
        <v>1982</v>
      </c>
      <c r="U46" s="1159"/>
      <c r="V46" s="1159"/>
      <c r="W46" s="1160"/>
      <c r="X46" s="1159" t="s">
        <v>1982</v>
      </c>
      <c r="Y46" s="1159"/>
      <c r="Z46" s="1161"/>
      <c r="AA46" s="1204"/>
      <c r="AB46" s="1205"/>
      <c r="AC46" s="1159"/>
      <c r="AD46" s="1205"/>
      <c r="AE46" s="1205"/>
      <c r="AF46" s="1205"/>
      <c r="AG46" s="1205"/>
      <c r="AH46" s="1159"/>
      <c r="AI46" s="688" t="str">
        <f t="shared" si="2"/>
        <v/>
      </c>
      <c r="AJ46" s="688" t="str">
        <f t="shared" si="3"/>
        <v/>
      </c>
      <c r="AK46" s="688" t="str">
        <f t="shared" si="0"/>
        <v/>
      </c>
      <c r="AL46" s="688" t="str">
        <f t="shared" si="1"/>
        <v/>
      </c>
      <c r="AM46" s="1160" t="s">
        <v>1982</v>
      </c>
      <c r="AN46" s="1159"/>
      <c r="AO46" s="1159" t="s">
        <v>1982</v>
      </c>
      <c r="AP46" s="1160"/>
      <c r="AQ46" s="1159"/>
      <c r="AR46" s="1163"/>
      <c r="AS46" s="1159" t="s">
        <v>1982</v>
      </c>
      <c r="AT46" s="1159" t="s">
        <v>1982</v>
      </c>
      <c r="AU46" s="1159" t="s">
        <v>1982</v>
      </c>
      <c r="AV46" s="1159" t="s">
        <v>1982</v>
      </c>
      <c r="AW46" s="1164"/>
      <c r="AX46" s="1159"/>
      <c r="AY46" s="1165"/>
      <c r="AZ46" s="1166"/>
      <c r="BA46" s="1163"/>
      <c r="BB46" s="1166" t="s">
        <v>1982</v>
      </c>
      <c r="BC46" s="1166" t="s">
        <v>1982</v>
      </c>
      <c r="BD46" s="1166" t="s">
        <v>1982</v>
      </c>
      <c r="BE46" s="1166" t="s">
        <v>1982</v>
      </c>
      <c r="BF46" s="1167"/>
      <c r="BG46" s="1166"/>
      <c r="BH46" s="1165"/>
      <c r="BI46" s="1166"/>
      <c r="BJ46" s="1163"/>
      <c r="BK46" s="1166" t="s">
        <v>1982</v>
      </c>
      <c r="BL46" s="1166" t="s">
        <v>1982</v>
      </c>
      <c r="BM46" s="1166" t="s">
        <v>1982</v>
      </c>
      <c r="BN46" s="1166" t="s">
        <v>1982</v>
      </c>
      <c r="BO46" s="1167"/>
      <c r="BP46" s="1166"/>
      <c r="BQ46" s="1165"/>
      <c r="BR46" s="1166"/>
      <c r="BS46" s="1163"/>
      <c r="BT46" s="1166" t="s">
        <v>1982</v>
      </c>
      <c r="BU46" s="1166" t="s">
        <v>1982</v>
      </c>
      <c r="BV46" s="1166" t="s">
        <v>1982</v>
      </c>
      <c r="BW46" s="1166" t="s">
        <v>1982</v>
      </c>
      <c r="BX46" s="1167"/>
      <c r="BY46" s="1166"/>
    </row>
    <row r="47" spans="1:77" s="114" customFormat="1" x14ac:dyDescent="0.25">
      <c r="A47" s="1158" t="s">
        <v>2179</v>
      </c>
      <c r="B47" s="924"/>
      <c r="C47" s="1099"/>
      <c r="D47" s="880"/>
      <c r="E47" s="925" t="s">
        <v>1982</v>
      </c>
      <c r="F47" s="880" t="s">
        <v>1982</v>
      </c>
      <c r="G47" s="1159" t="s">
        <v>1982</v>
      </c>
      <c r="H47" s="1159"/>
      <c r="I47" s="1159" t="s">
        <v>1982</v>
      </c>
      <c r="J47" s="1159"/>
      <c r="K47" s="1227"/>
      <c r="L47" s="1227"/>
      <c r="M47" s="1160"/>
      <c r="N47" s="1159" t="s">
        <v>1982</v>
      </c>
      <c r="O47" s="1159"/>
      <c r="P47" s="1159" t="s">
        <v>1982</v>
      </c>
      <c r="Q47" s="1159"/>
      <c r="R47" s="1159" t="s">
        <v>1982</v>
      </c>
      <c r="S47" s="1160" t="s">
        <v>1982</v>
      </c>
      <c r="T47" s="1159" t="s">
        <v>1982</v>
      </c>
      <c r="U47" s="1159"/>
      <c r="V47" s="1159"/>
      <c r="W47" s="1160"/>
      <c r="X47" s="1159" t="s">
        <v>1982</v>
      </c>
      <c r="Y47" s="1159"/>
      <c r="Z47" s="1161"/>
      <c r="AA47" s="1204"/>
      <c r="AB47" s="1205"/>
      <c r="AC47" s="1159"/>
      <c r="AD47" s="1205"/>
      <c r="AE47" s="1205"/>
      <c r="AF47" s="1205"/>
      <c r="AG47" s="1205"/>
      <c r="AH47" s="1159"/>
      <c r="AI47" s="688" t="str">
        <f t="shared" si="2"/>
        <v/>
      </c>
      <c r="AJ47" s="688" t="str">
        <f t="shared" si="3"/>
        <v/>
      </c>
      <c r="AK47" s="688" t="str">
        <f t="shared" ref="AK47:AK64" si="4">IF($J47="", "", AD47+AI47+AF47)</f>
        <v/>
      </c>
      <c r="AL47" s="688" t="str">
        <f t="shared" ref="AL47:AL64" si="5">IF($J47="", "", AE47+AJ47+AG47)</f>
        <v/>
      </c>
      <c r="AM47" s="1160" t="s">
        <v>1982</v>
      </c>
      <c r="AN47" s="1159"/>
      <c r="AO47" s="1159" t="s">
        <v>1982</v>
      </c>
      <c r="AP47" s="1160"/>
      <c r="AQ47" s="1159"/>
      <c r="AR47" s="1163"/>
      <c r="AS47" s="1159" t="s">
        <v>1982</v>
      </c>
      <c r="AT47" s="1159" t="s">
        <v>1982</v>
      </c>
      <c r="AU47" s="1159" t="s">
        <v>1982</v>
      </c>
      <c r="AV47" s="1159" t="s">
        <v>1982</v>
      </c>
      <c r="AW47" s="1164"/>
      <c r="AX47" s="1159"/>
      <c r="AY47" s="1165"/>
      <c r="AZ47" s="1166"/>
      <c r="BA47" s="1163"/>
      <c r="BB47" s="1166" t="s">
        <v>1982</v>
      </c>
      <c r="BC47" s="1166" t="s">
        <v>1982</v>
      </c>
      <c r="BD47" s="1166" t="s">
        <v>1982</v>
      </c>
      <c r="BE47" s="1166" t="s">
        <v>1982</v>
      </c>
      <c r="BF47" s="1167"/>
      <c r="BG47" s="1166"/>
      <c r="BH47" s="1165"/>
      <c r="BI47" s="1166"/>
      <c r="BJ47" s="1163"/>
      <c r="BK47" s="1166" t="s">
        <v>1982</v>
      </c>
      <c r="BL47" s="1166" t="s">
        <v>1982</v>
      </c>
      <c r="BM47" s="1166" t="s">
        <v>1982</v>
      </c>
      <c r="BN47" s="1166" t="s">
        <v>1982</v>
      </c>
      <c r="BO47" s="1167"/>
      <c r="BP47" s="1166"/>
      <c r="BQ47" s="1165"/>
      <c r="BR47" s="1166"/>
      <c r="BS47" s="1163"/>
      <c r="BT47" s="1166" t="s">
        <v>1982</v>
      </c>
      <c r="BU47" s="1166" t="s">
        <v>1982</v>
      </c>
      <c r="BV47" s="1166" t="s">
        <v>1982</v>
      </c>
      <c r="BW47" s="1166" t="s">
        <v>1982</v>
      </c>
      <c r="BX47" s="1167"/>
      <c r="BY47" s="1166"/>
    </row>
    <row r="48" spans="1:77" s="114" customFormat="1" x14ac:dyDescent="0.25">
      <c r="A48" s="1158" t="s">
        <v>2180</v>
      </c>
      <c r="B48" s="924"/>
      <c r="C48" s="1099"/>
      <c r="D48" s="880"/>
      <c r="E48" s="925" t="s">
        <v>1982</v>
      </c>
      <c r="F48" s="880" t="s">
        <v>1982</v>
      </c>
      <c r="G48" s="1159" t="s">
        <v>1982</v>
      </c>
      <c r="H48" s="1159"/>
      <c r="I48" s="1159" t="s">
        <v>1982</v>
      </c>
      <c r="J48" s="1159"/>
      <c r="K48" s="1227"/>
      <c r="L48" s="1227"/>
      <c r="M48" s="1160"/>
      <c r="N48" s="1159" t="s">
        <v>1982</v>
      </c>
      <c r="O48" s="1159"/>
      <c r="P48" s="1159" t="s">
        <v>1982</v>
      </c>
      <c r="Q48" s="1159"/>
      <c r="R48" s="1159" t="s">
        <v>1982</v>
      </c>
      <c r="S48" s="1160" t="s">
        <v>1982</v>
      </c>
      <c r="T48" s="1159" t="s">
        <v>1982</v>
      </c>
      <c r="U48" s="1159"/>
      <c r="V48" s="1159"/>
      <c r="W48" s="1160"/>
      <c r="X48" s="1159" t="s">
        <v>1982</v>
      </c>
      <c r="Y48" s="1159"/>
      <c r="Z48" s="1161"/>
      <c r="AA48" s="1204"/>
      <c r="AB48" s="1205"/>
      <c r="AC48" s="1159"/>
      <c r="AD48" s="1205"/>
      <c r="AE48" s="1205"/>
      <c r="AF48" s="1205"/>
      <c r="AG48" s="1205"/>
      <c r="AH48" s="1159"/>
      <c r="AI48" s="688" t="str">
        <f t="shared" ref="AI48:AI64" si="6">IF($J48="", "", (AA48*$J48))</f>
        <v/>
      </c>
      <c r="AJ48" s="688" t="str">
        <f t="shared" ref="AJ48:AJ64" si="7">IF(J48="", "", (AB48*J48))</f>
        <v/>
      </c>
      <c r="AK48" s="688" t="str">
        <f t="shared" si="4"/>
        <v/>
      </c>
      <c r="AL48" s="688" t="str">
        <f t="shared" si="5"/>
        <v/>
      </c>
      <c r="AM48" s="1160" t="s">
        <v>1982</v>
      </c>
      <c r="AN48" s="1159"/>
      <c r="AO48" s="1159" t="s">
        <v>1982</v>
      </c>
      <c r="AP48" s="1160"/>
      <c r="AQ48" s="1159"/>
      <c r="AR48" s="1163"/>
      <c r="AS48" s="1159" t="s">
        <v>1982</v>
      </c>
      <c r="AT48" s="1159" t="s">
        <v>1982</v>
      </c>
      <c r="AU48" s="1159" t="s">
        <v>1982</v>
      </c>
      <c r="AV48" s="1159" t="s">
        <v>1982</v>
      </c>
      <c r="AW48" s="1164"/>
      <c r="AX48" s="1159"/>
      <c r="AY48" s="1165"/>
      <c r="AZ48" s="1166"/>
      <c r="BA48" s="1163"/>
      <c r="BB48" s="1166" t="s">
        <v>1982</v>
      </c>
      <c r="BC48" s="1166" t="s">
        <v>1982</v>
      </c>
      <c r="BD48" s="1166" t="s">
        <v>1982</v>
      </c>
      <c r="BE48" s="1166" t="s">
        <v>1982</v>
      </c>
      <c r="BF48" s="1167"/>
      <c r="BG48" s="1166"/>
      <c r="BH48" s="1165"/>
      <c r="BI48" s="1166"/>
      <c r="BJ48" s="1163"/>
      <c r="BK48" s="1166" t="s">
        <v>1982</v>
      </c>
      <c r="BL48" s="1166" t="s">
        <v>1982</v>
      </c>
      <c r="BM48" s="1166" t="s">
        <v>1982</v>
      </c>
      <c r="BN48" s="1166" t="s">
        <v>1982</v>
      </c>
      <c r="BO48" s="1167"/>
      <c r="BP48" s="1166"/>
      <c r="BQ48" s="1165"/>
      <c r="BR48" s="1166"/>
      <c r="BS48" s="1163"/>
      <c r="BT48" s="1166" t="s">
        <v>1982</v>
      </c>
      <c r="BU48" s="1166" t="s">
        <v>1982</v>
      </c>
      <c r="BV48" s="1166" t="s">
        <v>1982</v>
      </c>
      <c r="BW48" s="1166" t="s">
        <v>1982</v>
      </c>
      <c r="BX48" s="1167"/>
      <c r="BY48" s="1166"/>
    </row>
    <row r="49" spans="1:77" s="114" customFormat="1" x14ac:dyDescent="0.25">
      <c r="A49" s="1158" t="s">
        <v>2181</v>
      </c>
      <c r="B49" s="924"/>
      <c r="C49" s="1099"/>
      <c r="D49" s="880"/>
      <c r="E49" s="925" t="s">
        <v>1982</v>
      </c>
      <c r="F49" s="880" t="s">
        <v>1982</v>
      </c>
      <c r="G49" s="1159" t="s">
        <v>1982</v>
      </c>
      <c r="H49" s="1159"/>
      <c r="I49" s="1159" t="s">
        <v>1982</v>
      </c>
      <c r="J49" s="1159"/>
      <c r="K49" s="1227"/>
      <c r="L49" s="1227"/>
      <c r="M49" s="1160"/>
      <c r="N49" s="1159" t="s">
        <v>1982</v>
      </c>
      <c r="O49" s="1159"/>
      <c r="P49" s="1159" t="s">
        <v>1982</v>
      </c>
      <c r="Q49" s="1159"/>
      <c r="R49" s="1159" t="s">
        <v>1982</v>
      </c>
      <c r="S49" s="1160" t="s">
        <v>1982</v>
      </c>
      <c r="T49" s="1159" t="s">
        <v>1982</v>
      </c>
      <c r="U49" s="1159"/>
      <c r="V49" s="1159"/>
      <c r="W49" s="1160"/>
      <c r="X49" s="1159" t="s">
        <v>1982</v>
      </c>
      <c r="Y49" s="1159"/>
      <c r="Z49" s="1161"/>
      <c r="AA49" s="1204"/>
      <c r="AB49" s="1205"/>
      <c r="AC49" s="1159"/>
      <c r="AD49" s="1205"/>
      <c r="AE49" s="1205"/>
      <c r="AF49" s="1205"/>
      <c r="AG49" s="1205"/>
      <c r="AH49" s="1159"/>
      <c r="AI49" s="688" t="str">
        <f t="shared" si="6"/>
        <v/>
      </c>
      <c r="AJ49" s="688" t="str">
        <f t="shared" si="7"/>
        <v/>
      </c>
      <c r="AK49" s="688" t="str">
        <f t="shared" si="4"/>
        <v/>
      </c>
      <c r="AL49" s="688" t="str">
        <f t="shared" si="5"/>
        <v/>
      </c>
      <c r="AM49" s="1160" t="s">
        <v>1982</v>
      </c>
      <c r="AN49" s="1159"/>
      <c r="AO49" s="1159" t="s">
        <v>1982</v>
      </c>
      <c r="AP49" s="1160"/>
      <c r="AQ49" s="1159"/>
      <c r="AR49" s="1163"/>
      <c r="AS49" s="1159" t="s">
        <v>1982</v>
      </c>
      <c r="AT49" s="1159" t="s">
        <v>1982</v>
      </c>
      <c r="AU49" s="1159" t="s">
        <v>1982</v>
      </c>
      <c r="AV49" s="1159" t="s">
        <v>1982</v>
      </c>
      <c r="AW49" s="1164"/>
      <c r="AX49" s="1159"/>
      <c r="AY49" s="1165"/>
      <c r="AZ49" s="1166"/>
      <c r="BA49" s="1163"/>
      <c r="BB49" s="1166" t="s">
        <v>1982</v>
      </c>
      <c r="BC49" s="1166" t="s">
        <v>1982</v>
      </c>
      <c r="BD49" s="1166" t="s">
        <v>1982</v>
      </c>
      <c r="BE49" s="1166" t="s">
        <v>1982</v>
      </c>
      <c r="BF49" s="1167"/>
      <c r="BG49" s="1166"/>
      <c r="BH49" s="1165"/>
      <c r="BI49" s="1166"/>
      <c r="BJ49" s="1163"/>
      <c r="BK49" s="1166" t="s">
        <v>1982</v>
      </c>
      <c r="BL49" s="1166" t="s">
        <v>1982</v>
      </c>
      <c r="BM49" s="1166" t="s">
        <v>1982</v>
      </c>
      <c r="BN49" s="1166" t="s">
        <v>1982</v>
      </c>
      <c r="BO49" s="1167"/>
      <c r="BP49" s="1166"/>
      <c r="BQ49" s="1165"/>
      <c r="BR49" s="1166"/>
      <c r="BS49" s="1163"/>
      <c r="BT49" s="1166" t="s">
        <v>1982</v>
      </c>
      <c r="BU49" s="1166" t="s">
        <v>1982</v>
      </c>
      <c r="BV49" s="1166" t="s">
        <v>1982</v>
      </c>
      <c r="BW49" s="1166" t="s">
        <v>1982</v>
      </c>
      <c r="BX49" s="1167"/>
      <c r="BY49" s="1166"/>
    </row>
    <row r="50" spans="1:77" s="114" customFormat="1" x14ac:dyDescent="0.25">
      <c r="A50" s="1158" t="s">
        <v>2182</v>
      </c>
      <c r="B50" s="924"/>
      <c r="C50" s="1099"/>
      <c r="D50" s="880"/>
      <c r="E50" s="925" t="s">
        <v>1982</v>
      </c>
      <c r="F50" s="880" t="s">
        <v>1982</v>
      </c>
      <c r="G50" s="1159" t="s">
        <v>1982</v>
      </c>
      <c r="H50" s="1159"/>
      <c r="I50" s="1159" t="s">
        <v>1982</v>
      </c>
      <c r="J50" s="1159"/>
      <c r="K50" s="1227"/>
      <c r="L50" s="1227"/>
      <c r="M50" s="1160"/>
      <c r="N50" s="1159" t="s">
        <v>1982</v>
      </c>
      <c r="O50" s="1159"/>
      <c r="P50" s="1159" t="s">
        <v>1982</v>
      </c>
      <c r="Q50" s="1159"/>
      <c r="R50" s="1159" t="s">
        <v>1982</v>
      </c>
      <c r="S50" s="1160" t="s">
        <v>1982</v>
      </c>
      <c r="T50" s="1159" t="s">
        <v>1982</v>
      </c>
      <c r="U50" s="1159"/>
      <c r="V50" s="1159"/>
      <c r="W50" s="1160"/>
      <c r="X50" s="1159" t="s">
        <v>1982</v>
      </c>
      <c r="Y50" s="1159"/>
      <c r="Z50" s="1161"/>
      <c r="AA50" s="1204"/>
      <c r="AB50" s="1205"/>
      <c r="AC50" s="1159"/>
      <c r="AD50" s="1205"/>
      <c r="AE50" s="1205"/>
      <c r="AF50" s="1205"/>
      <c r="AG50" s="1205"/>
      <c r="AH50" s="1159"/>
      <c r="AI50" s="688" t="str">
        <f t="shared" si="6"/>
        <v/>
      </c>
      <c r="AJ50" s="688" t="str">
        <f t="shared" si="7"/>
        <v/>
      </c>
      <c r="AK50" s="688" t="str">
        <f t="shared" si="4"/>
        <v/>
      </c>
      <c r="AL50" s="688" t="str">
        <f t="shared" si="5"/>
        <v/>
      </c>
      <c r="AM50" s="1160" t="s">
        <v>1982</v>
      </c>
      <c r="AN50" s="1159"/>
      <c r="AO50" s="1159" t="s">
        <v>1982</v>
      </c>
      <c r="AP50" s="1160"/>
      <c r="AQ50" s="1159"/>
      <c r="AR50" s="1163"/>
      <c r="AS50" s="1159" t="s">
        <v>1982</v>
      </c>
      <c r="AT50" s="1159" t="s">
        <v>1982</v>
      </c>
      <c r="AU50" s="1159" t="s">
        <v>1982</v>
      </c>
      <c r="AV50" s="1159" t="s">
        <v>1982</v>
      </c>
      <c r="AW50" s="1164"/>
      <c r="AX50" s="1159"/>
      <c r="AY50" s="1165"/>
      <c r="AZ50" s="1166"/>
      <c r="BA50" s="1163"/>
      <c r="BB50" s="1166" t="s">
        <v>1982</v>
      </c>
      <c r="BC50" s="1166" t="s">
        <v>1982</v>
      </c>
      <c r="BD50" s="1166" t="s">
        <v>1982</v>
      </c>
      <c r="BE50" s="1166" t="s">
        <v>1982</v>
      </c>
      <c r="BF50" s="1167"/>
      <c r="BG50" s="1166"/>
      <c r="BH50" s="1165"/>
      <c r="BI50" s="1166"/>
      <c r="BJ50" s="1163"/>
      <c r="BK50" s="1166" t="s">
        <v>1982</v>
      </c>
      <c r="BL50" s="1166" t="s">
        <v>1982</v>
      </c>
      <c r="BM50" s="1166" t="s">
        <v>1982</v>
      </c>
      <c r="BN50" s="1166" t="s">
        <v>1982</v>
      </c>
      <c r="BO50" s="1167"/>
      <c r="BP50" s="1166"/>
      <c r="BQ50" s="1165"/>
      <c r="BR50" s="1166"/>
      <c r="BS50" s="1163"/>
      <c r="BT50" s="1166" t="s">
        <v>1982</v>
      </c>
      <c r="BU50" s="1166" t="s">
        <v>1982</v>
      </c>
      <c r="BV50" s="1166" t="s">
        <v>1982</v>
      </c>
      <c r="BW50" s="1166" t="s">
        <v>1982</v>
      </c>
      <c r="BX50" s="1167"/>
      <c r="BY50" s="1166"/>
    </row>
    <row r="51" spans="1:77" s="114" customFormat="1" x14ac:dyDescent="0.25">
      <c r="A51" s="1158" t="s">
        <v>2183</v>
      </c>
      <c r="B51" s="924"/>
      <c r="C51" s="1099"/>
      <c r="D51" s="880"/>
      <c r="E51" s="925" t="s">
        <v>1982</v>
      </c>
      <c r="F51" s="880" t="s">
        <v>1982</v>
      </c>
      <c r="G51" s="1159" t="s">
        <v>1982</v>
      </c>
      <c r="H51" s="1159"/>
      <c r="I51" s="1159" t="s">
        <v>1982</v>
      </c>
      <c r="J51" s="1159"/>
      <c r="K51" s="1227"/>
      <c r="L51" s="1227"/>
      <c r="M51" s="1160"/>
      <c r="N51" s="1159" t="s">
        <v>1982</v>
      </c>
      <c r="O51" s="1159"/>
      <c r="P51" s="1159" t="s">
        <v>1982</v>
      </c>
      <c r="Q51" s="1159"/>
      <c r="R51" s="1159" t="s">
        <v>1982</v>
      </c>
      <c r="S51" s="1160" t="s">
        <v>1982</v>
      </c>
      <c r="T51" s="1159" t="s">
        <v>1982</v>
      </c>
      <c r="U51" s="1159"/>
      <c r="V51" s="1159"/>
      <c r="W51" s="1160"/>
      <c r="X51" s="1159" t="s">
        <v>1982</v>
      </c>
      <c r="Y51" s="1159"/>
      <c r="Z51" s="1161"/>
      <c r="AA51" s="1204"/>
      <c r="AB51" s="1205"/>
      <c r="AC51" s="1159"/>
      <c r="AD51" s="1205"/>
      <c r="AE51" s="1205"/>
      <c r="AF51" s="1205"/>
      <c r="AG51" s="1205"/>
      <c r="AH51" s="1159"/>
      <c r="AI51" s="688" t="str">
        <f t="shared" si="6"/>
        <v/>
      </c>
      <c r="AJ51" s="688" t="str">
        <f t="shared" si="7"/>
        <v/>
      </c>
      <c r="AK51" s="688" t="str">
        <f t="shared" si="4"/>
        <v/>
      </c>
      <c r="AL51" s="688" t="str">
        <f t="shared" si="5"/>
        <v/>
      </c>
      <c r="AM51" s="1160" t="s">
        <v>1982</v>
      </c>
      <c r="AN51" s="1159"/>
      <c r="AO51" s="1159" t="s">
        <v>1982</v>
      </c>
      <c r="AP51" s="1160"/>
      <c r="AQ51" s="1159"/>
      <c r="AR51" s="1163"/>
      <c r="AS51" s="1159" t="s">
        <v>1982</v>
      </c>
      <c r="AT51" s="1159" t="s">
        <v>1982</v>
      </c>
      <c r="AU51" s="1159" t="s">
        <v>1982</v>
      </c>
      <c r="AV51" s="1159" t="s">
        <v>1982</v>
      </c>
      <c r="AW51" s="1164"/>
      <c r="AX51" s="1159"/>
      <c r="AY51" s="1165"/>
      <c r="AZ51" s="1166"/>
      <c r="BA51" s="1163"/>
      <c r="BB51" s="1166" t="s">
        <v>1982</v>
      </c>
      <c r="BC51" s="1166" t="s">
        <v>1982</v>
      </c>
      <c r="BD51" s="1166" t="s">
        <v>1982</v>
      </c>
      <c r="BE51" s="1166" t="s">
        <v>1982</v>
      </c>
      <c r="BF51" s="1167"/>
      <c r="BG51" s="1166"/>
      <c r="BH51" s="1165"/>
      <c r="BI51" s="1166"/>
      <c r="BJ51" s="1163"/>
      <c r="BK51" s="1166" t="s">
        <v>1982</v>
      </c>
      <c r="BL51" s="1166" t="s">
        <v>1982</v>
      </c>
      <c r="BM51" s="1166" t="s">
        <v>1982</v>
      </c>
      <c r="BN51" s="1166" t="s">
        <v>1982</v>
      </c>
      <c r="BO51" s="1167"/>
      <c r="BP51" s="1166"/>
      <c r="BQ51" s="1165"/>
      <c r="BR51" s="1166"/>
      <c r="BS51" s="1163"/>
      <c r="BT51" s="1166" t="s">
        <v>1982</v>
      </c>
      <c r="BU51" s="1166" t="s">
        <v>1982</v>
      </c>
      <c r="BV51" s="1166" t="s">
        <v>1982</v>
      </c>
      <c r="BW51" s="1166" t="s">
        <v>1982</v>
      </c>
      <c r="BX51" s="1167"/>
      <c r="BY51" s="1166"/>
    </row>
    <row r="52" spans="1:77" s="114" customFormat="1" x14ac:dyDescent="0.25">
      <c r="A52" s="1158" t="s">
        <v>2184</v>
      </c>
      <c r="B52" s="924"/>
      <c r="C52" s="1099"/>
      <c r="D52" s="880"/>
      <c r="E52" s="925" t="s">
        <v>1982</v>
      </c>
      <c r="F52" s="880" t="s">
        <v>1982</v>
      </c>
      <c r="G52" s="1159" t="s">
        <v>1982</v>
      </c>
      <c r="H52" s="1159"/>
      <c r="I52" s="1159" t="s">
        <v>1982</v>
      </c>
      <c r="J52" s="1159"/>
      <c r="K52" s="1227"/>
      <c r="L52" s="1227"/>
      <c r="M52" s="1160"/>
      <c r="N52" s="1159" t="s">
        <v>1982</v>
      </c>
      <c r="O52" s="1159"/>
      <c r="P52" s="1159" t="s">
        <v>1982</v>
      </c>
      <c r="Q52" s="1159"/>
      <c r="R52" s="1159" t="s">
        <v>1982</v>
      </c>
      <c r="S52" s="1160" t="s">
        <v>1982</v>
      </c>
      <c r="T52" s="1159" t="s">
        <v>1982</v>
      </c>
      <c r="U52" s="1159"/>
      <c r="V52" s="1159"/>
      <c r="W52" s="1160"/>
      <c r="X52" s="1159" t="s">
        <v>1982</v>
      </c>
      <c r="Y52" s="1159"/>
      <c r="Z52" s="1161"/>
      <c r="AA52" s="1204"/>
      <c r="AB52" s="1205"/>
      <c r="AC52" s="1159"/>
      <c r="AD52" s="1205"/>
      <c r="AE52" s="1205"/>
      <c r="AF52" s="1205"/>
      <c r="AG52" s="1205"/>
      <c r="AH52" s="1159"/>
      <c r="AI52" s="688" t="str">
        <f t="shared" si="6"/>
        <v/>
      </c>
      <c r="AJ52" s="688" t="str">
        <f t="shared" si="7"/>
        <v/>
      </c>
      <c r="AK52" s="688" t="str">
        <f t="shared" si="4"/>
        <v/>
      </c>
      <c r="AL52" s="688" t="str">
        <f t="shared" si="5"/>
        <v/>
      </c>
      <c r="AM52" s="1160" t="s">
        <v>1982</v>
      </c>
      <c r="AN52" s="1159"/>
      <c r="AO52" s="1159" t="s">
        <v>1982</v>
      </c>
      <c r="AP52" s="1160"/>
      <c r="AQ52" s="1159"/>
      <c r="AR52" s="1163"/>
      <c r="AS52" s="1159" t="s">
        <v>1982</v>
      </c>
      <c r="AT52" s="1159" t="s">
        <v>1982</v>
      </c>
      <c r="AU52" s="1159" t="s">
        <v>1982</v>
      </c>
      <c r="AV52" s="1159" t="s">
        <v>1982</v>
      </c>
      <c r="AW52" s="1164"/>
      <c r="AX52" s="1159"/>
      <c r="AY52" s="1165"/>
      <c r="AZ52" s="1166"/>
      <c r="BA52" s="1163"/>
      <c r="BB52" s="1166" t="s">
        <v>1982</v>
      </c>
      <c r="BC52" s="1166" t="s">
        <v>1982</v>
      </c>
      <c r="BD52" s="1166" t="s">
        <v>1982</v>
      </c>
      <c r="BE52" s="1166" t="s">
        <v>1982</v>
      </c>
      <c r="BF52" s="1167"/>
      <c r="BG52" s="1166"/>
      <c r="BH52" s="1165"/>
      <c r="BI52" s="1166"/>
      <c r="BJ52" s="1163"/>
      <c r="BK52" s="1166" t="s">
        <v>1982</v>
      </c>
      <c r="BL52" s="1166" t="s">
        <v>1982</v>
      </c>
      <c r="BM52" s="1166" t="s">
        <v>1982</v>
      </c>
      <c r="BN52" s="1166" t="s">
        <v>1982</v>
      </c>
      <c r="BO52" s="1167"/>
      <c r="BP52" s="1166"/>
      <c r="BQ52" s="1165"/>
      <c r="BR52" s="1166"/>
      <c r="BS52" s="1163"/>
      <c r="BT52" s="1166" t="s">
        <v>1982</v>
      </c>
      <c r="BU52" s="1166" t="s">
        <v>1982</v>
      </c>
      <c r="BV52" s="1166" t="s">
        <v>1982</v>
      </c>
      <c r="BW52" s="1166" t="s">
        <v>1982</v>
      </c>
      <c r="BX52" s="1167"/>
      <c r="BY52" s="1166"/>
    </row>
    <row r="53" spans="1:77" s="114" customFormat="1" x14ac:dyDescent="0.25">
      <c r="A53" s="1158" t="s">
        <v>2185</v>
      </c>
      <c r="B53" s="924"/>
      <c r="C53" s="1099"/>
      <c r="D53" s="880"/>
      <c r="E53" s="925" t="s">
        <v>1982</v>
      </c>
      <c r="F53" s="880" t="s">
        <v>1982</v>
      </c>
      <c r="G53" s="1159" t="s">
        <v>1982</v>
      </c>
      <c r="H53" s="1159"/>
      <c r="I53" s="1159" t="s">
        <v>1982</v>
      </c>
      <c r="J53" s="1159"/>
      <c r="K53" s="1227"/>
      <c r="L53" s="1227"/>
      <c r="M53" s="1160"/>
      <c r="N53" s="1159" t="s">
        <v>1982</v>
      </c>
      <c r="O53" s="1159"/>
      <c r="P53" s="1159" t="s">
        <v>1982</v>
      </c>
      <c r="Q53" s="1159"/>
      <c r="R53" s="1159" t="s">
        <v>1982</v>
      </c>
      <c r="S53" s="1160" t="s">
        <v>1982</v>
      </c>
      <c r="T53" s="1159" t="s">
        <v>1982</v>
      </c>
      <c r="U53" s="1159"/>
      <c r="V53" s="1159"/>
      <c r="W53" s="1160"/>
      <c r="X53" s="1159" t="s">
        <v>1982</v>
      </c>
      <c r="Y53" s="1159"/>
      <c r="Z53" s="1161"/>
      <c r="AA53" s="1204"/>
      <c r="AB53" s="1205"/>
      <c r="AC53" s="1159"/>
      <c r="AD53" s="1205"/>
      <c r="AE53" s="1205"/>
      <c r="AF53" s="1205"/>
      <c r="AG53" s="1205"/>
      <c r="AH53" s="1159"/>
      <c r="AI53" s="688" t="str">
        <f t="shared" si="6"/>
        <v/>
      </c>
      <c r="AJ53" s="688" t="str">
        <f t="shared" si="7"/>
        <v/>
      </c>
      <c r="AK53" s="688" t="str">
        <f t="shared" si="4"/>
        <v/>
      </c>
      <c r="AL53" s="688" t="str">
        <f t="shared" si="5"/>
        <v/>
      </c>
      <c r="AM53" s="1160" t="s">
        <v>1982</v>
      </c>
      <c r="AN53" s="1159"/>
      <c r="AO53" s="1159" t="s">
        <v>1982</v>
      </c>
      <c r="AP53" s="1160"/>
      <c r="AQ53" s="1159"/>
      <c r="AR53" s="1163"/>
      <c r="AS53" s="1159" t="s">
        <v>1982</v>
      </c>
      <c r="AT53" s="1159" t="s">
        <v>1982</v>
      </c>
      <c r="AU53" s="1159" t="s">
        <v>1982</v>
      </c>
      <c r="AV53" s="1159" t="s">
        <v>1982</v>
      </c>
      <c r="AW53" s="1164"/>
      <c r="AX53" s="1159"/>
      <c r="AY53" s="1165"/>
      <c r="AZ53" s="1166"/>
      <c r="BA53" s="1163"/>
      <c r="BB53" s="1166" t="s">
        <v>1982</v>
      </c>
      <c r="BC53" s="1166" t="s">
        <v>1982</v>
      </c>
      <c r="BD53" s="1166" t="s">
        <v>1982</v>
      </c>
      <c r="BE53" s="1166" t="s">
        <v>1982</v>
      </c>
      <c r="BF53" s="1167"/>
      <c r="BG53" s="1166"/>
      <c r="BH53" s="1165"/>
      <c r="BI53" s="1166"/>
      <c r="BJ53" s="1163"/>
      <c r="BK53" s="1166" t="s">
        <v>1982</v>
      </c>
      <c r="BL53" s="1166" t="s">
        <v>1982</v>
      </c>
      <c r="BM53" s="1166" t="s">
        <v>1982</v>
      </c>
      <c r="BN53" s="1166" t="s">
        <v>1982</v>
      </c>
      <c r="BO53" s="1167"/>
      <c r="BP53" s="1166"/>
      <c r="BQ53" s="1165"/>
      <c r="BR53" s="1166"/>
      <c r="BS53" s="1163"/>
      <c r="BT53" s="1166" t="s">
        <v>1982</v>
      </c>
      <c r="BU53" s="1166" t="s">
        <v>1982</v>
      </c>
      <c r="BV53" s="1166" t="s">
        <v>1982</v>
      </c>
      <c r="BW53" s="1166" t="s">
        <v>1982</v>
      </c>
      <c r="BX53" s="1167"/>
      <c r="BY53" s="1166"/>
    </row>
    <row r="54" spans="1:77" s="114" customFormat="1" x14ac:dyDescent="0.25">
      <c r="A54" s="1158" t="s">
        <v>2186</v>
      </c>
      <c r="B54" s="924"/>
      <c r="C54" s="1099"/>
      <c r="D54" s="880"/>
      <c r="E54" s="925" t="s">
        <v>1982</v>
      </c>
      <c r="F54" s="880" t="s">
        <v>1982</v>
      </c>
      <c r="G54" s="1159" t="s">
        <v>1982</v>
      </c>
      <c r="H54" s="1159"/>
      <c r="I54" s="1159" t="s">
        <v>1982</v>
      </c>
      <c r="J54" s="1159"/>
      <c r="K54" s="1227"/>
      <c r="L54" s="1227"/>
      <c r="M54" s="1160"/>
      <c r="N54" s="1159" t="s">
        <v>1982</v>
      </c>
      <c r="O54" s="1159"/>
      <c r="P54" s="1159" t="s">
        <v>1982</v>
      </c>
      <c r="Q54" s="1159"/>
      <c r="R54" s="1159" t="s">
        <v>1982</v>
      </c>
      <c r="S54" s="1160" t="s">
        <v>1982</v>
      </c>
      <c r="T54" s="1159" t="s">
        <v>1982</v>
      </c>
      <c r="U54" s="1159"/>
      <c r="V54" s="1159"/>
      <c r="W54" s="1160"/>
      <c r="X54" s="1159" t="s">
        <v>1982</v>
      </c>
      <c r="Y54" s="1159"/>
      <c r="Z54" s="1161"/>
      <c r="AA54" s="1204"/>
      <c r="AB54" s="1205"/>
      <c r="AC54" s="1159"/>
      <c r="AD54" s="1205"/>
      <c r="AE54" s="1205"/>
      <c r="AF54" s="1205"/>
      <c r="AG54" s="1205"/>
      <c r="AH54" s="1159"/>
      <c r="AI54" s="688" t="str">
        <f t="shared" si="6"/>
        <v/>
      </c>
      <c r="AJ54" s="688" t="str">
        <f t="shared" si="7"/>
        <v/>
      </c>
      <c r="AK54" s="688" t="str">
        <f t="shared" si="4"/>
        <v/>
      </c>
      <c r="AL54" s="688" t="str">
        <f t="shared" si="5"/>
        <v/>
      </c>
      <c r="AM54" s="1160" t="s">
        <v>1982</v>
      </c>
      <c r="AN54" s="1159"/>
      <c r="AO54" s="1159" t="s">
        <v>1982</v>
      </c>
      <c r="AP54" s="1160"/>
      <c r="AQ54" s="1159"/>
      <c r="AR54" s="1163"/>
      <c r="AS54" s="1159" t="s">
        <v>1982</v>
      </c>
      <c r="AT54" s="1159" t="s">
        <v>1982</v>
      </c>
      <c r="AU54" s="1159" t="s">
        <v>1982</v>
      </c>
      <c r="AV54" s="1159" t="s">
        <v>1982</v>
      </c>
      <c r="AW54" s="1164"/>
      <c r="AX54" s="1159"/>
      <c r="AY54" s="1165"/>
      <c r="AZ54" s="1166"/>
      <c r="BA54" s="1163"/>
      <c r="BB54" s="1166" t="s">
        <v>1982</v>
      </c>
      <c r="BC54" s="1166" t="s">
        <v>1982</v>
      </c>
      <c r="BD54" s="1166" t="s">
        <v>1982</v>
      </c>
      <c r="BE54" s="1166" t="s">
        <v>1982</v>
      </c>
      <c r="BF54" s="1167"/>
      <c r="BG54" s="1166"/>
      <c r="BH54" s="1165"/>
      <c r="BI54" s="1166"/>
      <c r="BJ54" s="1163"/>
      <c r="BK54" s="1166" t="s">
        <v>1982</v>
      </c>
      <c r="BL54" s="1166" t="s">
        <v>1982</v>
      </c>
      <c r="BM54" s="1166" t="s">
        <v>1982</v>
      </c>
      <c r="BN54" s="1166" t="s">
        <v>1982</v>
      </c>
      <c r="BO54" s="1167"/>
      <c r="BP54" s="1166"/>
      <c r="BQ54" s="1165"/>
      <c r="BR54" s="1166"/>
      <c r="BS54" s="1163"/>
      <c r="BT54" s="1166" t="s">
        <v>1982</v>
      </c>
      <c r="BU54" s="1166" t="s">
        <v>1982</v>
      </c>
      <c r="BV54" s="1166" t="s">
        <v>1982</v>
      </c>
      <c r="BW54" s="1166" t="s">
        <v>1982</v>
      </c>
      <c r="BX54" s="1167"/>
      <c r="BY54" s="1166"/>
    </row>
    <row r="55" spans="1:77" s="114" customFormat="1" x14ac:dyDescent="0.25">
      <c r="A55" s="1158" t="s">
        <v>2187</v>
      </c>
      <c r="B55" s="924"/>
      <c r="C55" s="1099"/>
      <c r="D55" s="880"/>
      <c r="E55" s="925" t="s">
        <v>1982</v>
      </c>
      <c r="F55" s="880" t="s">
        <v>1982</v>
      </c>
      <c r="G55" s="1159" t="s">
        <v>1982</v>
      </c>
      <c r="H55" s="1159"/>
      <c r="I55" s="1159" t="s">
        <v>1982</v>
      </c>
      <c r="J55" s="1159"/>
      <c r="K55" s="1227"/>
      <c r="L55" s="1227"/>
      <c r="M55" s="1160"/>
      <c r="N55" s="1159" t="s">
        <v>1982</v>
      </c>
      <c r="O55" s="1159"/>
      <c r="P55" s="1159" t="s">
        <v>1982</v>
      </c>
      <c r="Q55" s="1159"/>
      <c r="R55" s="1159" t="s">
        <v>1982</v>
      </c>
      <c r="S55" s="1160" t="s">
        <v>1982</v>
      </c>
      <c r="T55" s="1159" t="s">
        <v>1982</v>
      </c>
      <c r="U55" s="1159"/>
      <c r="V55" s="1159"/>
      <c r="W55" s="1160"/>
      <c r="X55" s="1159" t="s">
        <v>1982</v>
      </c>
      <c r="Y55" s="1159"/>
      <c r="Z55" s="1161"/>
      <c r="AA55" s="1204"/>
      <c r="AB55" s="1205"/>
      <c r="AC55" s="1159"/>
      <c r="AD55" s="1205"/>
      <c r="AE55" s="1205"/>
      <c r="AF55" s="1205"/>
      <c r="AG55" s="1205"/>
      <c r="AH55" s="1159"/>
      <c r="AI55" s="688" t="str">
        <f t="shared" si="6"/>
        <v/>
      </c>
      <c r="AJ55" s="688" t="str">
        <f t="shared" si="7"/>
        <v/>
      </c>
      <c r="AK55" s="688" t="str">
        <f t="shared" si="4"/>
        <v/>
      </c>
      <c r="AL55" s="688" t="str">
        <f t="shared" si="5"/>
        <v/>
      </c>
      <c r="AM55" s="1160" t="s">
        <v>1982</v>
      </c>
      <c r="AN55" s="1159"/>
      <c r="AO55" s="1159" t="s">
        <v>1982</v>
      </c>
      <c r="AP55" s="1160"/>
      <c r="AQ55" s="1159"/>
      <c r="AR55" s="1163"/>
      <c r="AS55" s="1159" t="s">
        <v>1982</v>
      </c>
      <c r="AT55" s="1159" t="s">
        <v>1982</v>
      </c>
      <c r="AU55" s="1159" t="s">
        <v>1982</v>
      </c>
      <c r="AV55" s="1159" t="s">
        <v>1982</v>
      </c>
      <c r="AW55" s="1164"/>
      <c r="AX55" s="1159"/>
      <c r="AY55" s="1165"/>
      <c r="AZ55" s="1166"/>
      <c r="BA55" s="1163"/>
      <c r="BB55" s="1166" t="s">
        <v>1982</v>
      </c>
      <c r="BC55" s="1166" t="s">
        <v>1982</v>
      </c>
      <c r="BD55" s="1166" t="s">
        <v>1982</v>
      </c>
      <c r="BE55" s="1166" t="s">
        <v>1982</v>
      </c>
      <c r="BF55" s="1167"/>
      <c r="BG55" s="1166"/>
      <c r="BH55" s="1165"/>
      <c r="BI55" s="1166"/>
      <c r="BJ55" s="1163"/>
      <c r="BK55" s="1166" t="s">
        <v>1982</v>
      </c>
      <c r="BL55" s="1166" t="s">
        <v>1982</v>
      </c>
      <c r="BM55" s="1166" t="s">
        <v>1982</v>
      </c>
      <c r="BN55" s="1166" t="s">
        <v>1982</v>
      </c>
      <c r="BO55" s="1167"/>
      <c r="BP55" s="1166"/>
      <c r="BQ55" s="1165"/>
      <c r="BR55" s="1166"/>
      <c r="BS55" s="1163"/>
      <c r="BT55" s="1166" t="s">
        <v>1982</v>
      </c>
      <c r="BU55" s="1166" t="s">
        <v>1982</v>
      </c>
      <c r="BV55" s="1166" t="s">
        <v>1982</v>
      </c>
      <c r="BW55" s="1166" t="s">
        <v>1982</v>
      </c>
      <c r="BX55" s="1167"/>
      <c r="BY55" s="1166"/>
    </row>
    <row r="56" spans="1:77" s="114" customFormat="1" x14ac:dyDescent="0.25">
      <c r="A56" s="1158" t="s">
        <v>2188</v>
      </c>
      <c r="B56" s="924"/>
      <c r="C56" s="1099"/>
      <c r="D56" s="880"/>
      <c r="E56" s="925" t="s">
        <v>1982</v>
      </c>
      <c r="F56" s="880" t="s">
        <v>1982</v>
      </c>
      <c r="G56" s="1159" t="s">
        <v>1982</v>
      </c>
      <c r="H56" s="1159"/>
      <c r="I56" s="1159" t="s">
        <v>1982</v>
      </c>
      <c r="J56" s="1159"/>
      <c r="K56" s="1227"/>
      <c r="L56" s="1227"/>
      <c r="M56" s="1160"/>
      <c r="N56" s="1159" t="s">
        <v>1982</v>
      </c>
      <c r="O56" s="1159"/>
      <c r="P56" s="1159" t="s">
        <v>1982</v>
      </c>
      <c r="Q56" s="1159"/>
      <c r="R56" s="1159" t="s">
        <v>1982</v>
      </c>
      <c r="S56" s="1160" t="s">
        <v>1982</v>
      </c>
      <c r="T56" s="1159" t="s">
        <v>1982</v>
      </c>
      <c r="U56" s="1159"/>
      <c r="V56" s="1159"/>
      <c r="W56" s="1160"/>
      <c r="X56" s="1159" t="s">
        <v>1982</v>
      </c>
      <c r="Y56" s="1159"/>
      <c r="Z56" s="1161"/>
      <c r="AA56" s="1204"/>
      <c r="AB56" s="1205"/>
      <c r="AC56" s="1159"/>
      <c r="AD56" s="1205"/>
      <c r="AE56" s="1205"/>
      <c r="AF56" s="1205"/>
      <c r="AG56" s="1205"/>
      <c r="AH56" s="1159"/>
      <c r="AI56" s="688" t="str">
        <f t="shared" si="6"/>
        <v/>
      </c>
      <c r="AJ56" s="688" t="str">
        <f t="shared" si="7"/>
        <v/>
      </c>
      <c r="AK56" s="688" t="str">
        <f t="shared" si="4"/>
        <v/>
      </c>
      <c r="AL56" s="688" t="str">
        <f t="shared" si="5"/>
        <v/>
      </c>
      <c r="AM56" s="1160" t="s">
        <v>1982</v>
      </c>
      <c r="AN56" s="1159"/>
      <c r="AO56" s="1159" t="s">
        <v>1982</v>
      </c>
      <c r="AP56" s="1160"/>
      <c r="AQ56" s="1159"/>
      <c r="AR56" s="1163"/>
      <c r="AS56" s="1159" t="s">
        <v>1982</v>
      </c>
      <c r="AT56" s="1159" t="s">
        <v>1982</v>
      </c>
      <c r="AU56" s="1159" t="s">
        <v>1982</v>
      </c>
      <c r="AV56" s="1159" t="s">
        <v>1982</v>
      </c>
      <c r="AW56" s="1164"/>
      <c r="AX56" s="1159"/>
      <c r="AY56" s="1165"/>
      <c r="AZ56" s="1166"/>
      <c r="BA56" s="1163"/>
      <c r="BB56" s="1166" t="s">
        <v>1982</v>
      </c>
      <c r="BC56" s="1166" t="s">
        <v>1982</v>
      </c>
      <c r="BD56" s="1166" t="s">
        <v>1982</v>
      </c>
      <c r="BE56" s="1166" t="s">
        <v>1982</v>
      </c>
      <c r="BF56" s="1167"/>
      <c r="BG56" s="1166"/>
      <c r="BH56" s="1165"/>
      <c r="BI56" s="1166"/>
      <c r="BJ56" s="1163"/>
      <c r="BK56" s="1166" t="s">
        <v>1982</v>
      </c>
      <c r="BL56" s="1166" t="s">
        <v>1982</v>
      </c>
      <c r="BM56" s="1166" t="s">
        <v>1982</v>
      </c>
      <c r="BN56" s="1166" t="s">
        <v>1982</v>
      </c>
      <c r="BO56" s="1167"/>
      <c r="BP56" s="1166"/>
      <c r="BQ56" s="1165"/>
      <c r="BR56" s="1166"/>
      <c r="BS56" s="1163"/>
      <c r="BT56" s="1166" t="s">
        <v>1982</v>
      </c>
      <c r="BU56" s="1166" t="s">
        <v>1982</v>
      </c>
      <c r="BV56" s="1166" t="s">
        <v>1982</v>
      </c>
      <c r="BW56" s="1166" t="s">
        <v>1982</v>
      </c>
      <c r="BX56" s="1167"/>
      <c r="BY56" s="1166"/>
    </row>
    <row r="57" spans="1:77" s="114" customFormat="1" x14ac:dyDescent="0.25">
      <c r="A57" s="1158" t="s">
        <v>2189</v>
      </c>
      <c r="B57" s="924"/>
      <c r="C57" s="1099"/>
      <c r="D57" s="880"/>
      <c r="E57" s="925" t="s">
        <v>1982</v>
      </c>
      <c r="F57" s="880" t="s">
        <v>1982</v>
      </c>
      <c r="G57" s="1159" t="s">
        <v>1982</v>
      </c>
      <c r="H57" s="1159"/>
      <c r="I57" s="1159" t="s">
        <v>1982</v>
      </c>
      <c r="J57" s="1159"/>
      <c r="K57" s="1227"/>
      <c r="L57" s="1227"/>
      <c r="M57" s="1160"/>
      <c r="N57" s="1159" t="s">
        <v>1982</v>
      </c>
      <c r="O57" s="1159"/>
      <c r="P57" s="1159" t="s">
        <v>1982</v>
      </c>
      <c r="Q57" s="1159"/>
      <c r="R57" s="1159" t="s">
        <v>1982</v>
      </c>
      <c r="S57" s="1160" t="s">
        <v>1982</v>
      </c>
      <c r="T57" s="1159" t="s">
        <v>1982</v>
      </c>
      <c r="U57" s="1159"/>
      <c r="V57" s="1159"/>
      <c r="W57" s="1160"/>
      <c r="X57" s="1159" t="s">
        <v>1982</v>
      </c>
      <c r="Y57" s="1159"/>
      <c r="Z57" s="1161"/>
      <c r="AA57" s="1204"/>
      <c r="AB57" s="1205"/>
      <c r="AC57" s="1159"/>
      <c r="AD57" s="1205"/>
      <c r="AE57" s="1205"/>
      <c r="AF57" s="1205"/>
      <c r="AG57" s="1205"/>
      <c r="AH57" s="1159"/>
      <c r="AI57" s="688" t="str">
        <f t="shared" si="6"/>
        <v/>
      </c>
      <c r="AJ57" s="688" t="str">
        <f t="shared" si="7"/>
        <v/>
      </c>
      <c r="AK57" s="688" t="str">
        <f t="shared" si="4"/>
        <v/>
      </c>
      <c r="AL57" s="688" t="str">
        <f t="shared" si="5"/>
        <v/>
      </c>
      <c r="AM57" s="1160" t="s">
        <v>1982</v>
      </c>
      <c r="AN57" s="1159"/>
      <c r="AO57" s="1159" t="s">
        <v>1982</v>
      </c>
      <c r="AP57" s="1160"/>
      <c r="AQ57" s="1159"/>
      <c r="AR57" s="1163"/>
      <c r="AS57" s="1159" t="s">
        <v>1982</v>
      </c>
      <c r="AT57" s="1159" t="s">
        <v>1982</v>
      </c>
      <c r="AU57" s="1159" t="s">
        <v>1982</v>
      </c>
      <c r="AV57" s="1159" t="s">
        <v>1982</v>
      </c>
      <c r="AW57" s="1164"/>
      <c r="AX57" s="1159"/>
      <c r="AY57" s="1165"/>
      <c r="AZ57" s="1166"/>
      <c r="BA57" s="1163"/>
      <c r="BB57" s="1166" t="s">
        <v>1982</v>
      </c>
      <c r="BC57" s="1166" t="s">
        <v>1982</v>
      </c>
      <c r="BD57" s="1166" t="s">
        <v>1982</v>
      </c>
      <c r="BE57" s="1166" t="s">
        <v>1982</v>
      </c>
      <c r="BF57" s="1167"/>
      <c r="BG57" s="1166"/>
      <c r="BH57" s="1165"/>
      <c r="BI57" s="1166"/>
      <c r="BJ57" s="1163"/>
      <c r="BK57" s="1166" t="s">
        <v>1982</v>
      </c>
      <c r="BL57" s="1166" t="s">
        <v>1982</v>
      </c>
      <c r="BM57" s="1166" t="s">
        <v>1982</v>
      </c>
      <c r="BN57" s="1166" t="s">
        <v>1982</v>
      </c>
      <c r="BO57" s="1167"/>
      <c r="BP57" s="1166"/>
      <c r="BQ57" s="1165"/>
      <c r="BR57" s="1166"/>
      <c r="BS57" s="1163"/>
      <c r="BT57" s="1166" t="s">
        <v>1982</v>
      </c>
      <c r="BU57" s="1166" t="s">
        <v>1982</v>
      </c>
      <c r="BV57" s="1166" t="s">
        <v>1982</v>
      </c>
      <c r="BW57" s="1166" t="s">
        <v>1982</v>
      </c>
      <c r="BX57" s="1167"/>
      <c r="BY57" s="1166"/>
    </row>
    <row r="58" spans="1:77" s="114" customFormat="1" x14ac:dyDescent="0.25">
      <c r="A58" s="1158" t="s">
        <v>2190</v>
      </c>
      <c r="B58" s="924"/>
      <c r="C58" s="1099"/>
      <c r="D58" s="880"/>
      <c r="E58" s="925" t="s">
        <v>1982</v>
      </c>
      <c r="F58" s="880" t="s">
        <v>1982</v>
      </c>
      <c r="G58" s="1159" t="s">
        <v>1982</v>
      </c>
      <c r="H58" s="1159"/>
      <c r="I58" s="1159" t="s">
        <v>1982</v>
      </c>
      <c r="J58" s="1159"/>
      <c r="K58" s="1227"/>
      <c r="L58" s="1227"/>
      <c r="M58" s="1160"/>
      <c r="N58" s="1159" t="s">
        <v>1982</v>
      </c>
      <c r="O58" s="1159"/>
      <c r="P58" s="1159" t="s">
        <v>1982</v>
      </c>
      <c r="Q58" s="1159"/>
      <c r="R58" s="1159" t="s">
        <v>1982</v>
      </c>
      <c r="S58" s="1160" t="s">
        <v>1982</v>
      </c>
      <c r="T58" s="1159" t="s">
        <v>1982</v>
      </c>
      <c r="U58" s="1159"/>
      <c r="V58" s="1159"/>
      <c r="W58" s="1160"/>
      <c r="X58" s="1159" t="s">
        <v>1982</v>
      </c>
      <c r="Y58" s="1159"/>
      <c r="Z58" s="1161"/>
      <c r="AA58" s="1204"/>
      <c r="AB58" s="1205"/>
      <c r="AC58" s="1159"/>
      <c r="AD58" s="1205"/>
      <c r="AE58" s="1205"/>
      <c r="AF58" s="1205"/>
      <c r="AG58" s="1205"/>
      <c r="AH58" s="1159"/>
      <c r="AI58" s="688" t="str">
        <f t="shared" si="6"/>
        <v/>
      </c>
      <c r="AJ58" s="688" t="str">
        <f t="shared" si="7"/>
        <v/>
      </c>
      <c r="AK58" s="688" t="str">
        <f t="shared" si="4"/>
        <v/>
      </c>
      <c r="AL58" s="688" t="str">
        <f t="shared" si="5"/>
        <v/>
      </c>
      <c r="AM58" s="1160" t="s">
        <v>1982</v>
      </c>
      <c r="AN58" s="1159"/>
      <c r="AO58" s="1159" t="s">
        <v>1982</v>
      </c>
      <c r="AP58" s="1160"/>
      <c r="AQ58" s="1159"/>
      <c r="AR58" s="1163"/>
      <c r="AS58" s="1159" t="s">
        <v>1982</v>
      </c>
      <c r="AT58" s="1159" t="s">
        <v>1982</v>
      </c>
      <c r="AU58" s="1159" t="s">
        <v>1982</v>
      </c>
      <c r="AV58" s="1159" t="s">
        <v>1982</v>
      </c>
      <c r="AW58" s="1164"/>
      <c r="AX58" s="1159"/>
      <c r="AY58" s="1165"/>
      <c r="AZ58" s="1166"/>
      <c r="BA58" s="1163"/>
      <c r="BB58" s="1166" t="s">
        <v>1982</v>
      </c>
      <c r="BC58" s="1166" t="s">
        <v>1982</v>
      </c>
      <c r="BD58" s="1166" t="s">
        <v>1982</v>
      </c>
      <c r="BE58" s="1166" t="s">
        <v>1982</v>
      </c>
      <c r="BF58" s="1167"/>
      <c r="BG58" s="1166"/>
      <c r="BH58" s="1165"/>
      <c r="BI58" s="1166"/>
      <c r="BJ58" s="1163"/>
      <c r="BK58" s="1166" t="s">
        <v>1982</v>
      </c>
      <c r="BL58" s="1166" t="s">
        <v>1982</v>
      </c>
      <c r="BM58" s="1166" t="s">
        <v>1982</v>
      </c>
      <c r="BN58" s="1166" t="s">
        <v>1982</v>
      </c>
      <c r="BO58" s="1167"/>
      <c r="BP58" s="1166"/>
      <c r="BQ58" s="1165"/>
      <c r="BR58" s="1166"/>
      <c r="BS58" s="1163"/>
      <c r="BT58" s="1166" t="s">
        <v>1982</v>
      </c>
      <c r="BU58" s="1166" t="s">
        <v>1982</v>
      </c>
      <c r="BV58" s="1166" t="s">
        <v>1982</v>
      </c>
      <c r="BW58" s="1166" t="s">
        <v>1982</v>
      </c>
      <c r="BX58" s="1167"/>
      <c r="BY58" s="1166"/>
    </row>
    <row r="59" spans="1:77" s="114" customFormat="1" x14ac:dyDescent="0.25">
      <c r="A59" s="1158" t="s">
        <v>2191</v>
      </c>
      <c r="B59" s="924"/>
      <c r="C59" s="1099"/>
      <c r="D59" s="880"/>
      <c r="E59" s="925" t="s">
        <v>1982</v>
      </c>
      <c r="F59" s="880" t="s">
        <v>1982</v>
      </c>
      <c r="G59" s="1159" t="s">
        <v>1982</v>
      </c>
      <c r="H59" s="1159"/>
      <c r="I59" s="1159" t="s">
        <v>1982</v>
      </c>
      <c r="J59" s="1159"/>
      <c r="K59" s="1227"/>
      <c r="L59" s="1227"/>
      <c r="M59" s="1160"/>
      <c r="N59" s="1159" t="s">
        <v>1982</v>
      </c>
      <c r="O59" s="1159"/>
      <c r="P59" s="1159" t="s">
        <v>1982</v>
      </c>
      <c r="Q59" s="1159"/>
      <c r="R59" s="1159" t="s">
        <v>1982</v>
      </c>
      <c r="S59" s="1160" t="s">
        <v>1982</v>
      </c>
      <c r="T59" s="1159" t="s">
        <v>1982</v>
      </c>
      <c r="U59" s="1159"/>
      <c r="V59" s="1159"/>
      <c r="W59" s="1160"/>
      <c r="X59" s="1159" t="s">
        <v>1982</v>
      </c>
      <c r="Y59" s="1159"/>
      <c r="Z59" s="1161"/>
      <c r="AA59" s="1204"/>
      <c r="AB59" s="1205"/>
      <c r="AC59" s="1159"/>
      <c r="AD59" s="1205"/>
      <c r="AE59" s="1205"/>
      <c r="AF59" s="1205"/>
      <c r="AG59" s="1205"/>
      <c r="AH59" s="1159"/>
      <c r="AI59" s="688" t="str">
        <f t="shared" si="6"/>
        <v/>
      </c>
      <c r="AJ59" s="688" t="str">
        <f t="shared" si="7"/>
        <v/>
      </c>
      <c r="AK59" s="688" t="str">
        <f t="shared" si="4"/>
        <v/>
      </c>
      <c r="AL59" s="688" t="str">
        <f t="shared" si="5"/>
        <v/>
      </c>
      <c r="AM59" s="1160" t="s">
        <v>1982</v>
      </c>
      <c r="AN59" s="1159"/>
      <c r="AO59" s="1159" t="s">
        <v>1982</v>
      </c>
      <c r="AP59" s="1160"/>
      <c r="AQ59" s="1159"/>
      <c r="AR59" s="1163"/>
      <c r="AS59" s="1159" t="s">
        <v>1982</v>
      </c>
      <c r="AT59" s="1159" t="s">
        <v>1982</v>
      </c>
      <c r="AU59" s="1159" t="s">
        <v>1982</v>
      </c>
      <c r="AV59" s="1159" t="s">
        <v>1982</v>
      </c>
      <c r="AW59" s="1164"/>
      <c r="AX59" s="1159"/>
      <c r="AY59" s="1165"/>
      <c r="AZ59" s="1166"/>
      <c r="BA59" s="1163"/>
      <c r="BB59" s="1166" t="s">
        <v>1982</v>
      </c>
      <c r="BC59" s="1166" t="s">
        <v>1982</v>
      </c>
      <c r="BD59" s="1166" t="s">
        <v>1982</v>
      </c>
      <c r="BE59" s="1166" t="s">
        <v>1982</v>
      </c>
      <c r="BF59" s="1167"/>
      <c r="BG59" s="1166"/>
      <c r="BH59" s="1165"/>
      <c r="BI59" s="1166"/>
      <c r="BJ59" s="1163"/>
      <c r="BK59" s="1166" t="s">
        <v>1982</v>
      </c>
      <c r="BL59" s="1166" t="s">
        <v>1982</v>
      </c>
      <c r="BM59" s="1166" t="s">
        <v>1982</v>
      </c>
      <c r="BN59" s="1166" t="s">
        <v>1982</v>
      </c>
      <c r="BO59" s="1167"/>
      <c r="BP59" s="1166"/>
      <c r="BQ59" s="1165"/>
      <c r="BR59" s="1166"/>
      <c r="BS59" s="1163"/>
      <c r="BT59" s="1166" t="s">
        <v>1982</v>
      </c>
      <c r="BU59" s="1166" t="s">
        <v>1982</v>
      </c>
      <c r="BV59" s="1166" t="s">
        <v>1982</v>
      </c>
      <c r="BW59" s="1166" t="s">
        <v>1982</v>
      </c>
      <c r="BX59" s="1167"/>
      <c r="BY59" s="1166"/>
    </row>
    <row r="60" spans="1:77" s="114" customFormat="1" x14ac:dyDescent="0.25">
      <c r="A60" s="1158" t="s">
        <v>2192</v>
      </c>
      <c r="B60" s="924"/>
      <c r="C60" s="1099"/>
      <c r="D60" s="880"/>
      <c r="E60" s="925" t="s">
        <v>1982</v>
      </c>
      <c r="F60" s="880" t="s">
        <v>1982</v>
      </c>
      <c r="G60" s="1159" t="s">
        <v>1982</v>
      </c>
      <c r="H60" s="1159"/>
      <c r="I60" s="1159" t="s">
        <v>1982</v>
      </c>
      <c r="J60" s="1159"/>
      <c r="K60" s="1227"/>
      <c r="L60" s="1227"/>
      <c r="M60" s="1160"/>
      <c r="N60" s="1159" t="s">
        <v>1982</v>
      </c>
      <c r="O60" s="1159"/>
      <c r="P60" s="1159" t="s">
        <v>1982</v>
      </c>
      <c r="Q60" s="1159"/>
      <c r="R60" s="1159" t="s">
        <v>1982</v>
      </c>
      <c r="S60" s="1160" t="s">
        <v>1982</v>
      </c>
      <c r="T60" s="1159" t="s">
        <v>1982</v>
      </c>
      <c r="U60" s="1159"/>
      <c r="V60" s="1159"/>
      <c r="W60" s="1160"/>
      <c r="X60" s="1159" t="s">
        <v>1982</v>
      </c>
      <c r="Y60" s="1159"/>
      <c r="Z60" s="1161"/>
      <c r="AA60" s="1204"/>
      <c r="AB60" s="1205"/>
      <c r="AC60" s="1159"/>
      <c r="AD60" s="1205"/>
      <c r="AE60" s="1205"/>
      <c r="AF60" s="1205"/>
      <c r="AG60" s="1205"/>
      <c r="AH60" s="1159"/>
      <c r="AI60" s="688" t="str">
        <f t="shared" si="6"/>
        <v/>
      </c>
      <c r="AJ60" s="688" t="str">
        <f t="shared" si="7"/>
        <v/>
      </c>
      <c r="AK60" s="688" t="str">
        <f t="shared" si="4"/>
        <v/>
      </c>
      <c r="AL60" s="688" t="str">
        <f t="shared" si="5"/>
        <v/>
      </c>
      <c r="AM60" s="1160" t="s">
        <v>1982</v>
      </c>
      <c r="AN60" s="1159"/>
      <c r="AO60" s="1159" t="s">
        <v>1982</v>
      </c>
      <c r="AP60" s="1160"/>
      <c r="AQ60" s="1159"/>
      <c r="AR60" s="1163"/>
      <c r="AS60" s="1159" t="s">
        <v>1982</v>
      </c>
      <c r="AT60" s="1159" t="s">
        <v>1982</v>
      </c>
      <c r="AU60" s="1159" t="s">
        <v>1982</v>
      </c>
      <c r="AV60" s="1159" t="s">
        <v>1982</v>
      </c>
      <c r="AW60" s="1164"/>
      <c r="AX60" s="1159"/>
      <c r="AY60" s="1165"/>
      <c r="AZ60" s="1166"/>
      <c r="BA60" s="1163"/>
      <c r="BB60" s="1166" t="s">
        <v>1982</v>
      </c>
      <c r="BC60" s="1166" t="s">
        <v>1982</v>
      </c>
      <c r="BD60" s="1166" t="s">
        <v>1982</v>
      </c>
      <c r="BE60" s="1166" t="s">
        <v>1982</v>
      </c>
      <c r="BF60" s="1167"/>
      <c r="BG60" s="1166"/>
      <c r="BH60" s="1165"/>
      <c r="BI60" s="1166"/>
      <c r="BJ60" s="1163"/>
      <c r="BK60" s="1166" t="s">
        <v>1982</v>
      </c>
      <c r="BL60" s="1166" t="s">
        <v>1982</v>
      </c>
      <c r="BM60" s="1166" t="s">
        <v>1982</v>
      </c>
      <c r="BN60" s="1166" t="s">
        <v>1982</v>
      </c>
      <c r="BO60" s="1167"/>
      <c r="BP60" s="1166"/>
      <c r="BQ60" s="1165"/>
      <c r="BR60" s="1166"/>
      <c r="BS60" s="1163"/>
      <c r="BT60" s="1166" t="s">
        <v>1982</v>
      </c>
      <c r="BU60" s="1166" t="s">
        <v>1982</v>
      </c>
      <c r="BV60" s="1166" t="s">
        <v>1982</v>
      </c>
      <c r="BW60" s="1166" t="s">
        <v>1982</v>
      </c>
      <c r="BX60" s="1167"/>
      <c r="BY60" s="1166"/>
    </row>
    <row r="61" spans="1:77" s="114" customFormat="1" x14ac:dyDescent="0.25">
      <c r="A61" s="1158" t="s">
        <v>2193</v>
      </c>
      <c r="B61" s="924"/>
      <c r="C61" s="1099"/>
      <c r="D61" s="880"/>
      <c r="E61" s="925" t="s">
        <v>1982</v>
      </c>
      <c r="F61" s="880" t="s">
        <v>1982</v>
      </c>
      <c r="G61" s="1159" t="s">
        <v>1982</v>
      </c>
      <c r="H61" s="1159"/>
      <c r="I61" s="1159" t="s">
        <v>1982</v>
      </c>
      <c r="J61" s="1159"/>
      <c r="K61" s="1227"/>
      <c r="L61" s="1227"/>
      <c r="M61" s="1160"/>
      <c r="N61" s="1159" t="s">
        <v>1982</v>
      </c>
      <c r="O61" s="1159"/>
      <c r="P61" s="1159" t="s">
        <v>1982</v>
      </c>
      <c r="Q61" s="1159"/>
      <c r="R61" s="1159" t="s">
        <v>1982</v>
      </c>
      <c r="S61" s="1160" t="s">
        <v>1982</v>
      </c>
      <c r="T61" s="1159" t="s">
        <v>1982</v>
      </c>
      <c r="U61" s="1159"/>
      <c r="V61" s="1159"/>
      <c r="W61" s="1160"/>
      <c r="X61" s="1159" t="s">
        <v>1982</v>
      </c>
      <c r="Y61" s="1159"/>
      <c r="Z61" s="1161"/>
      <c r="AA61" s="1204"/>
      <c r="AB61" s="1205"/>
      <c r="AC61" s="1159"/>
      <c r="AD61" s="1205"/>
      <c r="AE61" s="1205"/>
      <c r="AF61" s="1205"/>
      <c r="AG61" s="1205"/>
      <c r="AH61" s="1159"/>
      <c r="AI61" s="688" t="str">
        <f t="shared" si="6"/>
        <v/>
      </c>
      <c r="AJ61" s="688" t="str">
        <f t="shared" si="7"/>
        <v/>
      </c>
      <c r="AK61" s="688" t="str">
        <f t="shared" si="4"/>
        <v/>
      </c>
      <c r="AL61" s="688" t="str">
        <f t="shared" si="5"/>
        <v/>
      </c>
      <c r="AM61" s="1160" t="s">
        <v>1982</v>
      </c>
      <c r="AN61" s="1159"/>
      <c r="AO61" s="1159" t="s">
        <v>1982</v>
      </c>
      <c r="AP61" s="1160"/>
      <c r="AQ61" s="1159"/>
      <c r="AR61" s="1163"/>
      <c r="AS61" s="1159" t="s">
        <v>1982</v>
      </c>
      <c r="AT61" s="1159" t="s">
        <v>1982</v>
      </c>
      <c r="AU61" s="1159" t="s">
        <v>1982</v>
      </c>
      <c r="AV61" s="1159" t="s">
        <v>1982</v>
      </c>
      <c r="AW61" s="1164"/>
      <c r="AX61" s="1159"/>
      <c r="AY61" s="1165"/>
      <c r="AZ61" s="1166"/>
      <c r="BA61" s="1163"/>
      <c r="BB61" s="1166" t="s">
        <v>1982</v>
      </c>
      <c r="BC61" s="1166" t="s">
        <v>1982</v>
      </c>
      <c r="BD61" s="1166" t="s">
        <v>1982</v>
      </c>
      <c r="BE61" s="1166" t="s">
        <v>1982</v>
      </c>
      <c r="BF61" s="1167"/>
      <c r="BG61" s="1166"/>
      <c r="BH61" s="1165"/>
      <c r="BI61" s="1166"/>
      <c r="BJ61" s="1163"/>
      <c r="BK61" s="1166" t="s">
        <v>1982</v>
      </c>
      <c r="BL61" s="1166" t="s">
        <v>1982</v>
      </c>
      <c r="BM61" s="1166" t="s">
        <v>1982</v>
      </c>
      <c r="BN61" s="1166" t="s">
        <v>1982</v>
      </c>
      <c r="BO61" s="1167"/>
      <c r="BP61" s="1166"/>
      <c r="BQ61" s="1165"/>
      <c r="BR61" s="1166"/>
      <c r="BS61" s="1163"/>
      <c r="BT61" s="1166" t="s">
        <v>1982</v>
      </c>
      <c r="BU61" s="1166" t="s">
        <v>1982</v>
      </c>
      <c r="BV61" s="1166" t="s">
        <v>1982</v>
      </c>
      <c r="BW61" s="1166" t="s">
        <v>1982</v>
      </c>
      <c r="BX61" s="1167"/>
      <c r="BY61" s="1166"/>
    </row>
    <row r="62" spans="1:77" s="114" customFormat="1" x14ac:dyDescent="0.25">
      <c r="A62" s="1158" t="s">
        <v>2194</v>
      </c>
      <c r="B62" s="924"/>
      <c r="C62" s="1099"/>
      <c r="D62" s="880"/>
      <c r="E62" s="925" t="s">
        <v>1982</v>
      </c>
      <c r="F62" s="880" t="s">
        <v>1982</v>
      </c>
      <c r="G62" s="1159" t="s">
        <v>1982</v>
      </c>
      <c r="H62" s="1159"/>
      <c r="I62" s="1159" t="s">
        <v>1982</v>
      </c>
      <c r="J62" s="1159"/>
      <c r="K62" s="1227"/>
      <c r="L62" s="1227"/>
      <c r="M62" s="1160"/>
      <c r="N62" s="1159" t="s">
        <v>1982</v>
      </c>
      <c r="O62" s="1159"/>
      <c r="P62" s="1159" t="s">
        <v>1982</v>
      </c>
      <c r="Q62" s="1159"/>
      <c r="R62" s="1159" t="s">
        <v>1982</v>
      </c>
      <c r="S62" s="1160" t="s">
        <v>1982</v>
      </c>
      <c r="T62" s="1159" t="s">
        <v>1982</v>
      </c>
      <c r="U62" s="1159"/>
      <c r="V62" s="1159"/>
      <c r="W62" s="1160"/>
      <c r="X62" s="1159" t="s">
        <v>1982</v>
      </c>
      <c r="Y62" s="1159"/>
      <c r="Z62" s="1161"/>
      <c r="AA62" s="1204"/>
      <c r="AB62" s="1205"/>
      <c r="AC62" s="1159"/>
      <c r="AD62" s="1205"/>
      <c r="AE62" s="1205"/>
      <c r="AF62" s="1205"/>
      <c r="AG62" s="1205"/>
      <c r="AH62" s="1159"/>
      <c r="AI62" s="688" t="str">
        <f t="shared" si="6"/>
        <v/>
      </c>
      <c r="AJ62" s="688" t="str">
        <f t="shared" si="7"/>
        <v/>
      </c>
      <c r="AK62" s="688" t="str">
        <f t="shared" si="4"/>
        <v/>
      </c>
      <c r="AL62" s="688" t="str">
        <f t="shared" si="5"/>
        <v/>
      </c>
      <c r="AM62" s="1160" t="s">
        <v>1982</v>
      </c>
      <c r="AN62" s="1159"/>
      <c r="AO62" s="1159" t="s">
        <v>1982</v>
      </c>
      <c r="AP62" s="1160"/>
      <c r="AQ62" s="1159"/>
      <c r="AR62" s="1163"/>
      <c r="AS62" s="1159" t="s">
        <v>1982</v>
      </c>
      <c r="AT62" s="1159" t="s">
        <v>1982</v>
      </c>
      <c r="AU62" s="1159" t="s">
        <v>1982</v>
      </c>
      <c r="AV62" s="1159" t="s">
        <v>1982</v>
      </c>
      <c r="AW62" s="1164"/>
      <c r="AX62" s="1159"/>
      <c r="AY62" s="1165"/>
      <c r="AZ62" s="1166"/>
      <c r="BA62" s="1163"/>
      <c r="BB62" s="1166" t="s">
        <v>1982</v>
      </c>
      <c r="BC62" s="1166" t="s">
        <v>1982</v>
      </c>
      <c r="BD62" s="1166" t="s">
        <v>1982</v>
      </c>
      <c r="BE62" s="1166" t="s">
        <v>1982</v>
      </c>
      <c r="BF62" s="1167"/>
      <c r="BG62" s="1166"/>
      <c r="BH62" s="1165"/>
      <c r="BI62" s="1166"/>
      <c r="BJ62" s="1163"/>
      <c r="BK62" s="1166" t="s">
        <v>1982</v>
      </c>
      <c r="BL62" s="1166" t="s">
        <v>1982</v>
      </c>
      <c r="BM62" s="1166" t="s">
        <v>1982</v>
      </c>
      <c r="BN62" s="1166" t="s">
        <v>1982</v>
      </c>
      <c r="BO62" s="1167"/>
      <c r="BP62" s="1166"/>
      <c r="BQ62" s="1165"/>
      <c r="BR62" s="1166"/>
      <c r="BS62" s="1163"/>
      <c r="BT62" s="1166" t="s">
        <v>1982</v>
      </c>
      <c r="BU62" s="1166" t="s">
        <v>1982</v>
      </c>
      <c r="BV62" s="1166" t="s">
        <v>1982</v>
      </c>
      <c r="BW62" s="1166" t="s">
        <v>1982</v>
      </c>
      <c r="BX62" s="1167"/>
      <c r="BY62" s="1166"/>
    </row>
    <row r="63" spans="1:77" s="114" customFormat="1" x14ac:dyDescent="0.25">
      <c r="A63" s="1158" t="s">
        <v>2195</v>
      </c>
      <c r="B63" s="924"/>
      <c r="C63" s="1099"/>
      <c r="D63" s="880"/>
      <c r="E63" s="925" t="s">
        <v>1982</v>
      </c>
      <c r="F63" s="880" t="s">
        <v>1982</v>
      </c>
      <c r="G63" s="1159" t="s">
        <v>1982</v>
      </c>
      <c r="H63" s="1159"/>
      <c r="I63" s="1159" t="s">
        <v>1982</v>
      </c>
      <c r="J63" s="1159"/>
      <c r="K63" s="1227"/>
      <c r="L63" s="1227"/>
      <c r="M63" s="1160"/>
      <c r="N63" s="1159" t="s">
        <v>1982</v>
      </c>
      <c r="O63" s="1159"/>
      <c r="P63" s="1159" t="s">
        <v>1982</v>
      </c>
      <c r="Q63" s="1159"/>
      <c r="R63" s="1159" t="s">
        <v>1982</v>
      </c>
      <c r="S63" s="1160" t="s">
        <v>1982</v>
      </c>
      <c r="T63" s="1159" t="s">
        <v>1982</v>
      </c>
      <c r="U63" s="1159"/>
      <c r="V63" s="1159"/>
      <c r="W63" s="1160"/>
      <c r="X63" s="1159" t="s">
        <v>1982</v>
      </c>
      <c r="Y63" s="1159"/>
      <c r="Z63" s="1161"/>
      <c r="AA63" s="1204"/>
      <c r="AB63" s="1205"/>
      <c r="AC63" s="1159"/>
      <c r="AD63" s="1205"/>
      <c r="AE63" s="1205"/>
      <c r="AF63" s="1205"/>
      <c r="AG63" s="1205"/>
      <c r="AH63" s="1159"/>
      <c r="AI63" s="688" t="str">
        <f t="shared" si="6"/>
        <v/>
      </c>
      <c r="AJ63" s="688" t="str">
        <f t="shared" si="7"/>
        <v/>
      </c>
      <c r="AK63" s="688" t="str">
        <f t="shared" si="4"/>
        <v/>
      </c>
      <c r="AL63" s="688" t="str">
        <f t="shared" si="5"/>
        <v/>
      </c>
      <c r="AM63" s="1160" t="s">
        <v>1982</v>
      </c>
      <c r="AN63" s="1159"/>
      <c r="AO63" s="1159" t="s">
        <v>1982</v>
      </c>
      <c r="AP63" s="1160"/>
      <c r="AQ63" s="1159"/>
      <c r="AR63" s="1163"/>
      <c r="AS63" s="1159" t="s">
        <v>1982</v>
      </c>
      <c r="AT63" s="1159" t="s">
        <v>1982</v>
      </c>
      <c r="AU63" s="1159" t="s">
        <v>1982</v>
      </c>
      <c r="AV63" s="1159" t="s">
        <v>1982</v>
      </c>
      <c r="AW63" s="1164"/>
      <c r="AX63" s="1159"/>
      <c r="AY63" s="1165"/>
      <c r="AZ63" s="1166"/>
      <c r="BA63" s="1163"/>
      <c r="BB63" s="1166" t="s">
        <v>1982</v>
      </c>
      <c r="BC63" s="1166" t="s">
        <v>1982</v>
      </c>
      <c r="BD63" s="1166" t="s">
        <v>1982</v>
      </c>
      <c r="BE63" s="1166" t="s">
        <v>1982</v>
      </c>
      <c r="BF63" s="1167"/>
      <c r="BG63" s="1166"/>
      <c r="BH63" s="1165"/>
      <c r="BI63" s="1166"/>
      <c r="BJ63" s="1163"/>
      <c r="BK63" s="1166" t="s">
        <v>1982</v>
      </c>
      <c r="BL63" s="1166" t="s">
        <v>1982</v>
      </c>
      <c r="BM63" s="1166" t="s">
        <v>1982</v>
      </c>
      <c r="BN63" s="1166" t="s">
        <v>1982</v>
      </c>
      <c r="BO63" s="1167"/>
      <c r="BP63" s="1166"/>
      <c r="BQ63" s="1165"/>
      <c r="BR63" s="1166"/>
      <c r="BS63" s="1163"/>
      <c r="BT63" s="1166" t="s">
        <v>1982</v>
      </c>
      <c r="BU63" s="1166" t="s">
        <v>1982</v>
      </c>
      <c r="BV63" s="1166" t="s">
        <v>1982</v>
      </c>
      <c r="BW63" s="1166" t="s">
        <v>1982</v>
      </c>
      <c r="BX63" s="1167"/>
      <c r="BY63" s="1166"/>
    </row>
    <row r="64" spans="1:77" s="114" customFormat="1" x14ac:dyDescent="0.25">
      <c r="A64" s="1158" t="s">
        <v>2196</v>
      </c>
      <c r="B64" s="924"/>
      <c r="C64" s="1099"/>
      <c r="D64" s="880"/>
      <c r="E64" s="925" t="s">
        <v>1982</v>
      </c>
      <c r="F64" s="880" t="s">
        <v>1982</v>
      </c>
      <c r="G64" s="1159" t="s">
        <v>1982</v>
      </c>
      <c r="H64" s="1159"/>
      <c r="I64" s="1159" t="s">
        <v>1982</v>
      </c>
      <c r="J64" s="1159"/>
      <c r="K64" s="1227"/>
      <c r="L64" s="1227"/>
      <c r="M64" s="1160"/>
      <c r="N64" s="1159" t="s">
        <v>1982</v>
      </c>
      <c r="O64" s="1159"/>
      <c r="P64" s="1159" t="s">
        <v>1982</v>
      </c>
      <c r="Q64" s="1159"/>
      <c r="R64" s="1159" t="s">
        <v>1982</v>
      </c>
      <c r="S64" s="1160" t="s">
        <v>1982</v>
      </c>
      <c r="T64" s="1159" t="s">
        <v>1982</v>
      </c>
      <c r="U64" s="1159"/>
      <c r="V64" s="1159"/>
      <c r="W64" s="1160"/>
      <c r="X64" s="1159" t="s">
        <v>1982</v>
      </c>
      <c r="Y64" s="1159"/>
      <c r="Z64" s="1162"/>
      <c r="AA64" s="1204"/>
      <c r="AB64" s="1205"/>
      <c r="AC64" s="1159"/>
      <c r="AD64" s="1205"/>
      <c r="AE64" s="1205"/>
      <c r="AF64" s="1205"/>
      <c r="AG64" s="1205"/>
      <c r="AH64" s="1159"/>
      <c r="AI64" s="688" t="str">
        <f t="shared" si="6"/>
        <v/>
      </c>
      <c r="AJ64" s="688" t="str">
        <f t="shared" si="7"/>
        <v/>
      </c>
      <c r="AK64" s="688" t="str">
        <f t="shared" si="4"/>
        <v/>
      </c>
      <c r="AL64" s="688" t="str">
        <f t="shared" si="5"/>
        <v/>
      </c>
      <c r="AM64" s="1160" t="s">
        <v>1982</v>
      </c>
      <c r="AN64" s="1159"/>
      <c r="AO64" s="1159" t="s">
        <v>1982</v>
      </c>
      <c r="AP64" s="1160"/>
      <c r="AQ64" s="1159"/>
      <c r="AR64" s="1168"/>
      <c r="AS64" s="1159" t="s">
        <v>1982</v>
      </c>
      <c r="AT64" s="1159" t="s">
        <v>1982</v>
      </c>
      <c r="AU64" s="1159" t="s">
        <v>1982</v>
      </c>
      <c r="AV64" s="1159" t="s">
        <v>1982</v>
      </c>
      <c r="AW64" s="1164"/>
      <c r="AX64" s="1159"/>
      <c r="AY64" s="1165"/>
      <c r="AZ64" s="1166"/>
      <c r="BA64" s="1168"/>
      <c r="BB64" s="1166" t="s">
        <v>1982</v>
      </c>
      <c r="BC64" s="1166" t="s">
        <v>1982</v>
      </c>
      <c r="BD64" s="1166" t="s">
        <v>1982</v>
      </c>
      <c r="BE64" s="1166" t="s">
        <v>1982</v>
      </c>
      <c r="BF64" s="1167"/>
      <c r="BG64" s="1166"/>
      <c r="BH64" s="1165"/>
      <c r="BI64" s="1166"/>
      <c r="BJ64" s="1168"/>
      <c r="BK64" s="1166" t="s">
        <v>1982</v>
      </c>
      <c r="BL64" s="1166" t="s">
        <v>1982</v>
      </c>
      <c r="BM64" s="1166" t="s">
        <v>1982</v>
      </c>
      <c r="BN64" s="1166" t="s">
        <v>1982</v>
      </c>
      <c r="BO64" s="1167"/>
      <c r="BP64" s="1166"/>
      <c r="BQ64" s="1165"/>
      <c r="BR64" s="1166"/>
      <c r="BS64" s="1168"/>
      <c r="BT64" s="1166" t="s">
        <v>1982</v>
      </c>
      <c r="BU64" s="1166" t="s">
        <v>1982</v>
      </c>
      <c r="BV64" s="1166" t="s">
        <v>1982</v>
      </c>
      <c r="BW64" s="1166" t="s">
        <v>1982</v>
      </c>
      <c r="BX64" s="1167"/>
      <c r="BY64" s="1166"/>
    </row>
    <row r="65" spans="1:19" s="114" customFormat="1" x14ac:dyDescent="0.25">
      <c r="A65" s="22"/>
      <c r="S65" s="205"/>
    </row>
    <row r="66" spans="1:19" x14ac:dyDescent="0.25">
      <c r="A66" s="23"/>
    </row>
    <row r="67" spans="1:19" x14ac:dyDescent="0.25">
      <c r="A67" s="23"/>
    </row>
  </sheetData>
  <sheetProtection sheet="1" formatCells="0" formatColumns="0" formatRows="0" sort="0" autoFilter="0"/>
  <mergeCells count="7">
    <mergeCell ref="A9:J9"/>
    <mergeCell ref="A1:J1"/>
    <mergeCell ref="A2:J2"/>
    <mergeCell ref="A3:J3"/>
    <mergeCell ref="A5:J5"/>
    <mergeCell ref="A6:J6"/>
    <mergeCell ref="A8:J8"/>
  </mergeCells>
  <phoneticPr fontId="3" type="noConversion"/>
  <conditionalFormatting sqref="E15:E64">
    <cfRule type="expression" dxfId="18" priority="9">
      <formula>$D15= ""</formula>
    </cfRule>
    <cfRule type="expression" dxfId="17" priority="10">
      <formula>NOT($D15= "Other value not listed")</formula>
    </cfRule>
  </conditionalFormatting>
  <conditionalFormatting sqref="Z15:Z64">
    <cfRule type="expression" dxfId="16" priority="6">
      <formula>IF($Y15="Yes - Other EPA Waiver",0,1)</formula>
    </cfRule>
    <cfRule type="expression" dxfId="15" priority="8">
      <formula>$W15="Yes - This Infrastructure is BABA Compliant"</formula>
    </cfRule>
  </conditionalFormatting>
  <conditionalFormatting sqref="AR15:AR64">
    <cfRule type="expression" dxfId="14" priority="1">
      <formula>IF($AQ15="Other/Not Listed",0,1)</formula>
    </cfRule>
  </conditionalFormatting>
  <conditionalFormatting sqref="BA15:BA64">
    <cfRule type="expression" dxfId="13" priority="4">
      <formula>IF($AZ15="Other/Not Listed",0,1)</formula>
    </cfRule>
  </conditionalFormatting>
  <conditionalFormatting sqref="BJ15:BJ64">
    <cfRule type="expression" dxfId="12" priority="3">
      <formula>IF($BI15="Other/Not Listed",0,1)</formula>
    </cfRule>
  </conditionalFormatting>
  <conditionalFormatting sqref="BS15:BS64">
    <cfRule type="expression" dxfId="11" priority="2">
      <formula>IF($BR15="Other/Not Listed",0,1)</formula>
    </cfRule>
  </conditionalFormatting>
  <dataValidations count="6">
    <dataValidation type="list" allowBlank="1" showInputMessage="1" showErrorMessage="1" sqref="N15:N64" xr:uid="{B9DB677E-1310-4793-A79D-12C10A71CE5A}">
      <formula1>INDIRECT(M15)</formula1>
    </dataValidation>
    <dataValidation allowBlank="1" showInputMessage="1" showErrorMessage="1" sqref="C14:D14 M14 Y14 AC14 AP14:AR14 AY14:BA14 BH14:BJ14 BQ14:BS14 H15:H64" xr:uid="{25C310DD-D46D-4FDE-80B6-04D28B4FB5C6}"/>
    <dataValidation type="date" allowBlank="1" showInputMessage="1" showErrorMessage="1" errorTitle="Invalid Date" error="Enter a date between 1/1/2025 and 12/31/2028, using the mm/dd/yyyy format." sqref="V15:V64" xr:uid="{FB993360-9244-4B35-A5CA-73583ADD2380}">
      <formula1>45658</formula1>
      <formula2>47118</formula2>
    </dataValidation>
    <dataValidation type="date" allowBlank="1" showInputMessage="1" showErrorMessage="1" errorTitle="Invalid Date" error="Please enter a date between 1/1/2023 and 12/31/2028, using the mm/dd/yyyy format." sqref="U15:U64" xr:uid="{9B74C9E8-589E-4151-9186-44F5D4A5B98A}">
      <formula1>44927</formula1>
      <formula2>47118</formula2>
    </dataValidation>
    <dataValidation type="list" allowBlank="1" showInputMessage="1" showErrorMessage="1" sqref="AC15 AC17:AC48 AC50:AC64" xr:uid="{B3764C13-CBCD-42C3-9680-EB24D4C88136}">
      <formula1>"Yes, No"</formula1>
    </dataValidation>
    <dataValidation type="list" allowBlank="1" showInputMessage="1" showErrorMessage="1" sqref="D15:D64" xr:uid="{C049292A-ADDE-4D07-B7D9-FB3225E8AB72}">
      <formula1>INDIRECT($C15)</formula1>
    </dataValidation>
  </dataValidations>
  <pageMargins left="0.85" right="0.85" top="0.85" bottom="0.5" header="0.3" footer="0.3"/>
  <pageSetup scale="69" orientation="portrait" r:id="rId1"/>
  <headerFooter>
    <oddHeader>&amp;L&amp;G&amp;ROMB Control Number: 2060-0754
Expiration Date: 9/30/2028</oddHeader>
    <oddFooter>&amp;LEPA Form Number: 5900-721</oddFooter>
    <firstHeader xml:space="preserve">&amp;LOMB Control Number: 2060-NEW
Expiration Date: MM/DD/YYYY&amp;RU.S. EPA Office of Transportation and Air Quality 
Transportation and Climate Division
</firstHeader>
  </headerFooter>
  <legacyDrawingHF r:id="rId2"/>
  <tableParts count="1">
    <tablePart r:id="rId3"/>
  </tableParts>
  <extLst>
    <ext xmlns:x14="http://schemas.microsoft.com/office/spreadsheetml/2009/9/main" uri="{CCE6A557-97BC-4b89-ADB6-D9C93CAAB3DF}">
      <x14:dataValidations xmlns:xm="http://schemas.microsoft.com/office/excel/2006/main" count="10">
        <x14:dataValidation type="list" allowBlank="1" showInputMessage="1" showErrorMessage="1" xr:uid="{173BC54C-2638-4E28-B3AE-9F3DD618EFE8}">
          <x14:formula1>
            <xm:f>'Data Validation'!$AO$3:$AO$7</xm:f>
          </x14:formula1>
          <xm:sqref>Z14</xm:sqref>
        </x14:dataValidation>
        <x14:dataValidation type="list" allowBlank="1" showInputMessage="1" showErrorMessage="1" xr:uid="{E40C077A-874C-422F-BDB5-C31938503291}">
          <x14:formula1>
            <xm:f>'Data Validation'!$AI$4:$AI$8</xm:f>
          </x14:formula1>
          <xm:sqref>AP15:AP64 AY15:AY64 BH15:BH64 BQ15:BQ64</xm:sqref>
        </x14:dataValidation>
        <x14:dataValidation type="list" allowBlank="1" showInputMessage="1" showErrorMessage="1" xr:uid="{812B0423-1987-4930-97DB-E4D7258FB677}">
          <x14:formula1>
            <xm:f>'Data Validation'!$AS$3:$AS$4</xm:f>
          </x14:formula1>
          <xm:sqref>C15:C64</xm:sqref>
        </x14:dataValidation>
        <x14:dataValidation type="list" allowBlank="1" showInputMessage="1" showErrorMessage="1" xr:uid="{3E22940C-5BAA-429A-A1AA-79AC693A2B83}">
          <x14:formula1>
            <xm:f>'County Lookup'!$A$2:$A$57</xm:f>
          </x14:formula1>
          <xm:sqref>M15:M64</xm:sqref>
        </x14:dataValidation>
        <x14:dataValidation type="list" allowBlank="1" showInputMessage="1" showErrorMessage="1" xr:uid="{E20C7A6E-1E1D-43EA-86A4-4521ED17BC22}">
          <x14:formula1>
            <xm:f>'5. Port Facility Locations'!$A$11:$A$30</xm:f>
          </x14:formula1>
          <xm:sqref>Q15:Q64</xm:sqref>
        </x14:dataValidation>
        <x14:dataValidation type="list" allowBlank="1" showInputMessage="1" showErrorMessage="1" xr:uid="{5800E070-54A2-4D77-A8C6-6ED09AF20ABA}">
          <x14:formula1>
            <xm:f>'Data Validation'!$AZ$3:$AZ$5</xm:f>
          </x14:formula1>
          <xm:sqref>W15:W64</xm:sqref>
        </x14:dataValidation>
        <x14:dataValidation type="list" allowBlank="1" showInputMessage="1" showErrorMessage="1" xr:uid="{19101388-ED50-49ED-8142-113004D90BC5}">
          <x14:formula1>
            <xm:f>'Data Validation'!$AO$3:$AO$8</xm:f>
          </x14:formula1>
          <xm:sqref>Y15:Y64</xm:sqref>
        </x14:dataValidation>
        <x14:dataValidation type="list" allowBlank="1" showInputMessage="1" showErrorMessage="1" xr:uid="{89B5E28B-C7D8-4806-AAD2-EECCB91C3752}">
          <x14:formula1>
            <xm:f>'Data Validation'!$AX$3:$AX$5</xm:f>
          </x14:formula1>
          <xm:sqref>AQ15:AQ64 BR15:BR64 BI15:BI64 AZ15:AZ64</xm:sqref>
        </x14:dataValidation>
        <x14:dataValidation type="list" allowBlank="1" showInputMessage="1" showErrorMessage="1" xr:uid="{426B8818-5F2C-4103-8538-92D3526E075F}">
          <x14:formula1>
            <xm:f>'Data Validation'!$BK$3:$BK$5</xm:f>
          </x14:formula1>
          <xm:sqref>AX15:AX64 BY15:BY64 BP15:BP64 BG15:BG64</xm:sqref>
        </x14:dataValidation>
        <x14:dataValidation type="list" allowBlank="1" showInputMessage="1" showErrorMessage="1" xr:uid="{E0A598CA-C306-43F3-9911-F8A86A9B75BE}">
          <x14:formula1>
            <xm:f>'4. Subawardees'!$A$12:$A$500</xm:f>
          </x14:formula1>
          <xm:sqref>B15:B64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700E2-9873-4601-AF6A-72A168FA1127}">
  <dimension ref="A1:CA66"/>
  <sheetViews>
    <sheetView zoomScaleNormal="100" workbookViewId="0">
      <selection activeCell="A2" sqref="A2:J2"/>
    </sheetView>
  </sheetViews>
  <sheetFormatPr defaultRowHeight="15" customHeight="1" x14ac:dyDescent="0.25"/>
  <cols>
    <col min="1" max="1" width="25.42578125" customWidth="1"/>
    <col min="2" max="3" width="17.85546875" customWidth="1"/>
    <col min="4" max="4" width="28.5703125" customWidth="1"/>
    <col min="5" max="5" width="24.85546875" customWidth="1"/>
    <col min="6" max="6" width="26" customWidth="1"/>
    <col min="7" max="7" width="27.7109375" customWidth="1"/>
    <col min="8" max="8" width="27" customWidth="1"/>
    <col min="9" max="9" width="24.5703125" customWidth="1"/>
    <col min="10" max="10" width="32.28515625" customWidth="1"/>
    <col min="11" max="11" width="18.28515625" customWidth="1"/>
    <col min="12" max="12" width="25.28515625" customWidth="1"/>
    <col min="13" max="15" width="20.28515625" customWidth="1"/>
    <col min="16" max="16" width="18.140625" customWidth="1"/>
    <col min="17" max="17" width="22.5703125" customWidth="1"/>
    <col min="18" max="18" width="20.5703125" customWidth="1"/>
    <col min="19" max="19" width="21.85546875" customWidth="1"/>
    <col min="20" max="20" width="29.7109375" customWidth="1"/>
    <col min="21" max="21" width="23.42578125" customWidth="1"/>
    <col min="22" max="22" width="33.42578125" customWidth="1"/>
    <col min="23" max="23" width="29" customWidth="1"/>
    <col min="24" max="24" width="22.7109375" customWidth="1"/>
    <col min="25" max="25" width="32.7109375" customWidth="1"/>
    <col min="26" max="26" width="17.7109375" customWidth="1"/>
    <col min="27" max="27" width="25.7109375" customWidth="1"/>
    <col min="28" max="28" width="20.28515625" customWidth="1"/>
    <col min="29" max="29" width="17.85546875" customWidth="1"/>
    <col min="30" max="30" width="25.5703125" customWidth="1"/>
    <col min="31" max="31" width="27.140625" customWidth="1"/>
    <col min="32" max="32" width="30.5703125" customWidth="1"/>
    <col min="33" max="33" width="21.28515625" customWidth="1"/>
    <col min="34" max="37" width="17.85546875" customWidth="1"/>
    <col min="38" max="38" width="30.7109375" customWidth="1"/>
    <col min="39" max="39" width="25.42578125" customWidth="1"/>
    <col min="40" max="40" width="27.140625" customWidth="1"/>
    <col min="41" max="41" width="31" customWidth="1"/>
    <col min="42" max="42" width="17.85546875" customWidth="1"/>
    <col min="43" max="43" width="32.42578125" customWidth="1"/>
    <col min="44" max="44" width="24.7109375" customWidth="1"/>
    <col min="45" max="45" width="33" customWidth="1"/>
    <col min="46" max="46" width="31.42578125" customWidth="1"/>
    <col min="47" max="47" width="29.140625" customWidth="1"/>
    <col min="48" max="48" width="29.5703125" customWidth="1"/>
    <col min="49" max="49" width="30.7109375" customWidth="1"/>
    <col min="50" max="50" width="32.28515625" customWidth="1"/>
    <col min="51" max="51" width="26" customWidth="1"/>
    <col min="52" max="52" width="32.7109375" customWidth="1"/>
    <col min="53" max="53" width="35.28515625" customWidth="1"/>
    <col min="54" max="60" width="42.5703125" customWidth="1"/>
    <col min="61" max="61" width="32.7109375" customWidth="1"/>
    <col min="62" max="62" width="31.140625" customWidth="1"/>
    <col min="63" max="63" width="35.7109375" customWidth="1"/>
    <col min="64" max="64" width="36.7109375" customWidth="1"/>
    <col min="65" max="65" width="47.85546875" customWidth="1"/>
    <col min="66" max="66" width="34.5703125" customWidth="1"/>
    <col min="67" max="67" width="29" customWidth="1"/>
    <col min="68" max="68" width="17.42578125" bestFit="1" customWidth="1"/>
    <col min="69" max="69" width="17.42578125" customWidth="1"/>
    <col min="70" max="70" width="33.85546875" bestFit="1" customWidth="1"/>
    <col min="71" max="71" width="17.42578125" bestFit="1" customWidth="1"/>
    <col min="72" max="72" width="17.42578125" customWidth="1"/>
    <col min="73" max="73" width="33.85546875" bestFit="1" customWidth="1"/>
    <col min="74" max="74" width="17.42578125" bestFit="1" customWidth="1"/>
    <col min="75" max="75" width="17.42578125" customWidth="1"/>
    <col min="76" max="76" width="33.85546875" bestFit="1" customWidth="1"/>
    <col min="77" max="77" width="17.42578125" bestFit="1" customWidth="1"/>
    <col min="78" max="78" width="17.42578125" customWidth="1"/>
    <col min="79" max="79" width="33.85546875" bestFit="1" customWidth="1"/>
  </cols>
  <sheetData>
    <row r="1" spans="1:79" x14ac:dyDescent="0.25">
      <c r="A1" s="1420" t="s">
        <v>0</v>
      </c>
      <c r="B1" s="1421"/>
      <c r="C1" s="1421"/>
      <c r="D1" s="1421"/>
      <c r="E1" s="1421"/>
      <c r="F1" s="1421"/>
      <c r="G1" s="1421"/>
      <c r="H1" s="1421"/>
      <c r="I1" s="1421"/>
      <c r="J1" s="1421"/>
      <c r="K1" s="26"/>
      <c r="M1" s="101"/>
      <c r="N1" s="101"/>
      <c r="O1" s="101"/>
      <c r="P1" s="101"/>
      <c r="Q1" s="101"/>
      <c r="R1" s="124"/>
      <c r="S1" s="97"/>
      <c r="T1" s="97"/>
      <c r="U1" s="97"/>
      <c r="V1" s="97"/>
      <c r="W1" s="97"/>
      <c r="X1" s="97"/>
      <c r="Y1" s="97"/>
      <c r="Z1" s="97"/>
      <c r="AA1" s="97"/>
      <c r="AB1" s="97"/>
      <c r="AC1" s="97"/>
      <c r="AD1" s="97"/>
      <c r="AE1" s="97"/>
      <c r="AF1" s="97"/>
      <c r="AG1" s="97"/>
    </row>
    <row r="2" spans="1:79" x14ac:dyDescent="0.25">
      <c r="A2" s="1409" t="s">
        <v>1</v>
      </c>
      <c r="B2" s="1410"/>
      <c r="C2" s="1410"/>
      <c r="D2" s="1410"/>
      <c r="E2" s="1410"/>
      <c r="F2" s="1410"/>
      <c r="G2" s="1410"/>
      <c r="H2" s="1410"/>
      <c r="I2" s="1410"/>
      <c r="J2" s="1410"/>
      <c r="K2" s="26"/>
      <c r="M2" s="101"/>
      <c r="N2" s="101"/>
      <c r="O2" s="101"/>
      <c r="P2" s="101"/>
      <c r="Q2" s="101"/>
      <c r="R2" s="124"/>
      <c r="S2" s="97"/>
      <c r="T2" s="97"/>
      <c r="U2" s="97"/>
      <c r="V2" s="97"/>
      <c r="W2" s="97"/>
      <c r="X2" s="97"/>
      <c r="Y2" s="97"/>
      <c r="Z2" s="97"/>
      <c r="AA2" s="97"/>
      <c r="AB2" s="97"/>
      <c r="AC2" s="97"/>
      <c r="AD2" s="97"/>
      <c r="AE2" s="97"/>
      <c r="AF2" s="97"/>
      <c r="AG2" s="97"/>
    </row>
    <row r="3" spans="1:79" x14ac:dyDescent="0.25">
      <c r="A3" s="1422" t="s">
        <v>1873</v>
      </c>
      <c r="B3" s="1423"/>
      <c r="C3" s="1423"/>
      <c r="D3" s="1423"/>
      <c r="E3" s="1423"/>
      <c r="F3" s="1423"/>
      <c r="G3" s="1423"/>
      <c r="H3" s="1423"/>
      <c r="I3" s="1423"/>
      <c r="J3" s="1423"/>
      <c r="K3" s="26"/>
      <c r="M3" s="102"/>
      <c r="N3" s="102"/>
      <c r="O3" s="102"/>
      <c r="P3" s="102"/>
      <c r="Q3" s="102"/>
      <c r="R3" s="124"/>
      <c r="S3" s="97"/>
      <c r="T3" s="97"/>
      <c r="U3" s="97"/>
      <c r="V3" s="97"/>
      <c r="W3" s="97"/>
      <c r="X3" s="97"/>
      <c r="Y3" s="97"/>
      <c r="Z3" s="97"/>
      <c r="AA3" s="97"/>
      <c r="AB3" s="97"/>
      <c r="AC3" s="97"/>
      <c r="AD3" s="97"/>
      <c r="AE3" s="97"/>
      <c r="AF3" s="97"/>
      <c r="AG3" s="97"/>
    </row>
    <row r="4" spans="1:79" x14ac:dyDescent="0.25">
      <c r="A4" s="103"/>
      <c r="B4" s="102"/>
      <c r="C4" s="102"/>
      <c r="D4" s="102"/>
      <c r="E4" s="102"/>
      <c r="F4" s="102"/>
      <c r="G4" s="102"/>
      <c r="H4" s="102"/>
      <c r="I4" s="102"/>
      <c r="J4" s="102"/>
      <c r="K4" s="101"/>
      <c r="L4" s="101"/>
      <c r="M4" s="102"/>
      <c r="N4" s="102"/>
      <c r="O4" s="102"/>
      <c r="P4" s="102"/>
      <c r="Q4" s="102"/>
      <c r="R4" s="124"/>
      <c r="S4" s="97"/>
      <c r="T4" s="97"/>
      <c r="U4" s="97"/>
      <c r="V4" s="97"/>
      <c r="W4" s="97"/>
      <c r="X4" s="97"/>
      <c r="Y4" s="97"/>
      <c r="Z4" s="97"/>
      <c r="AA4" s="97"/>
      <c r="AB4" s="97"/>
      <c r="AC4" s="97"/>
      <c r="AD4" s="97"/>
      <c r="AE4" s="97"/>
      <c r="AF4" s="97"/>
      <c r="AG4" s="97"/>
    </row>
    <row r="5" spans="1:79" x14ac:dyDescent="0.25">
      <c r="A5" s="1417" t="s">
        <v>5</v>
      </c>
      <c r="B5" s="1418"/>
      <c r="C5" s="1418"/>
      <c r="D5" s="1418"/>
      <c r="E5" s="1418"/>
      <c r="F5" s="1418"/>
      <c r="G5" s="1418"/>
      <c r="H5" s="1418"/>
      <c r="I5" s="1418"/>
      <c r="J5" s="1419"/>
      <c r="K5" s="102"/>
      <c r="L5" s="102"/>
      <c r="M5" s="102"/>
      <c r="N5" s="102"/>
      <c r="O5" s="102"/>
      <c r="P5" s="102"/>
      <c r="Q5" s="102"/>
      <c r="R5" s="124"/>
      <c r="S5" s="97"/>
      <c r="T5" s="97"/>
      <c r="U5" s="97"/>
      <c r="V5" s="97"/>
      <c r="W5" s="97"/>
      <c r="X5" s="97"/>
      <c r="Y5" s="97"/>
      <c r="Z5" s="97"/>
      <c r="AA5" s="97"/>
      <c r="AB5" s="97"/>
      <c r="AC5" s="97"/>
      <c r="AD5" s="97"/>
      <c r="AE5" s="97"/>
      <c r="AF5" s="97"/>
      <c r="AG5" s="97"/>
    </row>
    <row r="6" spans="1:79" s="3" customFormat="1" ht="126" customHeight="1" x14ac:dyDescent="0.25">
      <c r="A6" s="1424" t="s">
        <v>2197</v>
      </c>
      <c r="B6" s="1425"/>
      <c r="C6" s="1425"/>
      <c r="D6" s="1425"/>
      <c r="E6" s="1425"/>
      <c r="F6" s="1425"/>
      <c r="G6" s="1425"/>
      <c r="H6" s="1425"/>
      <c r="I6" s="1425"/>
      <c r="J6" s="1426"/>
      <c r="K6" s="75"/>
      <c r="L6" s="75"/>
      <c r="M6" s="75"/>
      <c r="N6" s="75"/>
      <c r="O6" s="75"/>
      <c r="P6" s="75"/>
      <c r="Q6" s="75"/>
      <c r="R6" s="104"/>
      <c r="S6" s="105"/>
      <c r="T6" s="105"/>
      <c r="U6" s="105"/>
      <c r="V6" s="105"/>
      <c r="W6" s="105"/>
      <c r="X6" s="105"/>
      <c r="Y6" s="105"/>
      <c r="Z6" s="105"/>
      <c r="AA6" s="105"/>
      <c r="AB6" s="105"/>
      <c r="AC6" s="105"/>
      <c r="AD6" s="105"/>
      <c r="AE6" s="105"/>
      <c r="AF6" s="691"/>
      <c r="AG6" s="692"/>
    </row>
    <row r="7" spans="1:79" s="3" customFormat="1" ht="15.75" customHeight="1" x14ac:dyDescent="0.25">
      <c r="A7" s="106"/>
      <c r="B7" s="106"/>
      <c r="C7" s="106"/>
      <c r="D7" s="106"/>
      <c r="E7" s="106"/>
      <c r="F7" s="106"/>
      <c r="G7" s="106"/>
      <c r="H7" s="106"/>
      <c r="I7" s="106"/>
      <c r="J7" s="106"/>
      <c r="K7" s="75"/>
      <c r="L7" s="75"/>
      <c r="M7" s="75"/>
      <c r="N7" s="75"/>
      <c r="O7" s="75"/>
      <c r="P7" s="75"/>
      <c r="Q7" s="75"/>
      <c r="R7" s="104"/>
      <c r="S7" s="105"/>
      <c r="T7" s="105"/>
      <c r="U7" s="105"/>
      <c r="V7" s="105"/>
      <c r="W7" s="105"/>
      <c r="X7" s="105"/>
      <c r="Y7" s="105"/>
      <c r="Z7" s="105"/>
      <c r="AA7" s="105"/>
      <c r="AB7" s="105"/>
      <c r="AC7" s="105"/>
      <c r="AD7" s="105"/>
      <c r="AE7" s="105"/>
      <c r="AF7" s="105"/>
      <c r="AG7" s="105"/>
    </row>
    <row r="8" spans="1:79" s="3" customFormat="1" ht="15" customHeight="1" x14ac:dyDescent="0.25">
      <c r="A8" s="1417" t="s">
        <v>498</v>
      </c>
      <c r="B8" s="1418"/>
      <c r="C8" s="1418"/>
      <c r="D8" s="1418"/>
      <c r="E8" s="1418"/>
      <c r="F8" s="1418"/>
      <c r="G8" s="1418"/>
      <c r="H8" s="1418"/>
      <c r="I8" s="1418"/>
      <c r="J8" s="1419"/>
      <c r="K8" s="75"/>
      <c r="L8" s="75"/>
      <c r="M8" s="75"/>
      <c r="N8" s="75"/>
      <c r="O8" s="75"/>
      <c r="P8" s="75"/>
      <c r="Q8" s="75"/>
      <c r="R8" s="104"/>
      <c r="S8" s="105"/>
      <c r="T8" s="105"/>
      <c r="U8" s="105"/>
      <c r="V8" s="105"/>
      <c r="W8" s="105"/>
      <c r="X8" s="105"/>
      <c r="Y8" s="105"/>
      <c r="Z8" s="105"/>
      <c r="AA8" s="105"/>
      <c r="AB8" s="105"/>
      <c r="AC8" s="105"/>
      <c r="AD8" s="105"/>
      <c r="AE8" s="105"/>
      <c r="AF8" s="105"/>
      <c r="AG8" s="105"/>
    </row>
    <row r="9" spans="1:79" ht="81.75" customHeight="1" x14ac:dyDescent="0.25">
      <c r="A9" s="1414" t="s">
        <v>499</v>
      </c>
      <c r="B9" s="1415"/>
      <c r="C9" s="1415"/>
      <c r="D9" s="1415"/>
      <c r="E9" s="1415"/>
      <c r="F9" s="1415"/>
      <c r="G9" s="1415"/>
      <c r="H9" s="1415"/>
      <c r="I9" s="1415"/>
      <c r="J9" s="1416"/>
      <c r="K9" s="7"/>
      <c r="L9" s="7"/>
      <c r="M9" s="7"/>
      <c r="N9" s="7"/>
      <c r="O9" s="7"/>
      <c r="P9" s="4"/>
      <c r="Q9" s="124"/>
      <c r="R9" s="124"/>
      <c r="S9" s="97"/>
      <c r="T9" s="97"/>
      <c r="U9" s="97"/>
      <c r="V9" s="97"/>
      <c r="W9" s="97"/>
      <c r="X9" s="97"/>
      <c r="Y9" s="97"/>
      <c r="Z9" s="97"/>
      <c r="AA9" s="97"/>
      <c r="AB9" s="97"/>
      <c r="AC9" s="97"/>
      <c r="AD9" s="97"/>
      <c r="AE9" s="97"/>
      <c r="AF9" s="97"/>
      <c r="AG9" s="97"/>
    </row>
    <row r="11" spans="1:79" s="114" customFormat="1" ht="28.35" customHeight="1" x14ac:dyDescent="0.25">
      <c r="A11" s="166" t="s">
        <v>2198</v>
      </c>
      <c r="B11" s="167"/>
      <c r="C11" s="167"/>
      <c r="D11" s="167"/>
      <c r="E11" s="167"/>
      <c r="F11" s="167"/>
      <c r="G11" s="167"/>
      <c r="H11" s="167"/>
      <c r="I11" s="167"/>
      <c r="J11" s="167"/>
      <c r="K11" s="167"/>
      <c r="L11" s="167"/>
      <c r="M11" s="167"/>
      <c r="N11" s="167"/>
      <c r="O11" s="167"/>
      <c r="P11" s="167"/>
      <c r="Q11" s="167"/>
      <c r="R11" s="167"/>
      <c r="S11" s="167"/>
      <c r="T11" s="167"/>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c r="AT11" s="167"/>
      <c r="AU11" s="167"/>
      <c r="AV11" s="167"/>
      <c r="AW11" s="167"/>
      <c r="AX11" s="167"/>
      <c r="AY11" s="167"/>
      <c r="AZ11" s="167"/>
      <c r="BA11" s="167"/>
      <c r="BB11" s="167"/>
      <c r="BC11" s="167"/>
      <c r="BD11" s="167"/>
      <c r="BE11" s="167"/>
      <c r="BF11" s="167"/>
      <c r="BG11" s="167"/>
      <c r="BH11" s="167"/>
      <c r="BI11" s="167"/>
      <c r="BJ11" s="167"/>
      <c r="BK11" s="167"/>
      <c r="BL11" s="167"/>
      <c r="BM11" s="167"/>
      <c r="BN11" s="167"/>
      <c r="BO11" s="167"/>
      <c r="BP11" s="549" t="s">
        <v>1876</v>
      </c>
      <c r="BQ11" s="167"/>
      <c r="BR11" s="167"/>
      <c r="BS11" s="549" t="s">
        <v>1876</v>
      </c>
      <c r="BT11" s="167"/>
      <c r="BU11" s="167"/>
      <c r="BV11" s="549" t="s">
        <v>1876</v>
      </c>
      <c r="BW11" s="167"/>
      <c r="BX11" s="167"/>
      <c r="BY11" s="549" t="s">
        <v>1876</v>
      </c>
      <c r="BZ11" s="167"/>
      <c r="CA11" s="167"/>
    </row>
    <row r="12" spans="1:79" s="136" customFormat="1" x14ac:dyDescent="0.25">
      <c r="A12" s="632" t="s">
        <v>2199</v>
      </c>
      <c r="B12" s="140"/>
      <c r="C12" s="632"/>
      <c r="D12" s="632"/>
      <c r="E12" s="632"/>
      <c r="F12" s="632"/>
      <c r="G12" s="632"/>
      <c r="H12" s="632"/>
      <c r="I12" s="632"/>
      <c r="J12" s="632"/>
      <c r="K12" s="632"/>
      <c r="L12" s="632"/>
      <c r="M12" s="167"/>
      <c r="N12" s="167"/>
      <c r="O12" s="167"/>
      <c r="P12" s="653" t="s">
        <v>2200</v>
      </c>
      <c r="Q12" s="632"/>
      <c r="R12" s="632"/>
      <c r="S12" s="632"/>
      <c r="T12" s="167"/>
      <c r="U12" s="662" t="s">
        <v>2201</v>
      </c>
      <c r="V12" s="632"/>
      <c r="W12" s="167"/>
      <c r="X12" s="662" t="s">
        <v>2202</v>
      </c>
      <c r="Y12" s="632"/>
      <c r="Z12" s="167"/>
      <c r="AA12" s="662" t="s">
        <v>2203</v>
      </c>
      <c r="AB12" s="632"/>
      <c r="AC12" s="167"/>
      <c r="AD12" s="664" t="s">
        <v>2204</v>
      </c>
      <c r="AE12" s="138"/>
      <c r="AF12" s="138"/>
      <c r="AG12" s="138"/>
      <c r="AH12" s="664" t="s">
        <v>2205</v>
      </c>
      <c r="AI12" s="139"/>
      <c r="AJ12" s="139"/>
      <c r="AK12" s="190"/>
      <c r="AL12" s="191"/>
      <c r="AM12" s="665" t="s">
        <v>2206</v>
      </c>
      <c r="AN12" s="190"/>
      <c r="AO12" s="190"/>
      <c r="AP12" s="190"/>
      <c r="AQ12" s="578" t="s">
        <v>2207</v>
      </c>
      <c r="AR12" s="190"/>
      <c r="AS12" s="190"/>
      <c r="AT12" s="191"/>
      <c r="AU12" s="665" t="s">
        <v>2208</v>
      </c>
      <c r="AV12" s="141"/>
      <c r="AW12" s="141"/>
      <c r="AX12" s="141"/>
      <c r="AY12" s="141"/>
      <c r="AZ12" s="141"/>
      <c r="BA12" s="141"/>
      <c r="BB12" s="190"/>
      <c r="BC12" s="142"/>
      <c r="BD12" s="142"/>
      <c r="BE12" s="143"/>
      <c r="BF12" s="143"/>
      <c r="BG12" s="167"/>
      <c r="BH12" s="143"/>
      <c r="BI12" s="143"/>
      <c r="BJ12" s="167"/>
      <c r="BK12" s="167"/>
      <c r="BL12" s="167"/>
      <c r="BM12" s="693" t="s">
        <v>2209</v>
      </c>
      <c r="BN12" s="142"/>
      <c r="BO12" s="167"/>
      <c r="BP12" s="693" t="s">
        <v>2210</v>
      </c>
      <c r="BQ12" s="142"/>
      <c r="BR12" s="138"/>
      <c r="BS12" s="693" t="s">
        <v>2211</v>
      </c>
      <c r="BT12" s="142"/>
      <c r="BU12" s="138"/>
      <c r="BV12" s="693" t="s">
        <v>2212</v>
      </c>
      <c r="BW12" s="142"/>
      <c r="BX12" s="138"/>
      <c r="BY12" s="693" t="s">
        <v>2213</v>
      </c>
      <c r="BZ12" s="142"/>
      <c r="CA12" s="138"/>
    </row>
    <row r="13" spans="1:79" s="65" customFormat="1" ht="120" x14ac:dyDescent="0.25">
      <c r="A13" s="305" t="s">
        <v>2214</v>
      </c>
      <c r="B13" s="305" t="s">
        <v>1889</v>
      </c>
      <c r="C13" s="305" t="s">
        <v>2215</v>
      </c>
      <c r="D13" s="305" t="s">
        <v>2216</v>
      </c>
      <c r="E13" s="305" t="s">
        <v>2217</v>
      </c>
      <c r="F13" s="305" t="s">
        <v>2218</v>
      </c>
      <c r="G13" s="305" t="s">
        <v>2219</v>
      </c>
      <c r="H13" s="305" t="s">
        <v>2220</v>
      </c>
      <c r="I13" s="305" t="s">
        <v>2221</v>
      </c>
      <c r="J13" s="739" t="s">
        <v>2222</v>
      </c>
      <c r="K13" s="305" t="s">
        <v>2223</v>
      </c>
      <c r="L13" s="305" t="s">
        <v>2224</v>
      </c>
      <c r="M13" s="305" t="s">
        <v>2225</v>
      </c>
      <c r="N13" s="1219" t="s">
        <v>2226</v>
      </c>
      <c r="O13" s="1220" t="s">
        <v>2227</v>
      </c>
      <c r="P13" s="654" t="s">
        <v>2228</v>
      </c>
      <c r="Q13" s="305" t="s">
        <v>2229</v>
      </c>
      <c r="R13" s="305" t="s">
        <v>2230</v>
      </c>
      <c r="S13" s="305" t="s">
        <v>2231</v>
      </c>
      <c r="T13" s="305" t="s">
        <v>2232</v>
      </c>
      <c r="U13" s="260" t="s">
        <v>2233</v>
      </c>
      <c r="V13" s="305" t="s">
        <v>2234</v>
      </c>
      <c r="W13" s="305" t="s">
        <v>2235</v>
      </c>
      <c r="X13" s="260" t="s">
        <v>2236</v>
      </c>
      <c r="Y13" s="305" t="s">
        <v>2237</v>
      </c>
      <c r="Z13" s="305" t="s">
        <v>2238</v>
      </c>
      <c r="AA13" s="260" t="s">
        <v>2239</v>
      </c>
      <c r="AB13" s="305" t="s">
        <v>2240</v>
      </c>
      <c r="AC13" s="305" t="s">
        <v>2241</v>
      </c>
      <c r="AD13" s="255" t="s">
        <v>2242</v>
      </c>
      <c r="AE13" s="282" t="s">
        <v>2243</v>
      </c>
      <c r="AF13" s="282" t="s">
        <v>2244</v>
      </c>
      <c r="AG13" s="305" t="s">
        <v>2245</v>
      </c>
      <c r="AH13" s="260" t="s">
        <v>2246</v>
      </c>
      <c r="AI13" s="305" t="s">
        <v>2247</v>
      </c>
      <c r="AJ13" s="305" t="s">
        <v>67</v>
      </c>
      <c r="AK13" s="305" t="s">
        <v>2248</v>
      </c>
      <c r="AL13" s="309" t="s">
        <v>2249</v>
      </c>
      <c r="AM13" s="255" t="s">
        <v>2250</v>
      </c>
      <c r="AN13" s="282" t="s">
        <v>2251</v>
      </c>
      <c r="AO13" s="282" t="s">
        <v>2252</v>
      </c>
      <c r="AP13" s="305" t="s">
        <v>2253</v>
      </c>
      <c r="AQ13" s="260" t="s">
        <v>2254</v>
      </c>
      <c r="AR13" s="305" t="s">
        <v>1923</v>
      </c>
      <c r="AS13" s="282" t="s">
        <v>2255</v>
      </c>
      <c r="AT13" s="282" t="s">
        <v>1925</v>
      </c>
      <c r="AU13" s="736" t="s">
        <v>2256</v>
      </c>
      <c r="AV13" s="722" t="s">
        <v>2257</v>
      </c>
      <c r="AW13" s="722" t="s">
        <v>2258</v>
      </c>
      <c r="AX13" s="722" t="s">
        <v>2259</v>
      </c>
      <c r="AY13" s="722" t="s">
        <v>2260</v>
      </c>
      <c r="AZ13" s="722" t="s">
        <v>2261</v>
      </c>
      <c r="BA13" s="722" t="s">
        <v>2262</v>
      </c>
      <c r="BB13" s="722" t="s">
        <v>2263</v>
      </c>
      <c r="BC13" s="722" t="s">
        <v>2264</v>
      </c>
      <c r="BD13" s="722" t="s">
        <v>2265</v>
      </c>
      <c r="BE13" s="722" t="s">
        <v>2266</v>
      </c>
      <c r="BF13" s="305" t="s">
        <v>2267</v>
      </c>
      <c r="BG13" s="305" t="s">
        <v>2268</v>
      </c>
      <c r="BH13" s="305" t="s">
        <v>2269</v>
      </c>
      <c r="BI13" s="305" t="s">
        <v>2270</v>
      </c>
      <c r="BJ13" s="305" t="s">
        <v>2271</v>
      </c>
      <c r="BK13" s="305" t="s">
        <v>2272</v>
      </c>
      <c r="BL13" s="305" t="s">
        <v>2273</v>
      </c>
      <c r="BM13" s="731" t="s">
        <v>2274</v>
      </c>
      <c r="BN13" s="305" t="s">
        <v>2275</v>
      </c>
      <c r="BO13" s="722" t="s">
        <v>2276</v>
      </c>
      <c r="BP13" s="820" t="s">
        <v>2277</v>
      </c>
      <c r="BQ13" s="305" t="s">
        <v>2278</v>
      </c>
      <c r="BR13" s="821" t="s">
        <v>2279</v>
      </c>
      <c r="BS13" s="820" t="s">
        <v>2280</v>
      </c>
      <c r="BT13" s="305" t="s">
        <v>2281</v>
      </c>
      <c r="BU13" s="821" t="s">
        <v>2282</v>
      </c>
      <c r="BV13" s="820" t="s">
        <v>2283</v>
      </c>
      <c r="BW13" s="305" t="s">
        <v>2284</v>
      </c>
      <c r="BX13" s="821" t="s">
        <v>2285</v>
      </c>
      <c r="BY13" s="820" t="s">
        <v>2286</v>
      </c>
      <c r="BZ13" s="305" t="s">
        <v>2287</v>
      </c>
      <c r="CA13" s="822" t="s">
        <v>2288</v>
      </c>
    </row>
    <row r="14" spans="1:79" s="363" customFormat="1" ht="30" x14ac:dyDescent="0.25">
      <c r="A14" s="389" t="s">
        <v>2289</v>
      </c>
      <c r="B14" s="514"/>
      <c r="C14" s="130" t="s">
        <v>2290</v>
      </c>
      <c r="D14" s="130" t="s">
        <v>2291</v>
      </c>
      <c r="E14" s="130" t="s">
        <v>2292</v>
      </c>
      <c r="F14" s="130"/>
      <c r="G14" s="133" t="s">
        <v>2293</v>
      </c>
      <c r="H14" s="130" t="s">
        <v>666</v>
      </c>
      <c r="I14" s="130" t="s">
        <v>658</v>
      </c>
      <c r="J14" s="130" t="s">
        <v>2294</v>
      </c>
      <c r="K14" s="130" t="s">
        <v>658</v>
      </c>
      <c r="L14" s="130" t="s">
        <v>658</v>
      </c>
      <c r="M14" s="656" t="s">
        <v>1571</v>
      </c>
      <c r="N14" s="130" t="s">
        <v>632</v>
      </c>
      <c r="O14" s="656" t="s">
        <v>633</v>
      </c>
      <c r="P14" s="655" t="s">
        <v>1571</v>
      </c>
      <c r="Q14" s="130" t="s">
        <v>658</v>
      </c>
      <c r="R14" s="130" t="s">
        <v>2295</v>
      </c>
      <c r="S14" s="130" t="s">
        <v>2296</v>
      </c>
      <c r="T14" s="656" t="s">
        <v>647</v>
      </c>
      <c r="U14" s="663" t="s">
        <v>2297</v>
      </c>
      <c r="V14" s="130" t="s">
        <v>2298</v>
      </c>
      <c r="W14" s="656" t="s">
        <v>647</v>
      </c>
      <c r="X14" s="663" t="s">
        <v>2299</v>
      </c>
      <c r="Y14" s="130" t="s">
        <v>2300</v>
      </c>
      <c r="Z14" s="656" t="s">
        <v>647</v>
      </c>
      <c r="AA14" s="663" t="s">
        <v>2301</v>
      </c>
      <c r="AB14" s="130" t="s">
        <v>2302</v>
      </c>
      <c r="AC14" s="656" t="s">
        <v>647</v>
      </c>
      <c r="AD14" s="623" t="s">
        <v>123</v>
      </c>
      <c r="AE14" s="132" t="s">
        <v>1972</v>
      </c>
      <c r="AF14" s="132" t="s">
        <v>1973</v>
      </c>
      <c r="AG14" s="132" t="s">
        <v>2135</v>
      </c>
      <c r="AH14" s="623" t="s">
        <v>1966</v>
      </c>
      <c r="AI14" s="132" t="s">
        <v>1967</v>
      </c>
      <c r="AJ14" s="132" t="s">
        <v>1968</v>
      </c>
      <c r="AK14" s="132" t="s">
        <v>1969</v>
      </c>
      <c r="AL14" s="633" t="s">
        <v>1970</v>
      </c>
      <c r="AM14" s="621"/>
      <c r="AN14" s="134" t="s">
        <v>2303</v>
      </c>
      <c r="AO14" s="134" t="s">
        <v>2304</v>
      </c>
      <c r="AP14" s="135" t="s">
        <v>1980</v>
      </c>
      <c r="AQ14" s="587" t="s">
        <v>1981</v>
      </c>
      <c r="AR14" s="373" t="s">
        <v>1982</v>
      </c>
      <c r="AS14" s="390" t="s">
        <v>1983</v>
      </c>
      <c r="AT14" s="666"/>
      <c r="AU14" s="667" t="s">
        <v>2305</v>
      </c>
      <c r="AV14" s="134" t="s">
        <v>652</v>
      </c>
      <c r="AW14" s="134" t="s">
        <v>652</v>
      </c>
      <c r="AX14" s="134" t="s">
        <v>652</v>
      </c>
      <c r="AY14" s="134" t="s">
        <v>652</v>
      </c>
      <c r="AZ14" s="134" t="s">
        <v>652</v>
      </c>
      <c r="BA14" s="134" t="s">
        <v>652</v>
      </c>
      <c r="BB14" s="134" t="s">
        <v>652</v>
      </c>
      <c r="BC14" s="134" t="s">
        <v>2306</v>
      </c>
      <c r="BD14" s="134" t="s">
        <v>2307</v>
      </c>
      <c r="BE14" s="134" t="s">
        <v>2308</v>
      </c>
      <c r="BF14" s="134" t="s">
        <v>662</v>
      </c>
      <c r="BG14" s="134" t="s">
        <v>1985</v>
      </c>
      <c r="BH14" s="134" t="s">
        <v>2309</v>
      </c>
      <c r="BI14" s="134" t="s">
        <v>2309</v>
      </c>
      <c r="BJ14" s="134" t="s">
        <v>2310</v>
      </c>
      <c r="BK14" s="134" t="s">
        <v>2311</v>
      </c>
      <c r="BL14" s="694" t="s">
        <v>2312</v>
      </c>
      <c r="BM14" s="584" t="s">
        <v>686</v>
      </c>
      <c r="BN14" s="733" t="s">
        <v>1995</v>
      </c>
      <c r="BO14" s="537" t="s">
        <v>2313</v>
      </c>
      <c r="BP14" s="810" t="s">
        <v>2314</v>
      </c>
      <c r="BQ14" s="809" t="s">
        <v>2315</v>
      </c>
      <c r="BR14" s="697" t="s">
        <v>692</v>
      </c>
      <c r="BS14" s="810" t="s">
        <v>2314</v>
      </c>
      <c r="BT14" s="809" t="s">
        <v>2315</v>
      </c>
      <c r="BU14" s="697" t="s">
        <v>692</v>
      </c>
      <c r="BV14" s="810" t="s">
        <v>1995</v>
      </c>
      <c r="BW14" s="809" t="s">
        <v>2315</v>
      </c>
      <c r="BX14" s="697" t="s">
        <v>692</v>
      </c>
      <c r="BY14" s="810" t="s">
        <v>1995</v>
      </c>
      <c r="BZ14" s="809" t="s">
        <v>2315</v>
      </c>
      <c r="CA14" s="697" t="s">
        <v>692</v>
      </c>
    </row>
    <row r="15" spans="1:79" s="114" customFormat="1" x14ac:dyDescent="0.25">
      <c r="A15" s="1156" t="s">
        <v>2316</v>
      </c>
      <c r="B15" s="924"/>
      <c r="C15" s="925"/>
      <c r="D15" s="925"/>
      <c r="E15" s="925"/>
      <c r="F15" s="925"/>
      <c r="G15" s="926"/>
      <c r="H15" s="925"/>
      <c r="I15" s="925"/>
      <c r="J15" s="925"/>
      <c r="K15" s="925"/>
      <c r="L15" s="925"/>
      <c r="M15" s="927"/>
      <c r="N15" s="1234"/>
      <c r="O15" s="1234"/>
      <c r="P15" s="928"/>
      <c r="Q15" s="925"/>
      <c r="R15" s="925"/>
      <c r="S15" s="925"/>
      <c r="T15" s="929"/>
      <c r="U15" s="930"/>
      <c r="V15" s="931"/>
      <c r="W15" s="929"/>
      <c r="X15" s="930"/>
      <c r="Y15" s="931"/>
      <c r="Z15" s="929"/>
      <c r="AA15" s="930"/>
      <c r="AB15" s="931"/>
      <c r="AC15" s="929"/>
      <c r="AD15" s="930"/>
      <c r="AE15" s="931"/>
      <c r="AF15" s="931"/>
      <c r="AG15" s="932"/>
      <c r="AH15" s="879"/>
      <c r="AI15" s="933" t="s">
        <v>1982</v>
      </c>
      <c r="AJ15" s="932"/>
      <c r="AK15" s="932"/>
      <c r="AL15" s="934"/>
      <c r="AM15" s="935"/>
      <c r="AN15" s="936"/>
      <c r="AO15" s="936"/>
      <c r="AP15" s="937"/>
      <c r="AQ15" s="886"/>
      <c r="AR15" s="880" t="s">
        <v>1982</v>
      </c>
      <c r="AS15" s="1074"/>
      <c r="AT15" s="882"/>
      <c r="AU15" s="938"/>
      <c r="AV15" s="939"/>
      <c r="AW15" s="939"/>
      <c r="AX15" s="939"/>
      <c r="AY15" s="939"/>
      <c r="AZ15" s="939"/>
      <c r="BA15" s="939"/>
      <c r="BB15" s="939"/>
      <c r="BC15" s="939"/>
      <c r="BD15" s="939"/>
      <c r="BE15" s="931"/>
      <c r="BF15" s="1206"/>
      <c r="BG15" s="936"/>
      <c r="BH15" s="936"/>
      <c r="BI15" s="932"/>
      <c r="BJ15" s="932"/>
      <c r="BK15" s="131">
        <f t="shared" ref="BK15:BK46" si="0">($P15*AU15)+(AW15*$M15)+(AY15*$L15)+(BA15*$K15)+BC15+BF15+BH15</f>
        <v>0</v>
      </c>
      <c r="BL15" s="695">
        <f>($P15*AV15)+(AX15*$M15)+(AZ15*$L15)+(BB15*$K15)+BD15+BG15+BI15</f>
        <v>0</v>
      </c>
      <c r="BM15" s="879"/>
      <c r="BN15" s="934"/>
      <c r="BO15" s="934"/>
      <c r="BP15" s="956"/>
      <c r="BQ15" s="957"/>
      <c r="BR15" s="881"/>
      <c r="BS15" s="956"/>
      <c r="BT15" s="957"/>
      <c r="BU15" s="881"/>
      <c r="BV15" s="956"/>
      <c r="BW15" s="957"/>
      <c r="BX15" s="881"/>
      <c r="BY15" s="956"/>
      <c r="BZ15" s="958"/>
      <c r="CA15" s="881"/>
    </row>
    <row r="16" spans="1:79" s="114" customFormat="1" x14ac:dyDescent="0.25">
      <c r="A16" s="1156" t="s">
        <v>2317</v>
      </c>
      <c r="B16" s="924"/>
      <c r="C16" s="925"/>
      <c r="D16" s="925"/>
      <c r="E16" s="925"/>
      <c r="F16" s="925"/>
      <c r="G16" s="926"/>
      <c r="H16" s="925"/>
      <c r="I16" s="925"/>
      <c r="J16" s="925"/>
      <c r="K16" s="925"/>
      <c r="L16" s="925"/>
      <c r="M16" s="927"/>
      <c r="N16" s="1234"/>
      <c r="O16" s="1234"/>
      <c r="P16" s="928"/>
      <c r="Q16" s="925"/>
      <c r="R16" s="925"/>
      <c r="S16" s="925"/>
      <c r="T16" s="929"/>
      <c r="U16" s="930"/>
      <c r="V16" s="931"/>
      <c r="W16" s="929"/>
      <c r="X16" s="930"/>
      <c r="Y16" s="931"/>
      <c r="Z16" s="929"/>
      <c r="AA16" s="930"/>
      <c r="AB16" s="931"/>
      <c r="AC16" s="929"/>
      <c r="AD16" s="930"/>
      <c r="AE16" s="931"/>
      <c r="AF16" s="931"/>
      <c r="AG16" s="932"/>
      <c r="AH16" s="879"/>
      <c r="AI16" s="933" t="s">
        <v>1982</v>
      </c>
      <c r="AJ16" s="932"/>
      <c r="AK16" s="932"/>
      <c r="AL16" s="934"/>
      <c r="AM16" s="935"/>
      <c r="AN16" s="936"/>
      <c r="AO16" s="936"/>
      <c r="AP16" s="937"/>
      <c r="AQ16" s="886"/>
      <c r="AR16" s="880" t="s">
        <v>1982</v>
      </c>
      <c r="AS16" s="1074"/>
      <c r="AT16" s="882"/>
      <c r="AU16" s="938"/>
      <c r="AV16" s="939"/>
      <c r="AW16" s="939"/>
      <c r="AX16" s="939"/>
      <c r="AY16" s="939"/>
      <c r="AZ16" s="939"/>
      <c r="BA16" s="939"/>
      <c r="BB16" s="939"/>
      <c r="BC16" s="939"/>
      <c r="BD16" s="939"/>
      <c r="BE16" s="931"/>
      <c r="BF16" s="1206"/>
      <c r="BG16" s="936"/>
      <c r="BH16" s="936"/>
      <c r="BI16" s="932"/>
      <c r="BJ16" s="932"/>
      <c r="BK16" s="131">
        <f t="shared" si="0"/>
        <v>0</v>
      </c>
      <c r="BL16" s="695">
        <f t="shared" ref="BL16:BL46" si="1">($P16*AV16)+(AX16*$M16)+(AZ16*$L16)+(BB16*$K16)+BD16+BG16+BI16</f>
        <v>0</v>
      </c>
      <c r="BM16" s="879"/>
      <c r="BN16" s="934"/>
      <c r="BO16" s="934"/>
      <c r="BP16" s="956"/>
      <c r="BQ16" s="958"/>
      <c r="BR16" s="881"/>
      <c r="BS16" s="956"/>
      <c r="BT16" s="958"/>
      <c r="BU16" s="881"/>
      <c r="BV16" s="956"/>
      <c r="BW16" s="958"/>
      <c r="BX16" s="881"/>
      <c r="BY16" s="956"/>
      <c r="BZ16" s="958"/>
      <c r="CA16" s="881"/>
    </row>
    <row r="17" spans="1:79" s="114" customFormat="1" x14ac:dyDescent="0.25">
      <c r="A17" s="1156" t="s">
        <v>2318</v>
      </c>
      <c r="B17" s="924"/>
      <c r="C17" s="925"/>
      <c r="D17" s="925"/>
      <c r="E17" s="925"/>
      <c r="F17" s="925"/>
      <c r="G17" s="926"/>
      <c r="H17" s="925"/>
      <c r="I17" s="925"/>
      <c r="J17" s="925"/>
      <c r="K17" s="925"/>
      <c r="L17" s="925"/>
      <c r="M17" s="927"/>
      <c r="N17" s="1234"/>
      <c r="O17" s="1234"/>
      <c r="P17" s="928"/>
      <c r="Q17" s="925"/>
      <c r="R17" s="925"/>
      <c r="S17" s="925"/>
      <c r="T17" s="929"/>
      <c r="U17" s="930"/>
      <c r="V17" s="931"/>
      <c r="W17" s="929"/>
      <c r="X17" s="930"/>
      <c r="Y17" s="931"/>
      <c r="Z17" s="929"/>
      <c r="AA17" s="930"/>
      <c r="AB17" s="931"/>
      <c r="AC17" s="929"/>
      <c r="AD17" s="930"/>
      <c r="AE17" s="931"/>
      <c r="AF17" s="931"/>
      <c r="AG17" s="932"/>
      <c r="AH17" s="879"/>
      <c r="AI17" s="933" t="s">
        <v>1982</v>
      </c>
      <c r="AJ17" s="932"/>
      <c r="AK17" s="932"/>
      <c r="AL17" s="934"/>
      <c r="AM17" s="935"/>
      <c r="AN17" s="936"/>
      <c r="AO17" s="936"/>
      <c r="AP17" s="937"/>
      <c r="AQ17" s="886"/>
      <c r="AR17" s="880" t="s">
        <v>1982</v>
      </c>
      <c r="AS17" s="1074"/>
      <c r="AT17" s="882"/>
      <c r="AU17" s="938"/>
      <c r="AV17" s="939"/>
      <c r="AW17" s="939"/>
      <c r="AX17" s="939"/>
      <c r="AY17" s="939"/>
      <c r="AZ17" s="939"/>
      <c r="BA17" s="939"/>
      <c r="BB17" s="939"/>
      <c r="BC17" s="939"/>
      <c r="BD17" s="939"/>
      <c r="BE17" s="931"/>
      <c r="BF17" s="1206"/>
      <c r="BG17" s="936"/>
      <c r="BH17" s="936"/>
      <c r="BI17" s="932"/>
      <c r="BJ17" s="932"/>
      <c r="BK17" s="131">
        <f t="shared" si="0"/>
        <v>0</v>
      </c>
      <c r="BL17" s="695">
        <f t="shared" si="1"/>
        <v>0</v>
      </c>
      <c r="BM17" s="879"/>
      <c r="BN17" s="934"/>
      <c r="BO17" s="934"/>
      <c r="BP17" s="956"/>
      <c r="BQ17" s="958"/>
      <c r="BR17" s="881"/>
      <c r="BS17" s="956"/>
      <c r="BT17" s="958"/>
      <c r="BU17" s="881"/>
      <c r="BV17" s="956"/>
      <c r="BW17" s="958"/>
      <c r="BX17" s="881"/>
      <c r="BY17" s="956"/>
      <c r="BZ17" s="958"/>
      <c r="CA17" s="881"/>
    </row>
    <row r="18" spans="1:79" s="114" customFormat="1" x14ac:dyDescent="0.25">
      <c r="A18" s="1156" t="s">
        <v>2319</v>
      </c>
      <c r="B18" s="924"/>
      <c r="C18" s="925"/>
      <c r="D18" s="925"/>
      <c r="E18" s="925"/>
      <c r="F18" s="925"/>
      <c r="G18" s="926"/>
      <c r="H18" s="925"/>
      <c r="I18" s="925"/>
      <c r="J18" s="925"/>
      <c r="K18" s="925"/>
      <c r="L18" s="925"/>
      <c r="M18" s="927"/>
      <c r="N18" s="1234"/>
      <c r="O18" s="1234"/>
      <c r="P18" s="928"/>
      <c r="Q18" s="925"/>
      <c r="R18" s="925"/>
      <c r="S18" s="925"/>
      <c r="T18" s="929"/>
      <c r="U18" s="930"/>
      <c r="V18" s="931"/>
      <c r="W18" s="929"/>
      <c r="X18" s="930"/>
      <c r="Y18" s="931"/>
      <c r="Z18" s="929"/>
      <c r="AA18" s="930"/>
      <c r="AB18" s="931"/>
      <c r="AC18" s="929"/>
      <c r="AD18" s="930"/>
      <c r="AE18" s="931"/>
      <c r="AF18" s="931"/>
      <c r="AG18" s="932"/>
      <c r="AH18" s="879"/>
      <c r="AI18" s="933" t="s">
        <v>1982</v>
      </c>
      <c r="AJ18" s="932"/>
      <c r="AK18" s="932"/>
      <c r="AL18" s="934"/>
      <c r="AM18" s="935"/>
      <c r="AN18" s="936"/>
      <c r="AO18" s="936"/>
      <c r="AP18" s="937"/>
      <c r="AQ18" s="886"/>
      <c r="AR18" s="880" t="s">
        <v>1982</v>
      </c>
      <c r="AS18" s="1074"/>
      <c r="AT18" s="882"/>
      <c r="AU18" s="938"/>
      <c r="AV18" s="939"/>
      <c r="AW18" s="939"/>
      <c r="AX18" s="939"/>
      <c r="AY18" s="939"/>
      <c r="AZ18" s="939"/>
      <c r="BA18" s="939"/>
      <c r="BB18" s="939"/>
      <c r="BC18" s="939"/>
      <c r="BD18" s="939"/>
      <c r="BE18" s="931"/>
      <c r="BF18" s="1206"/>
      <c r="BG18" s="936"/>
      <c r="BH18" s="936"/>
      <c r="BI18" s="932"/>
      <c r="BJ18" s="932"/>
      <c r="BK18" s="131">
        <f t="shared" si="0"/>
        <v>0</v>
      </c>
      <c r="BL18" s="695">
        <f t="shared" si="1"/>
        <v>0</v>
      </c>
      <c r="BM18" s="879"/>
      <c r="BN18" s="934"/>
      <c r="BO18" s="934"/>
      <c r="BP18" s="956"/>
      <c r="BQ18" s="958"/>
      <c r="BR18" s="881"/>
      <c r="BS18" s="956"/>
      <c r="BT18" s="958"/>
      <c r="BU18" s="881"/>
      <c r="BV18" s="956"/>
      <c r="BW18" s="958"/>
      <c r="BX18" s="881"/>
      <c r="BY18" s="956"/>
      <c r="BZ18" s="958"/>
      <c r="CA18" s="881"/>
    </row>
    <row r="19" spans="1:79" s="114" customFormat="1" x14ac:dyDescent="0.25">
      <c r="A19" s="1156" t="s">
        <v>2320</v>
      </c>
      <c r="B19" s="924"/>
      <c r="C19" s="925"/>
      <c r="D19" s="925"/>
      <c r="E19" s="925"/>
      <c r="F19" s="925"/>
      <c r="G19" s="926"/>
      <c r="H19" s="925"/>
      <c r="I19" s="925"/>
      <c r="J19" s="925"/>
      <c r="K19" s="925"/>
      <c r="L19" s="925"/>
      <c r="M19" s="927"/>
      <c r="N19" s="1234"/>
      <c r="O19" s="1234"/>
      <c r="P19" s="928"/>
      <c r="Q19" s="925"/>
      <c r="R19" s="925"/>
      <c r="S19" s="925"/>
      <c r="T19" s="929"/>
      <c r="U19" s="930"/>
      <c r="V19" s="931"/>
      <c r="W19" s="929"/>
      <c r="X19" s="930"/>
      <c r="Y19" s="931"/>
      <c r="Z19" s="929"/>
      <c r="AA19" s="930"/>
      <c r="AB19" s="931"/>
      <c r="AC19" s="929"/>
      <c r="AD19" s="930"/>
      <c r="AE19" s="931"/>
      <c r="AF19" s="931"/>
      <c r="AG19" s="932"/>
      <c r="AH19" s="879"/>
      <c r="AI19" s="933" t="s">
        <v>1982</v>
      </c>
      <c r="AJ19" s="932"/>
      <c r="AK19" s="932"/>
      <c r="AL19" s="934"/>
      <c r="AM19" s="935"/>
      <c r="AN19" s="936"/>
      <c r="AO19" s="936"/>
      <c r="AP19" s="937"/>
      <c r="AQ19" s="886"/>
      <c r="AR19" s="880" t="s">
        <v>1982</v>
      </c>
      <c r="AS19" s="1074"/>
      <c r="AT19" s="882"/>
      <c r="AU19" s="938"/>
      <c r="AV19" s="939"/>
      <c r="AW19" s="939"/>
      <c r="AX19" s="939"/>
      <c r="AY19" s="939"/>
      <c r="AZ19" s="939"/>
      <c r="BA19" s="939"/>
      <c r="BB19" s="939"/>
      <c r="BC19" s="939"/>
      <c r="BD19" s="939"/>
      <c r="BE19" s="931"/>
      <c r="BF19" s="1206"/>
      <c r="BG19" s="936"/>
      <c r="BH19" s="936"/>
      <c r="BI19" s="932"/>
      <c r="BJ19" s="932"/>
      <c r="BK19" s="131">
        <f t="shared" si="0"/>
        <v>0</v>
      </c>
      <c r="BL19" s="695">
        <f t="shared" si="1"/>
        <v>0</v>
      </c>
      <c r="BM19" s="879"/>
      <c r="BN19" s="934"/>
      <c r="BO19" s="934"/>
      <c r="BP19" s="956"/>
      <c r="BQ19" s="958"/>
      <c r="BR19" s="881"/>
      <c r="BS19" s="956"/>
      <c r="BT19" s="958"/>
      <c r="BU19" s="881"/>
      <c r="BV19" s="956"/>
      <c r="BW19" s="958"/>
      <c r="BX19" s="881"/>
      <c r="BY19" s="956"/>
      <c r="BZ19" s="958"/>
      <c r="CA19" s="881"/>
    </row>
    <row r="20" spans="1:79" s="114" customFormat="1" x14ac:dyDescent="0.25">
      <c r="A20" s="1156" t="s">
        <v>2321</v>
      </c>
      <c r="B20" s="924"/>
      <c r="C20" s="925"/>
      <c r="D20" s="925"/>
      <c r="E20" s="925"/>
      <c r="F20" s="925"/>
      <c r="G20" s="926"/>
      <c r="H20" s="925"/>
      <c r="I20" s="925"/>
      <c r="J20" s="925"/>
      <c r="K20" s="925"/>
      <c r="L20" s="925"/>
      <c r="M20" s="927"/>
      <c r="N20" s="1234"/>
      <c r="O20" s="1234"/>
      <c r="P20" s="928"/>
      <c r="Q20" s="925"/>
      <c r="R20" s="925"/>
      <c r="S20" s="925"/>
      <c r="T20" s="929"/>
      <c r="U20" s="930"/>
      <c r="V20" s="931"/>
      <c r="W20" s="929"/>
      <c r="X20" s="930"/>
      <c r="Y20" s="931"/>
      <c r="Z20" s="929"/>
      <c r="AA20" s="930"/>
      <c r="AB20" s="931"/>
      <c r="AC20" s="929"/>
      <c r="AD20" s="930"/>
      <c r="AE20" s="931"/>
      <c r="AF20" s="931"/>
      <c r="AG20" s="932"/>
      <c r="AH20" s="879"/>
      <c r="AI20" s="933" t="s">
        <v>1982</v>
      </c>
      <c r="AJ20" s="932"/>
      <c r="AK20" s="932"/>
      <c r="AL20" s="934"/>
      <c r="AM20" s="935"/>
      <c r="AN20" s="936"/>
      <c r="AO20" s="936"/>
      <c r="AP20" s="937"/>
      <c r="AQ20" s="886"/>
      <c r="AR20" s="880" t="s">
        <v>1982</v>
      </c>
      <c r="AS20" s="1074"/>
      <c r="AT20" s="882"/>
      <c r="AU20" s="938"/>
      <c r="AV20" s="939"/>
      <c r="AW20" s="939"/>
      <c r="AX20" s="939"/>
      <c r="AY20" s="939"/>
      <c r="AZ20" s="939"/>
      <c r="BA20" s="939"/>
      <c r="BB20" s="939"/>
      <c r="BC20" s="939"/>
      <c r="BD20" s="939"/>
      <c r="BE20" s="931"/>
      <c r="BF20" s="1206"/>
      <c r="BG20" s="936"/>
      <c r="BH20" s="936"/>
      <c r="BI20" s="932"/>
      <c r="BJ20" s="932"/>
      <c r="BK20" s="131">
        <f t="shared" si="0"/>
        <v>0</v>
      </c>
      <c r="BL20" s="695">
        <f t="shared" si="1"/>
        <v>0</v>
      </c>
      <c r="BM20" s="879"/>
      <c r="BN20" s="934"/>
      <c r="BO20" s="934"/>
      <c r="BP20" s="956"/>
      <c r="BQ20" s="958"/>
      <c r="BR20" s="881"/>
      <c r="BS20" s="956"/>
      <c r="BT20" s="958"/>
      <c r="BU20" s="881"/>
      <c r="BV20" s="956"/>
      <c r="BW20" s="958"/>
      <c r="BX20" s="881"/>
      <c r="BY20" s="956"/>
      <c r="BZ20" s="958"/>
      <c r="CA20" s="881"/>
    </row>
    <row r="21" spans="1:79" s="114" customFormat="1" x14ac:dyDescent="0.25">
      <c r="A21" s="1156" t="s">
        <v>2322</v>
      </c>
      <c r="B21" s="924"/>
      <c r="C21" s="925"/>
      <c r="D21" s="925"/>
      <c r="E21" s="925"/>
      <c r="F21" s="925"/>
      <c r="G21" s="926"/>
      <c r="H21" s="925"/>
      <c r="I21" s="925"/>
      <c r="J21" s="925"/>
      <c r="K21" s="925"/>
      <c r="L21" s="925"/>
      <c r="M21" s="927"/>
      <c r="N21" s="1234"/>
      <c r="O21" s="1234"/>
      <c r="P21" s="928"/>
      <c r="Q21" s="925"/>
      <c r="R21" s="925"/>
      <c r="S21" s="925"/>
      <c r="T21" s="929"/>
      <c r="U21" s="930"/>
      <c r="V21" s="931"/>
      <c r="W21" s="929"/>
      <c r="X21" s="930"/>
      <c r="Y21" s="931"/>
      <c r="Z21" s="929"/>
      <c r="AA21" s="930"/>
      <c r="AB21" s="931"/>
      <c r="AC21" s="929"/>
      <c r="AD21" s="930"/>
      <c r="AE21" s="931"/>
      <c r="AF21" s="931"/>
      <c r="AG21" s="932"/>
      <c r="AH21" s="879"/>
      <c r="AI21" s="933" t="s">
        <v>1982</v>
      </c>
      <c r="AJ21" s="932"/>
      <c r="AK21" s="932"/>
      <c r="AL21" s="934"/>
      <c r="AM21" s="935"/>
      <c r="AN21" s="936"/>
      <c r="AO21" s="936"/>
      <c r="AP21" s="937"/>
      <c r="AQ21" s="886"/>
      <c r="AR21" s="880" t="s">
        <v>1982</v>
      </c>
      <c r="AS21" s="1074"/>
      <c r="AT21" s="882"/>
      <c r="AU21" s="938"/>
      <c r="AV21" s="939"/>
      <c r="AW21" s="939"/>
      <c r="AX21" s="939"/>
      <c r="AY21" s="939"/>
      <c r="AZ21" s="939"/>
      <c r="BA21" s="939"/>
      <c r="BB21" s="939"/>
      <c r="BC21" s="939"/>
      <c r="BD21" s="939"/>
      <c r="BE21" s="931"/>
      <c r="BF21" s="1206"/>
      <c r="BG21" s="936"/>
      <c r="BH21" s="936"/>
      <c r="BI21" s="932"/>
      <c r="BJ21" s="932"/>
      <c r="BK21" s="131">
        <f t="shared" si="0"/>
        <v>0</v>
      </c>
      <c r="BL21" s="695">
        <f t="shared" si="1"/>
        <v>0</v>
      </c>
      <c r="BM21" s="879"/>
      <c r="BN21" s="934"/>
      <c r="BO21" s="934"/>
      <c r="BP21" s="956"/>
      <c r="BQ21" s="958"/>
      <c r="BR21" s="881"/>
      <c r="BS21" s="956"/>
      <c r="BT21" s="958"/>
      <c r="BU21" s="881"/>
      <c r="BV21" s="956"/>
      <c r="BW21" s="958"/>
      <c r="BX21" s="881"/>
      <c r="BY21" s="956"/>
      <c r="BZ21" s="958"/>
      <c r="CA21" s="881"/>
    </row>
    <row r="22" spans="1:79" s="114" customFormat="1" x14ac:dyDescent="0.25">
      <c r="A22" s="1156" t="s">
        <v>2323</v>
      </c>
      <c r="B22" s="924"/>
      <c r="C22" s="925"/>
      <c r="D22" s="925"/>
      <c r="E22" s="925"/>
      <c r="F22" s="925"/>
      <c r="G22" s="926"/>
      <c r="H22" s="925"/>
      <c r="I22" s="925"/>
      <c r="J22" s="925"/>
      <c r="K22" s="925"/>
      <c r="L22" s="925"/>
      <c r="M22" s="927"/>
      <c r="N22" s="1234"/>
      <c r="O22" s="1234"/>
      <c r="P22" s="928"/>
      <c r="Q22" s="925"/>
      <c r="R22" s="925"/>
      <c r="S22" s="925"/>
      <c r="T22" s="929"/>
      <c r="U22" s="930"/>
      <c r="V22" s="931"/>
      <c r="W22" s="929"/>
      <c r="X22" s="930"/>
      <c r="Y22" s="931"/>
      <c r="Z22" s="929"/>
      <c r="AA22" s="930"/>
      <c r="AB22" s="931"/>
      <c r="AC22" s="929"/>
      <c r="AD22" s="930"/>
      <c r="AE22" s="931"/>
      <c r="AF22" s="931"/>
      <c r="AG22" s="932"/>
      <c r="AH22" s="879"/>
      <c r="AI22" s="933" t="s">
        <v>1982</v>
      </c>
      <c r="AJ22" s="932"/>
      <c r="AK22" s="932"/>
      <c r="AL22" s="934"/>
      <c r="AM22" s="935"/>
      <c r="AN22" s="936"/>
      <c r="AO22" s="936"/>
      <c r="AP22" s="937"/>
      <c r="AQ22" s="886"/>
      <c r="AR22" s="880" t="s">
        <v>1982</v>
      </c>
      <c r="AS22" s="1074"/>
      <c r="AT22" s="882"/>
      <c r="AU22" s="938"/>
      <c r="AV22" s="939"/>
      <c r="AW22" s="939"/>
      <c r="AX22" s="939"/>
      <c r="AY22" s="939"/>
      <c r="AZ22" s="939"/>
      <c r="BA22" s="939"/>
      <c r="BB22" s="939"/>
      <c r="BC22" s="939"/>
      <c r="BD22" s="939"/>
      <c r="BE22" s="931"/>
      <c r="BF22" s="1206"/>
      <c r="BG22" s="936"/>
      <c r="BH22" s="936"/>
      <c r="BI22" s="932"/>
      <c r="BJ22" s="932"/>
      <c r="BK22" s="131">
        <f t="shared" si="0"/>
        <v>0</v>
      </c>
      <c r="BL22" s="695">
        <f t="shared" si="1"/>
        <v>0</v>
      </c>
      <c r="BM22" s="879"/>
      <c r="BN22" s="934"/>
      <c r="BO22" s="934"/>
      <c r="BP22" s="956"/>
      <c r="BQ22" s="958"/>
      <c r="BR22" s="881"/>
      <c r="BS22" s="956"/>
      <c r="BT22" s="958"/>
      <c r="BU22" s="881"/>
      <c r="BV22" s="956"/>
      <c r="BW22" s="958"/>
      <c r="BX22" s="881"/>
      <c r="BY22" s="956"/>
      <c r="BZ22" s="958"/>
      <c r="CA22" s="881"/>
    </row>
    <row r="23" spans="1:79" s="114" customFormat="1" x14ac:dyDescent="0.25">
      <c r="A23" s="1156" t="s">
        <v>2324</v>
      </c>
      <c r="B23" s="924"/>
      <c r="C23" s="925"/>
      <c r="D23" s="925"/>
      <c r="E23" s="925"/>
      <c r="F23" s="925"/>
      <c r="G23" s="926"/>
      <c r="H23" s="925"/>
      <c r="I23" s="925"/>
      <c r="J23" s="925"/>
      <c r="K23" s="925"/>
      <c r="L23" s="925"/>
      <c r="M23" s="927"/>
      <c r="N23" s="1234"/>
      <c r="O23" s="1234"/>
      <c r="P23" s="928"/>
      <c r="Q23" s="925"/>
      <c r="R23" s="925"/>
      <c r="S23" s="925"/>
      <c r="T23" s="929"/>
      <c r="U23" s="930"/>
      <c r="V23" s="931"/>
      <c r="W23" s="929"/>
      <c r="X23" s="930"/>
      <c r="Y23" s="931"/>
      <c r="Z23" s="929"/>
      <c r="AA23" s="930"/>
      <c r="AB23" s="931"/>
      <c r="AC23" s="929"/>
      <c r="AD23" s="930"/>
      <c r="AE23" s="931"/>
      <c r="AF23" s="931"/>
      <c r="AG23" s="932"/>
      <c r="AH23" s="879"/>
      <c r="AI23" s="933" t="s">
        <v>1982</v>
      </c>
      <c r="AJ23" s="932"/>
      <c r="AK23" s="932"/>
      <c r="AL23" s="934"/>
      <c r="AM23" s="935"/>
      <c r="AN23" s="936"/>
      <c r="AO23" s="936"/>
      <c r="AP23" s="937"/>
      <c r="AQ23" s="886"/>
      <c r="AR23" s="880" t="s">
        <v>1982</v>
      </c>
      <c r="AS23" s="1074"/>
      <c r="AT23" s="882"/>
      <c r="AU23" s="938"/>
      <c r="AV23" s="939"/>
      <c r="AW23" s="939"/>
      <c r="AX23" s="939"/>
      <c r="AY23" s="939"/>
      <c r="AZ23" s="939"/>
      <c r="BA23" s="939"/>
      <c r="BB23" s="939"/>
      <c r="BC23" s="939"/>
      <c r="BD23" s="939"/>
      <c r="BE23" s="931"/>
      <c r="BF23" s="1206"/>
      <c r="BG23" s="936"/>
      <c r="BH23" s="936"/>
      <c r="BI23" s="932"/>
      <c r="BJ23" s="932"/>
      <c r="BK23" s="131">
        <f t="shared" si="0"/>
        <v>0</v>
      </c>
      <c r="BL23" s="695">
        <f t="shared" si="1"/>
        <v>0</v>
      </c>
      <c r="BM23" s="879"/>
      <c r="BN23" s="934"/>
      <c r="BO23" s="934"/>
      <c r="BP23" s="956"/>
      <c r="BQ23" s="958"/>
      <c r="BR23" s="881"/>
      <c r="BS23" s="956"/>
      <c r="BT23" s="958"/>
      <c r="BU23" s="881"/>
      <c r="BV23" s="956"/>
      <c r="BW23" s="958"/>
      <c r="BX23" s="881"/>
      <c r="BY23" s="956"/>
      <c r="BZ23" s="958"/>
      <c r="CA23" s="881"/>
    </row>
    <row r="24" spans="1:79" s="114" customFormat="1" ht="30" x14ac:dyDescent="0.25">
      <c r="A24" s="1156" t="s">
        <v>2325</v>
      </c>
      <c r="B24" s="924"/>
      <c r="C24" s="925"/>
      <c r="D24" s="925"/>
      <c r="E24" s="925"/>
      <c r="F24" s="925"/>
      <c r="G24" s="926"/>
      <c r="H24" s="925"/>
      <c r="I24" s="925"/>
      <c r="J24" s="925"/>
      <c r="K24" s="925"/>
      <c r="L24" s="925"/>
      <c r="M24" s="927"/>
      <c r="N24" s="1234"/>
      <c r="O24" s="1234"/>
      <c r="P24" s="928"/>
      <c r="Q24" s="925"/>
      <c r="R24" s="925"/>
      <c r="S24" s="925"/>
      <c r="T24" s="929"/>
      <c r="U24" s="930"/>
      <c r="V24" s="931"/>
      <c r="W24" s="929"/>
      <c r="X24" s="930"/>
      <c r="Y24" s="931"/>
      <c r="Z24" s="929"/>
      <c r="AA24" s="930"/>
      <c r="AB24" s="931"/>
      <c r="AC24" s="929"/>
      <c r="AD24" s="930"/>
      <c r="AE24" s="931"/>
      <c r="AF24" s="931"/>
      <c r="AG24" s="932"/>
      <c r="AH24" s="879"/>
      <c r="AI24" s="933" t="s">
        <v>1982</v>
      </c>
      <c r="AJ24" s="932"/>
      <c r="AK24" s="932"/>
      <c r="AL24" s="934"/>
      <c r="AM24" s="935"/>
      <c r="AN24" s="936"/>
      <c r="AO24" s="936"/>
      <c r="AP24" s="937"/>
      <c r="AQ24" s="886"/>
      <c r="AR24" s="880" t="s">
        <v>1982</v>
      </c>
      <c r="AS24" s="1074"/>
      <c r="AT24" s="882"/>
      <c r="AU24" s="938"/>
      <c r="AV24" s="939"/>
      <c r="AW24" s="939"/>
      <c r="AX24" s="939"/>
      <c r="AY24" s="939"/>
      <c r="AZ24" s="939"/>
      <c r="BA24" s="939"/>
      <c r="BB24" s="939"/>
      <c r="BC24" s="939"/>
      <c r="BD24" s="939"/>
      <c r="BE24" s="931"/>
      <c r="BF24" s="1206"/>
      <c r="BG24" s="936"/>
      <c r="BH24" s="936"/>
      <c r="BI24" s="932"/>
      <c r="BJ24" s="932"/>
      <c r="BK24" s="131">
        <f t="shared" si="0"/>
        <v>0</v>
      </c>
      <c r="BL24" s="695">
        <f t="shared" si="1"/>
        <v>0</v>
      </c>
      <c r="BM24" s="879"/>
      <c r="BN24" s="934"/>
      <c r="BO24" s="934"/>
      <c r="BP24" s="956"/>
      <c r="BQ24" s="958"/>
      <c r="BR24" s="881"/>
      <c r="BS24" s="956"/>
      <c r="BT24" s="958"/>
      <c r="BU24" s="881"/>
      <c r="BV24" s="956"/>
      <c r="BW24" s="958"/>
      <c r="BX24" s="881"/>
      <c r="BY24" s="956"/>
      <c r="BZ24" s="958"/>
      <c r="CA24" s="881"/>
    </row>
    <row r="25" spans="1:79" s="114" customFormat="1" ht="30" x14ac:dyDescent="0.25">
      <c r="A25" s="1156" t="s">
        <v>2326</v>
      </c>
      <c r="B25" s="924"/>
      <c r="C25" s="925"/>
      <c r="D25" s="925"/>
      <c r="E25" s="925"/>
      <c r="F25" s="925"/>
      <c r="G25" s="926"/>
      <c r="H25" s="925"/>
      <c r="I25" s="925"/>
      <c r="J25" s="925"/>
      <c r="K25" s="925"/>
      <c r="L25" s="925"/>
      <c r="M25" s="927"/>
      <c r="N25" s="1234"/>
      <c r="O25" s="1234"/>
      <c r="P25" s="928"/>
      <c r="Q25" s="925"/>
      <c r="R25" s="925"/>
      <c r="S25" s="925"/>
      <c r="T25" s="929"/>
      <c r="U25" s="930"/>
      <c r="V25" s="931"/>
      <c r="W25" s="929"/>
      <c r="X25" s="930"/>
      <c r="Y25" s="931"/>
      <c r="Z25" s="929"/>
      <c r="AA25" s="930"/>
      <c r="AB25" s="931"/>
      <c r="AC25" s="929"/>
      <c r="AD25" s="930"/>
      <c r="AE25" s="931"/>
      <c r="AF25" s="931"/>
      <c r="AG25" s="932"/>
      <c r="AH25" s="879"/>
      <c r="AI25" s="933" t="s">
        <v>1982</v>
      </c>
      <c r="AJ25" s="932"/>
      <c r="AK25" s="932"/>
      <c r="AL25" s="934"/>
      <c r="AM25" s="935"/>
      <c r="AN25" s="936"/>
      <c r="AO25" s="936"/>
      <c r="AP25" s="937"/>
      <c r="AQ25" s="886"/>
      <c r="AR25" s="880" t="s">
        <v>1982</v>
      </c>
      <c r="AS25" s="1074"/>
      <c r="AT25" s="882"/>
      <c r="AU25" s="938"/>
      <c r="AV25" s="939"/>
      <c r="AW25" s="939"/>
      <c r="AX25" s="939"/>
      <c r="AY25" s="939"/>
      <c r="AZ25" s="939"/>
      <c r="BA25" s="939"/>
      <c r="BB25" s="939"/>
      <c r="BC25" s="939"/>
      <c r="BD25" s="939"/>
      <c r="BE25" s="931"/>
      <c r="BF25" s="1206"/>
      <c r="BG25" s="936"/>
      <c r="BH25" s="936"/>
      <c r="BI25" s="932"/>
      <c r="BJ25" s="932"/>
      <c r="BK25" s="131">
        <f t="shared" si="0"/>
        <v>0</v>
      </c>
      <c r="BL25" s="695">
        <f t="shared" si="1"/>
        <v>0</v>
      </c>
      <c r="BM25" s="879"/>
      <c r="BN25" s="934"/>
      <c r="BO25" s="934"/>
      <c r="BP25" s="956"/>
      <c r="BQ25" s="958"/>
      <c r="BR25" s="881"/>
      <c r="BS25" s="956"/>
      <c r="BT25" s="958"/>
      <c r="BU25" s="881"/>
      <c r="BV25" s="956"/>
      <c r="BW25" s="958"/>
      <c r="BX25" s="881"/>
      <c r="BY25" s="956"/>
      <c r="BZ25" s="958"/>
      <c r="CA25" s="881"/>
    </row>
    <row r="26" spans="1:79" s="114" customFormat="1" ht="30" x14ac:dyDescent="0.25">
      <c r="A26" s="1156" t="s">
        <v>2327</v>
      </c>
      <c r="B26" s="924"/>
      <c r="C26" s="925"/>
      <c r="D26" s="925"/>
      <c r="E26" s="925"/>
      <c r="F26" s="925"/>
      <c r="G26" s="926"/>
      <c r="H26" s="925"/>
      <c r="I26" s="925"/>
      <c r="J26" s="925"/>
      <c r="K26" s="925"/>
      <c r="L26" s="925"/>
      <c r="M26" s="927"/>
      <c r="N26" s="1234"/>
      <c r="O26" s="1234"/>
      <c r="P26" s="928"/>
      <c r="Q26" s="925"/>
      <c r="R26" s="925"/>
      <c r="S26" s="925"/>
      <c r="T26" s="929"/>
      <c r="U26" s="930"/>
      <c r="V26" s="931"/>
      <c r="W26" s="929"/>
      <c r="X26" s="930"/>
      <c r="Y26" s="931"/>
      <c r="Z26" s="929"/>
      <c r="AA26" s="930"/>
      <c r="AB26" s="931"/>
      <c r="AC26" s="929"/>
      <c r="AD26" s="930"/>
      <c r="AE26" s="931"/>
      <c r="AF26" s="931"/>
      <c r="AG26" s="932"/>
      <c r="AH26" s="879"/>
      <c r="AI26" s="933" t="s">
        <v>1982</v>
      </c>
      <c r="AJ26" s="932"/>
      <c r="AK26" s="932"/>
      <c r="AL26" s="934"/>
      <c r="AM26" s="935"/>
      <c r="AN26" s="936"/>
      <c r="AO26" s="936"/>
      <c r="AP26" s="937"/>
      <c r="AQ26" s="886"/>
      <c r="AR26" s="880" t="s">
        <v>1982</v>
      </c>
      <c r="AS26" s="1074"/>
      <c r="AT26" s="882"/>
      <c r="AU26" s="938"/>
      <c r="AV26" s="939"/>
      <c r="AW26" s="939"/>
      <c r="AX26" s="939"/>
      <c r="AY26" s="939"/>
      <c r="AZ26" s="939"/>
      <c r="BA26" s="939"/>
      <c r="BB26" s="939"/>
      <c r="BC26" s="939"/>
      <c r="BD26" s="939"/>
      <c r="BE26" s="931"/>
      <c r="BF26" s="1206"/>
      <c r="BG26" s="936"/>
      <c r="BH26" s="936"/>
      <c r="BI26" s="932"/>
      <c r="BJ26" s="932"/>
      <c r="BK26" s="131">
        <f t="shared" si="0"/>
        <v>0</v>
      </c>
      <c r="BL26" s="695">
        <f t="shared" si="1"/>
        <v>0</v>
      </c>
      <c r="BM26" s="879"/>
      <c r="BN26" s="934"/>
      <c r="BO26" s="934"/>
      <c r="BP26" s="956"/>
      <c r="BQ26" s="958"/>
      <c r="BR26" s="881"/>
      <c r="BS26" s="956"/>
      <c r="BT26" s="958"/>
      <c r="BU26" s="881"/>
      <c r="BV26" s="956"/>
      <c r="BW26" s="958"/>
      <c r="BX26" s="881"/>
      <c r="BY26" s="956"/>
      <c r="BZ26" s="958"/>
      <c r="CA26" s="881"/>
    </row>
    <row r="27" spans="1:79" s="114" customFormat="1" ht="30" x14ac:dyDescent="0.25">
      <c r="A27" s="1156" t="s">
        <v>2328</v>
      </c>
      <c r="B27" s="924"/>
      <c r="C27" s="925"/>
      <c r="D27" s="925"/>
      <c r="E27" s="925"/>
      <c r="F27" s="925"/>
      <c r="G27" s="926"/>
      <c r="H27" s="925"/>
      <c r="I27" s="925"/>
      <c r="J27" s="925"/>
      <c r="K27" s="925"/>
      <c r="L27" s="925"/>
      <c r="M27" s="927"/>
      <c r="N27" s="1234"/>
      <c r="O27" s="1234"/>
      <c r="P27" s="928"/>
      <c r="Q27" s="925"/>
      <c r="R27" s="925"/>
      <c r="S27" s="925"/>
      <c r="T27" s="929"/>
      <c r="U27" s="930"/>
      <c r="V27" s="931"/>
      <c r="W27" s="929"/>
      <c r="X27" s="930"/>
      <c r="Y27" s="931"/>
      <c r="Z27" s="929"/>
      <c r="AA27" s="930"/>
      <c r="AB27" s="931"/>
      <c r="AC27" s="929"/>
      <c r="AD27" s="930"/>
      <c r="AE27" s="931"/>
      <c r="AF27" s="931"/>
      <c r="AG27" s="932"/>
      <c r="AH27" s="879"/>
      <c r="AI27" s="933" t="s">
        <v>1982</v>
      </c>
      <c r="AJ27" s="932"/>
      <c r="AK27" s="932"/>
      <c r="AL27" s="934"/>
      <c r="AM27" s="935"/>
      <c r="AN27" s="936"/>
      <c r="AO27" s="936"/>
      <c r="AP27" s="937"/>
      <c r="AQ27" s="886"/>
      <c r="AR27" s="880" t="s">
        <v>1982</v>
      </c>
      <c r="AS27" s="1074"/>
      <c r="AT27" s="882"/>
      <c r="AU27" s="938"/>
      <c r="AV27" s="939"/>
      <c r="AW27" s="939"/>
      <c r="AX27" s="939"/>
      <c r="AY27" s="939"/>
      <c r="AZ27" s="939"/>
      <c r="BA27" s="939"/>
      <c r="BB27" s="939"/>
      <c r="BC27" s="939"/>
      <c r="BD27" s="939"/>
      <c r="BE27" s="931"/>
      <c r="BF27" s="1206"/>
      <c r="BG27" s="936"/>
      <c r="BH27" s="936"/>
      <c r="BI27" s="932"/>
      <c r="BJ27" s="932"/>
      <c r="BK27" s="131">
        <f t="shared" si="0"/>
        <v>0</v>
      </c>
      <c r="BL27" s="695">
        <f t="shared" si="1"/>
        <v>0</v>
      </c>
      <c r="BM27" s="879"/>
      <c r="BN27" s="934"/>
      <c r="BO27" s="934"/>
      <c r="BP27" s="956"/>
      <c r="BQ27" s="958"/>
      <c r="BR27" s="881"/>
      <c r="BS27" s="956"/>
      <c r="BT27" s="958"/>
      <c r="BU27" s="881"/>
      <c r="BV27" s="956"/>
      <c r="BW27" s="958"/>
      <c r="BX27" s="881"/>
      <c r="BY27" s="956"/>
      <c r="BZ27" s="958"/>
      <c r="CA27" s="881"/>
    </row>
    <row r="28" spans="1:79" s="114" customFormat="1" ht="30" x14ac:dyDescent="0.25">
      <c r="A28" s="1156" t="s">
        <v>2329</v>
      </c>
      <c r="B28" s="924"/>
      <c r="C28" s="925"/>
      <c r="D28" s="925"/>
      <c r="E28" s="925"/>
      <c r="F28" s="925"/>
      <c r="G28" s="926"/>
      <c r="H28" s="925"/>
      <c r="I28" s="925"/>
      <c r="J28" s="925"/>
      <c r="K28" s="925"/>
      <c r="L28" s="925"/>
      <c r="M28" s="927"/>
      <c r="N28" s="1234"/>
      <c r="O28" s="1234"/>
      <c r="P28" s="928"/>
      <c r="Q28" s="925"/>
      <c r="R28" s="925"/>
      <c r="S28" s="925"/>
      <c r="T28" s="929"/>
      <c r="U28" s="930"/>
      <c r="V28" s="931"/>
      <c r="W28" s="929"/>
      <c r="X28" s="930"/>
      <c r="Y28" s="931"/>
      <c r="Z28" s="929"/>
      <c r="AA28" s="930"/>
      <c r="AB28" s="931"/>
      <c r="AC28" s="929"/>
      <c r="AD28" s="930"/>
      <c r="AE28" s="931"/>
      <c r="AF28" s="931"/>
      <c r="AG28" s="932"/>
      <c r="AH28" s="879"/>
      <c r="AI28" s="933" t="s">
        <v>1982</v>
      </c>
      <c r="AJ28" s="932"/>
      <c r="AK28" s="932"/>
      <c r="AL28" s="934"/>
      <c r="AM28" s="935"/>
      <c r="AN28" s="936"/>
      <c r="AO28" s="936"/>
      <c r="AP28" s="937"/>
      <c r="AQ28" s="886"/>
      <c r="AR28" s="880" t="s">
        <v>1982</v>
      </c>
      <c r="AS28" s="1074"/>
      <c r="AT28" s="882"/>
      <c r="AU28" s="938"/>
      <c r="AV28" s="939"/>
      <c r="AW28" s="939"/>
      <c r="AX28" s="939"/>
      <c r="AY28" s="939"/>
      <c r="AZ28" s="939"/>
      <c r="BA28" s="939"/>
      <c r="BB28" s="939"/>
      <c r="BC28" s="939"/>
      <c r="BD28" s="939"/>
      <c r="BE28" s="931"/>
      <c r="BF28" s="1206"/>
      <c r="BG28" s="936"/>
      <c r="BH28" s="936"/>
      <c r="BI28" s="932"/>
      <c r="BJ28" s="932"/>
      <c r="BK28" s="131">
        <f t="shared" si="0"/>
        <v>0</v>
      </c>
      <c r="BL28" s="695">
        <f t="shared" si="1"/>
        <v>0</v>
      </c>
      <c r="BM28" s="879"/>
      <c r="BN28" s="934"/>
      <c r="BO28" s="934"/>
      <c r="BP28" s="956"/>
      <c r="BQ28" s="958"/>
      <c r="BR28" s="881"/>
      <c r="BS28" s="956"/>
      <c r="BT28" s="958"/>
      <c r="BU28" s="881"/>
      <c r="BV28" s="956"/>
      <c r="BW28" s="958"/>
      <c r="BX28" s="881"/>
      <c r="BY28" s="956"/>
      <c r="BZ28" s="958"/>
      <c r="CA28" s="881"/>
    </row>
    <row r="29" spans="1:79" s="114" customFormat="1" ht="30" x14ac:dyDescent="0.25">
      <c r="A29" s="1156" t="s">
        <v>2330</v>
      </c>
      <c r="B29" s="924"/>
      <c r="C29" s="925"/>
      <c r="D29" s="925"/>
      <c r="E29" s="925"/>
      <c r="F29" s="925"/>
      <c r="G29" s="926"/>
      <c r="H29" s="925"/>
      <c r="I29" s="925"/>
      <c r="J29" s="925"/>
      <c r="K29" s="925"/>
      <c r="L29" s="925"/>
      <c r="M29" s="927"/>
      <c r="N29" s="1234"/>
      <c r="O29" s="1234"/>
      <c r="P29" s="928"/>
      <c r="Q29" s="925"/>
      <c r="R29" s="925"/>
      <c r="S29" s="925"/>
      <c r="T29" s="929"/>
      <c r="U29" s="930"/>
      <c r="V29" s="931"/>
      <c r="W29" s="929"/>
      <c r="X29" s="930"/>
      <c r="Y29" s="931"/>
      <c r="Z29" s="929"/>
      <c r="AA29" s="930"/>
      <c r="AB29" s="931"/>
      <c r="AC29" s="929"/>
      <c r="AD29" s="930"/>
      <c r="AE29" s="931"/>
      <c r="AF29" s="931"/>
      <c r="AG29" s="932"/>
      <c r="AH29" s="879"/>
      <c r="AI29" s="933" t="s">
        <v>1982</v>
      </c>
      <c r="AJ29" s="932"/>
      <c r="AK29" s="932"/>
      <c r="AL29" s="934"/>
      <c r="AM29" s="935"/>
      <c r="AN29" s="936"/>
      <c r="AO29" s="936"/>
      <c r="AP29" s="937"/>
      <c r="AQ29" s="886"/>
      <c r="AR29" s="880" t="s">
        <v>1982</v>
      </c>
      <c r="AS29" s="1074"/>
      <c r="AT29" s="882"/>
      <c r="AU29" s="938"/>
      <c r="AV29" s="939"/>
      <c r="AW29" s="939"/>
      <c r="AX29" s="939"/>
      <c r="AY29" s="939"/>
      <c r="AZ29" s="939"/>
      <c r="BA29" s="939"/>
      <c r="BB29" s="939"/>
      <c r="BC29" s="939"/>
      <c r="BD29" s="939"/>
      <c r="BE29" s="931"/>
      <c r="BF29" s="1206"/>
      <c r="BG29" s="936"/>
      <c r="BH29" s="936"/>
      <c r="BI29" s="932"/>
      <c r="BJ29" s="932"/>
      <c r="BK29" s="131">
        <f t="shared" si="0"/>
        <v>0</v>
      </c>
      <c r="BL29" s="695">
        <f t="shared" si="1"/>
        <v>0</v>
      </c>
      <c r="BM29" s="879"/>
      <c r="BN29" s="934"/>
      <c r="BO29" s="934"/>
      <c r="BP29" s="956"/>
      <c r="BQ29" s="958"/>
      <c r="BR29" s="881"/>
      <c r="BS29" s="956"/>
      <c r="BT29" s="958"/>
      <c r="BU29" s="881"/>
      <c r="BV29" s="956"/>
      <c r="BW29" s="958"/>
      <c r="BX29" s="881"/>
      <c r="BY29" s="956"/>
      <c r="BZ29" s="958"/>
      <c r="CA29" s="881"/>
    </row>
    <row r="30" spans="1:79" s="114" customFormat="1" ht="30" x14ac:dyDescent="0.25">
      <c r="A30" s="1156" t="s">
        <v>2331</v>
      </c>
      <c r="B30" s="924"/>
      <c r="C30" s="925"/>
      <c r="D30" s="925"/>
      <c r="E30" s="925"/>
      <c r="F30" s="925"/>
      <c r="G30" s="926"/>
      <c r="H30" s="925"/>
      <c r="I30" s="925"/>
      <c r="J30" s="925"/>
      <c r="K30" s="925"/>
      <c r="L30" s="925"/>
      <c r="M30" s="927"/>
      <c r="N30" s="1234"/>
      <c r="O30" s="1234"/>
      <c r="P30" s="928"/>
      <c r="Q30" s="925"/>
      <c r="R30" s="925"/>
      <c r="S30" s="925"/>
      <c r="T30" s="929"/>
      <c r="U30" s="930"/>
      <c r="V30" s="931"/>
      <c r="W30" s="929"/>
      <c r="X30" s="930"/>
      <c r="Y30" s="931"/>
      <c r="Z30" s="929"/>
      <c r="AA30" s="930"/>
      <c r="AB30" s="931"/>
      <c r="AC30" s="929"/>
      <c r="AD30" s="930"/>
      <c r="AE30" s="931"/>
      <c r="AF30" s="931"/>
      <c r="AG30" s="932"/>
      <c r="AH30" s="879"/>
      <c r="AI30" s="933" t="s">
        <v>1982</v>
      </c>
      <c r="AJ30" s="932"/>
      <c r="AK30" s="932"/>
      <c r="AL30" s="934"/>
      <c r="AM30" s="935"/>
      <c r="AN30" s="936"/>
      <c r="AO30" s="936"/>
      <c r="AP30" s="937"/>
      <c r="AQ30" s="886"/>
      <c r="AR30" s="880" t="s">
        <v>1982</v>
      </c>
      <c r="AS30" s="1074"/>
      <c r="AT30" s="882"/>
      <c r="AU30" s="938"/>
      <c r="AV30" s="939"/>
      <c r="AW30" s="939"/>
      <c r="AX30" s="939"/>
      <c r="AY30" s="939"/>
      <c r="AZ30" s="939"/>
      <c r="BA30" s="939"/>
      <c r="BB30" s="939"/>
      <c r="BC30" s="939"/>
      <c r="BD30" s="939"/>
      <c r="BE30" s="931"/>
      <c r="BF30" s="1206"/>
      <c r="BG30" s="936"/>
      <c r="BH30" s="936"/>
      <c r="BI30" s="932"/>
      <c r="BJ30" s="932"/>
      <c r="BK30" s="131">
        <f t="shared" si="0"/>
        <v>0</v>
      </c>
      <c r="BL30" s="695">
        <f t="shared" si="1"/>
        <v>0</v>
      </c>
      <c r="BM30" s="879"/>
      <c r="BN30" s="934"/>
      <c r="BO30" s="934"/>
      <c r="BP30" s="956"/>
      <c r="BQ30" s="958"/>
      <c r="BR30" s="881"/>
      <c r="BS30" s="956"/>
      <c r="BT30" s="958"/>
      <c r="BU30" s="881"/>
      <c r="BV30" s="956"/>
      <c r="BW30" s="958"/>
      <c r="BX30" s="881"/>
      <c r="BY30" s="956"/>
      <c r="BZ30" s="958"/>
      <c r="CA30" s="881"/>
    </row>
    <row r="31" spans="1:79" s="114" customFormat="1" ht="30" x14ac:dyDescent="0.25">
      <c r="A31" s="1156" t="s">
        <v>2332</v>
      </c>
      <c r="B31" s="924"/>
      <c r="C31" s="925"/>
      <c r="D31" s="925"/>
      <c r="E31" s="925"/>
      <c r="F31" s="925"/>
      <c r="G31" s="926"/>
      <c r="H31" s="925"/>
      <c r="I31" s="925"/>
      <c r="J31" s="925"/>
      <c r="K31" s="925"/>
      <c r="L31" s="925"/>
      <c r="M31" s="927"/>
      <c r="N31" s="1234"/>
      <c r="O31" s="1234"/>
      <c r="P31" s="928"/>
      <c r="Q31" s="925"/>
      <c r="R31" s="925"/>
      <c r="S31" s="925"/>
      <c r="T31" s="929"/>
      <c r="U31" s="930"/>
      <c r="V31" s="931"/>
      <c r="W31" s="929"/>
      <c r="X31" s="930"/>
      <c r="Y31" s="931"/>
      <c r="Z31" s="929"/>
      <c r="AA31" s="930"/>
      <c r="AB31" s="931"/>
      <c r="AC31" s="929"/>
      <c r="AD31" s="930"/>
      <c r="AE31" s="931"/>
      <c r="AF31" s="931"/>
      <c r="AG31" s="932"/>
      <c r="AH31" s="879"/>
      <c r="AI31" s="933" t="s">
        <v>1982</v>
      </c>
      <c r="AJ31" s="932"/>
      <c r="AK31" s="932"/>
      <c r="AL31" s="934"/>
      <c r="AM31" s="935"/>
      <c r="AN31" s="936"/>
      <c r="AO31" s="936"/>
      <c r="AP31" s="937"/>
      <c r="AQ31" s="886"/>
      <c r="AR31" s="880" t="s">
        <v>1982</v>
      </c>
      <c r="AS31" s="1074"/>
      <c r="AT31" s="882"/>
      <c r="AU31" s="938"/>
      <c r="AV31" s="939"/>
      <c r="AW31" s="939"/>
      <c r="AX31" s="939"/>
      <c r="AY31" s="939"/>
      <c r="AZ31" s="939"/>
      <c r="BA31" s="939"/>
      <c r="BB31" s="939"/>
      <c r="BC31" s="939"/>
      <c r="BD31" s="939"/>
      <c r="BE31" s="931"/>
      <c r="BF31" s="1206"/>
      <c r="BG31" s="936"/>
      <c r="BH31" s="936"/>
      <c r="BI31" s="932"/>
      <c r="BJ31" s="932"/>
      <c r="BK31" s="131">
        <f t="shared" si="0"/>
        <v>0</v>
      </c>
      <c r="BL31" s="695">
        <f t="shared" si="1"/>
        <v>0</v>
      </c>
      <c r="BM31" s="879"/>
      <c r="BN31" s="934"/>
      <c r="BO31" s="934"/>
      <c r="BP31" s="956"/>
      <c r="BQ31" s="958"/>
      <c r="BR31" s="881"/>
      <c r="BS31" s="956"/>
      <c r="BT31" s="958"/>
      <c r="BU31" s="881"/>
      <c r="BV31" s="956"/>
      <c r="BW31" s="958"/>
      <c r="BX31" s="881"/>
      <c r="BY31" s="956"/>
      <c r="BZ31" s="958"/>
      <c r="CA31" s="881"/>
    </row>
    <row r="32" spans="1:79" s="114" customFormat="1" ht="30" x14ac:dyDescent="0.25">
      <c r="A32" s="1156" t="s">
        <v>2333</v>
      </c>
      <c r="B32" s="924"/>
      <c r="C32" s="925"/>
      <c r="D32" s="925"/>
      <c r="E32" s="925"/>
      <c r="F32" s="925"/>
      <c r="G32" s="926"/>
      <c r="H32" s="925"/>
      <c r="I32" s="925"/>
      <c r="J32" s="925"/>
      <c r="K32" s="925"/>
      <c r="L32" s="925"/>
      <c r="M32" s="927"/>
      <c r="N32" s="1234"/>
      <c r="O32" s="1234"/>
      <c r="P32" s="928"/>
      <c r="Q32" s="925"/>
      <c r="R32" s="925"/>
      <c r="S32" s="925"/>
      <c r="T32" s="929"/>
      <c r="U32" s="930"/>
      <c r="V32" s="931"/>
      <c r="W32" s="929"/>
      <c r="X32" s="930"/>
      <c r="Y32" s="931"/>
      <c r="Z32" s="929"/>
      <c r="AA32" s="930"/>
      <c r="AB32" s="931"/>
      <c r="AC32" s="929"/>
      <c r="AD32" s="930"/>
      <c r="AE32" s="931"/>
      <c r="AF32" s="931"/>
      <c r="AG32" s="932"/>
      <c r="AH32" s="879"/>
      <c r="AI32" s="933" t="s">
        <v>1982</v>
      </c>
      <c r="AJ32" s="932"/>
      <c r="AK32" s="932"/>
      <c r="AL32" s="934"/>
      <c r="AM32" s="935"/>
      <c r="AN32" s="936"/>
      <c r="AO32" s="936"/>
      <c r="AP32" s="937"/>
      <c r="AQ32" s="886"/>
      <c r="AR32" s="880" t="s">
        <v>1982</v>
      </c>
      <c r="AS32" s="1074"/>
      <c r="AT32" s="882"/>
      <c r="AU32" s="938"/>
      <c r="AV32" s="939"/>
      <c r="AW32" s="939"/>
      <c r="AX32" s="939"/>
      <c r="AY32" s="939"/>
      <c r="AZ32" s="939"/>
      <c r="BA32" s="939"/>
      <c r="BB32" s="939"/>
      <c r="BC32" s="939"/>
      <c r="BD32" s="939"/>
      <c r="BE32" s="931"/>
      <c r="BF32" s="1206"/>
      <c r="BG32" s="936"/>
      <c r="BH32" s="936"/>
      <c r="BI32" s="932"/>
      <c r="BJ32" s="932"/>
      <c r="BK32" s="131">
        <f t="shared" si="0"/>
        <v>0</v>
      </c>
      <c r="BL32" s="695">
        <f t="shared" si="1"/>
        <v>0</v>
      </c>
      <c r="BM32" s="879"/>
      <c r="BN32" s="934"/>
      <c r="BO32" s="934"/>
      <c r="BP32" s="956"/>
      <c r="BQ32" s="958"/>
      <c r="BR32" s="881"/>
      <c r="BS32" s="956"/>
      <c r="BT32" s="958"/>
      <c r="BU32" s="881"/>
      <c r="BV32" s="956"/>
      <c r="BW32" s="958"/>
      <c r="BX32" s="881"/>
      <c r="BY32" s="956"/>
      <c r="BZ32" s="958"/>
      <c r="CA32" s="881"/>
    </row>
    <row r="33" spans="1:79" s="114" customFormat="1" ht="30" x14ac:dyDescent="0.25">
      <c r="A33" s="1156" t="s">
        <v>2334</v>
      </c>
      <c r="B33" s="924"/>
      <c r="C33" s="925"/>
      <c r="D33" s="925"/>
      <c r="E33" s="925"/>
      <c r="F33" s="925"/>
      <c r="G33" s="926"/>
      <c r="H33" s="925"/>
      <c r="I33" s="925"/>
      <c r="J33" s="925"/>
      <c r="K33" s="925"/>
      <c r="L33" s="925"/>
      <c r="M33" s="927"/>
      <c r="N33" s="1234"/>
      <c r="O33" s="1234"/>
      <c r="P33" s="928"/>
      <c r="Q33" s="925"/>
      <c r="R33" s="925"/>
      <c r="S33" s="925"/>
      <c r="T33" s="929"/>
      <c r="U33" s="930"/>
      <c r="V33" s="931"/>
      <c r="W33" s="929"/>
      <c r="X33" s="930"/>
      <c r="Y33" s="931"/>
      <c r="Z33" s="929"/>
      <c r="AA33" s="930"/>
      <c r="AB33" s="931"/>
      <c r="AC33" s="929"/>
      <c r="AD33" s="930"/>
      <c r="AE33" s="931"/>
      <c r="AF33" s="931"/>
      <c r="AG33" s="932"/>
      <c r="AH33" s="879"/>
      <c r="AI33" s="933" t="s">
        <v>1982</v>
      </c>
      <c r="AJ33" s="932"/>
      <c r="AK33" s="932"/>
      <c r="AL33" s="934"/>
      <c r="AM33" s="935"/>
      <c r="AN33" s="936"/>
      <c r="AO33" s="936"/>
      <c r="AP33" s="937"/>
      <c r="AQ33" s="886"/>
      <c r="AR33" s="880" t="s">
        <v>1982</v>
      </c>
      <c r="AS33" s="1074"/>
      <c r="AT33" s="882"/>
      <c r="AU33" s="938"/>
      <c r="AV33" s="939"/>
      <c r="AW33" s="939"/>
      <c r="AX33" s="939"/>
      <c r="AY33" s="939"/>
      <c r="AZ33" s="939"/>
      <c r="BA33" s="939"/>
      <c r="BB33" s="939"/>
      <c r="BC33" s="939"/>
      <c r="BD33" s="939"/>
      <c r="BE33" s="931"/>
      <c r="BF33" s="1206"/>
      <c r="BG33" s="936"/>
      <c r="BH33" s="936"/>
      <c r="BI33" s="932"/>
      <c r="BJ33" s="932"/>
      <c r="BK33" s="131">
        <f t="shared" si="0"/>
        <v>0</v>
      </c>
      <c r="BL33" s="695">
        <f t="shared" si="1"/>
        <v>0</v>
      </c>
      <c r="BM33" s="879"/>
      <c r="BN33" s="934"/>
      <c r="BO33" s="934"/>
      <c r="BP33" s="956"/>
      <c r="BQ33" s="958"/>
      <c r="BR33" s="881"/>
      <c r="BS33" s="956"/>
      <c r="BT33" s="958"/>
      <c r="BU33" s="881"/>
      <c r="BV33" s="956"/>
      <c r="BW33" s="958"/>
      <c r="BX33" s="881"/>
      <c r="BY33" s="956"/>
      <c r="BZ33" s="958"/>
      <c r="CA33" s="881"/>
    </row>
    <row r="34" spans="1:79" s="114" customFormat="1" ht="30" x14ac:dyDescent="0.25">
      <c r="A34" s="1156" t="s">
        <v>2335</v>
      </c>
      <c r="B34" s="924"/>
      <c r="C34" s="925"/>
      <c r="D34" s="925"/>
      <c r="E34" s="925"/>
      <c r="F34" s="925"/>
      <c r="G34" s="926"/>
      <c r="H34" s="925"/>
      <c r="I34" s="925"/>
      <c r="J34" s="925"/>
      <c r="K34" s="925"/>
      <c r="L34" s="925"/>
      <c r="M34" s="927"/>
      <c r="N34" s="1234"/>
      <c r="O34" s="1234"/>
      <c r="P34" s="928"/>
      <c r="Q34" s="925"/>
      <c r="R34" s="925"/>
      <c r="S34" s="925"/>
      <c r="T34" s="929"/>
      <c r="U34" s="930"/>
      <c r="V34" s="931"/>
      <c r="W34" s="929"/>
      <c r="X34" s="930"/>
      <c r="Y34" s="931"/>
      <c r="Z34" s="929"/>
      <c r="AA34" s="930"/>
      <c r="AB34" s="931"/>
      <c r="AC34" s="929"/>
      <c r="AD34" s="930"/>
      <c r="AE34" s="931"/>
      <c r="AF34" s="931"/>
      <c r="AG34" s="932"/>
      <c r="AH34" s="879"/>
      <c r="AI34" s="933" t="s">
        <v>1982</v>
      </c>
      <c r="AJ34" s="932"/>
      <c r="AK34" s="932"/>
      <c r="AL34" s="934"/>
      <c r="AM34" s="935"/>
      <c r="AN34" s="936"/>
      <c r="AO34" s="936"/>
      <c r="AP34" s="937"/>
      <c r="AQ34" s="886"/>
      <c r="AR34" s="880" t="s">
        <v>1982</v>
      </c>
      <c r="AS34" s="1074"/>
      <c r="AT34" s="882"/>
      <c r="AU34" s="938"/>
      <c r="AV34" s="939"/>
      <c r="AW34" s="939"/>
      <c r="AX34" s="939"/>
      <c r="AY34" s="939"/>
      <c r="AZ34" s="939"/>
      <c r="BA34" s="939"/>
      <c r="BB34" s="939"/>
      <c r="BC34" s="939"/>
      <c r="BD34" s="939"/>
      <c r="BE34" s="931"/>
      <c r="BF34" s="1206"/>
      <c r="BG34" s="936"/>
      <c r="BH34" s="936"/>
      <c r="BI34" s="932"/>
      <c r="BJ34" s="932"/>
      <c r="BK34" s="131">
        <f t="shared" si="0"/>
        <v>0</v>
      </c>
      <c r="BL34" s="695">
        <f t="shared" si="1"/>
        <v>0</v>
      </c>
      <c r="BM34" s="879"/>
      <c r="BN34" s="934"/>
      <c r="BO34" s="934"/>
      <c r="BP34" s="956"/>
      <c r="BQ34" s="958"/>
      <c r="BR34" s="881"/>
      <c r="BS34" s="956"/>
      <c r="BT34" s="958"/>
      <c r="BU34" s="881"/>
      <c r="BV34" s="956"/>
      <c r="BW34" s="958"/>
      <c r="BX34" s="881"/>
      <c r="BY34" s="956"/>
      <c r="BZ34" s="958"/>
      <c r="CA34" s="881"/>
    </row>
    <row r="35" spans="1:79" s="114" customFormat="1" ht="30" x14ac:dyDescent="0.25">
      <c r="A35" s="1156" t="s">
        <v>2336</v>
      </c>
      <c r="B35" s="924"/>
      <c r="C35" s="925"/>
      <c r="D35" s="925"/>
      <c r="E35" s="925"/>
      <c r="F35" s="925"/>
      <c r="G35" s="926"/>
      <c r="H35" s="925"/>
      <c r="I35" s="925"/>
      <c r="J35" s="925"/>
      <c r="K35" s="925"/>
      <c r="L35" s="925"/>
      <c r="M35" s="927"/>
      <c r="N35" s="1234"/>
      <c r="O35" s="1234"/>
      <c r="P35" s="928"/>
      <c r="Q35" s="925"/>
      <c r="R35" s="925"/>
      <c r="S35" s="925"/>
      <c r="T35" s="929"/>
      <c r="U35" s="930"/>
      <c r="V35" s="931"/>
      <c r="W35" s="929"/>
      <c r="X35" s="930"/>
      <c r="Y35" s="931"/>
      <c r="Z35" s="929"/>
      <c r="AA35" s="930"/>
      <c r="AB35" s="931"/>
      <c r="AC35" s="929"/>
      <c r="AD35" s="930"/>
      <c r="AE35" s="931"/>
      <c r="AF35" s="931"/>
      <c r="AG35" s="932"/>
      <c r="AH35" s="879"/>
      <c r="AI35" s="933" t="s">
        <v>1982</v>
      </c>
      <c r="AJ35" s="932"/>
      <c r="AK35" s="932"/>
      <c r="AL35" s="934"/>
      <c r="AM35" s="935"/>
      <c r="AN35" s="936"/>
      <c r="AO35" s="936"/>
      <c r="AP35" s="937"/>
      <c r="AQ35" s="886"/>
      <c r="AR35" s="880" t="s">
        <v>1982</v>
      </c>
      <c r="AS35" s="1074"/>
      <c r="AT35" s="882"/>
      <c r="AU35" s="938"/>
      <c r="AV35" s="939"/>
      <c r="AW35" s="939"/>
      <c r="AX35" s="939"/>
      <c r="AY35" s="939"/>
      <c r="AZ35" s="939"/>
      <c r="BA35" s="939"/>
      <c r="BB35" s="939"/>
      <c r="BC35" s="939"/>
      <c r="BD35" s="939"/>
      <c r="BE35" s="931"/>
      <c r="BF35" s="1206"/>
      <c r="BG35" s="936"/>
      <c r="BH35" s="936"/>
      <c r="BI35" s="932"/>
      <c r="BJ35" s="932"/>
      <c r="BK35" s="131">
        <f t="shared" si="0"/>
        <v>0</v>
      </c>
      <c r="BL35" s="695">
        <f t="shared" si="1"/>
        <v>0</v>
      </c>
      <c r="BM35" s="879"/>
      <c r="BN35" s="934"/>
      <c r="BO35" s="934"/>
      <c r="BP35" s="956"/>
      <c r="BQ35" s="958"/>
      <c r="BR35" s="881"/>
      <c r="BS35" s="956"/>
      <c r="BT35" s="958"/>
      <c r="BU35" s="881"/>
      <c r="BV35" s="956"/>
      <c r="BW35" s="958"/>
      <c r="BX35" s="881"/>
      <c r="BY35" s="956"/>
      <c r="BZ35" s="958"/>
      <c r="CA35" s="881"/>
    </row>
    <row r="36" spans="1:79" s="114" customFormat="1" ht="30" x14ac:dyDescent="0.25">
      <c r="A36" s="1156" t="s">
        <v>2337</v>
      </c>
      <c r="B36" s="924"/>
      <c r="C36" s="925"/>
      <c r="D36" s="925"/>
      <c r="E36" s="925"/>
      <c r="F36" s="925"/>
      <c r="G36" s="926"/>
      <c r="H36" s="925"/>
      <c r="I36" s="925"/>
      <c r="J36" s="925"/>
      <c r="K36" s="925"/>
      <c r="L36" s="925"/>
      <c r="M36" s="927"/>
      <c r="N36" s="1234"/>
      <c r="O36" s="1234"/>
      <c r="P36" s="928"/>
      <c r="Q36" s="925"/>
      <c r="R36" s="925"/>
      <c r="S36" s="925"/>
      <c r="T36" s="929"/>
      <c r="U36" s="930"/>
      <c r="V36" s="931"/>
      <c r="W36" s="929"/>
      <c r="X36" s="930"/>
      <c r="Y36" s="931"/>
      <c r="Z36" s="929"/>
      <c r="AA36" s="930"/>
      <c r="AB36" s="931"/>
      <c r="AC36" s="929"/>
      <c r="AD36" s="930"/>
      <c r="AE36" s="931"/>
      <c r="AF36" s="931"/>
      <c r="AG36" s="932"/>
      <c r="AH36" s="879"/>
      <c r="AI36" s="933" t="s">
        <v>1982</v>
      </c>
      <c r="AJ36" s="932"/>
      <c r="AK36" s="932"/>
      <c r="AL36" s="934"/>
      <c r="AM36" s="935"/>
      <c r="AN36" s="936"/>
      <c r="AO36" s="936"/>
      <c r="AP36" s="937"/>
      <c r="AQ36" s="886"/>
      <c r="AR36" s="880" t="s">
        <v>1982</v>
      </c>
      <c r="AS36" s="1074"/>
      <c r="AT36" s="882"/>
      <c r="AU36" s="938"/>
      <c r="AV36" s="939"/>
      <c r="AW36" s="939"/>
      <c r="AX36" s="939"/>
      <c r="AY36" s="939"/>
      <c r="AZ36" s="939"/>
      <c r="BA36" s="939"/>
      <c r="BB36" s="939"/>
      <c r="BC36" s="939"/>
      <c r="BD36" s="939"/>
      <c r="BE36" s="931"/>
      <c r="BF36" s="1206"/>
      <c r="BG36" s="936"/>
      <c r="BH36" s="936"/>
      <c r="BI36" s="932"/>
      <c r="BJ36" s="932"/>
      <c r="BK36" s="131">
        <f t="shared" si="0"/>
        <v>0</v>
      </c>
      <c r="BL36" s="695">
        <f t="shared" si="1"/>
        <v>0</v>
      </c>
      <c r="BM36" s="879"/>
      <c r="BN36" s="934"/>
      <c r="BO36" s="934"/>
      <c r="BP36" s="956"/>
      <c r="BQ36" s="958"/>
      <c r="BR36" s="881"/>
      <c r="BS36" s="956"/>
      <c r="BT36" s="958"/>
      <c r="BU36" s="881"/>
      <c r="BV36" s="956"/>
      <c r="BW36" s="958"/>
      <c r="BX36" s="881"/>
      <c r="BY36" s="956"/>
      <c r="BZ36" s="958"/>
      <c r="CA36" s="881"/>
    </row>
    <row r="37" spans="1:79" s="114" customFormat="1" ht="30" x14ac:dyDescent="0.25">
      <c r="A37" s="1156" t="s">
        <v>2338</v>
      </c>
      <c r="B37" s="924"/>
      <c r="C37" s="925"/>
      <c r="D37" s="925"/>
      <c r="E37" s="925"/>
      <c r="F37" s="925"/>
      <c r="G37" s="926"/>
      <c r="H37" s="925"/>
      <c r="I37" s="925"/>
      <c r="J37" s="925"/>
      <c r="K37" s="925"/>
      <c r="L37" s="925"/>
      <c r="M37" s="927"/>
      <c r="N37" s="1234"/>
      <c r="O37" s="1234"/>
      <c r="P37" s="928"/>
      <c r="Q37" s="925"/>
      <c r="R37" s="925"/>
      <c r="S37" s="925"/>
      <c r="T37" s="929"/>
      <c r="U37" s="930"/>
      <c r="V37" s="931"/>
      <c r="W37" s="929"/>
      <c r="X37" s="930"/>
      <c r="Y37" s="931"/>
      <c r="Z37" s="929"/>
      <c r="AA37" s="930"/>
      <c r="AB37" s="931"/>
      <c r="AC37" s="929"/>
      <c r="AD37" s="930"/>
      <c r="AE37" s="931"/>
      <c r="AF37" s="931"/>
      <c r="AG37" s="932"/>
      <c r="AH37" s="879"/>
      <c r="AI37" s="933" t="s">
        <v>1982</v>
      </c>
      <c r="AJ37" s="932"/>
      <c r="AK37" s="932"/>
      <c r="AL37" s="934"/>
      <c r="AM37" s="935"/>
      <c r="AN37" s="936"/>
      <c r="AO37" s="936"/>
      <c r="AP37" s="937"/>
      <c r="AQ37" s="886"/>
      <c r="AR37" s="880" t="s">
        <v>1982</v>
      </c>
      <c r="AS37" s="1074"/>
      <c r="AT37" s="882"/>
      <c r="AU37" s="938"/>
      <c r="AV37" s="939"/>
      <c r="AW37" s="939"/>
      <c r="AX37" s="939"/>
      <c r="AY37" s="939"/>
      <c r="AZ37" s="939"/>
      <c r="BA37" s="939"/>
      <c r="BB37" s="939"/>
      <c r="BC37" s="939"/>
      <c r="BD37" s="939"/>
      <c r="BE37" s="931"/>
      <c r="BF37" s="1206"/>
      <c r="BG37" s="936"/>
      <c r="BH37" s="936"/>
      <c r="BI37" s="932"/>
      <c r="BJ37" s="932"/>
      <c r="BK37" s="131">
        <f t="shared" si="0"/>
        <v>0</v>
      </c>
      <c r="BL37" s="695">
        <f t="shared" si="1"/>
        <v>0</v>
      </c>
      <c r="BM37" s="879"/>
      <c r="BN37" s="934"/>
      <c r="BO37" s="934"/>
      <c r="BP37" s="956"/>
      <c r="BQ37" s="958"/>
      <c r="BR37" s="881"/>
      <c r="BS37" s="956"/>
      <c r="BT37" s="958"/>
      <c r="BU37" s="881"/>
      <c r="BV37" s="956"/>
      <c r="BW37" s="958"/>
      <c r="BX37" s="881"/>
      <c r="BY37" s="956"/>
      <c r="BZ37" s="958"/>
      <c r="CA37" s="881"/>
    </row>
    <row r="38" spans="1:79" s="114" customFormat="1" ht="30" x14ac:dyDescent="0.25">
      <c r="A38" s="1156" t="s">
        <v>2339</v>
      </c>
      <c r="B38" s="924"/>
      <c r="C38" s="925"/>
      <c r="D38" s="925"/>
      <c r="E38" s="925"/>
      <c r="F38" s="925"/>
      <c r="G38" s="926"/>
      <c r="H38" s="925"/>
      <c r="I38" s="925"/>
      <c r="J38" s="925"/>
      <c r="K38" s="925"/>
      <c r="L38" s="925"/>
      <c r="M38" s="927"/>
      <c r="N38" s="1234"/>
      <c r="O38" s="1234"/>
      <c r="P38" s="928"/>
      <c r="Q38" s="925"/>
      <c r="R38" s="925"/>
      <c r="S38" s="925"/>
      <c r="T38" s="929"/>
      <c r="U38" s="930"/>
      <c r="V38" s="931"/>
      <c r="W38" s="929"/>
      <c r="X38" s="930"/>
      <c r="Y38" s="931"/>
      <c r="Z38" s="929"/>
      <c r="AA38" s="930"/>
      <c r="AB38" s="931"/>
      <c r="AC38" s="929"/>
      <c r="AD38" s="930"/>
      <c r="AE38" s="931"/>
      <c r="AF38" s="931"/>
      <c r="AG38" s="932"/>
      <c r="AH38" s="879"/>
      <c r="AI38" s="933" t="s">
        <v>1982</v>
      </c>
      <c r="AJ38" s="932"/>
      <c r="AK38" s="932"/>
      <c r="AL38" s="934"/>
      <c r="AM38" s="935"/>
      <c r="AN38" s="936"/>
      <c r="AO38" s="936"/>
      <c r="AP38" s="937"/>
      <c r="AQ38" s="886"/>
      <c r="AR38" s="880" t="s">
        <v>1982</v>
      </c>
      <c r="AS38" s="1074"/>
      <c r="AT38" s="882"/>
      <c r="AU38" s="938"/>
      <c r="AV38" s="939"/>
      <c r="AW38" s="939"/>
      <c r="AX38" s="939"/>
      <c r="AY38" s="939"/>
      <c r="AZ38" s="939"/>
      <c r="BA38" s="939"/>
      <c r="BB38" s="939"/>
      <c r="BC38" s="939"/>
      <c r="BD38" s="939"/>
      <c r="BE38" s="931"/>
      <c r="BF38" s="1206"/>
      <c r="BG38" s="936"/>
      <c r="BH38" s="936"/>
      <c r="BI38" s="932"/>
      <c r="BJ38" s="932"/>
      <c r="BK38" s="131">
        <f t="shared" si="0"/>
        <v>0</v>
      </c>
      <c r="BL38" s="695">
        <f t="shared" si="1"/>
        <v>0</v>
      </c>
      <c r="BM38" s="879"/>
      <c r="BN38" s="934"/>
      <c r="BO38" s="934"/>
      <c r="BP38" s="956"/>
      <c r="BQ38" s="958"/>
      <c r="BR38" s="881"/>
      <c r="BS38" s="956"/>
      <c r="BT38" s="958"/>
      <c r="BU38" s="881"/>
      <c r="BV38" s="956"/>
      <c r="BW38" s="958"/>
      <c r="BX38" s="881"/>
      <c r="BY38" s="956"/>
      <c r="BZ38" s="958"/>
      <c r="CA38" s="881"/>
    </row>
    <row r="39" spans="1:79" s="114" customFormat="1" ht="30" x14ac:dyDescent="0.25">
      <c r="A39" s="1156" t="s">
        <v>2340</v>
      </c>
      <c r="B39" s="924"/>
      <c r="C39" s="925"/>
      <c r="D39" s="925"/>
      <c r="E39" s="925"/>
      <c r="F39" s="925"/>
      <c r="G39" s="926"/>
      <c r="H39" s="925"/>
      <c r="I39" s="925"/>
      <c r="J39" s="925"/>
      <c r="K39" s="925"/>
      <c r="L39" s="925"/>
      <c r="M39" s="927"/>
      <c r="N39" s="1234"/>
      <c r="O39" s="1234"/>
      <c r="P39" s="928"/>
      <c r="Q39" s="925"/>
      <c r="R39" s="925"/>
      <c r="S39" s="925"/>
      <c r="T39" s="929"/>
      <c r="U39" s="930"/>
      <c r="V39" s="931"/>
      <c r="W39" s="929"/>
      <c r="X39" s="930"/>
      <c r="Y39" s="931"/>
      <c r="Z39" s="929"/>
      <c r="AA39" s="930"/>
      <c r="AB39" s="931"/>
      <c r="AC39" s="929"/>
      <c r="AD39" s="930"/>
      <c r="AE39" s="931"/>
      <c r="AF39" s="931"/>
      <c r="AG39" s="932"/>
      <c r="AH39" s="879"/>
      <c r="AI39" s="933" t="s">
        <v>1982</v>
      </c>
      <c r="AJ39" s="932"/>
      <c r="AK39" s="932"/>
      <c r="AL39" s="934"/>
      <c r="AM39" s="935"/>
      <c r="AN39" s="936"/>
      <c r="AO39" s="936"/>
      <c r="AP39" s="937"/>
      <c r="AQ39" s="886"/>
      <c r="AR39" s="880" t="s">
        <v>1982</v>
      </c>
      <c r="AS39" s="1074"/>
      <c r="AT39" s="882"/>
      <c r="AU39" s="938"/>
      <c r="AV39" s="939"/>
      <c r="AW39" s="939"/>
      <c r="AX39" s="939"/>
      <c r="AY39" s="939"/>
      <c r="AZ39" s="939"/>
      <c r="BA39" s="939"/>
      <c r="BB39" s="939"/>
      <c r="BC39" s="939"/>
      <c r="BD39" s="939"/>
      <c r="BE39" s="931"/>
      <c r="BF39" s="1206"/>
      <c r="BG39" s="936"/>
      <c r="BH39" s="936"/>
      <c r="BI39" s="932"/>
      <c r="BJ39" s="932"/>
      <c r="BK39" s="131">
        <f t="shared" si="0"/>
        <v>0</v>
      </c>
      <c r="BL39" s="695">
        <f t="shared" si="1"/>
        <v>0</v>
      </c>
      <c r="BM39" s="879"/>
      <c r="BN39" s="934"/>
      <c r="BO39" s="934"/>
      <c r="BP39" s="956"/>
      <c r="BQ39" s="958"/>
      <c r="BR39" s="881"/>
      <c r="BS39" s="956"/>
      <c r="BT39" s="958"/>
      <c r="BU39" s="881"/>
      <c r="BV39" s="956"/>
      <c r="BW39" s="958"/>
      <c r="BX39" s="881"/>
      <c r="BY39" s="956"/>
      <c r="BZ39" s="958"/>
      <c r="CA39" s="881"/>
    </row>
    <row r="40" spans="1:79" s="114" customFormat="1" ht="30" x14ac:dyDescent="0.25">
      <c r="A40" s="1156" t="s">
        <v>2341</v>
      </c>
      <c r="B40" s="924"/>
      <c r="C40" s="925"/>
      <c r="D40" s="925"/>
      <c r="E40" s="925"/>
      <c r="F40" s="925"/>
      <c r="G40" s="926"/>
      <c r="H40" s="925"/>
      <c r="I40" s="925"/>
      <c r="J40" s="925"/>
      <c r="K40" s="925"/>
      <c r="L40" s="925"/>
      <c r="M40" s="927"/>
      <c r="N40" s="1234"/>
      <c r="O40" s="1234"/>
      <c r="P40" s="928"/>
      <c r="Q40" s="925"/>
      <c r="R40" s="925"/>
      <c r="S40" s="925"/>
      <c r="T40" s="929"/>
      <c r="U40" s="930"/>
      <c r="V40" s="931"/>
      <c r="W40" s="929"/>
      <c r="X40" s="930"/>
      <c r="Y40" s="931"/>
      <c r="Z40" s="929"/>
      <c r="AA40" s="930"/>
      <c r="AB40" s="931"/>
      <c r="AC40" s="929"/>
      <c r="AD40" s="930"/>
      <c r="AE40" s="931"/>
      <c r="AF40" s="931"/>
      <c r="AG40" s="932"/>
      <c r="AH40" s="879"/>
      <c r="AI40" s="933" t="s">
        <v>1982</v>
      </c>
      <c r="AJ40" s="932"/>
      <c r="AK40" s="932"/>
      <c r="AL40" s="934"/>
      <c r="AM40" s="935"/>
      <c r="AN40" s="936"/>
      <c r="AO40" s="936"/>
      <c r="AP40" s="937"/>
      <c r="AQ40" s="886"/>
      <c r="AR40" s="880" t="s">
        <v>1982</v>
      </c>
      <c r="AS40" s="1074"/>
      <c r="AT40" s="882"/>
      <c r="AU40" s="938"/>
      <c r="AV40" s="939"/>
      <c r="AW40" s="939"/>
      <c r="AX40" s="939"/>
      <c r="AY40" s="939"/>
      <c r="AZ40" s="939"/>
      <c r="BA40" s="939"/>
      <c r="BB40" s="939"/>
      <c r="BC40" s="939"/>
      <c r="BD40" s="939"/>
      <c r="BE40" s="931"/>
      <c r="BF40" s="1206"/>
      <c r="BG40" s="936"/>
      <c r="BH40" s="936"/>
      <c r="BI40" s="932"/>
      <c r="BJ40" s="932"/>
      <c r="BK40" s="131">
        <f t="shared" si="0"/>
        <v>0</v>
      </c>
      <c r="BL40" s="695">
        <f t="shared" si="1"/>
        <v>0</v>
      </c>
      <c r="BM40" s="879"/>
      <c r="BN40" s="934"/>
      <c r="BO40" s="934"/>
      <c r="BP40" s="956"/>
      <c r="BQ40" s="958"/>
      <c r="BR40" s="881"/>
      <c r="BS40" s="956"/>
      <c r="BT40" s="958"/>
      <c r="BU40" s="881"/>
      <c r="BV40" s="956"/>
      <c r="BW40" s="958"/>
      <c r="BX40" s="881"/>
      <c r="BY40" s="956"/>
      <c r="BZ40" s="958"/>
      <c r="CA40" s="881"/>
    </row>
    <row r="41" spans="1:79" s="114" customFormat="1" ht="30" x14ac:dyDescent="0.25">
      <c r="A41" s="1156" t="s">
        <v>2342</v>
      </c>
      <c r="B41" s="924"/>
      <c r="C41" s="925"/>
      <c r="D41" s="925"/>
      <c r="E41" s="925"/>
      <c r="F41" s="925"/>
      <c r="G41" s="926"/>
      <c r="H41" s="925"/>
      <c r="I41" s="925"/>
      <c r="J41" s="925"/>
      <c r="K41" s="925"/>
      <c r="L41" s="925"/>
      <c r="M41" s="927"/>
      <c r="N41" s="1234"/>
      <c r="O41" s="1234"/>
      <c r="P41" s="928"/>
      <c r="Q41" s="925"/>
      <c r="R41" s="925"/>
      <c r="S41" s="925"/>
      <c r="T41" s="929"/>
      <c r="U41" s="930"/>
      <c r="V41" s="931"/>
      <c r="W41" s="929"/>
      <c r="X41" s="930"/>
      <c r="Y41" s="931"/>
      <c r="Z41" s="929"/>
      <c r="AA41" s="930"/>
      <c r="AB41" s="931"/>
      <c r="AC41" s="929"/>
      <c r="AD41" s="930"/>
      <c r="AE41" s="931"/>
      <c r="AF41" s="931"/>
      <c r="AG41" s="932"/>
      <c r="AH41" s="879"/>
      <c r="AI41" s="933" t="s">
        <v>1982</v>
      </c>
      <c r="AJ41" s="932"/>
      <c r="AK41" s="932"/>
      <c r="AL41" s="934"/>
      <c r="AM41" s="935"/>
      <c r="AN41" s="936"/>
      <c r="AO41" s="936"/>
      <c r="AP41" s="937"/>
      <c r="AQ41" s="886"/>
      <c r="AR41" s="880" t="s">
        <v>1982</v>
      </c>
      <c r="AS41" s="1074"/>
      <c r="AT41" s="882"/>
      <c r="AU41" s="938"/>
      <c r="AV41" s="939"/>
      <c r="AW41" s="939"/>
      <c r="AX41" s="939"/>
      <c r="AY41" s="939"/>
      <c r="AZ41" s="939"/>
      <c r="BA41" s="939"/>
      <c r="BB41" s="939"/>
      <c r="BC41" s="939"/>
      <c r="BD41" s="939"/>
      <c r="BE41" s="931"/>
      <c r="BF41" s="1206"/>
      <c r="BG41" s="936"/>
      <c r="BH41" s="936"/>
      <c r="BI41" s="932"/>
      <c r="BJ41" s="932"/>
      <c r="BK41" s="131">
        <f t="shared" si="0"/>
        <v>0</v>
      </c>
      <c r="BL41" s="695">
        <f t="shared" si="1"/>
        <v>0</v>
      </c>
      <c r="BM41" s="879"/>
      <c r="BN41" s="934"/>
      <c r="BO41" s="934"/>
      <c r="BP41" s="956"/>
      <c r="BQ41" s="958"/>
      <c r="BR41" s="881"/>
      <c r="BS41" s="956"/>
      <c r="BT41" s="958"/>
      <c r="BU41" s="881"/>
      <c r="BV41" s="956"/>
      <c r="BW41" s="958"/>
      <c r="BX41" s="881"/>
      <c r="BY41" s="956"/>
      <c r="BZ41" s="958"/>
      <c r="CA41" s="881"/>
    </row>
    <row r="42" spans="1:79" s="114" customFormat="1" ht="30" x14ac:dyDescent="0.25">
      <c r="A42" s="1156" t="s">
        <v>2343</v>
      </c>
      <c r="B42" s="924"/>
      <c r="C42" s="925"/>
      <c r="D42" s="925"/>
      <c r="E42" s="925"/>
      <c r="F42" s="925"/>
      <c r="G42" s="926"/>
      <c r="H42" s="925"/>
      <c r="I42" s="925"/>
      <c r="J42" s="925"/>
      <c r="K42" s="925"/>
      <c r="L42" s="925"/>
      <c r="M42" s="927"/>
      <c r="N42" s="1234"/>
      <c r="O42" s="1234"/>
      <c r="P42" s="928"/>
      <c r="Q42" s="925"/>
      <c r="R42" s="925"/>
      <c r="S42" s="925"/>
      <c r="T42" s="929"/>
      <c r="U42" s="930"/>
      <c r="V42" s="931"/>
      <c r="W42" s="929"/>
      <c r="X42" s="930"/>
      <c r="Y42" s="931"/>
      <c r="Z42" s="929"/>
      <c r="AA42" s="930"/>
      <c r="AB42" s="931"/>
      <c r="AC42" s="929"/>
      <c r="AD42" s="930"/>
      <c r="AE42" s="931"/>
      <c r="AF42" s="931"/>
      <c r="AG42" s="932"/>
      <c r="AH42" s="879"/>
      <c r="AI42" s="933" t="s">
        <v>1982</v>
      </c>
      <c r="AJ42" s="932"/>
      <c r="AK42" s="932"/>
      <c r="AL42" s="934"/>
      <c r="AM42" s="935"/>
      <c r="AN42" s="936"/>
      <c r="AO42" s="936"/>
      <c r="AP42" s="937"/>
      <c r="AQ42" s="886"/>
      <c r="AR42" s="880" t="s">
        <v>1982</v>
      </c>
      <c r="AS42" s="1074"/>
      <c r="AT42" s="882"/>
      <c r="AU42" s="938"/>
      <c r="AV42" s="939"/>
      <c r="AW42" s="939"/>
      <c r="AX42" s="939"/>
      <c r="AY42" s="939"/>
      <c r="AZ42" s="939"/>
      <c r="BA42" s="939"/>
      <c r="BB42" s="939"/>
      <c r="BC42" s="939"/>
      <c r="BD42" s="939"/>
      <c r="BE42" s="931"/>
      <c r="BF42" s="1206"/>
      <c r="BG42" s="936"/>
      <c r="BH42" s="936"/>
      <c r="BI42" s="932"/>
      <c r="BJ42" s="932"/>
      <c r="BK42" s="131">
        <f t="shared" si="0"/>
        <v>0</v>
      </c>
      <c r="BL42" s="695">
        <f t="shared" si="1"/>
        <v>0</v>
      </c>
      <c r="BM42" s="879"/>
      <c r="BN42" s="934"/>
      <c r="BO42" s="934"/>
      <c r="BP42" s="956"/>
      <c r="BQ42" s="958"/>
      <c r="BR42" s="881"/>
      <c r="BS42" s="956"/>
      <c r="BT42" s="958"/>
      <c r="BU42" s="881"/>
      <c r="BV42" s="956"/>
      <c r="BW42" s="958"/>
      <c r="BX42" s="881"/>
      <c r="BY42" s="956"/>
      <c r="BZ42" s="958"/>
      <c r="CA42" s="881"/>
    </row>
    <row r="43" spans="1:79" s="114" customFormat="1" ht="30" x14ac:dyDescent="0.25">
      <c r="A43" s="1156" t="s">
        <v>2344</v>
      </c>
      <c r="B43" s="924"/>
      <c r="C43" s="925"/>
      <c r="D43" s="925"/>
      <c r="E43" s="925"/>
      <c r="F43" s="925"/>
      <c r="G43" s="926"/>
      <c r="H43" s="925"/>
      <c r="I43" s="925"/>
      <c r="J43" s="925"/>
      <c r="K43" s="925"/>
      <c r="L43" s="925"/>
      <c r="M43" s="927"/>
      <c r="N43" s="1234"/>
      <c r="O43" s="1234"/>
      <c r="P43" s="928"/>
      <c r="Q43" s="925"/>
      <c r="R43" s="925"/>
      <c r="S43" s="925"/>
      <c r="T43" s="929"/>
      <c r="U43" s="930"/>
      <c r="V43" s="931"/>
      <c r="W43" s="929"/>
      <c r="X43" s="930"/>
      <c r="Y43" s="931"/>
      <c r="Z43" s="929"/>
      <c r="AA43" s="930"/>
      <c r="AB43" s="931"/>
      <c r="AC43" s="929"/>
      <c r="AD43" s="930"/>
      <c r="AE43" s="931"/>
      <c r="AF43" s="931"/>
      <c r="AG43" s="932"/>
      <c r="AH43" s="879"/>
      <c r="AI43" s="933" t="s">
        <v>1982</v>
      </c>
      <c r="AJ43" s="932"/>
      <c r="AK43" s="932"/>
      <c r="AL43" s="934"/>
      <c r="AM43" s="935"/>
      <c r="AN43" s="936"/>
      <c r="AO43" s="936"/>
      <c r="AP43" s="937"/>
      <c r="AQ43" s="886"/>
      <c r="AR43" s="880" t="s">
        <v>1982</v>
      </c>
      <c r="AS43" s="1074"/>
      <c r="AT43" s="882"/>
      <c r="AU43" s="938"/>
      <c r="AV43" s="939"/>
      <c r="AW43" s="939"/>
      <c r="AX43" s="939"/>
      <c r="AY43" s="939"/>
      <c r="AZ43" s="939"/>
      <c r="BA43" s="939"/>
      <c r="BB43" s="939"/>
      <c r="BC43" s="939"/>
      <c r="BD43" s="939"/>
      <c r="BE43" s="931"/>
      <c r="BF43" s="1206"/>
      <c r="BG43" s="936"/>
      <c r="BH43" s="936"/>
      <c r="BI43" s="932"/>
      <c r="BJ43" s="932"/>
      <c r="BK43" s="131">
        <f t="shared" si="0"/>
        <v>0</v>
      </c>
      <c r="BL43" s="695">
        <f t="shared" si="1"/>
        <v>0</v>
      </c>
      <c r="BM43" s="879"/>
      <c r="BN43" s="934"/>
      <c r="BO43" s="934"/>
      <c r="BP43" s="956"/>
      <c r="BQ43" s="958"/>
      <c r="BR43" s="881"/>
      <c r="BS43" s="956"/>
      <c r="BT43" s="958"/>
      <c r="BU43" s="881"/>
      <c r="BV43" s="956"/>
      <c r="BW43" s="958"/>
      <c r="BX43" s="881"/>
      <c r="BY43" s="956"/>
      <c r="BZ43" s="958"/>
      <c r="CA43" s="881"/>
    </row>
    <row r="44" spans="1:79" s="114" customFormat="1" ht="30" x14ac:dyDescent="0.25">
      <c r="A44" s="1156" t="s">
        <v>2345</v>
      </c>
      <c r="B44" s="924"/>
      <c r="C44" s="925"/>
      <c r="D44" s="925"/>
      <c r="E44" s="925"/>
      <c r="F44" s="925"/>
      <c r="G44" s="926"/>
      <c r="H44" s="925"/>
      <c r="I44" s="925"/>
      <c r="J44" s="925"/>
      <c r="K44" s="925"/>
      <c r="L44" s="925"/>
      <c r="M44" s="927"/>
      <c r="N44" s="1234"/>
      <c r="O44" s="1234"/>
      <c r="P44" s="928"/>
      <c r="Q44" s="925"/>
      <c r="R44" s="925"/>
      <c r="S44" s="925"/>
      <c r="T44" s="929"/>
      <c r="U44" s="930"/>
      <c r="V44" s="931"/>
      <c r="W44" s="929"/>
      <c r="X44" s="930"/>
      <c r="Y44" s="931"/>
      <c r="Z44" s="929"/>
      <c r="AA44" s="930"/>
      <c r="AB44" s="931"/>
      <c r="AC44" s="929"/>
      <c r="AD44" s="930"/>
      <c r="AE44" s="931"/>
      <c r="AF44" s="931"/>
      <c r="AG44" s="932"/>
      <c r="AH44" s="879"/>
      <c r="AI44" s="933" t="s">
        <v>1982</v>
      </c>
      <c r="AJ44" s="932"/>
      <c r="AK44" s="932"/>
      <c r="AL44" s="934"/>
      <c r="AM44" s="935"/>
      <c r="AN44" s="936"/>
      <c r="AO44" s="936"/>
      <c r="AP44" s="937"/>
      <c r="AQ44" s="886"/>
      <c r="AR44" s="880" t="s">
        <v>1982</v>
      </c>
      <c r="AS44" s="1074"/>
      <c r="AT44" s="882"/>
      <c r="AU44" s="938"/>
      <c r="AV44" s="939"/>
      <c r="AW44" s="939"/>
      <c r="AX44" s="939"/>
      <c r="AY44" s="939"/>
      <c r="AZ44" s="939"/>
      <c r="BA44" s="939"/>
      <c r="BB44" s="939"/>
      <c r="BC44" s="939"/>
      <c r="BD44" s="939"/>
      <c r="BE44" s="931"/>
      <c r="BF44" s="1206"/>
      <c r="BG44" s="936"/>
      <c r="BH44" s="936"/>
      <c r="BI44" s="932"/>
      <c r="BJ44" s="932"/>
      <c r="BK44" s="131">
        <f t="shared" si="0"/>
        <v>0</v>
      </c>
      <c r="BL44" s="695">
        <f t="shared" si="1"/>
        <v>0</v>
      </c>
      <c r="BM44" s="879"/>
      <c r="BN44" s="934"/>
      <c r="BO44" s="934"/>
      <c r="BP44" s="956"/>
      <c r="BQ44" s="958"/>
      <c r="BR44" s="881"/>
      <c r="BS44" s="956"/>
      <c r="BT44" s="958"/>
      <c r="BU44" s="881"/>
      <c r="BV44" s="956"/>
      <c r="BW44" s="958"/>
      <c r="BX44" s="881"/>
      <c r="BY44" s="956"/>
      <c r="BZ44" s="958"/>
      <c r="CA44" s="881"/>
    </row>
    <row r="45" spans="1:79" s="114" customFormat="1" ht="30" x14ac:dyDescent="0.25">
      <c r="A45" s="1156" t="s">
        <v>2346</v>
      </c>
      <c r="B45" s="924"/>
      <c r="C45" s="925"/>
      <c r="D45" s="925"/>
      <c r="E45" s="925"/>
      <c r="F45" s="925"/>
      <c r="G45" s="926"/>
      <c r="H45" s="925"/>
      <c r="I45" s="925"/>
      <c r="J45" s="925"/>
      <c r="K45" s="925"/>
      <c r="L45" s="925"/>
      <c r="M45" s="927"/>
      <c r="N45" s="1234"/>
      <c r="O45" s="1234"/>
      <c r="P45" s="928"/>
      <c r="Q45" s="925"/>
      <c r="R45" s="925"/>
      <c r="S45" s="925"/>
      <c r="T45" s="929"/>
      <c r="U45" s="930"/>
      <c r="V45" s="931"/>
      <c r="W45" s="929"/>
      <c r="X45" s="930"/>
      <c r="Y45" s="931"/>
      <c r="Z45" s="929"/>
      <c r="AA45" s="930"/>
      <c r="AB45" s="931"/>
      <c r="AC45" s="929"/>
      <c r="AD45" s="930"/>
      <c r="AE45" s="931"/>
      <c r="AF45" s="931"/>
      <c r="AG45" s="932"/>
      <c r="AH45" s="879"/>
      <c r="AI45" s="933" t="s">
        <v>1982</v>
      </c>
      <c r="AJ45" s="932"/>
      <c r="AK45" s="932"/>
      <c r="AL45" s="934"/>
      <c r="AM45" s="935"/>
      <c r="AN45" s="936"/>
      <c r="AO45" s="936"/>
      <c r="AP45" s="937"/>
      <c r="AQ45" s="886"/>
      <c r="AR45" s="880" t="s">
        <v>1982</v>
      </c>
      <c r="AS45" s="1074"/>
      <c r="AT45" s="882"/>
      <c r="AU45" s="938"/>
      <c r="AV45" s="939"/>
      <c r="AW45" s="939"/>
      <c r="AX45" s="939"/>
      <c r="AY45" s="939"/>
      <c r="AZ45" s="939"/>
      <c r="BA45" s="939"/>
      <c r="BB45" s="939"/>
      <c r="BC45" s="939"/>
      <c r="BD45" s="939"/>
      <c r="BE45" s="931"/>
      <c r="BF45" s="1206"/>
      <c r="BG45" s="936"/>
      <c r="BH45" s="936"/>
      <c r="BI45" s="932"/>
      <c r="BJ45" s="932"/>
      <c r="BK45" s="131">
        <f t="shared" si="0"/>
        <v>0</v>
      </c>
      <c r="BL45" s="695">
        <f t="shared" si="1"/>
        <v>0</v>
      </c>
      <c r="BM45" s="879"/>
      <c r="BN45" s="934"/>
      <c r="BO45" s="934"/>
      <c r="BP45" s="956"/>
      <c r="BQ45" s="958"/>
      <c r="BR45" s="881"/>
      <c r="BS45" s="956"/>
      <c r="BT45" s="958"/>
      <c r="BU45" s="881"/>
      <c r="BV45" s="956"/>
      <c r="BW45" s="958"/>
      <c r="BX45" s="881"/>
      <c r="BY45" s="956"/>
      <c r="BZ45" s="958"/>
      <c r="CA45" s="881"/>
    </row>
    <row r="46" spans="1:79" s="114" customFormat="1" ht="30" x14ac:dyDescent="0.25">
      <c r="A46" s="1156" t="s">
        <v>2347</v>
      </c>
      <c r="B46" s="924"/>
      <c r="C46" s="925"/>
      <c r="D46" s="925"/>
      <c r="E46" s="925"/>
      <c r="F46" s="925"/>
      <c r="G46" s="926"/>
      <c r="H46" s="925"/>
      <c r="I46" s="925"/>
      <c r="J46" s="925"/>
      <c r="K46" s="925"/>
      <c r="L46" s="925"/>
      <c r="M46" s="927"/>
      <c r="N46" s="1234"/>
      <c r="O46" s="1234"/>
      <c r="P46" s="928"/>
      <c r="Q46" s="925"/>
      <c r="R46" s="925"/>
      <c r="S46" s="925"/>
      <c r="T46" s="929"/>
      <c r="U46" s="930"/>
      <c r="V46" s="931"/>
      <c r="W46" s="929"/>
      <c r="X46" s="930"/>
      <c r="Y46" s="931"/>
      <c r="Z46" s="929"/>
      <c r="AA46" s="930"/>
      <c r="AB46" s="931"/>
      <c r="AC46" s="929"/>
      <c r="AD46" s="930"/>
      <c r="AE46" s="931"/>
      <c r="AF46" s="931"/>
      <c r="AG46" s="932"/>
      <c r="AH46" s="879"/>
      <c r="AI46" s="933" t="s">
        <v>1982</v>
      </c>
      <c r="AJ46" s="932"/>
      <c r="AK46" s="932"/>
      <c r="AL46" s="934"/>
      <c r="AM46" s="935"/>
      <c r="AN46" s="936"/>
      <c r="AO46" s="936"/>
      <c r="AP46" s="937"/>
      <c r="AQ46" s="886"/>
      <c r="AR46" s="880" t="s">
        <v>1982</v>
      </c>
      <c r="AS46" s="1074"/>
      <c r="AT46" s="882"/>
      <c r="AU46" s="938"/>
      <c r="AV46" s="939"/>
      <c r="AW46" s="939"/>
      <c r="AX46" s="939"/>
      <c r="AY46" s="939"/>
      <c r="AZ46" s="939"/>
      <c r="BA46" s="939"/>
      <c r="BB46" s="939"/>
      <c r="BC46" s="939"/>
      <c r="BD46" s="939"/>
      <c r="BE46" s="931"/>
      <c r="BF46" s="1206"/>
      <c r="BG46" s="936"/>
      <c r="BH46" s="936"/>
      <c r="BI46" s="932"/>
      <c r="BJ46" s="932"/>
      <c r="BK46" s="131">
        <f t="shared" si="0"/>
        <v>0</v>
      </c>
      <c r="BL46" s="695">
        <f t="shared" si="1"/>
        <v>0</v>
      </c>
      <c r="BM46" s="879"/>
      <c r="BN46" s="934"/>
      <c r="BO46" s="934"/>
      <c r="BP46" s="956"/>
      <c r="BQ46" s="958"/>
      <c r="BR46" s="881"/>
      <c r="BS46" s="956"/>
      <c r="BT46" s="958"/>
      <c r="BU46" s="881"/>
      <c r="BV46" s="956"/>
      <c r="BW46" s="958"/>
      <c r="BX46" s="881"/>
      <c r="BY46" s="956"/>
      <c r="BZ46" s="958"/>
      <c r="CA46" s="881"/>
    </row>
    <row r="47" spans="1:79" s="114" customFormat="1" ht="30" x14ac:dyDescent="0.25">
      <c r="A47" s="1156" t="s">
        <v>2348</v>
      </c>
      <c r="B47" s="924"/>
      <c r="C47" s="925"/>
      <c r="D47" s="925"/>
      <c r="E47" s="925"/>
      <c r="F47" s="925"/>
      <c r="G47" s="926"/>
      <c r="H47" s="925"/>
      <c r="I47" s="925"/>
      <c r="J47" s="925"/>
      <c r="K47" s="925"/>
      <c r="L47" s="925"/>
      <c r="M47" s="927"/>
      <c r="N47" s="1234"/>
      <c r="O47" s="1234"/>
      <c r="P47" s="928"/>
      <c r="Q47" s="925"/>
      <c r="R47" s="925"/>
      <c r="S47" s="925"/>
      <c r="T47" s="929"/>
      <c r="U47" s="930"/>
      <c r="V47" s="931"/>
      <c r="W47" s="929"/>
      <c r="X47" s="930"/>
      <c r="Y47" s="931"/>
      <c r="Z47" s="929"/>
      <c r="AA47" s="930"/>
      <c r="AB47" s="931"/>
      <c r="AC47" s="929"/>
      <c r="AD47" s="930"/>
      <c r="AE47" s="931"/>
      <c r="AF47" s="931"/>
      <c r="AG47" s="932"/>
      <c r="AH47" s="879"/>
      <c r="AI47" s="933" t="s">
        <v>1982</v>
      </c>
      <c r="AJ47" s="932"/>
      <c r="AK47" s="932"/>
      <c r="AL47" s="934"/>
      <c r="AM47" s="935"/>
      <c r="AN47" s="936"/>
      <c r="AO47" s="936"/>
      <c r="AP47" s="937"/>
      <c r="AQ47" s="886"/>
      <c r="AR47" s="880" t="s">
        <v>1982</v>
      </c>
      <c r="AS47" s="1074"/>
      <c r="AT47" s="882"/>
      <c r="AU47" s="938"/>
      <c r="AV47" s="939"/>
      <c r="AW47" s="939"/>
      <c r="AX47" s="939"/>
      <c r="AY47" s="939"/>
      <c r="AZ47" s="939"/>
      <c r="BA47" s="939"/>
      <c r="BB47" s="939"/>
      <c r="BC47" s="939"/>
      <c r="BD47" s="939"/>
      <c r="BE47" s="931"/>
      <c r="BF47" s="1206"/>
      <c r="BG47" s="936"/>
      <c r="BH47" s="936"/>
      <c r="BI47" s="932"/>
      <c r="BJ47" s="932"/>
      <c r="BK47" s="131">
        <f t="shared" ref="BK47:BK64" si="2">($P47*AU47)+(AW47*$M47)+(AY47*$L47)+(BA47*$K47)+BC47+BF47+BH47</f>
        <v>0</v>
      </c>
      <c r="BL47" s="695">
        <f t="shared" ref="BL47:BL64" si="3">($P47*AV47)+(AX47*$M47)+(AZ47*$L47)+(BB47*$K47)+BD47+BG47+BI47</f>
        <v>0</v>
      </c>
      <c r="BM47" s="879"/>
      <c r="BN47" s="934"/>
      <c r="BO47" s="934"/>
      <c r="BP47" s="956"/>
      <c r="BQ47" s="958"/>
      <c r="BR47" s="881"/>
      <c r="BS47" s="956"/>
      <c r="BT47" s="958"/>
      <c r="BU47" s="881"/>
      <c r="BV47" s="956"/>
      <c r="BW47" s="958"/>
      <c r="BX47" s="881"/>
      <c r="BY47" s="956"/>
      <c r="BZ47" s="958"/>
      <c r="CA47" s="881"/>
    </row>
    <row r="48" spans="1:79" s="114" customFormat="1" ht="30" x14ac:dyDescent="0.25">
      <c r="A48" s="1156" t="s">
        <v>2349</v>
      </c>
      <c r="B48" s="924"/>
      <c r="C48" s="925"/>
      <c r="D48" s="925"/>
      <c r="E48" s="925"/>
      <c r="F48" s="925"/>
      <c r="G48" s="926"/>
      <c r="H48" s="925"/>
      <c r="I48" s="925"/>
      <c r="J48" s="925"/>
      <c r="K48" s="925"/>
      <c r="L48" s="925"/>
      <c r="M48" s="927"/>
      <c r="N48" s="1234"/>
      <c r="O48" s="1234"/>
      <c r="P48" s="928"/>
      <c r="Q48" s="925"/>
      <c r="R48" s="925"/>
      <c r="S48" s="925"/>
      <c r="T48" s="929"/>
      <c r="U48" s="930"/>
      <c r="V48" s="931"/>
      <c r="W48" s="929"/>
      <c r="X48" s="930"/>
      <c r="Y48" s="931"/>
      <c r="Z48" s="929"/>
      <c r="AA48" s="930"/>
      <c r="AB48" s="931"/>
      <c r="AC48" s="929"/>
      <c r="AD48" s="930"/>
      <c r="AE48" s="931"/>
      <c r="AF48" s="931"/>
      <c r="AG48" s="932"/>
      <c r="AH48" s="879"/>
      <c r="AI48" s="933" t="s">
        <v>1982</v>
      </c>
      <c r="AJ48" s="932"/>
      <c r="AK48" s="932"/>
      <c r="AL48" s="934"/>
      <c r="AM48" s="935"/>
      <c r="AN48" s="936"/>
      <c r="AO48" s="936"/>
      <c r="AP48" s="937"/>
      <c r="AQ48" s="886"/>
      <c r="AR48" s="880" t="s">
        <v>1982</v>
      </c>
      <c r="AS48" s="1074"/>
      <c r="AT48" s="882"/>
      <c r="AU48" s="938"/>
      <c r="AV48" s="939"/>
      <c r="AW48" s="939"/>
      <c r="AX48" s="939"/>
      <c r="AY48" s="939"/>
      <c r="AZ48" s="939"/>
      <c r="BA48" s="939"/>
      <c r="BB48" s="939"/>
      <c r="BC48" s="939"/>
      <c r="BD48" s="939"/>
      <c r="BE48" s="931"/>
      <c r="BF48" s="1206"/>
      <c r="BG48" s="936"/>
      <c r="BH48" s="936"/>
      <c r="BI48" s="932"/>
      <c r="BJ48" s="932"/>
      <c r="BK48" s="131">
        <f t="shared" si="2"/>
        <v>0</v>
      </c>
      <c r="BL48" s="695">
        <f t="shared" si="3"/>
        <v>0</v>
      </c>
      <c r="BM48" s="879"/>
      <c r="BN48" s="934"/>
      <c r="BO48" s="934"/>
      <c r="BP48" s="956"/>
      <c r="BQ48" s="958"/>
      <c r="BR48" s="881"/>
      <c r="BS48" s="956"/>
      <c r="BT48" s="958"/>
      <c r="BU48" s="881"/>
      <c r="BV48" s="956"/>
      <c r="BW48" s="958"/>
      <c r="BX48" s="881"/>
      <c r="BY48" s="956"/>
      <c r="BZ48" s="958"/>
      <c r="CA48" s="881"/>
    </row>
    <row r="49" spans="1:79" s="114" customFormat="1" ht="30" x14ac:dyDescent="0.25">
      <c r="A49" s="1156" t="s">
        <v>2350</v>
      </c>
      <c r="B49" s="924"/>
      <c r="C49" s="925"/>
      <c r="D49" s="925"/>
      <c r="E49" s="925"/>
      <c r="F49" s="925"/>
      <c r="G49" s="926"/>
      <c r="H49" s="925"/>
      <c r="I49" s="925"/>
      <c r="J49" s="925"/>
      <c r="K49" s="925"/>
      <c r="L49" s="925"/>
      <c r="M49" s="927"/>
      <c r="N49" s="1234"/>
      <c r="O49" s="1234"/>
      <c r="P49" s="928"/>
      <c r="Q49" s="925"/>
      <c r="R49" s="925"/>
      <c r="S49" s="925"/>
      <c r="T49" s="929"/>
      <c r="U49" s="930"/>
      <c r="V49" s="931"/>
      <c r="W49" s="929"/>
      <c r="X49" s="930"/>
      <c r="Y49" s="931"/>
      <c r="Z49" s="929"/>
      <c r="AA49" s="930"/>
      <c r="AB49" s="931"/>
      <c r="AC49" s="929"/>
      <c r="AD49" s="930"/>
      <c r="AE49" s="931"/>
      <c r="AF49" s="931"/>
      <c r="AG49" s="932"/>
      <c r="AH49" s="879"/>
      <c r="AI49" s="933" t="s">
        <v>1982</v>
      </c>
      <c r="AJ49" s="932"/>
      <c r="AK49" s="932"/>
      <c r="AL49" s="934"/>
      <c r="AM49" s="935"/>
      <c r="AN49" s="936"/>
      <c r="AO49" s="936"/>
      <c r="AP49" s="937"/>
      <c r="AQ49" s="886"/>
      <c r="AR49" s="880" t="s">
        <v>1982</v>
      </c>
      <c r="AS49" s="1074"/>
      <c r="AT49" s="882"/>
      <c r="AU49" s="938"/>
      <c r="AV49" s="939"/>
      <c r="AW49" s="939"/>
      <c r="AX49" s="939"/>
      <c r="AY49" s="939"/>
      <c r="AZ49" s="939"/>
      <c r="BA49" s="939"/>
      <c r="BB49" s="939"/>
      <c r="BC49" s="939"/>
      <c r="BD49" s="939"/>
      <c r="BE49" s="931"/>
      <c r="BF49" s="1206"/>
      <c r="BG49" s="936"/>
      <c r="BH49" s="936"/>
      <c r="BI49" s="932"/>
      <c r="BJ49" s="932"/>
      <c r="BK49" s="131">
        <f t="shared" si="2"/>
        <v>0</v>
      </c>
      <c r="BL49" s="695">
        <f t="shared" si="3"/>
        <v>0</v>
      </c>
      <c r="BM49" s="879"/>
      <c r="BN49" s="934"/>
      <c r="BO49" s="934"/>
      <c r="BP49" s="956"/>
      <c r="BQ49" s="958"/>
      <c r="BR49" s="881"/>
      <c r="BS49" s="956"/>
      <c r="BT49" s="958"/>
      <c r="BU49" s="881"/>
      <c r="BV49" s="956"/>
      <c r="BW49" s="958"/>
      <c r="BX49" s="881"/>
      <c r="BY49" s="956"/>
      <c r="BZ49" s="958"/>
      <c r="CA49" s="881"/>
    </row>
    <row r="50" spans="1:79" s="114" customFormat="1" ht="30" x14ac:dyDescent="0.25">
      <c r="A50" s="1156" t="s">
        <v>2351</v>
      </c>
      <c r="B50" s="924"/>
      <c r="C50" s="925"/>
      <c r="D50" s="925"/>
      <c r="E50" s="925"/>
      <c r="F50" s="925"/>
      <c r="G50" s="926"/>
      <c r="H50" s="925"/>
      <c r="I50" s="925"/>
      <c r="J50" s="925"/>
      <c r="K50" s="925"/>
      <c r="L50" s="925"/>
      <c r="M50" s="927"/>
      <c r="N50" s="1234"/>
      <c r="O50" s="1234"/>
      <c r="P50" s="928"/>
      <c r="Q50" s="925"/>
      <c r="R50" s="925"/>
      <c r="S50" s="925"/>
      <c r="T50" s="929"/>
      <c r="U50" s="930"/>
      <c r="V50" s="931"/>
      <c r="W50" s="929"/>
      <c r="X50" s="930"/>
      <c r="Y50" s="931"/>
      <c r="Z50" s="929"/>
      <c r="AA50" s="930"/>
      <c r="AB50" s="931"/>
      <c r="AC50" s="929"/>
      <c r="AD50" s="930"/>
      <c r="AE50" s="931"/>
      <c r="AF50" s="931"/>
      <c r="AG50" s="932"/>
      <c r="AH50" s="879"/>
      <c r="AI50" s="933" t="s">
        <v>1982</v>
      </c>
      <c r="AJ50" s="932"/>
      <c r="AK50" s="932"/>
      <c r="AL50" s="934"/>
      <c r="AM50" s="935"/>
      <c r="AN50" s="936"/>
      <c r="AO50" s="936"/>
      <c r="AP50" s="937"/>
      <c r="AQ50" s="886"/>
      <c r="AR50" s="880" t="s">
        <v>1982</v>
      </c>
      <c r="AS50" s="1074"/>
      <c r="AT50" s="882"/>
      <c r="AU50" s="938"/>
      <c r="AV50" s="939"/>
      <c r="AW50" s="939"/>
      <c r="AX50" s="939"/>
      <c r="AY50" s="939"/>
      <c r="AZ50" s="939"/>
      <c r="BA50" s="939"/>
      <c r="BB50" s="939"/>
      <c r="BC50" s="939"/>
      <c r="BD50" s="939"/>
      <c r="BE50" s="931"/>
      <c r="BF50" s="1206"/>
      <c r="BG50" s="936"/>
      <c r="BH50" s="936"/>
      <c r="BI50" s="932"/>
      <c r="BJ50" s="932"/>
      <c r="BK50" s="131">
        <f t="shared" si="2"/>
        <v>0</v>
      </c>
      <c r="BL50" s="695">
        <f t="shared" si="3"/>
        <v>0</v>
      </c>
      <c r="BM50" s="879"/>
      <c r="BN50" s="934"/>
      <c r="BO50" s="934"/>
      <c r="BP50" s="956"/>
      <c r="BQ50" s="958"/>
      <c r="BR50" s="881"/>
      <c r="BS50" s="956"/>
      <c r="BT50" s="958"/>
      <c r="BU50" s="881"/>
      <c r="BV50" s="956"/>
      <c r="BW50" s="958"/>
      <c r="BX50" s="881"/>
      <c r="BY50" s="956"/>
      <c r="BZ50" s="958"/>
      <c r="CA50" s="881"/>
    </row>
    <row r="51" spans="1:79" s="114" customFormat="1" ht="30" x14ac:dyDescent="0.25">
      <c r="A51" s="1156" t="s">
        <v>2352</v>
      </c>
      <c r="B51" s="924"/>
      <c r="C51" s="925"/>
      <c r="D51" s="925"/>
      <c r="E51" s="925"/>
      <c r="F51" s="925"/>
      <c r="G51" s="926"/>
      <c r="H51" s="925"/>
      <c r="I51" s="925"/>
      <c r="J51" s="925"/>
      <c r="K51" s="925"/>
      <c r="L51" s="925"/>
      <c r="M51" s="927"/>
      <c r="N51" s="1234"/>
      <c r="O51" s="1234"/>
      <c r="P51" s="928"/>
      <c r="Q51" s="925"/>
      <c r="R51" s="925"/>
      <c r="S51" s="925"/>
      <c r="T51" s="929"/>
      <c r="U51" s="930"/>
      <c r="V51" s="931"/>
      <c r="W51" s="929"/>
      <c r="X51" s="930"/>
      <c r="Y51" s="931"/>
      <c r="Z51" s="929"/>
      <c r="AA51" s="930"/>
      <c r="AB51" s="931"/>
      <c r="AC51" s="929"/>
      <c r="AD51" s="930"/>
      <c r="AE51" s="931"/>
      <c r="AF51" s="931"/>
      <c r="AG51" s="932"/>
      <c r="AH51" s="879"/>
      <c r="AI51" s="933" t="s">
        <v>1982</v>
      </c>
      <c r="AJ51" s="932"/>
      <c r="AK51" s="932"/>
      <c r="AL51" s="934"/>
      <c r="AM51" s="935"/>
      <c r="AN51" s="936"/>
      <c r="AO51" s="936"/>
      <c r="AP51" s="937"/>
      <c r="AQ51" s="886"/>
      <c r="AR51" s="880" t="s">
        <v>1982</v>
      </c>
      <c r="AS51" s="1074"/>
      <c r="AT51" s="882"/>
      <c r="AU51" s="938"/>
      <c r="AV51" s="939"/>
      <c r="AW51" s="939"/>
      <c r="AX51" s="939"/>
      <c r="AY51" s="939"/>
      <c r="AZ51" s="939"/>
      <c r="BA51" s="939"/>
      <c r="BB51" s="939"/>
      <c r="BC51" s="939"/>
      <c r="BD51" s="939"/>
      <c r="BE51" s="931"/>
      <c r="BF51" s="1206"/>
      <c r="BG51" s="936"/>
      <c r="BH51" s="936"/>
      <c r="BI51" s="932"/>
      <c r="BJ51" s="932"/>
      <c r="BK51" s="131">
        <f t="shared" si="2"/>
        <v>0</v>
      </c>
      <c r="BL51" s="695">
        <f t="shared" si="3"/>
        <v>0</v>
      </c>
      <c r="BM51" s="879"/>
      <c r="BN51" s="934"/>
      <c r="BO51" s="934"/>
      <c r="BP51" s="956"/>
      <c r="BQ51" s="958"/>
      <c r="BR51" s="881"/>
      <c r="BS51" s="956"/>
      <c r="BT51" s="958"/>
      <c r="BU51" s="881"/>
      <c r="BV51" s="956"/>
      <c r="BW51" s="958"/>
      <c r="BX51" s="881"/>
      <c r="BY51" s="956"/>
      <c r="BZ51" s="958"/>
      <c r="CA51" s="881"/>
    </row>
    <row r="52" spans="1:79" s="114" customFormat="1" ht="30" x14ac:dyDescent="0.25">
      <c r="A52" s="1156" t="s">
        <v>2353</v>
      </c>
      <c r="B52" s="924"/>
      <c r="C52" s="925"/>
      <c r="D52" s="925"/>
      <c r="E52" s="925"/>
      <c r="F52" s="925"/>
      <c r="G52" s="926"/>
      <c r="H52" s="925"/>
      <c r="I52" s="925"/>
      <c r="J52" s="925"/>
      <c r="K52" s="925"/>
      <c r="L52" s="925"/>
      <c r="M52" s="927"/>
      <c r="N52" s="1234"/>
      <c r="O52" s="1234"/>
      <c r="P52" s="928"/>
      <c r="Q52" s="925"/>
      <c r="R52" s="925"/>
      <c r="S52" s="925"/>
      <c r="T52" s="929"/>
      <c r="U52" s="930"/>
      <c r="V52" s="931"/>
      <c r="W52" s="929"/>
      <c r="X52" s="930"/>
      <c r="Y52" s="931"/>
      <c r="Z52" s="929"/>
      <c r="AA52" s="930"/>
      <c r="AB52" s="931"/>
      <c r="AC52" s="929"/>
      <c r="AD52" s="930"/>
      <c r="AE52" s="931"/>
      <c r="AF52" s="931"/>
      <c r="AG52" s="932"/>
      <c r="AH52" s="879"/>
      <c r="AI52" s="933" t="s">
        <v>1982</v>
      </c>
      <c r="AJ52" s="932"/>
      <c r="AK52" s="932"/>
      <c r="AL52" s="934"/>
      <c r="AM52" s="935"/>
      <c r="AN52" s="936"/>
      <c r="AO52" s="936"/>
      <c r="AP52" s="937"/>
      <c r="AQ52" s="886"/>
      <c r="AR52" s="880" t="s">
        <v>1982</v>
      </c>
      <c r="AS52" s="1074"/>
      <c r="AT52" s="882"/>
      <c r="AU52" s="938"/>
      <c r="AV52" s="939"/>
      <c r="AW52" s="939"/>
      <c r="AX52" s="939"/>
      <c r="AY52" s="939"/>
      <c r="AZ52" s="939"/>
      <c r="BA52" s="939"/>
      <c r="BB52" s="939"/>
      <c r="BC52" s="939"/>
      <c r="BD52" s="939"/>
      <c r="BE52" s="931"/>
      <c r="BF52" s="1206"/>
      <c r="BG52" s="936"/>
      <c r="BH52" s="936"/>
      <c r="BI52" s="932"/>
      <c r="BJ52" s="932"/>
      <c r="BK52" s="131">
        <f t="shared" si="2"/>
        <v>0</v>
      </c>
      <c r="BL52" s="695">
        <f t="shared" si="3"/>
        <v>0</v>
      </c>
      <c r="BM52" s="879"/>
      <c r="BN52" s="934"/>
      <c r="BO52" s="934"/>
      <c r="BP52" s="956"/>
      <c r="BQ52" s="958"/>
      <c r="BR52" s="881"/>
      <c r="BS52" s="956"/>
      <c r="BT52" s="958"/>
      <c r="BU52" s="881"/>
      <c r="BV52" s="956"/>
      <c r="BW52" s="958"/>
      <c r="BX52" s="881"/>
      <c r="BY52" s="956"/>
      <c r="BZ52" s="958"/>
      <c r="CA52" s="881"/>
    </row>
    <row r="53" spans="1:79" s="114" customFormat="1" ht="30" x14ac:dyDescent="0.25">
      <c r="A53" s="1156" t="s">
        <v>2354</v>
      </c>
      <c r="B53" s="924"/>
      <c r="C53" s="925"/>
      <c r="D53" s="925"/>
      <c r="E53" s="925"/>
      <c r="F53" s="925"/>
      <c r="G53" s="926"/>
      <c r="H53" s="925"/>
      <c r="I53" s="925"/>
      <c r="J53" s="925"/>
      <c r="K53" s="925"/>
      <c r="L53" s="925"/>
      <c r="M53" s="927"/>
      <c r="N53" s="1234"/>
      <c r="O53" s="1234"/>
      <c r="P53" s="928"/>
      <c r="Q53" s="925"/>
      <c r="R53" s="925"/>
      <c r="S53" s="925"/>
      <c r="T53" s="929"/>
      <c r="U53" s="930"/>
      <c r="V53" s="931"/>
      <c r="W53" s="929"/>
      <c r="X53" s="930"/>
      <c r="Y53" s="931"/>
      <c r="Z53" s="929"/>
      <c r="AA53" s="930"/>
      <c r="AB53" s="931"/>
      <c r="AC53" s="929"/>
      <c r="AD53" s="930"/>
      <c r="AE53" s="931"/>
      <c r="AF53" s="931"/>
      <c r="AG53" s="932"/>
      <c r="AH53" s="879"/>
      <c r="AI53" s="933" t="s">
        <v>1982</v>
      </c>
      <c r="AJ53" s="932"/>
      <c r="AK53" s="932"/>
      <c r="AL53" s="934"/>
      <c r="AM53" s="935"/>
      <c r="AN53" s="936"/>
      <c r="AO53" s="936"/>
      <c r="AP53" s="937"/>
      <c r="AQ53" s="886"/>
      <c r="AR53" s="880" t="s">
        <v>1982</v>
      </c>
      <c r="AS53" s="1074"/>
      <c r="AT53" s="882"/>
      <c r="AU53" s="938"/>
      <c r="AV53" s="939"/>
      <c r="AW53" s="939"/>
      <c r="AX53" s="939"/>
      <c r="AY53" s="939"/>
      <c r="AZ53" s="939"/>
      <c r="BA53" s="939"/>
      <c r="BB53" s="939"/>
      <c r="BC53" s="939"/>
      <c r="BD53" s="939"/>
      <c r="BE53" s="931"/>
      <c r="BF53" s="1206"/>
      <c r="BG53" s="936"/>
      <c r="BH53" s="936"/>
      <c r="BI53" s="932"/>
      <c r="BJ53" s="932"/>
      <c r="BK53" s="131">
        <f t="shared" si="2"/>
        <v>0</v>
      </c>
      <c r="BL53" s="695">
        <f t="shared" si="3"/>
        <v>0</v>
      </c>
      <c r="BM53" s="879"/>
      <c r="BN53" s="934"/>
      <c r="BO53" s="934"/>
      <c r="BP53" s="956"/>
      <c r="BQ53" s="958"/>
      <c r="BR53" s="881"/>
      <c r="BS53" s="956"/>
      <c r="BT53" s="958"/>
      <c r="BU53" s="881"/>
      <c r="BV53" s="956"/>
      <c r="BW53" s="958"/>
      <c r="BX53" s="881"/>
      <c r="BY53" s="956"/>
      <c r="BZ53" s="958"/>
      <c r="CA53" s="881"/>
    </row>
    <row r="54" spans="1:79" s="114" customFormat="1" ht="30" x14ac:dyDescent="0.25">
      <c r="A54" s="1156" t="s">
        <v>2355</v>
      </c>
      <c r="B54" s="924"/>
      <c r="C54" s="925"/>
      <c r="D54" s="925"/>
      <c r="E54" s="925"/>
      <c r="F54" s="925"/>
      <c r="G54" s="926"/>
      <c r="H54" s="925"/>
      <c r="I54" s="925"/>
      <c r="J54" s="925"/>
      <c r="K54" s="925"/>
      <c r="L54" s="925"/>
      <c r="M54" s="927"/>
      <c r="N54" s="1234"/>
      <c r="O54" s="1234"/>
      <c r="P54" s="928"/>
      <c r="Q54" s="925"/>
      <c r="R54" s="925"/>
      <c r="S54" s="925"/>
      <c r="T54" s="929"/>
      <c r="U54" s="930"/>
      <c r="V54" s="931"/>
      <c r="W54" s="929"/>
      <c r="X54" s="930"/>
      <c r="Y54" s="931"/>
      <c r="Z54" s="929"/>
      <c r="AA54" s="930"/>
      <c r="AB54" s="931"/>
      <c r="AC54" s="929"/>
      <c r="AD54" s="930"/>
      <c r="AE54" s="931"/>
      <c r="AF54" s="931"/>
      <c r="AG54" s="932"/>
      <c r="AH54" s="879"/>
      <c r="AI54" s="933" t="s">
        <v>1982</v>
      </c>
      <c r="AJ54" s="932"/>
      <c r="AK54" s="932"/>
      <c r="AL54" s="934"/>
      <c r="AM54" s="935"/>
      <c r="AN54" s="936"/>
      <c r="AO54" s="936"/>
      <c r="AP54" s="937"/>
      <c r="AQ54" s="886"/>
      <c r="AR54" s="880" t="s">
        <v>1982</v>
      </c>
      <c r="AS54" s="1074"/>
      <c r="AT54" s="882"/>
      <c r="AU54" s="938"/>
      <c r="AV54" s="939"/>
      <c r="AW54" s="939"/>
      <c r="AX54" s="939"/>
      <c r="AY54" s="939"/>
      <c r="AZ54" s="939"/>
      <c r="BA54" s="939"/>
      <c r="BB54" s="939"/>
      <c r="BC54" s="939"/>
      <c r="BD54" s="939"/>
      <c r="BE54" s="931"/>
      <c r="BF54" s="1206"/>
      <c r="BG54" s="936"/>
      <c r="BH54" s="936"/>
      <c r="BI54" s="932"/>
      <c r="BJ54" s="932"/>
      <c r="BK54" s="131">
        <f t="shared" si="2"/>
        <v>0</v>
      </c>
      <c r="BL54" s="695">
        <f t="shared" si="3"/>
        <v>0</v>
      </c>
      <c r="BM54" s="879"/>
      <c r="BN54" s="934"/>
      <c r="BO54" s="934"/>
      <c r="BP54" s="956"/>
      <c r="BQ54" s="958"/>
      <c r="BR54" s="881"/>
      <c r="BS54" s="956"/>
      <c r="BT54" s="958"/>
      <c r="BU54" s="881"/>
      <c r="BV54" s="956"/>
      <c r="BW54" s="958"/>
      <c r="BX54" s="881"/>
      <c r="BY54" s="956"/>
      <c r="BZ54" s="958"/>
      <c r="CA54" s="881"/>
    </row>
    <row r="55" spans="1:79" s="114" customFormat="1" ht="30" x14ac:dyDescent="0.25">
      <c r="A55" s="1156" t="s">
        <v>2356</v>
      </c>
      <c r="B55" s="924"/>
      <c r="C55" s="925"/>
      <c r="D55" s="925"/>
      <c r="E55" s="925"/>
      <c r="F55" s="925"/>
      <c r="G55" s="926"/>
      <c r="H55" s="925"/>
      <c r="I55" s="925"/>
      <c r="J55" s="925"/>
      <c r="K55" s="925"/>
      <c r="L55" s="925"/>
      <c r="M55" s="927"/>
      <c r="N55" s="1234"/>
      <c r="O55" s="1234"/>
      <c r="P55" s="928"/>
      <c r="Q55" s="925"/>
      <c r="R55" s="925"/>
      <c r="S55" s="925"/>
      <c r="T55" s="929"/>
      <c r="U55" s="930"/>
      <c r="V55" s="931"/>
      <c r="W55" s="929"/>
      <c r="X55" s="930"/>
      <c r="Y55" s="931"/>
      <c r="Z55" s="929"/>
      <c r="AA55" s="930"/>
      <c r="AB55" s="931"/>
      <c r="AC55" s="929"/>
      <c r="AD55" s="930"/>
      <c r="AE55" s="931"/>
      <c r="AF55" s="931"/>
      <c r="AG55" s="932"/>
      <c r="AH55" s="879"/>
      <c r="AI55" s="933" t="s">
        <v>1982</v>
      </c>
      <c r="AJ55" s="932"/>
      <c r="AK55" s="932"/>
      <c r="AL55" s="934"/>
      <c r="AM55" s="935"/>
      <c r="AN55" s="936"/>
      <c r="AO55" s="936"/>
      <c r="AP55" s="937"/>
      <c r="AQ55" s="886"/>
      <c r="AR55" s="880" t="s">
        <v>1982</v>
      </c>
      <c r="AS55" s="1074"/>
      <c r="AT55" s="882"/>
      <c r="AU55" s="938"/>
      <c r="AV55" s="939"/>
      <c r="AW55" s="939"/>
      <c r="AX55" s="939"/>
      <c r="AY55" s="939"/>
      <c r="AZ55" s="939"/>
      <c r="BA55" s="939"/>
      <c r="BB55" s="939"/>
      <c r="BC55" s="939"/>
      <c r="BD55" s="939"/>
      <c r="BE55" s="931"/>
      <c r="BF55" s="1206"/>
      <c r="BG55" s="936"/>
      <c r="BH55" s="936"/>
      <c r="BI55" s="932"/>
      <c r="BJ55" s="932"/>
      <c r="BK55" s="131">
        <f t="shared" si="2"/>
        <v>0</v>
      </c>
      <c r="BL55" s="695">
        <f t="shared" si="3"/>
        <v>0</v>
      </c>
      <c r="BM55" s="879"/>
      <c r="BN55" s="934"/>
      <c r="BO55" s="934"/>
      <c r="BP55" s="956"/>
      <c r="BQ55" s="958"/>
      <c r="BR55" s="881"/>
      <c r="BS55" s="956"/>
      <c r="BT55" s="958"/>
      <c r="BU55" s="881"/>
      <c r="BV55" s="956"/>
      <c r="BW55" s="958"/>
      <c r="BX55" s="881"/>
      <c r="BY55" s="956"/>
      <c r="BZ55" s="958"/>
      <c r="CA55" s="881"/>
    </row>
    <row r="56" spans="1:79" s="114" customFormat="1" ht="30" x14ac:dyDescent="0.25">
      <c r="A56" s="1156" t="s">
        <v>2357</v>
      </c>
      <c r="B56" s="924"/>
      <c r="C56" s="925"/>
      <c r="D56" s="925"/>
      <c r="E56" s="925"/>
      <c r="F56" s="925"/>
      <c r="G56" s="926"/>
      <c r="H56" s="925"/>
      <c r="I56" s="925"/>
      <c r="J56" s="925"/>
      <c r="K56" s="925"/>
      <c r="L56" s="925"/>
      <c r="M56" s="927"/>
      <c r="N56" s="1234"/>
      <c r="O56" s="1234"/>
      <c r="P56" s="928"/>
      <c r="Q56" s="925"/>
      <c r="R56" s="925"/>
      <c r="S56" s="925"/>
      <c r="T56" s="929"/>
      <c r="U56" s="930"/>
      <c r="V56" s="931"/>
      <c r="W56" s="929"/>
      <c r="X56" s="930"/>
      <c r="Y56" s="931"/>
      <c r="Z56" s="929"/>
      <c r="AA56" s="930"/>
      <c r="AB56" s="931"/>
      <c r="AC56" s="929"/>
      <c r="AD56" s="930"/>
      <c r="AE56" s="931"/>
      <c r="AF56" s="931"/>
      <c r="AG56" s="932"/>
      <c r="AH56" s="879"/>
      <c r="AI56" s="933" t="s">
        <v>1982</v>
      </c>
      <c r="AJ56" s="932"/>
      <c r="AK56" s="932"/>
      <c r="AL56" s="934"/>
      <c r="AM56" s="935"/>
      <c r="AN56" s="936"/>
      <c r="AO56" s="936"/>
      <c r="AP56" s="937"/>
      <c r="AQ56" s="886"/>
      <c r="AR56" s="880" t="s">
        <v>1982</v>
      </c>
      <c r="AS56" s="1074"/>
      <c r="AT56" s="882"/>
      <c r="AU56" s="938"/>
      <c r="AV56" s="939"/>
      <c r="AW56" s="939"/>
      <c r="AX56" s="939"/>
      <c r="AY56" s="939"/>
      <c r="AZ56" s="939"/>
      <c r="BA56" s="939"/>
      <c r="BB56" s="939"/>
      <c r="BC56" s="939"/>
      <c r="BD56" s="939"/>
      <c r="BE56" s="931"/>
      <c r="BF56" s="1206"/>
      <c r="BG56" s="936"/>
      <c r="BH56" s="936"/>
      <c r="BI56" s="932"/>
      <c r="BJ56" s="932"/>
      <c r="BK56" s="131">
        <f t="shared" si="2"/>
        <v>0</v>
      </c>
      <c r="BL56" s="695">
        <f t="shared" si="3"/>
        <v>0</v>
      </c>
      <c r="BM56" s="879"/>
      <c r="BN56" s="934"/>
      <c r="BO56" s="934"/>
      <c r="BP56" s="956"/>
      <c r="BQ56" s="958"/>
      <c r="BR56" s="881"/>
      <c r="BS56" s="956"/>
      <c r="BT56" s="958"/>
      <c r="BU56" s="881"/>
      <c r="BV56" s="956"/>
      <c r="BW56" s="958"/>
      <c r="BX56" s="881"/>
      <c r="BY56" s="956"/>
      <c r="BZ56" s="958"/>
      <c r="CA56" s="881"/>
    </row>
    <row r="57" spans="1:79" s="114" customFormat="1" ht="30" x14ac:dyDescent="0.25">
      <c r="A57" s="1156" t="s">
        <v>2358</v>
      </c>
      <c r="B57" s="924"/>
      <c r="C57" s="925"/>
      <c r="D57" s="925"/>
      <c r="E57" s="925"/>
      <c r="F57" s="925"/>
      <c r="G57" s="926"/>
      <c r="H57" s="925"/>
      <c r="I57" s="925"/>
      <c r="J57" s="925"/>
      <c r="K57" s="925"/>
      <c r="L57" s="925"/>
      <c r="M57" s="927"/>
      <c r="N57" s="1234"/>
      <c r="O57" s="1234"/>
      <c r="P57" s="928"/>
      <c r="Q57" s="925"/>
      <c r="R57" s="925"/>
      <c r="S57" s="925"/>
      <c r="T57" s="929"/>
      <c r="U57" s="930"/>
      <c r="V57" s="931"/>
      <c r="W57" s="929"/>
      <c r="X57" s="930"/>
      <c r="Y57" s="931"/>
      <c r="Z57" s="929"/>
      <c r="AA57" s="930"/>
      <c r="AB57" s="931"/>
      <c r="AC57" s="929"/>
      <c r="AD57" s="930"/>
      <c r="AE57" s="931"/>
      <c r="AF57" s="931"/>
      <c r="AG57" s="932"/>
      <c r="AH57" s="879"/>
      <c r="AI57" s="933" t="s">
        <v>1982</v>
      </c>
      <c r="AJ57" s="932"/>
      <c r="AK57" s="932"/>
      <c r="AL57" s="934"/>
      <c r="AM57" s="935"/>
      <c r="AN57" s="936"/>
      <c r="AO57" s="936"/>
      <c r="AP57" s="937"/>
      <c r="AQ57" s="886"/>
      <c r="AR57" s="880" t="s">
        <v>1982</v>
      </c>
      <c r="AS57" s="1074"/>
      <c r="AT57" s="882"/>
      <c r="AU57" s="938"/>
      <c r="AV57" s="939"/>
      <c r="AW57" s="939"/>
      <c r="AX57" s="939"/>
      <c r="AY57" s="939"/>
      <c r="AZ57" s="939"/>
      <c r="BA57" s="939"/>
      <c r="BB57" s="939"/>
      <c r="BC57" s="939"/>
      <c r="BD57" s="939"/>
      <c r="BE57" s="931"/>
      <c r="BF57" s="1206"/>
      <c r="BG57" s="936"/>
      <c r="BH57" s="936"/>
      <c r="BI57" s="932"/>
      <c r="BJ57" s="932"/>
      <c r="BK57" s="131">
        <f t="shared" si="2"/>
        <v>0</v>
      </c>
      <c r="BL57" s="695">
        <f t="shared" si="3"/>
        <v>0</v>
      </c>
      <c r="BM57" s="879"/>
      <c r="BN57" s="934"/>
      <c r="BO57" s="934"/>
      <c r="BP57" s="956"/>
      <c r="BQ57" s="958"/>
      <c r="BR57" s="881"/>
      <c r="BS57" s="956"/>
      <c r="BT57" s="958"/>
      <c r="BU57" s="881"/>
      <c r="BV57" s="956"/>
      <c r="BW57" s="958"/>
      <c r="BX57" s="881"/>
      <c r="BY57" s="956"/>
      <c r="BZ57" s="958"/>
      <c r="CA57" s="881"/>
    </row>
    <row r="58" spans="1:79" s="114" customFormat="1" ht="30" x14ac:dyDescent="0.25">
      <c r="A58" s="1156" t="s">
        <v>2359</v>
      </c>
      <c r="B58" s="924"/>
      <c r="C58" s="925"/>
      <c r="D58" s="925"/>
      <c r="E58" s="925"/>
      <c r="F58" s="925"/>
      <c r="G58" s="926"/>
      <c r="H58" s="925"/>
      <c r="I58" s="925"/>
      <c r="J58" s="925"/>
      <c r="K58" s="925"/>
      <c r="L58" s="925"/>
      <c r="M58" s="927"/>
      <c r="N58" s="1234"/>
      <c r="O58" s="1234"/>
      <c r="P58" s="928"/>
      <c r="Q58" s="925"/>
      <c r="R58" s="925"/>
      <c r="S58" s="925"/>
      <c r="T58" s="929"/>
      <c r="U58" s="930"/>
      <c r="V58" s="931"/>
      <c r="W58" s="929"/>
      <c r="X58" s="930"/>
      <c r="Y58" s="931"/>
      <c r="Z58" s="929"/>
      <c r="AA58" s="930"/>
      <c r="AB58" s="931"/>
      <c r="AC58" s="929"/>
      <c r="AD58" s="930"/>
      <c r="AE58" s="931"/>
      <c r="AF58" s="931"/>
      <c r="AG58" s="932"/>
      <c r="AH58" s="879"/>
      <c r="AI58" s="933" t="s">
        <v>1982</v>
      </c>
      <c r="AJ58" s="932"/>
      <c r="AK58" s="932"/>
      <c r="AL58" s="934"/>
      <c r="AM58" s="935"/>
      <c r="AN58" s="936"/>
      <c r="AO58" s="936"/>
      <c r="AP58" s="937"/>
      <c r="AQ58" s="886"/>
      <c r="AR58" s="880" t="s">
        <v>1982</v>
      </c>
      <c r="AS58" s="1074"/>
      <c r="AT58" s="882"/>
      <c r="AU58" s="938"/>
      <c r="AV58" s="939"/>
      <c r="AW58" s="939"/>
      <c r="AX58" s="939"/>
      <c r="AY58" s="939"/>
      <c r="AZ58" s="939"/>
      <c r="BA58" s="939"/>
      <c r="BB58" s="939"/>
      <c r="BC58" s="939"/>
      <c r="BD58" s="939"/>
      <c r="BE58" s="931"/>
      <c r="BF58" s="1206"/>
      <c r="BG58" s="936"/>
      <c r="BH58" s="936"/>
      <c r="BI58" s="932"/>
      <c r="BJ58" s="932"/>
      <c r="BK58" s="131">
        <f t="shared" si="2"/>
        <v>0</v>
      </c>
      <c r="BL58" s="695">
        <f t="shared" si="3"/>
        <v>0</v>
      </c>
      <c r="BM58" s="879"/>
      <c r="BN58" s="934"/>
      <c r="BO58" s="934"/>
      <c r="BP58" s="956"/>
      <c r="BQ58" s="958"/>
      <c r="BR58" s="881"/>
      <c r="BS58" s="956"/>
      <c r="BT58" s="958"/>
      <c r="BU58" s="881"/>
      <c r="BV58" s="956"/>
      <c r="BW58" s="958"/>
      <c r="BX58" s="881"/>
      <c r="BY58" s="956"/>
      <c r="BZ58" s="958"/>
      <c r="CA58" s="881"/>
    </row>
    <row r="59" spans="1:79" s="114" customFormat="1" ht="30" x14ac:dyDescent="0.25">
      <c r="A59" s="1156" t="s">
        <v>2360</v>
      </c>
      <c r="B59" s="924"/>
      <c r="C59" s="925"/>
      <c r="D59" s="925"/>
      <c r="E59" s="925"/>
      <c r="F59" s="925"/>
      <c r="G59" s="926"/>
      <c r="H59" s="925"/>
      <c r="I59" s="925"/>
      <c r="J59" s="925"/>
      <c r="K59" s="925"/>
      <c r="L59" s="925"/>
      <c r="M59" s="927"/>
      <c r="N59" s="1234"/>
      <c r="O59" s="1234"/>
      <c r="P59" s="928"/>
      <c r="Q59" s="925"/>
      <c r="R59" s="925"/>
      <c r="S59" s="925"/>
      <c r="T59" s="929"/>
      <c r="U59" s="930"/>
      <c r="V59" s="931"/>
      <c r="W59" s="929"/>
      <c r="X59" s="930"/>
      <c r="Y59" s="931"/>
      <c r="Z59" s="929"/>
      <c r="AA59" s="930"/>
      <c r="AB59" s="931"/>
      <c r="AC59" s="929"/>
      <c r="AD59" s="930"/>
      <c r="AE59" s="931"/>
      <c r="AF59" s="931"/>
      <c r="AG59" s="932"/>
      <c r="AH59" s="879"/>
      <c r="AI59" s="933" t="s">
        <v>1982</v>
      </c>
      <c r="AJ59" s="932"/>
      <c r="AK59" s="932"/>
      <c r="AL59" s="934"/>
      <c r="AM59" s="935"/>
      <c r="AN59" s="936"/>
      <c r="AO59" s="936"/>
      <c r="AP59" s="937"/>
      <c r="AQ59" s="886"/>
      <c r="AR59" s="880" t="s">
        <v>1982</v>
      </c>
      <c r="AS59" s="1074"/>
      <c r="AT59" s="882"/>
      <c r="AU59" s="938"/>
      <c r="AV59" s="939"/>
      <c r="AW59" s="939"/>
      <c r="AX59" s="939"/>
      <c r="AY59" s="939"/>
      <c r="AZ59" s="939"/>
      <c r="BA59" s="939"/>
      <c r="BB59" s="939"/>
      <c r="BC59" s="939"/>
      <c r="BD59" s="939"/>
      <c r="BE59" s="931"/>
      <c r="BF59" s="1206"/>
      <c r="BG59" s="936"/>
      <c r="BH59" s="936"/>
      <c r="BI59" s="932"/>
      <c r="BJ59" s="932"/>
      <c r="BK59" s="131">
        <f t="shared" si="2"/>
        <v>0</v>
      </c>
      <c r="BL59" s="695">
        <f t="shared" si="3"/>
        <v>0</v>
      </c>
      <c r="BM59" s="879"/>
      <c r="BN59" s="934"/>
      <c r="BO59" s="934"/>
      <c r="BP59" s="956"/>
      <c r="BQ59" s="958"/>
      <c r="BR59" s="881"/>
      <c r="BS59" s="956"/>
      <c r="BT59" s="958"/>
      <c r="BU59" s="881"/>
      <c r="BV59" s="956"/>
      <c r="BW59" s="958"/>
      <c r="BX59" s="881"/>
      <c r="BY59" s="956"/>
      <c r="BZ59" s="958"/>
      <c r="CA59" s="881"/>
    </row>
    <row r="60" spans="1:79" s="114" customFormat="1" ht="30" x14ac:dyDescent="0.25">
      <c r="A60" s="1156" t="s">
        <v>2361</v>
      </c>
      <c r="B60" s="924"/>
      <c r="C60" s="925"/>
      <c r="D60" s="925"/>
      <c r="E60" s="925"/>
      <c r="F60" s="925"/>
      <c r="G60" s="926"/>
      <c r="H60" s="925"/>
      <c r="I60" s="925"/>
      <c r="J60" s="925"/>
      <c r="K60" s="925"/>
      <c r="L60" s="925"/>
      <c r="M60" s="927"/>
      <c r="N60" s="1234"/>
      <c r="O60" s="1234"/>
      <c r="P60" s="928"/>
      <c r="Q60" s="925"/>
      <c r="R60" s="925"/>
      <c r="S60" s="925"/>
      <c r="T60" s="929"/>
      <c r="U60" s="930"/>
      <c r="V60" s="931"/>
      <c r="W60" s="929"/>
      <c r="X60" s="930"/>
      <c r="Y60" s="931"/>
      <c r="Z60" s="929"/>
      <c r="AA60" s="930"/>
      <c r="AB60" s="931"/>
      <c r="AC60" s="929"/>
      <c r="AD60" s="930"/>
      <c r="AE60" s="931"/>
      <c r="AF60" s="931"/>
      <c r="AG60" s="932"/>
      <c r="AH60" s="879"/>
      <c r="AI60" s="933" t="s">
        <v>1982</v>
      </c>
      <c r="AJ60" s="932"/>
      <c r="AK60" s="932"/>
      <c r="AL60" s="934"/>
      <c r="AM60" s="935"/>
      <c r="AN60" s="936"/>
      <c r="AO60" s="936"/>
      <c r="AP60" s="937"/>
      <c r="AQ60" s="886"/>
      <c r="AR60" s="880" t="s">
        <v>1982</v>
      </c>
      <c r="AS60" s="1074"/>
      <c r="AT60" s="882"/>
      <c r="AU60" s="938"/>
      <c r="AV60" s="939"/>
      <c r="AW60" s="939"/>
      <c r="AX60" s="939"/>
      <c r="AY60" s="939"/>
      <c r="AZ60" s="939"/>
      <c r="BA60" s="939"/>
      <c r="BB60" s="939"/>
      <c r="BC60" s="939"/>
      <c r="BD60" s="939"/>
      <c r="BE60" s="931"/>
      <c r="BF60" s="1206"/>
      <c r="BG60" s="936"/>
      <c r="BH60" s="936"/>
      <c r="BI60" s="932"/>
      <c r="BJ60" s="932"/>
      <c r="BK60" s="131">
        <f t="shared" si="2"/>
        <v>0</v>
      </c>
      <c r="BL60" s="695">
        <f t="shared" si="3"/>
        <v>0</v>
      </c>
      <c r="BM60" s="879"/>
      <c r="BN60" s="934"/>
      <c r="BO60" s="934"/>
      <c r="BP60" s="956"/>
      <c r="BQ60" s="958"/>
      <c r="BR60" s="881"/>
      <c r="BS60" s="956"/>
      <c r="BT60" s="958"/>
      <c r="BU60" s="881"/>
      <c r="BV60" s="956"/>
      <c r="BW60" s="958"/>
      <c r="BX60" s="881"/>
      <c r="BY60" s="956"/>
      <c r="BZ60" s="958"/>
      <c r="CA60" s="881"/>
    </row>
    <row r="61" spans="1:79" s="114" customFormat="1" ht="30" x14ac:dyDescent="0.25">
      <c r="A61" s="1156" t="s">
        <v>2362</v>
      </c>
      <c r="B61" s="924"/>
      <c r="C61" s="925"/>
      <c r="D61" s="925"/>
      <c r="E61" s="925"/>
      <c r="F61" s="925"/>
      <c r="G61" s="926"/>
      <c r="H61" s="925"/>
      <c r="I61" s="925"/>
      <c r="J61" s="925"/>
      <c r="K61" s="925"/>
      <c r="L61" s="925"/>
      <c r="M61" s="927"/>
      <c r="N61" s="1234"/>
      <c r="O61" s="1234"/>
      <c r="P61" s="928"/>
      <c r="Q61" s="925"/>
      <c r="R61" s="925"/>
      <c r="S61" s="925"/>
      <c r="T61" s="929"/>
      <c r="U61" s="930"/>
      <c r="V61" s="931"/>
      <c r="W61" s="929"/>
      <c r="X61" s="930"/>
      <c r="Y61" s="931"/>
      <c r="Z61" s="929"/>
      <c r="AA61" s="930"/>
      <c r="AB61" s="931"/>
      <c r="AC61" s="929"/>
      <c r="AD61" s="930"/>
      <c r="AE61" s="931"/>
      <c r="AF61" s="931"/>
      <c r="AG61" s="932"/>
      <c r="AH61" s="879"/>
      <c r="AI61" s="933" t="s">
        <v>1982</v>
      </c>
      <c r="AJ61" s="932"/>
      <c r="AK61" s="932"/>
      <c r="AL61" s="934"/>
      <c r="AM61" s="935"/>
      <c r="AN61" s="936"/>
      <c r="AO61" s="936"/>
      <c r="AP61" s="937"/>
      <c r="AQ61" s="886"/>
      <c r="AR61" s="880" t="s">
        <v>1982</v>
      </c>
      <c r="AS61" s="1074"/>
      <c r="AT61" s="882"/>
      <c r="AU61" s="938"/>
      <c r="AV61" s="939"/>
      <c r="AW61" s="939"/>
      <c r="AX61" s="939"/>
      <c r="AY61" s="939"/>
      <c r="AZ61" s="939"/>
      <c r="BA61" s="939"/>
      <c r="BB61" s="939"/>
      <c r="BC61" s="939"/>
      <c r="BD61" s="939"/>
      <c r="BE61" s="931"/>
      <c r="BF61" s="1206"/>
      <c r="BG61" s="936"/>
      <c r="BH61" s="936"/>
      <c r="BI61" s="932"/>
      <c r="BJ61" s="932"/>
      <c r="BK61" s="131">
        <f t="shared" si="2"/>
        <v>0</v>
      </c>
      <c r="BL61" s="695">
        <f t="shared" si="3"/>
        <v>0</v>
      </c>
      <c r="BM61" s="879"/>
      <c r="BN61" s="934"/>
      <c r="BO61" s="934"/>
      <c r="BP61" s="956"/>
      <c r="BQ61" s="958"/>
      <c r="BR61" s="881"/>
      <c r="BS61" s="956"/>
      <c r="BT61" s="958"/>
      <c r="BU61" s="881"/>
      <c r="BV61" s="956"/>
      <c r="BW61" s="958"/>
      <c r="BX61" s="881"/>
      <c r="BY61" s="956"/>
      <c r="BZ61" s="958"/>
      <c r="CA61" s="881"/>
    </row>
    <row r="62" spans="1:79" s="114" customFormat="1" ht="30" x14ac:dyDescent="0.25">
      <c r="A62" s="1156" t="s">
        <v>2363</v>
      </c>
      <c r="B62" s="924"/>
      <c r="C62" s="925"/>
      <c r="D62" s="925"/>
      <c r="E62" s="925"/>
      <c r="F62" s="925"/>
      <c r="G62" s="926"/>
      <c r="H62" s="925"/>
      <c r="I62" s="925"/>
      <c r="J62" s="925"/>
      <c r="K62" s="925"/>
      <c r="L62" s="925"/>
      <c r="M62" s="927"/>
      <c r="N62" s="1234"/>
      <c r="O62" s="1234"/>
      <c r="P62" s="928"/>
      <c r="Q62" s="925"/>
      <c r="R62" s="925"/>
      <c r="S62" s="925"/>
      <c r="T62" s="929"/>
      <c r="U62" s="930"/>
      <c r="V62" s="931"/>
      <c r="W62" s="929"/>
      <c r="X62" s="930"/>
      <c r="Y62" s="931"/>
      <c r="Z62" s="929"/>
      <c r="AA62" s="930"/>
      <c r="AB62" s="931"/>
      <c r="AC62" s="929"/>
      <c r="AD62" s="930"/>
      <c r="AE62" s="931"/>
      <c r="AF62" s="931"/>
      <c r="AG62" s="932"/>
      <c r="AH62" s="879"/>
      <c r="AI62" s="933" t="s">
        <v>1982</v>
      </c>
      <c r="AJ62" s="932"/>
      <c r="AK62" s="932"/>
      <c r="AL62" s="934"/>
      <c r="AM62" s="935"/>
      <c r="AN62" s="936"/>
      <c r="AO62" s="936"/>
      <c r="AP62" s="937"/>
      <c r="AQ62" s="886"/>
      <c r="AR62" s="880" t="s">
        <v>1982</v>
      </c>
      <c r="AS62" s="1074"/>
      <c r="AT62" s="882"/>
      <c r="AU62" s="938"/>
      <c r="AV62" s="939"/>
      <c r="AW62" s="939"/>
      <c r="AX62" s="939"/>
      <c r="AY62" s="939"/>
      <c r="AZ62" s="939"/>
      <c r="BA62" s="939"/>
      <c r="BB62" s="939"/>
      <c r="BC62" s="939"/>
      <c r="BD62" s="939"/>
      <c r="BE62" s="931"/>
      <c r="BF62" s="1206"/>
      <c r="BG62" s="936"/>
      <c r="BH62" s="936"/>
      <c r="BI62" s="932"/>
      <c r="BJ62" s="932"/>
      <c r="BK62" s="131">
        <f t="shared" si="2"/>
        <v>0</v>
      </c>
      <c r="BL62" s="695">
        <f t="shared" si="3"/>
        <v>0</v>
      </c>
      <c r="BM62" s="879"/>
      <c r="BN62" s="934"/>
      <c r="BO62" s="934"/>
      <c r="BP62" s="956"/>
      <c r="BQ62" s="958"/>
      <c r="BR62" s="881"/>
      <c r="BS62" s="956"/>
      <c r="BT62" s="958"/>
      <c r="BU62" s="881"/>
      <c r="BV62" s="956"/>
      <c r="BW62" s="958"/>
      <c r="BX62" s="881"/>
      <c r="BY62" s="956"/>
      <c r="BZ62" s="958"/>
      <c r="CA62" s="881"/>
    </row>
    <row r="63" spans="1:79" s="114" customFormat="1" ht="30" x14ac:dyDescent="0.25">
      <c r="A63" s="1156" t="s">
        <v>2364</v>
      </c>
      <c r="B63" s="924"/>
      <c r="C63" s="925"/>
      <c r="D63" s="925"/>
      <c r="E63" s="925"/>
      <c r="F63" s="925"/>
      <c r="G63" s="926"/>
      <c r="H63" s="925"/>
      <c r="I63" s="925"/>
      <c r="J63" s="925"/>
      <c r="K63" s="925"/>
      <c r="L63" s="925"/>
      <c r="M63" s="927"/>
      <c r="N63" s="1234"/>
      <c r="O63" s="1234"/>
      <c r="P63" s="928"/>
      <c r="Q63" s="925"/>
      <c r="R63" s="925"/>
      <c r="S63" s="925"/>
      <c r="T63" s="929"/>
      <c r="U63" s="930"/>
      <c r="V63" s="931"/>
      <c r="W63" s="929"/>
      <c r="X63" s="930"/>
      <c r="Y63" s="931"/>
      <c r="Z63" s="929"/>
      <c r="AA63" s="930"/>
      <c r="AB63" s="931"/>
      <c r="AC63" s="929"/>
      <c r="AD63" s="930"/>
      <c r="AE63" s="931"/>
      <c r="AF63" s="931"/>
      <c r="AG63" s="932"/>
      <c r="AH63" s="879"/>
      <c r="AI63" s="933" t="s">
        <v>1982</v>
      </c>
      <c r="AJ63" s="932"/>
      <c r="AK63" s="932"/>
      <c r="AL63" s="934"/>
      <c r="AM63" s="935"/>
      <c r="AN63" s="936"/>
      <c r="AO63" s="936"/>
      <c r="AP63" s="937"/>
      <c r="AQ63" s="886"/>
      <c r="AR63" s="880" t="s">
        <v>1982</v>
      </c>
      <c r="AS63" s="1074"/>
      <c r="AT63" s="882"/>
      <c r="AU63" s="938"/>
      <c r="AV63" s="939"/>
      <c r="AW63" s="939"/>
      <c r="AX63" s="939"/>
      <c r="AY63" s="939"/>
      <c r="AZ63" s="939"/>
      <c r="BA63" s="939"/>
      <c r="BB63" s="939"/>
      <c r="BC63" s="939"/>
      <c r="BD63" s="939"/>
      <c r="BE63" s="931"/>
      <c r="BF63" s="1206"/>
      <c r="BG63" s="936"/>
      <c r="BH63" s="936"/>
      <c r="BI63" s="932"/>
      <c r="BJ63" s="932"/>
      <c r="BK63" s="131">
        <f t="shared" si="2"/>
        <v>0</v>
      </c>
      <c r="BL63" s="695">
        <f t="shared" si="3"/>
        <v>0</v>
      </c>
      <c r="BM63" s="879"/>
      <c r="BN63" s="934"/>
      <c r="BO63" s="934"/>
      <c r="BP63" s="956"/>
      <c r="BQ63" s="958"/>
      <c r="BR63" s="881"/>
      <c r="BS63" s="956"/>
      <c r="BT63" s="958"/>
      <c r="BU63" s="881"/>
      <c r="BV63" s="956"/>
      <c r="BW63" s="958"/>
      <c r="BX63" s="881"/>
      <c r="BY63" s="956"/>
      <c r="BZ63" s="958"/>
      <c r="CA63" s="881"/>
    </row>
    <row r="64" spans="1:79" s="114" customFormat="1" ht="30" x14ac:dyDescent="0.25">
      <c r="A64" s="1157" t="s">
        <v>2365</v>
      </c>
      <c r="B64" s="940"/>
      <c r="C64" s="941"/>
      <c r="D64" s="941"/>
      <c r="E64" s="941"/>
      <c r="F64" s="941"/>
      <c r="G64" s="942"/>
      <c r="H64" s="941"/>
      <c r="I64" s="941"/>
      <c r="J64" s="941"/>
      <c r="K64" s="941"/>
      <c r="L64" s="941"/>
      <c r="M64" s="943"/>
      <c r="N64" s="1235"/>
      <c r="O64" s="1235"/>
      <c r="P64" s="944"/>
      <c r="Q64" s="941"/>
      <c r="R64" s="941"/>
      <c r="S64" s="941"/>
      <c r="T64" s="945"/>
      <c r="U64" s="946"/>
      <c r="V64" s="947"/>
      <c r="W64" s="945"/>
      <c r="X64" s="946"/>
      <c r="Y64" s="947"/>
      <c r="Z64" s="945"/>
      <c r="AA64" s="946"/>
      <c r="AB64" s="947"/>
      <c r="AC64" s="945"/>
      <c r="AD64" s="946"/>
      <c r="AE64" s="947"/>
      <c r="AF64" s="947"/>
      <c r="AG64" s="948"/>
      <c r="AH64" s="894"/>
      <c r="AI64" s="949" t="s">
        <v>1982</v>
      </c>
      <c r="AJ64" s="948"/>
      <c r="AK64" s="948"/>
      <c r="AL64" s="950"/>
      <c r="AM64" s="951"/>
      <c r="AN64" s="952"/>
      <c r="AO64" s="952"/>
      <c r="AP64" s="953"/>
      <c r="AQ64" s="901"/>
      <c r="AR64" s="895" t="s">
        <v>1982</v>
      </c>
      <c r="AS64" s="1075"/>
      <c r="AT64" s="897"/>
      <c r="AU64" s="954"/>
      <c r="AV64" s="955"/>
      <c r="AW64" s="955"/>
      <c r="AX64" s="955"/>
      <c r="AY64" s="955"/>
      <c r="AZ64" s="955"/>
      <c r="BA64" s="955"/>
      <c r="BB64" s="955"/>
      <c r="BC64" s="955"/>
      <c r="BD64" s="955"/>
      <c r="BE64" s="947"/>
      <c r="BF64" s="1207"/>
      <c r="BG64" s="952"/>
      <c r="BH64" s="952"/>
      <c r="BI64" s="948"/>
      <c r="BJ64" s="948"/>
      <c r="BK64" s="596">
        <f t="shared" si="2"/>
        <v>0</v>
      </c>
      <c r="BL64" s="696">
        <f t="shared" si="3"/>
        <v>0</v>
      </c>
      <c r="BM64" s="894"/>
      <c r="BN64" s="950"/>
      <c r="BO64" s="950"/>
      <c r="BP64" s="956"/>
      <c r="BQ64" s="958"/>
      <c r="BR64" s="881"/>
      <c r="BS64" s="956"/>
      <c r="BT64" s="958"/>
      <c r="BU64" s="881"/>
      <c r="BV64" s="956"/>
      <c r="BW64" s="958"/>
      <c r="BX64" s="881"/>
      <c r="BY64" s="956"/>
      <c r="BZ64" s="958"/>
      <c r="CA64" s="881"/>
    </row>
    <row r="65" spans="1:36" s="114" customFormat="1" ht="15" customHeight="1" x14ac:dyDescent="0.25">
      <c r="A65" s="113"/>
      <c r="B65" s="112"/>
      <c r="C65" s="112"/>
      <c r="D65" s="112"/>
      <c r="E65" s="112"/>
      <c r="F65" s="112"/>
      <c r="G65" s="112"/>
      <c r="H65" s="112"/>
      <c r="I65" s="112"/>
      <c r="J65" s="112"/>
      <c r="K65" s="117"/>
      <c r="L65" s="112"/>
      <c r="M65" s="112"/>
      <c r="N65" s="112"/>
      <c r="O65" s="112"/>
      <c r="P65" s="112"/>
      <c r="Q65" s="112"/>
      <c r="R65" s="112"/>
      <c r="S65" s="112"/>
      <c r="T65" s="112"/>
      <c r="U65" s="112"/>
      <c r="V65" s="112"/>
      <c r="W65" s="112"/>
      <c r="X65" s="112"/>
      <c r="Y65" s="112"/>
      <c r="Z65" s="112"/>
      <c r="AA65" s="112"/>
      <c r="AB65" s="112"/>
      <c r="AC65" s="112"/>
      <c r="AD65" s="112"/>
      <c r="AE65" s="112"/>
      <c r="AF65" s="112"/>
      <c r="AG65" s="112"/>
      <c r="AH65" s="112"/>
      <c r="AI65" s="112"/>
      <c r="AJ65" s="112"/>
    </row>
    <row r="66" spans="1:36" s="114" customFormat="1" ht="15" customHeight="1" x14ac:dyDescent="0.25">
      <c r="A66" s="116"/>
      <c r="K66" s="115"/>
    </row>
  </sheetData>
  <sheetProtection sheet="1" formatCells="0" formatColumns="0" formatRows="0" sort="0" autoFilter="0"/>
  <mergeCells count="7">
    <mergeCell ref="A8:J8"/>
    <mergeCell ref="A9:J9"/>
    <mergeCell ref="A1:J1"/>
    <mergeCell ref="A2:J2"/>
    <mergeCell ref="A3:J3"/>
    <mergeCell ref="A5:J5"/>
    <mergeCell ref="A6:J6"/>
  </mergeCells>
  <phoneticPr fontId="3" type="noConversion"/>
  <conditionalFormatting sqref="F15:F64">
    <cfRule type="expression" dxfId="10" priority="3">
      <formula>IF($E15="Other",0,1)</formula>
    </cfRule>
  </conditionalFormatting>
  <conditionalFormatting sqref="AR15:AR64">
    <cfRule type="expression" dxfId="9" priority="1">
      <formula>IF($AQ15="No",0,1)</formula>
    </cfRule>
  </conditionalFormatting>
  <dataValidations count="8">
    <dataValidation type="custom" allowBlank="1" showInputMessage="1" showErrorMessage="1" sqref="AI14" xr:uid="{964719C0-F4A7-4208-B353-E5F144329493}">
      <formula1>INDIRECT(BF1048540)</formula1>
    </dataValidation>
    <dataValidation type="list" allowBlank="1" showInputMessage="1" showErrorMessage="1" sqref="AI15:AI64" xr:uid="{B9DB677E-1310-4793-A79D-12C10A71CE5A}">
      <formula1>INDIRECT(AH15)</formula1>
    </dataValidation>
    <dataValidation type="list" allowBlank="1" showInputMessage="1" showErrorMessage="1" sqref="E15:E64" xr:uid="{0C722E7D-B4AF-481A-B282-958D3752CD7B}">
      <formula1>"H35, H70, dual pressure, Other"</formula1>
    </dataValidation>
    <dataValidation type="list" allowBlank="1" showInputMessage="1" showErrorMessage="1" sqref="D15:D64" xr:uid="{4E5DEB6A-AE3B-4DDF-A887-5780902AC263}">
      <formula1>"Above Ground, Below Ground"</formula1>
    </dataValidation>
    <dataValidation type="list" allowBlank="1" showInputMessage="1" showErrorMessage="1" sqref="C15:C64" xr:uid="{F7E2D090-96E1-428E-8279-6D96658FA31D}">
      <formula1>"Liquid, Gas, Both"</formula1>
    </dataValidation>
    <dataValidation allowBlank="1" showInputMessage="1" showErrorMessage="1" sqref="E14 AH14 AS14" xr:uid="{B82E2D2F-C010-4005-97CC-BF09ED6B2246}"/>
    <dataValidation type="custom" allowBlank="1" showInputMessage="1" showErrorMessage="1" sqref="AU15:AX64 AY15 AY16:AY64 AZ15 AZ16:AZ64 BA15:BB64 BD15:BD64 BC16:BC64 BC15" xr:uid="{3B372663-BDE7-471D-B525-BCC1BE0B2646}">
      <formula1>ISNUMBER(AU15)</formula1>
    </dataValidation>
    <dataValidation type="list" allowBlank="1" showInputMessage="1" showErrorMessage="1" sqref="BR15:BR64 BU15:BU64 BX15:BX64 CA15:CA64" xr:uid="{A327757F-CCA7-4153-98FB-C85CD3012855}">
      <formula1>"Actual, Estimated - No observed data, Estimated based on incomplete observed data"</formula1>
    </dataValidation>
  </dataValidations>
  <pageMargins left="0.85" right="0.85" top="0.85" bottom="0.5" header="0.3" footer="0.3"/>
  <pageSetup scale="69" orientation="portrait" r:id="rId1"/>
  <headerFooter>
    <oddHeader>&amp;L&amp;G&amp;ROMB Control Number: 2060-0754
Expiration Date: 9/30/2028</oddHeader>
    <oddFooter>&amp;LEPA Form Number: 5900-721</oddFooter>
    <firstHeader xml:space="preserve">&amp;LOMB Control Number: 2060-NEW
Expiration Date: MM/DD/YYYY&amp;RU.S. EPA Office of Transportation and Air Quality 
Transportation and Climate Division
</firstHeader>
  </headerFooter>
  <legacyDrawingHF r:id="rId2"/>
  <tableParts count="1">
    <tablePart r:id="rId3"/>
  </tableParts>
  <extLst>
    <ext xmlns:x14="http://schemas.microsoft.com/office/spreadsheetml/2009/9/main" uri="{CCE6A557-97BC-4b89-ADB6-D9C93CAAB3DF}">
      <x14:dataValidations xmlns:xm="http://schemas.microsoft.com/office/excel/2006/main" count="8">
        <x14:dataValidation type="list" allowBlank="1" showInputMessage="1" showErrorMessage="1" xr:uid="{176F05D8-6273-40A1-8265-487D611976CF}">
          <x14:formula1>
            <xm:f>'Data Validation'!$T$8:$T$9</xm:f>
          </x14:formula1>
          <xm:sqref>AD15:AD24</xm:sqref>
        </x14:dataValidation>
        <x14:dataValidation type="list" allowBlank="1" showInputMessage="1" showErrorMessage="1" xr:uid="{173BC54C-2638-4E28-B3AE-9F3DD618EFE8}">
          <x14:formula1>
            <xm:f>'Data Validation'!$AO$3:$AO$7</xm:f>
          </x14:formula1>
          <xm:sqref>AT14</xm:sqref>
        </x14:dataValidation>
        <x14:dataValidation type="list" allowBlank="1" showInputMessage="1" showErrorMessage="1" xr:uid="{3E22940C-5BAA-429A-A1AA-79AC693A2B83}">
          <x14:formula1>
            <xm:f>'County Lookup'!$A$2:$A$57</xm:f>
          </x14:formula1>
          <xm:sqref>AH15:AH64</xm:sqref>
        </x14:dataValidation>
        <x14:dataValidation type="list" allowBlank="1" showInputMessage="1" showErrorMessage="1" xr:uid="{75377BAA-479C-42FB-B09A-7A4244C7155E}">
          <x14:formula1>
            <xm:f>'5. Port Facility Locations'!$A$11:$A$30</xm:f>
          </x14:formula1>
          <xm:sqref>AE15:AE24</xm:sqref>
        </x14:dataValidation>
        <x14:dataValidation type="list" allowBlank="1" showInputMessage="1" showErrorMessage="1" xr:uid="{549C198F-2179-4420-8E9C-0E271B535078}">
          <x14:formula1>
            <xm:f>'Data Validation'!$AZ$3:$AZ$5</xm:f>
          </x14:formula1>
          <xm:sqref>AQ15:AQ64</xm:sqref>
        </x14:dataValidation>
        <x14:dataValidation type="list" allowBlank="1" showInputMessage="1" showErrorMessage="1" xr:uid="{787F323F-2868-4A72-AD8D-437B4808E618}">
          <x14:formula1>
            <xm:f>'Data Validation'!$AO$3:$AO$8</xm:f>
          </x14:formula1>
          <xm:sqref>AS15:AS64</xm:sqref>
        </x14:dataValidation>
        <x14:dataValidation type="list" allowBlank="1" showInputMessage="1" showErrorMessage="1" xr:uid="{E20D671B-BC15-42E8-96BC-0F7A2986D843}">
          <x14:formula1>
            <xm:f>'4. Subawardees'!$A$12:$A$500</xm:f>
          </x14:formula1>
          <xm:sqref>B15:B64</xm:sqref>
        </x14:dataValidation>
        <x14:dataValidation type="list" allowBlank="1" showInputMessage="1" showErrorMessage="1" xr:uid="{C41AA38A-86AE-470B-9FB9-3B90C68095D2}">
          <x14:formula1>
            <xm:f>'Data Validation'!$BK$3:$BK$5</xm:f>
          </x14:formula1>
          <xm:sqref>BR15:BR64 CA15:CA64 BX15:BX64 BU15:BU64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6DA07-CD62-4E95-ADBD-9B2335A21349}">
  <dimension ref="A1:AL11"/>
  <sheetViews>
    <sheetView zoomScaleNormal="100" workbookViewId="0">
      <selection activeCell="A11" sqref="A11"/>
    </sheetView>
  </sheetViews>
  <sheetFormatPr defaultColWidth="20.5703125" defaultRowHeight="15" customHeight="1" x14ac:dyDescent="0.25"/>
  <cols>
    <col min="1" max="1" width="36" customWidth="1"/>
    <col min="4" max="4" width="26.85546875" bestFit="1" customWidth="1"/>
    <col min="12" max="12" width="30.85546875" customWidth="1"/>
    <col min="14" max="14" width="61.28515625" customWidth="1"/>
    <col min="17" max="17" width="60.5703125" customWidth="1"/>
    <col min="19" max="19" width="21.85546875" customWidth="1"/>
    <col min="23" max="33" width="16.42578125" customWidth="1"/>
    <col min="34" max="34" width="39.28515625" bestFit="1" customWidth="1"/>
    <col min="35" max="35" width="39.140625" bestFit="1" customWidth="1"/>
    <col min="36" max="36" width="35.42578125" customWidth="1"/>
    <col min="37" max="37" width="65" customWidth="1"/>
  </cols>
  <sheetData>
    <row r="1" spans="1:38" s="25" customFormat="1" ht="15.75" x14ac:dyDescent="0.25">
      <c r="A1" s="1319" t="s">
        <v>0</v>
      </c>
      <c r="B1" s="1319"/>
      <c r="C1" s="1319"/>
      <c r="D1" s="1319"/>
      <c r="E1" s="1319"/>
      <c r="F1" s="1319"/>
      <c r="G1" s="1319"/>
      <c r="H1" s="213"/>
      <c r="I1" s="213"/>
      <c r="J1" s="213"/>
      <c r="K1" s="213"/>
      <c r="L1" s="213"/>
      <c r="M1" s="213"/>
      <c r="N1" s="213"/>
    </row>
    <row r="2" spans="1:38" s="25" customFormat="1" ht="15.75" x14ac:dyDescent="0.25">
      <c r="A2" s="1320" t="s">
        <v>1</v>
      </c>
      <c r="B2" s="1320"/>
      <c r="C2" s="1320"/>
      <c r="D2" s="1320"/>
      <c r="E2" s="1320"/>
      <c r="F2" s="1320"/>
      <c r="G2" s="1320"/>
      <c r="H2" s="214"/>
      <c r="I2" s="214"/>
      <c r="J2" s="214"/>
      <c r="K2" s="214"/>
      <c r="L2" s="214"/>
      <c r="M2" s="214"/>
      <c r="N2" s="214"/>
    </row>
    <row r="3" spans="1:38" s="25" customFormat="1" ht="15.75" x14ac:dyDescent="0.25">
      <c r="A3" s="1321" t="s">
        <v>58</v>
      </c>
      <c r="B3" s="1321"/>
      <c r="C3" s="1321"/>
      <c r="D3" s="1321"/>
      <c r="E3" s="1321"/>
      <c r="F3" s="1321"/>
      <c r="G3" s="1321"/>
      <c r="H3" s="215"/>
      <c r="I3" s="215"/>
      <c r="J3" s="215"/>
      <c r="K3" s="215"/>
      <c r="L3" s="215"/>
      <c r="M3" s="215"/>
      <c r="N3" s="215"/>
    </row>
    <row r="4" spans="1:38" s="276" customFormat="1" ht="15.75" x14ac:dyDescent="0.25">
      <c r="A4" s="1265"/>
      <c r="B4" s="1265"/>
      <c r="C4" s="1265"/>
      <c r="D4" s="1265"/>
      <c r="E4" s="1265"/>
      <c r="F4" s="1265"/>
      <c r="G4" s="1265"/>
      <c r="H4" s="279"/>
      <c r="I4" s="279"/>
      <c r="J4" s="279"/>
      <c r="K4" s="279"/>
      <c r="L4" s="279"/>
      <c r="M4" s="279"/>
      <c r="N4" s="279"/>
    </row>
    <row r="5" spans="1:38" s="25" customFormat="1" ht="15" customHeight="1" x14ac:dyDescent="0.25">
      <c r="A5" s="1325" t="s">
        <v>5</v>
      </c>
      <c r="B5" s="1325"/>
      <c r="C5" s="1325"/>
      <c r="D5" s="1325"/>
      <c r="E5" s="1325"/>
      <c r="F5" s="1325"/>
      <c r="G5" s="1325"/>
      <c r="H5" s="216"/>
      <c r="I5" s="216"/>
      <c r="J5" s="216"/>
      <c r="K5" s="216"/>
      <c r="L5" s="216"/>
      <c r="M5" s="216"/>
    </row>
    <row r="6" spans="1:38" s="228" customFormat="1" ht="38.25" customHeight="1" x14ac:dyDescent="0.25">
      <c r="A6" s="1322" t="s">
        <v>59</v>
      </c>
      <c r="B6" s="1322"/>
      <c r="C6" s="1322"/>
      <c r="D6" s="1322"/>
      <c r="E6" s="1322"/>
      <c r="F6" s="1322"/>
      <c r="G6" s="1322"/>
      <c r="H6" s="1264"/>
      <c r="I6" s="1264"/>
      <c r="J6" s="1264"/>
      <c r="K6" s="1264"/>
      <c r="L6" s="1264"/>
      <c r="M6" s="1264"/>
    </row>
    <row r="7" spans="1:38" s="25" customFormat="1" ht="15.75" x14ac:dyDescent="0.25">
      <c r="A7" s="218" t="s">
        <v>60</v>
      </c>
      <c r="B7" s="218"/>
      <c r="C7" s="218"/>
      <c r="D7" s="218"/>
      <c r="E7" s="218"/>
      <c r="F7" s="218"/>
      <c r="G7" s="218"/>
      <c r="H7" s="218"/>
      <c r="I7" s="218"/>
      <c r="J7" s="218"/>
      <c r="K7" s="218"/>
      <c r="L7" s="218"/>
      <c r="M7" s="218"/>
      <c r="N7" s="218"/>
      <c r="O7" s="218"/>
      <c r="P7" s="218"/>
      <c r="Q7" s="218"/>
      <c r="R7" s="218"/>
      <c r="S7" s="218"/>
      <c r="T7" s="218"/>
      <c r="U7" s="218"/>
      <c r="V7" s="218"/>
      <c r="W7" s="218"/>
      <c r="X7" s="218"/>
      <c r="Y7" s="218"/>
      <c r="Z7" s="218"/>
      <c r="AA7" s="218"/>
      <c r="AB7" s="218"/>
      <c r="AC7" s="218"/>
      <c r="AD7" s="218"/>
      <c r="AE7" s="218"/>
      <c r="AF7" s="218"/>
      <c r="AG7" s="218"/>
      <c r="AH7" s="218"/>
      <c r="AI7" s="218"/>
      <c r="AJ7" s="218"/>
      <c r="AK7" s="218"/>
    </row>
    <row r="8" spans="1:38" s="784" customFormat="1" ht="49.5" customHeight="1" x14ac:dyDescent="0.25">
      <c r="A8" s="785"/>
      <c r="B8" s="1323" t="s">
        <v>61</v>
      </c>
      <c r="C8" s="1324"/>
      <c r="D8" s="1324"/>
      <c r="E8" s="1324"/>
      <c r="F8" s="1323" t="s">
        <v>62</v>
      </c>
      <c r="G8" s="1324"/>
      <c r="H8" s="1324"/>
      <c r="I8" s="1324"/>
      <c r="J8" s="789"/>
      <c r="K8" s="783"/>
      <c r="L8" s="783"/>
      <c r="M8" s="783"/>
      <c r="N8" s="789"/>
      <c r="O8" s="1317" t="s">
        <v>63</v>
      </c>
      <c r="P8" s="1318"/>
      <c r="Q8" s="789"/>
      <c r="R8" s="783"/>
      <c r="S8" s="783"/>
      <c r="T8" s="783"/>
      <c r="U8" s="783"/>
      <c r="V8" s="783"/>
      <c r="W8" s="1315" t="s">
        <v>64</v>
      </c>
      <c r="X8" s="1316"/>
      <c r="Y8" s="1316"/>
      <c r="Z8" s="1316"/>
      <c r="AA8" s="1316"/>
      <c r="AB8" s="1316"/>
      <c r="AC8" s="1316"/>
      <c r="AD8" s="1316"/>
      <c r="AE8" s="1316"/>
      <c r="AF8" s="1316"/>
      <c r="AG8" s="1316"/>
      <c r="AH8" s="789"/>
      <c r="AI8" s="783"/>
      <c r="AJ8" s="783"/>
      <c r="AK8" s="783"/>
    </row>
    <row r="9" spans="1:38" s="781" customFormat="1" ht="141.75" x14ac:dyDescent="0.25">
      <c r="A9" s="1196" t="s">
        <v>65</v>
      </c>
      <c r="B9" s="786" t="s">
        <v>66</v>
      </c>
      <c r="C9" s="787" t="s">
        <v>67</v>
      </c>
      <c r="D9" s="823" t="s">
        <v>68</v>
      </c>
      <c r="E9" s="787" t="s">
        <v>69</v>
      </c>
      <c r="F9" s="786" t="s">
        <v>70</v>
      </c>
      <c r="G9" s="1196" t="s">
        <v>71</v>
      </c>
      <c r="H9" s="1196" t="s">
        <v>72</v>
      </c>
      <c r="I9" s="1196" t="s">
        <v>73</v>
      </c>
      <c r="J9" s="790" t="s">
        <v>74</v>
      </c>
      <c r="K9" s="1194" t="s">
        <v>75</v>
      </c>
      <c r="L9" s="1195" t="s">
        <v>76</v>
      </c>
      <c r="M9" s="1195" t="s">
        <v>77</v>
      </c>
      <c r="N9" s="794" t="s">
        <v>78</v>
      </c>
      <c r="O9" s="794" t="s">
        <v>79</v>
      </c>
      <c r="P9" s="795" t="s">
        <v>80</v>
      </c>
      <c r="Q9" s="790" t="s">
        <v>81</v>
      </c>
      <c r="R9" s="758" t="s">
        <v>82</v>
      </c>
      <c r="S9" s="758" t="s">
        <v>83</v>
      </c>
      <c r="T9" s="1194" t="s">
        <v>84</v>
      </c>
      <c r="U9" s="758" t="s">
        <v>85</v>
      </c>
      <c r="V9" s="758" t="s">
        <v>86</v>
      </c>
      <c r="W9" s="791" t="s">
        <v>87</v>
      </c>
      <c r="X9" s="792" t="s">
        <v>88</v>
      </c>
      <c r="Y9" s="792" t="s">
        <v>89</v>
      </c>
      <c r="Z9" s="792" t="s">
        <v>90</v>
      </c>
      <c r="AA9" s="792" t="s">
        <v>91</v>
      </c>
      <c r="AB9" s="792" t="s">
        <v>92</v>
      </c>
      <c r="AC9" s="792" t="s">
        <v>93</v>
      </c>
      <c r="AD9" s="792" t="s">
        <v>94</v>
      </c>
      <c r="AE9" s="792" t="s">
        <v>95</v>
      </c>
      <c r="AF9" s="792" t="s">
        <v>96</v>
      </c>
      <c r="AG9" s="792" t="s">
        <v>97</v>
      </c>
      <c r="AH9" s="797" t="s">
        <v>98</v>
      </c>
      <c r="AI9" s="758" t="s">
        <v>99</v>
      </c>
      <c r="AJ9" s="758" t="s">
        <v>100</v>
      </c>
      <c r="AK9" s="758" t="s">
        <v>101</v>
      </c>
      <c r="AL9" s="1196"/>
    </row>
    <row r="10" spans="1:38" ht="15.75" x14ac:dyDescent="0.25">
      <c r="A10" s="225" t="s">
        <v>102</v>
      </c>
      <c r="B10" s="788" t="s">
        <v>103</v>
      </c>
      <c r="C10" s="225" t="s">
        <v>104</v>
      </c>
      <c r="D10" s="225" t="s">
        <v>105</v>
      </c>
      <c r="E10" s="225" t="s">
        <v>106</v>
      </c>
      <c r="F10" s="788" t="s">
        <v>107</v>
      </c>
      <c r="G10" s="225" t="s">
        <v>108</v>
      </c>
      <c r="H10" s="225" t="s">
        <v>109</v>
      </c>
      <c r="I10" s="225" t="s">
        <v>110</v>
      </c>
      <c r="J10" s="788" t="s">
        <v>111</v>
      </c>
      <c r="K10" s="225" t="s">
        <v>112</v>
      </c>
      <c r="L10" s="225" t="s">
        <v>113</v>
      </c>
      <c r="M10" s="225" t="s">
        <v>114</v>
      </c>
      <c r="N10" s="788" t="s">
        <v>115</v>
      </c>
      <c r="O10" s="788" t="s">
        <v>116</v>
      </c>
      <c r="P10" s="225" t="s">
        <v>117</v>
      </c>
      <c r="Q10" s="788" t="s">
        <v>118</v>
      </c>
      <c r="R10" s="225" t="s">
        <v>119</v>
      </c>
      <c r="S10" s="225" t="s">
        <v>120</v>
      </c>
      <c r="T10" s="225" t="s">
        <v>121</v>
      </c>
      <c r="U10" s="225" t="s">
        <v>121</v>
      </c>
      <c r="V10" s="225" t="s">
        <v>121</v>
      </c>
      <c r="W10" s="788" t="s">
        <v>121</v>
      </c>
      <c r="X10" s="225" t="s">
        <v>121</v>
      </c>
      <c r="Y10" s="225" t="s">
        <v>121</v>
      </c>
      <c r="Z10" s="225" t="s">
        <v>121</v>
      </c>
      <c r="AA10" s="225" t="s">
        <v>121</v>
      </c>
      <c r="AB10" s="225" t="s">
        <v>121</v>
      </c>
      <c r="AC10" s="225" t="s">
        <v>121</v>
      </c>
      <c r="AD10" s="225" t="s">
        <v>121</v>
      </c>
      <c r="AE10" s="225" t="s">
        <v>121</v>
      </c>
      <c r="AF10" s="225" t="s">
        <v>121</v>
      </c>
      <c r="AG10" s="225" t="s">
        <v>121</v>
      </c>
      <c r="AH10" s="788" t="s">
        <v>122</v>
      </c>
      <c r="AI10" s="225" t="s">
        <v>122</v>
      </c>
      <c r="AJ10" s="225" t="s">
        <v>122</v>
      </c>
      <c r="AK10" s="225" t="s">
        <v>123</v>
      </c>
    </row>
    <row r="11" spans="1:38" ht="126.6" customHeight="1" x14ac:dyDescent="0.25">
      <c r="A11" s="959"/>
      <c r="B11" s="960"/>
      <c r="C11" s="961"/>
      <c r="D11" s="961"/>
      <c r="E11" s="959"/>
      <c r="F11" s="960"/>
      <c r="G11" s="961"/>
      <c r="H11" s="961"/>
      <c r="I11" s="959"/>
      <c r="J11" s="960"/>
      <c r="K11" s="961"/>
      <c r="L11" s="961"/>
      <c r="M11" s="959"/>
      <c r="N11" s="962"/>
      <c r="O11" s="963"/>
      <c r="P11" s="964"/>
      <c r="Q11" s="965"/>
      <c r="R11" s="966"/>
      <c r="S11" s="966"/>
      <c r="T11" s="237">
        <f>SUM(R11:S11)</f>
        <v>0</v>
      </c>
      <c r="U11" s="237">
        <f>'Project Summary_no input'!$B$13</f>
        <v>0</v>
      </c>
      <c r="V11" s="237">
        <f>'Project Summary_no input'!$B$14</f>
        <v>0</v>
      </c>
      <c r="W11" s="793" t="str">
        <f>'Project Summary_no input'!$B$21</f>
        <v/>
      </c>
      <c r="X11" s="231" t="str">
        <f>'Project Summary_no input'!$B$22</f>
        <v/>
      </c>
      <c r="Y11" s="231" t="str">
        <f>'Project Summary_no input'!$B$24</f>
        <v/>
      </c>
      <c r="Z11" s="231" t="str">
        <f>'Project Summary_no input'!$B$23</f>
        <v/>
      </c>
      <c r="AA11" s="231" t="str">
        <f>'Project Summary_no input'!$B$26</f>
        <v/>
      </c>
      <c r="AB11" s="231" t="str">
        <f>'Project Summary_no input'!$B$29</f>
        <v/>
      </c>
      <c r="AC11" s="231" t="str">
        <f>'Project Summary_no input'!$B$33</f>
        <v/>
      </c>
      <c r="AD11" s="231" t="str">
        <f>'Project Summary_no input'!$B$36</f>
        <v/>
      </c>
      <c r="AE11" s="231" t="str">
        <f>'Project Summary_no input'!$B$37</f>
        <v/>
      </c>
      <c r="AF11" s="231" t="str">
        <f>'Project Summary_no input'!$B$38</f>
        <v/>
      </c>
      <c r="AG11" s="796" t="str">
        <f>'Project Summary_no input'!$B$39</f>
        <v/>
      </c>
      <c r="AH11" s="960"/>
      <c r="AI11" s="961"/>
      <c r="AJ11" s="961"/>
      <c r="AK11" s="961"/>
    </row>
  </sheetData>
  <sheetProtection sheet="1" formatCells="0" formatColumns="0" formatRows="0" sort="0" autoFilter="0"/>
  <mergeCells count="9">
    <mergeCell ref="W8:AG8"/>
    <mergeCell ref="O8:P8"/>
    <mergeCell ref="A1:G1"/>
    <mergeCell ref="A2:G2"/>
    <mergeCell ref="A3:G3"/>
    <mergeCell ref="A6:G6"/>
    <mergeCell ref="B8:E8"/>
    <mergeCell ref="F8:I8"/>
    <mergeCell ref="A5:G5"/>
  </mergeCells>
  <hyperlinks>
    <hyperlink ref="W9:Z9" location="'15. New Fleet Description'!A1" display="Onroad Vehicles" xr:uid="{06D5462D-55EB-424D-A1E5-2743298736CE}"/>
    <hyperlink ref="AA9" location="'16. Scrappage Information'!A1" display="Project Features Scrappage of Equivalent Equipment?" xr:uid="{BEE94910-CDE3-4E6C-B9A4-383DDBCCAB48}"/>
    <hyperlink ref="AB9" location="'17. Infrastructure - EVSE'!A1" display="Electric Vehicle/Vessel Supply Equipment (EVSE) " xr:uid="{CFABEFFA-A84D-4290-910E-84D18ADCA08A}"/>
    <hyperlink ref="AC9" location="'18. Infrastructure-Shore Power'!A1" display="Shore Power Infrastructure" xr:uid="{B7F2EDE1-9D35-46EF-AB39-E33C72E69C53}"/>
    <hyperlink ref="AD9" location="'19. Infrastructure - Hydrogen'!A1" display="Hydrogen Fueling Infrastructure" xr:uid="{4CD2A6D1-7335-4DFE-8859-CE58FAE5DD35}"/>
    <hyperlink ref="AE9" location="'20. Infrastructure - Power Gen'!A1" display="Solar and Wind Power Generation" xr:uid="{205336C5-1DAF-4769-95CA-2E6F573D13F6}"/>
    <hyperlink ref="AF9" location="'21. Infrastructure - BESS'!A1" display="Battery Energy Storage System" xr:uid="{94A38818-B7EB-4FD0-971D-8AF009FF9998}"/>
    <hyperlink ref="AG9" location="'22. Infrastructure - Other'!A1" display="Other Infrastructure" xr:uid="{111E9E0D-03AF-4144-ADA3-6204EAF27E75}"/>
  </hyperlinks>
  <pageMargins left="0.85" right="0.85" top="0.85" bottom="0.5" header="0.3" footer="0.3"/>
  <pageSetup scale="69" orientation="landscape" r:id="rId1"/>
  <headerFooter>
    <oddHeader>&amp;L&amp;G&amp;ROMB Control Number: 2060-0754
Expiration Date: 9/30/2028</oddHeader>
    <oddFooter>&amp;LEPA Form Number: 5900-721</oddFooter>
    <firstHeader xml:space="preserve">&amp;LOMB Control Number: 2060-NEW
Expiration Date: MM/DD/YYYY&amp;RU.S. EPA Office of Transportation and Air Quality 
Transportation and Climate Division
</firstHeader>
  </headerFooter>
  <legacyDrawingHF r:id="rId2"/>
  <tableParts count="1">
    <tablePart r:id="rId3"/>
  </tableParts>
  <extLst>
    <ext xmlns:x14="http://schemas.microsoft.com/office/spreadsheetml/2009/9/main" uri="{CCE6A557-97BC-4b89-ADB6-D9C93CAAB3DF}">
      <x14:dataValidations xmlns:xm="http://schemas.microsoft.com/office/excel/2006/main" count="4">
        <x14:dataValidation type="list" allowBlank="1" showInputMessage="1" showErrorMessage="1" xr:uid="{1C18B327-6DC5-48BE-AF65-82D7FA62D6D2}">
          <x14:formula1>
            <xm:f>'Data Validation'!$AA$3:$AA$58</xm:f>
          </x14:formula1>
          <xm:sqref>D11</xm:sqref>
        </x14:dataValidation>
        <x14:dataValidation type="list" allowBlank="1" showInputMessage="1" showErrorMessage="1" xr:uid="{BFA25564-879E-40C9-A25F-E31B729C3840}">
          <x14:formula1>
            <xm:f>'Data Validation'!$A$3:$A$9</xm:f>
          </x14:formula1>
          <xm:sqref>J11</xm:sqref>
        </x14:dataValidation>
        <x14:dataValidation type="list" allowBlank="1" showInputMessage="1" showErrorMessage="1" xr:uid="{6B7D67E2-F9BB-4D81-83C9-79D1D633A158}">
          <x14:formula1>
            <xm:f>'Data Validation'!$T$8:$T$9</xm:f>
          </x14:formula1>
          <xm:sqref>AH11:AJ11</xm:sqref>
        </x14:dataValidation>
        <x14:dataValidation type="list" allowBlank="1" showInputMessage="1" showErrorMessage="1" xr:uid="{51348A20-4BB0-4773-AFAA-F81967912AFD}">
          <x14:formula1>
            <xm:f>'Data Validation'!$T$8:$T$8</xm:f>
          </x14:formula1>
          <xm:sqref>AK11</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B66C3-ECFD-4BDF-BD95-E8689BD79B87}">
  <dimension ref="A2:AW66"/>
  <sheetViews>
    <sheetView zoomScaleNormal="100" workbookViewId="0">
      <selection activeCell="B16" sqref="B16"/>
    </sheetView>
  </sheetViews>
  <sheetFormatPr defaultRowHeight="15" customHeight="1" x14ac:dyDescent="0.25"/>
  <cols>
    <col min="1" max="1" width="29.42578125" customWidth="1"/>
    <col min="2" max="2" width="16.85546875" customWidth="1"/>
    <col min="3" max="3" width="35.85546875" customWidth="1"/>
    <col min="4" max="5" width="19.85546875" customWidth="1"/>
    <col min="6" max="6" width="35.85546875" customWidth="1"/>
    <col min="7" max="9" width="33.140625" customWidth="1"/>
    <col min="10" max="13" width="16.85546875" customWidth="1"/>
    <col min="14" max="14" width="27.28515625" customWidth="1"/>
    <col min="15" max="16" width="23.28515625" customWidth="1"/>
    <col min="17" max="17" width="73.42578125" customWidth="1"/>
    <col min="18" max="18" width="41.28515625" customWidth="1"/>
    <col min="19" max="19" width="57.7109375" customWidth="1"/>
    <col min="20" max="20" width="60.85546875" customWidth="1"/>
    <col min="21" max="21" width="61.28515625" customWidth="1"/>
    <col min="22" max="22" width="32.42578125" customWidth="1"/>
    <col min="23" max="23" width="23.28515625" customWidth="1"/>
    <col min="24" max="24" width="33" customWidth="1"/>
    <col min="25" max="25" width="49.140625" customWidth="1"/>
    <col min="26" max="26" width="28.42578125" customWidth="1"/>
    <col min="27" max="27" width="23.28515625" customWidth="1"/>
    <col min="28" max="28" width="21.42578125" customWidth="1"/>
    <col min="29" max="29" width="27" customWidth="1"/>
    <col min="30" max="30" width="44.28515625" customWidth="1"/>
    <col min="31" max="31" width="37.42578125" customWidth="1"/>
    <col min="32" max="32" width="31.85546875" customWidth="1"/>
    <col min="33" max="33" width="42.42578125" customWidth="1"/>
    <col min="34" max="34" width="39.28515625" customWidth="1"/>
    <col min="35" max="36" width="41.7109375" customWidth="1"/>
    <col min="37" max="37" width="35.28515625" customWidth="1"/>
    <col min="38" max="38" width="36.28515625" customWidth="1"/>
    <col min="39" max="39" width="36.85546875" customWidth="1"/>
    <col min="40" max="40" width="44.42578125" customWidth="1"/>
    <col min="41" max="49" width="26.5703125" customWidth="1"/>
  </cols>
  <sheetData>
    <row r="2" spans="1:49" x14ac:dyDescent="0.25">
      <c r="A2" s="1420" t="s">
        <v>0</v>
      </c>
      <c r="B2" s="1421"/>
      <c r="C2" s="1421"/>
      <c r="D2" s="1421"/>
      <c r="E2" s="1421"/>
      <c r="F2" s="1421"/>
      <c r="G2" s="1421"/>
      <c r="H2" s="1421"/>
      <c r="I2" s="1421"/>
      <c r="J2" s="1421"/>
      <c r="K2" s="1421"/>
      <c r="L2" s="1421"/>
      <c r="M2" s="26"/>
      <c r="O2" s="101"/>
      <c r="P2" s="101"/>
      <c r="Q2" s="101"/>
      <c r="R2" s="124"/>
      <c r="S2" s="97"/>
      <c r="T2" s="97"/>
      <c r="U2" s="97"/>
      <c r="V2" s="97"/>
      <c r="W2" s="97"/>
      <c r="X2" s="97"/>
      <c r="Y2" s="97"/>
      <c r="Z2" s="97"/>
      <c r="AA2" s="97"/>
      <c r="AB2" s="97"/>
      <c r="AC2" s="97"/>
      <c r="AD2" s="97"/>
      <c r="AE2" s="97"/>
      <c r="AF2" s="97"/>
      <c r="AG2" s="97"/>
    </row>
    <row r="3" spans="1:49" x14ac:dyDescent="0.25">
      <c r="A3" s="1409" t="s">
        <v>1</v>
      </c>
      <c r="B3" s="1410"/>
      <c r="C3" s="1410"/>
      <c r="D3" s="1410"/>
      <c r="E3" s="1410"/>
      <c r="F3" s="1410"/>
      <c r="G3" s="1410"/>
      <c r="H3" s="1410"/>
      <c r="I3" s="1410"/>
      <c r="J3" s="1410"/>
      <c r="K3" s="1410"/>
      <c r="L3" s="1410"/>
      <c r="M3" s="26"/>
      <c r="O3" s="101"/>
      <c r="P3" s="101"/>
      <c r="Q3" s="101"/>
      <c r="R3" s="124"/>
      <c r="S3" s="97"/>
      <c r="T3" s="97"/>
      <c r="U3" s="97"/>
      <c r="V3" s="97"/>
      <c r="W3" s="97"/>
      <c r="X3" s="97"/>
      <c r="Y3" s="97"/>
      <c r="Z3" s="97"/>
      <c r="AA3" s="97"/>
      <c r="AB3" s="97"/>
      <c r="AC3" s="97"/>
      <c r="AD3" s="97"/>
      <c r="AE3" s="97"/>
      <c r="AF3" s="97"/>
      <c r="AG3" s="97"/>
    </row>
    <row r="4" spans="1:49" x14ac:dyDescent="0.25">
      <c r="A4" s="1422" t="s">
        <v>1873</v>
      </c>
      <c r="B4" s="1423"/>
      <c r="C4" s="1423"/>
      <c r="D4" s="1423"/>
      <c r="E4" s="1423"/>
      <c r="F4" s="1423"/>
      <c r="G4" s="1423"/>
      <c r="H4" s="1423"/>
      <c r="I4" s="1423"/>
      <c r="J4" s="1423"/>
      <c r="K4" s="1423"/>
      <c r="L4" s="1423"/>
      <c r="M4" s="26"/>
      <c r="O4" s="102"/>
      <c r="P4" s="102"/>
      <c r="Q4" s="102"/>
      <c r="R4" s="124"/>
      <c r="S4" s="97"/>
      <c r="T4" s="97"/>
      <c r="U4" s="97"/>
      <c r="V4" s="97"/>
      <c r="W4" s="97"/>
      <c r="X4" s="97"/>
      <c r="Y4" s="97"/>
      <c r="Z4" s="97"/>
      <c r="AA4" s="97"/>
      <c r="AB4" s="97"/>
      <c r="AC4" s="97"/>
      <c r="AD4" s="97"/>
      <c r="AE4" s="97"/>
      <c r="AF4" s="97"/>
      <c r="AG4" s="97"/>
    </row>
    <row r="5" spans="1:49" ht="15.75" thickBot="1" x14ac:dyDescent="0.3">
      <c r="A5" s="103"/>
      <c r="B5" s="102"/>
      <c r="C5" s="102"/>
      <c r="D5" s="102"/>
      <c r="E5" s="102"/>
      <c r="F5" s="102"/>
      <c r="G5" s="102"/>
      <c r="H5" s="102"/>
      <c r="I5" s="102"/>
      <c r="J5" s="102"/>
      <c r="K5" s="102"/>
      <c r="L5" s="102"/>
      <c r="M5" s="101"/>
      <c r="N5" s="101"/>
      <c r="O5" s="102"/>
      <c r="P5" s="102"/>
      <c r="Q5" s="102"/>
      <c r="R5" s="124"/>
      <c r="S5" s="97"/>
      <c r="T5" s="97"/>
      <c r="U5" s="97"/>
      <c r="V5" s="97"/>
      <c r="W5" s="97"/>
      <c r="X5" s="97"/>
      <c r="Y5" s="97"/>
      <c r="Z5" s="97"/>
      <c r="AA5" s="97"/>
      <c r="AB5" s="97"/>
      <c r="AC5" s="97"/>
      <c r="AD5" s="97"/>
      <c r="AE5" s="97"/>
      <c r="AF5" s="97"/>
      <c r="AG5" s="97"/>
    </row>
    <row r="6" spans="1:49" ht="15.75" thickBot="1" x14ac:dyDescent="0.3">
      <c r="A6" s="1417" t="s">
        <v>5</v>
      </c>
      <c r="B6" s="1418"/>
      <c r="C6" s="1418"/>
      <c r="D6" s="1418"/>
      <c r="E6" s="1418"/>
      <c r="F6" s="1418"/>
      <c r="G6" s="1418"/>
      <c r="H6" s="1418"/>
      <c r="I6" s="1418"/>
      <c r="J6" s="1418"/>
      <c r="K6" s="1418"/>
      <c r="L6" s="1419"/>
      <c r="M6" s="102"/>
      <c r="N6" s="102"/>
      <c r="O6" s="102"/>
      <c r="P6" s="102"/>
      <c r="Q6" s="102"/>
      <c r="R6" s="124"/>
      <c r="S6" s="97"/>
      <c r="T6" s="97"/>
      <c r="U6" s="97"/>
      <c r="V6" s="97"/>
      <c r="W6" s="97"/>
      <c r="X6" s="97"/>
      <c r="Y6" s="97"/>
      <c r="Z6" s="97"/>
      <c r="AA6" s="97"/>
      <c r="AB6" s="97"/>
      <c r="AC6" s="97"/>
      <c r="AD6" s="97"/>
      <c r="AE6" s="97"/>
      <c r="AF6" s="97"/>
      <c r="AG6" s="97"/>
    </row>
    <row r="7" spans="1:49" s="3" customFormat="1" ht="127.5" customHeight="1" thickBot="1" x14ac:dyDescent="0.3">
      <c r="A7" s="1424" t="s">
        <v>2366</v>
      </c>
      <c r="B7" s="1425"/>
      <c r="C7" s="1425"/>
      <c r="D7" s="1425"/>
      <c r="E7" s="1425"/>
      <c r="F7" s="1425"/>
      <c r="G7" s="1425"/>
      <c r="H7" s="1425"/>
      <c r="I7" s="1425"/>
      <c r="J7" s="1425"/>
      <c r="K7" s="1425"/>
      <c r="L7" s="1426"/>
      <c r="M7" s="75"/>
      <c r="N7" s="75"/>
      <c r="O7" s="75"/>
      <c r="P7" s="75"/>
      <c r="Q7" s="75"/>
      <c r="R7" s="104"/>
      <c r="S7" s="105"/>
      <c r="T7" s="105"/>
      <c r="U7" s="105"/>
      <c r="V7" s="105"/>
      <c r="W7" s="105"/>
      <c r="X7" s="105"/>
      <c r="Y7" s="105"/>
      <c r="Z7" s="105"/>
      <c r="AA7" s="105"/>
      <c r="AB7" s="105"/>
      <c r="AC7" s="105"/>
      <c r="AD7" s="105"/>
      <c r="AE7" s="105"/>
      <c r="AF7" s="105"/>
      <c r="AG7" s="105"/>
    </row>
    <row r="8" spans="1:49" s="3" customFormat="1" ht="15.75" customHeight="1" thickBot="1" x14ac:dyDescent="0.3">
      <c r="A8" s="106"/>
      <c r="B8" s="106"/>
      <c r="C8" s="106"/>
      <c r="D8" s="106"/>
      <c r="E8" s="106"/>
      <c r="F8" s="106"/>
      <c r="G8" s="106"/>
      <c r="H8" s="106"/>
      <c r="I8" s="106"/>
      <c r="J8" s="106"/>
      <c r="K8" s="106"/>
      <c r="L8" s="106"/>
      <c r="M8" s="75"/>
      <c r="N8" s="75"/>
      <c r="O8" s="75"/>
      <c r="P8" s="75"/>
      <c r="Q8" s="75"/>
      <c r="R8" s="104"/>
      <c r="S8" s="105"/>
      <c r="T8" s="105"/>
      <c r="U8" s="105"/>
      <c r="V8" s="105"/>
      <c r="W8" s="105"/>
      <c r="X8" s="105"/>
      <c r="Y8" s="105"/>
      <c r="Z8" s="105"/>
      <c r="AA8" s="105"/>
      <c r="AB8" s="105"/>
      <c r="AC8" s="105"/>
      <c r="AD8" s="105"/>
      <c r="AE8" s="105"/>
      <c r="AF8" s="105"/>
      <c r="AG8" s="105"/>
    </row>
    <row r="9" spans="1:49" s="3" customFormat="1" ht="15" customHeight="1" thickBot="1" x14ac:dyDescent="0.3">
      <c r="A9" s="1417" t="s">
        <v>498</v>
      </c>
      <c r="B9" s="1418"/>
      <c r="C9" s="1418"/>
      <c r="D9" s="1418"/>
      <c r="E9" s="1418"/>
      <c r="F9" s="1418"/>
      <c r="G9" s="1418"/>
      <c r="H9" s="1418"/>
      <c r="I9" s="1418"/>
      <c r="J9" s="1418"/>
      <c r="K9" s="1418"/>
      <c r="L9" s="1419"/>
      <c r="M9" s="75"/>
      <c r="N9" s="75"/>
      <c r="O9" s="75"/>
      <c r="P9" s="75"/>
      <c r="Q9" s="75"/>
      <c r="R9" s="104"/>
      <c r="S9" s="105"/>
      <c r="T9" s="105"/>
      <c r="U9" s="105"/>
      <c r="V9" s="105"/>
      <c r="W9" s="105"/>
      <c r="X9" s="105"/>
      <c r="Y9" s="105"/>
      <c r="Z9" s="105"/>
      <c r="AA9" s="105"/>
      <c r="AB9" s="105"/>
      <c r="AC9" s="105"/>
      <c r="AD9" s="105"/>
      <c r="AE9" s="105"/>
      <c r="AF9" s="105"/>
      <c r="AG9" s="105"/>
    </row>
    <row r="10" spans="1:49" ht="81.75" customHeight="1" thickBot="1" x14ac:dyDescent="0.3">
      <c r="A10" s="1414" t="s">
        <v>499</v>
      </c>
      <c r="B10" s="1415"/>
      <c r="C10" s="1415"/>
      <c r="D10" s="1415"/>
      <c r="E10" s="1415"/>
      <c r="F10" s="1415"/>
      <c r="G10" s="1415"/>
      <c r="H10" s="1415"/>
      <c r="I10" s="1415"/>
      <c r="J10" s="1415"/>
      <c r="K10" s="1415"/>
      <c r="L10" s="1416"/>
      <c r="M10" s="7"/>
      <c r="N10" s="7"/>
      <c r="O10" s="7"/>
      <c r="P10" s="4"/>
      <c r="Q10" s="124"/>
      <c r="R10" s="124"/>
      <c r="S10" s="97"/>
      <c r="T10" s="97"/>
      <c r="U10" s="97"/>
      <c r="V10" s="97"/>
      <c r="W10" s="97"/>
      <c r="X10" s="97"/>
      <c r="Y10" s="97"/>
      <c r="Z10" s="97"/>
      <c r="AA10" s="97"/>
      <c r="AB10" s="97"/>
      <c r="AC10" s="97"/>
      <c r="AD10" s="97"/>
      <c r="AE10" s="97"/>
      <c r="AF10" s="97"/>
      <c r="AG10" s="97"/>
    </row>
    <row r="12" spans="1:49" s="118" customFormat="1" ht="30.6" customHeight="1" x14ac:dyDescent="0.25">
      <c r="A12" s="1427" t="s">
        <v>2367</v>
      </c>
      <c r="B12" s="1428"/>
      <c r="C12" s="1428"/>
      <c r="D12" s="1428"/>
      <c r="E12" s="1428"/>
      <c r="F12" s="1428"/>
      <c r="G12" s="1428"/>
      <c r="H12" s="1275"/>
      <c r="I12" s="1275"/>
      <c r="J12" s="782"/>
      <c r="K12" s="782"/>
      <c r="L12" s="782"/>
      <c r="M12" s="782"/>
      <c r="N12" s="146"/>
      <c r="O12" s="147"/>
      <c r="P12" s="147"/>
      <c r="Q12" s="147"/>
      <c r="R12" s="147"/>
      <c r="S12" s="147"/>
      <c r="T12" s="147"/>
      <c r="U12" s="147"/>
      <c r="V12" s="146"/>
      <c r="W12" s="146"/>
      <c r="X12" s="146"/>
      <c r="Y12" s="146"/>
      <c r="Z12" s="193"/>
      <c r="AA12" s="193"/>
      <c r="AB12" s="193"/>
      <c r="AC12" s="193"/>
      <c r="AD12" s="193"/>
      <c r="AE12" s="184"/>
      <c r="AF12" s="184"/>
      <c r="AG12" s="184"/>
      <c r="AH12" s="184"/>
      <c r="AI12" s="184"/>
      <c r="AJ12" s="184"/>
      <c r="AK12" s="184"/>
      <c r="AL12" s="549" t="s">
        <v>1876</v>
      </c>
      <c r="AM12" s="184"/>
      <c r="AN12" s="184"/>
      <c r="AO12" s="549" t="s">
        <v>1876</v>
      </c>
      <c r="AP12" s="184"/>
      <c r="AQ12" s="184"/>
      <c r="AR12" s="549" t="s">
        <v>1876</v>
      </c>
      <c r="AS12" s="184"/>
      <c r="AT12" s="184"/>
      <c r="AU12" s="549" t="s">
        <v>1876</v>
      </c>
      <c r="AV12" s="184"/>
      <c r="AW12" s="184"/>
    </row>
    <row r="13" spans="1:49" s="136" customFormat="1" ht="27.75" customHeight="1" x14ac:dyDescent="0.25">
      <c r="A13" s="517" t="s">
        <v>2368</v>
      </c>
      <c r="B13" s="517"/>
      <c r="C13" s="517"/>
      <c r="D13" s="517"/>
      <c r="E13" s="517"/>
      <c r="F13" s="517"/>
      <c r="G13" s="517"/>
      <c r="H13" s="517"/>
      <c r="I13" s="517"/>
      <c r="J13" s="619" t="s">
        <v>2369</v>
      </c>
      <c r="K13" s="517"/>
      <c r="L13" s="517"/>
      <c r="M13" s="517"/>
      <c r="N13" s="517"/>
      <c r="O13" s="517"/>
      <c r="P13" s="517"/>
      <c r="Q13" s="517"/>
      <c r="R13" s="517"/>
      <c r="S13" s="619" t="s">
        <v>2370</v>
      </c>
      <c r="T13" s="517"/>
      <c r="U13" s="517"/>
      <c r="V13" s="619" t="s">
        <v>2371</v>
      </c>
      <c r="W13" s="518"/>
      <c r="X13" s="518"/>
      <c r="Y13" s="518"/>
      <c r="Z13" s="619" t="s">
        <v>2372</v>
      </c>
      <c r="AA13" s="518"/>
      <c r="AB13" s="518"/>
      <c r="AC13" s="190"/>
      <c r="AD13" s="190"/>
      <c r="AE13" s="190"/>
      <c r="AF13" s="190"/>
      <c r="AG13" s="190"/>
      <c r="AH13" s="190"/>
      <c r="AI13" s="635" t="s">
        <v>2373</v>
      </c>
      <c r="AJ13" s="657"/>
      <c r="AK13" s="190"/>
      <c r="AL13" s="635" t="s">
        <v>2374</v>
      </c>
      <c r="AM13" s="657"/>
      <c r="AN13" s="657"/>
      <c r="AO13" s="635" t="s">
        <v>2375</v>
      </c>
      <c r="AP13" s="657"/>
      <c r="AQ13" s="657"/>
      <c r="AR13" s="635" t="s">
        <v>2376</v>
      </c>
      <c r="AS13" s="657"/>
      <c r="AT13" s="657"/>
      <c r="AU13" s="635" t="s">
        <v>2377</v>
      </c>
      <c r="AV13" s="657"/>
      <c r="AW13" s="657"/>
    </row>
    <row r="14" spans="1:49" s="288" customFormat="1" ht="90" x14ac:dyDescent="0.25">
      <c r="A14" s="287" t="s">
        <v>2378</v>
      </c>
      <c r="B14" s="737" t="s">
        <v>1889</v>
      </c>
      <c r="C14" s="738" t="s">
        <v>2379</v>
      </c>
      <c r="D14" s="341" t="s">
        <v>2380</v>
      </c>
      <c r="E14" s="739" t="s">
        <v>2381</v>
      </c>
      <c r="F14" s="739" t="s">
        <v>2382</v>
      </c>
      <c r="G14" s="739" t="s">
        <v>2383</v>
      </c>
      <c r="H14" s="1219" t="s">
        <v>2384</v>
      </c>
      <c r="I14" s="1220" t="s">
        <v>2385</v>
      </c>
      <c r="J14" s="736" t="s">
        <v>2246</v>
      </c>
      <c r="K14" s="722" t="s">
        <v>2247</v>
      </c>
      <c r="L14" s="739" t="s">
        <v>1905</v>
      </c>
      <c r="M14" s="739" t="s">
        <v>1906</v>
      </c>
      <c r="N14" s="740" t="s">
        <v>2249</v>
      </c>
      <c r="O14" s="739" t="s">
        <v>2386</v>
      </c>
      <c r="P14" s="722" t="s">
        <v>2387</v>
      </c>
      <c r="Q14" s="722" t="s">
        <v>2388</v>
      </c>
      <c r="R14" s="722" t="s">
        <v>2389</v>
      </c>
      <c r="S14" s="741" t="s">
        <v>2390</v>
      </c>
      <c r="T14" s="739" t="s">
        <v>2391</v>
      </c>
      <c r="U14" s="739" t="s">
        <v>2392</v>
      </c>
      <c r="V14" s="736" t="s">
        <v>2393</v>
      </c>
      <c r="W14" s="722" t="s">
        <v>1923</v>
      </c>
      <c r="X14" s="739" t="s">
        <v>2394</v>
      </c>
      <c r="Y14" s="739" t="s">
        <v>1925</v>
      </c>
      <c r="Z14" s="736" t="s">
        <v>2395</v>
      </c>
      <c r="AA14" s="722" t="s">
        <v>2396</v>
      </c>
      <c r="AB14" s="722" t="s">
        <v>2267</v>
      </c>
      <c r="AC14" s="722" t="s">
        <v>2397</v>
      </c>
      <c r="AD14" s="722" t="s">
        <v>2398</v>
      </c>
      <c r="AE14" s="722" t="s">
        <v>2399</v>
      </c>
      <c r="AF14" s="722" t="s">
        <v>2400</v>
      </c>
      <c r="AG14" s="722" t="s">
        <v>2401</v>
      </c>
      <c r="AH14" s="722" t="s">
        <v>2402</v>
      </c>
      <c r="AI14" s="742" t="s">
        <v>2403</v>
      </c>
      <c r="AJ14" s="739" t="s">
        <v>1939</v>
      </c>
      <c r="AK14" s="743" t="s">
        <v>2404</v>
      </c>
      <c r="AL14" s="744" t="s">
        <v>2405</v>
      </c>
      <c r="AM14" s="745" t="s">
        <v>2406</v>
      </c>
      <c r="AN14" s="746" t="s">
        <v>2407</v>
      </c>
      <c r="AO14" s="744" t="s">
        <v>2408</v>
      </c>
      <c r="AP14" s="745" t="s">
        <v>2409</v>
      </c>
      <c r="AQ14" s="746" t="s">
        <v>2410</v>
      </c>
      <c r="AR14" s="744" t="s">
        <v>2411</v>
      </c>
      <c r="AS14" s="745" t="s">
        <v>2412</v>
      </c>
      <c r="AT14" s="747" t="s">
        <v>2413</v>
      </c>
      <c r="AU14" s="744" t="s">
        <v>2414</v>
      </c>
      <c r="AV14" s="745" t="s">
        <v>2415</v>
      </c>
      <c r="AW14" s="747" t="s">
        <v>2416</v>
      </c>
    </row>
    <row r="15" spans="1:49" s="396" customFormat="1" ht="60" x14ac:dyDescent="0.25">
      <c r="A15" s="391" t="s">
        <v>2417</v>
      </c>
      <c r="B15" s="622"/>
      <c r="C15" s="392" t="s">
        <v>2418</v>
      </c>
      <c r="D15" s="132" t="s">
        <v>2419</v>
      </c>
      <c r="E15" s="132" t="s">
        <v>2420</v>
      </c>
      <c r="F15" s="132" t="s">
        <v>2421</v>
      </c>
      <c r="G15" s="392" t="s">
        <v>2422</v>
      </c>
      <c r="H15" s="130" t="s">
        <v>632</v>
      </c>
      <c r="I15" s="656" t="s">
        <v>633</v>
      </c>
      <c r="J15" s="623" t="s">
        <v>1966</v>
      </c>
      <c r="K15" s="132" t="s">
        <v>1967</v>
      </c>
      <c r="L15" s="132" t="s">
        <v>1968</v>
      </c>
      <c r="M15" s="132" t="s">
        <v>1969</v>
      </c>
      <c r="N15" s="393" t="s">
        <v>1970</v>
      </c>
      <c r="O15" s="132" t="s">
        <v>2135</v>
      </c>
      <c r="P15" s="132" t="s">
        <v>123</v>
      </c>
      <c r="Q15" s="394" t="s">
        <v>1972</v>
      </c>
      <c r="R15" s="620" t="s">
        <v>2423</v>
      </c>
      <c r="S15" s="621"/>
      <c r="T15" s="395" t="s">
        <v>2424</v>
      </c>
      <c r="U15" s="395" t="s">
        <v>1980</v>
      </c>
      <c r="V15" s="587" t="s">
        <v>1981</v>
      </c>
      <c r="W15" s="373" t="s">
        <v>1982</v>
      </c>
      <c r="X15" s="132" t="s">
        <v>1983</v>
      </c>
      <c r="Y15" s="633"/>
      <c r="Z15" s="634" t="s">
        <v>2425</v>
      </c>
      <c r="AA15" s="387" t="s">
        <v>2425</v>
      </c>
      <c r="AB15" s="387" t="s">
        <v>1988</v>
      </c>
      <c r="AC15" s="387" t="s">
        <v>2426</v>
      </c>
      <c r="AD15" s="134" t="s">
        <v>2309</v>
      </c>
      <c r="AE15" s="134" t="s">
        <v>2309</v>
      </c>
      <c r="AF15" s="134" t="s">
        <v>2310</v>
      </c>
      <c r="AG15" s="387" t="s">
        <v>2427</v>
      </c>
      <c r="AH15" s="592" t="s">
        <v>2428</v>
      </c>
      <c r="AI15" s="584" t="s">
        <v>686</v>
      </c>
      <c r="AJ15" s="652" t="s">
        <v>2139</v>
      </c>
      <c r="AK15" s="537"/>
      <c r="AL15" s="636" t="s">
        <v>2429</v>
      </c>
      <c r="AM15" s="597" t="s">
        <v>1998</v>
      </c>
      <c r="AN15" s="626" t="s">
        <v>692</v>
      </c>
      <c r="AO15" s="698"/>
      <c r="AP15" s="626"/>
      <c r="AQ15" s="626"/>
      <c r="AR15" s="698"/>
      <c r="AS15" s="626"/>
      <c r="AT15" s="626"/>
      <c r="AU15" s="698"/>
      <c r="AV15" s="626"/>
      <c r="AW15" s="626"/>
    </row>
    <row r="16" spans="1:49" s="118" customFormat="1" x14ac:dyDescent="0.25">
      <c r="A16" s="1155" t="s">
        <v>2430</v>
      </c>
      <c r="B16" s="917"/>
      <c r="C16" s="875"/>
      <c r="D16" s="875"/>
      <c r="E16" s="875"/>
      <c r="F16" s="1229"/>
      <c r="G16" s="875"/>
      <c r="H16" s="1228"/>
      <c r="I16" s="1228"/>
      <c r="J16" s="879"/>
      <c r="K16" s="880" t="s">
        <v>1982</v>
      </c>
      <c r="L16" s="875"/>
      <c r="M16" s="875"/>
      <c r="N16" s="875"/>
      <c r="O16" s="875"/>
      <c r="P16" s="875"/>
      <c r="Q16" s="875"/>
      <c r="R16" s="918" t="s">
        <v>1982</v>
      </c>
      <c r="S16" s="883"/>
      <c r="T16" s="875"/>
      <c r="U16" s="875"/>
      <c r="V16" s="886"/>
      <c r="W16" s="880" t="s">
        <v>1982</v>
      </c>
      <c r="X16" s="1074"/>
      <c r="Y16" s="882"/>
      <c r="Z16" s="887"/>
      <c r="AA16" s="888"/>
      <c r="AB16" s="888"/>
      <c r="AC16" s="888"/>
      <c r="AD16" s="888"/>
      <c r="AE16" s="888"/>
      <c r="AF16" s="919"/>
      <c r="AG16" s="145">
        <f t="shared" ref="AG16:AG46" si="0">Z16+AB16+AD16</f>
        <v>0</v>
      </c>
      <c r="AH16" s="593">
        <f t="shared" ref="AH16:AH46" si="1">AA16+AC16+AE16</f>
        <v>0</v>
      </c>
      <c r="AI16" s="904"/>
      <c r="AJ16" s="920"/>
      <c r="AK16" s="882"/>
      <c r="AL16" s="921"/>
      <c r="AM16" s="922"/>
      <c r="AN16" s="881"/>
      <c r="AO16" s="923"/>
      <c r="AP16" s="884"/>
      <c r="AQ16" s="881"/>
      <c r="AR16" s="923"/>
      <c r="AS16" s="884"/>
      <c r="AT16" s="881"/>
      <c r="AU16" s="923"/>
      <c r="AV16" s="884"/>
      <c r="AW16" s="884"/>
    </row>
    <row r="17" spans="1:49" s="118" customFormat="1" x14ac:dyDescent="0.25">
      <c r="A17" s="1155" t="s">
        <v>2431</v>
      </c>
      <c r="B17" s="917"/>
      <c r="C17" s="875"/>
      <c r="D17" s="875"/>
      <c r="E17" s="875"/>
      <c r="F17" s="1229"/>
      <c r="G17" s="875"/>
      <c r="H17" s="1228"/>
      <c r="I17" s="1228"/>
      <c r="J17" s="879"/>
      <c r="K17" s="880" t="s">
        <v>1982</v>
      </c>
      <c r="L17" s="875"/>
      <c r="M17" s="875"/>
      <c r="N17" s="875"/>
      <c r="O17" s="875"/>
      <c r="P17" s="875"/>
      <c r="Q17" s="875"/>
      <c r="R17" s="918" t="s">
        <v>1982</v>
      </c>
      <c r="S17" s="883"/>
      <c r="T17" s="875"/>
      <c r="U17" s="875"/>
      <c r="V17" s="886"/>
      <c r="W17" s="880" t="s">
        <v>1982</v>
      </c>
      <c r="X17" s="1074"/>
      <c r="Y17" s="882"/>
      <c r="Z17" s="887"/>
      <c r="AA17" s="888"/>
      <c r="AB17" s="888"/>
      <c r="AC17" s="888"/>
      <c r="AD17" s="888"/>
      <c r="AE17" s="888"/>
      <c r="AF17" s="919"/>
      <c r="AG17" s="145">
        <f t="shared" si="0"/>
        <v>0</v>
      </c>
      <c r="AH17" s="593">
        <f t="shared" si="1"/>
        <v>0</v>
      </c>
      <c r="AI17" s="904"/>
      <c r="AJ17" s="920"/>
      <c r="AK17" s="882"/>
      <c r="AL17" s="921"/>
      <c r="AM17" s="922"/>
      <c r="AN17" s="881"/>
      <c r="AO17" s="923"/>
      <c r="AP17" s="884"/>
      <c r="AQ17" s="881"/>
      <c r="AR17" s="923"/>
      <c r="AS17" s="884"/>
      <c r="AT17" s="881"/>
      <c r="AU17" s="923"/>
      <c r="AV17" s="884"/>
      <c r="AW17" s="884"/>
    </row>
    <row r="18" spans="1:49" s="118" customFormat="1" x14ac:dyDescent="0.25">
      <c r="A18" s="1155" t="s">
        <v>2432</v>
      </c>
      <c r="B18" s="917"/>
      <c r="C18" s="875"/>
      <c r="D18" s="875"/>
      <c r="E18" s="875"/>
      <c r="F18" s="1229"/>
      <c r="G18" s="875"/>
      <c r="H18" s="1228"/>
      <c r="I18" s="1228"/>
      <c r="J18" s="879"/>
      <c r="K18" s="880" t="s">
        <v>1982</v>
      </c>
      <c r="L18" s="875"/>
      <c r="M18" s="875"/>
      <c r="N18" s="875"/>
      <c r="O18" s="875"/>
      <c r="P18" s="875"/>
      <c r="Q18" s="875"/>
      <c r="R18" s="918" t="s">
        <v>1982</v>
      </c>
      <c r="S18" s="883"/>
      <c r="T18" s="875"/>
      <c r="U18" s="875"/>
      <c r="V18" s="886"/>
      <c r="W18" s="880" t="s">
        <v>1982</v>
      </c>
      <c r="X18" s="1074"/>
      <c r="Y18" s="882"/>
      <c r="Z18" s="887"/>
      <c r="AA18" s="888"/>
      <c r="AB18" s="888"/>
      <c r="AC18" s="888"/>
      <c r="AD18" s="888"/>
      <c r="AE18" s="888"/>
      <c r="AF18" s="919"/>
      <c r="AG18" s="145">
        <f t="shared" si="0"/>
        <v>0</v>
      </c>
      <c r="AH18" s="593">
        <f t="shared" si="1"/>
        <v>0</v>
      </c>
      <c r="AI18" s="904"/>
      <c r="AJ18" s="920"/>
      <c r="AK18" s="882"/>
      <c r="AL18" s="921"/>
      <c r="AM18" s="922"/>
      <c r="AN18" s="881"/>
      <c r="AO18" s="923"/>
      <c r="AP18" s="884"/>
      <c r="AQ18" s="881"/>
      <c r="AR18" s="923"/>
      <c r="AS18" s="884"/>
      <c r="AT18" s="881"/>
      <c r="AU18" s="923"/>
      <c r="AV18" s="884"/>
      <c r="AW18" s="884"/>
    </row>
    <row r="19" spans="1:49" s="118" customFormat="1" x14ac:dyDescent="0.25">
      <c r="A19" s="1155" t="s">
        <v>2433</v>
      </c>
      <c r="B19" s="917"/>
      <c r="C19" s="875"/>
      <c r="D19" s="875"/>
      <c r="E19" s="875"/>
      <c r="F19" s="1229"/>
      <c r="G19" s="875"/>
      <c r="H19" s="1228"/>
      <c r="I19" s="1228"/>
      <c r="J19" s="879"/>
      <c r="K19" s="880" t="s">
        <v>1982</v>
      </c>
      <c r="L19" s="875"/>
      <c r="M19" s="875"/>
      <c r="N19" s="875"/>
      <c r="O19" s="875"/>
      <c r="P19" s="875"/>
      <c r="Q19" s="875"/>
      <c r="R19" s="918" t="s">
        <v>1982</v>
      </c>
      <c r="S19" s="883"/>
      <c r="T19" s="875"/>
      <c r="U19" s="875"/>
      <c r="V19" s="886"/>
      <c r="W19" s="880" t="s">
        <v>1982</v>
      </c>
      <c r="X19" s="1074"/>
      <c r="Y19" s="882"/>
      <c r="Z19" s="887"/>
      <c r="AA19" s="888"/>
      <c r="AB19" s="888"/>
      <c r="AC19" s="888"/>
      <c r="AD19" s="888"/>
      <c r="AE19" s="888"/>
      <c r="AF19" s="919"/>
      <c r="AG19" s="145">
        <f t="shared" si="0"/>
        <v>0</v>
      </c>
      <c r="AH19" s="593">
        <f t="shared" si="1"/>
        <v>0</v>
      </c>
      <c r="AI19" s="904"/>
      <c r="AJ19" s="920"/>
      <c r="AK19" s="882"/>
      <c r="AL19" s="921"/>
      <c r="AM19" s="922"/>
      <c r="AN19" s="881"/>
      <c r="AO19" s="923"/>
      <c r="AP19" s="884"/>
      <c r="AQ19" s="881"/>
      <c r="AR19" s="923"/>
      <c r="AS19" s="884"/>
      <c r="AT19" s="881"/>
      <c r="AU19" s="923"/>
      <c r="AV19" s="884"/>
      <c r="AW19" s="884"/>
    </row>
    <row r="20" spans="1:49" s="118" customFormat="1" x14ac:dyDescent="0.25">
      <c r="A20" s="1155" t="s">
        <v>2434</v>
      </c>
      <c r="B20" s="917"/>
      <c r="C20" s="875"/>
      <c r="D20" s="875"/>
      <c r="E20" s="875"/>
      <c r="F20" s="1229"/>
      <c r="G20" s="875"/>
      <c r="H20" s="1228"/>
      <c r="I20" s="1228"/>
      <c r="J20" s="879"/>
      <c r="K20" s="880" t="s">
        <v>1982</v>
      </c>
      <c r="L20" s="875"/>
      <c r="M20" s="875"/>
      <c r="N20" s="875"/>
      <c r="O20" s="875"/>
      <c r="P20" s="875"/>
      <c r="Q20" s="875"/>
      <c r="R20" s="918" t="s">
        <v>1982</v>
      </c>
      <c r="S20" s="883"/>
      <c r="T20" s="875"/>
      <c r="U20" s="875"/>
      <c r="V20" s="886"/>
      <c r="W20" s="880" t="s">
        <v>1982</v>
      </c>
      <c r="X20" s="1074"/>
      <c r="Y20" s="882"/>
      <c r="Z20" s="887"/>
      <c r="AA20" s="888"/>
      <c r="AB20" s="888"/>
      <c r="AC20" s="888"/>
      <c r="AD20" s="888"/>
      <c r="AE20" s="888"/>
      <c r="AF20" s="919"/>
      <c r="AG20" s="145">
        <f t="shared" si="0"/>
        <v>0</v>
      </c>
      <c r="AH20" s="593">
        <f t="shared" si="1"/>
        <v>0</v>
      </c>
      <c r="AI20" s="904"/>
      <c r="AJ20" s="920"/>
      <c r="AK20" s="882"/>
      <c r="AL20" s="921"/>
      <c r="AM20" s="922"/>
      <c r="AN20" s="881"/>
      <c r="AO20" s="923"/>
      <c r="AP20" s="884"/>
      <c r="AQ20" s="881"/>
      <c r="AR20" s="923"/>
      <c r="AS20" s="884"/>
      <c r="AT20" s="881"/>
      <c r="AU20" s="923"/>
      <c r="AV20" s="884"/>
      <c r="AW20" s="884"/>
    </row>
    <row r="21" spans="1:49" s="118" customFormat="1" x14ac:dyDescent="0.25">
      <c r="A21" s="1155" t="s">
        <v>2435</v>
      </c>
      <c r="B21" s="917"/>
      <c r="C21" s="875"/>
      <c r="D21" s="875"/>
      <c r="E21" s="875"/>
      <c r="F21" s="1229"/>
      <c r="G21" s="875"/>
      <c r="H21" s="1228"/>
      <c r="I21" s="1228"/>
      <c r="J21" s="879"/>
      <c r="K21" s="880" t="s">
        <v>1982</v>
      </c>
      <c r="L21" s="875"/>
      <c r="M21" s="875"/>
      <c r="N21" s="875"/>
      <c r="O21" s="875"/>
      <c r="P21" s="875"/>
      <c r="Q21" s="875"/>
      <c r="R21" s="918" t="s">
        <v>1982</v>
      </c>
      <c r="S21" s="883"/>
      <c r="T21" s="875"/>
      <c r="U21" s="875"/>
      <c r="V21" s="886"/>
      <c r="W21" s="880" t="s">
        <v>1982</v>
      </c>
      <c r="X21" s="1074"/>
      <c r="Y21" s="882"/>
      <c r="Z21" s="887"/>
      <c r="AA21" s="888"/>
      <c r="AB21" s="888"/>
      <c r="AC21" s="888"/>
      <c r="AD21" s="888"/>
      <c r="AE21" s="888"/>
      <c r="AF21" s="919"/>
      <c r="AG21" s="145">
        <f t="shared" si="0"/>
        <v>0</v>
      </c>
      <c r="AH21" s="593">
        <f t="shared" si="1"/>
        <v>0</v>
      </c>
      <c r="AI21" s="904"/>
      <c r="AJ21" s="920"/>
      <c r="AK21" s="882"/>
      <c r="AL21" s="921"/>
      <c r="AM21" s="922"/>
      <c r="AN21" s="881"/>
      <c r="AO21" s="923"/>
      <c r="AP21" s="884"/>
      <c r="AQ21" s="881"/>
      <c r="AR21" s="923"/>
      <c r="AS21" s="884"/>
      <c r="AT21" s="881"/>
      <c r="AU21" s="923"/>
      <c r="AV21" s="884"/>
      <c r="AW21" s="884"/>
    </row>
    <row r="22" spans="1:49" s="118" customFormat="1" x14ac:dyDescent="0.25">
      <c r="A22" s="1155" t="s">
        <v>2436</v>
      </c>
      <c r="B22" s="917"/>
      <c r="C22" s="875"/>
      <c r="D22" s="875"/>
      <c r="E22" s="875"/>
      <c r="F22" s="1229"/>
      <c r="G22" s="875"/>
      <c r="H22" s="1228"/>
      <c r="I22" s="1228"/>
      <c r="J22" s="879"/>
      <c r="K22" s="880" t="s">
        <v>1982</v>
      </c>
      <c r="L22" s="875"/>
      <c r="M22" s="875"/>
      <c r="N22" s="875"/>
      <c r="O22" s="875"/>
      <c r="P22" s="875"/>
      <c r="Q22" s="875"/>
      <c r="R22" s="918" t="s">
        <v>1982</v>
      </c>
      <c r="S22" s="883"/>
      <c r="T22" s="875"/>
      <c r="U22" s="875"/>
      <c r="V22" s="886"/>
      <c r="W22" s="880" t="s">
        <v>1982</v>
      </c>
      <c r="X22" s="1074"/>
      <c r="Y22" s="882"/>
      <c r="Z22" s="887"/>
      <c r="AA22" s="888"/>
      <c r="AB22" s="888"/>
      <c r="AC22" s="888"/>
      <c r="AD22" s="888"/>
      <c r="AE22" s="888"/>
      <c r="AF22" s="919"/>
      <c r="AG22" s="145">
        <f t="shared" si="0"/>
        <v>0</v>
      </c>
      <c r="AH22" s="593">
        <f t="shared" si="1"/>
        <v>0</v>
      </c>
      <c r="AI22" s="904"/>
      <c r="AJ22" s="920"/>
      <c r="AK22" s="882"/>
      <c r="AL22" s="921"/>
      <c r="AM22" s="922"/>
      <c r="AN22" s="881"/>
      <c r="AO22" s="923"/>
      <c r="AP22" s="884"/>
      <c r="AQ22" s="881"/>
      <c r="AR22" s="923"/>
      <c r="AS22" s="884"/>
      <c r="AT22" s="881"/>
      <c r="AU22" s="923"/>
      <c r="AV22" s="884"/>
      <c r="AW22" s="884"/>
    </row>
    <row r="23" spans="1:49" s="118" customFormat="1" x14ac:dyDescent="0.25">
      <c r="A23" s="1155" t="s">
        <v>2437</v>
      </c>
      <c r="B23" s="917"/>
      <c r="C23" s="875"/>
      <c r="D23" s="875"/>
      <c r="E23" s="875"/>
      <c r="F23" s="1229"/>
      <c r="G23" s="875"/>
      <c r="H23" s="1228"/>
      <c r="I23" s="1228"/>
      <c r="J23" s="879"/>
      <c r="K23" s="880" t="s">
        <v>1982</v>
      </c>
      <c r="L23" s="875"/>
      <c r="M23" s="875"/>
      <c r="N23" s="875"/>
      <c r="O23" s="875"/>
      <c r="P23" s="875"/>
      <c r="Q23" s="875"/>
      <c r="R23" s="918" t="s">
        <v>1982</v>
      </c>
      <c r="S23" s="883"/>
      <c r="T23" s="875"/>
      <c r="U23" s="875"/>
      <c r="V23" s="886"/>
      <c r="W23" s="880" t="s">
        <v>1982</v>
      </c>
      <c r="X23" s="1074"/>
      <c r="Y23" s="882"/>
      <c r="Z23" s="887"/>
      <c r="AA23" s="888"/>
      <c r="AB23" s="888"/>
      <c r="AC23" s="888"/>
      <c r="AD23" s="888"/>
      <c r="AE23" s="888"/>
      <c r="AF23" s="919"/>
      <c r="AG23" s="145">
        <f t="shared" si="0"/>
        <v>0</v>
      </c>
      <c r="AH23" s="593">
        <f t="shared" si="1"/>
        <v>0</v>
      </c>
      <c r="AI23" s="904"/>
      <c r="AJ23" s="920"/>
      <c r="AK23" s="882"/>
      <c r="AL23" s="921"/>
      <c r="AM23" s="922"/>
      <c r="AN23" s="881"/>
      <c r="AO23" s="923"/>
      <c r="AP23" s="884"/>
      <c r="AQ23" s="881"/>
      <c r="AR23" s="923"/>
      <c r="AS23" s="884"/>
      <c r="AT23" s="881"/>
      <c r="AU23" s="923"/>
      <c r="AV23" s="884"/>
      <c r="AW23" s="884"/>
    </row>
    <row r="24" spans="1:49" s="118" customFormat="1" x14ac:dyDescent="0.25">
      <c r="A24" s="1155" t="s">
        <v>2438</v>
      </c>
      <c r="B24" s="917"/>
      <c r="C24" s="875"/>
      <c r="D24" s="875"/>
      <c r="E24" s="875"/>
      <c r="F24" s="1229"/>
      <c r="G24" s="875"/>
      <c r="H24" s="1228"/>
      <c r="I24" s="1228"/>
      <c r="J24" s="879"/>
      <c r="K24" s="880" t="s">
        <v>1982</v>
      </c>
      <c r="L24" s="875"/>
      <c r="M24" s="875"/>
      <c r="N24" s="875"/>
      <c r="O24" s="875"/>
      <c r="P24" s="875"/>
      <c r="Q24" s="875"/>
      <c r="R24" s="918" t="s">
        <v>1982</v>
      </c>
      <c r="S24" s="883"/>
      <c r="T24" s="875"/>
      <c r="U24" s="875"/>
      <c r="V24" s="886"/>
      <c r="W24" s="880" t="s">
        <v>1982</v>
      </c>
      <c r="X24" s="1074"/>
      <c r="Y24" s="882"/>
      <c r="Z24" s="887"/>
      <c r="AA24" s="888"/>
      <c r="AB24" s="888"/>
      <c r="AC24" s="888"/>
      <c r="AD24" s="888"/>
      <c r="AE24" s="888"/>
      <c r="AF24" s="919"/>
      <c r="AG24" s="145">
        <f t="shared" si="0"/>
        <v>0</v>
      </c>
      <c r="AH24" s="593">
        <f t="shared" si="1"/>
        <v>0</v>
      </c>
      <c r="AI24" s="904"/>
      <c r="AJ24" s="920"/>
      <c r="AK24" s="882"/>
      <c r="AL24" s="921"/>
      <c r="AM24" s="922"/>
      <c r="AN24" s="881"/>
      <c r="AO24" s="923"/>
      <c r="AP24" s="884"/>
      <c r="AQ24" s="881"/>
      <c r="AR24" s="923"/>
      <c r="AS24" s="884"/>
      <c r="AT24" s="881"/>
      <c r="AU24" s="923"/>
      <c r="AV24" s="884"/>
      <c r="AW24" s="884"/>
    </row>
    <row r="25" spans="1:49" s="118" customFormat="1" x14ac:dyDescent="0.25">
      <c r="A25" s="1155" t="s">
        <v>2439</v>
      </c>
      <c r="B25" s="917"/>
      <c r="C25" s="875"/>
      <c r="D25" s="875"/>
      <c r="E25" s="875"/>
      <c r="F25" s="1229"/>
      <c r="G25" s="875"/>
      <c r="H25" s="1228"/>
      <c r="I25" s="1228"/>
      <c r="J25" s="879"/>
      <c r="K25" s="880" t="s">
        <v>1982</v>
      </c>
      <c r="L25" s="875"/>
      <c r="M25" s="875"/>
      <c r="N25" s="875"/>
      <c r="O25" s="875"/>
      <c r="P25" s="875"/>
      <c r="Q25" s="875"/>
      <c r="R25" s="918" t="s">
        <v>1982</v>
      </c>
      <c r="S25" s="883"/>
      <c r="T25" s="875"/>
      <c r="U25" s="875"/>
      <c r="V25" s="886"/>
      <c r="W25" s="880" t="s">
        <v>1982</v>
      </c>
      <c r="X25" s="1074"/>
      <c r="Y25" s="882"/>
      <c r="Z25" s="887"/>
      <c r="AA25" s="888"/>
      <c r="AB25" s="888"/>
      <c r="AC25" s="888"/>
      <c r="AD25" s="888"/>
      <c r="AE25" s="888"/>
      <c r="AF25" s="919"/>
      <c r="AG25" s="145">
        <f t="shared" si="0"/>
        <v>0</v>
      </c>
      <c r="AH25" s="593">
        <f t="shared" si="1"/>
        <v>0</v>
      </c>
      <c r="AI25" s="904"/>
      <c r="AJ25" s="920"/>
      <c r="AK25" s="882"/>
      <c r="AL25" s="921"/>
      <c r="AM25" s="922"/>
      <c r="AN25" s="881"/>
      <c r="AO25" s="923"/>
      <c r="AP25" s="884"/>
      <c r="AQ25" s="881"/>
      <c r="AR25" s="923"/>
      <c r="AS25" s="884"/>
      <c r="AT25" s="881"/>
      <c r="AU25" s="923"/>
      <c r="AV25" s="884"/>
      <c r="AW25" s="884"/>
    </row>
    <row r="26" spans="1:49" s="118" customFormat="1" x14ac:dyDescent="0.25">
      <c r="A26" s="1155" t="s">
        <v>2440</v>
      </c>
      <c r="B26" s="917"/>
      <c r="C26" s="875"/>
      <c r="D26" s="875"/>
      <c r="E26" s="875"/>
      <c r="F26" s="1229"/>
      <c r="G26" s="875"/>
      <c r="H26" s="1228"/>
      <c r="I26" s="1228"/>
      <c r="J26" s="879"/>
      <c r="K26" s="880" t="s">
        <v>1982</v>
      </c>
      <c r="L26" s="875"/>
      <c r="M26" s="875"/>
      <c r="N26" s="875"/>
      <c r="O26" s="875"/>
      <c r="P26" s="875"/>
      <c r="Q26" s="875"/>
      <c r="R26" s="918" t="s">
        <v>1982</v>
      </c>
      <c r="S26" s="883"/>
      <c r="T26" s="875"/>
      <c r="U26" s="875"/>
      <c r="V26" s="886"/>
      <c r="W26" s="880" t="s">
        <v>1982</v>
      </c>
      <c r="X26" s="1074"/>
      <c r="Y26" s="882"/>
      <c r="Z26" s="887"/>
      <c r="AA26" s="888"/>
      <c r="AB26" s="888"/>
      <c r="AC26" s="888"/>
      <c r="AD26" s="888"/>
      <c r="AE26" s="888"/>
      <c r="AF26" s="919"/>
      <c r="AG26" s="145">
        <f t="shared" si="0"/>
        <v>0</v>
      </c>
      <c r="AH26" s="593">
        <f t="shared" si="1"/>
        <v>0</v>
      </c>
      <c r="AI26" s="904"/>
      <c r="AJ26" s="920"/>
      <c r="AK26" s="882"/>
      <c r="AL26" s="921"/>
      <c r="AM26" s="922"/>
      <c r="AN26" s="881"/>
      <c r="AO26" s="923"/>
      <c r="AP26" s="884"/>
      <c r="AQ26" s="881"/>
      <c r="AR26" s="923"/>
      <c r="AS26" s="884"/>
      <c r="AT26" s="881"/>
      <c r="AU26" s="923"/>
      <c r="AV26" s="884"/>
      <c r="AW26" s="884"/>
    </row>
    <row r="27" spans="1:49" s="118" customFormat="1" x14ac:dyDescent="0.25">
      <c r="A27" s="1155" t="s">
        <v>2441</v>
      </c>
      <c r="B27" s="917"/>
      <c r="C27" s="875"/>
      <c r="D27" s="875"/>
      <c r="E27" s="875"/>
      <c r="F27" s="1229"/>
      <c r="G27" s="875"/>
      <c r="H27" s="1228"/>
      <c r="I27" s="1228"/>
      <c r="J27" s="879"/>
      <c r="K27" s="880" t="s">
        <v>1982</v>
      </c>
      <c r="L27" s="875"/>
      <c r="M27" s="875"/>
      <c r="N27" s="875"/>
      <c r="O27" s="875"/>
      <c r="P27" s="875"/>
      <c r="Q27" s="875"/>
      <c r="R27" s="918" t="s">
        <v>1982</v>
      </c>
      <c r="S27" s="883"/>
      <c r="T27" s="875"/>
      <c r="U27" s="875"/>
      <c r="V27" s="886"/>
      <c r="W27" s="880" t="s">
        <v>1982</v>
      </c>
      <c r="X27" s="1074"/>
      <c r="Y27" s="882"/>
      <c r="Z27" s="887"/>
      <c r="AA27" s="888"/>
      <c r="AB27" s="888"/>
      <c r="AC27" s="888"/>
      <c r="AD27" s="888"/>
      <c r="AE27" s="888"/>
      <c r="AF27" s="919"/>
      <c r="AG27" s="145">
        <f t="shared" si="0"/>
        <v>0</v>
      </c>
      <c r="AH27" s="593">
        <f t="shared" si="1"/>
        <v>0</v>
      </c>
      <c r="AI27" s="904"/>
      <c r="AJ27" s="920"/>
      <c r="AK27" s="882"/>
      <c r="AL27" s="921"/>
      <c r="AM27" s="922"/>
      <c r="AN27" s="881"/>
      <c r="AO27" s="923"/>
      <c r="AP27" s="884"/>
      <c r="AQ27" s="881"/>
      <c r="AR27" s="923"/>
      <c r="AS27" s="884"/>
      <c r="AT27" s="881"/>
      <c r="AU27" s="923"/>
      <c r="AV27" s="884"/>
      <c r="AW27" s="884"/>
    </row>
    <row r="28" spans="1:49" s="118" customFormat="1" x14ac:dyDescent="0.25">
      <c r="A28" s="1155" t="s">
        <v>2442</v>
      </c>
      <c r="B28" s="917"/>
      <c r="C28" s="875"/>
      <c r="D28" s="875"/>
      <c r="E28" s="875"/>
      <c r="F28" s="1229"/>
      <c r="G28" s="875"/>
      <c r="H28" s="1228"/>
      <c r="I28" s="1228"/>
      <c r="J28" s="879"/>
      <c r="K28" s="880" t="s">
        <v>1982</v>
      </c>
      <c r="L28" s="875"/>
      <c r="M28" s="875"/>
      <c r="N28" s="875"/>
      <c r="O28" s="875"/>
      <c r="P28" s="875"/>
      <c r="Q28" s="875"/>
      <c r="R28" s="918" t="s">
        <v>1982</v>
      </c>
      <c r="S28" s="883"/>
      <c r="T28" s="875"/>
      <c r="U28" s="875"/>
      <c r="V28" s="886"/>
      <c r="W28" s="880" t="s">
        <v>1982</v>
      </c>
      <c r="X28" s="1074"/>
      <c r="Y28" s="882"/>
      <c r="Z28" s="887"/>
      <c r="AA28" s="888"/>
      <c r="AB28" s="888"/>
      <c r="AC28" s="888"/>
      <c r="AD28" s="888"/>
      <c r="AE28" s="888"/>
      <c r="AF28" s="919"/>
      <c r="AG28" s="145">
        <f t="shared" si="0"/>
        <v>0</v>
      </c>
      <c r="AH28" s="593">
        <f t="shared" si="1"/>
        <v>0</v>
      </c>
      <c r="AI28" s="904"/>
      <c r="AJ28" s="920"/>
      <c r="AK28" s="882"/>
      <c r="AL28" s="921"/>
      <c r="AM28" s="922"/>
      <c r="AN28" s="881"/>
      <c r="AO28" s="923"/>
      <c r="AP28" s="884"/>
      <c r="AQ28" s="881"/>
      <c r="AR28" s="923"/>
      <c r="AS28" s="884"/>
      <c r="AT28" s="881"/>
      <c r="AU28" s="923"/>
      <c r="AV28" s="884"/>
      <c r="AW28" s="884"/>
    </row>
    <row r="29" spans="1:49" s="118" customFormat="1" x14ac:dyDescent="0.25">
      <c r="A29" s="1155" t="s">
        <v>2443</v>
      </c>
      <c r="B29" s="917"/>
      <c r="C29" s="875"/>
      <c r="D29" s="875"/>
      <c r="E29" s="875"/>
      <c r="F29" s="1229"/>
      <c r="G29" s="875"/>
      <c r="H29" s="1228"/>
      <c r="I29" s="1228"/>
      <c r="J29" s="879"/>
      <c r="K29" s="880" t="s">
        <v>1982</v>
      </c>
      <c r="L29" s="875"/>
      <c r="M29" s="875"/>
      <c r="N29" s="875"/>
      <c r="O29" s="875"/>
      <c r="P29" s="875"/>
      <c r="Q29" s="875"/>
      <c r="R29" s="918" t="s">
        <v>1982</v>
      </c>
      <c r="S29" s="883"/>
      <c r="T29" s="875"/>
      <c r="U29" s="875"/>
      <c r="V29" s="886"/>
      <c r="W29" s="880" t="s">
        <v>1982</v>
      </c>
      <c r="X29" s="1074"/>
      <c r="Y29" s="882"/>
      <c r="Z29" s="887"/>
      <c r="AA29" s="888"/>
      <c r="AB29" s="888"/>
      <c r="AC29" s="888"/>
      <c r="AD29" s="888"/>
      <c r="AE29" s="888"/>
      <c r="AF29" s="919"/>
      <c r="AG29" s="145">
        <f t="shared" si="0"/>
        <v>0</v>
      </c>
      <c r="AH29" s="593">
        <f t="shared" si="1"/>
        <v>0</v>
      </c>
      <c r="AI29" s="904"/>
      <c r="AJ29" s="920"/>
      <c r="AK29" s="882"/>
      <c r="AL29" s="921"/>
      <c r="AM29" s="922"/>
      <c r="AN29" s="881"/>
      <c r="AO29" s="923"/>
      <c r="AP29" s="884"/>
      <c r="AQ29" s="881"/>
      <c r="AR29" s="923"/>
      <c r="AS29" s="884"/>
      <c r="AT29" s="881"/>
      <c r="AU29" s="923"/>
      <c r="AV29" s="884"/>
      <c r="AW29" s="884"/>
    </row>
    <row r="30" spans="1:49" s="118" customFormat="1" x14ac:dyDescent="0.25">
      <c r="A30" s="1155" t="s">
        <v>2444</v>
      </c>
      <c r="B30" s="917"/>
      <c r="C30" s="875"/>
      <c r="D30" s="875"/>
      <c r="E30" s="875"/>
      <c r="F30" s="1229"/>
      <c r="G30" s="875"/>
      <c r="H30" s="1228"/>
      <c r="I30" s="1228"/>
      <c r="J30" s="879"/>
      <c r="K30" s="880" t="s">
        <v>1982</v>
      </c>
      <c r="L30" s="875"/>
      <c r="M30" s="875"/>
      <c r="N30" s="875"/>
      <c r="O30" s="875"/>
      <c r="P30" s="875"/>
      <c r="Q30" s="875"/>
      <c r="R30" s="918" t="s">
        <v>1982</v>
      </c>
      <c r="S30" s="883"/>
      <c r="T30" s="875"/>
      <c r="U30" s="875"/>
      <c r="V30" s="886"/>
      <c r="W30" s="880" t="s">
        <v>1982</v>
      </c>
      <c r="X30" s="1074"/>
      <c r="Y30" s="882"/>
      <c r="Z30" s="887"/>
      <c r="AA30" s="888"/>
      <c r="AB30" s="888"/>
      <c r="AC30" s="888"/>
      <c r="AD30" s="888"/>
      <c r="AE30" s="888"/>
      <c r="AF30" s="919"/>
      <c r="AG30" s="145">
        <f t="shared" si="0"/>
        <v>0</v>
      </c>
      <c r="AH30" s="593">
        <f t="shared" si="1"/>
        <v>0</v>
      </c>
      <c r="AI30" s="904"/>
      <c r="AJ30" s="920"/>
      <c r="AK30" s="882"/>
      <c r="AL30" s="921"/>
      <c r="AM30" s="922"/>
      <c r="AN30" s="881"/>
      <c r="AO30" s="923"/>
      <c r="AP30" s="884"/>
      <c r="AQ30" s="881"/>
      <c r="AR30" s="923"/>
      <c r="AS30" s="884"/>
      <c r="AT30" s="881"/>
      <c r="AU30" s="923"/>
      <c r="AV30" s="884"/>
      <c r="AW30" s="884"/>
    </row>
    <row r="31" spans="1:49" s="118" customFormat="1" x14ac:dyDescent="0.25">
      <c r="A31" s="1155" t="s">
        <v>2445</v>
      </c>
      <c r="B31" s="917"/>
      <c r="C31" s="875"/>
      <c r="D31" s="875"/>
      <c r="E31" s="875"/>
      <c r="F31" s="1229"/>
      <c r="G31" s="875"/>
      <c r="H31" s="1228"/>
      <c r="I31" s="1228"/>
      <c r="J31" s="879"/>
      <c r="K31" s="880" t="s">
        <v>1982</v>
      </c>
      <c r="L31" s="875"/>
      <c r="M31" s="875"/>
      <c r="N31" s="875"/>
      <c r="O31" s="875"/>
      <c r="P31" s="875"/>
      <c r="Q31" s="875"/>
      <c r="R31" s="918" t="s">
        <v>1982</v>
      </c>
      <c r="S31" s="883"/>
      <c r="T31" s="875"/>
      <c r="U31" s="875"/>
      <c r="V31" s="886"/>
      <c r="W31" s="880" t="s">
        <v>1982</v>
      </c>
      <c r="X31" s="1074"/>
      <c r="Y31" s="882"/>
      <c r="Z31" s="887"/>
      <c r="AA31" s="888"/>
      <c r="AB31" s="888"/>
      <c r="AC31" s="888"/>
      <c r="AD31" s="888"/>
      <c r="AE31" s="888"/>
      <c r="AF31" s="919"/>
      <c r="AG31" s="145">
        <f t="shared" si="0"/>
        <v>0</v>
      </c>
      <c r="AH31" s="593">
        <f t="shared" si="1"/>
        <v>0</v>
      </c>
      <c r="AI31" s="904"/>
      <c r="AJ31" s="920"/>
      <c r="AK31" s="882"/>
      <c r="AL31" s="921"/>
      <c r="AM31" s="922"/>
      <c r="AN31" s="881"/>
      <c r="AO31" s="923"/>
      <c r="AP31" s="884"/>
      <c r="AQ31" s="881"/>
      <c r="AR31" s="923"/>
      <c r="AS31" s="884"/>
      <c r="AT31" s="881"/>
      <c r="AU31" s="923"/>
      <c r="AV31" s="884"/>
      <c r="AW31" s="884"/>
    </row>
    <row r="32" spans="1:49" s="118" customFormat="1" x14ac:dyDescent="0.25">
      <c r="A32" s="1155" t="s">
        <v>2446</v>
      </c>
      <c r="B32" s="917"/>
      <c r="C32" s="875"/>
      <c r="D32" s="875"/>
      <c r="E32" s="875"/>
      <c r="F32" s="1229"/>
      <c r="G32" s="875"/>
      <c r="H32" s="1228"/>
      <c r="I32" s="1228"/>
      <c r="J32" s="879"/>
      <c r="K32" s="880" t="s">
        <v>1982</v>
      </c>
      <c r="L32" s="875"/>
      <c r="M32" s="875"/>
      <c r="N32" s="875"/>
      <c r="O32" s="875"/>
      <c r="P32" s="875"/>
      <c r="Q32" s="875"/>
      <c r="R32" s="918" t="s">
        <v>1982</v>
      </c>
      <c r="S32" s="883"/>
      <c r="T32" s="875"/>
      <c r="U32" s="875"/>
      <c r="V32" s="886"/>
      <c r="W32" s="880" t="s">
        <v>1982</v>
      </c>
      <c r="X32" s="1074"/>
      <c r="Y32" s="882"/>
      <c r="Z32" s="887"/>
      <c r="AA32" s="888"/>
      <c r="AB32" s="888"/>
      <c r="AC32" s="888"/>
      <c r="AD32" s="888"/>
      <c r="AE32" s="888"/>
      <c r="AF32" s="919"/>
      <c r="AG32" s="145">
        <f t="shared" si="0"/>
        <v>0</v>
      </c>
      <c r="AH32" s="593">
        <f t="shared" si="1"/>
        <v>0</v>
      </c>
      <c r="AI32" s="904"/>
      <c r="AJ32" s="920"/>
      <c r="AK32" s="882"/>
      <c r="AL32" s="921"/>
      <c r="AM32" s="922"/>
      <c r="AN32" s="881"/>
      <c r="AO32" s="923"/>
      <c r="AP32" s="884"/>
      <c r="AQ32" s="881"/>
      <c r="AR32" s="923"/>
      <c r="AS32" s="884"/>
      <c r="AT32" s="881"/>
      <c r="AU32" s="923"/>
      <c r="AV32" s="884"/>
      <c r="AW32" s="884"/>
    </row>
    <row r="33" spans="1:49" s="118" customFormat="1" x14ac:dyDescent="0.25">
      <c r="A33" s="1155" t="s">
        <v>2447</v>
      </c>
      <c r="B33" s="917"/>
      <c r="C33" s="875"/>
      <c r="D33" s="875"/>
      <c r="E33" s="875"/>
      <c r="F33" s="1229"/>
      <c r="G33" s="875"/>
      <c r="H33" s="1228"/>
      <c r="I33" s="1228"/>
      <c r="J33" s="879"/>
      <c r="K33" s="880" t="s">
        <v>1982</v>
      </c>
      <c r="L33" s="875"/>
      <c r="M33" s="875"/>
      <c r="N33" s="875"/>
      <c r="O33" s="875"/>
      <c r="P33" s="875"/>
      <c r="Q33" s="875"/>
      <c r="R33" s="918" t="s">
        <v>1982</v>
      </c>
      <c r="S33" s="883"/>
      <c r="T33" s="875"/>
      <c r="U33" s="875"/>
      <c r="V33" s="886"/>
      <c r="W33" s="880" t="s">
        <v>1982</v>
      </c>
      <c r="X33" s="1074"/>
      <c r="Y33" s="882"/>
      <c r="Z33" s="887"/>
      <c r="AA33" s="888"/>
      <c r="AB33" s="888"/>
      <c r="AC33" s="888"/>
      <c r="AD33" s="888"/>
      <c r="AE33" s="888"/>
      <c r="AF33" s="919"/>
      <c r="AG33" s="145">
        <f t="shared" si="0"/>
        <v>0</v>
      </c>
      <c r="AH33" s="593">
        <f t="shared" si="1"/>
        <v>0</v>
      </c>
      <c r="AI33" s="904"/>
      <c r="AJ33" s="920"/>
      <c r="AK33" s="882"/>
      <c r="AL33" s="921"/>
      <c r="AM33" s="922"/>
      <c r="AN33" s="881"/>
      <c r="AO33" s="923"/>
      <c r="AP33" s="884"/>
      <c r="AQ33" s="881"/>
      <c r="AR33" s="923"/>
      <c r="AS33" s="884"/>
      <c r="AT33" s="881"/>
      <c r="AU33" s="923"/>
      <c r="AV33" s="884"/>
      <c r="AW33" s="884"/>
    </row>
    <row r="34" spans="1:49" s="118" customFormat="1" x14ac:dyDescent="0.25">
      <c r="A34" s="1155" t="s">
        <v>2448</v>
      </c>
      <c r="B34" s="917"/>
      <c r="C34" s="875"/>
      <c r="D34" s="875"/>
      <c r="E34" s="875"/>
      <c r="F34" s="1229"/>
      <c r="G34" s="875"/>
      <c r="H34" s="1228"/>
      <c r="I34" s="1228"/>
      <c r="J34" s="879"/>
      <c r="K34" s="880" t="s">
        <v>1982</v>
      </c>
      <c r="L34" s="875"/>
      <c r="M34" s="875"/>
      <c r="N34" s="875"/>
      <c r="O34" s="875"/>
      <c r="P34" s="875"/>
      <c r="Q34" s="875"/>
      <c r="R34" s="918" t="s">
        <v>1982</v>
      </c>
      <c r="S34" s="883"/>
      <c r="T34" s="875"/>
      <c r="U34" s="875"/>
      <c r="V34" s="886"/>
      <c r="W34" s="880" t="s">
        <v>1982</v>
      </c>
      <c r="X34" s="1074"/>
      <c r="Y34" s="882"/>
      <c r="Z34" s="887"/>
      <c r="AA34" s="888"/>
      <c r="AB34" s="888"/>
      <c r="AC34" s="888"/>
      <c r="AD34" s="888"/>
      <c r="AE34" s="888"/>
      <c r="AF34" s="919"/>
      <c r="AG34" s="145">
        <f t="shared" si="0"/>
        <v>0</v>
      </c>
      <c r="AH34" s="593">
        <f t="shared" si="1"/>
        <v>0</v>
      </c>
      <c r="AI34" s="904"/>
      <c r="AJ34" s="920"/>
      <c r="AK34" s="882"/>
      <c r="AL34" s="921"/>
      <c r="AM34" s="922"/>
      <c r="AN34" s="881"/>
      <c r="AO34" s="923"/>
      <c r="AP34" s="884"/>
      <c r="AQ34" s="881"/>
      <c r="AR34" s="923"/>
      <c r="AS34" s="884"/>
      <c r="AT34" s="881"/>
      <c r="AU34" s="923"/>
      <c r="AV34" s="884"/>
      <c r="AW34" s="884"/>
    </row>
    <row r="35" spans="1:49" s="118" customFormat="1" x14ac:dyDescent="0.25">
      <c r="A35" s="1155" t="s">
        <v>2449</v>
      </c>
      <c r="B35" s="917"/>
      <c r="C35" s="875"/>
      <c r="D35" s="875"/>
      <c r="E35" s="875"/>
      <c r="F35" s="1229"/>
      <c r="G35" s="875"/>
      <c r="H35" s="1228"/>
      <c r="I35" s="1228"/>
      <c r="J35" s="879"/>
      <c r="K35" s="880" t="s">
        <v>1982</v>
      </c>
      <c r="L35" s="875"/>
      <c r="M35" s="875"/>
      <c r="N35" s="875"/>
      <c r="O35" s="875"/>
      <c r="P35" s="875"/>
      <c r="Q35" s="875"/>
      <c r="R35" s="918" t="s">
        <v>1982</v>
      </c>
      <c r="S35" s="883"/>
      <c r="T35" s="875"/>
      <c r="U35" s="875"/>
      <c r="V35" s="886"/>
      <c r="W35" s="880" t="s">
        <v>1982</v>
      </c>
      <c r="X35" s="1074"/>
      <c r="Y35" s="882"/>
      <c r="Z35" s="887"/>
      <c r="AA35" s="888"/>
      <c r="AB35" s="888"/>
      <c r="AC35" s="888"/>
      <c r="AD35" s="888"/>
      <c r="AE35" s="888"/>
      <c r="AF35" s="919"/>
      <c r="AG35" s="145">
        <f t="shared" si="0"/>
        <v>0</v>
      </c>
      <c r="AH35" s="593">
        <f t="shared" si="1"/>
        <v>0</v>
      </c>
      <c r="AI35" s="904"/>
      <c r="AJ35" s="920"/>
      <c r="AK35" s="882"/>
      <c r="AL35" s="921"/>
      <c r="AM35" s="922"/>
      <c r="AN35" s="881"/>
      <c r="AO35" s="923"/>
      <c r="AP35" s="884"/>
      <c r="AQ35" s="881"/>
      <c r="AR35" s="923"/>
      <c r="AS35" s="884"/>
      <c r="AT35" s="881"/>
      <c r="AU35" s="923"/>
      <c r="AV35" s="884"/>
      <c r="AW35" s="884"/>
    </row>
    <row r="36" spans="1:49" s="118" customFormat="1" x14ac:dyDescent="0.25">
      <c r="A36" s="1155" t="s">
        <v>2450</v>
      </c>
      <c r="B36" s="917"/>
      <c r="C36" s="875"/>
      <c r="D36" s="875"/>
      <c r="E36" s="875"/>
      <c r="F36" s="1229"/>
      <c r="G36" s="875"/>
      <c r="H36" s="1228"/>
      <c r="I36" s="1228"/>
      <c r="J36" s="879"/>
      <c r="K36" s="880" t="s">
        <v>1982</v>
      </c>
      <c r="L36" s="875"/>
      <c r="M36" s="875"/>
      <c r="N36" s="875"/>
      <c r="O36" s="875"/>
      <c r="P36" s="875"/>
      <c r="Q36" s="875"/>
      <c r="R36" s="918" t="s">
        <v>1982</v>
      </c>
      <c r="S36" s="883"/>
      <c r="T36" s="875"/>
      <c r="U36" s="875"/>
      <c r="V36" s="886"/>
      <c r="W36" s="880" t="s">
        <v>1982</v>
      </c>
      <c r="X36" s="1074"/>
      <c r="Y36" s="882"/>
      <c r="Z36" s="887"/>
      <c r="AA36" s="888"/>
      <c r="AB36" s="888"/>
      <c r="AC36" s="888"/>
      <c r="AD36" s="888"/>
      <c r="AE36" s="888"/>
      <c r="AF36" s="919"/>
      <c r="AG36" s="145">
        <f t="shared" si="0"/>
        <v>0</v>
      </c>
      <c r="AH36" s="593">
        <f t="shared" si="1"/>
        <v>0</v>
      </c>
      <c r="AI36" s="904"/>
      <c r="AJ36" s="920"/>
      <c r="AK36" s="882"/>
      <c r="AL36" s="921"/>
      <c r="AM36" s="922"/>
      <c r="AN36" s="881"/>
      <c r="AO36" s="923"/>
      <c r="AP36" s="884"/>
      <c r="AQ36" s="881"/>
      <c r="AR36" s="923"/>
      <c r="AS36" s="884"/>
      <c r="AT36" s="881"/>
      <c r="AU36" s="923"/>
      <c r="AV36" s="884"/>
      <c r="AW36" s="884"/>
    </row>
    <row r="37" spans="1:49" s="118" customFormat="1" x14ac:dyDescent="0.25">
      <c r="A37" s="1155" t="s">
        <v>2451</v>
      </c>
      <c r="B37" s="917"/>
      <c r="C37" s="875"/>
      <c r="D37" s="875"/>
      <c r="E37" s="875"/>
      <c r="F37" s="1229"/>
      <c r="G37" s="875"/>
      <c r="H37" s="1228"/>
      <c r="I37" s="1228"/>
      <c r="J37" s="879"/>
      <c r="K37" s="880" t="s">
        <v>1982</v>
      </c>
      <c r="L37" s="875"/>
      <c r="M37" s="875"/>
      <c r="N37" s="875"/>
      <c r="O37" s="875"/>
      <c r="P37" s="875"/>
      <c r="Q37" s="875"/>
      <c r="R37" s="918" t="s">
        <v>1982</v>
      </c>
      <c r="S37" s="883"/>
      <c r="T37" s="875"/>
      <c r="U37" s="875"/>
      <c r="V37" s="886"/>
      <c r="W37" s="880" t="s">
        <v>1982</v>
      </c>
      <c r="X37" s="1074"/>
      <c r="Y37" s="882"/>
      <c r="Z37" s="887"/>
      <c r="AA37" s="888"/>
      <c r="AB37" s="888"/>
      <c r="AC37" s="888"/>
      <c r="AD37" s="888"/>
      <c r="AE37" s="888"/>
      <c r="AF37" s="919"/>
      <c r="AG37" s="145">
        <f t="shared" si="0"/>
        <v>0</v>
      </c>
      <c r="AH37" s="593">
        <f t="shared" si="1"/>
        <v>0</v>
      </c>
      <c r="AI37" s="904"/>
      <c r="AJ37" s="920"/>
      <c r="AK37" s="882"/>
      <c r="AL37" s="921"/>
      <c r="AM37" s="922"/>
      <c r="AN37" s="881"/>
      <c r="AO37" s="923"/>
      <c r="AP37" s="884"/>
      <c r="AQ37" s="881"/>
      <c r="AR37" s="923"/>
      <c r="AS37" s="884"/>
      <c r="AT37" s="881"/>
      <c r="AU37" s="923"/>
      <c r="AV37" s="884"/>
      <c r="AW37" s="884"/>
    </row>
    <row r="38" spans="1:49" s="118" customFormat="1" x14ac:dyDescent="0.25">
      <c r="A38" s="1155" t="s">
        <v>2452</v>
      </c>
      <c r="B38" s="917"/>
      <c r="C38" s="875"/>
      <c r="D38" s="875"/>
      <c r="E38" s="875"/>
      <c r="F38" s="1229"/>
      <c r="G38" s="875"/>
      <c r="H38" s="1228"/>
      <c r="I38" s="1228"/>
      <c r="J38" s="879"/>
      <c r="K38" s="880" t="s">
        <v>1982</v>
      </c>
      <c r="L38" s="875"/>
      <c r="M38" s="875"/>
      <c r="N38" s="875"/>
      <c r="O38" s="875"/>
      <c r="P38" s="875"/>
      <c r="Q38" s="875"/>
      <c r="R38" s="918" t="s">
        <v>1982</v>
      </c>
      <c r="S38" s="883"/>
      <c r="T38" s="875"/>
      <c r="U38" s="875"/>
      <c r="V38" s="886"/>
      <c r="W38" s="880" t="s">
        <v>1982</v>
      </c>
      <c r="X38" s="1074"/>
      <c r="Y38" s="882"/>
      <c r="Z38" s="887"/>
      <c r="AA38" s="888"/>
      <c r="AB38" s="888"/>
      <c r="AC38" s="888"/>
      <c r="AD38" s="888"/>
      <c r="AE38" s="888"/>
      <c r="AF38" s="919"/>
      <c r="AG38" s="145">
        <f t="shared" si="0"/>
        <v>0</v>
      </c>
      <c r="AH38" s="593">
        <f t="shared" si="1"/>
        <v>0</v>
      </c>
      <c r="AI38" s="904"/>
      <c r="AJ38" s="920"/>
      <c r="AK38" s="882"/>
      <c r="AL38" s="921"/>
      <c r="AM38" s="922"/>
      <c r="AN38" s="881"/>
      <c r="AO38" s="923"/>
      <c r="AP38" s="884"/>
      <c r="AQ38" s="881"/>
      <c r="AR38" s="923"/>
      <c r="AS38" s="884"/>
      <c r="AT38" s="881"/>
      <c r="AU38" s="923"/>
      <c r="AV38" s="884"/>
      <c r="AW38" s="884"/>
    </row>
    <row r="39" spans="1:49" s="118" customFormat="1" x14ac:dyDescent="0.25">
      <c r="A39" s="1155" t="s">
        <v>2453</v>
      </c>
      <c r="B39" s="917"/>
      <c r="C39" s="875"/>
      <c r="D39" s="875"/>
      <c r="E39" s="875"/>
      <c r="F39" s="1229"/>
      <c r="G39" s="875"/>
      <c r="H39" s="1228"/>
      <c r="I39" s="1228"/>
      <c r="J39" s="879"/>
      <c r="K39" s="880" t="s">
        <v>1982</v>
      </c>
      <c r="L39" s="875"/>
      <c r="M39" s="875"/>
      <c r="N39" s="875"/>
      <c r="O39" s="875"/>
      <c r="P39" s="875"/>
      <c r="Q39" s="875"/>
      <c r="R39" s="918" t="s">
        <v>1982</v>
      </c>
      <c r="S39" s="883"/>
      <c r="T39" s="875"/>
      <c r="U39" s="875"/>
      <c r="V39" s="886"/>
      <c r="W39" s="880" t="s">
        <v>1982</v>
      </c>
      <c r="X39" s="1074"/>
      <c r="Y39" s="882"/>
      <c r="Z39" s="887"/>
      <c r="AA39" s="888"/>
      <c r="AB39" s="888"/>
      <c r="AC39" s="888"/>
      <c r="AD39" s="888"/>
      <c r="AE39" s="888"/>
      <c r="AF39" s="919"/>
      <c r="AG39" s="145">
        <f t="shared" si="0"/>
        <v>0</v>
      </c>
      <c r="AH39" s="593">
        <f t="shared" si="1"/>
        <v>0</v>
      </c>
      <c r="AI39" s="904"/>
      <c r="AJ39" s="920"/>
      <c r="AK39" s="882"/>
      <c r="AL39" s="921"/>
      <c r="AM39" s="922"/>
      <c r="AN39" s="881"/>
      <c r="AO39" s="923"/>
      <c r="AP39" s="884"/>
      <c r="AQ39" s="881"/>
      <c r="AR39" s="923"/>
      <c r="AS39" s="884"/>
      <c r="AT39" s="881"/>
      <c r="AU39" s="923"/>
      <c r="AV39" s="884"/>
      <c r="AW39" s="884"/>
    </row>
    <row r="40" spans="1:49" s="118" customFormat="1" x14ac:dyDescent="0.25">
      <c r="A40" s="1155" t="s">
        <v>2454</v>
      </c>
      <c r="B40" s="917"/>
      <c r="C40" s="875"/>
      <c r="D40" s="875"/>
      <c r="E40" s="875"/>
      <c r="F40" s="1229"/>
      <c r="G40" s="875"/>
      <c r="H40" s="1228"/>
      <c r="I40" s="1228"/>
      <c r="J40" s="879"/>
      <c r="K40" s="880" t="s">
        <v>1982</v>
      </c>
      <c r="L40" s="875"/>
      <c r="M40" s="875"/>
      <c r="N40" s="875"/>
      <c r="O40" s="875"/>
      <c r="P40" s="875"/>
      <c r="Q40" s="875"/>
      <c r="R40" s="918" t="s">
        <v>1982</v>
      </c>
      <c r="S40" s="883"/>
      <c r="T40" s="875"/>
      <c r="U40" s="875"/>
      <c r="V40" s="886"/>
      <c r="W40" s="880" t="s">
        <v>1982</v>
      </c>
      <c r="X40" s="1074"/>
      <c r="Y40" s="882"/>
      <c r="Z40" s="887"/>
      <c r="AA40" s="888"/>
      <c r="AB40" s="888"/>
      <c r="AC40" s="888"/>
      <c r="AD40" s="888"/>
      <c r="AE40" s="888"/>
      <c r="AF40" s="919"/>
      <c r="AG40" s="145">
        <f t="shared" si="0"/>
        <v>0</v>
      </c>
      <c r="AH40" s="593">
        <f t="shared" si="1"/>
        <v>0</v>
      </c>
      <c r="AI40" s="904"/>
      <c r="AJ40" s="920"/>
      <c r="AK40" s="882"/>
      <c r="AL40" s="921"/>
      <c r="AM40" s="922"/>
      <c r="AN40" s="881"/>
      <c r="AO40" s="923"/>
      <c r="AP40" s="884"/>
      <c r="AQ40" s="881"/>
      <c r="AR40" s="923"/>
      <c r="AS40" s="884"/>
      <c r="AT40" s="881"/>
      <c r="AU40" s="923"/>
      <c r="AV40" s="884"/>
      <c r="AW40" s="884"/>
    </row>
    <row r="41" spans="1:49" s="118" customFormat="1" x14ac:dyDescent="0.25">
      <c r="A41" s="1155" t="s">
        <v>2455</v>
      </c>
      <c r="B41" s="917"/>
      <c r="C41" s="875"/>
      <c r="D41" s="875"/>
      <c r="E41" s="875"/>
      <c r="F41" s="1229"/>
      <c r="G41" s="875"/>
      <c r="H41" s="1228"/>
      <c r="I41" s="1228"/>
      <c r="J41" s="879"/>
      <c r="K41" s="880" t="s">
        <v>1982</v>
      </c>
      <c r="L41" s="875"/>
      <c r="M41" s="875"/>
      <c r="N41" s="875"/>
      <c r="O41" s="875"/>
      <c r="P41" s="875"/>
      <c r="Q41" s="875"/>
      <c r="R41" s="918" t="s">
        <v>1982</v>
      </c>
      <c r="S41" s="883"/>
      <c r="T41" s="875"/>
      <c r="U41" s="875"/>
      <c r="V41" s="886"/>
      <c r="W41" s="880" t="s">
        <v>1982</v>
      </c>
      <c r="X41" s="1074"/>
      <c r="Y41" s="882"/>
      <c r="Z41" s="887"/>
      <c r="AA41" s="888"/>
      <c r="AB41" s="888"/>
      <c r="AC41" s="888"/>
      <c r="AD41" s="888"/>
      <c r="AE41" s="888"/>
      <c r="AF41" s="919"/>
      <c r="AG41" s="145">
        <f t="shared" si="0"/>
        <v>0</v>
      </c>
      <c r="AH41" s="593">
        <f t="shared" si="1"/>
        <v>0</v>
      </c>
      <c r="AI41" s="904"/>
      <c r="AJ41" s="920"/>
      <c r="AK41" s="882"/>
      <c r="AL41" s="921"/>
      <c r="AM41" s="922"/>
      <c r="AN41" s="881"/>
      <c r="AO41" s="923"/>
      <c r="AP41" s="884"/>
      <c r="AQ41" s="881"/>
      <c r="AR41" s="923"/>
      <c r="AS41" s="884"/>
      <c r="AT41" s="881"/>
      <c r="AU41" s="923"/>
      <c r="AV41" s="884"/>
      <c r="AW41" s="884"/>
    </row>
    <row r="42" spans="1:49" s="118" customFormat="1" x14ac:dyDescent="0.25">
      <c r="A42" s="1155" t="s">
        <v>2456</v>
      </c>
      <c r="B42" s="917"/>
      <c r="C42" s="875"/>
      <c r="D42" s="875"/>
      <c r="E42" s="875"/>
      <c r="F42" s="1229"/>
      <c r="G42" s="875"/>
      <c r="H42" s="1228"/>
      <c r="I42" s="1228"/>
      <c r="J42" s="879"/>
      <c r="K42" s="880" t="s">
        <v>1982</v>
      </c>
      <c r="L42" s="875"/>
      <c r="M42" s="875"/>
      <c r="N42" s="875"/>
      <c r="O42" s="875"/>
      <c r="P42" s="875"/>
      <c r="Q42" s="875"/>
      <c r="R42" s="918" t="s">
        <v>1982</v>
      </c>
      <c r="S42" s="883"/>
      <c r="T42" s="875"/>
      <c r="U42" s="875"/>
      <c r="V42" s="886"/>
      <c r="W42" s="880" t="s">
        <v>1982</v>
      </c>
      <c r="X42" s="1074"/>
      <c r="Y42" s="882"/>
      <c r="Z42" s="887"/>
      <c r="AA42" s="888"/>
      <c r="AB42" s="888"/>
      <c r="AC42" s="888"/>
      <c r="AD42" s="888"/>
      <c r="AE42" s="888"/>
      <c r="AF42" s="919"/>
      <c r="AG42" s="145">
        <f t="shared" si="0"/>
        <v>0</v>
      </c>
      <c r="AH42" s="593">
        <f t="shared" si="1"/>
        <v>0</v>
      </c>
      <c r="AI42" s="904"/>
      <c r="AJ42" s="920"/>
      <c r="AK42" s="882"/>
      <c r="AL42" s="921"/>
      <c r="AM42" s="922"/>
      <c r="AN42" s="881"/>
      <c r="AO42" s="923"/>
      <c r="AP42" s="884"/>
      <c r="AQ42" s="881"/>
      <c r="AR42" s="923"/>
      <c r="AS42" s="884"/>
      <c r="AT42" s="881"/>
      <c r="AU42" s="923"/>
      <c r="AV42" s="884"/>
      <c r="AW42" s="884"/>
    </row>
    <row r="43" spans="1:49" s="118" customFormat="1" x14ac:dyDescent="0.25">
      <c r="A43" s="1155" t="s">
        <v>2457</v>
      </c>
      <c r="B43" s="917"/>
      <c r="C43" s="875"/>
      <c r="D43" s="875"/>
      <c r="E43" s="875"/>
      <c r="F43" s="1229"/>
      <c r="G43" s="875"/>
      <c r="H43" s="1228"/>
      <c r="I43" s="1228"/>
      <c r="J43" s="879"/>
      <c r="K43" s="880" t="s">
        <v>1982</v>
      </c>
      <c r="L43" s="875"/>
      <c r="M43" s="875"/>
      <c r="N43" s="875"/>
      <c r="O43" s="875"/>
      <c r="P43" s="875"/>
      <c r="Q43" s="875"/>
      <c r="R43" s="918" t="s">
        <v>1982</v>
      </c>
      <c r="S43" s="883"/>
      <c r="T43" s="875"/>
      <c r="U43" s="875"/>
      <c r="V43" s="886"/>
      <c r="W43" s="880" t="s">
        <v>1982</v>
      </c>
      <c r="X43" s="1074"/>
      <c r="Y43" s="882"/>
      <c r="Z43" s="887"/>
      <c r="AA43" s="888"/>
      <c r="AB43" s="888"/>
      <c r="AC43" s="888"/>
      <c r="AD43" s="888"/>
      <c r="AE43" s="888"/>
      <c r="AF43" s="919"/>
      <c r="AG43" s="145">
        <f t="shared" si="0"/>
        <v>0</v>
      </c>
      <c r="AH43" s="593">
        <f t="shared" si="1"/>
        <v>0</v>
      </c>
      <c r="AI43" s="904"/>
      <c r="AJ43" s="920"/>
      <c r="AK43" s="882"/>
      <c r="AL43" s="921"/>
      <c r="AM43" s="922"/>
      <c r="AN43" s="881"/>
      <c r="AO43" s="923"/>
      <c r="AP43" s="884"/>
      <c r="AQ43" s="881"/>
      <c r="AR43" s="923"/>
      <c r="AS43" s="884"/>
      <c r="AT43" s="881"/>
      <c r="AU43" s="923"/>
      <c r="AV43" s="884"/>
      <c r="AW43" s="884"/>
    </row>
    <row r="44" spans="1:49" s="118" customFormat="1" x14ac:dyDescent="0.25">
      <c r="A44" s="1155" t="s">
        <v>2458</v>
      </c>
      <c r="B44" s="917"/>
      <c r="C44" s="875"/>
      <c r="D44" s="875"/>
      <c r="E44" s="875"/>
      <c r="F44" s="1229"/>
      <c r="G44" s="875"/>
      <c r="H44" s="1228"/>
      <c r="I44" s="1228"/>
      <c r="J44" s="879"/>
      <c r="K44" s="880" t="s">
        <v>1982</v>
      </c>
      <c r="L44" s="875"/>
      <c r="M44" s="875"/>
      <c r="N44" s="875"/>
      <c r="O44" s="875"/>
      <c r="P44" s="875"/>
      <c r="Q44" s="875"/>
      <c r="R44" s="918" t="s">
        <v>1982</v>
      </c>
      <c r="S44" s="883"/>
      <c r="T44" s="875"/>
      <c r="U44" s="875"/>
      <c r="V44" s="886"/>
      <c r="W44" s="880" t="s">
        <v>1982</v>
      </c>
      <c r="X44" s="1074"/>
      <c r="Y44" s="882"/>
      <c r="Z44" s="887"/>
      <c r="AA44" s="888"/>
      <c r="AB44" s="888"/>
      <c r="AC44" s="888"/>
      <c r="AD44" s="888"/>
      <c r="AE44" s="888"/>
      <c r="AF44" s="919"/>
      <c r="AG44" s="145">
        <f t="shared" si="0"/>
        <v>0</v>
      </c>
      <c r="AH44" s="593">
        <f t="shared" si="1"/>
        <v>0</v>
      </c>
      <c r="AI44" s="904"/>
      <c r="AJ44" s="920"/>
      <c r="AK44" s="882"/>
      <c r="AL44" s="921"/>
      <c r="AM44" s="922"/>
      <c r="AN44" s="881"/>
      <c r="AO44" s="923"/>
      <c r="AP44" s="884"/>
      <c r="AQ44" s="881"/>
      <c r="AR44" s="923"/>
      <c r="AS44" s="884"/>
      <c r="AT44" s="881"/>
      <c r="AU44" s="923"/>
      <c r="AV44" s="884"/>
      <c r="AW44" s="884"/>
    </row>
    <row r="45" spans="1:49" s="118" customFormat="1" x14ac:dyDescent="0.25">
      <c r="A45" s="1155" t="s">
        <v>2459</v>
      </c>
      <c r="B45" s="917"/>
      <c r="C45" s="875"/>
      <c r="D45" s="875"/>
      <c r="E45" s="875"/>
      <c r="F45" s="1229"/>
      <c r="G45" s="875"/>
      <c r="H45" s="1228"/>
      <c r="I45" s="1228"/>
      <c r="J45" s="879"/>
      <c r="K45" s="880" t="s">
        <v>1982</v>
      </c>
      <c r="L45" s="875"/>
      <c r="M45" s="875"/>
      <c r="N45" s="875"/>
      <c r="O45" s="875"/>
      <c r="P45" s="875"/>
      <c r="Q45" s="875"/>
      <c r="R45" s="918" t="s">
        <v>1982</v>
      </c>
      <c r="S45" s="883"/>
      <c r="T45" s="875"/>
      <c r="U45" s="875"/>
      <c r="V45" s="886"/>
      <c r="W45" s="880" t="s">
        <v>1982</v>
      </c>
      <c r="X45" s="1074"/>
      <c r="Y45" s="882"/>
      <c r="Z45" s="887"/>
      <c r="AA45" s="888"/>
      <c r="AB45" s="888"/>
      <c r="AC45" s="888"/>
      <c r="AD45" s="888"/>
      <c r="AE45" s="888"/>
      <c r="AF45" s="919"/>
      <c r="AG45" s="145">
        <f t="shared" si="0"/>
        <v>0</v>
      </c>
      <c r="AH45" s="593">
        <f t="shared" si="1"/>
        <v>0</v>
      </c>
      <c r="AI45" s="904"/>
      <c r="AJ45" s="920"/>
      <c r="AK45" s="882"/>
      <c r="AL45" s="921"/>
      <c r="AM45" s="922"/>
      <c r="AN45" s="881"/>
      <c r="AO45" s="923"/>
      <c r="AP45" s="884"/>
      <c r="AQ45" s="881"/>
      <c r="AR45" s="923"/>
      <c r="AS45" s="884"/>
      <c r="AT45" s="881"/>
      <c r="AU45" s="923"/>
      <c r="AV45" s="884"/>
      <c r="AW45" s="884"/>
    </row>
    <row r="46" spans="1:49" s="118" customFormat="1" x14ac:dyDescent="0.25">
      <c r="A46" s="1155" t="s">
        <v>2460</v>
      </c>
      <c r="B46" s="917"/>
      <c r="C46" s="875"/>
      <c r="D46" s="875"/>
      <c r="E46" s="875"/>
      <c r="F46" s="1229"/>
      <c r="G46" s="875"/>
      <c r="H46" s="1228"/>
      <c r="I46" s="1228"/>
      <c r="J46" s="879"/>
      <c r="K46" s="880" t="s">
        <v>1982</v>
      </c>
      <c r="L46" s="875"/>
      <c r="M46" s="875"/>
      <c r="N46" s="875"/>
      <c r="O46" s="875"/>
      <c r="P46" s="875"/>
      <c r="Q46" s="875"/>
      <c r="R46" s="918" t="s">
        <v>1982</v>
      </c>
      <c r="S46" s="883"/>
      <c r="T46" s="875"/>
      <c r="U46" s="875"/>
      <c r="V46" s="886"/>
      <c r="W46" s="880" t="s">
        <v>1982</v>
      </c>
      <c r="X46" s="1074"/>
      <c r="Y46" s="882"/>
      <c r="Z46" s="887"/>
      <c r="AA46" s="888"/>
      <c r="AB46" s="888"/>
      <c r="AC46" s="888"/>
      <c r="AD46" s="888"/>
      <c r="AE46" s="888"/>
      <c r="AF46" s="919"/>
      <c r="AG46" s="145">
        <f t="shared" si="0"/>
        <v>0</v>
      </c>
      <c r="AH46" s="593">
        <f t="shared" si="1"/>
        <v>0</v>
      </c>
      <c r="AI46" s="904"/>
      <c r="AJ46" s="920"/>
      <c r="AK46" s="882"/>
      <c r="AL46" s="921"/>
      <c r="AM46" s="922"/>
      <c r="AN46" s="881"/>
      <c r="AO46" s="923"/>
      <c r="AP46" s="884"/>
      <c r="AQ46" s="881"/>
      <c r="AR46" s="923"/>
      <c r="AS46" s="884"/>
      <c r="AT46" s="881"/>
      <c r="AU46" s="923"/>
      <c r="AV46" s="884"/>
      <c r="AW46" s="884"/>
    </row>
    <row r="47" spans="1:49" s="118" customFormat="1" x14ac:dyDescent="0.25">
      <c r="A47" s="1155" t="s">
        <v>2461</v>
      </c>
      <c r="B47" s="917"/>
      <c r="C47" s="875"/>
      <c r="D47" s="875"/>
      <c r="E47" s="875"/>
      <c r="F47" s="1229"/>
      <c r="G47" s="875"/>
      <c r="H47" s="1228"/>
      <c r="I47" s="1228"/>
      <c r="J47" s="879"/>
      <c r="K47" s="880" t="s">
        <v>1982</v>
      </c>
      <c r="L47" s="875"/>
      <c r="M47" s="875"/>
      <c r="N47" s="875"/>
      <c r="O47" s="875"/>
      <c r="P47" s="875"/>
      <c r="Q47" s="875"/>
      <c r="R47" s="918" t="s">
        <v>1982</v>
      </c>
      <c r="S47" s="883"/>
      <c r="T47" s="875"/>
      <c r="U47" s="875"/>
      <c r="V47" s="886"/>
      <c r="W47" s="880" t="s">
        <v>1982</v>
      </c>
      <c r="X47" s="1074"/>
      <c r="Y47" s="882"/>
      <c r="Z47" s="887"/>
      <c r="AA47" s="888"/>
      <c r="AB47" s="888"/>
      <c r="AC47" s="888"/>
      <c r="AD47" s="888"/>
      <c r="AE47" s="888"/>
      <c r="AF47" s="919"/>
      <c r="AG47" s="145">
        <f t="shared" ref="AG47:AG65" si="2">Z47+AB47+AD47</f>
        <v>0</v>
      </c>
      <c r="AH47" s="593">
        <f t="shared" ref="AH47:AH65" si="3">AA47+AC47+AE47</f>
        <v>0</v>
      </c>
      <c r="AI47" s="904"/>
      <c r="AJ47" s="920"/>
      <c r="AK47" s="882"/>
      <c r="AL47" s="921"/>
      <c r="AM47" s="922"/>
      <c r="AN47" s="881"/>
      <c r="AO47" s="923"/>
      <c r="AP47" s="884"/>
      <c r="AQ47" s="881"/>
      <c r="AR47" s="923"/>
      <c r="AS47" s="884"/>
      <c r="AT47" s="881"/>
      <c r="AU47" s="923"/>
      <c r="AV47" s="884"/>
      <c r="AW47" s="884"/>
    </row>
    <row r="48" spans="1:49" s="118" customFormat="1" x14ac:dyDescent="0.25">
      <c r="A48" s="1155" t="s">
        <v>2462</v>
      </c>
      <c r="B48" s="917"/>
      <c r="C48" s="875"/>
      <c r="D48" s="875"/>
      <c r="E48" s="875"/>
      <c r="F48" s="1229"/>
      <c r="G48" s="875"/>
      <c r="H48" s="1228"/>
      <c r="I48" s="1228"/>
      <c r="J48" s="879"/>
      <c r="K48" s="880" t="s">
        <v>1982</v>
      </c>
      <c r="L48" s="875"/>
      <c r="M48" s="875"/>
      <c r="N48" s="875"/>
      <c r="O48" s="875"/>
      <c r="P48" s="875"/>
      <c r="Q48" s="875"/>
      <c r="R48" s="918" t="s">
        <v>1982</v>
      </c>
      <c r="S48" s="883"/>
      <c r="T48" s="875"/>
      <c r="U48" s="875"/>
      <c r="V48" s="886"/>
      <c r="W48" s="880" t="s">
        <v>1982</v>
      </c>
      <c r="X48" s="1074"/>
      <c r="Y48" s="882"/>
      <c r="Z48" s="887"/>
      <c r="AA48" s="888"/>
      <c r="AB48" s="888"/>
      <c r="AC48" s="888"/>
      <c r="AD48" s="888"/>
      <c r="AE48" s="888"/>
      <c r="AF48" s="919"/>
      <c r="AG48" s="145">
        <f t="shared" si="2"/>
        <v>0</v>
      </c>
      <c r="AH48" s="593">
        <f t="shared" si="3"/>
        <v>0</v>
      </c>
      <c r="AI48" s="904"/>
      <c r="AJ48" s="920"/>
      <c r="AK48" s="882"/>
      <c r="AL48" s="921"/>
      <c r="AM48" s="922"/>
      <c r="AN48" s="881"/>
      <c r="AO48" s="923"/>
      <c r="AP48" s="884"/>
      <c r="AQ48" s="881"/>
      <c r="AR48" s="923"/>
      <c r="AS48" s="884"/>
      <c r="AT48" s="881"/>
      <c r="AU48" s="923"/>
      <c r="AV48" s="884"/>
      <c r="AW48" s="884"/>
    </row>
    <row r="49" spans="1:49" s="118" customFormat="1" x14ac:dyDescent="0.25">
      <c r="A49" s="1155" t="s">
        <v>2463</v>
      </c>
      <c r="B49" s="917"/>
      <c r="C49" s="875"/>
      <c r="D49" s="875"/>
      <c r="E49" s="875"/>
      <c r="F49" s="1229"/>
      <c r="G49" s="875"/>
      <c r="H49" s="1228"/>
      <c r="I49" s="1228"/>
      <c r="J49" s="879"/>
      <c r="K49" s="880" t="s">
        <v>1982</v>
      </c>
      <c r="L49" s="875"/>
      <c r="M49" s="875"/>
      <c r="N49" s="875"/>
      <c r="O49" s="875"/>
      <c r="P49" s="875"/>
      <c r="Q49" s="875"/>
      <c r="R49" s="918" t="s">
        <v>1982</v>
      </c>
      <c r="S49" s="883"/>
      <c r="T49" s="875"/>
      <c r="U49" s="875"/>
      <c r="V49" s="886"/>
      <c r="W49" s="880" t="s">
        <v>1982</v>
      </c>
      <c r="X49" s="1074"/>
      <c r="Y49" s="882"/>
      <c r="Z49" s="887"/>
      <c r="AA49" s="888"/>
      <c r="AB49" s="888"/>
      <c r="AC49" s="888"/>
      <c r="AD49" s="888"/>
      <c r="AE49" s="888"/>
      <c r="AF49" s="919"/>
      <c r="AG49" s="145">
        <f t="shared" si="2"/>
        <v>0</v>
      </c>
      <c r="AH49" s="593">
        <f t="shared" si="3"/>
        <v>0</v>
      </c>
      <c r="AI49" s="904"/>
      <c r="AJ49" s="920"/>
      <c r="AK49" s="882"/>
      <c r="AL49" s="921"/>
      <c r="AM49" s="922"/>
      <c r="AN49" s="881"/>
      <c r="AO49" s="923"/>
      <c r="AP49" s="884"/>
      <c r="AQ49" s="881"/>
      <c r="AR49" s="923"/>
      <c r="AS49" s="884"/>
      <c r="AT49" s="881"/>
      <c r="AU49" s="923"/>
      <c r="AV49" s="884"/>
      <c r="AW49" s="884"/>
    </row>
    <row r="50" spans="1:49" s="118" customFormat="1" x14ac:dyDescent="0.25">
      <c r="A50" s="1155" t="s">
        <v>2464</v>
      </c>
      <c r="B50" s="917"/>
      <c r="C50" s="875"/>
      <c r="D50" s="875"/>
      <c r="E50" s="875"/>
      <c r="F50" s="1229"/>
      <c r="G50" s="875"/>
      <c r="H50" s="1228"/>
      <c r="I50" s="1228"/>
      <c r="J50" s="879"/>
      <c r="K50" s="880" t="s">
        <v>1982</v>
      </c>
      <c r="L50" s="875"/>
      <c r="M50" s="875"/>
      <c r="N50" s="875"/>
      <c r="O50" s="875"/>
      <c r="P50" s="875"/>
      <c r="Q50" s="875"/>
      <c r="R50" s="918" t="s">
        <v>1982</v>
      </c>
      <c r="S50" s="883"/>
      <c r="T50" s="875"/>
      <c r="U50" s="875"/>
      <c r="V50" s="886"/>
      <c r="W50" s="880" t="s">
        <v>1982</v>
      </c>
      <c r="X50" s="1074"/>
      <c r="Y50" s="882"/>
      <c r="Z50" s="887"/>
      <c r="AA50" s="888"/>
      <c r="AB50" s="888"/>
      <c r="AC50" s="888"/>
      <c r="AD50" s="888"/>
      <c r="AE50" s="888"/>
      <c r="AF50" s="919"/>
      <c r="AG50" s="145">
        <f t="shared" si="2"/>
        <v>0</v>
      </c>
      <c r="AH50" s="593">
        <f t="shared" si="3"/>
        <v>0</v>
      </c>
      <c r="AI50" s="904"/>
      <c r="AJ50" s="920"/>
      <c r="AK50" s="882"/>
      <c r="AL50" s="921"/>
      <c r="AM50" s="922"/>
      <c r="AN50" s="881"/>
      <c r="AO50" s="923"/>
      <c r="AP50" s="884"/>
      <c r="AQ50" s="881"/>
      <c r="AR50" s="923"/>
      <c r="AS50" s="884"/>
      <c r="AT50" s="881"/>
      <c r="AU50" s="923"/>
      <c r="AV50" s="884"/>
      <c r="AW50" s="884"/>
    </row>
    <row r="51" spans="1:49" s="118" customFormat="1" x14ac:dyDescent="0.25">
      <c r="A51" s="1155" t="s">
        <v>2465</v>
      </c>
      <c r="B51" s="917"/>
      <c r="C51" s="875"/>
      <c r="D51" s="875"/>
      <c r="E51" s="875"/>
      <c r="F51" s="1229"/>
      <c r="G51" s="875"/>
      <c r="H51" s="1228"/>
      <c r="I51" s="1228"/>
      <c r="J51" s="879"/>
      <c r="K51" s="880" t="s">
        <v>1982</v>
      </c>
      <c r="L51" s="875"/>
      <c r="M51" s="875"/>
      <c r="N51" s="875"/>
      <c r="O51" s="875"/>
      <c r="P51" s="875"/>
      <c r="Q51" s="875"/>
      <c r="R51" s="918" t="s">
        <v>1982</v>
      </c>
      <c r="S51" s="883"/>
      <c r="T51" s="875"/>
      <c r="U51" s="875"/>
      <c r="V51" s="886"/>
      <c r="W51" s="880" t="s">
        <v>1982</v>
      </c>
      <c r="X51" s="1074"/>
      <c r="Y51" s="882"/>
      <c r="Z51" s="887"/>
      <c r="AA51" s="888"/>
      <c r="AB51" s="888"/>
      <c r="AC51" s="888"/>
      <c r="AD51" s="888"/>
      <c r="AE51" s="888"/>
      <c r="AF51" s="919"/>
      <c r="AG51" s="145">
        <f t="shared" si="2"/>
        <v>0</v>
      </c>
      <c r="AH51" s="593">
        <f t="shared" si="3"/>
        <v>0</v>
      </c>
      <c r="AI51" s="904"/>
      <c r="AJ51" s="920"/>
      <c r="AK51" s="882"/>
      <c r="AL51" s="921"/>
      <c r="AM51" s="922"/>
      <c r="AN51" s="881"/>
      <c r="AO51" s="923"/>
      <c r="AP51" s="884"/>
      <c r="AQ51" s="881"/>
      <c r="AR51" s="923"/>
      <c r="AS51" s="884"/>
      <c r="AT51" s="881"/>
      <c r="AU51" s="923"/>
      <c r="AV51" s="884"/>
      <c r="AW51" s="884"/>
    </row>
    <row r="52" spans="1:49" s="118" customFormat="1" x14ac:dyDescent="0.25">
      <c r="A52" s="1155" t="s">
        <v>2466</v>
      </c>
      <c r="B52" s="917"/>
      <c r="C52" s="875"/>
      <c r="D52" s="875"/>
      <c r="E52" s="875"/>
      <c r="F52" s="1229"/>
      <c r="G52" s="875"/>
      <c r="H52" s="1228"/>
      <c r="I52" s="1228"/>
      <c r="J52" s="879"/>
      <c r="K52" s="880" t="s">
        <v>1982</v>
      </c>
      <c r="L52" s="875"/>
      <c r="M52" s="875"/>
      <c r="N52" s="875"/>
      <c r="O52" s="875"/>
      <c r="P52" s="875"/>
      <c r="Q52" s="875"/>
      <c r="R52" s="918" t="s">
        <v>1982</v>
      </c>
      <c r="S52" s="883"/>
      <c r="T52" s="875"/>
      <c r="U52" s="875"/>
      <c r="V52" s="886"/>
      <c r="W52" s="880" t="s">
        <v>1982</v>
      </c>
      <c r="X52" s="1074"/>
      <c r="Y52" s="882"/>
      <c r="Z52" s="887"/>
      <c r="AA52" s="888"/>
      <c r="AB52" s="888"/>
      <c r="AC52" s="888"/>
      <c r="AD52" s="888"/>
      <c r="AE52" s="888"/>
      <c r="AF52" s="919"/>
      <c r="AG52" s="145">
        <f t="shared" si="2"/>
        <v>0</v>
      </c>
      <c r="AH52" s="593">
        <f t="shared" si="3"/>
        <v>0</v>
      </c>
      <c r="AI52" s="904"/>
      <c r="AJ52" s="920"/>
      <c r="AK52" s="882"/>
      <c r="AL52" s="921"/>
      <c r="AM52" s="922"/>
      <c r="AN52" s="881"/>
      <c r="AO52" s="923"/>
      <c r="AP52" s="884"/>
      <c r="AQ52" s="881"/>
      <c r="AR52" s="923"/>
      <c r="AS52" s="884"/>
      <c r="AT52" s="881"/>
      <c r="AU52" s="923"/>
      <c r="AV52" s="884"/>
      <c r="AW52" s="884"/>
    </row>
    <row r="53" spans="1:49" s="118" customFormat="1" x14ac:dyDescent="0.25">
      <c r="A53" s="1155" t="s">
        <v>2467</v>
      </c>
      <c r="B53" s="917"/>
      <c r="C53" s="875"/>
      <c r="D53" s="875"/>
      <c r="E53" s="875"/>
      <c r="F53" s="1229"/>
      <c r="G53" s="875"/>
      <c r="H53" s="1228"/>
      <c r="I53" s="1228"/>
      <c r="J53" s="879"/>
      <c r="K53" s="880" t="s">
        <v>1982</v>
      </c>
      <c r="L53" s="875"/>
      <c r="M53" s="875"/>
      <c r="N53" s="875"/>
      <c r="O53" s="875"/>
      <c r="P53" s="875"/>
      <c r="Q53" s="875"/>
      <c r="R53" s="918" t="s">
        <v>1982</v>
      </c>
      <c r="S53" s="883"/>
      <c r="T53" s="875"/>
      <c r="U53" s="875"/>
      <c r="V53" s="886"/>
      <c r="W53" s="880" t="s">
        <v>1982</v>
      </c>
      <c r="X53" s="1074"/>
      <c r="Y53" s="882"/>
      <c r="Z53" s="887"/>
      <c r="AA53" s="888"/>
      <c r="AB53" s="888"/>
      <c r="AC53" s="888"/>
      <c r="AD53" s="888"/>
      <c r="AE53" s="888"/>
      <c r="AF53" s="919"/>
      <c r="AG53" s="145">
        <f t="shared" si="2"/>
        <v>0</v>
      </c>
      <c r="AH53" s="593">
        <f t="shared" si="3"/>
        <v>0</v>
      </c>
      <c r="AI53" s="904"/>
      <c r="AJ53" s="920"/>
      <c r="AK53" s="882"/>
      <c r="AL53" s="921"/>
      <c r="AM53" s="922"/>
      <c r="AN53" s="881"/>
      <c r="AO53" s="923"/>
      <c r="AP53" s="884"/>
      <c r="AQ53" s="881"/>
      <c r="AR53" s="923"/>
      <c r="AS53" s="884"/>
      <c r="AT53" s="881"/>
      <c r="AU53" s="923"/>
      <c r="AV53" s="884"/>
      <c r="AW53" s="884"/>
    </row>
    <row r="54" spans="1:49" s="118" customFormat="1" x14ac:dyDescent="0.25">
      <c r="A54" s="1155" t="s">
        <v>2468</v>
      </c>
      <c r="B54" s="917"/>
      <c r="C54" s="875"/>
      <c r="D54" s="875"/>
      <c r="E54" s="875"/>
      <c r="F54" s="1229"/>
      <c r="G54" s="875"/>
      <c r="H54" s="1228"/>
      <c r="I54" s="1228"/>
      <c r="J54" s="879"/>
      <c r="K54" s="880" t="s">
        <v>1982</v>
      </c>
      <c r="L54" s="875"/>
      <c r="M54" s="875"/>
      <c r="N54" s="875"/>
      <c r="O54" s="875"/>
      <c r="P54" s="875"/>
      <c r="Q54" s="875"/>
      <c r="R54" s="918" t="s">
        <v>1982</v>
      </c>
      <c r="S54" s="883"/>
      <c r="T54" s="875"/>
      <c r="U54" s="875"/>
      <c r="V54" s="886"/>
      <c r="W54" s="880" t="s">
        <v>1982</v>
      </c>
      <c r="X54" s="1074"/>
      <c r="Y54" s="882"/>
      <c r="Z54" s="887"/>
      <c r="AA54" s="888"/>
      <c r="AB54" s="888"/>
      <c r="AC54" s="888"/>
      <c r="AD54" s="888"/>
      <c r="AE54" s="888"/>
      <c r="AF54" s="919"/>
      <c r="AG54" s="145">
        <f t="shared" si="2"/>
        <v>0</v>
      </c>
      <c r="AH54" s="593">
        <f t="shared" si="3"/>
        <v>0</v>
      </c>
      <c r="AI54" s="904"/>
      <c r="AJ54" s="920"/>
      <c r="AK54" s="882"/>
      <c r="AL54" s="921"/>
      <c r="AM54" s="922"/>
      <c r="AN54" s="881"/>
      <c r="AO54" s="923"/>
      <c r="AP54" s="884"/>
      <c r="AQ54" s="881"/>
      <c r="AR54" s="923"/>
      <c r="AS54" s="884"/>
      <c r="AT54" s="881"/>
      <c r="AU54" s="923"/>
      <c r="AV54" s="884"/>
      <c r="AW54" s="884"/>
    </row>
    <row r="55" spans="1:49" s="118" customFormat="1" x14ac:dyDescent="0.25">
      <c r="A55" s="1155" t="s">
        <v>2469</v>
      </c>
      <c r="B55" s="917"/>
      <c r="C55" s="875"/>
      <c r="D55" s="875"/>
      <c r="E55" s="875"/>
      <c r="F55" s="1229"/>
      <c r="G55" s="875"/>
      <c r="H55" s="1228"/>
      <c r="I55" s="1228"/>
      <c r="J55" s="879"/>
      <c r="K55" s="880" t="s">
        <v>1982</v>
      </c>
      <c r="L55" s="875"/>
      <c r="M55" s="875"/>
      <c r="N55" s="875"/>
      <c r="O55" s="875"/>
      <c r="P55" s="875"/>
      <c r="Q55" s="875"/>
      <c r="R55" s="918" t="s">
        <v>1982</v>
      </c>
      <c r="S55" s="883"/>
      <c r="T55" s="875"/>
      <c r="U55" s="875"/>
      <c r="V55" s="886"/>
      <c r="W55" s="880" t="s">
        <v>1982</v>
      </c>
      <c r="X55" s="1074"/>
      <c r="Y55" s="882"/>
      <c r="Z55" s="887"/>
      <c r="AA55" s="888"/>
      <c r="AB55" s="888"/>
      <c r="AC55" s="888"/>
      <c r="AD55" s="888"/>
      <c r="AE55" s="888"/>
      <c r="AF55" s="919"/>
      <c r="AG55" s="145">
        <f t="shared" si="2"/>
        <v>0</v>
      </c>
      <c r="AH55" s="593">
        <f t="shared" si="3"/>
        <v>0</v>
      </c>
      <c r="AI55" s="904"/>
      <c r="AJ55" s="920"/>
      <c r="AK55" s="882"/>
      <c r="AL55" s="921"/>
      <c r="AM55" s="922"/>
      <c r="AN55" s="881"/>
      <c r="AO55" s="923"/>
      <c r="AP55" s="884"/>
      <c r="AQ55" s="881"/>
      <c r="AR55" s="923"/>
      <c r="AS55" s="884"/>
      <c r="AT55" s="881"/>
      <c r="AU55" s="923"/>
      <c r="AV55" s="884"/>
      <c r="AW55" s="884"/>
    </row>
    <row r="56" spans="1:49" s="118" customFormat="1" x14ac:dyDescent="0.25">
      <c r="A56" s="1155" t="s">
        <v>2470</v>
      </c>
      <c r="B56" s="917"/>
      <c r="C56" s="875"/>
      <c r="D56" s="875"/>
      <c r="E56" s="875"/>
      <c r="F56" s="1229"/>
      <c r="G56" s="875"/>
      <c r="H56" s="1228"/>
      <c r="I56" s="1228"/>
      <c r="J56" s="879"/>
      <c r="K56" s="880" t="s">
        <v>1982</v>
      </c>
      <c r="L56" s="875"/>
      <c r="M56" s="875"/>
      <c r="N56" s="875"/>
      <c r="O56" s="875"/>
      <c r="P56" s="875"/>
      <c r="Q56" s="875"/>
      <c r="R56" s="918" t="s">
        <v>1982</v>
      </c>
      <c r="S56" s="883"/>
      <c r="T56" s="875"/>
      <c r="U56" s="875"/>
      <c r="V56" s="886"/>
      <c r="W56" s="880" t="s">
        <v>1982</v>
      </c>
      <c r="X56" s="1074"/>
      <c r="Y56" s="882"/>
      <c r="Z56" s="887"/>
      <c r="AA56" s="888"/>
      <c r="AB56" s="888"/>
      <c r="AC56" s="888"/>
      <c r="AD56" s="888"/>
      <c r="AE56" s="888"/>
      <c r="AF56" s="919"/>
      <c r="AG56" s="145">
        <f t="shared" si="2"/>
        <v>0</v>
      </c>
      <c r="AH56" s="593">
        <f t="shared" si="3"/>
        <v>0</v>
      </c>
      <c r="AI56" s="904"/>
      <c r="AJ56" s="920"/>
      <c r="AK56" s="882"/>
      <c r="AL56" s="921"/>
      <c r="AM56" s="922"/>
      <c r="AN56" s="881"/>
      <c r="AO56" s="923"/>
      <c r="AP56" s="884"/>
      <c r="AQ56" s="881"/>
      <c r="AR56" s="923"/>
      <c r="AS56" s="884"/>
      <c r="AT56" s="881"/>
      <c r="AU56" s="923"/>
      <c r="AV56" s="884"/>
      <c r="AW56" s="884"/>
    </row>
    <row r="57" spans="1:49" s="118" customFormat="1" x14ac:dyDescent="0.25">
      <c r="A57" s="1155" t="s">
        <v>2471</v>
      </c>
      <c r="B57" s="917"/>
      <c r="C57" s="875"/>
      <c r="D57" s="875"/>
      <c r="E57" s="875"/>
      <c r="F57" s="1229"/>
      <c r="G57" s="875"/>
      <c r="H57" s="1228"/>
      <c r="I57" s="1228"/>
      <c r="J57" s="879"/>
      <c r="K57" s="880" t="s">
        <v>1982</v>
      </c>
      <c r="L57" s="875"/>
      <c r="M57" s="875"/>
      <c r="N57" s="875"/>
      <c r="O57" s="875"/>
      <c r="P57" s="875"/>
      <c r="Q57" s="875"/>
      <c r="R57" s="918" t="s">
        <v>1982</v>
      </c>
      <c r="S57" s="883"/>
      <c r="T57" s="875"/>
      <c r="U57" s="875"/>
      <c r="V57" s="886"/>
      <c r="W57" s="880" t="s">
        <v>1982</v>
      </c>
      <c r="X57" s="1074"/>
      <c r="Y57" s="882"/>
      <c r="Z57" s="887"/>
      <c r="AA57" s="888"/>
      <c r="AB57" s="888"/>
      <c r="AC57" s="888"/>
      <c r="AD57" s="888"/>
      <c r="AE57" s="888"/>
      <c r="AF57" s="919"/>
      <c r="AG57" s="145">
        <f t="shared" si="2"/>
        <v>0</v>
      </c>
      <c r="AH57" s="593">
        <f t="shared" si="3"/>
        <v>0</v>
      </c>
      <c r="AI57" s="904"/>
      <c r="AJ57" s="920"/>
      <c r="AK57" s="882"/>
      <c r="AL57" s="921"/>
      <c r="AM57" s="922"/>
      <c r="AN57" s="881"/>
      <c r="AO57" s="923"/>
      <c r="AP57" s="884"/>
      <c r="AQ57" s="881"/>
      <c r="AR57" s="923"/>
      <c r="AS57" s="884"/>
      <c r="AT57" s="881"/>
      <c r="AU57" s="923"/>
      <c r="AV57" s="884"/>
      <c r="AW57" s="884"/>
    </row>
    <row r="58" spans="1:49" s="118" customFormat="1" x14ac:dyDescent="0.25">
      <c r="A58" s="1155" t="s">
        <v>2472</v>
      </c>
      <c r="B58" s="917"/>
      <c r="C58" s="875"/>
      <c r="D58" s="875"/>
      <c r="E58" s="875"/>
      <c r="F58" s="1229"/>
      <c r="G58" s="875"/>
      <c r="H58" s="1228"/>
      <c r="I58" s="1228"/>
      <c r="J58" s="879"/>
      <c r="K58" s="880" t="s">
        <v>1982</v>
      </c>
      <c r="L58" s="875"/>
      <c r="M58" s="875"/>
      <c r="N58" s="875"/>
      <c r="O58" s="875"/>
      <c r="P58" s="875"/>
      <c r="Q58" s="875"/>
      <c r="R58" s="918" t="s">
        <v>1982</v>
      </c>
      <c r="S58" s="883"/>
      <c r="T58" s="875"/>
      <c r="U58" s="875"/>
      <c r="V58" s="886"/>
      <c r="W58" s="880" t="s">
        <v>1982</v>
      </c>
      <c r="X58" s="1074"/>
      <c r="Y58" s="882"/>
      <c r="Z58" s="887"/>
      <c r="AA58" s="888"/>
      <c r="AB58" s="888"/>
      <c r="AC58" s="888"/>
      <c r="AD58" s="888"/>
      <c r="AE58" s="888"/>
      <c r="AF58" s="919"/>
      <c r="AG58" s="145">
        <f t="shared" si="2"/>
        <v>0</v>
      </c>
      <c r="AH58" s="593">
        <f t="shared" si="3"/>
        <v>0</v>
      </c>
      <c r="AI58" s="904"/>
      <c r="AJ58" s="920"/>
      <c r="AK58" s="882"/>
      <c r="AL58" s="921"/>
      <c r="AM58" s="922"/>
      <c r="AN58" s="881"/>
      <c r="AO58" s="923"/>
      <c r="AP58" s="884"/>
      <c r="AQ58" s="881"/>
      <c r="AR58" s="923"/>
      <c r="AS58" s="884"/>
      <c r="AT58" s="881"/>
      <c r="AU58" s="923"/>
      <c r="AV58" s="884"/>
      <c r="AW58" s="884"/>
    </row>
    <row r="59" spans="1:49" s="118" customFormat="1" x14ac:dyDescent="0.25">
      <c r="A59" s="1155" t="s">
        <v>2473</v>
      </c>
      <c r="B59" s="917"/>
      <c r="C59" s="875"/>
      <c r="D59" s="875"/>
      <c r="E59" s="875"/>
      <c r="F59" s="1229"/>
      <c r="G59" s="875"/>
      <c r="H59" s="1228"/>
      <c r="I59" s="1228"/>
      <c r="J59" s="879"/>
      <c r="K59" s="880" t="s">
        <v>1982</v>
      </c>
      <c r="L59" s="875"/>
      <c r="M59" s="875"/>
      <c r="N59" s="875"/>
      <c r="O59" s="875"/>
      <c r="P59" s="875"/>
      <c r="Q59" s="875"/>
      <c r="R59" s="918" t="s">
        <v>1982</v>
      </c>
      <c r="S59" s="883"/>
      <c r="T59" s="875"/>
      <c r="U59" s="875"/>
      <c r="V59" s="886"/>
      <c r="W59" s="880" t="s">
        <v>1982</v>
      </c>
      <c r="X59" s="1074"/>
      <c r="Y59" s="882"/>
      <c r="Z59" s="887"/>
      <c r="AA59" s="888"/>
      <c r="AB59" s="888"/>
      <c r="AC59" s="888"/>
      <c r="AD59" s="888"/>
      <c r="AE59" s="888"/>
      <c r="AF59" s="919"/>
      <c r="AG59" s="145">
        <f t="shared" si="2"/>
        <v>0</v>
      </c>
      <c r="AH59" s="593">
        <f t="shared" si="3"/>
        <v>0</v>
      </c>
      <c r="AI59" s="904"/>
      <c r="AJ59" s="920"/>
      <c r="AK59" s="882"/>
      <c r="AL59" s="921"/>
      <c r="AM59" s="922"/>
      <c r="AN59" s="881"/>
      <c r="AO59" s="923"/>
      <c r="AP59" s="884"/>
      <c r="AQ59" s="881"/>
      <c r="AR59" s="923"/>
      <c r="AS59" s="884"/>
      <c r="AT59" s="881"/>
      <c r="AU59" s="923"/>
      <c r="AV59" s="884"/>
      <c r="AW59" s="884"/>
    </row>
    <row r="60" spans="1:49" s="118" customFormat="1" x14ac:dyDescent="0.25">
      <c r="A60" s="1155" t="s">
        <v>2474</v>
      </c>
      <c r="B60" s="917"/>
      <c r="C60" s="875"/>
      <c r="D60" s="875"/>
      <c r="E60" s="875"/>
      <c r="F60" s="1229"/>
      <c r="G60" s="875"/>
      <c r="H60" s="1228"/>
      <c r="I60" s="1228"/>
      <c r="J60" s="879"/>
      <c r="K60" s="880" t="s">
        <v>1982</v>
      </c>
      <c r="L60" s="875"/>
      <c r="M60" s="875"/>
      <c r="N60" s="875"/>
      <c r="O60" s="875"/>
      <c r="P60" s="875"/>
      <c r="Q60" s="875"/>
      <c r="R60" s="918" t="s">
        <v>1982</v>
      </c>
      <c r="S60" s="883"/>
      <c r="T60" s="875"/>
      <c r="U60" s="875"/>
      <c r="V60" s="886"/>
      <c r="W60" s="880" t="s">
        <v>1982</v>
      </c>
      <c r="X60" s="1074"/>
      <c r="Y60" s="882"/>
      <c r="Z60" s="887"/>
      <c r="AA60" s="888"/>
      <c r="AB60" s="888"/>
      <c r="AC60" s="888"/>
      <c r="AD60" s="888"/>
      <c r="AE60" s="888"/>
      <c r="AF60" s="919"/>
      <c r="AG60" s="145">
        <f t="shared" si="2"/>
        <v>0</v>
      </c>
      <c r="AH60" s="593">
        <f t="shared" si="3"/>
        <v>0</v>
      </c>
      <c r="AI60" s="904"/>
      <c r="AJ60" s="920"/>
      <c r="AK60" s="882"/>
      <c r="AL60" s="921"/>
      <c r="AM60" s="922"/>
      <c r="AN60" s="881"/>
      <c r="AO60" s="923"/>
      <c r="AP60" s="884"/>
      <c r="AQ60" s="881"/>
      <c r="AR60" s="923"/>
      <c r="AS60" s="884"/>
      <c r="AT60" s="881"/>
      <c r="AU60" s="923"/>
      <c r="AV60" s="884"/>
      <c r="AW60" s="884"/>
    </row>
    <row r="61" spans="1:49" s="118" customFormat="1" x14ac:dyDescent="0.25">
      <c r="A61" s="1155" t="s">
        <v>2475</v>
      </c>
      <c r="B61" s="917"/>
      <c r="C61" s="875"/>
      <c r="D61" s="875"/>
      <c r="E61" s="875"/>
      <c r="F61" s="1229"/>
      <c r="G61" s="875"/>
      <c r="H61" s="1228"/>
      <c r="I61" s="1228"/>
      <c r="J61" s="879"/>
      <c r="K61" s="880" t="s">
        <v>1982</v>
      </c>
      <c r="L61" s="875"/>
      <c r="M61" s="875"/>
      <c r="N61" s="875"/>
      <c r="O61" s="875"/>
      <c r="P61" s="875"/>
      <c r="Q61" s="875"/>
      <c r="R61" s="918" t="s">
        <v>1982</v>
      </c>
      <c r="S61" s="883"/>
      <c r="T61" s="875"/>
      <c r="U61" s="875"/>
      <c r="V61" s="886"/>
      <c r="W61" s="880" t="s">
        <v>1982</v>
      </c>
      <c r="X61" s="1074"/>
      <c r="Y61" s="882"/>
      <c r="Z61" s="887"/>
      <c r="AA61" s="888"/>
      <c r="AB61" s="888"/>
      <c r="AC61" s="888"/>
      <c r="AD61" s="888"/>
      <c r="AE61" s="888"/>
      <c r="AF61" s="919"/>
      <c r="AG61" s="145">
        <f t="shared" si="2"/>
        <v>0</v>
      </c>
      <c r="AH61" s="593">
        <f t="shared" si="3"/>
        <v>0</v>
      </c>
      <c r="AI61" s="904"/>
      <c r="AJ61" s="920"/>
      <c r="AK61" s="882"/>
      <c r="AL61" s="921"/>
      <c r="AM61" s="922"/>
      <c r="AN61" s="881"/>
      <c r="AO61" s="923"/>
      <c r="AP61" s="884"/>
      <c r="AQ61" s="881"/>
      <c r="AR61" s="923"/>
      <c r="AS61" s="884"/>
      <c r="AT61" s="881"/>
      <c r="AU61" s="923"/>
      <c r="AV61" s="884"/>
      <c r="AW61" s="884"/>
    </row>
    <row r="62" spans="1:49" s="118" customFormat="1" x14ac:dyDescent="0.25">
      <c r="A62" s="1155" t="s">
        <v>2476</v>
      </c>
      <c r="B62" s="917"/>
      <c r="C62" s="875"/>
      <c r="D62" s="875"/>
      <c r="E62" s="875"/>
      <c r="F62" s="1229"/>
      <c r="G62" s="875"/>
      <c r="H62" s="1228"/>
      <c r="I62" s="1228"/>
      <c r="J62" s="879"/>
      <c r="K62" s="880" t="s">
        <v>1982</v>
      </c>
      <c r="L62" s="875"/>
      <c r="M62" s="875"/>
      <c r="N62" s="875"/>
      <c r="O62" s="875"/>
      <c r="P62" s="875"/>
      <c r="Q62" s="875"/>
      <c r="R62" s="918" t="s">
        <v>1982</v>
      </c>
      <c r="S62" s="883"/>
      <c r="T62" s="875"/>
      <c r="U62" s="875"/>
      <c r="V62" s="886"/>
      <c r="W62" s="880" t="s">
        <v>1982</v>
      </c>
      <c r="X62" s="1074"/>
      <c r="Y62" s="882"/>
      <c r="Z62" s="887"/>
      <c r="AA62" s="888"/>
      <c r="AB62" s="888"/>
      <c r="AC62" s="888"/>
      <c r="AD62" s="888"/>
      <c r="AE62" s="888"/>
      <c r="AF62" s="919"/>
      <c r="AG62" s="145">
        <f t="shared" si="2"/>
        <v>0</v>
      </c>
      <c r="AH62" s="593">
        <f t="shared" si="3"/>
        <v>0</v>
      </c>
      <c r="AI62" s="904"/>
      <c r="AJ62" s="920"/>
      <c r="AK62" s="882"/>
      <c r="AL62" s="921"/>
      <c r="AM62" s="922"/>
      <c r="AN62" s="881"/>
      <c r="AO62" s="923"/>
      <c r="AP62" s="884"/>
      <c r="AQ62" s="881"/>
      <c r="AR62" s="923"/>
      <c r="AS62" s="884"/>
      <c r="AT62" s="881"/>
      <c r="AU62" s="923"/>
      <c r="AV62" s="884"/>
      <c r="AW62" s="884"/>
    </row>
    <row r="63" spans="1:49" s="118" customFormat="1" x14ac:dyDescent="0.25">
      <c r="A63" s="1155" t="s">
        <v>2477</v>
      </c>
      <c r="B63" s="917"/>
      <c r="C63" s="875"/>
      <c r="D63" s="875"/>
      <c r="E63" s="875"/>
      <c r="F63" s="1229"/>
      <c r="G63" s="875"/>
      <c r="H63" s="1228"/>
      <c r="I63" s="1228"/>
      <c r="J63" s="879"/>
      <c r="K63" s="880" t="s">
        <v>1982</v>
      </c>
      <c r="L63" s="875"/>
      <c r="M63" s="875"/>
      <c r="N63" s="875"/>
      <c r="O63" s="875"/>
      <c r="P63" s="875"/>
      <c r="Q63" s="875"/>
      <c r="R63" s="918" t="s">
        <v>1982</v>
      </c>
      <c r="S63" s="883"/>
      <c r="T63" s="875"/>
      <c r="U63" s="875"/>
      <c r="V63" s="886"/>
      <c r="W63" s="880" t="s">
        <v>1982</v>
      </c>
      <c r="X63" s="1074"/>
      <c r="Y63" s="882"/>
      <c r="Z63" s="887"/>
      <c r="AA63" s="888"/>
      <c r="AB63" s="888"/>
      <c r="AC63" s="888"/>
      <c r="AD63" s="888"/>
      <c r="AE63" s="888"/>
      <c r="AF63" s="919"/>
      <c r="AG63" s="145">
        <f t="shared" si="2"/>
        <v>0</v>
      </c>
      <c r="AH63" s="593">
        <f t="shared" si="3"/>
        <v>0</v>
      </c>
      <c r="AI63" s="904"/>
      <c r="AJ63" s="920"/>
      <c r="AK63" s="882"/>
      <c r="AL63" s="921"/>
      <c r="AM63" s="922"/>
      <c r="AN63" s="881"/>
      <c r="AO63" s="923"/>
      <c r="AP63" s="884"/>
      <c r="AQ63" s="881"/>
      <c r="AR63" s="923"/>
      <c r="AS63" s="884"/>
      <c r="AT63" s="881"/>
      <c r="AU63" s="923"/>
      <c r="AV63" s="884"/>
      <c r="AW63" s="884"/>
    </row>
    <row r="64" spans="1:49" s="118" customFormat="1" x14ac:dyDescent="0.25">
      <c r="A64" s="1155" t="s">
        <v>2478</v>
      </c>
      <c r="B64" s="917"/>
      <c r="C64" s="875"/>
      <c r="D64" s="875"/>
      <c r="E64" s="875"/>
      <c r="F64" s="1229"/>
      <c r="G64" s="875"/>
      <c r="H64" s="1228"/>
      <c r="I64" s="1228"/>
      <c r="J64" s="879"/>
      <c r="K64" s="880" t="s">
        <v>1982</v>
      </c>
      <c r="L64" s="875"/>
      <c r="M64" s="875"/>
      <c r="N64" s="875"/>
      <c r="O64" s="875"/>
      <c r="P64" s="875"/>
      <c r="Q64" s="875"/>
      <c r="R64" s="918" t="s">
        <v>1982</v>
      </c>
      <c r="S64" s="883"/>
      <c r="T64" s="875"/>
      <c r="U64" s="875"/>
      <c r="V64" s="886"/>
      <c r="W64" s="880" t="s">
        <v>1982</v>
      </c>
      <c r="X64" s="1074"/>
      <c r="Y64" s="882"/>
      <c r="Z64" s="887"/>
      <c r="AA64" s="888"/>
      <c r="AB64" s="888"/>
      <c r="AC64" s="888"/>
      <c r="AD64" s="888"/>
      <c r="AE64" s="888"/>
      <c r="AF64" s="919"/>
      <c r="AG64" s="145">
        <f t="shared" si="2"/>
        <v>0</v>
      </c>
      <c r="AH64" s="593">
        <f t="shared" si="3"/>
        <v>0</v>
      </c>
      <c r="AI64" s="904"/>
      <c r="AJ64" s="920"/>
      <c r="AK64" s="882"/>
      <c r="AL64" s="921"/>
      <c r="AM64" s="922"/>
      <c r="AN64" s="881"/>
      <c r="AO64" s="923"/>
      <c r="AP64" s="884"/>
      <c r="AQ64" s="881"/>
      <c r="AR64" s="923"/>
      <c r="AS64" s="884"/>
      <c r="AT64" s="881"/>
      <c r="AU64" s="923"/>
      <c r="AV64" s="884"/>
      <c r="AW64" s="884"/>
    </row>
    <row r="65" spans="1:49" s="118" customFormat="1" x14ac:dyDescent="0.25">
      <c r="A65" s="1155" t="s">
        <v>2479</v>
      </c>
      <c r="B65" s="917"/>
      <c r="C65" s="875"/>
      <c r="D65" s="875"/>
      <c r="E65" s="875"/>
      <c r="F65" s="1229"/>
      <c r="G65" s="875"/>
      <c r="H65" s="1228"/>
      <c r="I65" s="1228"/>
      <c r="J65" s="879"/>
      <c r="K65" s="880" t="s">
        <v>1982</v>
      </c>
      <c r="L65" s="875"/>
      <c r="M65" s="875"/>
      <c r="N65" s="875"/>
      <c r="O65" s="875"/>
      <c r="P65" s="875"/>
      <c r="Q65" s="875"/>
      <c r="R65" s="918" t="s">
        <v>1982</v>
      </c>
      <c r="S65" s="883"/>
      <c r="T65" s="875"/>
      <c r="U65" s="875"/>
      <c r="V65" s="886"/>
      <c r="W65" s="880" t="s">
        <v>1982</v>
      </c>
      <c r="X65" s="1074"/>
      <c r="Y65" s="882"/>
      <c r="Z65" s="887"/>
      <c r="AA65" s="888"/>
      <c r="AB65" s="888"/>
      <c r="AC65" s="888"/>
      <c r="AD65" s="888"/>
      <c r="AE65" s="888"/>
      <c r="AF65" s="919"/>
      <c r="AG65" s="145">
        <f t="shared" si="2"/>
        <v>0</v>
      </c>
      <c r="AH65" s="593">
        <f t="shared" si="3"/>
        <v>0</v>
      </c>
      <c r="AI65" s="904"/>
      <c r="AJ65" s="920"/>
      <c r="AK65" s="882"/>
      <c r="AL65" s="921"/>
      <c r="AM65" s="922"/>
      <c r="AN65" s="881"/>
      <c r="AO65" s="923"/>
      <c r="AP65" s="884"/>
      <c r="AQ65" s="881"/>
      <c r="AR65" s="923"/>
      <c r="AS65" s="884"/>
      <c r="AT65" s="881"/>
      <c r="AU65" s="923"/>
      <c r="AV65" s="884"/>
      <c r="AW65" s="884"/>
    </row>
    <row r="66" spans="1:49" s="118" customFormat="1" ht="15" customHeight="1" x14ac:dyDescent="0.25">
      <c r="A66" s="108"/>
      <c r="N66" s="119"/>
      <c r="AM66" s="194"/>
      <c r="AN66" s="194"/>
      <c r="AO66" s="195" t="s">
        <v>1982</v>
      </c>
      <c r="AP66" s="195" t="s">
        <v>1982</v>
      </c>
      <c r="AQ66" s="194"/>
      <c r="AR66" s="194"/>
      <c r="AS66" s="194"/>
    </row>
  </sheetData>
  <sheetProtection sheet="1" objects="1" scenarios="1" formatCells="0" formatColumns="0" formatRows="0" sort="0" autoFilter="0"/>
  <mergeCells count="8">
    <mergeCell ref="A12:G12"/>
    <mergeCell ref="A9:L9"/>
    <mergeCell ref="A10:L10"/>
    <mergeCell ref="A2:L2"/>
    <mergeCell ref="A3:L3"/>
    <mergeCell ref="A4:L4"/>
    <mergeCell ref="A6:L6"/>
    <mergeCell ref="A7:L7"/>
  </mergeCells>
  <conditionalFormatting sqref="W16:W65">
    <cfRule type="expression" dxfId="8" priority="1">
      <formula>IF(NOT($V16="Yes - This Infrastructure is BABA Compliant"),0,1)</formula>
    </cfRule>
  </conditionalFormatting>
  <dataValidations count="5">
    <dataValidation type="custom" allowBlank="1" showInputMessage="1" showErrorMessage="1" sqref="K15" xr:uid="{DB5EEEEC-A82F-4AAB-8A6F-0C9213994610}">
      <formula1>INDIRECT(Y1)</formula1>
    </dataValidation>
    <dataValidation allowBlank="1" showInputMessage="1" showErrorMessage="1" sqref="P15 C15 J15 X15:Y15" xr:uid="{B3764C13-CBCD-42C3-9680-EB24D4C88136}"/>
    <dataValidation type="list" allowBlank="1" showInputMessage="1" showErrorMessage="1" sqref="C16:C65" xr:uid="{B9D18CCE-F7CC-46F5-9C54-459169C736A7}">
      <formula1>"Solar, Wind"</formula1>
    </dataValidation>
    <dataValidation type="list" allowBlank="1" showInputMessage="1" showErrorMessage="1" sqref="K16:K65" xr:uid="{EE349269-DB9B-4D2C-90C0-A87BC838E99D}">
      <formula1>INDIRECT(J16)</formula1>
    </dataValidation>
    <dataValidation type="list" allowBlank="1" showInputMessage="1" showErrorMessage="1" sqref="AW16:AW65 AT16:AT65 AQ16:AQ65 AN16:AN65" xr:uid="{863347B7-DA5E-4238-B888-081744C80904}">
      <formula1>"Actual, Estimated - No observed data, Estimated based on incomplete observed data"</formula1>
    </dataValidation>
  </dataValidations>
  <pageMargins left="0.85" right="0.85" top="0.85" bottom="0.5" header="0.3" footer="0.3"/>
  <pageSetup scale="69" orientation="portrait" r:id="rId1"/>
  <headerFooter>
    <oddHeader>&amp;L&amp;G&amp;ROMB Control Number: 2060-0754
Expiration Date: 9/30/2028</oddHeader>
    <oddFooter>&amp;LEPA Form Number: 5900-721</oddFooter>
    <firstHeader xml:space="preserve">&amp;LOMB Control Number: 2060-NEW
Expiration Date: MM/DD/YYYY&amp;RU.S. EPA Office of Transportation and Air Quality 
Transportation and Climate Division
</firstHeader>
  </headerFooter>
  <legacyDrawingHF r:id="rId2"/>
  <tableParts count="1">
    <tablePart r:id="rId3"/>
  </tableParts>
  <extLst>
    <ext xmlns:x14="http://schemas.microsoft.com/office/spreadsheetml/2009/9/main" uri="{CCE6A557-97BC-4b89-ADB6-D9C93CAAB3DF}">
      <x14:dataValidations xmlns:xm="http://schemas.microsoft.com/office/excel/2006/main" count="7">
        <x14:dataValidation type="list" allowBlank="1" showInputMessage="1" showErrorMessage="1" xr:uid="{176F05D8-6273-40A1-8265-487D611976CF}">
          <x14:formula1>
            <xm:f>'Data Validation'!$T$8:$T$9</xm:f>
          </x14:formula1>
          <xm:sqref>P16:P25</xm:sqref>
        </x14:dataValidation>
        <x14:dataValidation type="list" allowBlank="1" showInputMessage="1" showErrorMessage="1" xr:uid="{3E22940C-5BAA-429A-A1AA-79AC693A2B83}">
          <x14:formula1>
            <xm:f>'County Lookup'!$A$2:$A$57</xm:f>
          </x14:formula1>
          <xm:sqref>J16:J65</xm:sqref>
        </x14:dataValidation>
        <x14:dataValidation type="list" allowBlank="1" showInputMessage="1" showErrorMessage="1" xr:uid="{E9D11CAC-9822-49D3-AFB0-4838F56A9412}">
          <x14:formula1>
            <xm:f>'5. Port Facility Locations'!$A$11:$A$30</xm:f>
          </x14:formula1>
          <xm:sqref>Q16:Q25</xm:sqref>
        </x14:dataValidation>
        <x14:dataValidation type="list" allowBlank="1" showInputMessage="1" showErrorMessage="1" xr:uid="{74290C62-39C4-4C7E-9164-FDE99598B075}">
          <x14:formula1>
            <xm:f>'Data Validation'!$AZ$3:$AZ$5</xm:f>
          </x14:formula1>
          <xm:sqref>V16:V65</xm:sqref>
        </x14:dataValidation>
        <x14:dataValidation type="list" allowBlank="1" showInputMessage="1" showErrorMessage="1" xr:uid="{F48D433A-DF78-475C-9039-C03282C363F2}">
          <x14:formula1>
            <xm:f>'Data Validation'!$AO$3:$AO$8</xm:f>
          </x14:formula1>
          <xm:sqref>X16:X65</xm:sqref>
        </x14:dataValidation>
        <x14:dataValidation type="list" allowBlank="1" showInputMessage="1" showErrorMessage="1" xr:uid="{43967B33-E4EA-44A2-83AE-3B85ED81D648}">
          <x14:formula1>
            <xm:f>'Data Validation'!$BK$3:$BK$5</xm:f>
          </x14:formula1>
          <xm:sqref>AQ16:AQ65 AN16:AN65 AT16:AT65 AW16:AW65</xm:sqref>
        </x14:dataValidation>
        <x14:dataValidation type="list" allowBlank="1" showInputMessage="1" showErrorMessage="1" xr:uid="{6A0C7091-924F-43C2-BEFB-382FF42825B3}">
          <x14:formula1>
            <xm:f>'4. Subawardees'!$A$12:$A$500</xm:f>
          </x14:formula1>
          <xm:sqref>B16:B65</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9B583-F80C-4AD5-98BB-D15EE0A00069}">
  <dimension ref="A1:BO66"/>
  <sheetViews>
    <sheetView zoomScaleNormal="100" workbookViewId="0">
      <selection activeCell="B16" sqref="B16"/>
    </sheetView>
  </sheetViews>
  <sheetFormatPr defaultRowHeight="15" customHeight="1" x14ac:dyDescent="0.25"/>
  <cols>
    <col min="1" max="2" width="17.28515625" customWidth="1"/>
    <col min="3" max="3" width="22.140625" customWidth="1"/>
    <col min="4" max="4" width="17.28515625" customWidth="1"/>
    <col min="5" max="6" width="22.7109375" customWidth="1"/>
    <col min="7" max="7" width="25.42578125" customWidth="1"/>
    <col min="8" max="8" width="27.7109375" customWidth="1"/>
    <col min="9" max="9" width="28.140625" customWidth="1"/>
    <col min="10" max="10" width="26.85546875" customWidth="1"/>
    <col min="11" max="11" width="25.28515625" customWidth="1"/>
    <col min="12" max="12" width="17.28515625" customWidth="1"/>
    <col min="13" max="13" width="22.7109375" customWidth="1"/>
    <col min="14" max="14" width="33.42578125" customWidth="1"/>
    <col min="15" max="17" width="26.7109375" customWidth="1"/>
    <col min="18" max="22" width="17.28515625" customWidth="1"/>
    <col min="23" max="23" width="27.28515625" customWidth="1"/>
    <col min="24" max="25" width="17.28515625" customWidth="1"/>
    <col min="26" max="26" width="35.5703125" customWidth="1"/>
    <col min="27" max="27" width="41.28515625" customWidth="1"/>
    <col min="28" max="28" width="30.28515625" customWidth="1"/>
    <col min="29" max="29" width="32.5703125" customWidth="1"/>
    <col min="30" max="30" width="29.28515625" customWidth="1"/>
    <col min="31" max="31" width="23.28515625" customWidth="1"/>
    <col min="32" max="32" width="32.42578125" customWidth="1"/>
    <col min="33" max="33" width="17.28515625" customWidth="1"/>
    <col min="34" max="34" width="33" customWidth="1"/>
    <col min="35" max="35" width="49.42578125" customWidth="1"/>
    <col min="36" max="36" width="45" customWidth="1"/>
    <col min="37" max="37" width="39.140625" customWidth="1"/>
    <col min="38" max="38" width="44.42578125" customWidth="1"/>
    <col min="39" max="39" width="37.28515625" customWidth="1"/>
    <col min="40" max="40" width="41.7109375" customWidth="1"/>
    <col min="41" max="41" width="37.28515625" customWidth="1"/>
    <col min="42" max="42" width="43.42578125" customWidth="1"/>
    <col min="43" max="43" width="34.7109375" customWidth="1"/>
    <col min="44" max="44" width="46.7109375" customWidth="1"/>
    <col min="45" max="45" width="45.85546875" customWidth="1"/>
    <col min="46" max="46" width="44" customWidth="1"/>
    <col min="47" max="47" width="73.42578125" customWidth="1"/>
    <col min="48" max="48" width="33.42578125" bestFit="1" customWidth="1"/>
    <col min="49" max="49" width="37.140625" bestFit="1" customWidth="1"/>
    <col min="50" max="50" width="38" bestFit="1" customWidth="1"/>
    <col min="51" max="51" width="37.5703125" bestFit="1" customWidth="1"/>
    <col min="52" max="52" width="43.7109375" bestFit="1" customWidth="1"/>
    <col min="53" max="53" width="33.5703125" bestFit="1" customWidth="1"/>
    <col min="54" max="54" width="37.140625" bestFit="1" customWidth="1"/>
    <col min="55" max="55" width="38.140625" bestFit="1" customWidth="1"/>
    <col min="56" max="56" width="37.5703125" bestFit="1" customWidth="1"/>
    <col min="57" max="57" width="44" bestFit="1" customWidth="1"/>
    <col min="58" max="58" width="46.85546875" bestFit="1" customWidth="1"/>
    <col min="59" max="59" width="52.42578125" bestFit="1" customWidth="1"/>
    <col min="60" max="60" width="46.85546875" bestFit="1" customWidth="1"/>
    <col min="61" max="61" width="51.7109375" bestFit="1" customWidth="1"/>
    <col min="62" max="62" width="43.28515625" bestFit="1" customWidth="1"/>
    <col min="63" max="63" width="46.85546875" bestFit="1" customWidth="1"/>
    <col min="64" max="64" width="52.42578125" bestFit="1" customWidth="1"/>
    <col min="65" max="65" width="46.85546875" bestFit="1" customWidth="1"/>
    <col min="66" max="66" width="51.7109375" bestFit="1" customWidth="1"/>
    <col min="67" max="67" width="43.28515625" bestFit="1" customWidth="1"/>
  </cols>
  <sheetData>
    <row r="1" spans="1:67" x14ac:dyDescent="0.25">
      <c r="A1" s="1420" t="s">
        <v>0</v>
      </c>
      <c r="B1" s="1421"/>
      <c r="C1" s="1421"/>
      <c r="D1" s="1421"/>
      <c r="E1" s="1421"/>
      <c r="F1" s="1421"/>
      <c r="G1" s="1421"/>
      <c r="H1" s="1421"/>
      <c r="I1" s="1421"/>
      <c r="J1" s="1421"/>
      <c r="K1" s="1421"/>
      <c r="L1" s="1421"/>
      <c r="M1" s="1421"/>
      <c r="N1" s="26"/>
      <c r="R1" s="101"/>
      <c r="S1" s="101"/>
      <c r="T1" s="124"/>
      <c r="U1" s="97"/>
      <c r="V1" s="97"/>
      <c r="W1" s="97"/>
      <c r="X1" s="97"/>
      <c r="Y1" s="97"/>
      <c r="Z1" s="97"/>
      <c r="AA1" s="97"/>
      <c r="AB1" s="97"/>
      <c r="AC1" s="97"/>
      <c r="AD1" s="97"/>
      <c r="AE1" s="97"/>
      <c r="AF1" s="97"/>
      <c r="AG1" s="97"/>
      <c r="AH1" s="97"/>
      <c r="AI1" s="97"/>
      <c r="AJ1" s="97"/>
    </row>
    <row r="2" spans="1:67" x14ac:dyDescent="0.25">
      <c r="A2" s="1409" t="s">
        <v>1</v>
      </c>
      <c r="B2" s="1410"/>
      <c r="C2" s="1410"/>
      <c r="D2" s="1410"/>
      <c r="E2" s="1410"/>
      <c r="F2" s="1410"/>
      <c r="G2" s="1410"/>
      <c r="H2" s="1410"/>
      <c r="I2" s="1410"/>
      <c r="J2" s="1410"/>
      <c r="K2" s="1410"/>
      <c r="L2" s="1410"/>
      <c r="M2" s="1410"/>
      <c r="N2" s="26"/>
      <c r="R2" s="101"/>
      <c r="S2" s="101"/>
      <c r="T2" s="124"/>
      <c r="U2" s="97"/>
      <c r="V2" s="97"/>
      <c r="W2" s="97"/>
      <c r="X2" s="97"/>
      <c r="Y2" s="97"/>
      <c r="Z2" s="97"/>
      <c r="AA2" s="97"/>
      <c r="AB2" s="97"/>
      <c r="AC2" s="97"/>
      <c r="AD2" s="97"/>
      <c r="AE2" s="97"/>
      <c r="AF2" s="97"/>
      <c r="AG2" s="97"/>
      <c r="AH2" s="97"/>
      <c r="AI2" s="97"/>
      <c r="AJ2" s="97"/>
    </row>
    <row r="3" spans="1:67" x14ac:dyDescent="0.25">
      <c r="A3" s="1422" t="s">
        <v>1873</v>
      </c>
      <c r="B3" s="1423"/>
      <c r="C3" s="1423"/>
      <c r="D3" s="1423"/>
      <c r="E3" s="1423"/>
      <c r="F3" s="1423"/>
      <c r="G3" s="1423"/>
      <c r="H3" s="1423"/>
      <c r="I3" s="1423"/>
      <c r="J3" s="1423"/>
      <c r="K3" s="1423"/>
      <c r="L3" s="1423"/>
      <c r="M3" s="1423"/>
      <c r="N3" s="26"/>
      <c r="R3" s="102"/>
      <c r="S3" s="102"/>
      <c r="T3" s="124"/>
      <c r="U3" s="97"/>
      <c r="V3" s="97"/>
      <c r="W3" s="97"/>
      <c r="X3" s="97"/>
      <c r="Y3" s="97"/>
      <c r="Z3" s="97"/>
      <c r="AA3" s="97"/>
      <c r="AB3" s="97"/>
      <c r="AC3" s="97"/>
      <c r="AD3" s="97"/>
      <c r="AE3" s="97"/>
      <c r="AF3" s="97"/>
      <c r="AG3" s="97"/>
      <c r="AH3" s="97"/>
      <c r="AI3" s="97"/>
      <c r="AJ3" s="97"/>
    </row>
    <row r="4" spans="1:67" ht="15.75" thickBot="1" x14ac:dyDescent="0.3">
      <c r="A4" s="103"/>
      <c r="B4" s="637"/>
      <c r="C4" s="102"/>
      <c r="D4" s="102"/>
      <c r="E4" s="102"/>
      <c r="F4" s="102"/>
      <c r="G4" s="102"/>
      <c r="H4" s="102"/>
      <c r="I4" s="102"/>
      <c r="J4" s="102"/>
      <c r="K4" s="102"/>
      <c r="L4" s="102"/>
      <c r="M4" s="102"/>
      <c r="N4" s="101"/>
      <c r="O4" s="101"/>
      <c r="P4" s="101"/>
      <c r="Q4" s="101"/>
      <c r="R4" s="102"/>
      <c r="S4" s="102"/>
      <c r="T4" s="124"/>
      <c r="U4" s="97"/>
      <c r="V4" s="97"/>
      <c r="W4" s="97"/>
      <c r="X4" s="97"/>
      <c r="Y4" s="97"/>
      <c r="Z4" s="97"/>
      <c r="AA4" s="97"/>
      <c r="AB4" s="97"/>
      <c r="AC4" s="97"/>
      <c r="AD4" s="97"/>
      <c r="AE4" s="97"/>
      <c r="AF4" s="97"/>
      <c r="AG4" s="97"/>
      <c r="AH4" s="97"/>
      <c r="AI4" s="97"/>
      <c r="AJ4" s="97"/>
    </row>
    <row r="5" spans="1:67" ht="15.75" thickBot="1" x14ac:dyDescent="0.3">
      <c r="A5" s="1417" t="s">
        <v>5</v>
      </c>
      <c r="B5" s="1418"/>
      <c r="C5" s="1418"/>
      <c r="D5" s="1418"/>
      <c r="E5" s="1418"/>
      <c r="F5" s="1418"/>
      <c r="G5" s="1418"/>
      <c r="H5" s="1418"/>
      <c r="I5" s="1418"/>
      <c r="J5" s="1418"/>
      <c r="K5" s="1418"/>
      <c r="L5" s="1418"/>
      <c r="M5" s="1419"/>
      <c r="N5" s="102"/>
      <c r="O5" s="102"/>
      <c r="P5" s="102"/>
      <c r="Q5" s="102"/>
      <c r="R5" s="102"/>
      <c r="S5" s="102"/>
      <c r="T5" s="124"/>
      <c r="U5" s="97"/>
      <c r="V5" s="97"/>
      <c r="W5" s="97"/>
      <c r="X5" s="97"/>
      <c r="Y5" s="97"/>
      <c r="Z5" s="97"/>
      <c r="AA5" s="97"/>
      <c r="AB5" s="97"/>
      <c r="AC5" s="97"/>
      <c r="AD5" s="97"/>
      <c r="AE5" s="97"/>
      <c r="AF5" s="97"/>
      <c r="AG5" s="97"/>
      <c r="AH5" s="97"/>
      <c r="AI5" s="97"/>
      <c r="AJ5" s="97"/>
    </row>
    <row r="6" spans="1:67" s="3" customFormat="1" ht="128.44999999999999" customHeight="1" thickBot="1" x14ac:dyDescent="0.3">
      <c r="A6" s="1424" t="s">
        <v>2480</v>
      </c>
      <c r="B6" s="1425"/>
      <c r="C6" s="1425"/>
      <c r="D6" s="1425"/>
      <c r="E6" s="1425"/>
      <c r="F6" s="1425"/>
      <c r="G6" s="1425"/>
      <c r="H6" s="1425"/>
      <c r="I6" s="1425"/>
      <c r="J6" s="1425"/>
      <c r="K6" s="1425"/>
      <c r="L6" s="1425"/>
      <c r="M6" s="1426"/>
      <c r="N6" s="75"/>
      <c r="O6" s="75"/>
      <c r="P6" s="75"/>
      <c r="Q6" s="75"/>
      <c r="R6" s="75"/>
      <c r="S6" s="75"/>
      <c r="T6" s="104"/>
      <c r="U6" s="105"/>
      <c r="V6" s="105"/>
      <c r="W6" s="105"/>
      <c r="X6" s="105"/>
      <c r="Y6" s="105"/>
      <c r="Z6" s="105"/>
      <c r="AA6" s="105"/>
      <c r="AB6" s="105"/>
      <c r="AC6" s="105"/>
      <c r="AD6" s="105"/>
      <c r="AE6" s="105"/>
      <c r="AF6" s="105"/>
      <c r="AG6" s="105"/>
      <c r="AH6" s="105"/>
      <c r="AI6" s="105"/>
      <c r="AJ6" s="105"/>
    </row>
    <row r="7" spans="1:67" s="3" customFormat="1" ht="15.75" customHeight="1" thickBot="1" x14ac:dyDescent="0.3">
      <c r="A7" s="106"/>
      <c r="B7" s="106"/>
      <c r="C7" s="106"/>
      <c r="D7" s="106"/>
      <c r="E7" s="106"/>
      <c r="F7" s="106"/>
      <c r="G7" s="106"/>
      <c r="H7" s="106"/>
      <c r="I7" s="106"/>
      <c r="J7" s="106"/>
      <c r="K7" s="106"/>
      <c r="L7" s="106"/>
      <c r="M7" s="106"/>
      <c r="N7" s="75"/>
      <c r="O7" s="75"/>
      <c r="P7" s="75"/>
      <c r="Q7" s="75"/>
      <c r="R7" s="75"/>
      <c r="S7" s="75"/>
      <c r="T7" s="104"/>
      <c r="U7" s="105"/>
      <c r="V7" s="105"/>
      <c r="W7" s="105"/>
      <c r="X7" s="105"/>
      <c r="Y7" s="105"/>
      <c r="Z7" s="105"/>
      <c r="AA7" s="105"/>
      <c r="AB7" s="105"/>
      <c r="AC7" s="105"/>
      <c r="AD7" s="105"/>
      <c r="AE7" s="105"/>
      <c r="AF7" s="105"/>
      <c r="AG7" s="105"/>
      <c r="AH7" s="105"/>
      <c r="AI7" s="105"/>
      <c r="AJ7" s="105"/>
    </row>
    <row r="8" spans="1:67" s="3" customFormat="1" ht="15" customHeight="1" thickBot="1" x14ac:dyDescent="0.3">
      <c r="A8" s="1417" t="s">
        <v>498</v>
      </c>
      <c r="B8" s="1418"/>
      <c r="C8" s="1418"/>
      <c r="D8" s="1418"/>
      <c r="E8" s="1418"/>
      <c r="F8" s="1418"/>
      <c r="G8" s="1418"/>
      <c r="H8" s="1418"/>
      <c r="I8" s="1418"/>
      <c r="J8" s="1418"/>
      <c r="K8" s="1418"/>
      <c r="L8" s="1418"/>
      <c r="M8" s="1419"/>
      <c r="N8" s="75"/>
      <c r="O8" s="75"/>
      <c r="P8" s="75"/>
      <c r="Q8" s="75"/>
      <c r="R8" s="75"/>
      <c r="S8" s="75"/>
      <c r="T8" s="104"/>
      <c r="U8" s="105"/>
      <c r="V8" s="105"/>
      <c r="W8" s="105"/>
      <c r="X8" s="105"/>
      <c r="Y8" s="105"/>
      <c r="Z8" s="105"/>
      <c r="AA8" s="105"/>
      <c r="AB8" s="105"/>
      <c r="AC8" s="105"/>
      <c r="AD8" s="105"/>
      <c r="AE8" s="105"/>
      <c r="AF8" s="105"/>
      <c r="AG8" s="105"/>
      <c r="AH8" s="105"/>
      <c r="AI8" s="105"/>
      <c r="AJ8" s="105"/>
    </row>
    <row r="9" spans="1:67" ht="81.75" customHeight="1" thickBot="1" x14ac:dyDescent="0.3">
      <c r="A9" s="1414" t="s">
        <v>499</v>
      </c>
      <c r="B9" s="1415"/>
      <c r="C9" s="1415"/>
      <c r="D9" s="1415"/>
      <c r="E9" s="1415"/>
      <c r="F9" s="1415"/>
      <c r="G9" s="1415"/>
      <c r="H9" s="1415"/>
      <c r="I9" s="1415"/>
      <c r="J9" s="1415"/>
      <c r="K9" s="1415"/>
      <c r="L9" s="1415"/>
      <c r="M9" s="1416"/>
      <c r="N9" s="7"/>
      <c r="O9" s="7"/>
      <c r="P9" s="7"/>
      <c r="Q9" s="7"/>
      <c r="R9" s="4"/>
      <c r="S9" s="124"/>
      <c r="T9" s="124"/>
      <c r="U9" s="97"/>
      <c r="V9" s="97"/>
      <c r="W9" s="97"/>
      <c r="X9" s="97"/>
      <c r="Y9" s="97"/>
      <c r="Z9" s="97"/>
      <c r="AA9" s="97"/>
      <c r="AB9" s="97"/>
      <c r="AC9" s="97"/>
      <c r="AD9" s="97"/>
      <c r="AE9" s="97"/>
      <c r="AF9" s="97"/>
      <c r="AG9" s="97"/>
      <c r="AH9" s="97"/>
      <c r="AI9" s="97"/>
      <c r="AJ9" s="97"/>
    </row>
    <row r="12" spans="1:67" s="118" customFormat="1" ht="15" customHeight="1" x14ac:dyDescent="0.25">
      <c r="A12" s="1429" t="s">
        <v>2481</v>
      </c>
      <c r="B12" s="1429"/>
      <c r="C12" s="1429"/>
      <c r="D12" s="1429"/>
      <c r="E12" s="1429"/>
      <c r="F12" s="1429"/>
      <c r="G12" s="1429"/>
      <c r="H12" s="1429"/>
      <c r="I12" s="1429"/>
      <c r="J12" s="1429"/>
      <c r="K12" s="1429"/>
      <c r="L12" s="1429"/>
      <c r="M12" s="1429"/>
      <c r="N12" s="1429"/>
      <c r="O12" s="1429"/>
      <c r="P12" s="1429"/>
      <c r="Q12" s="1429"/>
      <c r="R12" s="1429"/>
      <c r="S12" s="1429"/>
      <c r="T12" s="1429"/>
      <c r="U12" s="1429"/>
      <c r="V12" s="1429"/>
      <c r="W12" s="184"/>
      <c r="X12" s="184"/>
      <c r="Y12" s="184"/>
      <c r="Z12" s="184"/>
      <c r="AA12" s="184"/>
      <c r="AB12" s="184"/>
      <c r="AC12" s="184"/>
      <c r="AD12" s="184"/>
      <c r="AE12" s="184"/>
      <c r="AF12" s="184"/>
      <c r="AG12" s="184"/>
      <c r="AH12" s="184"/>
      <c r="AI12" s="184"/>
      <c r="AJ12" s="184"/>
      <c r="AK12" s="184"/>
      <c r="AL12" s="184"/>
      <c r="AM12" s="184"/>
      <c r="AN12" s="184"/>
      <c r="AO12" s="184"/>
      <c r="AP12" s="184"/>
      <c r="AQ12" s="184"/>
      <c r="AR12" s="184"/>
      <c r="AS12" s="184"/>
      <c r="AT12" s="184"/>
      <c r="AU12" s="184"/>
      <c r="AV12" s="549" t="s">
        <v>1876</v>
      </c>
      <c r="AW12" s="184"/>
      <c r="AX12" s="184"/>
      <c r="AY12" s="184"/>
      <c r="AZ12" s="184"/>
      <c r="BA12" s="549" t="s">
        <v>1876</v>
      </c>
      <c r="BB12" s="184"/>
      <c r="BC12" s="184"/>
      <c r="BD12" s="184"/>
      <c r="BE12" s="184"/>
      <c r="BF12" s="549" t="s">
        <v>1876</v>
      </c>
      <c r="BG12" s="184"/>
      <c r="BH12" s="184"/>
      <c r="BI12" s="184"/>
      <c r="BJ12" s="184"/>
      <c r="BK12" s="549" t="s">
        <v>1876</v>
      </c>
      <c r="BL12" s="184"/>
      <c r="BM12" s="184"/>
      <c r="BN12" s="184"/>
      <c r="BO12" s="184"/>
    </row>
    <row r="13" spans="1:67" s="118" customFormat="1" ht="15" customHeight="1" x14ac:dyDescent="0.25">
      <c r="A13" s="147" t="s">
        <v>2482</v>
      </c>
      <c r="B13" s="147"/>
      <c r="C13" s="147"/>
      <c r="D13" s="147"/>
      <c r="E13" s="147"/>
      <c r="F13" s="147"/>
      <c r="G13" s="147"/>
      <c r="H13" s="147"/>
      <c r="I13" s="147"/>
      <c r="J13" s="147"/>
      <c r="K13" s="147"/>
      <c r="L13" s="147"/>
      <c r="M13" s="147"/>
      <c r="N13" s="147"/>
      <c r="O13" s="147"/>
      <c r="P13" s="147"/>
      <c r="Q13" s="147"/>
      <c r="R13" s="639" t="s">
        <v>2483</v>
      </c>
      <c r="S13" s="147"/>
      <c r="T13" s="147"/>
      <c r="U13" s="147"/>
      <c r="V13" s="147"/>
      <c r="W13" s="146"/>
      <c r="X13" s="146"/>
      <c r="Y13" s="146"/>
      <c r="Z13" s="146"/>
      <c r="AA13" s="640" t="s">
        <v>2484</v>
      </c>
      <c r="AB13" s="184"/>
      <c r="AC13" s="184"/>
      <c r="AD13" s="184"/>
      <c r="AE13" s="1432" t="s">
        <v>2485</v>
      </c>
      <c r="AF13" s="1433"/>
      <c r="AG13" s="1433"/>
      <c r="AH13" s="1433"/>
      <c r="AI13" s="639" t="s">
        <v>2486</v>
      </c>
      <c r="AJ13" s="147"/>
      <c r="AK13" s="147"/>
      <c r="AL13" s="184"/>
      <c r="AM13" s="148"/>
      <c r="AN13" s="148"/>
      <c r="AO13" s="184"/>
      <c r="AP13" s="184"/>
      <c r="AQ13" s="184"/>
      <c r="AR13" s="184"/>
      <c r="AS13" s="184"/>
      <c r="AT13" s="1430" t="s">
        <v>2487</v>
      </c>
      <c r="AU13" s="1431"/>
      <c r="AV13" s="699" t="s">
        <v>2488</v>
      </c>
      <c r="AW13" s="700"/>
      <c r="AX13" s="700"/>
      <c r="AY13" s="700"/>
      <c r="AZ13" s="686"/>
      <c r="BA13" s="699" t="s">
        <v>2489</v>
      </c>
      <c r="BB13" s="700"/>
      <c r="BC13" s="700"/>
      <c r="BD13" s="700"/>
      <c r="BE13" s="686"/>
      <c r="BF13" s="699" t="s">
        <v>2490</v>
      </c>
      <c r="BG13" s="700"/>
      <c r="BH13" s="700"/>
      <c r="BI13" s="700"/>
      <c r="BJ13" s="686"/>
      <c r="BK13" s="699" t="s">
        <v>2491</v>
      </c>
      <c r="BL13" s="700"/>
      <c r="BM13" s="700"/>
      <c r="BN13" s="700"/>
      <c r="BO13" s="686"/>
    </row>
    <row r="14" spans="1:67" s="65" customFormat="1" ht="126" customHeight="1" x14ac:dyDescent="0.25">
      <c r="A14" s="1211" t="s">
        <v>2492</v>
      </c>
      <c r="B14" s="739" t="s">
        <v>1889</v>
      </c>
      <c r="C14" s="722" t="s">
        <v>2493</v>
      </c>
      <c r="D14" s="722" t="s">
        <v>2494</v>
      </c>
      <c r="E14" s="722" t="s">
        <v>2495</v>
      </c>
      <c r="F14" s="722" t="s">
        <v>2496</v>
      </c>
      <c r="G14" s="739" t="s">
        <v>2497</v>
      </c>
      <c r="H14" s="722" t="s">
        <v>2498</v>
      </c>
      <c r="I14" s="722" t="s">
        <v>2499</v>
      </c>
      <c r="J14" s="748" t="s">
        <v>2500</v>
      </c>
      <c r="K14" s="722" t="s">
        <v>2501</v>
      </c>
      <c r="L14" s="739" t="s">
        <v>2502</v>
      </c>
      <c r="M14" s="722" t="s">
        <v>583</v>
      </c>
      <c r="N14" s="722" t="s">
        <v>2503</v>
      </c>
      <c r="O14" s="722" t="s">
        <v>2504</v>
      </c>
      <c r="P14" s="1219" t="s">
        <v>2505</v>
      </c>
      <c r="Q14" s="1220" t="s">
        <v>2506</v>
      </c>
      <c r="R14" s="736" t="s">
        <v>2246</v>
      </c>
      <c r="S14" s="722" t="s">
        <v>2247</v>
      </c>
      <c r="T14" s="722" t="s">
        <v>1905</v>
      </c>
      <c r="U14" s="722" t="s">
        <v>1906</v>
      </c>
      <c r="V14" s="477" t="s">
        <v>2249</v>
      </c>
      <c r="W14" s="722" t="s">
        <v>2386</v>
      </c>
      <c r="X14" s="722" t="s">
        <v>2507</v>
      </c>
      <c r="Y14" s="722" t="s">
        <v>2508</v>
      </c>
      <c r="Z14" s="739" t="s">
        <v>2509</v>
      </c>
      <c r="AA14" s="741" t="s">
        <v>2390</v>
      </c>
      <c r="AB14" s="722" t="s">
        <v>2510</v>
      </c>
      <c r="AC14" s="739" t="s">
        <v>2511</v>
      </c>
      <c r="AD14" s="722" t="s">
        <v>2512</v>
      </c>
      <c r="AE14" s="736" t="s">
        <v>2513</v>
      </c>
      <c r="AF14" s="722" t="s">
        <v>1923</v>
      </c>
      <c r="AG14" s="739" t="s">
        <v>2514</v>
      </c>
      <c r="AH14" s="722" t="s">
        <v>1925</v>
      </c>
      <c r="AI14" s="736" t="s">
        <v>2515</v>
      </c>
      <c r="AJ14" s="722" t="s">
        <v>2516</v>
      </c>
      <c r="AK14" s="722" t="s">
        <v>2517</v>
      </c>
      <c r="AL14" s="722" t="s">
        <v>2518</v>
      </c>
      <c r="AM14" s="722" t="s">
        <v>2267</v>
      </c>
      <c r="AN14" s="722" t="s">
        <v>2519</v>
      </c>
      <c r="AO14" s="722" t="s">
        <v>2520</v>
      </c>
      <c r="AP14" s="722" t="s">
        <v>2521</v>
      </c>
      <c r="AQ14" s="722" t="s">
        <v>2522</v>
      </c>
      <c r="AR14" s="722" t="s">
        <v>2523</v>
      </c>
      <c r="AS14" s="722" t="s">
        <v>2524</v>
      </c>
      <c r="AT14" s="742" t="s">
        <v>2525</v>
      </c>
      <c r="AU14" s="743" t="s">
        <v>2526</v>
      </c>
      <c r="AV14" s="744" t="s">
        <v>2527</v>
      </c>
      <c r="AW14" s="678" t="s">
        <v>2528</v>
      </c>
      <c r="AX14" s="745" t="s">
        <v>2529</v>
      </c>
      <c r="AY14" s="747" t="s">
        <v>2530</v>
      </c>
      <c r="AZ14" s="746" t="s">
        <v>2531</v>
      </c>
      <c r="BA14" s="749" t="s">
        <v>2532</v>
      </c>
      <c r="BB14" s="747" t="s">
        <v>2533</v>
      </c>
      <c r="BC14" s="746" t="s">
        <v>2534</v>
      </c>
      <c r="BD14" s="747" t="s">
        <v>2535</v>
      </c>
      <c r="BE14" s="746" t="s">
        <v>2536</v>
      </c>
      <c r="BF14" s="749" t="s">
        <v>2537</v>
      </c>
      <c r="BG14" s="747" t="s">
        <v>2538</v>
      </c>
      <c r="BH14" s="746" t="s">
        <v>2539</v>
      </c>
      <c r="BI14" s="747" t="s">
        <v>2540</v>
      </c>
      <c r="BJ14" s="746" t="s">
        <v>2541</v>
      </c>
      <c r="BK14" s="749" t="s">
        <v>2542</v>
      </c>
      <c r="BL14" s="747" t="s">
        <v>2543</v>
      </c>
      <c r="BM14" s="746" t="s">
        <v>2544</v>
      </c>
      <c r="BN14" s="747" t="s">
        <v>2545</v>
      </c>
      <c r="BO14" s="747" t="s">
        <v>2546</v>
      </c>
    </row>
    <row r="15" spans="1:67" s="400" customFormat="1" ht="45" customHeight="1" x14ac:dyDescent="0.25">
      <c r="A15" s="397" t="s">
        <v>2547</v>
      </c>
      <c r="B15" s="398" t="s">
        <v>2548</v>
      </c>
      <c r="C15" s="132" t="s">
        <v>645</v>
      </c>
      <c r="D15" s="132" t="s">
        <v>1964</v>
      </c>
      <c r="E15" s="132" t="s">
        <v>647</v>
      </c>
      <c r="F15" s="398" t="s">
        <v>658</v>
      </c>
      <c r="G15" s="132" t="s">
        <v>2549</v>
      </c>
      <c r="H15" s="132" t="s">
        <v>2550</v>
      </c>
      <c r="I15" s="132" t="s">
        <v>2551</v>
      </c>
      <c r="J15" s="132" t="s">
        <v>2552</v>
      </c>
      <c r="K15" s="132" t="s">
        <v>2553</v>
      </c>
      <c r="L15" s="132" t="s">
        <v>123</v>
      </c>
      <c r="M15" s="132" t="s">
        <v>674</v>
      </c>
      <c r="N15" s="132" t="s">
        <v>2554</v>
      </c>
      <c r="O15" s="638" t="s">
        <v>2555</v>
      </c>
      <c r="P15" s="130" t="s">
        <v>632</v>
      </c>
      <c r="Q15" s="656" t="s">
        <v>633</v>
      </c>
      <c r="R15" s="623" t="s">
        <v>1966</v>
      </c>
      <c r="S15" s="132" t="s">
        <v>1967</v>
      </c>
      <c r="T15" s="132" t="s">
        <v>1968</v>
      </c>
      <c r="U15" s="132" t="s">
        <v>1969</v>
      </c>
      <c r="V15" s="393" t="s">
        <v>1970</v>
      </c>
      <c r="W15" s="132" t="s">
        <v>2135</v>
      </c>
      <c r="X15" s="132" t="s">
        <v>123</v>
      </c>
      <c r="Y15" s="394" t="s">
        <v>1972</v>
      </c>
      <c r="Z15" s="620" t="s">
        <v>1973</v>
      </c>
      <c r="AA15" s="621"/>
      <c r="AB15" s="399" t="s">
        <v>665</v>
      </c>
      <c r="AC15" s="395" t="s">
        <v>2556</v>
      </c>
      <c r="AD15" s="395" t="s">
        <v>1980</v>
      </c>
      <c r="AE15" s="587" t="s">
        <v>1981</v>
      </c>
      <c r="AF15" s="373" t="s">
        <v>1982</v>
      </c>
      <c r="AG15" s="132" t="s">
        <v>1983</v>
      </c>
      <c r="AH15" s="633"/>
      <c r="AI15" s="634" t="s">
        <v>2557</v>
      </c>
      <c r="AJ15" s="387" t="s">
        <v>2558</v>
      </c>
      <c r="AK15" s="387" t="s">
        <v>2559</v>
      </c>
      <c r="AL15" s="387" t="s">
        <v>2560</v>
      </c>
      <c r="AM15" s="387" t="s">
        <v>1985</v>
      </c>
      <c r="AN15" s="387" t="s">
        <v>2561</v>
      </c>
      <c r="AO15" s="134" t="s">
        <v>2309</v>
      </c>
      <c r="AP15" s="134" t="s">
        <v>2309</v>
      </c>
      <c r="AQ15" s="134" t="s">
        <v>2310</v>
      </c>
      <c r="AR15" s="399" t="s">
        <v>2562</v>
      </c>
      <c r="AS15" s="641" t="s">
        <v>2563</v>
      </c>
      <c r="AT15" s="584" t="s">
        <v>686</v>
      </c>
      <c r="AU15" s="537"/>
      <c r="AV15" s="751" t="s">
        <v>2564</v>
      </c>
      <c r="AW15" s="626" t="s">
        <v>2565</v>
      </c>
      <c r="AX15" s="626" t="s">
        <v>2566</v>
      </c>
      <c r="AY15" s="750" t="s">
        <v>123</v>
      </c>
      <c r="AZ15" s="626" t="s">
        <v>692</v>
      </c>
      <c r="BA15" s="644" t="s">
        <v>2564</v>
      </c>
      <c r="BB15" s="625" t="s">
        <v>2567</v>
      </c>
      <c r="BC15" s="605" t="s">
        <v>2566</v>
      </c>
      <c r="BD15" s="624" t="s">
        <v>123</v>
      </c>
      <c r="BE15" s="626" t="s">
        <v>692</v>
      </c>
      <c r="BF15" s="644" t="s">
        <v>2564</v>
      </c>
      <c r="BG15" s="625" t="s">
        <v>2567</v>
      </c>
      <c r="BH15" s="605" t="s">
        <v>2566</v>
      </c>
      <c r="BI15" s="624" t="s">
        <v>123</v>
      </c>
      <c r="BJ15" s="626" t="s">
        <v>692</v>
      </c>
      <c r="BK15" s="644" t="s">
        <v>2564</v>
      </c>
      <c r="BL15" s="625" t="s">
        <v>2567</v>
      </c>
      <c r="BM15" s="605" t="s">
        <v>2566</v>
      </c>
      <c r="BN15" s="624" t="s">
        <v>123</v>
      </c>
      <c r="BO15" s="626" t="s">
        <v>692</v>
      </c>
    </row>
    <row r="16" spans="1:67" s="118" customFormat="1" x14ac:dyDescent="0.25">
      <c r="A16" s="1153" t="s">
        <v>2568</v>
      </c>
      <c r="B16" s="874"/>
      <c r="C16" s="875"/>
      <c r="D16" s="875"/>
      <c r="E16" s="875"/>
      <c r="F16" s="874"/>
      <c r="G16" s="875"/>
      <c r="H16" s="876"/>
      <c r="I16" s="876"/>
      <c r="J16" s="875"/>
      <c r="K16" s="877"/>
      <c r="L16" s="877"/>
      <c r="M16" s="878"/>
      <c r="N16" s="877"/>
      <c r="O16" s="1208"/>
      <c r="P16" s="1230"/>
      <c r="Q16" s="1231"/>
      <c r="R16" s="879"/>
      <c r="S16" s="880" t="s">
        <v>1982</v>
      </c>
      <c r="T16" s="881"/>
      <c r="U16" s="881"/>
      <c r="V16" s="881"/>
      <c r="W16" s="881"/>
      <c r="X16" s="881"/>
      <c r="Y16" s="881"/>
      <c r="Z16" s="882"/>
      <c r="AA16" s="883"/>
      <c r="AB16" s="884"/>
      <c r="AC16" s="875"/>
      <c r="AD16" s="885"/>
      <c r="AE16" s="886"/>
      <c r="AF16" s="880" t="s">
        <v>1982</v>
      </c>
      <c r="AG16" s="1074"/>
      <c r="AH16" s="882"/>
      <c r="AI16" s="887"/>
      <c r="AJ16" s="888"/>
      <c r="AK16" s="196">
        <f t="shared" ref="AK16:AK47" si="0">$F16*AI16</f>
        <v>0</v>
      </c>
      <c r="AL16" s="196">
        <f t="shared" ref="AL16:AL47" si="1">$F16*AJ16</f>
        <v>0</v>
      </c>
      <c r="AM16" s="888"/>
      <c r="AN16" s="888"/>
      <c r="AO16" s="888"/>
      <c r="AP16" s="888"/>
      <c r="AQ16" s="888"/>
      <c r="AR16" s="144">
        <f t="shared" ref="AR16:AR47" si="2">($F16*AI16)+AM16+AO16</f>
        <v>0</v>
      </c>
      <c r="AS16" s="642">
        <f t="shared" ref="AS16:AS47" si="3">($F16*AJ16)+AN16+AP16</f>
        <v>0</v>
      </c>
      <c r="AT16" s="904"/>
      <c r="AU16" s="882"/>
      <c r="AV16" s="905"/>
      <c r="AW16" s="906"/>
      <c r="AX16" s="907"/>
      <c r="AY16" s="877"/>
      <c r="AZ16" s="881"/>
      <c r="BA16" s="908"/>
      <c r="BB16" s="877"/>
      <c r="BC16" s="1210"/>
      <c r="BD16" s="877"/>
      <c r="BE16" s="881"/>
      <c r="BF16" s="908"/>
      <c r="BG16" s="877"/>
      <c r="BH16" s="1210"/>
      <c r="BI16" s="877"/>
      <c r="BJ16" s="881"/>
      <c r="BK16" s="908"/>
      <c r="BL16" s="877"/>
      <c r="BM16" s="877"/>
      <c r="BN16" s="877"/>
      <c r="BO16" s="881"/>
    </row>
    <row r="17" spans="1:67" s="118" customFormat="1" x14ac:dyDescent="0.25">
      <c r="A17" s="1153" t="s">
        <v>2569</v>
      </c>
      <c r="B17" s="874"/>
      <c r="C17" s="875"/>
      <c r="D17" s="875"/>
      <c r="E17" s="875"/>
      <c r="F17" s="874"/>
      <c r="G17" s="875"/>
      <c r="H17" s="876"/>
      <c r="I17" s="876"/>
      <c r="J17" s="875"/>
      <c r="K17" s="877"/>
      <c r="L17" s="877"/>
      <c r="M17" s="878"/>
      <c r="N17" s="877"/>
      <c r="O17" s="1208"/>
      <c r="P17" s="1230"/>
      <c r="Q17" s="1231"/>
      <c r="R17" s="879"/>
      <c r="S17" s="880" t="s">
        <v>1982</v>
      </c>
      <c r="T17" s="881"/>
      <c r="U17" s="881"/>
      <c r="V17" s="881"/>
      <c r="W17" s="881"/>
      <c r="X17" s="881"/>
      <c r="Y17" s="881"/>
      <c r="Z17" s="882"/>
      <c r="AA17" s="883"/>
      <c r="AB17" s="884"/>
      <c r="AC17" s="875"/>
      <c r="AD17" s="885"/>
      <c r="AE17" s="886" t="s">
        <v>1982</v>
      </c>
      <c r="AF17" s="880" t="s">
        <v>1982</v>
      </c>
      <c r="AG17" s="1074"/>
      <c r="AH17" s="882"/>
      <c r="AI17" s="887"/>
      <c r="AJ17" s="888"/>
      <c r="AK17" s="196">
        <f t="shared" si="0"/>
        <v>0</v>
      </c>
      <c r="AL17" s="196">
        <f t="shared" si="1"/>
        <v>0</v>
      </c>
      <c r="AM17" s="888"/>
      <c r="AN17" s="888"/>
      <c r="AO17" s="888"/>
      <c r="AP17" s="888"/>
      <c r="AQ17" s="888"/>
      <c r="AR17" s="144">
        <f t="shared" si="2"/>
        <v>0</v>
      </c>
      <c r="AS17" s="642">
        <f t="shared" si="3"/>
        <v>0</v>
      </c>
      <c r="AT17" s="904"/>
      <c r="AU17" s="882"/>
      <c r="AV17" s="909"/>
      <c r="AW17" s="910"/>
      <c r="AX17" s="911"/>
      <c r="AY17" s="877"/>
      <c r="AZ17" s="881"/>
      <c r="BA17" s="908"/>
      <c r="BB17" s="877"/>
      <c r="BC17" s="1210"/>
      <c r="BD17" s="877"/>
      <c r="BE17" s="881"/>
      <c r="BF17" s="908"/>
      <c r="BG17" s="877"/>
      <c r="BH17" s="1210"/>
      <c r="BI17" s="877"/>
      <c r="BJ17" s="881"/>
      <c r="BK17" s="908"/>
      <c r="BL17" s="877"/>
      <c r="BM17" s="877"/>
      <c r="BN17" s="877"/>
      <c r="BO17" s="881"/>
    </row>
    <row r="18" spans="1:67" s="118" customFormat="1" x14ac:dyDescent="0.25">
      <c r="A18" s="1153" t="s">
        <v>2570</v>
      </c>
      <c r="B18" s="874"/>
      <c r="C18" s="875"/>
      <c r="D18" s="875"/>
      <c r="E18" s="875"/>
      <c r="F18" s="874"/>
      <c r="G18" s="875"/>
      <c r="H18" s="876"/>
      <c r="I18" s="876"/>
      <c r="J18" s="875"/>
      <c r="K18" s="877"/>
      <c r="L18" s="877"/>
      <c r="M18" s="878"/>
      <c r="N18" s="877"/>
      <c r="O18" s="1208"/>
      <c r="P18" s="1230"/>
      <c r="Q18" s="1231"/>
      <c r="R18" s="879"/>
      <c r="S18" s="880" t="s">
        <v>1982</v>
      </c>
      <c r="T18" s="881"/>
      <c r="U18" s="881"/>
      <c r="V18" s="881"/>
      <c r="W18" s="881"/>
      <c r="X18" s="881"/>
      <c r="Y18" s="881"/>
      <c r="Z18" s="882"/>
      <c r="AA18" s="883"/>
      <c r="AB18" s="884"/>
      <c r="AC18" s="875"/>
      <c r="AD18" s="885"/>
      <c r="AE18" s="886" t="s">
        <v>1982</v>
      </c>
      <c r="AF18" s="880" t="s">
        <v>1982</v>
      </c>
      <c r="AG18" s="1074"/>
      <c r="AH18" s="882"/>
      <c r="AI18" s="887"/>
      <c r="AJ18" s="888"/>
      <c r="AK18" s="196">
        <f t="shared" si="0"/>
        <v>0</v>
      </c>
      <c r="AL18" s="196">
        <f t="shared" si="1"/>
        <v>0</v>
      </c>
      <c r="AM18" s="888"/>
      <c r="AN18" s="888"/>
      <c r="AO18" s="888"/>
      <c r="AP18" s="888"/>
      <c r="AQ18" s="888"/>
      <c r="AR18" s="144">
        <f t="shared" si="2"/>
        <v>0</v>
      </c>
      <c r="AS18" s="642">
        <f t="shared" si="3"/>
        <v>0</v>
      </c>
      <c r="AT18" s="904"/>
      <c r="AU18" s="882"/>
      <c r="AV18" s="909"/>
      <c r="AW18" s="910"/>
      <c r="AX18" s="911"/>
      <c r="AY18" s="877"/>
      <c r="AZ18" s="881"/>
      <c r="BA18" s="908"/>
      <c r="BB18" s="877"/>
      <c r="BC18" s="1210"/>
      <c r="BD18" s="877"/>
      <c r="BE18" s="881"/>
      <c r="BF18" s="908"/>
      <c r="BG18" s="877"/>
      <c r="BH18" s="1210"/>
      <c r="BI18" s="877"/>
      <c r="BJ18" s="881"/>
      <c r="BK18" s="908"/>
      <c r="BL18" s="877"/>
      <c r="BM18" s="877"/>
      <c r="BN18" s="877"/>
      <c r="BO18" s="881"/>
    </row>
    <row r="19" spans="1:67" s="118" customFormat="1" x14ac:dyDescent="0.25">
      <c r="A19" s="1153" t="s">
        <v>2571</v>
      </c>
      <c r="B19" s="874"/>
      <c r="C19" s="875"/>
      <c r="D19" s="875"/>
      <c r="E19" s="875"/>
      <c r="F19" s="874"/>
      <c r="G19" s="875"/>
      <c r="H19" s="876"/>
      <c r="I19" s="876"/>
      <c r="J19" s="875"/>
      <c r="K19" s="877"/>
      <c r="L19" s="877"/>
      <c r="M19" s="878"/>
      <c r="N19" s="877"/>
      <c r="O19" s="1208"/>
      <c r="P19" s="1230"/>
      <c r="Q19" s="1231"/>
      <c r="R19" s="879"/>
      <c r="S19" s="880" t="s">
        <v>1982</v>
      </c>
      <c r="T19" s="881"/>
      <c r="U19" s="881"/>
      <c r="V19" s="881"/>
      <c r="W19" s="881"/>
      <c r="X19" s="881"/>
      <c r="Y19" s="881"/>
      <c r="Z19" s="882"/>
      <c r="AA19" s="883"/>
      <c r="AB19" s="884"/>
      <c r="AC19" s="875"/>
      <c r="AD19" s="885"/>
      <c r="AE19" s="886" t="s">
        <v>1982</v>
      </c>
      <c r="AF19" s="880" t="s">
        <v>1982</v>
      </c>
      <c r="AG19" s="1074"/>
      <c r="AH19" s="882"/>
      <c r="AI19" s="887"/>
      <c r="AJ19" s="888"/>
      <c r="AK19" s="196">
        <f t="shared" si="0"/>
        <v>0</v>
      </c>
      <c r="AL19" s="196">
        <f t="shared" si="1"/>
        <v>0</v>
      </c>
      <c r="AM19" s="888"/>
      <c r="AN19" s="888"/>
      <c r="AO19" s="888"/>
      <c r="AP19" s="888"/>
      <c r="AQ19" s="888"/>
      <c r="AR19" s="144">
        <f t="shared" si="2"/>
        <v>0</v>
      </c>
      <c r="AS19" s="642">
        <f t="shared" si="3"/>
        <v>0</v>
      </c>
      <c r="AT19" s="904"/>
      <c r="AU19" s="882"/>
      <c r="AV19" s="909"/>
      <c r="AW19" s="910"/>
      <c r="AX19" s="911"/>
      <c r="AY19" s="877"/>
      <c r="AZ19" s="881"/>
      <c r="BA19" s="908"/>
      <c r="BB19" s="877"/>
      <c r="BC19" s="1210"/>
      <c r="BD19" s="877"/>
      <c r="BE19" s="881"/>
      <c r="BF19" s="908"/>
      <c r="BG19" s="877"/>
      <c r="BH19" s="1210"/>
      <c r="BI19" s="877"/>
      <c r="BJ19" s="881"/>
      <c r="BK19" s="908"/>
      <c r="BL19" s="877"/>
      <c r="BM19" s="877"/>
      <c r="BN19" s="877"/>
      <c r="BO19" s="881"/>
    </row>
    <row r="20" spans="1:67" s="118" customFormat="1" x14ac:dyDescent="0.25">
      <c r="A20" s="1153" t="s">
        <v>2572</v>
      </c>
      <c r="B20" s="874"/>
      <c r="C20" s="875"/>
      <c r="D20" s="875"/>
      <c r="E20" s="875"/>
      <c r="F20" s="874"/>
      <c r="G20" s="875"/>
      <c r="H20" s="876"/>
      <c r="I20" s="876"/>
      <c r="J20" s="875"/>
      <c r="K20" s="877"/>
      <c r="L20" s="877"/>
      <c r="M20" s="878"/>
      <c r="N20" s="877"/>
      <c r="O20" s="1208"/>
      <c r="P20" s="1230"/>
      <c r="Q20" s="1231"/>
      <c r="R20" s="879"/>
      <c r="S20" s="880" t="s">
        <v>1982</v>
      </c>
      <c r="T20" s="881"/>
      <c r="U20" s="881"/>
      <c r="V20" s="881"/>
      <c r="W20" s="881"/>
      <c r="X20" s="881"/>
      <c r="Y20" s="881"/>
      <c r="Z20" s="882"/>
      <c r="AA20" s="883"/>
      <c r="AB20" s="884"/>
      <c r="AC20" s="875"/>
      <c r="AD20" s="885"/>
      <c r="AE20" s="886" t="s">
        <v>1982</v>
      </c>
      <c r="AF20" s="880" t="s">
        <v>1982</v>
      </c>
      <c r="AG20" s="1074"/>
      <c r="AH20" s="882"/>
      <c r="AI20" s="887"/>
      <c r="AJ20" s="888"/>
      <c r="AK20" s="196">
        <f t="shared" si="0"/>
        <v>0</v>
      </c>
      <c r="AL20" s="196">
        <f t="shared" si="1"/>
        <v>0</v>
      </c>
      <c r="AM20" s="888"/>
      <c r="AN20" s="888"/>
      <c r="AO20" s="888"/>
      <c r="AP20" s="888"/>
      <c r="AQ20" s="888"/>
      <c r="AR20" s="144">
        <f t="shared" si="2"/>
        <v>0</v>
      </c>
      <c r="AS20" s="642">
        <f t="shared" si="3"/>
        <v>0</v>
      </c>
      <c r="AT20" s="904"/>
      <c r="AU20" s="882"/>
      <c r="AV20" s="909"/>
      <c r="AW20" s="910"/>
      <c r="AX20" s="911"/>
      <c r="AY20" s="877"/>
      <c r="AZ20" s="881"/>
      <c r="BA20" s="908"/>
      <c r="BB20" s="877"/>
      <c r="BC20" s="1210"/>
      <c r="BD20" s="877"/>
      <c r="BE20" s="881"/>
      <c r="BF20" s="908"/>
      <c r="BG20" s="877"/>
      <c r="BH20" s="1210"/>
      <c r="BI20" s="877"/>
      <c r="BJ20" s="881"/>
      <c r="BK20" s="908"/>
      <c r="BL20" s="877"/>
      <c r="BM20" s="877"/>
      <c r="BN20" s="877"/>
      <c r="BO20" s="881"/>
    </row>
    <row r="21" spans="1:67" s="118" customFormat="1" x14ac:dyDescent="0.25">
      <c r="A21" s="1153" t="s">
        <v>2573</v>
      </c>
      <c r="B21" s="874"/>
      <c r="C21" s="875"/>
      <c r="D21" s="875"/>
      <c r="E21" s="875"/>
      <c r="F21" s="874"/>
      <c r="G21" s="875"/>
      <c r="H21" s="876"/>
      <c r="I21" s="876"/>
      <c r="J21" s="875"/>
      <c r="K21" s="877"/>
      <c r="L21" s="877"/>
      <c r="M21" s="878"/>
      <c r="N21" s="877"/>
      <c r="O21" s="1208"/>
      <c r="P21" s="1230"/>
      <c r="Q21" s="1231"/>
      <c r="R21" s="879"/>
      <c r="S21" s="880" t="s">
        <v>1982</v>
      </c>
      <c r="T21" s="881"/>
      <c r="U21" s="881"/>
      <c r="V21" s="881"/>
      <c r="W21" s="881"/>
      <c r="X21" s="881"/>
      <c r="Y21" s="881"/>
      <c r="Z21" s="882"/>
      <c r="AA21" s="883"/>
      <c r="AB21" s="884"/>
      <c r="AC21" s="875"/>
      <c r="AD21" s="885"/>
      <c r="AE21" s="886" t="s">
        <v>1982</v>
      </c>
      <c r="AF21" s="880" t="s">
        <v>1982</v>
      </c>
      <c r="AG21" s="1074"/>
      <c r="AH21" s="882"/>
      <c r="AI21" s="887"/>
      <c r="AJ21" s="888"/>
      <c r="AK21" s="196">
        <f t="shared" si="0"/>
        <v>0</v>
      </c>
      <c r="AL21" s="196">
        <f t="shared" si="1"/>
        <v>0</v>
      </c>
      <c r="AM21" s="888"/>
      <c r="AN21" s="888"/>
      <c r="AO21" s="888"/>
      <c r="AP21" s="888"/>
      <c r="AQ21" s="888"/>
      <c r="AR21" s="144">
        <f t="shared" si="2"/>
        <v>0</v>
      </c>
      <c r="AS21" s="642">
        <f t="shared" si="3"/>
        <v>0</v>
      </c>
      <c r="AT21" s="904"/>
      <c r="AU21" s="882"/>
      <c r="AV21" s="909"/>
      <c r="AW21" s="910"/>
      <c r="AX21" s="911"/>
      <c r="AY21" s="877"/>
      <c r="AZ21" s="881"/>
      <c r="BA21" s="908"/>
      <c r="BB21" s="877"/>
      <c r="BC21" s="1210"/>
      <c r="BD21" s="877"/>
      <c r="BE21" s="881"/>
      <c r="BF21" s="908"/>
      <c r="BG21" s="877"/>
      <c r="BH21" s="1210"/>
      <c r="BI21" s="877"/>
      <c r="BJ21" s="881"/>
      <c r="BK21" s="908"/>
      <c r="BL21" s="877"/>
      <c r="BM21" s="877"/>
      <c r="BN21" s="877"/>
      <c r="BO21" s="881"/>
    </row>
    <row r="22" spans="1:67" s="118" customFormat="1" x14ac:dyDescent="0.25">
      <c r="A22" s="1153" t="s">
        <v>2574</v>
      </c>
      <c r="B22" s="874"/>
      <c r="C22" s="875"/>
      <c r="D22" s="875"/>
      <c r="E22" s="875"/>
      <c r="F22" s="874"/>
      <c r="G22" s="875"/>
      <c r="H22" s="876"/>
      <c r="I22" s="876"/>
      <c r="J22" s="875"/>
      <c r="K22" s="877"/>
      <c r="L22" s="877"/>
      <c r="M22" s="878"/>
      <c r="N22" s="877"/>
      <c r="O22" s="1208"/>
      <c r="P22" s="1230"/>
      <c r="Q22" s="1231"/>
      <c r="R22" s="879"/>
      <c r="S22" s="880" t="s">
        <v>1982</v>
      </c>
      <c r="T22" s="881"/>
      <c r="U22" s="881"/>
      <c r="V22" s="881"/>
      <c r="W22" s="881"/>
      <c r="X22" s="881"/>
      <c r="Y22" s="881"/>
      <c r="Z22" s="882"/>
      <c r="AA22" s="883"/>
      <c r="AB22" s="884"/>
      <c r="AC22" s="875"/>
      <c r="AD22" s="885"/>
      <c r="AE22" s="886" t="s">
        <v>1982</v>
      </c>
      <c r="AF22" s="880" t="s">
        <v>1982</v>
      </c>
      <c r="AG22" s="1074"/>
      <c r="AH22" s="882"/>
      <c r="AI22" s="887"/>
      <c r="AJ22" s="888"/>
      <c r="AK22" s="196">
        <f t="shared" si="0"/>
        <v>0</v>
      </c>
      <c r="AL22" s="196">
        <f t="shared" si="1"/>
        <v>0</v>
      </c>
      <c r="AM22" s="888"/>
      <c r="AN22" s="888"/>
      <c r="AO22" s="888"/>
      <c r="AP22" s="888"/>
      <c r="AQ22" s="888"/>
      <c r="AR22" s="144">
        <f t="shared" si="2"/>
        <v>0</v>
      </c>
      <c r="AS22" s="642">
        <f t="shared" si="3"/>
        <v>0</v>
      </c>
      <c r="AT22" s="904"/>
      <c r="AU22" s="882"/>
      <c r="AV22" s="909"/>
      <c r="AW22" s="910"/>
      <c r="AX22" s="911"/>
      <c r="AY22" s="877"/>
      <c r="AZ22" s="881"/>
      <c r="BA22" s="908"/>
      <c r="BB22" s="877"/>
      <c r="BC22" s="1210"/>
      <c r="BD22" s="877"/>
      <c r="BE22" s="881"/>
      <c r="BF22" s="908"/>
      <c r="BG22" s="877"/>
      <c r="BH22" s="1210"/>
      <c r="BI22" s="877"/>
      <c r="BJ22" s="881"/>
      <c r="BK22" s="908"/>
      <c r="BL22" s="877"/>
      <c r="BM22" s="877"/>
      <c r="BN22" s="877"/>
      <c r="BO22" s="881"/>
    </row>
    <row r="23" spans="1:67" s="118" customFormat="1" x14ac:dyDescent="0.25">
      <c r="A23" s="1153" t="s">
        <v>2575</v>
      </c>
      <c r="B23" s="874"/>
      <c r="C23" s="875"/>
      <c r="D23" s="875"/>
      <c r="E23" s="875"/>
      <c r="F23" s="874"/>
      <c r="G23" s="875"/>
      <c r="H23" s="876"/>
      <c r="I23" s="876"/>
      <c r="J23" s="875"/>
      <c r="K23" s="877"/>
      <c r="L23" s="877"/>
      <c r="M23" s="878"/>
      <c r="N23" s="877"/>
      <c r="O23" s="1208"/>
      <c r="P23" s="1230"/>
      <c r="Q23" s="1231"/>
      <c r="R23" s="879"/>
      <c r="S23" s="880" t="s">
        <v>1982</v>
      </c>
      <c r="T23" s="881"/>
      <c r="U23" s="881"/>
      <c r="V23" s="881"/>
      <c r="W23" s="881"/>
      <c r="X23" s="881"/>
      <c r="Y23" s="881"/>
      <c r="Z23" s="882"/>
      <c r="AA23" s="883"/>
      <c r="AB23" s="884"/>
      <c r="AC23" s="875"/>
      <c r="AD23" s="885"/>
      <c r="AE23" s="886" t="s">
        <v>1982</v>
      </c>
      <c r="AF23" s="880" t="s">
        <v>1982</v>
      </c>
      <c r="AG23" s="1074"/>
      <c r="AH23" s="882"/>
      <c r="AI23" s="887"/>
      <c r="AJ23" s="888"/>
      <c r="AK23" s="196">
        <f t="shared" si="0"/>
        <v>0</v>
      </c>
      <c r="AL23" s="196">
        <f t="shared" si="1"/>
        <v>0</v>
      </c>
      <c r="AM23" s="888"/>
      <c r="AN23" s="888"/>
      <c r="AO23" s="888"/>
      <c r="AP23" s="888"/>
      <c r="AQ23" s="888"/>
      <c r="AR23" s="144">
        <f t="shared" si="2"/>
        <v>0</v>
      </c>
      <c r="AS23" s="642">
        <f t="shared" si="3"/>
        <v>0</v>
      </c>
      <c r="AT23" s="904"/>
      <c r="AU23" s="882"/>
      <c r="AV23" s="909"/>
      <c r="AW23" s="910"/>
      <c r="AX23" s="911"/>
      <c r="AY23" s="877"/>
      <c r="AZ23" s="881"/>
      <c r="BA23" s="908"/>
      <c r="BB23" s="877"/>
      <c r="BC23" s="1210"/>
      <c r="BD23" s="877"/>
      <c r="BE23" s="881"/>
      <c r="BF23" s="908"/>
      <c r="BG23" s="877"/>
      <c r="BH23" s="1210"/>
      <c r="BI23" s="877"/>
      <c r="BJ23" s="881"/>
      <c r="BK23" s="908"/>
      <c r="BL23" s="877"/>
      <c r="BM23" s="877"/>
      <c r="BN23" s="877"/>
      <c r="BO23" s="881"/>
    </row>
    <row r="24" spans="1:67" s="118" customFormat="1" x14ac:dyDescent="0.25">
      <c r="A24" s="1153" t="s">
        <v>2576</v>
      </c>
      <c r="B24" s="874"/>
      <c r="C24" s="875"/>
      <c r="D24" s="875"/>
      <c r="E24" s="875"/>
      <c r="F24" s="874"/>
      <c r="G24" s="875"/>
      <c r="H24" s="876"/>
      <c r="I24" s="876"/>
      <c r="J24" s="875"/>
      <c r="K24" s="877"/>
      <c r="L24" s="877"/>
      <c r="M24" s="878"/>
      <c r="N24" s="877"/>
      <c r="O24" s="1208"/>
      <c r="P24" s="1230"/>
      <c r="Q24" s="1231"/>
      <c r="R24" s="879"/>
      <c r="S24" s="880" t="s">
        <v>1982</v>
      </c>
      <c r="T24" s="881"/>
      <c r="U24" s="881"/>
      <c r="V24" s="881"/>
      <c r="W24" s="881"/>
      <c r="X24" s="881"/>
      <c r="Y24" s="881"/>
      <c r="Z24" s="882"/>
      <c r="AA24" s="883"/>
      <c r="AB24" s="884"/>
      <c r="AC24" s="875"/>
      <c r="AD24" s="885"/>
      <c r="AE24" s="886" t="s">
        <v>1982</v>
      </c>
      <c r="AF24" s="880" t="s">
        <v>1982</v>
      </c>
      <c r="AG24" s="1074"/>
      <c r="AH24" s="882"/>
      <c r="AI24" s="887"/>
      <c r="AJ24" s="888"/>
      <c r="AK24" s="196">
        <f t="shared" si="0"/>
        <v>0</v>
      </c>
      <c r="AL24" s="196">
        <f t="shared" si="1"/>
        <v>0</v>
      </c>
      <c r="AM24" s="888"/>
      <c r="AN24" s="888"/>
      <c r="AO24" s="888"/>
      <c r="AP24" s="888"/>
      <c r="AQ24" s="888"/>
      <c r="AR24" s="144">
        <f t="shared" si="2"/>
        <v>0</v>
      </c>
      <c r="AS24" s="642">
        <f t="shared" si="3"/>
        <v>0</v>
      </c>
      <c r="AT24" s="904"/>
      <c r="AU24" s="882"/>
      <c r="AV24" s="909"/>
      <c r="AW24" s="910"/>
      <c r="AX24" s="911"/>
      <c r="AY24" s="877"/>
      <c r="AZ24" s="881"/>
      <c r="BA24" s="908"/>
      <c r="BB24" s="877"/>
      <c r="BC24" s="1210"/>
      <c r="BD24" s="877"/>
      <c r="BE24" s="881"/>
      <c r="BF24" s="908"/>
      <c r="BG24" s="877"/>
      <c r="BH24" s="1210"/>
      <c r="BI24" s="877"/>
      <c r="BJ24" s="881"/>
      <c r="BK24" s="908"/>
      <c r="BL24" s="877"/>
      <c r="BM24" s="877"/>
      <c r="BN24" s="877"/>
      <c r="BO24" s="881"/>
    </row>
    <row r="25" spans="1:67" s="118" customFormat="1" x14ac:dyDescent="0.25">
      <c r="A25" s="1153" t="s">
        <v>2577</v>
      </c>
      <c r="B25" s="874"/>
      <c r="C25" s="875"/>
      <c r="D25" s="875"/>
      <c r="E25" s="875"/>
      <c r="F25" s="874"/>
      <c r="G25" s="875"/>
      <c r="H25" s="876"/>
      <c r="I25" s="876"/>
      <c r="J25" s="875"/>
      <c r="K25" s="877"/>
      <c r="L25" s="877"/>
      <c r="M25" s="878"/>
      <c r="N25" s="877"/>
      <c r="O25" s="1208"/>
      <c r="P25" s="1230"/>
      <c r="Q25" s="1231"/>
      <c r="R25" s="879"/>
      <c r="S25" s="880" t="s">
        <v>1982</v>
      </c>
      <c r="T25" s="881"/>
      <c r="U25" s="881"/>
      <c r="V25" s="881"/>
      <c r="W25" s="881"/>
      <c r="X25" s="881"/>
      <c r="Y25" s="881"/>
      <c r="Z25" s="882"/>
      <c r="AA25" s="883"/>
      <c r="AB25" s="884"/>
      <c r="AC25" s="875"/>
      <c r="AD25" s="885"/>
      <c r="AE25" s="886" t="s">
        <v>1982</v>
      </c>
      <c r="AF25" s="880" t="s">
        <v>1982</v>
      </c>
      <c r="AG25" s="1074"/>
      <c r="AH25" s="882"/>
      <c r="AI25" s="887"/>
      <c r="AJ25" s="888"/>
      <c r="AK25" s="196">
        <f t="shared" si="0"/>
        <v>0</v>
      </c>
      <c r="AL25" s="196">
        <f t="shared" si="1"/>
        <v>0</v>
      </c>
      <c r="AM25" s="888"/>
      <c r="AN25" s="888"/>
      <c r="AO25" s="888"/>
      <c r="AP25" s="888"/>
      <c r="AQ25" s="888"/>
      <c r="AR25" s="144">
        <f t="shared" si="2"/>
        <v>0</v>
      </c>
      <c r="AS25" s="642">
        <f t="shared" si="3"/>
        <v>0</v>
      </c>
      <c r="AT25" s="904"/>
      <c r="AU25" s="882"/>
      <c r="AV25" s="909"/>
      <c r="AW25" s="910"/>
      <c r="AX25" s="911"/>
      <c r="AY25" s="877"/>
      <c r="AZ25" s="881"/>
      <c r="BA25" s="908"/>
      <c r="BB25" s="877"/>
      <c r="BC25" s="1210"/>
      <c r="BD25" s="877"/>
      <c r="BE25" s="881"/>
      <c r="BF25" s="908"/>
      <c r="BG25" s="877"/>
      <c r="BH25" s="1210"/>
      <c r="BI25" s="877"/>
      <c r="BJ25" s="881"/>
      <c r="BK25" s="908"/>
      <c r="BL25" s="877"/>
      <c r="BM25" s="877"/>
      <c r="BN25" s="877"/>
      <c r="BO25" s="881"/>
    </row>
    <row r="26" spans="1:67" s="118" customFormat="1" x14ac:dyDescent="0.25">
      <c r="A26" s="1153" t="s">
        <v>2578</v>
      </c>
      <c r="B26" s="874"/>
      <c r="C26" s="875"/>
      <c r="D26" s="875"/>
      <c r="E26" s="875"/>
      <c r="F26" s="874"/>
      <c r="G26" s="875"/>
      <c r="H26" s="876"/>
      <c r="I26" s="876"/>
      <c r="J26" s="875"/>
      <c r="K26" s="877"/>
      <c r="L26" s="877"/>
      <c r="M26" s="878"/>
      <c r="N26" s="877"/>
      <c r="O26" s="1208"/>
      <c r="P26" s="1230"/>
      <c r="Q26" s="1231"/>
      <c r="R26" s="879"/>
      <c r="S26" s="880" t="s">
        <v>1982</v>
      </c>
      <c r="T26" s="881"/>
      <c r="U26" s="881"/>
      <c r="V26" s="881"/>
      <c r="W26" s="881"/>
      <c r="X26" s="881"/>
      <c r="Y26" s="881"/>
      <c r="Z26" s="882"/>
      <c r="AA26" s="883"/>
      <c r="AB26" s="884"/>
      <c r="AC26" s="875"/>
      <c r="AD26" s="885"/>
      <c r="AE26" s="886" t="s">
        <v>1982</v>
      </c>
      <c r="AF26" s="880" t="s">
        <v>1982</v>
      </c>
      <c r="AG26" s="1074"/>
      <c r="AH26" s="882"/>
      <c r="AI26" s="887"/>
      <c r="AJ26" s="888"/>
      <c r="AK26" s="196">
        <f t="shared" si="0"/>
        <v>0</v>
      </c>
      <c r="AL26" s="196">
        <f t="shared" si="1"/>
        <v>0</v>
      </c>
      <c r="AM26" s="888"/>
      <c r="AN26" s="888"/>
      <c r="AO26" s="888"/>
      <c r="AP26" s="888"/>
      <c r="AQ26" s="888"/>
      <c r="AR26" s="144">
        <f t="shared" si="2"/>
        <v>0</v>
      </c>
      <c r="AS26" s="642">
        <f t="shared" si="3"/>
        <v>0</v>
      </c>
      <c r="AT26" s="904"/>
      <c r="AU26" s="882"/>
      <c r="AV26" s="909"/>
      <c r="AW26" s="910"/>
      <c r="AX26" s="911"/>
      <c r="AY26" s="877"/>
      <c r="AZ26" s="881"/>
      <c r="BA26" s="908"/>
      <c r="BB26" s="877"/>
      <c r="BC26" s="1210"/>
      <c r="BD26" s="877"/>
      <c r="BE26" s="881"/>
      <c r="BF26" s="908"/>
      <c r="BG26" s="877"/>
      <c r="BH26" s="1210"/>
      <c r="BI26" s="877"/>
      <c r="BJ26" s="881"/>
      <c r="BK26" s="908"/>
      <c r="BL26" s="877"/>
      <c r="BM26" s="877"/>
      <c r="BN26" s="877"/>
      <c r="BO26" s="881"/>
    </row>
    <row r="27" spans="1:67" s="118" customFormat="1" x14ac:dyDescent="0.25">
      <c r="A27" s="1153" t="s">
        <v>2579</v>
      </c>
      <c r="B27" s="874"/>
      <c r="C27" s="875"/>
      <c r="D27" s="875"/>
      <c r="E27" s="875"/>
      <c r="F27" s="874"/>
      <c r="G27" s="875"/>
      <c r="H27" s="876"/>
      <c r="I27" s="876"/>
      <c r="J27" s="875"/>
      <c r="K27" s="877"/>
      <c r="L27" s="877"/>
      <c r="M27" s="878"/>
      <c r="N27" s="877"/>
      <c r="O27" s="1208"/>
      <c r="P27" s="1230"/>
      <c r="Q27" s="1231"/>
      <c r="R27" s="879"/>
      <c r="S27" s="880" t="s">
        <v>1982</v>
      </c>
      <c r="T27" s="881"/>
      <c r="U27" s="881"/>
      <c r="V27" s="881"/>
      <c r="W27" s="881"/>
      <c r="X27" s="881"/>
      <c r="Y27" s="881"/>
      <c r="Z27" s="882"/>
      <c r="AA27" s="883"/>
      <c r="AB27" s="884"/>
      <c r="AC27" s="875"/>
      <c r="AD27" s="885"/>
      <c r="AE27" s="886" t="s">
        <v>1982</v>
      </c>
      <c r="AF27" s="880" t="s">
        <v>1982</v>
      </c>
      <c r="AG27" s="1074"/>
      <c r="AH27" s="882"/>
      <c r="AI27" s="887"/>
      <c r="AJ27" s="888"/>
      <c r="AK27" s="196">
        <f t="shared" si="0"/>
        <v>0</v>
      </c>
      <c r="AL27" s="196">
        <f t="shared" si="1"/>
        <v>0</v>
      </c>
      <c r="AM27" s="888"/>
      <c r="AN27" s="888"/>
      <c r="AO27" s="888"/>
      <c r="AP27" s="888"/>
      <c r="AQ27" s="888"/>
      <c r="AR27" s="144">
        <f t="shared" si="2"/>
        <v>0</v>
      </c>
      <c r="AS27" s="642">
        <f t="shared" si="3"/>
        <v>0</v>
      </c>
      <c r="AT27" s="904"/>
      <c r="AU27" s="882"/>
      <c r="AV27" s="909"/>
      <c r="AW27" s="910"/>
      <c r="AX27" s="911"/>
      <c r="AY27" s="877"/>
      <c r="AZ27" s="881"/>
      <c r="BA27" s="908"/>
      <c r="BB27" s="877"/>
      <c r="BC27" s="1210"/>
      <c r="BD27" s="877"/>
      <c r="BE27" s="881"/>
      <c r="BF27" s="908"/>
      <c r="BG27" s="877"/>
      <c r="BH27" s="1210"/>
      <c r="BI27" s="877"/>
      <c r="BJ27" s="881"/>
      <c r="BK27" s="908"/>
      <c r="BL27" s="877"/>
      <c r="BM27" s="877"/>
      <c r="BN27" s="877"/>
      <c r="BO27" s="881"/>
    </row>
    <row r="28" spans="1:67" s="118" customFormat="1" x14ac:dyDescent="0.25">
      <c r="A28" s="1153" t="s">
        <v>2580</v>
      </c>
      <c r="B28" s="874"/>
      <c r="C28" s="875"/>
      <c r="D28" s="875"/>
      <c r="E28" s="875"/>
      <c r="F28" s="874"/>
      <c r="G28" s="875"/>
      <c r="H28" s="876"/>
      <c r="I28" s="876"/>
      <c r="J28" s="875"/>
      <c r="K28" s="877"/>
      <c r="L28" s="877"/>
      <c r="M28" s="878"/>
      <c r="N28" s="877"/>
      <c r="O28" s="1208"/>
      <c r="P28" s="1230"/>
      <c r="Q28" s="1231"/>
      <c r="R28" s="879"/>
      <c r="S28" s="880" t="s">
        <v>1982</v>
      </c>
      <c r="T28" s="881"/>
      <c r="U28" s="881"/>
      <c r="V28" s="881"/>
      <c r="W28" s="881"/>
      <c r="X28" s="881"/>
      <c r="Y28" s="881"/>
      <c r="Z28" s="882"/>
      <c r="AA28" s="883"/>
      <c r="AB28" s="884"/>
      <c r="AC28" s="875"/>
      <c r="AD28" s="885"/>
      <c r="AE28" s="886" t="s">
        <v>1982</v>
      </c>
      <c r="AF28" s="880" t="s">
        <v>1982</v>
      </c>
      <c r="AG28" s="1074"/>
      <c r="AH28" s="882"/>
      <c r="AI28" s="887"/>
      <c r="AJ28" s="888"/>
      <c r="AK28" s="196">
        <f t="shared" si="0"/>
        <v>0</v>
      </c>
      <c r="AL28" s="196">
        <f t="shared" si="1"/>
        <v>0</v>
      </c>
      <c r="AM28" s="888"/>
      <c r="AN28" s="888"/>
      <c r="AO28" s="888"/>
      <c r="AP28" s="888"/>
      <c r="AQ28" s="888"/>
      <c r="AR28" s="144">
        <f t="shared" si="2"/>
        <v>0</v>
      </c>
      <c r="AS28" s="642">
        <f t="shared" si="3"/>
        <v>0</v>
      </c>
      <c r="AT28" s="904"/>
      <c r="AU28" s="882"/>
      <c r="AV28" s="909"/>
      <c r="AW28" s="910"/>
      <c r="AX28" s="911"/>
      <c r="AY28" s="877"/>
      <c r="AZ28" s="881"/>
      <c r="BA28" s="908"/>
      <c r="BB28" s="877"/>
      <c r="BC28" s="1210"/>
      <c r="BD28" s="877"/>
      <c r="BE28" s="881"/>
      <c r="BF28" s="908"/>
      <c r="BG28" s="877"/>
      <c r="BH28" s="1210"/>
      <c r="BI28" s="877"/>
      <c r="BJ28" s="881"/>
      <c r="BK28" s="908"/>
      <c r="BL28" s="877"/>
      <c r="BM28" s="877"/>
      <c r="BN28" s="877"/>
      <c r="BO28" s="881"/>
    </row>
    <row r="29" spans="1:67" s="118" customFormat="1" x14ac:dyDescent="0.25">
      <c r="A29" s="1153" t="s">
        <v>2581</v>
      </c>
      <c r="B29" s="874"/>
      <c r="C29" s="875"/>
      <c r="D29" s="875"/>
      <c r="E29" s="875"/>
      <c r="F29" s="874"/>
      <c r="G29" s="875"/>
      <c r="H29" s="876"/>
      <c r="I29" s="876"/>
      <c r="J29" s="875"/>
      <c r="K29" s="877"/>
      <c r="L29" s="877"/>
      <c r="M29" s="878"/>
      <c r="N29" s="877"/>
      <c r="O29" s="1208"/>
      <c r="P29" s="1230"/>
      <c r="Q29" s="1231"/>
      <c r="R29" s="879"/>
      <c r="S29" s="880" t="s">
        <v>1982</v>
      </c>
      <c r="T29" s="881"/>
      <c r="U29" s="881"/>
      <c r="V29" s="881"/>
      <c r="W29" s="881"/>
      <c r="X29" s="881"/>
      <c r="Y29" s="881"/>
      <c r="Z29" s="882"/>
      <c r="AA29" s="883"/>
      <c r="AB29" s="884"/>
      <c r="AC29" s="875"/>
      <c r="AD29" s="885"/>
      <c r="AE29" s="886" t="s">
        <v>1982</v>
      </c>
      <c r="AF29" s="880" t="s">
        <v>1982</v>
      </c>
      <c r="AG29" s="1074"/>
      <c r="AH29" s="882"/>
      <c r="AI29" s="887"/>
      <c r="AJ29" s="888"/>
      <c r="AK29" s="196">
        <f t="shared" si="0"/>
        <v>0</v>
      </c>
      <c r="AL29" s="196">
        <f t="shared" si="1"/>
        <v>0</v>
      </c>
      <c r="AM29" s="888"/>
      <c r="AN29" s="888"/>
      <c r="AO29" s="888"/>
      <c r="AP29" s="888"/>
      <c r="AQ29" s="888"/>
      <c r="AR29" s="144">
        <f t="shared" si="2"/>
        <v>0</v>
      </c>
      <c r="AS29" s="642">
        <f t="shared" si="3"/>
        <v>0</v>
      </c>
      <c r="AT29" s="904"/>
      <c r="AU29" s="882"/>
      <c r="AV29" s="909"/>
      <c r="AW29" s="910"/>
      <c r="AX29" s="911"/>
      <c r="AY29" s="877"/>
      <c r="AZ29" s="881"/>
      <c r="BA29" s="908"/>
      <c r="BB29" s="877"/>
      <c r="BC29" s="1210"/>
      <c r="BD29" s="877"/>
      <c r="BE29" s="881"/>
      <c r="BF29" s="908"/>
      <c r="BG29" s="877"/>
      <c r="BH29" s="1210"/>
      <c r="BI29" s="877"/>
      <c r="BJ29" s="881"/>
      <c r="BK29" s="908"/>
      <c r="BL29" s="877"/>
      <c r="BM29" s="877"/>
      <c r="BN29" s="877"/>
      <c r="BO29" s="881"/>
    </row>
    <row r="30" spans="1:67" s="118" customFormat="1" x14ac:dyDescent="0.25">
      <c r="A30" s="1153" t="s">
        <v>2582</v>
      </c>
      <c r="B30" s="874"/>
      <c r="C30" s="875"/>
      <c r="D30" s="875"/>
      <c r="E30" s="875"/>
      <c r="F30" s="874"/>
      <c r="G30" s="875"/>
      <c r="H30" s="876"/>
      <c r="I30" s="876"/>
      <c r="J30" s="875"/>
      <c r="K30" s="877"/>
      <c r="L30" s="877"/>
      <c r="M30" s="878"/>
      <c r="N30" s="877"/>
      <c r="O30" s="1208"/>
      <c r="P30" s="1230"/>
      <c r="Q30" s="1231"/>
      <c r="R30" s="879"/>
      <c r="S30" s="880" t="s">
        <v>1982</v>
      </c>
      <c r="T30" s="881"/>
      <c r="U30" s="881"/>
      <c r="V30" s="881"/>
      <c r="W30" s="881"/>
      <c r="X30" s="881"/>
      <c r="Y30" s="881"/>
      <c r="Z30" s="882"/>
      <c r="AA30" s="883"/>
      <c r="AB30" s="884"/>
      <c r="AC30" s="875"/>
      <c r="AD30" s="885"/>
      <c r="AE30" s="886" t="s">
        <v>1982</v>
      </c>
      <c r="AF30" s="880" t="s">
        <v>1982</v>
      </c>
      <c r="AG30" s="1074"/>
      <c r="AH30" s="882"/>
      <c r="AI30" s="887"/>
      <c r="AJ30" s="888"/>
      <c r="AK30" s="196">
        <f t="shared" si="0"/>
        <v>0</v>
      </c>
      <c r="AL30" s="196">
        <f t="shared" si="1"/>
        <v>0</v>
      </c>
      <c r="AM30" s="888"/>
      <c r="AN30" s="888"/>
      <c r="AO30" s="888"/>
      <c r="AP30" s="888"/>
      <c r="AQ30" s="888"/>
      <c r="AR30" s="144">
        <f t="shared" si="2"/>
        <v>0</v>
      </c>
      <c r="AS30" s="642">
        <f t="shared" si="3"/>
        <v>0</v>
      </c>
      <c r="AT30" s="904"/>
      <c r="AU30" s="882"/>
      <c r="AV30" s="909"/>
      <c r="AW30" s="910"/>
      <c r="AX30" s="911"/>
      <c r="AY30" s="877"/>
      <c r="AZ30" s="881"/>
      <c r="BA30" s="908"/>
      <c r="BB30" s="877"/>
      <c r="BC30" s="1210"/>
      <c r="BD30" s="877"/>
      <c r="BE30" s="881"/>
      <c r="BF30" s="908"/>
      <c r="BG30" s="877"/>
      <c r="BH30" s="1210"/>
      <c r="BI30" s="877"/>
      <c r="BJ30" s="881"/>
      <c r="BK30" s="908"/>
      <c r="BL30" s="877"/>
      <c r="BM30" s="877"/>
      <c r="BN30" s="877"/>
      <c r="BO30" s="881"/>
    </row>
    <row r="31" spans="1:67" s="118" customFormat="1" x14ac:dyDescent="0.25">
      <c r="A31" s="1153" t="s">
        <v>2583</v>
      </c>
      <c r="B31" s="874"/>
      <c r="C31" s="875"/>
      <c r="D31" s="875"/>
      <c r="E31" s="875"/>
      <c r="F31" s="874"/>
      <c r="G31" s="875"/>
      <c r="H31" s="876"/>
      <c r="I31" s="876"/>
      <c r="J31" s="875"/>
      <c r="K31" s="877"/>
      <c r="L31" s="877"/>
      <c r="M31" s="878"/>
      <c r="N31" s="877"/>
      <c r="O31" s="1208"/>
      <c r="P31" s="1230"/>
      <c r="Q31" s="1231"/>
      <c r="R31" s="879"/>
      <c r="S31" s="880" t="s">
        <v>1982</v>
      </c>
      <c r="T31" s="881"/>
      <c r="U31" s="881"/>
      <c r="V31" s="881"/>
      <c r="W31" s="881"/>
      <c r="X31" s="881"/>
      <c r="Y31" s="881"/>
      <c r="Z31" s="882"/>
      <c r="AA31" s="883"/>
      <c r="AB31" s="884"/>
      <c r="AC31" s="875"/>
      <c r="AD31" s="885"/>
      <c r="AE31" s="886" t="s">
        <v>1982</v>
      </c>
      <c r="AF31" s="880" t="s">
        <v>1982</v>
      </c>
      <c r="AG31" s="1074"/>
      <c r="AH31" s="882"/>
      <c r="AI31" s="887"/>
      <c r="AJ31" s="888"/>
      <c r="AK31" s="196">
        <f t="shared" si="0"/>
        <v>0</v>
      </c>
      <c r="AL31" s="196">
        <f t="shared" si="1"/>
        <v>0</v>
      </c>
      <c r="AM31" s="888"/>
      <c r="AN31" s="888"/>
      <c r="AO31" s="888"/>
      <c r="AP31" s="888"/>
      <c r="AQ31" s="888"/>
      <c r="AR31" s="144">
        <f t="shared" si="2"/>
        <v>0</v>
      </c>
      <c r="AS31" s="642">
        <f t="shared" si="3"/>
        <v>0</v>
      </c>
      <c r="AT31" s="904"/>
      <c r="AU31" s="882"/>
      <c r="AV31" s="909"/>
      <c r="AW31" s="910"/>
      <c r="AX31" s="911"/>
      <c r="AY31" s="877"/>
      <c r="AZ31" s="881"/>
      <c r="BA31" s="908"/>
      <c r="BB31" s="877"/>
      <c r="BC31" s="1210"/>
      <c r="BD31" s="877"/>
      <c r="BE31" s="881"/>
      <c r="BF31" s="908"/>
      <c r="BG31" s="877"/>
      <c r="BH31" s="1210"/>
      <c r="BI31" s="877"/>
      <c r="BJ31" s="881"/>
      <c r="BK31" s="908"/>
      <c r="BL31" s="877"/>
      <c r="BM31" s="877"/>
      <c r="BN31" s="877"/>
      <c r="BO31" s="881"/>
    </row>
    <row r="32" spans="1:67" s="118" customFormat="1" x14ac:dyDescent="0.25">
      <c r="A32" s="1153" t="s">
        <v>2584</v>
      </c>
      <c r="B32" s="874"/>
      <c r="C32" s="875"/>
      <c r="D32" s="875"/>
      <c r="E32" s="875"/>
      <c r="F32" s="874"/>
      <c r="G32" s="875"/>
      <c r="H32" s="876"/>
      <c r="I32" s="876"/>
      <c r="J32" s="875"/>
      <c r="K32" s="877"/>
      <c r="L32" s="877"/>
      <c r="M32" s="878"/>
      <c r="N32" s="877"/>
      <c r="O32" s="1208"/>
      <c r="P32" s="1230"/>
      <c r="Q32" s="1231"/>
      <c r="R32" s="879"/>
      <c r="S32" s="880" t="s">
        <v>1982</v>
      </c>
      <c r="T32" s="881"/>
      <c r="U32" s="881"/>
      <c r="V32" s="881"/>
      <c r="W32" s="881"/>
      <c r="X32" s="881"/>
      <c r="Y32" s="881"/>
      <c r="Z32" s="882"/>
      <c r="AA32" s="883"/>
      <c r="AB32" s="884"/>
      <c r="AC32" s="875"/>
      <c r="AD32" s="885"/>
      <c r="AE32" s="886" t="s">
        <v>1982</v>
      </c>
      <c r="AF32" s="880" t="s">
        <v>1982</v>
      </c>
      <c r="AG32" s="1074"/>
      <c r="AH32" s="882"/>
      <c r="AI32" s="887"/>
      <c r="AJ32" s="888"/>
      <c r="AK32" s="196">
        <f t="shared" si="0"/>
        <v>0</v>
      </c>
      <c r="AL32" s="196">
        <f t="shared" si="1"/>
        <v>0</v>
      </c>
      <c r="AM32" s="888"/>
      <c r="AN32" s="888"/>
      <c r="AO32" s="888"/>
      <c r="AP32" s="888"/>
      <c r="AQ32" s="888"/>
      <c r="AR32" s="144">
        <f t="shared" si="2"/>
        <v>0</v>
      </c>
      <c r="AS32" s="642">
        <f t="shared" si="3"/>
        <v>0</v>
      </c>
      <c r="AT32" s="904"/>
      <c r="AU32" s="882"/>
      <c r="AV32" s="909"/>
      <c r="AW32" s="910"/>
      <c r="AX32" s="912"/>
      <c r="AY32" s="877"/>
      <c r="AZ32" s="881"/>
      <c r="BA32" s="908"/>
      <c r="BB32" s="877"/>
      <c r="BC32" s="1210"/>
      <c r="BD32" s="877"/>
      <c r="BE32" s="881"/>
      <c r="BF32" s="908"/>
      <c r="BG32" s="877"/>
      <c r="BH32" s="1210"/>
      <c r="BI32" s="877"/>
      <c r="BJ32" s="881"/>
      <c r="BK32" s="908"/>
      <c r="BL32" s="877"/>
      <c r="BM32" s="877"/>
      <c r="BN32" s="877"/>
      <c r="BO32" s="881"/>
    </row>
    <row r="33" spans="1:67" s="118" customFormat="1" x14ac:dyDescent="0.25">
      <c r="A33" s="1153" t="s">
        <v>2585</v>
      </c>
      <c r="B33" s="874"/>
      <c r="C33" s="875"/>
      <c r="D33" s="875"/>
      <c r="E33" s="875"/>
      <c r="F33" s="874"/>
      <c r="G33" s="875"/>
      <c r="H33" s="876"/>
      <c r="I33" s="876"/>
      <c r="J33" s="875"/>
      <c r="K33" s="877"/>
      <c r="L33" s="877"/>
      <c r="M33" s="878"/>
      <c r="N33" s="877"/>
      <c r="O33" s="1208"/>
      <c r="P33" s="1230"/>
      <c r="Q33" s="1231"/>
      <c r="R33" s="879"/>
      <c r="S33" s="880" t="s">
        <v>1982</v>
      </c>
      <c r="T33" s="881"/>
      <c r="U33" s="881"/>
      <c r="V33" s="881"/>
      <c r="W33" s="881"/>
      <c r="X33" s="881"/>
      <c r="Y33" s="881"/>
      <c r="Z33" s="882"/>
      <c r="AA33" s="883"/>
      <c r="AB33" s="884"/>
      <c r="AC33" s="875"/>
      <c r="AD33" s="885"/>
      <c r="AE33" s="886" t="s">
        <v>1982</v>
      </c>
      <c r="AF33" s="880" t="s">
        <v>1982</v>
      </c>
      <c r="AG33" s="1074"/>
      <c r="AH33" s="882"/>
      <c r="AI33" s="887"/>
      <c r="AJ33" s="888"/>
      <c r="AK33" s="196">
        <f t="shared" si="0"/>
        <v>0</v>
      </c>
      <c r="AL33" s="196">
        <f t="shared" si="1"/>
        <v>0</v>
      </c>
      <c r="AM33" s="888"/>
      <c r="AN33" s="888"/>
      <c r="AO33" s="888"/>
      <c r="AP33" s="888"/>
      <c r="AQ33" s="888"/>
      <c r="AR33" s="144">
        <f t="shared" si="2"/>
        <v>0</v>
      </c>
      <c r="AS33" s="642">
        <f t="shared" si="3"/>
        <v>0</v>
      </c>
      <c r="AT33" s="904"/>
      <c r="AU33" s="882"/>
      <c r="AV33" s="909"/>
      <c r="AW33" s="910"/>
      <c r="AX33" s="912"/>
      <c r="AY33" s="877"/>
      <c r="AZ33" s="881"/>
      <c r="BA33" s="908"/>
      <c r="BB33" s="877"/>
      <c r="BC33" s="1210"/>
      <c r="BD33" s="877"/>
      <c r="BE33" s="881"/>
      <c r="BF33" s="908"/>
      <c r="BG33" s="877"/>
      <c r="BH33" s="1210"/>
      <c r="BI33" s="877"/>
      <c r="BJ33" s="881"/>
      <c r="BK33" s="908"/>
      <c r="BL33" s="877"/>
      <c r="BM33" s="877"/>
      <c r="BN33" s="877"/>
      <c r="BO33" s="881"/>
    </row>
    <row r="34" spans="1:67" s="118" customFormat="1" x14ac:dyDescent="0.25">
      <c r="A34" s="1153" t="s">
        <v>2586</v>
      </c>
      <c r="B34" s="874"/>
      <c r="C34" s="875"/>
      <c r="D34" s="875"/>
      <c r="E34" s="875"/>
      <c r="F34" s="874"/>
      <c r="G34" s="875"/>
      <c r="H34" s="876"/>
      <c r="I34" s="876"/>
      <c r="J34" s="875"/>
      <c r="K34" s="877"/>
      <c r="L34" s="877"/>
      <c r="M34" s="878"/>
      <c r="N34" s="877"/>
      <c r="O34" s="1208"/>
      <c r="P34" s="1230"/>
      <c r="Q34" s="1231"/>
      <c r="R34" s="879"/>
      <c r="S34" s="880" t="s">
        <v>1982</v>
      </c>
      <c r="T34" s="881"/>
      <c r="U34" s="881"/>
      <c r="V34" s="881"/>
      <c r="W34" s="881"/>
      <c r="X34" s="881"/>
      <c r="Y34" s="881"/>
      <c r="Z34" s="882"/>
      <c r="AA34" s="883"/>
      <c r="AB34" s="884"/>
      <c r="AC34" s="875"/>
      <c r="AD34" s="885"/>
      <c r="AE34" s="886" t="s">
        <v>1982</v>
      </c>
      <c r="AF34" s="880" t="s">
        <v>1982</v>
      </c>
      <c r="AG34" s="1074"/>
      <c r="AH34" s="882"/>
      <c r="AI34" s="887"/>
      <c r="AJ34" s="888"/>
      <c r="AK34" s="196">
        <f t="shared" si="0"/>
        <v>0</v>
      </c>
      <c r="AL34" s="196">
        <f t="shared" si="1"/>
        <v>0</v>
      </c>
      <c r="AM34" s="888"/>
      <c r="AN34" s="888"/>
      <c r="AO34" s="888"/>
      <c r="AP34" s="888"/>
      <c r="AQ34" s="888"/>
      <c r="AR34" s="144">
        <f t="shared" si="2"/>
        <v>0</v>
      </c>
      <c r="AS34" s="642">
        <f t="shared" si="3"/>
        <v>0</v>
      </c>
      <c r="AT34" s="904"/>
      <c r="AU34" s="882"/>
      <c r="AV34" s="909"/>
      <c r="AW34" s="910"/>
      <c r="AX34" s="912"/>
      <c r="AY34" s="877"/>
      <c r="AZ34" s="881"/>
      <c r="BA34" s="908"/>
      <c r="BB34" s="877"/>
      <c r="BC34" s="1210"/>
      <c r="BD34" s="877"/>
      <c r="BE34" s="881"/>
      <c r="BF34" s="908"/>
      <c r="BG34" s="877"/>
      <c r="BH34" s="1210"/>
      <c r="BI34" s="877"/>
      <c r="BJ34" s="881"/>
      <c r="BK34" s="908"/>
      <c r="BL34" s="877"/>
      <c r="BM34" s="877"/>
      <c r="BN34" s="877"/>
      <c r="BO34" s="881"/>
    </row>
    <row r="35" spans="1:67" s="118" customFormat="1" x14ac:dyDescent="0.25">
      <c r="A35" s="1153" t="s">
        <v>2587</v>
      </c>
      <c r="B35" s="874"/>
      <c r="C35" s="875"/>
      <c r="D35" s="875"/>
      <c r="E35" s="875"/>
      <c r="F35" s="874"/>
      <c r="G35" s="875"/>
      <c r="H35" s="876"/>
      <c r="I35" s="876"/>
      <c r="J35" s="875"/>
      <c r="K35" s="877"/>
      <c r="L35" s="877"/>
      <c r="M35" s="878"/>
      <c r="N35" s="877"/>
      <c r="O35" s="1208"/>
      <c r="P35" s="1230"/>
      <c r="Q35" s="1231"/>
      <c r="R35" s="879"/>
      <c r="S35" s="880" t="s">
        <v>1982</v>
      </c>
      <c r="T35" s="881"/>
      <c r="U35" s="881"/>
      <c r="V35" s="881"/>
      <c r="W35" s="881"/>
      <c r="X35" s="881"/>
      <c r="Y35" s="881"/>
      <c r="Z35" s="882"/>
      <c r="AA35" s="883"/>
      <c r="AB35" s="884"/>
      <c r="AC35" s="875"/>
      <c r="AD35" s="885"/>
      <c r="AE35" s="886" t="s">
        <v>1982</v>
      </c>
      <c r="AF35" s="880" t="s">
        <v>1982</v>
      </c>
      <c r="AG35" s="1074"/>
      <c r="AH35" s="882"/>
      <c r="AI35" s="887"/>
      <c r="AJ35" s="888"/>
      <c r="AK35" s="196">
        <f t="shared" si="0"/>
        <v>0</v>
      </c>
      <c r="AL35" s="196">
        <f t="shared" si="1"/>
        <v>0</v>
      </c>
      <c r="AM35" s="888"/>
      <c r="AN35" s="888"/>
      <c r="AO35" s="888"/>
      <c r="AP35" s="888"/>
      <c r="AQ35" s="888"/>
      <c r="AR35" s="144">
        <f t="shared" si="2"/>
        <v>0</v>
      </c>
      <c r="AS35" s="642">
        <f t="shared" si="3"/>
        <v>0</v>
      </c>
      <c r="AT35" s="904"/>
      <c r="AU35" s="882"/>
      <c r="AV35" s="909"/>
      <c r="AW35" s="910"/>
      <c r="AX35" s="912"/>
      <c r="AY35" s="877"/>
      <c r="AZ35" s="881"/>
      <c r="BA35" s="908"/>
      <c r="BB35" s="877"/>
      <c r="BC35" s="1210"/>
      <c r="BD35" s="877"/>
      <c r="BE35" s="881"/>
      <c r="BF35" s="908"/>
      <c r="BG35" s="877"/>
      <c r="BH35" s="1210"/>
      <c r="BI35" s="877"/>
      <c r="BJ35" s="881"/>
      <c r="BK35" s="908"/>
      <c r="BL35" s="877"/>
      <c r="BM35" s="877"/>
      <c r="BN35" s="877"/>
      <c r="BO35" s="881"/>
    </row>
    <row r="36" spans="1:67" s="118" customFormat="1" x14ac:dyDescent="0.25">
      <c r="A36" s="1153" t="s">
        <v>2588</v>
      </c>
      <c r="B36" s="874"/>
      <c r="C36" s="875"/>
      <c r="D36" s="875"/>
      <c r="E36" s="875"/>
      <c r="F36" s="874"/>
      <c r="G36" s="875"/>
      <c r="H36" s="876"/>
      <c r="I36" s="876"/>
      <c r="J36" s="875"/>
      <c r="K36" s="877"/>
      <c r="L36" s="877"/>
      <c r="M36" s="878"/>
      <c r="N36" s="877"/>
      <c r="O36" s="1208"/>
      <c r="P36" s="1230"/>
      <c r="Q36" s="1231"/>
      <c r="R36" s="879"/>
      <c r="S36" s="880" t="s">
        <v>1982</v>
      </c>
      <c r="T36" s="881"/>
      <c r="U36" s="881"/>
      <c r="V36" s="881"/>
      <c r="W36" s="881"/>
      <c r="X36" s="881"/>
      <c r="Y36" s="881"/>
      <c r="Z36" s="882"/>
      <c r="AA36" s="883"/>
      <c r="AB36" s="884"/>
      <c r="AC36" s="875"/>
      <c r="AD36" s="885"/>
      <c r="AE36" s="886" t="s">
        <v>1982</v>
      </c>
      <c r="AF36" s="880" t="s">
        <v>1982</v>
      </c>
      <c r="AG36" s="1074"/>
      <c r="AH36" s="882"/>
      <c r="AI36" s="887"/>
      <c r="AJ36" s="888"/>
      <c r="AK36" s="196">
        <f t="shared" si="0"/>
        <v>0</v>
      </c>
      <c r="AL36" s="196">
        <f t="shared" si="1"/>
        <v>0</v>
      </c>
      <c r="AM36" s="888"/>
      <c r="AN36" s="888"/>
      <c r="AO36" s="888"/>
      <c r="AP36" s="888"/>
      <c r="AQ36" s="888"/>
      <c r="AR36" s="144">
        <f t="shared" si="2"/>
        <v>0</v>
      </c>
      <c r="AS36" s="642">
        <f t="shared" si="3"/>
        <v>0</v>
      </c>
      <c r="AT36" s="904"/>
      <c r="AU36" s="882"/>
      <c r="AV36" s="909"/>
      <c r="AW36" s="910"/>
      <c r="AX36" s="912"/>
      <c r="AY36" s="877"/>
      <c r="AZ36" s="881"/>
      <c r="BA36" s="908"/>
      <c r="BB36" s="877"/>
      <c r="BC36" s="1210"/>
      <c r="BD36" s="877"/>
      <c r="BE36" s="881"/>
      <c r="BF36" s="908"/>
      <c r="BG36" s="877"/>
      <c r="BH36" s="1210"/>
      <c r="BI36" s="877"/>
      <c r="BJ36" s="881"/>
      <c r="BK36" s="908"/>
      <c r="BL36" s="877"/>
      <c r="BM36" s="877"/>
      <c r="BN36" s="877"/>
      <c r="BO36" s="881"/>
    </row>
    <row r="37" spans="1:67" s="118" customFormat="1" x14ac:dyDescent="0.25">
      <c r="A37" s="1153" t="s">
        <v>2589</v>
      </c>
      <c r="B37" s="874"/>
      <c r="C37" s="875"/>
      <c r="D37" s="875"/>
      <c r="E37" s="875"/>
      <c r="F37" s="874"/>
      <c r="G37" s="875"/>
      <c r="H37" s="876"/>
      <c r="I37" s="876"/>
      <c r="J37" s="875"/>
      <c r="K37" s="877"/>
      <c r="L37" s="877"/>
      <c r="M37" s="878"/>
      <c r="N37" s="877"/>
      <c r="O37" s="1208"/>
      <c r="P37" s="1230"/>
      <c r="Q37" s="1231"/>
      <c r="R37" s="879"/>
      <c r="S37" s="880" t="s">
        <v>1982</v>
      </c>
      <c r="T37" s="881"/>
      <c r="U37" s="881"/>
      <c r="V37" s="881"/>
      <c r="W37" s="881"/>
      <c r="X37" s="881"/>
      <c r="Y37" s="881"/>
      <c r="Z37" s="882"/>
      <c r="AA37" s="883"/>
      <c r="AB37" s="884"/>
      <c r="AC37" s="875"/>
      <c r="AD37" s="885"/>
      <c r="AE37" s="886" t="s">
        <v>1982</v>
      </c>
      <c r="AF37" s="880" t="s">
        <v>1982</v>
      </c>
      <c r="AG37" s="1074"/>
      <c r="AH37" s="882"/>
      <c r="AI37" s="887"/>
      <c r="AJ37" s="888"/>
      <c r="AK37" s="196">
        <f t="shared" si="0"/>
        <v>0</v>
      </c>
      <c r="AL37" s="196">
        <f t="shared" si="1"/>
        <v>0</v>
      </c>
      <c r="AM37" s="888"/>
      <c r="AN37" s="888"/>
      <c r="AO37" s="888"/>
      <c r="AP37" s="888"/>
      <c r="AQ37" s="888"/>
      <c r="AR37" s="144">
        <f t="shared" si="2"/>
        <v>0</v>
      </c>
      <c r="AS37" s="642">
        <f t="shared" si="3"/>
        <v>0</v>
      </c>
      <c r="AT37" s="904"/>
      <c r="AU37" s="882"/>
      <c r="AV37" s="909"/>
      <c r="AW37" s="910"/>
      <c r="AX37" s="912"/>
      <c r="AY37" s="877"/>
      <c r="AZ37" s="881"/>
      <c r="BA37" s="908"/>
      <c r="BB37" s="877"/>
      <c r="BC37" s="1210"/>
      <c r="BD37" s="877"/>
      <c r="BE37" s="881"/>
      <c r="BF37" s="908"/>
      <c r="BG37" s="877"/>
      <c r="BH37" s="1210"/>
      <c r="BI37" s="877"/>
      <c r="BJ37" s="881"/>
      <c r="BK37" s="908"/>
      <c r="BL37" s="877"/>
      <c r="BM37" s="877"/>
      <c r="BN37" s="877"/>
      <c r="BO37" s="881"/>
    </row>
    <row r="38" spans="1:67" s="118" customFormat="1" x14ac:dyDescent="0.25">
      <c r="A38" s="1153" t="s">
        <v>2590</v>
      </c>
      <c r="B38" s="874"/>
      <c r="C38" s="875"/>
      <c r="D38" s="875"/>
      <c r="E38" s="875"/>
      <c r="F38" s="874"/>
      <c r="G38" s="875"/>
      <c r="H38" s="876"/>
      <c r="I38" s="876"/>
      <c r="J38" s="875"/>
      <c r="K38" s="877"/>
      <c r="L38" s="877"/>
      <c r="M38" s="878"/>
      <c r="N38" s="877"/>
      <c r="O38" s="1208"/>
      <c r="P38" s="1230"/>
      <c r="Q38" s="1231"/>
      <c r="R38" s="879"/>
      <c r="S38" s="880" t="s">
        <v>1982</v>
      </c>
      <c r="T38" s="881"/>
      <c r="U38" s="881"/>
      <c r="V38" s="881"/>
      <c r="W38" s="881"/>
      <c r="X38" s="881"/>
      <c r="Y38" s="881"/>
      <c r="Z38" s="882"/>
      <c r="AA38" s="883"/>
      <c r="AB38" s="884"/>
      <c r="AC38" s="875"/>
      <c r="AD38" s="885"/>
      <c r="AE38" s="886" t="s">
        <v>1982</v>
      </c>
      <c r="AF38" s="880" t="s">
        <v>1982</v>
      </c>
      <c r="AG38" s="1074"/>
      <c r="AH38" s="882"/>
      <c r="AI38" s="887"/>
      <c r="AJ38" s="888"/>
      <c r="AK38" s="196">
        <f t="shared" si="0"/>
        <v>0</v>
      </c>
      <c r="AL38" s="196">
        <f t="shared" si="1"/>
        <v>0</v>
      </c>
      <c r="AM38" s="888"/>
      <c r="AN38" s="888"/>
      <c r="AO38" s="888"/>
      <c r="AP38" s="888"/>
      <c r="AQ38" s="888"/>
      <c r="AR38" s="144">
        <f t="shared" si="2"/>
        <v>0</v>
      </c>
      <c r="AS38" s="642">
        <f t="shared" si="3"/>
        <v>0</v>
      </c>
      <c r="AT38" s="904"/>
      <c r="AU38" s="882"/>
      <c r="AV38" s="909"/>
      <c r="AW38" s="910"/>
      <c r="AX38" s="912"/>
      <c r="AY38" s="877"/>
      <c r="AZ38" s="881"/>
      <c r="BA38" s="908"/>
      <c r="BB38" s="877"/>
      <c r="BC38" s="1210"/>
      <c r="BD38" s="877"/>
      <c r="BE38" s="881"/>
      <c r="BF38" s="908"/>
      <c r="BG38" s="877"/>
      <c r="BH38" s="1210"/>
      <c r="BI38" s="877"/>
      <c r="BJ38" s="881"/>
      <c r="BK38" s="908"/>
      <c r="BL38" s="877"/>
      <c r="BM38" s="877"/>
      <c r="BN38" s="877"/>
      <c r="BO38" s="881"/>
    </row>
    <row r="39" spans="1:67" s="118" customFormat="1" x14ac:dyDescent="0.25">
      <c r="A39" s="1153" t="s">
        <v>2591</v>
      </c>
      <c r="B39" s="874"/>
      <c r="C39" s="875"/>
      <c r="D39" s="875"/>
      <c r="E39" s="875"/>
      <c r="F39" s="874"/>
      <c r="G39" s="875"/>
      <c r="H39" s="876"/>
      <c r="I39" s="876"/>
      <c r="J39" s="875"/>
      <c r="K39" s="877"/>
      <c r="L39" s="877"/>
      <c r="M39" s="878"/>
      <c r="N39" s="877"/>
      <c r="O39" s="1208"/>
      <c r="P39" s="1230"/>
      <c r="Q39" s="1231"/>
      <c r="R39" s="879"/>
      <c r="S39" s="880" t="s">
        <v>1982</v>
      </c>
      <c r="T39" s="881"/>
      <c r="U39" s="881"/>
      <c r="V39" s="881"/>
      <c r="W39" s="881"/>
      <c r="X39" s="881"/>
      <c r="Y39" s="881"/>
      <c r="Z39" s="882"/>
      <c r="AA39" s="883"/>
      <c r="AB39" s="884"/>
      <c r="AC39" s="875"/>
      <c r="AD39" s="885"/>
      <c r="AE39" s="886" t="s">
        <v>1982</v>
      </c>
      <c r="AF39" s="880" t="s">
        <v>1982</v>
      </c>
      <c r="AG39" s="1074"/>
      <c r="AH39" s="882"/>
      <c r="AI39" s="887"/>
      <c r="AJ39" s="888"/>
      <c r="AK39" s="196">
        <f t="shared" si="0"/>
        <v>0</v>
      </c>
      <c r="AL39" s="196">
        <f t="shared" si="1"/>
        <v>0</v>
      </c>
      <c r="AM39" s="888"/>
      <c r="AN39" s="888"/>
      <c r="AO39" s="888"/>
      <c r="AP39" s="888"/>
      <c r="AQ39" s="888"/>
      <c r="AR39" s="144">
        <f t="shared" si="2"/>
        <v>0</v>
      </c>
      <c r="AS39" s="642">
        <f t="shared" si="3"/>
        <v>0</v>
      </c>
      <c r="AT39" s="904"/>
      <c r="AU39" s="882"/>
      <c r="AV39" s="909"/>
      <c r="AW39" s="910"/>
      <c r="AX39" s="912"/>
      <c r="AY39" s="877"/>
      <c r="AZ39" s="881"/>
      <c r="BA39" s="908"/>
      <c r="BB39" s="877"/>
      <c r="BC39" s="1210"/>
      <c r="BD39" s="877"/>
      <c r="BE39" s="881"/>
      <c r="BF39" s="908"/>
      <c r="BG39" s="877"/>
      <c r="BH39" s="1210"/>
      <c r="BI39" s="877"/>
      <c r="BJ39" s="881"/>
      <c r="BK39" s="908"/>
      <c r="BL39" s="877"/>
      <c r="BM39" s="877"/>
      <c r="BN39" s="877"/>
      <c r="BO39" s="881"/>
    </row>
    <row r="40" spans="1:67" s="118" customFormat="1" x14ac:dyDescent="0.25">
      <c r="A40" s="1153" t="s">
        <v>2592</v>
      </c>
      <c r="B40" s="874"/>
      <c r="C40" s="875"/>
      <c r="D40" s="875"/>
      <c r="E40" s="875"/>
      <c r="F40" s="874"/>
      <c r="G40" s="875"/>
      <c r="H40" s="876"/>
      <c r="I40" s="876"/>
      <c r="J40" s="875"/>
      <c r="K40" s="877"/>
      <c r="L40" s="877"/>
      <c r="M40" s="878"/>
      <c r="N40" s="877"/>
      <c r="O40" s="1208"/>
      <c r="P40" s="1230"/>
      <c r="Q40" s="1231"/>
      <c r="R40" s="879"/>
      <c r="S40" s="880" t="s">
        <v>1982</v>
      </c>
      <c r="T40" s="881"/>
      <c r="U40" s="881"/>
      <c r="V40" s="881"/>
      <c r="W40" s="881"/>
      <c r="X40" s="881"/>
      <c r="Y40" s="881"/>
      <c r="Z40" s="882"/>
      <c r="AA40" s="883"/>
      <c r="AB40" s="884"/>
      <c r="AC40" s="875"/>
      <c r="AD40" s="885"/>
      <c r="AE40" s="886" t="s">
        <v>1982</v>
      </c>
      <c r="AF40" s="880" t="s">
        <v>1982</v>
      </c>
      <c r="AG40" s="1074"/>
      <c r="AH40" s="882"/>
      <c r="AI40" s="887"/>
      <c r="AJ40" s="888"/>
      <c r="AK40" s="196">
        <f t="shared" si="0"/>
        <v>0</v>
      </c>
      <c r="AL40" s="196">
        <f t="shared" si="1"/>
        <v>0</v>
      </c>
      <c r="AM40" s="888"/>
      <c r="AN40" s="888"/>
      <c r="AO40" s="888"/>
      <c r="AP40" s="888"/>
      <c r="AQ40" s="888"/>
      <c r="AR40" s="144">
        <f t="shared" si="2"/>
        <v>0</v>
      </c>
      <c r="AS40" s="642">
        <f t="shared" si="3"/>
        <v>0</v>
      </c>
      <c r="AT40" s="904"/>
      <c r="AU40" s="882"/>
      <c r="AV40" s="909"/>
      <c r="AW40" s="910"/>
      <c r="AX40" s="912"/>
      <c r="AY40" s="877"/>
      <c r="AZ40" s="881"/>
      <c r="BA40" s="908"/>
      <c r="BB40" s="877"/>
      <c r="BC40" s="1210"/>
      <c r="BD40" s="877"/>
      <c r="BE40" s="881"/>
      <c r="BF40" s="908"/>
      <c r="BG40" s="877"/>
      <c r="BH40" s="1210"/>
      <c r="BI40" s="877"/>
      <c r="BJ40" s="881"/>
      <c r="BK40" s="908"/>
      <c r="BL40" s="877"/>
      <c r="BM40" s="877"/>
      <c r="BN40" s="877"/>
      <c r="BO40" s="881"/>
    </row>
    <row r="41" spans="1:67" s="118" customFormat="1" x14ac:dyDescent="0.25">
      <c r="A41" s="1153" t="s">
        <v>2593</v>
      </c>
      <c r="B41" s="874"/>
      <c r="C41" s="875"/>
      <c r="D41" s="875"/>
      <c r="E41" s="875"/>
      <c r="F41" s="874"/>
      <c r="G41" s="875"/>
      <c r="H41" s="876"/>
      <c r="I41" s="876"/>
      <c r="J41" s="875"/>
      <c r="K41" s="877"/>
      <c r="L41" s="877"/>
      <c r="M41" s="878"/>
      <c r="N41" s="877"/>
      <c r="O41" s="1208"/>
      <c r="P41" s="1230"/>
      <c r="Q41" s="1231"/>
      <c r="R41" s="879"/>
      <c r="S41" s="880" t="s">
        <v>1982</v>
      </c>
      <c r="T41" s="881"/>
      <c r="U41" s="881"/>
      <c r="V41" s="881"/>
      <c r="W41" s="881"/>
      <c r="X41" s="881"/>
      <c r="Y41" s="881"/>
      <c r="Z41" s="882"/>
      <c r="AA41" s="883"/>
      <c r="AB41" s="884"/>
      <c r="AC41" s="875"/>
      <c r="AD41" s="885"/>
      <c r="AE41" s="886" t="s">
        <v>1982</v>
      </c>
      <c r="AF41" s="880" t="s">
        <v>1982</v>
      </c>
      <c r="AG41" s="1074"/>
      <c r="AH41" s="882"/>
      <c r="AI41" s="887"/>
      <c r="AJ41" s="888"/>
      <c r="AK41" s="196">
        <f t="shared" si="0"/>
        <v>0</v>
      </c>
      <c r="AL41" s="196">
        <f t="shared" si="1"/>
        <v>0</v>
      </c>
      <c r="AM41" s="888"/>
      <c r="AN41" s="888"/>
      <c r="AO41" s="888"/>
      <c r="AP41" s="888"/>
      <c r="AQ41" s="888"/>
      <c r="AR41" s="144">
        <f t="shared" si="2"/>
        <v>0</v>
      </c>
      <c r="AS41" s="642">
        <f t="shared" si="3"/>
        <v>0</v>
      </c>
      <c r="AT41" s="904"/>
      <c r="AU41" s="882"/>
      <c r="AV41" s="909"/>
      <c r="AW41" s="910"/>
      <c r="AX41" s="912"/>
      <c r="AY41" s="877"/>
      <c r="AZ41" s="881"/>
      <c r="BA41" s="908"/>
      <c r="BB41" s="877"/>
      <c r="BC41" s="1210"/>
      <c r="BD41" s="877"/>
      <c r="BE41" s="881"/>
      <c r="BF41" s="908"/>
      <c r="BG41" s="877"/>
      <c r="BH41" s="1210"/>
      <c r="BI41" s="877"/>
      <c r="BJ41" s="881"/>
      <c r="BK41" s="908"/>
      <c r="BL41" s="877"/>
      <c r="BM41" s="877"/>
      <c r="BN41" s="877"/>
      <c r="BO41" s="881"/>
    </row>
    <row r="42" spans="1:67" s="118" customFormat="1" x14ac:dyDescent="0.25">
      <c r="A42" s="1153" t="s">
        <v>2594</v>
      </c>
      <c r="B42" s="874"/>
      <c r="C42" s="875"/>
      <c r="D42" s="875"/>
      <c r="E42" s="875"/>
      <c r="F42" s="874"/>
      <c r="G42" s="875"/>
      <c r="H42" s="876"/>
      <c r="I42" s="876"/>
      <c r="J42" s="875"/>
      <c r="K42" s="877"/>
      <c r="L42" s="877"/>
      <c r="M42" s="878"/>
      <c r="N42" s="877"/>
      <c r="O42" s="1208"/>
      <c r="P42" s="1230"/>
      <c r="Q42" s="1231"/>
      <c r="R42" s="879"/>
      <c r="S42" s="880" t="s">
        <v>1982</v>
      </c>
      <c r="T42" s="881"/>
      <c r="U42" s="881"/>
      <c r="V42" s="881"/>
      <c r="W42" s="881"/>
      <c r="X42" s="881"/>
      <c r="Y42" s="881"/>
      <c r="Z42" s="882"/>
      <c r="AA42" s="883"/>
      <c r="AB42" s="884"/>
      <c r="AC42" s="875"/>
      <c r="AD42" s="885"/>
      <c r="AE42" s="886" t="s">
        <v>1982</v>
      </c>
      <c r="AF42" s="880" t="s">
        <v>1982</v>
      </c>
      <c r="AG42" s="1074"/>
      <c r="AH42" s="882"/>
      <c r="AI42" s="887"/>
      <c r="AJ42" s="888"/>
      <c r="AK42" s="196">
        <f t="shared" si="0"/>
        <v>0</v>
      </c>
      <c r="AL42" s="196">
        <f t="shared" si="1"/>
        <v>0</v>
      </c>
      <c r="AM42" s="888"/>
      <c r="AN42" s="888"/>
      <c r="AO42" s="888"/>
      <c r="AP42" s="888"/>
      <c r="AQ42" s="888"/>
      <c r="AR42" s="144">
        <f t="shared" si="2"/>
        <v>0</v>
      </c>
      <c r="AS42" s="642">
        <f t="shared" si="3"/>
        <v>0</v>
      </c>
      <c r="AT42" s="904"/>
      <c r="AU42" s="882"/>
      <c r="AV42" s="909"/>
      <c r="AW42" s="910"/>
      <c r="AX42" s="912"/>
      <c r="AY42" s="877"/>
      <c r="AZ42" s="881"/>
      <c r="BA42" s="908"/>
      <c r="BB42" s="877"/>
      <c r="BC42" s="1210"/>
      <c r="BD42" s="877"/>
      <c r="BE42" s="881"/>
      <c r="BF42" s="908"/>
      <c r="BG42" s="877"/>
      <c r="BH42" s="1210"/>
      <c r="BI42" s="877"/>
      <c r="BJ42" s="881"/>
      <c r="BK42" s="908"/>
      <c r="BL42" s="877"/>
      <c r="BM42" s="877"/>
      <c r="BN42" s="877"/>
      <c r="BO42" s="881"/>
    </row>
    <row r="43" spans="1:67" s="118" customFormat="1" x14ac:dyDescent="0.25">
      <c r="A43" s="1153" t="s">
        <v>2595</v>
      </c>
      <c r="B43" s="874"/>
      <c r="C43" s="875"/>
      <c r="D43" s="875"/>
      <c r="E43" s="875"/>
      <c r="F43" s="874"/>
      <c r="G43" s="875"/>
      <c r="H43" s="876"/>
      <c r="I43" s="876"/>
      <c r="J43" s="875"/>
      <c r="K43" s="877"/>
      <c r="L43" s="877"/>
      <c r="M43" s="878"/>
      <c r="N43" s="877"/>
      <c r="O43" s="1208"/>
      <c r="P43" s="1230"/>
      <c r="Q43" s="1231"/>
      <c r="R43" s="879"/>
      <c r="S43" s="880" t="s">
        <v>1982</v>
      </c>
      <c r="T43" s="881"/>
      <c r="U43" s="881"/>
      <c r="V43" s="881"/>
      <c r="W43" s="881"/>
      <c r="X43" s="881"/>
      <c r="Y43" s="881"/>
      <c r="Z43" s="882"/>
      <c r="AA43" s="883"/>
      <c r="AB43" s="884"/>
      <c r="AC43" s="875"/>
      <c r="AD43" s="885"/>
      <c r="AE43" s="886" t="s">
        <v>1982</v>
      </c>
      <c r="AF43" s="880" t="s">
        <v>1982</v>
      </c>
      <c r="AG43" s="1074"/>
      <c r="AH43" s="882"/>
      <c r="AI43" s="887"/>
      <c r="AJ43" s="888"/>
      <c r="AK43" s="196">
        <f t="shared" si="0"/>
        <v>0</v>
      </c>
      <c r="AL43" s="196">
        <f t="shared" si="1"/>
        <v>0</v>
      </c>
      <c r="AM43" s="888"/>
      <c r="AN43" s="888"/>
      <c r="AO43" s="888"/>
      <c r="AP43" s="888"/>
      <c r="AQ43" s="888"/>
      <c r="AR43" s="144">
        <f t="shared" si="2"/>
        <v>0</v>
      </c>
      <c r="AS43" s="642">
        <f t="shared" si="3"/>
        <v>0</v>
      </c>
      <c r="AT43" s="904"/>
      <c r="AU43" s="882"/>
      <c r="AV43" s="909"/>
      <c r="AW43" s="910"/>
      <c r="AX43" s="912"/>
      <c r="AY43" s="877"/>
      <c r="AZ43" s="881"/>
      <c r="BA43" s="908"/>
      <c r="BB43" s="877"/>
      <c r="BC43" s="1210"/>
      <c r="BD43" s="877"/>
      <c r="BE43" s="881"/>
      <c r="BF43" s="908"/>
      <c r="BG43" s="877"/>
      <c r="BH43" s="1210"/>
      <c r="BI43" s="877"/>
      <c r="BJ43" s="881"/>
      <c r="BK43" s="908"/>
      <c r="BL43" s="877"/>
      <c r="BM43" s="877"/>
      <c r="BN43" s="877"/>
      <c r="BO43" s="881"/>
    </row>
    <row r="44" spans="1:67" s="118" customFormat="1" x14ac:dyDescent="0.25">
      <c r="A44" s="1153" t="s">
        <v>2596</v>
      </c>
      <c r="B44" s="874"/>
      <c r="C44" s="875"/>
      <c r="D44" s="875"/>
      <c r="E44" s="875"/>
      <c r="F44" s="874"/>
      <c r="G44" s="875"/>
      <c r="H44" s="876"/>
      <c r="I44" s="876"/>
      <c r="J44" s="875"/>
      <c r="K44" s="877"/>
      <c r="L44" s="877"/>
      <c r="M44" s="878"/>
      <c r="N44" s="877"/>
      <c r="O44" s="1208"/>
      <c r="P44" s="1230"/>
      <c r="Q44" s="1231"/>
      <c r="R44" s="879"/>
      <c r="S44" s="880" t="s">
        <v>1982</v>
      </c>
      <c r="T44" s="881"/>
      <c r="U44" s="881"/>
      <c r="V44" s="881"/>
      <c r="W44" s="881"/>
      <c r="X44" s="881"/>
      <c r="Y44" s="881"/>
      <c r="Z44" s="882"/>
      <c r="AA44" s="883"/>
      <c r="AB44" s="884"/>
      <c r="AC44" s="875"/>
      <c r="AD44" s="885"/>
      <c r="AE44" s="886" t="s">
        <v>1982</v>
      </c>
      <c r="AF44" s="880" t="s">
        <v>1982</v>
      </c>
      <c r="AG44" s="1074"/>
      <c r="AH44" s="882"/>
      <c r="AI44" s="887"/>
      <c r="AJ44" s="888"/>
      <c r="AK44" s="196">
        <f t="shared" si="0"/>
        <v>0</v>
      </c>
      <c r="AL44" s="196">
        <f t="shared" si="1"/>
        <v>0</v>
      </c>
      <c r="AM44" s="888"/>
      <c r="AN44" s="888"/>
      <c r="AO44" s="888"/>
      <c r="AP44" s="888"/>
      <c r="AQ44" s="888"/>
      <c r="AR44" s="144">
        <f t="shared" si="2"/>
        <v>0</v>
      </c>
      <c r="AS44" s="642">
        <f t="shared" si="3"/>
        <v>0</v>
      </c>
      <c r="AT44" s="904"/>
      <c r="AU44" s="882"/>
      <c r="AV44" s="909"/>
      <c r="AW44" s="910"/>
      <c r="AX44" s="912"/>
      <c r="AY44" s="877"/>
      <c r="AZ44" s="881"/>
      <c r="BA44" s="908"/>
      <c r="BB44" s="877"/>
      <c r="BC44" s="1210"/>
      <c r="BD44" s="877"/>
      <c r="BE44" s="881"/>
      <c r="BF44" s="908"/>
      <c r="BG44" s="877"/>
      <c r="BH44" s="1210"/>
      <c r="BI44" s="877"/>
      <c r="BJ44" s="881"/>
      <c r="BK44" s="908"/>
      <c r="BL44" s="877"/>
      <c r="BM44" s="877"/>
      <c r="BN44" s="877"/>
      <c r="BO44" s="881"/>
    </row>
    <row r="45" spans="1:67" s="118" customFormat="1" x14ac:dyDescent="0.25">
      <c r="A45" s="1153" t="s">
        <v>2597</v>
      </c>
      <c r="B45" s="874"/>
      <c r="C45" s="875"/>
      <c r="D45" s="875"/>
      <c r="E45" s="875"/>
      <c r="F45" s="874"/>
      <c r="G45" s="875"/>
      <c r="H45" s="876"/>
      <c r="I45" s="876"/>
      <c r="J45" s="875"/>
      <c r="K45" s="877"/>
      <c r="L45" s="877"/>
      <c r="M45" s="878"/>
      <c r="N45" s="877"/>
      <c r="O45" s="1208"/>
      <c r="P45" s="1230"/>
      <c r="Q45" s="1231"/>
      <c r="R45" s="879"/>
      <c r="S45" s="880" t="s">
        <v>1982</v>
      </c>
      <c r="T45" s="881"/>
      <c r="U45" s="881"/>
      <c r="V45" s="881"/>
      <c r="W45" s="881"/>
      <c r="X45" s="881"/>
      <c r="Y45" s="881"/>
      <c r="Z45" s="882"/>
      <c r="AA45" s="883"/>
      <c r="AB45" s="884"/>
      <c r="AC45" s="875"/>
      <c r="AD45" s="885"/>
      <c r="AE45" s="886" t="s">
        <v>1982</v>
      </c>
      <c r="AF45" s="880" t="s">
        <v>1982</v>
      </c>
      <c r="AG45" s="1074"/>
      <c r="AH45" s="882"/>
      <c r="AI45" s="887"/>
      <c r="AJ45" s="888"/>
      <c r="AK45" s="196">
        <f t="shared" si="0"/>
        <v>0</v>
      </c>
      <c r="AL45" s="196">
        <f t="shared" si="1"/>
        <v>0</v>
      </c>
      <c r="AM45" s="888"/>
      <c r="AN45" s="888"/>
      <c r="AO45" s="888"/>
      <c r="AP45" s="888"/>
      <c r="AQ45" s="888"/>
      <c r="AR45" s="144">
        <f t="shared" si="2"/>
        <v>0</v>
      </c>
      <c r="AS45" s="642">
        <f t="shared" si="3"/>
        <v>0</v>
      </c>
      <c r="AT45" s="904"/>
      <c r="AU45" s="882"/>
      <c r="AV45" s="909"/>
      <c r="AW45" s="910"/>
      <c r="AX45" s="912"/>
      <c r="AY45" s="877"/>
      <c r="AZ45" s="881"/>
      <c r="BA45" s="908"/>
      <c r="BB45" s="877"/>
      <c r="BC45" s="1210"/>
      <c r="BD45" s="877"/>
      <c r="BE45" s="881"/>
      <c r="BF45" s="908"/>
      <c r="BG45" s="877"/>
      <c r="BH45" s="1210"/>
      <c r="BI45" s="877"/>
      <c r="BJ45" s="881"/>
      <c r="BK45" s="908"/>
      <c r="BL45" s="877"/>
      <c r="BM45" s="877"/>
      <c r="BN45" s="877"/>
      <c r="BO45" s="881"/>
    </row>
    <row r="46" spans="1:67" s="118" customFormat="1" x14ac:dyDescent="0.25">
      <c r="A46" s="1153" t="s">
        <v>2598</v>
      </c>
      <c r="B46" s="874"/>
      <c r="C46" s="875"/>
      <c r="D46" s="875"/>
      <c r="E46" s="875"/>
      <c r="F46" s="874"/>
      <c r="G46" s="875"/>
      <c r="H46" s="876"/>
      <c r="I46" s="876"/>
      <c r="J46" s="875"/>
      <c r="K46" s="877"/>
      <c r="L46" s="877"/>
      <c r="M46" s="878"/>
      <c r="N46" s="877"/>
      <c r="O46" s="1208"/>
      <c r="P46" s="1230"/>
      <c r="Q46" s="1231"/>
      <c r="R46" s="879"/>
      <c r="S46" s="880" t="s">
        <v>1982</v>
      </c>
      <c r="T46" s="881"/>
      <c r="U46" s="881"/>
      <c r="V46" s="881"/>
      <c r="W46" s="881"/>
      <c r="X46" s="881"/>
      <c r="Y46" s="881"/>
      <c r="Z46" s="882"/>
      <c r="AA46" s="883"/>
      <c r="AB46" s="884"/>
      <c r="AC46" s="875"/>
      <c r="AD46" s="885"/>
      <c r="AE46" s="886" t="s">
        <v>1982</v>
      </c>
      <c r="AF46" s="880" t="s">
        <v>1982</v>
      </c>
      <c r="AG46" s="1074"/>
      <c r="AH46" s="882"/>
      <c r="AI46" s="887"/>
      <c r="AJ46" s="888"/>
      <c r="AK46" s="196">
        <f t="shared" si="0"/>
        <v>0</v>
      </c>
      <c r="AL46" s="196">
        <f t="shared" si="1"/>
        <v>0</v>
      </c>
      <c r="AM46" s="888"/>
      <c r="AN46" s="888"/>
      <c r="AO46" s="888"/>
      <c r="AP46" s="888"/>
      <c r="AQ46" s="888"/>
      <c r="AR46" s="144">
        <f t="shared" si="2"/>
        <v>0</v>
      </c>
      <c r="AS46" s="642">
        <f t="shared" si="3"/>
        <v>0</v>
      </c>
      <c r="AT46" s="904"/>
      <c r="AU46" s="882"/>
      <c r="AV46" s="909"/>
      <c r="AW46" s="910"/>
      <c r="AX46" s="912"/>
      <c r="AY46" s="877"/>
      <c r="AZ46" s="881"/>
      <c r="BA46" s="908"/>
      <c r="BB46" s="877"/>
      <c r="BC46" s="1210"/>
      <c r="BD46" s="877"/>
      <c r="BE46" s="881"/>
      <c r="BF46" s="908"/>
      <c r="BG46" s="877"/>
      <c r="BH46" s="1210"/>
      <c r="BI46" s="877"/>
      <c r="BJ46" s="881"/>
      <c r="BK46" s="908"/>
      <c r="BL46" s="877"/>
      <c r="BM46" s="877"/>
      <c r="BN46" s="877"/>
      <c r="BO46" s="881"/>
    </row>
    <row r="47" spans="1:67" s="118" customFormat="1" x14ac:dyDescent="0.25">
      <c r="A47" s="1153" t="s">
        <v>2599</v>
      </c>
      <c r="B47" s="874"/>
      <c r="C47" s="875"/>
      <c r="D47" s="875"/>
      <c r="E47" s="875"/>
      <c r="F47" s="874"/>
      <c r="G47" s="875"/>
      <c r="H47" s="876"/>
      <c r="I47" s="876"/>
      <c r="J47" s="875"/>
      <c r="K47" s="877"/>
      <c r="L47" s="877"/>
      <c r="M47" s="878"/>
      <c r="N47" s="877"/>
      <c r="O47" s="1208"/>
      <c r="P47" s="1230"/>
      <c r="Q47" s="1231"/>
      <c r="R47" s="879"/>
      <c r="S47" s="880" t="s">
        <v>1982</v>
      </c>
      <c r="T47" s="881"/>
      <c r="U47" s="881"/>
      <c r="V47" s="881"/>
      <c r="W47" s="881"/>
      <c r="X47" s="881"/>
      <c r="Y47" s="881"/>
      <c r="Z47" s="882"/>
      <c r="AA47" s="883"/>
      <c r="AB47" s="884"/>
      <c r="AC47" s="875"/>
      <c r="AD47" s="885"/>
      <c r="AE47" s="886" t="s">
        <v>1982</v>
      </c>
      <c r="AF47" s="880" t="s">
        <v>1982</v>
      </c>
      <c r="AG47" s="1074"/>
      <c r="AH47" s="882"/>
      <c r="AI47" s="887"/>
      <c r="AJ47" s="888"/>
      <c r="AK47" s="196">
        <f t="shared" si="0"/>
        <v>0</v>
      </c>
      <c r="AL47" s="196">
        <f t="shared" si="1"/>
        <v>0</v>
      </c>
      <c r="AM47" s="888"/>
      <c r="AN47" s="888"/>
      <c r="AO47" s="888"/>
      <c r="AP47" s="888"/>
      <c r="AQ47" s="888"/>
      <c r="AR47" s="144">
        <f t="shared" si="2"/>
        <v>0</v>
      </c>
      <c r="AS47" s="642">
        <f t="shared" si="3"/>
        <v>0</v>
      </c>
      <c r="AT47" s="904"/>
      <c r="AU47" s="882"/>
      <c r="AV47" s="909"/>
      <c r="AW47" s="910"/>
      <c r="AX47" s="912"/>
      <c r="AY47" s="877"/>
      <c r="AZ47" s="881"/>
      <c r="BA47" s="908"/>
      <c r="BB47" s="877"/>
      <c r="BC47" s="1210"/>
      <c r="BD47" s="877"/>
      <c r="BE47" s="881"/>
      <c r="BF47" s="908"/>
      <c r="BG47" s="877"/>
      <c r="BH47" s="1210"/>
      <c r="BI47" s="877"/>
      <c r="BJ47" s="881"/>
      <c r="BK47" s="908"/>
      <c r="BL47" s="877"/>
      <c r="BM47" s="877"/>
      <c r="BN47" s="877"/>
      <c r="BO47" s="881"/>
    </row>
    <row r="48" spans="1:67" s="118" customFormat="1" x14ac:dyDescent="0.25">
      <c r="A48" s="1153" t="s">
        <v>2600</v>
      </c>
      <c r="B48" s="874"/>
      <c r="C48" s="875"/>
      <c r="D48" s="875"/>
      <c r="E48" s="875"/>
      <c r="F48" s="874"/>
      <c r="G48" s="875"/>
      <c r="H48" s="876"/>
      <c r="I48" s="876"/>
      <c r="J48" s="875"/>
      <c r="K48" s="877"/>
      <c r="L48" s="877"/>
      <c r="M48" s="878"/>
      <c r="N48" s="877"/>
      <c r="O48" s="1208"/>
      <c r="P48" s="1230"/>
      <c r="Q48" s="1231"/>
      <c r="R48" s="879"/>
      <c r="S48" s="880" t="s">
        <v>1982</v>
      </c>
      <c r="T48" s="881"/>
      <c r="U48" s="881"/>
      <c r="V48" s="881"/>
      <c r="W48" s="881"/>
      <c r="X48" s="881"/>
      <c r="Y48" s="881"/>
      <c r="Z48" s="882"/>
      <c r="AA48" s="883"/>
      <c r="AB48" s="884"/>
      <c r="AC48" s="875"/>
      <c r="AD48" s="885"/>
      <c r="AE48" s="886" t="s">
        <v>1982</v>
      </c>
      <c r="AF48" s="880" t="s">
        <v>1982</v>
      </c>
      <c r="AG48" s="1074"/>
      <c r="AH48" s="882"/>
      <c r="AI48" s="887"/>
      <c r="AJ48" s="888"/>
      <c r="AK48" s="196">
        <f t="shared" ref="AK48:AK65" si="4">$F48*AI48</f>
        <v>0</v>
      </c>
      <c r="AL48" s="196">
        <f t="shared" ref="AL48:AL65" si="5">$F48*AJ48</f>
        <v>0</v>
      </c>
      <c r="AM48" s="888"/>
      <c r="AN48" s="888"/>
      <c r="AO48" s="888"/>
      <c r="AP48" s="888"/>
      <c r="AQ48" s="888"/>
      <c r="AR48" s="144">
        <f t="shared" ref="AR48:AR65" si="6">($F48*AI48)+AM48+AO48</f>
        <v>0</v>
      </c>
      <c r="AS48" s="642">
        <f t="shared" ref="AS48:AS65" si="7">($F48*AJ48)+AN48+AP48</f>
        <v>0</v>
      </c>
      <c r="AT48" s="904"/>
      <c r="AU48" s="882"/>
      <c r="AV48" s="909"/>
      <c r="AW48" s="910"/>
      <c r="AX48" s="912"/>
      <c r="AY48" s="877"/>
      <c r="AZ48" s="881"/>
      <c r="BA48" s="908"/>
      <c r="BB48" s="877"/>
      <c r="BC48" s="1210"/>
      <c r="BD48" s="877"/>
      <c r="BE48" s="881"/>
      <c r="BF48" s="908"/>
      <c r="BG48" s="877"/>
      <c r="BH48" s="1210"/>
      <c r="BI48" s="877"/>
      <c r="BJ48" s="881"/>
      <c r="BK48" s="908"/>
      <c r="BL48" s="877"/>
      <c r="BM48" s="877"/>
      <c r="BN48" s="877"/>
      <c r="BO48" s="881"/>
    </row>
    <row r="49" spans="1:67" s="118" customFormat="1" x14ac:dyDescent="0.25">
      <c r="A49" s="1153" t="s">
        <v>2601</v>
      </c>
      <c r="B49" s="874"/>
      <c r="C49" s="875"/>
      <c r="D49" s="875"/>
      <c r="E49" s="875"/>
      <c r="F49" s="874"/>
      <c r="G49" s="875"/>
      <c r="H49" s="876"/>
      <c r="I49" s="876"/>
      <c r="J49" s="875"/>
      <c r="K49" s="877"/>
      <c r="L49" s="877"/>
      <c r="M49" s="878"/>
      <c r="N49" s="877"/>
      <c r="O49" s="1208"/>
      <c r="P49" s="1230"/>
      <c r="Q49" s="1231"/>
      <c r="R49" s="879"/>
      <c r="S49" s="880" t="s">
        <v>1982</v>
      </c>
      <c r="T49" s="881"/>
      <c r="U49" s="881"/>
      <c r="V49" s="881"/>
      <c r="W49" s="881"/>
      <c r="X49" s="881"/>
      <c r="Y49" s="881"/>
      <c r="Z49" s="882"/>
      <c r="AA49" s="883"/>
      <c r="AB49" s="884"/>
      <c r="AC49" s="875"/>
      <c r="AD49" s="885"/>
      <c r="AE49" s="886" t="s">
        <v>1982</v>
      </c>
      <c r="AF49" s="880" t="s">
        <v>1982</v>
      </c>
      <c r="AG49" s="1074"/>
      <c r="AH49" s="882"/>
      <c r="AI49" s="887"/>
      <c r="AJ49" s="888"/>
      <c r="AK49" s="196">
        <f t="shared" si="4"/>
        <v>0</v>
      </c>
      <c r="AL49" s="196">
        <f t="shared" si="5"/>
        <v>0</v>
      </c>
      <c r="AM49" s="888"/>
      <c r="AN49" s="888"/>
      <c r="AO49" s="888"/>
      <c r="AP49" s="888"/>
      <c r="AQ49" s="888"/>
      <c r="AR49" s="144">
        <f t="shared" si="6"/>
        <v>0</v>
      </c>
      <c r="AS49" s="642">
        <f t="shared" si="7"/>
        <v>0</v>
      </c>
      <c r="AT49" s="904"/>
      <c r="AU49" s="882"/>
      <c r="AV49" s="909"/>
      <c r="AW49" s="910"/>
      <c r="AX49" s="912"/>
      <c r="AY49" s="877"/>
      <c r="AZ49" s="881"/>
      <c r="BA49" s="908"/>
      <c r="BB49" s="877"/>
      <c r="BC49" s="1210"/>
      <c r="BD49" s="877"/>
      <c r="BE49" s="881"/>
      <c r="BF49" s="908"/>
      <c r="BG49" s="877"/>
      <c r="BH49" s="1210"/>
      <c r="BI49" s="877"/>
      <c r="BJ49" s="881"/>
      <c r="BK49" s="908"/>
      <c r="BL49" s="877"/>
      <c r="BM49" s="877"/>
      <c r="BN49" s="877"/>
      <c r="BO49" s="881"/>
    </row>
    <row r="50" spans="1:67" s="118" customFormat="1" x14ac:dyDescent="0.25">
      <c r="A50" s="1153" t="s">
        <v>2602</v>
      </c>
      <c r="B50" s="874"/>
      <c r="C50" s="875"/>
      <c r="D50" s="875"/>
      <c r="E50" s="875"/>
      <c r="F50" s="874"/>
      <c r="G50" s="875"/>
      <c r="H50" s="876"/>
      <c r="I50" s="876"/>
      <c r="J50" s="875"/>
      <c r="K50" s="877"/>
      <c r="L50" s="877"/>
      <c r="M50" s="878"/>
      <c r="N50" s="877"/>
      <c r="O50" s="1208"/>
      <c r="P50" s="1230"/>
      <c r="Q50" s="1231"/>
      <c r="R50" s="879"/>
      <c r="S50" s="880" t="s">
        <v>1982</v>
      </c>
      <c r="T50" s="881"/>
      <c r="U50" s="881"/>
      <c r="V50" s="881"/>
      <c r="W50" s="881"/>
      <c r="X50" s="881"/>
      <c r="Y50" s="881"/>
      <c r="Z50" s="882"/>
      <c r="AA50" s="883"/>
      <c r="AB50" s="884"/>
      <c r="AC50" s="875"/>
      <c r="AD50" s="885"/>
      <c r="AE50" s="886" t="s">
        <v>1982</v>
      </c>
      <c r="AF50" s="880" t="s">
        <v>1982</v>
      </c>
      <c r="AG50" s="1074"/>
      <c r="AH50" s="882"/>
      <c r="AI50" s="887"/>
      <c r="AJ50" s="888"/>
      <c r="AK50" s="196">
        <f t="shared" si="4"/>
        <v>0</v>
      </c>
      <c r="AL50" s="196">
        <f t="shared" si="5"/>
        <v>0</v>
      </c>
      <c r="AM50" s="888"/>
      <c r="AN50" s="888"/>
      <c r="AO50" s="888"/>
      <c r="AP50" s="888"/>
      <c r="AQ50" s="888"/>
      <c r="AR50" s="144">
        <f t="shared" si="6"/>
        <v>0</v>
      </c>
      <c r="AS50" s="642">
        <f t="shared" si="7"/>
        <v>0</v>
      </c>
      <c r="AT50" s="904"/>
      <c r="AU50" s="882"/>
      <c r="AV50" s="909"/>
      <c r="AW50" s="910"/>
      <c r="AX50" s="912"/>
      <c r="AY50" s="877"/>
      <c r="AZ50" s="881"/>
      <c r="BA50" s="908"/>
      <c r="BB50" s="877"/>
      <c r="BC50" s="1210"/>
      <c r="BD50" s="877"/>
      <c r="BE50" s="881"/>
      <c r="BF50" s="908"/>
      <c r="BG50" s="877"/>
      <c r="BH50" s="1210"/>
      <c r="BI50" s="877"/>
      <c r="BJ50" s="881"/>
      <c r="BK50" s="908"/>
      <c r="BL50" s="877"/>
      <c r="BM50" s="877"/>
      <c r="BN50" s="877"/>
      <c r="BO50" s="881"/>
    </row>
    <row r="51" spans="1:67" s="118" customFormat="1" x14ac:dyDescent="0.25">
      <c r="A51" s="1153" t="s">
        <v>2603</v>
      </c>
      <c r="B51" s="874"/>
      <c r="C51" s="875"/>
      <c r="D51" s="875"/>
      <c r="E51" s="875"/>
      <c r="F51" s="874"/>
      <c r="G51" s="875"/>
      <c r="H51" s="876"/>
      <c r="I51" s="876"/>
      <c r="J51" s="875"/>
      <c r="K51" s="877"/>
      <c r="L51" s="877"/>
      <c r="M51" s="878"/>
      <c r="N51" s="877"/>
      <c r="O51" s="1208"/>
      <c r="P51" s="1230"/>
      <c r="Q51" s="1231"/>
      <c r="R51" s="879"/>
      <c r="S51" s="880" t="s">
        <v>1982</v>
      </c>
      <c r="T51" s="881"/>
      <c r="U51" s="881"/>
      <c r="V51" s="881"/>
      <c r="W51" s="881"/>
      <c r="X51" s="881"/>
      <c r="Y51" s="881"/>
      <c r="Z51" s="882"/>
      <c r="AA51" s="883"/>
      <c r="AB51" s="884"/>
      <c r="AC51" s="875"/>
      <c r="AD51" s="885"/>
      <c r="AE51" s="886" t="s">
        <v>1982</v>
      </c>
      <c r="AF51" s="880" t="s">
        <v>1982</v>
      </c>
      <c r="AG51" s="1074"/>
      <c r="AH51" s="882"/>
      <c r="AI51" s="887"/>
      <c r="AJ51" s="888"/>
      <c r="AK51" s="196">
        <f t="shared" si="4"/>
        <v>0</v>
      </c>
      <c r="AL51" s="196">
        <f t="shared" si="5"/>
        <v>0</v>
      </c>
      <c r="AM51" s="888"/>
      <c r="AN51" s="888"/>
      <c r="AO51" s="888"/>
      <c r="AP51" s="888"/>
      <c r="AQ51" s="888"/>
      <c r="AR51" s="144">
        <f t="shared" si="6"/>
        <v>0</v>
      </c>
      <c r="AS51" s="642">
        <f t="shared" si="7"/>
        <v>0</v>
      </c>
      <c r="AT51" s="904"/>
      <c r="AU51" s="882"/>
      <c r="AV51" s="909"/>
      <c r="AW51" s="910"/>
      <c r="AX51" s="912"/>
      <c r="AY51" s="877"/>
      <c r="AZ51" s="881"/>
      <c r="BA51" s="908"/>
      <c r="BB51" s="877"/>
      <c r="BC51" s="1210"/>
      <c r="BD51" s="877"/>
      <c r="BE51" s="881"/>
      <c r="BF51" s="908"/>
      <c r="BG51" s="877"/>
      <c r="BH51" s="1210"/>
      <c r="BI51" s="877"/>
      <c r="BJ51" s="881"/>
      <c r="BK51" s="908"/>
      <c r="BL51" s="877"/>
      <c r="BM51" s="877"/>
      <c r="BN51" s="877"/>
      <c r="BO51" s="881"/>
    </row>
    <row r="52" spans="1:67" s="118" customFormat="1" x14ac:dyDescent="0.25">
      <c r="A52" s="1153" t="s">
        <v>2604</v>
      </c>
      <c r="B52" s="874"/>
      <c r="C52" s="875"/>
      <c r="D52" s="875"/>
      <c r="E52" s="875"/>
      <c r="F52" s="874"/>
      <c r="G52" s="875"/>
      <c r="H52" s="876"/>
      <c r="I52" s="876"/>
      <c r="J52" s="875"/>
      <c r="K52" s="877"/>
      <c r="L52" s="877"/>
      <c r="M52" s="878"/>
      <c r="N52" s="877"/>
      <c r="O52" s="1208"/>
      <c r="P52" s="1230"/>
      <c r="Q52" s="1231"/>
      <c r="R52" s="879"/>
      <c r="S52" s="880" t="s">
        <v>1982</v>
      </c>
      <c r="T52" s="881"/>
      <c r="U52" s="881"/>
      <c r="V52" s="881"/>
      <c r="W52" s="881"/>
      <c r="X52" s="881"/>
      <c r="Y52" s="881"/>
      <c r="Z52" s="882"/>
      <c r="AA52" s="883"/>
      <c r="AB52" s="884"/>
      <c r="AC52" s="875"/>
      <c r="AD52" s="885"/>
      <c r="AE52" s="886" t="s">
        <v>1982</v>
      </c>
      <c r="AF52" s="880" t="s">
        <v>1982</v>
      </c>
      <c r="AG52" s="1074"/>
      <c r="AH52" s="882"/>
      <c r="AI52" s="887"/>
      <c r="AJ52" s="888"/>
      <c r="AK52" s="196">
        <f t="shared" si="4"/>
        <v>0</v>
      </c>
      <c r="AL52" s="196">
        <f t="shared" si="5"/>
        <v>0</v>
      </c>
      <c r="AM52" s="888"/>
      <c r="AN52" s="888"/>
      <c r="AO52" s="888"/>
      <c r="AP52" s="888"/>
      <c r="AQ52" s="888"/>
      <c r="AR52" s="144">
        <f t="shared" si="6"/>
        <v>0</v>
      </c>
      <c r="AS52" s="642">
        <f t="shared" si="7"/>
        <v>0</v>
      </c>
      <c r="AT52" s="904"/>
      <c r="AU52" s="882"/>
      <c r="AV52" s="909"/>
      <c r="AW52" s="910"/>
      <c r="AX52" s="912"/>
      <c r="AY52" s="877"/>
      <c r="AZ52" s="881"/>
      <c r="BA52" s="908"/>
      <c r="BB52" s="877"/>
      <c r="BC52" s="1210"/>
      <c r="BD52" s="877"/>
      <c r="BE52" s="881"/>
      <c r="BF52" s="908"/>
      <c r="BG52" s="877"/>
      <c r="BH52" s="1210"/>
      <c r="BI52" s="877"/>
      <c r="BJ52" s="881"/>
      <c r="BK52" s="908"/>
      <c r="BL52" s="877"/>
      <c r="BM52" s="877"/>
      <c r="BN52" s="877"/>
      <c r="BO52" s="881"/>
    </row>
    <row r="53" spans="1:67" s="118" customFormat="1" x14ac:dyDescent="0.25">
      <c r="A53" s="1153" t="s">
        <v>2605</v>
      </c>
      <c r="B53" s="874"/>
      <c r="C53" s="875"/>
      <c r="D53" s="875"/>
      <c r="E53" s="875"/>
      <c r="F53" s="874"/>
      <c r="G53" s="875"/>
      <c r="H53" s="876"/>
      <c r="I53" s="876"/>
      <c r="J53" s="875"/>
      <c r="K53" s="877"/>
      <c r="L53" s="877"/>
      <c r="M53" s="878"/>
      <c r="N53" s="877"/>
      <c r="O53" s="1208"/>
      <c r="P53" s="1230"/>
      <c r="Q53" s="1231"/>
      <c r="R53" s="879"/>
      <c r="S53" s="880" t="s">
        <v>1982</v>
      </c>
      <c r="T53" s="881"/>
      <c r="U53" s="881"/>
      <c r="V53" s="881"/>
      <c r="W53" s="881"/>
      <c r="X53" s="881"/>
      <c r="Y53" s="881"/>
      <c r="Z53" s="882"/>
      <c r="AA53" s="883"/>
      <c r="AB53" s="884"/>
      <c r="AC53" s="875"/>
      <c r="AD53" s="885"/>
      <c r="AE53" s="886" t="s">
        <v>1982</v>
      </c>
      <c r="AF53" s="880" t="s">
        <v>1982</v>
      </c>
      <c r="AG53" s="1074"/>
      <c r="AH53" s="882"/>
      <c r="AI53" s="887"/>
      <c r="AJ53" s="888"/>
      <c r="AK53" s="196">
        <f t="shared" si="4"/>
        <v>0</v>
      </c>
      <c r="AL53" s="196">
        <f t="shared" si="5"/>
        <v>0</v>
      </c>
      <c r="AM53" s="888"/>
      <c r="AN53" s="888"/>
      <c r="AO53" s="888"/>
      <c r="AP53" s="888"/>
      <c r="AQ53" s="888"/>
      <c r="AR53" s="144">
        <f t="shared" si="6"/>
        <v>0</v>
      </c>
      <c r="AS53" s="642">
        <f t="shared" si="7"/>
        <v>0</v>
      </c>
      <c r="AT53" s="904"/>
      <c r="AU53" s="882"/>
      <c r="AV53" s="909"/>
      <c r="AW53" s="910"/>
      <c r="AX53" s="912"/>
      <c r="AY53" s="877"/>
      <c r="AZ53" s="881"/>
      <c r="BA53" s="908"/>
      <c r="BB53" s="877"/>
      <c r="BC53" s="1210"/>
      <c r="BD53" s="877"/>
      <c r="BE53" s="881"/>
      <c r="BF53" s="908"/>
      <c r="BG53" s="877"/>
      <c r="BH53" s="1210"/>
      <c r="BI53" s="877"/>
      <c r="BJ53" s="881"/>
      <c r="BK53" s="908"/>
      <c r="BL53" s="877"/>
      <c r="BM53" s="877"/>
      <c r="BN53" s="877"/>
      <c r="BO53" s="881"/>
    </row>
    <row r="54" spans="1:67" s="118" customFormat="1" x14ac:dyDescent="0.25">
      <c r="A54" s="1153" t="s">
        <v>2606</v>
      </c>
      <c r="B54" s="874"/>
      <c r="C54" s="875"/>
      <c r="D54" s="875"/>
      <c r="E54" s="875"/>
      <c r="F54" s="874"/>
      <c r="G54" s="875"/>
      <c r="H54" s="876"/>
      <c r="I54" s="876"/>
      <c r="J54" s="875"/>
      <c r="K54" s="877"/>
      <c r="L54" s="877"/>
      <c r="M54" s="878"/>
      <c r="N54" s="877"/>
      <c r="O54" s="1208"/>
      <c r="P54" s="1230"/>
      <c r="Q54" s="1231"/>
      <c r="R54" s="879"/>
      <c r="S54" s="880" t="s">
        <v>1982</v>
      </c>
      <c r="T54" s="881"/>
      <c r="U54" s="881"/>
      <c r="V54" s="881"/>
      <c r="W54" s="881"/>
      <c r="X54" s="881"/>
      <c r="Y54" s="881"/>
      <c r="Z54" s="882"/>
      <c r="AA54" s="883"/>
      <c r="AB54" s="884"/>
      <c r="AC54" s="875"/>
      <c r="AD54" s="885"/>
      <c r="AE54" s="886" t="s">
        <v>1982</v>
      </c>
      <c r="AF54" s="880" t="s">
        <v>1982</v>
      </c>
      <c r="AG54" s="1074"/>
      <c r="AH54" s="882"/>
      <c r="AI54" s="887"/>
      <c r="AJ54" s="888"/>
      <c r="AK54" s="196">
        <f t="shared" si="4"/>
        <v>0</v>
      </c>
      <c r="AL54" s="196">
        <f t="shared" si="5"/>
        <v>0</v>
      </c>
      <c r="AM54" s="888"/>
      <c r="AN54" s="888"/>
      <c r="AO54" s="888"/>
      <c r="AP54" s="888"/>
      <c r="AQ54" s="888"/>
      <c r="AR54" s="144">
        <f t="shared" si="6"/>
        <v>0</v>
      </c>
      <c r="AS54" s="642">
        <f t="shared" si="7"/>
        <v>0</v>
      </c>
      <c r="AT54" s="904"/>
      <c r="AU54" s="882"/>
      <c r="AV54" s="909"/>
      <c r="AW54" s="910"/>
      <c r="AX54" s="912"/>
      <c r="AY54" s="877"/>
      <c r="AZ54" s="881"/>
      <c r="BA54" s="908"/>
      <c r="BB54" s="877"/>
      <c r="BC54" s="1210"/>
      <c r="BD54" s="877"/>
      <c r="BE54" s="881"/>
      <c r="BF54" s="908"/>
      <c r="BG54" s="877"/>
      <c r="BH54" s="1210"/>
      <c r="BI54" s="877"/>
      <c r="BJ54" s="881"/>
      <c r="BK54" s="908"/>
      <c r="BL54" s="877"/>
      <c r="BM54" s="877"/>
      <c r="BN54" s="877"/>
      <c r="BO54" s="881"/>
    </row>
    <row r="55" spans="1:67" s="118" customFormat="1" x14ac:dyDescent="0.25">
      <c r="A55" s="1153" t="s">
        <v>2607</v>
      </c>
      <c r="B55" s="874"/>
      <c r="C55" s="875"/>
      <c r="D55" s="875"/>
      <c r="E55" s="875"/>
      <c r="F55" s="874"/>
      <c r="G55" s="875"/>
      <c r="H55" s="876"/>
      <c r="I55" s="876"/>
      <c r="J55" s="875"/>
      <c r="K55" s="877"/>
      <c r="L55" s="877"/>
      <c r="M55" s="878"/>
      <c r="N55" s="877"/>
      <c r="O55" s="1208"/>
      <c r="P55" s="1230"/>
      <c r="Q55" s="1231"/>
      <c r="R55" s="879"/>
      <c r="S55" s="880" t="s">
        <v>1982</v>
      </c>
      <c r="T55" s="881"/>
      <c r="U55" s="881"/>
      <c r="V55" s="881"/>
      <c r="W55" s="881"/>
      <c r="X55" s="881"/>
      <c r="Y55" s="881"/>
      <c r="Z55" s="882"/>
      <c r="AA55" s="883"/>
      <c r="AB55" s="884"/>
      <c r="AC55" s="875"/>
      <c r="AD55" s="885"/>
      <c r="AE55" s="886" t="s">
        <v>1982</v>
      </c>
      <c r="AF55" s="880" t="s">
        <v>1982</v>
      </c>
      <c r="AG55" s="1074"/>
      <c r="AH55" s="882"/>
      <c r="AI55" s="887"/>
      <c r="AJ55" s="888"/>
      <c r="AK55" s="196">
        <f t="shared" si="4"/>
        <v>0</v>
      </c>
      <c r="AL55" s="196">
        <f t="shared" si="5"/>
        <v>0</v>
      </c>
      <c r="AM55" s="888"/>
      <c r="AN55" s="888"/>
      <c r="AO55" s="888"/>
      <c r="AP55" s="888"/>
      <c r="AQ55" s="888"/>
      <c r="AR55" s="144">
        <f t="shared" si="6"/>
        <v>0</v>
      </c>
      <c r="AS55" s="642">
        <f t="shared" si="7"/>
        <v>0</v>
      </c>
      <c r="AT55" s="904"/>
      <c r="AU55" s="882"/>
      <c r="AV55" s="909"/>
      <c r="AW55" s="910"/>
      <c r="AX55" s="912"/>
      <c r="AY55" s="877"/>
      <c r="AZ55" s="881"/>
      <c r="BA55" s="908"/>
      <c r="BB55" s="877"/>
      <c r="BC55" s="1210"/>
      <c r="BD55" s="877"/>
      <c r="BE55" s="881"/>
      <c r="BF55" s="908"/>
      <c r="BG55" s="877"/>
      <c r="BH55" s="1210"/>
      <c r="BI55" s="877"/>
      <c r="BJ55" s="881"/>
      <c r="BK55" s="908"/>
      <c r="BL55" s="877"/>
      <c r="BM55" s="877"/>
      <c r="BN55" s="877"/>
      <c r="BO55" s="881"/>
    </row>
    <row r="56" spans="1:67" s="118" customFormat="1" x14ac:dyDescent="0.25">
      <c r="A56" s="1153" t="s">
        <v>2608</v>
      </c>
      <c r="B56" s="874"/>
      <c r="C56" s="875"/>
      <c r="D56" s="875"/>
      <c r="E56" s="875"/>
      <c r="F56" s="874"/>
      <c r="G56" s="875"/>
      <c r="H56" s="876"/>
      <c r="I56" s="876"/>
      <c r="J56" s="875"/>
      <c r="K56" s="877"/>
      <c r="L56" s="877"/>
      <c r="M56" s="878"/>
      <c r="N56" s="877"/>
      <c r="O56" s="1208"/>
      <c r="P56" s="1230"/>
      <c r="Q56" s="1231"/>
      <c r="R56" s="879"/>
      <c r="S56" s="880" t="s">
        <v>1982</v>
      </c>
      <c r="T56" s="881"/>
      <c r="U56" s="881"/>
      <c r="V56" s="881"/>
      <c r="W56" s="881"/>
      <c r="X56" s="881"/>
      <c r="Y56" s="881"/>
      <c r="Z56" s="882"/>
      <c r="AA56" s="883"/>
      <c r="AB56" s="884"/>
      <c r="AC56" s="875"/>
      <c r="AD56" s="885"/>
      <c r="AE56" s="886" t="s">
        <v>1982</v>
      </c>
      <c r="AF56" s="880" t="s">
        <v>1982</v>
      </c>
      <c r="AG56" s="1074"/>
      <c r="AH56" s="882"/>
      <c r="AI56" s="887"/>
      <c r="AJ56" s="888"/>
      <c r="AK56" s="196">
        <f t="shared" si="4"/>
        <v>0</v>
      </c>
      <c r="AL56" s="196">
        <f t="shared" si="5"/>
        <v>0</v>
      </c>
      <c r="AM56" s="888"/>
      <c r="AN56" s="888"/>
      <c r="AO56" s="888"/>
      <c r="AP56" s="888"/>
      <c r="AQ56" s="888"/>
      <c r="AR56" s="144">
        <f t="shared" si="6"/>
        <v>0</v>
      </c>
      <c r="AS56" s="642">
        <f t="shared" si="7"/>
        <v>0</v>
      </c>
      <c r="AT56" s="904"/>
      <c r="AU56" s="882"/>
      <c r="AV56" s="909"/>
      <c r="AW56" s="910"/>
      <c r="AX56" s="912"/>
      <c r="AY56" s="877"/>
      <c r="AZ56" s="881"/>
      <c r="BA56" s="908"/>
      <c r="BB56" s="877"/>
      <c r="BC56" s="1210"/>
      <c r="BD56" s="877"/>
      <c r="BE56" s="881"/>
      <c r="BF56" s="908"/>
      <c r="BG56" s="877"/>
      <c r="BH56" s="1210"/>
      <c r="BI56" s="877"/>
      <c r="BJ56" s="881"/>
      <c r="BK56" s="908"/>
      <c r="BL56" s="877"/>
      <c r="BM56" s="877"/>
      <c r="BN56" s="877"/>
      <c r="BO56" s="881"/>
    </row>
    <row r="57" spans="1:67" s="118" customFormat="1" x14ac:dyDescent="0.25">
      <c r="A57" s="1153" t="s">
        <v>2609</v>
      </c>
      <c r="B57" s="874"/>
      <c r="C57" s="875"/>
      <c r="D57" s="875"/>
      <c r="E57" s="875"/>
      <c r="F57" s="874"/>
      <c r="G57" s="875"/>
      <c r="H57" s="876"/>
      <c r="I57" s="876"/>
      <c r="J57" s="875"/>
      <c r="K57" s="877"/>
      <c r="L57" s="877"/>
      <c r="M57" s="878"/>
      <c r="N57" s="877"/>
      <c r="O57" s="1208"/>
      <c r="P57" s="1230"/>
      <c r="Q57" s="1231"/>
      <c r="R57" s="879"/>
      <c r="S57" s="880" t="s">
        <v>1982</v>
      </c>
      <c r="T57" s="881"/>
      <c r="U57" s="881"/>
      <c r="V57" s="881"/>
      <c r="W57" s="881"/>
      <c r="X57" s="881"/>
      <c r="Y57" s="881"/>
      <c r="Z57" s="882"/>
      <c r="AA57" s="883"/>
      <c r="AB57" s="884"/>
      <c r="AC57" s="875"/>
      <c r="AD57" s="885"/>
      <c r="AE57" s="886" t="s">
        <v>1982</v>
      </c>
      <c r="AF57" s="880" t="s">
        <v>1982</v>
      </c>
      <c r="AG57" s="1074"/>
      <c r="AH57" s="882"/>
      <c r="AI57" s="887"/>
      <c r="AJ57" s="888"/>
      <c r="AK57" s="196">
        <f t="shared" si="4"/>
        <v>0</v>
      </c>
      <c r="AL57" s="196">
        <f t="shared" si="5"/>
        <v>0</v>
      </c>
      <c r="AM57" s="888"/>
      <c r="AN57" s="888"/>
      <c r="AO57" s="888"/>
      <c r="AP57" s="888"/>
      <c r="AQ57" s="888"/>
      <c r="AR57" s="144">
        <f t="shared" si="6"/>
        <v>0</v>
      </c>
      <c r="AS57" s="642">
        <f t="shared" si="7"/>
        <v>0</v>
      </c>
      <c r="AT57" s="904"/>
      <c r="AU57" s="882"/>
      <c r="AV57" s="909"/>
      <c r="AW57" s="910"/>
      <c r="AX57" s="912"/>
      <c r="AY57" s="877"/>
      <c r="AZ57" s="881"/>
      <c r="BA57" s="908"/>
      <c r="BB57" s="877"/>
      <c r="BC57" s="1210"/>
      <c r="BD57" s="877"/>
      <c r="BE57" s="881"/>
      <c r="BF57" s="908"/>
      <c r="BG57" s="877"/>
      <c r="BH57" s="1210"/>
      <c r="BI57" s="877"/>
      <c r="BJ57" s="881"/>
      <c r="BK57" s="908"/>
      <c r="BL57" s="877"/>
      <c r="BM57" s="877"/>
      <c r="BN57" s="877"/>
      <c r="BO57" s="881"/>
    </row>
    <row r="58" spans="1:67" s="118" customFormat="1" x14ac:dyDescent="0.25">
      <c r="A58" s="1153" t="s">
        <v>2610</v>
      </c>
      <c r="B58" s="874"/>
      <c r="C58" s="875"/>
      <c r="D58" s="875"/>
      <c r="E58" s="875"/>
      <c r="F58" s="874"/>
      <c r="G58" s="875"/>
      <c r="H58" s="876"/>
      <c r="I58" s="876"/>
      <c r="J58" s="875"/>
      <c r="K58" s="877"/>
      <c r="L58" s="877"/>
      <c r="M58" s="878"/>
      <c r="N58" s="877"/>
      <c r="O58" s="1208"/>
      <c r="P58" s="1230"/>
      <c r="Q58" s="1231"/>
      <c r="R58" s="879"/>
      <c r="S58" s="880" t="s">
        <v>1982</v>
      </c>
      <c r="T58" s="881"/>
      <c r="U58" s="881"/>
      <c r="V58" s="881"/>
      <c r="W58" s="881"/>
      <c r="X58" s="881"/>
      <c r="Y58" s="881"/>
      <c r="Z58" s="882"/>
      <c r="AA58" s="883"/>
      <c r="AB58" s="884"/>
      <c r="AC58" s="875"/>
      <c r="AD58" s="885"/>
      <c r="AE58" s="886" t="s">
        <v>1982</v>
      </c>
      <c r="AF58" s="880" t="s">
        <v>1982</v>
      </c>
      <c r="AG58" s="1074"/>
      <c r="AH58" s="882"/>
      <c r="AI58" s="887"/>
      <c r="AJ58" s="888"/>
      <c r="AK58" s="196">
        <f t="shared" si="4"/>
        <v>0</v>
      </c>
      <c r="AL58" s="196">
        <f t="shared" si="5"/>
        <v>0</v>
      </c>
      <c r="AM58" s="888"/>
      <c r="AN58" s="888"/>
      <c r="AO58" s="888"/>
      <c r="AP58" s="888"/>
      <c r="AQ58" s="888"/>
      <c r="AR58" s="144">
        <f t="shared" si="6"/>
        <v>0</v>
      </c>
      <c r="AS58" s="642">
        <f t="shared" si="7"/>
        <v>0</v>
      </c>
      <c r="AT58" s="904"/>
      <c r="AU58" s="882"/>
      <c r="AV58" s="909"/>
      <c r="AW58" s="910"/>
      <c r="AX58" s="912"/>
      <c r="AY58" s="877"/>
      <c r="AZ58" s="881"/>
      <c r="BA58" s="908"/>
      <c r="BB58" s="877"/>
      <c r="BC58" s="1210"/>
      <c r="BD58" s="877"/>
      <c r="BE58" s="881"/>
      <c r="BF58" s="908"/>
      <c r="BG58" s="877"/>
      <c r="BH58" s="1210"/>
      <c r="BI58" s="877"/>
      <c r="BJ58" s="881"/>
      <c r="BK58" s="908"/>
      <c r="BL58" s="877"/>
      <c r="BM58" s="877"/>
      <c r="BN58" s="877"/>
      <c r="BO58" s="881"/>
    </row>
    <row r="59" spans="1:67" s="118" customFormat="1" x14ac:dyDescent="0.25">
      <c r="A59" s="1153" t="s">
        <v>2611</v>
      </c>
      <c r="B59" s="874"/>
      <c r="C59" s="875"/>
      <c r="D59" s="875"/>
      <c r="E59" s="875"/>
      <c r="F59" s="874"/>
      <c r="G59" s="875"/>
      <c r="H59" s="876"/>
      <c r="I59" s="876"/>
      <c r="J59" s="875"/>
      <c r="K59" s="877"/>
      <c r="L59" s="877"/>
      <c r="M59" s="878"/>
      <c r="N59" s="877"/>
      <c r="O59" s="1208"/>
      <c r="P59" s="1230"/>
      <c r="Q59" s="1231"/>
      <c r="R59" s="879"/>
      <c r="S59" s="880" t="s">
        <v>1982</v>
      </c>
      <c r="T59" s="881"/>
      <c r="U59" s="881"/>
      <c r="V59" s="881"/>
      <c r="W59" s="881"/>
      <c r="X59" s="881"/>
      <c r="Y59" s="881"/>
      <c r="Z59" s="882"/>
      <c r="AA59" s="883"/>
      <c r="AB59" s="884"/>
      <c r="AC59" s="875"/>
      <c r="AD59" s="885"/>
      <c r="AE59" s="886" t="s">
        <v>1982</v>
      </c>
      <c r="AF59" s="880" t="s">
        <v>1982</v>
      </c>
      <c r="AG59" s="1074"/>
      <c r="AH59" s="882"/>
      <c r="AI59" s="887"/>
      <c r="AJ59" s="888"/>
      <c r="AK59" s="196">
        <f t="shared" si="4"/>
        <v>0</v>
      </c>
      <c r="AL59" s="196">
        <f t="shared" si="5"/>
        <v>0</v>
      </c>
      <c r="AM59" s="888"/>
      <c r="AN59" s="888"/>
      <c r="AO59" s="888"/>
      <c r="AP59" s="888"/>
      <c r="AQ59" s="888"/>
      <c r="AR59" s="144">
        <f t="shared" si="6"/>
        <v>0</v>
      </c>
      <c r="AS59" s="642">
        <f t="shared" si="7"/>
        <v>0</v>
      </c>
      <c r="AT59" s="904"/>
      <c r="AU59" s="882"/>
      <c r="AV59" s="909"/>
      <c r="AW59" s="910"/>
      <c r="AX59" s="912"/>
      <c r="AY59" s="877"/>
      <c r="AZ59" s="881"/>
      <c r="BA59" s="908"/>
      <c r="BB59" s="877"/>
      <c r="BC59" s="1210"/>
      <c r="BD59" s="877"/>
      <c r="BE59" s="881"/>
      <c r="BF59" s="908"/>
      <c r="BG59" s="877"/>
      <c r="BH59" s="1210"/>
      <c r="BI59" s="877"/>
      <c r="BJ59" s="881"/>
      <c r="BK59" s="908"/>
      <c r="BL59" s="877"/>
      <c r="BM59" s="877"/>
      <c r="BN59" s="877"/>
      <c r="BO59" s="881"/>
    </row>
    <row r="60" spans="1:67" s="118" customFormat="1" x14ac:dyDescent="0.25">
      <c r="A60" s="1153" t="s">
        <v>2612</v>
      </c>
      <c r="B60" s="874"/>
      <c r="C60" s="875"/>
      <c r="D60" s="875"/>
      <c r="E60" s="875"/>
      <c r="F60" s="874"/>
      <c r="G60" s="875"/>
      <c r="H60" s="876"/>
      <c r="I60" s="876"/>
      <c r="J60" s="875"/>
      <c r="K60" s="877"/>
      <c r="L60" s="877"/>
      <c r="M60" s="878"/>
      <c r="N60" s="877"/>
      <c r="O60" s="1208"/>
      <c r="P60" s="1230"/>
      <c r="Q60" s="1231"/>
      <c r="R60" s="879"/>
      <c r="S60" s="880" t="s">
        <v>1982</v>
      </c>
      <c r="T60" s="881"/>
      <c r="U60" s="881"/>
      <c r="V60" s="881"/>
      <c r="W60" s="881"/>
      <c r="X60" s="881"/>
      <c r="Y60" s="881"/>
      <c r="Z60" s="882"/>
      <c r="AA60" s="883"/>
      <c r="AB60" s="884"/>
      <c r="AC60" s="875"/>
      <c r="AD60" s="885"/>
      <c r="AE60" s="886" t="s">
        <v>1982</v>
      </c>
      <c r="AF60" s="880" t="s">
        <v>1982</v>
      </c>
      <c r="AG60" s="1074"/>
      <c r="AH60" s="882"/>
      <c r="AI60" s="887"/>
      <c r="AJ60" s="888"/>
      <c r="AK60" s="196">
        <f t="shared" si="4"/>
        <v>0</v>
      </c>
      <c r="AL60" s="196">
        <f t="shared" si="5"/>
        <v>0</v>
      </c>
      <c r="AM60" s="888"/>
      <c r="AN60" s="888"/>
      <c r="AO60" s="888"/>
      <c r="AP60" s="888"/>
      <c r="AQ60" s="888"/>
      <c r="AR60" s="144">
        <f t="shared" si="6"/>
        <v>0</v>
      </c>
      <c r="AS60" s="642">
        <f t="shared" si="7"/>
        <v>0</v>
      </c>
      <c r="AT60" s="904"/>
      <c r="AU60" s="882"/>
      <c r="AV60" s="909"/>
      <c r="AW60" s="910"/>
      <c r="AX60" s="912"/>
      <c r="AY60" s="877"/>
      <c r="AZ60" s="881"/>
      <c r="BA60" s="908"/>
      <c r="BB60" s="877"/>
      <c r="BC60" s="1210"/>
      <c r="BD60" s="877"/>
      <c r="BE60" s="881"/>
      <c r="BF60" s="908"/>
      <c r="BG60" s="877"/>
      <c r="BH60" s="1210"/>
      <c r="BI60" s="877"/>
      <c r="BJ60" s="881"/>
      <c r="BK60" s="908"/>
      <c r="BL60" s="877"/>
      <c r="BM60" s="877"/>
      <c r="BN60" s="877"/>
      <c r="BO60" s="881"/>
    </row>
    <row r="61" spans="1:67" s="118" customFormat="1" x14ac:dyDescent="0.25">
      <c r="A61" s="1153" t="s">
        <v>2613</v>
      </c>
      <c r="B61" s="874"/>
      <c r="C61" s="875"/>
      <c r="D61" s="875"/>
      <c r="E61" s="875"/>
      <c r="F61" s="874"/>
      <c r="G61" s="875"/>
      <c r="H61" s="876"/>
      <c r="I61" s="876"/>
      <c r="J61" s="875"/>
      <c r="K61" s="877"/>
      <c r="L61" s="877"/>
      <c r="M61" s="878"/>
      <c r="N61" s="877"/>
      <c r="O61" s="1208"/>
      <c r="P61" s="1230"/>
      <c r="Q61" s="1231"/>
      <c r="R61" s="879"/>
      <c r="S61" s="880" t="s">
        <v>1982</v>
      </c>
      <c r="T61" s="881"/>
      <c r="U61" s="881"/>
      <c r="V61" s="881"/>
      <c r="W61" s="881"/>
      <c r="X61" s="881"/>
      <c r="Y61" s="881"/>
      <c r="Z61" s="882"/>
      <c r="AA61" s="883"/>
      <c r="AB61" s="884"/>
      <c r="AC61" s="875"/>
      <c r="AD61" s="885"/>
      <c r="AE61" s="886" t="s">
        <v>1982</v>
      </c>
      <c r="AF61" s="880" t="s">
        <v>1982</v>
      </c>
      <c r="AG61" s="1074"/>
      <c r="AH61" s="882"/>
      <c r="AI61" s="887"/>
      <c r="AJ61" s="888"/>
      <c r="AK61" s="196">
        <f t="shared" si="4"/>
        <v>0</v>
      </c>
      <c r="AL61" s="196">
        <f t="shared" si="5"/>
        <v>0</v>
      </c>
      <c r="AM61" s="888"/>
      <c r="AN61" s="888"/>
      <c r="AO61" s="888"/>
      <c r="AP61" s="888"/>
      <c r="AQ61" s="888"/>
      <c r="AR61" s="144">
        <f t="shared" si="6"/>
        <v>0</v>
      </c>
      <c r="AS61" s="642">
        <f t="shared" si="7"/>
        <v>0</v>
      </c>
      <c r="AT61" s="904"/>
      <c r="AU61" s="882"/>
      <c r="AV61" s="909"/>
      <c r="AW61" s="910"/>
      <c r="AX61" s="912"/>
      <c r="AY61" s="877"/>
      <c r="AZ61" s="881"/>
      <c r="BA61" s="908"/>
      <c r="BB61" s="877"/>
      <c r="BC61" s="1210"/>
      <c r="BD61" s="877"/>
      <c r="BE61" s="881"/>
      <c r="BF61" s="908"/>
      <c r="BG61" s="877"/>
      <c r="BH61" s="1210"/>
      <c r="BI61" s="877"/>
      <c r="BJ61" s="881"/>
      <c r="BK61" s="908"/>
      <c r="BL61" s="877"/>
      <c r="BM61" s="877"/>
      <c r="BN61" s="877"/>
      <c r="BO61" s="881"/>
    </row>
    <row r="62" spans="1:67" s="118" customFormat="1" x14ac:dyDescent="0.25">
      <c r="A62" s="1153" t="s">
        <v>2614</v>
      </c>
      <c r="B62" s="874"/>
      <c r="C62" s="875"/>
      <c r="D62" s="875"/>
      <c r="E62" s="875"/>
      <c r="F62" s="874"/>
      <c r="G62" s="875"/>
      <c r="H62" s="876"/>
      <c r="I62" s="876"/>
      <c r="J62" s="875"/>
      <c r="K62" s="877"/>
      <c r="L62" s="877"/>
      <c r="M62" s="878"/>
      <c r="N62" s="877"/>
      <c r="O62" s="1208"/>
      <c r="P62" s="1230"/>
      <c r="Q62" s="1231"/>
      <c r="R62" s="879"/>
      <c r="S62" s="880" t="s">
        <v>1982</v>
      </c>
      <c r="T62" s="881"/>
      <c r="U62" s="881"/>
      <c r="V62" s="881"/>
      <c r="W62" s="881"/>
      <c r="X62" s="881"/>
      <c r="Y62" s="881"/>
      <c r="Z62" s="882"/>
      <c r="AA62" s="883"/>
      <c r="AB62" s="884"/>
      <c r="AC62" s="875"/>
      <c r="AD62" s="885"/>
      <c r="AE62" s="886" t="s">
        <v>1982</v>
      </c>
      <c r="AF62" s="880" t="s">
        <v>1982</v>
      </c>
      <c r="AG62" s="1074"/>
      <c r="AH62" s="882"/>
      <c r="AI62" s="887"/>
      <c r="AJ62" s="888"/>
      <c r="AK62" s="196">
        <f t="shared" si="4"/>
        <v>0</v>
      </c>
      <c r="AL62" s="196">
        <f t="shared" si="5"/>
        <v>0</v>
      </c>
      <c r="AM62" s="888"/>
      <c r="AN62" s="888"/>
      <c r="AO62" s="888"/>
      <c r="AP62" s="888"/>
      <c r="AQ62" s="888"/>
      <c r="AR62" s="144">
        <f t="shared" si="6"/>
        <v>0</v>
      </c>
      <c r="AS62" s="642">
        <f t="shared" si="7"/>
        <v>0</v>
      </c>
      <c r="AT62" s="904"/>
      <c r="AU62" s="882"/>
      <c r="AV62" s="909"/>
      <c r="AW62" s="910"/>
      <c r="AX62" s="912"/>
      <c r="AY62" s="877"/>
      <c r="AZ62" s="881"/>
      <c r="BA62" s="908"/>
      <c r="BB62" s="877"/>
      <c r="BC62" s="1210"/>
      <c r="BD62" s="877"/>
      <c r="BE62" s="881"/>
      <c r="BF62" s="908"/>
      <c r="BG62" s="877"/>
      <c r="BH62" s="1210"/>
      <c r="BI62" s="877"/>
      <c r="BJ62" s="881"/>
      <c r="BK62" s="908"/>
      <c r="BL62" s="877"/>
      <c r="BM62" s="877"/>
      <c r="BN62" s="877"/>
      <c r="BO62" s="881"/>
    </row>
    <row r="63" spans="1:67" s="118" customFormat="1" x14ac:dyDescent="0.25">
      <c r="A63" s="1153" t="s">
        <v>2615</v>
      </c>
      <c r="B63" s="874"/>
      <c r="C63" s="875"/>
      <c r="D63" s="875"/>
      <c r="E63" s="875"/>
      <c r="F63" s="874"/>
      <c r="G63" s="875"/>
      <c r="H63" s="876"/>
      <c r="I63" s="876"/>
      <c r="J63" s="875"/>
      <c r="K63" s="877"/>
      <c r="L63" s="877"/>
      <c r="M63" s="878"/>
      <c r="N63" s="877"/>
      <c r="O63" s="1208"/>
      <c r="P63" s="1230"/>
      <c r="Q63" s="1231"/>
      <c r="R63" s="879"/>
      <c r="S63" s="880" t="s">
        <v>1982</v>
      </c>
      <c r="T63" s="881"/>
      <c r="U63" s="881"/>
      <c r="V63" s="881"/>
      <c r="W63" s="881"/>
      <c r="X63" s="881"/>
      <c r="Y63" s="881"/>
      <c r="Z63" s="882"/>
      <c r="AA63" s="883"/>
      <c r="AB63" s="884"/>
      <c r="AC63" s="875"/>
      <c r="AD63" s="885"/>
      <c r="AE63" s="886" t="s">
        <v>1982</v>
      </c>
      <c r="AF63" s="880" t="s">
        <v>1982</v>
      </c>
      <c r="AG63" s="1074"/>
      <c r="AH63" s="882"/>
      <c r="AI63" s="887"/>
      <c r="AJ63" s="888"/>
      <c r="AK63" s="196">
        <f t="shared" si="4"/>
        <v>0</v>
      </c>
      <c r="AL63" s="196">
        <f t="shared" si="5"/>
        <v>0</v>
      </c>
      <c r="AM63" s="888"/>
      <c r="AN63" s="888"/>
      <c r="AO63" s="888"/>
      <c r="AP63" s="888"/>
      <c r="AQ63" s="888"/>
      <c r="AR63" s="144">
        <f t="shared" si="6"/>
        <v>0</v>
      </c>
      <c r="AS63" s="642">
        <f t="shared" si="7"/>
        <v>0</v>
      </c>
      <c r="AT63" s="904"/>
      <c r="AU63" s="882"/>
      <c r="AV63" s="909"/>
      <c r="AW63" s="910"/>
      <c r="AX63" s="912"/>
      <c r="AY63" s="877"/>
      <c r="AZ63" s="881"/>
      <c r="BA63" s="908"/>
      <c r="BB63" s="877"/>
      <c r="BC63" s="1210"/>
      <c r="BD63" s="877"/>
      <c r="BE63" s="881"/>
      <c r="BF63" s="908"/>
      <c r="BG63" s="877"/>
      <c r="BH63" s="1210"/>
      <c r="BI63" s="877"/>
      <c r="BJ63" s="881"/>
      <c r="BK63" s="908"/>
      <c r="BL63" s="877"/>
      <c r="BM63" s="877"/>
      <c r="BN63" s="877"/>
      <c r="BO63" s="881"/>
    </row>
    <row r="64" spans="1:67" s="118" customFormat="1" x14ac:dyDescent="0.25">
      <c r="A64" s="1153" t="s">
        <v>2616</v>
      </c>
      <c r="B64" s="874"/>
      <c r="C64" s="875"/>
      <c r="D64" s="875"/>
      <c r="E64" s="875"/>
      <c r="F64" s="874"/>
      <c r="G64" s="875"/>
      <c r="H64" s="876"/>
      <c r="I64" s="876"/>
      <c r="J64" s="875"/>
      <c r="K64" s="877"/>
      <c r="L64" s="877"/>
      <c r="M64" s="878"/>
      <c r="N64" s="877"/>
      <c r="O64" s="1208"/>
      <c r="P64" s="1230"/>
      <c r="Q64" s="1231"/>
      <c r="R64" s="879"/>
      <c r="S64" s="880" t="s">
        <v>1982</v>
      </c>
      <c r="T64" s="881"/>
      <c r="U64" s="881"/>
      <c r="V64" s="881"/>
      <c r="W64" s="881"/>
      <c r="X64" s="881"/>
      <c r="Y64" s="881"/>
      <c r="Z64" s="882"/>
      <c r="AA64" s="883"/>
      <c r="AB64" s="884"/>
      <c r="AC64" s="875"/>
      <c r="AD64" s="885"/>
      <c r="AE64" s="886" t="s">
        <v>1982</v>
      </c>
      <c r="AF64" s="880" t="s">
        <v>1982</v>
      </c>
      <c r="AG64" s="1074"/>
      <c r="AH64" s="882"/>
      <c r="AI64" s="887"/>
      <c r="AJ64" s="888"/>
      <c r="AK64" s="196">
        <f t="shared" si="4"/>
        <v>0</v>
      </c>
      <c r="AL64" s="196">
        <f t="shared" si="5"/>
        <v>0</v>
      </c>
      <c r="AM64" s="888"/>
      <c r="AN64" s="888"/>
      <c r="AO64" s="888"/>
      <c r="AP64" s="888"/>
      <c r="AQ64" s="888"/>
      <c r="AR64" s="144">
        <f t="shared" si="6"/>
        <v>0</v>
      </c>
      <c r="AS64" s="642">
        <f t="shared" si="7"/>
        <v>0</v>
      </c>
      <c r="AT64" s="904"/>
      <c r="AU64" s="882"/>
      <c r="AV64" s="909"/>
      <c r="AW64" s="910"/>
      <c r="AX64" s="912"/>
      <c r="AY64" s="877"/>
      <c r="AZ64" s="881"/>
      <c r="BA64" s="908"/>
      <c r="BB64" s="877"/>
      <c r="BC64" s="1210"/>
      <c r="BD64" s="877"/>
      <c r="BE64" s="881"/>
      <c r="BF64" s="908"/>
      <c r="BG64" s="877"/>
      <c r="BH64" s="1210"/>
      <c r="BI64" s="877"/>
      <c r="BJ64" s="881"/>
      <c r="BK64" s="908"/>
      <c r="BL64" s="877"/>
      <c r="BM64" s="877"/>
      <c r="BN64" s="877"/>
      <c r="BO64" s="881"/>
    </row>
    <row r="65" spans="1:67" s="118" customFormat="1" x14ac:dyDescent="0.25">
      <c r="A65" s="1154" t="s">
        <v>2617</v>
      </c>
      <c r="B65" s="889"/>
      <c r="C65" s="890"/>
      <c r="D65" s="890"/>
      <c r="E65" s="890"/>
      <c r="F65" s="889"/>
      <c r="G65" s="890"/>
      <c r="H65" s="891"/>
      <c r="I65" s="891"/>
      <c r="J65" s="890"/>
      <c r="K65" s="892"/>
      <c r="L65" s="892"/>
      <c r="M65" s="893"/>
      <c r="N65" s="892"/>
      <c r="O65" s="1209"/>
      <c r="P65" s="1232"/>
      <c r="Q65" s="1233"/>
      <c r="R65" s="894"/>
      <c r="S65" s="895" t="s">
        <v>1982</v>
      </c>
      <c r="T65" s="896"/>
      <c r="U65" s="896"/>
      <c r="V65" s="896"/>
      <c r="W65" s="896"/>
      <c r="X65" s="896"/>
      <c r="Y65" s="896"/>
      <c r="Z65" s="897"/>
      <c r="AA65" s="898"/>
      <c r="AB65" s="899"/>
      <c r="AC65" s="890"/>
      <c r="AD65" s="900"/>
      <c r="AE65" s="901" t="s">
        <v>1982</v>
      </c>
      <c r="AF65" s="895" t="s">
        <v>1982</v>
      </c>
      <c r="AG65" s="1075"/>
      <c r="AH65" s="897"/>
      <c r="AI65" s="902"/>
      <c r="AJ65" s="903"/>
      <c r="AK65" s="606">
        <f t="shared" si="4"/>
        <v>0</v>
      </c>
      <c r="AL65" s="606">
        <f t="shared" si="5"/>
        <v>0</v>
      </c>
      <c r="AM65" s="903"/>
      <c r="AN65" s="903"/>
      <c r="AO65" s="903"/>
      <c r="AP65" s="903"/>
      <c r="AQ65" s="903"/>
      <c r="AR65" s="607">
        <f t="shared" si="6"/>
        <v>0</v>
      </c>
      <c r="AS65" s="643">
        <f t="shared" si="7"/>
        <v>0</v>
      </c>
      <c r="AT65" s="913"/>
      <c r="AU65" s="897"/>
      <c r="AV65" s="914"/>
      <c r="AW65" s="915"/>
      <c r="AX65" s="916"/>
      <c r="AY65" s="877"/>
      <c r="AZ65" s="881"/>
      <c r="BA65" s="908"/>
      <c r="BB65" s="877"/>
      <c r="BC65" s="1210"/>
      <c r="BD65" s="877"/>
      <c r="BE65" s="881"/>
      <c r="BF65" s="908"/>
      <c r="BG65" s="877"/>
      <c r="BH65" s="1210"/>
      <c r="BI65" s="877"/>
      <c r="BJ65" s="881"/>
      <c r="BK65" s="908"/>
      <c r="BL65" s="877"/>
      <c r="BM65" s="877"/>
      <c r="BN65" s="877"/>
      <c r="BO65" s="881"/>
    </row>
    <row r="66" spans="1:67" s="114" customFormat="1" ht="15" customHeight="1" x14ac:dyDescent="0.25">
      <c r="A66" s="108"/>
      <c r="B66" s="108"/>
      <c r="N66" s="115"/>
      <c r="AC66" s="118"/>
    </row>
  </sheetData>
  <sheetProtection sheet="1" formatCells="0" formatColumns="0" formatRows="0" sort="0" autoFilter="0"/>
  <mergeCells count="10">
    <mergeCell ref="A12:V12"/>
    <mergeCell ref="AT13:AU13"/>
    <mergeCell ref="A1:M1"/>
    <mergeCell ref="A2:M2"/>
    <mergeCell ref="A3:M3"/>
    <mergeCell ref="A5:M5"/>
    <mergeCell ref="A6:M6"/>
    <mergeCell ref="A8:M8"/>
    <mergeCell ref="A9:M9"/>
    <mergeCell ref="AE13:AH13"/>
  </mergeCells>
  <conditionalFormatting sqref="K16:K65">
    <cfRule type="expression" dxfId="7" priority="2">
      <formula>IF($J16="Other",0,1)</formula>
    </cfRule>
  </conditionalFormatting>
  <conditionalFormatting sqref="M16:Q65">
    <cfRule type="expression" dxfId="6" priority="3">
      <formula>$L16="No"</formula>
    </cfRule>
  </conditionalFormatting>
  <conditionalFormatting sqref="AF16:AF65">
    <cfRule type="expression" dxfId="5" priority="1">
      <formula>IF(NOT($AE16="Yes - This Infrastructure is BABA Compliant"),0,1)</formula>
    </cfRule>
  </conditionalFormatting>
  <conditionalFormatting sqref="AW16">
    <cfRule type="expression" dxfId="4" priority="4">
      <formula>ISNUMBER(SEARCH("Powertrain", $E16))</formula>
    </cfRule>
  </conditionalFormatting>
  <dataValidations count="4">
    <dataValidation type="list" allowBlank="1" showInputMessage="1" showErrorMessage="1" sqref="S16:S65" xr:uid="{B9DB677E-1310-4793-A79D-12C10A71CE5A}">
      <formula1>INDIRECT(R16)</formula1>
    </dataValidation>
    <dataValidation allowBlank="1" showInputMessage="1" showErrorMessage="1" sqref="X15 R15:S15" xr:uid="{BDF3267F-5AAF-4850-B22C-62564AC2AE5F}"/>
    <dataValidation type="list" allowBlank="1" showInputMessage="1" showErrorMessage="1" sqref="L16:L65 AT26:AT65 X16:X65 AY16:AY65" xr:uid="{B3764C13-CBCD-42C3-9680-EB24D4C88136}">
      <formula1>"Yes, No"</formula1>
    </dataValidation>
    <dataValidation type="list" allowBlank="1" showInputMessage="1" showErrorMessage="1" sqref="BO16:BO65 BJ16:BJ65 BE16:BE65 AZ16:AZ65" xr:uid="{F51A938F-D2EB-4DDF-B90A-DDB88FE2D1E3}">
      <formula1>"Actual, Estimated - No observed data, Estimated based on incomplete observed data"</formula1>
    </dataValidation>
  </dataValidations>
  <pageMargins left="0.85" right="0.85" top="0.85" bottom="0.5" header="0.3" footer="0.3"/>
  <pageSetup scale="69" orientation="portrait" r:id="rId1"/>
  <headerFooter>
    <oddHeader>&amp;L&amp;G&amp;ROMB Control Number: 2060-0754
Expiration Date: 9/30/2028</oddHeader>
    <oddFooter>&amp;LEPA Form Number: 5900-721</oddFooter>
    <firstHeader xml:space="preserve">&amp;LOMB Control Number: 2060-NEW
Expiration Date: MM/DD/YYYY&amp;RU.S. EPA Office of Transportation and Air Quality 
Transportation and Climate Division
</firstHeader>
  </headerFooter>
  <legacyDrawingHF r:id="rId2"/>
  <tableParts count="1">
    <tablePart r:id="rId3"/>
  </tableParts>
  <extLst>
    <ext xmlns:x14="http://schemas.microsoft.com/office/spreadsheetml/2009/9/main" uri="{78C0D931-6437-407d-A8EE-F0AAD7539E65}">
      <x14:conditionalFormattings>
        <x14:conditionalFormatting xmlns:xm="http://schemas.microsoft.com/office/excel/2006/main">
          <x14:cfRule type="expression" priority="5" id="{B5B65AFE-4BCA-45F9-9F4D-E7A571DE9FDF}">
            <xm:f>ISNUMBER(SEARCH("Powertrain", '15. New Fleet Description'!#REF!))</xm:f>
            <x14:dxf>
              <fill>
                <patternFill patternType="darkUp">
                  <bgColor theme="8" tint="0.59996337778862885"/>
                </patternFill>
              </fill>
            </x14:dxf>
          </x14:cfRule>
          <xm:sqref>AW17:AW65</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xr:uid="{3E22940C-5BAA-429A-A1AA-79AC693A2B83}">
          <x14:formula1>
            <xm:f>'County Lookup'!$A$2:$A$57</xm:f>
          </x14:formula1>
          <xm:sqref>R16:R65</xm:sqref>
        </x14:dataValidation>
        <x14:dataValidation type="list" allowBlank="1" showInputMessage="1" showErrorMessage="1" xr:uid="{DA7293AE-B87F-447D-9DF6-329A53541392}">
          <x14:formula1>
            <xm:f>'5. Port Facility Locations'!$A$11:$A$30</xm:f>
          </x14:formula1>
          <xm:sqref>Y16:Y25</xm:sqref>
        </x14:dataValidation>
        <x14:dataValidation type="list" allowBlank="1" showInputMessage="1" showErrorMessage="1" xr:uid="{5F290137-4973-44D4-B86D-612A344357AD}">
          <x14:formula1>
            <xm:f>'Data Validation'!$AZ$3:$AZ$5</xm:f>
          </x14:formula1>
          <xm:sqref>AE16:AE65</xm:sqref>
        </x14:dataValidation>
        <x14:dataValidation type="list" allowBlank="1" showInputMessage="1" showErrorMessage="1" xr:uid="{A9B48FD3-8C2B-4F96-8386-B68DF9EAD19D}">
          <x14:formula1>
            <xm:f>'Data Validation'!$BG$3:$BG$12</xm:f>
          </x14:formula1>
          <xm:sqref>J16:J65</xm:sqref>
        </x14:dataValidation>
        <x14:dataValidation type="list" allowBlank="1" showInputMessage="1" showErrorMessage="1" xr:uid="{6FE6FCD8-FF2F-4DFA-A8C8-8C0598480411}">
          <x14:formula1>
            <xm:f>'Data Validation'!$AO$3:$AO$8</xm:f>
          </x14:formula1>
          <xm:sqref>AG16:AG65</xm:sqref>
        </x14:dataValidation>
        <x14:dataValidation type="list" allowBlank="1" showInputMessage="1" showErrorMessage="1" xr:uid="{4A9C1E5D-2D83-4C0C-8C49-32CC0039E75B}">
          <x14:formula1>
            <xm:f>'Data Validation'!$BK$3:$BK$5</xm:f>
          </x14:formula1>
          <xm:sqref>BE16:BE65 AZ16:AZ65 BJ16:BJ65 BO16:BO65</xm:sqref>
        </x14:dataValidation>
        <x14:dataValidation type="list" allowBlank="1" showInputMessage="1" showErrorMessage="1" xr:uid="{37EAD89A-2565-440B-8A74-746D5C9B9FF9}">
          <x14:formula1>
            <xm:f>'4. Subawardees'!$A$12:$A$200</xm:f>
          </x14:formula1>
          <xm:sqref>B16:B65</xm:sqref>
        </x14:dataValidation>
        <x14:dataValidation type="list" allowBlank="1" showInputMessage="1" showErrorMessage="1" xr:uid="{3275D7B3-5F59-4D11-999F-2D46DBF2324A}">
          <x14:formula1>
            <xm:f>'Data Validation'!$BZ$3:$BZ$4</xm:f>
          </x14:formula1>
          <xm:sqref>BN16:BN65 BI16:BI65 BD16:BD65</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38469-3BBF-40D8-A2B4-2E9572B218FC}">
  <dimension ref="A1:AF18"/>
  <sheetViews>
    <sheetView zoomScaleNormal="100" workbookViewId="0">
      <selection activeCell="B12" sqref="B12"/>
    </sheetView>
  </sheetViews>
  <sheetFormatPr defaultRowHeight="15" x14ac:dyDescent="0.25"/>
  <cols>
    <col min="1" max="1" width="52" customWidth="1"/>
    <col min="2" max="2" width="75.85546875" customWidth="1"/>
    <col min="8" max="8" width="48.140625" customWidth="1"/>
    <col min="9" max="9" width="31.85546875" customWidth="1"/>
  </cols>
  <sheetData>
    <row r="1" spans="1:32" x14ac:dyDescent="0.25">
      <c r="A1" s="1420" t="s">
        <v>0</v>
      </c>
      <c r="B1" s="1421"/>
      <c r="C1" s="342"/>
      <c r="D1" s="342"/>
      <c r="E1" s="342"/>
      <c r="F1" s="342"/>
      <c r="G1" s="342"/>
      <c r="H1" s="342"/>
      <c r="I1" s="342"/>
      <c r="J1" s="342"/>
      <c r="K1" s="26"/>
      <c r="M1" s="101"/>
      <c r="N1" s="101"/>
      <c r="O1" s="101"/>
      <c r="P1" s="124"/>
      <c r="Q1" s="97"/>
      <c r="R1" s="97"/>
      <c r="S1" s="97"/>
      <c r="T1" s="97"/>
      <c r="U1" s="97"/>
      <c r="V1" s="97"/>
      <c r="W1" s="97"/>
      <c r="X1" s="97"/>
      <c r="Y1" s="97"/>
      <c r="Z1" s="97"/>
      <c r="AA1" s="97"/>
      <c r="AB1" s="97"/>
      <c r="AC1" s="97"/>
      <c r="AD1" s="97"/>
      <c r="AE1" s="97"/>
      <c r="AF1" s="97"/>
    </row>
    <row r="2" spans="1:32" x14ac:dyDescent="0.25">
      <c r="A2" s="1409" t="s">
        <v>1</v>
      </c>
      <c r="B2" s="1410"/>
      <c r="C2" s="339"/>
      <c r="D2" s="339"/>
      <c r="E2" s="339"/>
      <c r="F2" s="339"/>
      <c r="G2" s="339"/>
      <c r="H2" s="339"/>
      <c r="I2" s="339"/>
      <c r="J2" s="339"/>
      <c r="K2" s="26"/>
      <c r="M2" s="101"/>
      <c r="N2" s="101"/>
      <c r="O2" s="101"/>
      <c r="P2" s="124"/>
      <c r="Q2" s="97"/>
      <c r="R2" s="97"/>
      <c r="S2" s="97"/>
      <c r="T2" s="97"/>
      <c r="U2" s="97"/>
      <c r="V2" s="97"/>
      <c r="W2" s="97"/>
      <c r="X2" s="97"/>
      <c r="Y2" s="97"/>
      <c r="Z2" s="97"/>
      <c r="AA2" s="97"/>
      <c r="AB2" s="97"/>
      <c r="AC2" s="97"/>
      <c r="AD2" s="97"/>
      <c r="AE2" s="97"/>
      <c r="AF2" s="97"/>
    </row>
    <row r="3" spans="1:32" x14ac:dyDescent="0.25">
      <c r="A3" s="1422" t="s">
        <v>1873</v>
      </c>
      <c r="B3" s="1423"/>
      <c r="C3" s="343"/>
      <c r="D3" s="343"/>
      <c r="E3" s="343"/>
      <c r="F3" s="343"/>
      <c r="G3" s="343"/>
      <c r="H3" s="343"/>
      <c r="I3" s="343"/>
      <c r="J3" s="343"/>
      <c r="K3" s="26"/>
      <c r="M3" s="102"/>
      <c r="N3" s="102"/>
      <c r="O3" s="102"/>
      <c r="P3" s="124"/>
      <c r="Q3" s="97"/>
      <c r="R3" s="97"/>
      <c r="S3" s="97"/>
      <c r="T3" s="97"/>
      <c r="U3" s="97"/>
      <c r="V3" s="97"/>
      <c r="W3" s="97"/>
      <c r="X3" s="97"/>
      <c r="Y3" s="97"/>
      <c r="Z3" s="97"/>
      <c r="AA3" s="97"/>
      <c r="AB3" s="97"/>
      <c r="AC3" s="97"/>
      <c r="AD3" s="97"/>
      <c r="AE3" s="97"/>
      <c r="AF3" s="97"/>
    </row>
    <row r="4" spans="1:32" ht="15.75" thickBot="1" x14ac:dyDescent="0.3">
      <c r="A4" s="103"/>
      <c r="B4" s="102"/>
      <c r="C4" s="340"/>
      <c r="D4" s="340"/>
      <c r="E4" s="340"/>
      <c r="F4" s="340"/>
      <c r="G4" s="340"/>
      <c r="H4" s="340"/>
      <c r="I4" s="340"/>
      <c r="J4" s="340"/>
      <c r="K4" s="101"/>
      <c r="L4" s="101"/>
      <c r="M4" s="102"/>
      <c r="N4" s="102"/>
      <c r="O4" s="102"/>
      <c r="P4" s="124"/>
      <c r="Q4" s="97"/>
      <c r="R4" s="97"/>
      <c r="S4" s="97"/>
      <c r="T4" s="97"/>
      <c r="U4" s="97"/>
      <c r="V4" s="97"/>
      <c r="W4" s="97"/>
      <c r="X4" s="97"/>
      <c r="Y4" s="97"/>
      <c r="Z4" s="97"/>
      <c r="AA4" s="97"/>
      <c r="AB4" s="97"/>
      <c r="AC4" s="97"/>
      <c r="AD4" s="97"/>
      <c r="AE4" s="97"/>
      <c r="AF4" s="97"/>
    </row>
    <row r="5" spans="1:32" ht="15.6" customHeight="1" thickBot="1" x14ac:dyDescent="0.3">
      <c r="A5" s="1417" t="s">
        <v>5</v>
      </c>
      <c r="B5" s="1418"/>
      <c r="C5" s="42"/>
      <c r="D5" s="42"/>
      <c r="E5" s="42"/>
      <c r="F5" s="42"/>
      <c r="G5" s="42"/>
      <c r="H5" s="42"/>
      <c r="I5" s="42"/>
      <c r="J5" s="42"/>
      <c r="K5" s="102"/>
      <c r="L5" s="102"/>
      <c r="M5" s="102"/>
      <c r="N5" s="102"/>
      <c r="O5" s="102"/>
      <c r="P5" s="124"/>
      <c r="Q5" s="97"/>
      <c r="R5" s="97"/>
      <c r="S5" s="97"/>
      <c r="T5" s="97"/>
      <c r="U5" s="97"/>
      <c r="V5" s="97"/>
      <c r="W5" s="97"/>
      <c r="X5" s="97"/>
      <c r="Y5" s="97"/>
      <c r="Z5" s="97"/>
      <c r="AA5" s="97"/>
      <c r="AB5" s="97"/>
      <c r="AC5" s="97"/>
      <c r="AD5" s="97"/>
      <c r="AE5" s="97"/>
      <c r="AF5" s="97"/>
    </row>
    <row r="6" spans="1:32" s="3" customFormat="1" ht="101.45" customHeight="1" x14ac:dyDescent="0.25">
      <c r="A6" s="1436" t="s">
        <v>2618</v>
      </c>
      <c r="B6" s="1437"/>
      <c r="C6" s="85"/>
      <c r="D6" s="85"/>
      <c r="E6" s="85"/>
      <c r="F6" s="85"/>
      <c r="G6" s="85"/>
      <c r="H6" s="85"/>
      <c r="I6" s="85"/>
      <c r="J6" s="85"/>
      <c r="K6" s="75"/>
      <c r="L6" s="75"/>
      <c r="M6" s="75"/>
      <c r="N6" s="75"/>
      <c r="O6" s="75"/>
      <c r="P6" s="104"/>
      <c r="Q6" s="105"/>
      <c r="R6" s="105"/>
      <c r="S6" s="105"/>
      <c r="T6" s="105"/>
      <c r="U6" s="105"/>
      <c r="V6" s="105"/>
      <c r="W6" s="105"/>
      <c r="X6" s="105"/>
      <c r="Y6" s="105"/>
      <c r="Z6" s="105"/>
      <c r="AA6" s="105"/>
      <c r="AB6" s="105"/>
      <c r="AC6" s="105"/>
      <c r="AD6" s="105"/>
      <c r="AE6" s="105"/>
      <c r="AF6" s="105"/>
    </row>
    <row r="7" spans="1:32" s="3" customFormat="1" ht="15.75" customHeight="1" thickBot="1" x14ac:dyDescent="0.3">
      <c r="A7" s="106"/>
      <c r="B7" s="106"/>
      <c r="C7" s="341"/>
      <c r="D7" s="341"/>
      <c r="E7" s="341"/>
      <c r="F7" s="341"/>
      <c r="G7" s="341"/>
      <c r="H7" s="341"/>
      <c r="I7" s="341"/>
      <c r="J7" s="341"/>
      <c r="K7" s="75"/>
      <c r="L7" s="75"/>
      <c r="M7" s="75"/>
      <c r="N7" s="75"/>
      <c r="O7" s="75"/>
      <c r="P7" s="104"/>
      <c r="Q7" s="105"/>
      <c r="R7" s="105"/>
      <c r="S7" s="105"/>
      <c r="T7" s="105"/>
      <c r="U7" s="105"/>
      <c r="V7" s="105"/>
      <c r="W7" s="105"/>
      <c r="X7" s="105"/>
      <c r="Y7" s="105"/>
      <c r="Z7" s="105"/>
      <c r="AA7" s="105"/>
      <c r="AB7" s="105"/>
      <c r="AC7" s="105"/>
      <c r="AD7" s="105"/>
      <c r="AE7" s="105"/>
      <c r="AF7" s="105"/>
    </row>
    <row r="8" spans="1:32" s="3" customFormat="1" ht="15" customHeight="1" thickBot="1" x14ac:dyDescent="0.3">
      <c r="A8" s="1417" t="s">
        <v>498</v>
      </c>
      <c r="B8" s="1418"/>
      <c r="C8" s="42"/>
      <c r="D8" s="42"/>
      <c r="E8" s="42"/>
      <c r="F8" s="42"/>
      <c r="G8" s="42"/>
      <c r="H8" s="42"/>
      <c r="I8" s="42"/>
      <c r="J8" s="42"/>
      <c r="K8" s="75"/>
      <c r="L8" s="75"/>
      <c r="M8" s="75"/>
      <c r="N8" s="75"/>
      <c r="O8" s="75"/>
      <c r="P8" s="104"/>
      <c r="Q8" s="105"/>
      <c r="R8" s="105"/>
      <c r="S8" s="105"/>
      <c r="T8" s="105"/>
      <c r="U8" s="105"/>
      <c r="V8" s="105"/>
      <c r="W8" s="105"/>
      <c r="X8" s="105"/>
      <c r="Y8" s="105"/>
      <c r="Z8" s="105"/>
      <c r="AA8" s="105"/>
      <c r="AB8" s="105"/>
      <c r="AC8" s="105"/>
      <c r="AD8" s="105"/>
      <c r="AE8" s="105"/>
      <c r="AF8" s="105"/>
    </row>
    <row r="9" spans="1:32" ht="102.6" customHeight="1" x14ac:dyDescent="0.25">
      <c r="A9" s="1434" t="s">
        <v>499</v>
      </c>
      <c r="B9" s="1435"/>
      <c r="C9" s="344"/>
      <c r="D9" s="344"/>
      <c r="E9" s="344"/>
      <c r="F9" s="344"/>
      <c r="G9" s="344"/>
      <c r="H9" s="344"/>
      <c r="I9" s="344"/>
      <c r="J9" s="344"/>
      <c r="K9" s="7"/>
      <c r="L9" s="7"/>
      <c r="M9" s="7"/>
      <c r="N9" s="4"/>
      <c r="O9" s="124"/>
      <c r="P9" s="124"/>
      <c r="Q9" s="97"/>
      <c r="R9" s="97"/>
      <c r="S9" s="97"/>
      <c r="T9" s="97"/>
      <c r="U9" s="97"/>
      <c r="V9" s="97"/>
      <c r="W9" s="97"/>
      <c r="X9" s="97"/>
      <c r="Y9" s="97"/>
      <c r="Z9" s="97"/>
      <c r="AA9" s="97"/>
      <c r="AB9" s="97"/>
      <c r="AC9" s="97"/>
      <c r="AD9" s="97"/>
      <c r="AE9" s="97"/>
      <c r="AF9" s="97"/>
    </row>
    <row r="10" spans="1:32" x14ac:dyDescent="0.25">
      <c r="C10" s="22"/>
      <c r="D10" s="22"/>
      <c r="E10" s="22"/>
      <c r="F10" s="22"/>
      <c r="G10" s="22"/>
      <c r="H10" s="22"/>
      <c r="I10" s="22"/>
      <c r="J10" s="22"/>
    </row>
    <row r="11" spans="1:32" ht="15.75" thickBot="1" x14ac:dyDescent="0.3">
      <c r="A11" s="598" t="s">
        <v>364</v>
      </c>
      <c r="B11" s="598" t="s">
        <v>484</v>
      </c>
      <c r="C11" s="22"/>
      <c r="D11" s="22"/>
      <c r="E11" s="22"/>
      <c r="F11" s="22"/>
      <c r="G11" s="22"/>
      <c r="H11" s="22"/>
      <c r="I11" s="22"/>
      <c r="J11" s="22"/>
    </row>
    <row r="12" spans="1:32" ht="65.25" customHeight="1" thickBot="1" x14ac:dyDescent="0.3">
      <c r="A12" s="338" t="s">
        <v>2619</v>
      </c>
      <c r="B12" s="873"/>
      <c r="C12" s="570"/>
      <c r="D12" s="570"/>
      <c r="E12" s="570"/>
      <c r="F12" s="570"/>
      <c r="G12" s="570"/>
      <c r="H12" s="570"/>
      <c r="I12" s="22"/>
      <c r="J12" s="22"/>
      <c r="K12" s="26"/>
    </row>
    <row r="13" spans="1:32" ht="249" customHeight="1" x14ac:dyDescent="0.25">
      <c r="A13" s="1217" t="s">
        <v>2620</v>
      </c>
      <c r="B13" s="1243"/>
      <c r="C13" s="345"/>
      <c r="D13" s="345"/>
      <c r="E13" s="345"/>
      <c r="F13" s="345"/>
      <c r="G13" s="345"/>
      <c r="H13" s="345"/>
      <c r="I13" s="345"/>
      <c r="K13" s="26"/>
    </row>
    <row r="14" spans="1:32" s="22" customFormat="1" ht="64.5" customHeight="1" x14ac:dyDescent="0.25">
      <c r="A14" s="346"/>
      <c r="B14" s="346"/>
      <c r="C14" s="346"/>
      <c r="D14" s="346"/>
      <c r="E14" s="346"/>
      <c r="F14" s="346"/>
      <c r="G14" s="346"/>
      <c r="H14" s="346"/>
      <c r="I14" s="346"/>
      <c r="K14" s="347"/>
    </row>
    <row r="15" spans="1:32" s="22" customFormat="1" ht="64.5" customHeight="1" x14ac:dyDescent="0.25">
      <c r="A15" s="346"/>
      <c r="B15" s="346"/>
      <c r="C15" s="346"/>
      <c r="D15" s="346"/>
      <c r="E15" s="346"/>
      <c r="F15" s="346"/>
      <c r="G15" s="346"/>
      <c r="H15" s="346"/>
      <c r="I15" s="346"/>
      <c r="K15" s="347"/>
    </row>
    <row r="16" spans="1:32" s="22" customFormat="1" ht="64.5" customHeight="1" x14ac:dyDescent="0.25">
      <c r="A16" s="346"/>
      <c r="B16" s="346"/>
      <c r="C16" s="346"/>
      <c r="D16" s="346"/>
      <c r="E16" s="346"/>
      <c r="F16" s="346"/>
      <c r="G16" s="346"/>
      <c r="H16" s="346"/>
      <c r="I16" s="346"/>
      <c r="K16" s="347"/>
    </row>
    <row r="17" spans="1:11" s="22" customFormat="1" ht="64.5" customHeight="1" x14ac:dyDescent="0.25">
      <c r="A17" s="346"/>
      <c r="B17" s="346"/>
      <c r="C17" s="346"/>
      <c r="D17" s="346"/>
      <c r="E17" s="346"/>
      <c r="F17" s="346"/>
      <c r="G17" s="346"/>
      <c r="H17" s="346"/>
      <c r="I17" s="346"/>
      <c r="K17" s="347"/>
    </row>
    <row r="18" spans="1:11" s="22" customFormat="1" ht="64.5" customHeight="1" x14ac:dyDescent="0.25">
      <c r="A18" s="346"/>
      <c r="B18" s="346"/>
      <c r="C18" s="346"/>
      <c r="D18" s="346"/>
      <c r="E18" s="346"/>
      <c r="F18" s="346"/>
      <c r="G18" s="346"/>
      <c r="H18" s="346"/>
      <c r="I18" s="346"/>
      <c r="K18" s="347"/>
    </row>
  </sheetData>
  <sheetProtection sheet="1" formatCells="0" formatColumns="0" formatRows="0" sort="0" autoFilter="0"/>
  <mergeCells count="7">
    <mergeCell ref="A9:B9"/>
    <mergeCell ref="A3:B3"/>
    <mergeCell ref="A1:B1"/>
    <mergeCell ref="A2:B2"/>
    <mergeCell ref="A5:B5"/>
    <mergeCell ref="A6:B6"/>
    <mergeCell ref="A8:B8"/>
  </mergeCells>
  <conditionalFormatting sqref="A14:I18">
    <cfRule type="expression" dxfId="2" priority="3">
      <formula>$I$300= "No"</formula>
    </cfRule>
  </conditionalFormatting>
  <conditionalFormatting sqref="B13">
    <cfRule type="expression" dxfId="1" priority="1">
      <formula>$B$12="No"</formula>
    </cfRule>
  </conditionalFormatting>
  <pageMargins left="0.85" right="0.85" top="0.85" bottom="0.5" header="0.3" footer="0.3"/>
  <pageSetup scale="69" fitToHeight="0" orientation="portrait" r:id="rId1"/>
  <headerFooter>
    <oddHeader>&amp;L&amp;G&amp;ROMB Control Number: 2060-0754
Expiration Date: 9/30/2028</oddHeader>
    <oddFooter>&amp;LEPA Form Number: 5900-721</oddFooter>
    <firstHeader xml:space="preserve">&amp;LOMB Control Number: 2060-NEW
Expiration Date: MM/DD/YYYY&amp;RU.S. EPA Office of Transportation and Air Quality 
Transportation and Climate Division
</firstHeader>
  </headerFooter>
  <legacyDrawingHF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EED43023-6101-46F3-916D-BFD873B34A90}">
          <x14:formula1>
            <xm:f>'Data Validation'!$T$8:$T$9</xm:f>
          </x14:formula1>
          <xm:sqref>B12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070A4-3323-458B-AADB-388CAF8D6E64}">
  <dimension ref="A1:E84"/>
  <sheetViews>
    <sheetView zoomScaleNormal="100" workbookViewId="0">
      <selection activeCell="A9" sqref="A9"/>
    </sheetView>
  </sheetViews>
  <sheetFormatPr defaultRowHeight="15" outlineLevelRow="1" x14ac:dyDescent="0.25"/>
  <cols>
    <col min="1" max="1" width="55.140625" style="1131" customWidth="1"/>
    <col min="2" max="2" width="63.85546875" style="1131" customWidth="1"/>
    <col min="3" max="3" width="60.42578125" style="1131" customWidth="1"/>
    <col min="4" max="5" width="71.7109375" style="1131" customWidth="1"/>
    <col min="6" max="250" width="9.28515625" style="1131"/>
    <col min="251" max="251" width="18.5703125" style="1131" customWidth="1"/>
    <col min="252" max="252" width="17.28515625" style="1131" customWidth="1"/>
    <col min="253" max="253" width="19" style="1131" customWidth="1"/>
    <col min="254" max="254" width="20.42578125" style="1131" customWidth="1"/>
    <col min="255" max="255" width="16" style="1131" customWidth="1"/>
    <col min="256" max="256" width="14.42578125" style="1131" customWidth="1"/>
    <col min="257" max="257" width="17.42578125" style="1131" customWidth="1"/>
    <col min="258" max="259" width="30.7109375" style="1131" customWidth="1"/>
    <col min="260" max="260" width="13.28515625" style="1131" customWidth="1"/>
    <col min="261" max="506" width="9.28515625" style="1131"/>
    <col min="507" max="507" width="18.5703125" style="1131" customWidth="1"/>
    <col min="508" max="508" width="17.28515625" style="1131" customWidth="1"/>
    <col min="509" max="509" width="19" style="1131" customWidth="1"/>
    <col min="510" max="510" width="20.42578125" style="1131" customWidth="1"/>
    <col min="511" max="511" width="16" style="1131" customWidth="1"/>
    <col min="512" max="512" width="14.42578125" style="1131" customWidth="1"/>
    <col min="513" max="513" width="17.42578125" style="1131" customWidth="1"/>
    <col min="514" max="515" width="30.7109375" style="1131" customWidth="1"/>
    <col min="516" max="516" width="13.28515625" style="1131" customWidth="1"/>
    <col min="517" max="762" width="9.28515625" style="1131"/>
    <col min="763" max="763" width="18.5703125" style="1131" customWidth="1"/>
    <col min="764" max="764" width="17.28515625" style="1131" customWidth="1"/>
    <col min="765" max="765" width="19" style="1131" customWidth="1"/>
    <col min="766" max="766" width="20.42578125" style="1131" customWidth="1"/>
    <col min="767" max="767" width="16" style="1131" customWidth="1"/>
    <col min="768" max="768" width="14.42578125" style="1131" customWidth="1"/>
    <col min="769" max="769" width="17.42578125" style="1131" customWidth="1"/>
    <col min="770" max="771" width="30.7109375" style="1131" customWidth="1"/>
    <col min="772" max="772" width="13.28515625" style="1131" customWidth="1"/>
    <col min="773" max="1018" width="9.28515625" style="1131"/>
    <col min="1019" max="1019" width="18.5703125" style="1131" customWidth="1"/>
    <col min="1020" max="1020" width="17.28515625" style="1131" customWidth="1"/>
    <col min="1021" max="1021" width="19" style="1131" customWidth="1"/>
    <col min="1022" max="1022" width="20.42578125" style="1131" customWidth="1"/>
    <col min="1023" max="1023" width="16" style="1131" customWidth="1"/>
    <col min="1024" max="1024" width="14.42578125" style="1131" customWidth="1"/>
    <col min="1025" max="1025" width="17.42578125" style="1131" customWidth="1"/>
    <col min="1026" max="1027" width="30.7109375" style="1131" customWidth="1"/>
    <col min="1028" max="1028" width="13.28515625" style="1131" customWidth="1"/>
    <col min="1029" max="1274" width="9.28515625" style="1131"/>
    <col min="1275" max="1275" width="18.5703125" style="1131" customWidth="1"/>
    <col min="1276" max="1276" width="17.28515625" style="1131" customWidth="1"/>
    <col min="1277" max="1277" width="19" style="1131" customWidth="1"/>
    <col min="1278" max="1278" width="20.42578125" style="1131" customWidth="1"/>
    <col min="1279" max="1279" width="16" style="1131" customWidth="1"/>
    <col min="1280" max="1280" width="14.42578125" style="1131" customWidth="1"/>
    <col min="1281" max="1281" width="17.42578125" style="1131" customWidth="1"/>
    <col min="1282" max="1283" width="30.7109375" style="1131" customWidth="1"/>
    <col min="1284" max="1284" width="13.28515625" style="1131" customWidth="1"/>
    <col min="1285" max="1530" width="9.28515625" style="1131"/>
    <col min="1531" max="1531" width="18.5703125" style="1131" customWidth="1"/>
    <col min="1532" max="1532" width="17.28515625" style="1131" customWidth="1"/>
    <col min="1533" max="1533" width="19" style="1131" customWidth="1"/>
    <col min="1534" max="1534" width="20.42578125" style="1131" customWidth="1"/>
    <col min="1535" max="1535" width="16" style="1131" customWidth="1"/>
    <col min="1536" max="1536" width="14.42578125" style="1131" customWidth="1"/>
    <col min="1537" max="1537" width="17.42578125" style="1131" customWidth="1"/>
    <col min="1538" max="1539" width="30.7109375" style="1131" customWidth="1"/>
    <col min="1540" max="1540" width="13.28515625" style="1131" customWidth="1"/>
    <col min="1541" max="1786" width="9.28515625" style="1131"/>
    <col min="1787" max="1787" width="18.5703125" style="1131" customWidth="1"/>
    <col min="1788" max="1788" width="17.28515625" style="1131" customWidth="1"/>
    <col min="1789" max="1789" width="19" style="1131" customWidth="1"/>
    <col min="1790" max="1790" width="20.42578125" style="1131" customWidth="1"/>
    <col min="1791" max="1791" width="16" style="1131" customWidth="1"/>
    <col min="1792" max="1792" width="14.42578125" style="1131" customWidth="1"/>
    <col min="1793" max="1793" width="17.42578125" style="1131" customWidth="1"/>
    <col min="1794" max="1795" width="30.7109375" style="1131" customWidth="1"/>
    <col min="1796" max="1796" width="13.28515625" style="1131" customWidth="1"/>
    <col min="1797" max="2042" width="9.28515625" style="1131"/>
    <col min="2043" max="2043" width="18.5703125" style="1131" customWidth="1"/>
    <col min="2044" max="2044" width="17.28515625" style="1131" customWidth="1"/>
    <col min="2045" max="2045" width="19" style="1131" customWidth="1"/>
    <col min="2046" max="2046" width="20.42578125" style="1131" customWidth="1"/>
    <col min="2047" max="2047" width="16" style="1131" customWidth="1"/>
    <col min="2048" max="2048" width="14.42578125" style="1131" customWidth="1"/>
    <col min="2049" max="2049" width="17.42578125" style="1131" customWidth="1"/>
    <col min="2050" max="2051" width="30.7109375" style="1131" customWidth="1"/>
    <col min="2052" max="2052" width="13.28515625" style="1131" customWidth="1"/>
    <col min="2053" max="2298" width="9.28515625" style="1131"/>
    <col min="2299" max="2299" width="18.5703125" style="1131" customWidth="1"/>
    <col min="2300" max="2300" width="17.28515625" style="1131" customWidth="1"/>
    <col min="2301" max="2301" width="19" style="1131" customWidth="1"/>
    <col min="2302" max="2302" width="20.42578125" style="1131" customWidth="1"/>
    <col min="2303" max="2303" width="16" style="1131" customWidth="1"/>
    <col min="2304" max="2304" width="14.42578125" style="1131" customWidth="1"/>
    <col min="2305" max="2305" width="17.42578125" style="1131" customWidth="1"/>
    <col min="2306" max="2307" width="30.7109375" style="1131" customWidth="1"/>
    <col min="2308" max="2308" width="13.28515625" style="1131" customWidth="1"/>
    <col min="2309" max="2554" width="9.28515625" style="1131"/>
    <col min="2555" max="2555" width="18.5703125" style="1131" customWidth="1"/>
    <col min="2556" max="2556" width="17.28515625" style="1131" customWidth="1"/>
    <col min="2557" max="2557" width="19" style="1131" customWidth="1"/>
    <col min="2558" max="2558" width="20.42578125" style="1131" customWidth="1"/>
    <col min="2559" max="2559" width="16" style="1131" customWidth="1"/>
    <col min="2560" max="2560" width="14.42578125" style="1131" customWidth="1"/>
    <col min="2561" max="2561" width="17.42578125" style="1131" customWidth="1"/>
    <col min="2562" max="2563" width="30.7109375" style="1131" customWidth="1"/>
    <col min="2564" max="2564" width="13.28515625" style="1131" customWidth="1"/>
    <col min="2565" max="2810" width="9.28515625" style="1131"/>
    <col min="2811" max="2811" width="18.5703125" style="1131" customWidth="1"/>
    <col min="2812" max="2812" width="17.28515625" style="1131" customWidth="1"/>
    <col min="2813" max="2813" width="19" style="1131" customWidth="1"/>
    <col min="2814" max="2814" width="20.42578125" style="1131" customWidth="1"/>
    <col min="2815" max="2815" width="16" style="1131" customWidth="1"/>
    <col min="2816" max="2816" width="14.42578125" style="1131" customWidth="1"/>
    <col min="2817" max="2817" width="17.42578125" style="1131" customWidth="1"/>
    <col min="2818" max="2819" width="30.7109375" style="1131" customWidth="1"/>
    <col min="2820" max="2820" width="13.28515625" style="1131" customWidth="1"/>
    <col min="2821" max="3066" width="9.28515625" style="1131"/>
    <col min="3067" max="3067" width="18.5703125" style="1131" customWidth="1"/>
    <col min="3068" max="3068" width="17.28515625" style="1131" customWidth="1"/>
    <col min="3069" max="3069" width="19" style="1131" customWidth="1"/>
    <col min="3070" max="3070" width="20.42578125" style="1131" customWidth="1"/>
    <col min="3071" max="3071" width="16" style="1131" customWidth="1"/>
    <col min="3072" max="3072" width="14.42578125" style="1131" customWidth="1"/>
    <col min="3073" max="3073" width="17.42578125" style="1131" customWidth="1"/>
    <col min="3074" max="3075" width="30.7109375" style="1131" customWidth="1"/>
    <col min="3076" max="3076" width="13.28515625" style="1131" customWidth="1"/>
    <col min="3077" max="3322" width="9.28515625" style="1131"/>
    <col min="3323" max="3323" width="18.5703125" style="1131" customWidth="1"/>
    <col min="3324" max="3324" width="17.28515625" style="1131" customWidth="1"/>
    <col min="3325" max="3325" width="19" style="1131" customWidth="1"/>
    <col min="3326" max="3326" width="20.42578125" style="1131" customWidth="1"/>
    <col min="3327" max="3327" width="16" style="1131" customWidth="1"/>
    <col min="3328" max="3328" width="14.42578125" style="1131" customWidth="1"/>
    <col min="3329" max="3329" width="17.42578125" style="1131" customWidth="1"/>
    <col min="3330" max="3331" width="30.7109375" style="1131" customWidth="1"/>
    <col min="3332" max="3332" width="13.28515625" style="1131" customWidth="1"/>
    <col min="3333" max="3578" width="9.28515625" style="1131"/>
    <col min="3579" max="3579" width="18.5703125" style="1131" customWidth="1"/>
    <col min="3580" max="3580" width="17.28515625" style="1131" customWidth="1"/>
    <col min="3581" max="3581" width="19" style="1131" customWidth="1"/>
    <col min="3582" max="3582" width="20.42578125" style="1131" customWidth="1"/>
    <col min="3583" max="3583" width="16" style="1131" customWidth="1"/>
    <col min="3584" max="3584" width="14.42578125" style="1131" customWidth="1"/>
    <col min="3585" max="3585" width="17.42578125" style="1131" customWidth="1"/>
    <col min="3586" max="3587" width="30.7109375" style="1131" customWidth="1"/>
    <col min="3588" max="3588" width="13.28515625" style="1131" customWidth="1"/>
    <col min="3589" max="3834" width="9.28515625" style="1131"/>
    <col min="3835" max="3835" width="18.5703125" style="1131" customWidth="1"/>
    <col min="3836" max="3836" width="17.28515625" style="1131" customWidth="1"/>
    <col min="3837" max="3837" width="19" style="1131" customWidth="1"/>
    <col min="3838" max="3838" width="20.42578125" style="1131" customWidth="1"/>
    <col min="3839" max="3839" width="16" style="1131" customWidth="1"/>
    <col min="3840" max="3840" width="14.42578125" style="1131" customWidth="1"/>
    <col min="3841" max="3841" width="17.42578125" style="1131" customWidth="1"/>
    <col min="3842" max="3843" width="30.7109375" style="1131" customWidth="1"/>
    <col min="3844" max="3844" width="13.28515625" style="1131" customWidth="1"/>
    <col min="3845" max="4090" width="9.28515625" style="1131"/>
    <col min="4091" max="4091" width="18.5703125" style="1131" customWidth="1"/>
    <col min="4092" max="4092" width="17.28515625" style="1131" customWidth="1"/>
    <col min="4093" max="4093" width="19" style="1131" customWidth="1"/>
    <col min="4094" max="4094" width="20.42578125" style="1131" customWidth="1"/>
    <col min="4095" max="4095" width="16" style="1131" customWidth="1"/>
    <col min="4096" max="4096" width="14.42578125" style="1131" customWidth="1"/>
    <col min="4097" max="4097" width="17.42578125" style="1131" customWidth="1"/>
    <col min="4098" max="4099" width="30.7109375" style="1131" customWidth="1"/>
    <col min="4100" max="4100" width="13.28515625" style="1131" customWidth="1"/>
    <col min="4101" max="4346" width="9.28515625" style="1131"/>
    <col min="4347" max="4347" width="18.5703125" style="1131" customWidth="1"/>
    <col min="4348" max="4348" width="17.28515625" style="1131" customWidth="1"/>
    <col min="4349" max="4349" width="19" style="1131" customWidth="1"/>
    <col min="4350" max="4350" width="20.42578125" style="1131" customWidth="1"/>
    <col min="4351" max="4351" width="16" style="1131" customWidth="1"/>
    <col min="4352" max="4352" width="14.42578125" style="1131" customWidth="1"/>
    <col min="4353" max="4353" width="17.42578125" style="1131" customWidth="1"/>
    <col min="4354" max="4355" width="30.7109375" style="1131" customWidth="1"/>
    <col min="4356" max="4356" width="13.28515625" style="1131" customWidth="1"/>
    <col min="4357" max="4602" width="9.28515625" style="1131"/>
    <col min="4603" max="4603" width="18.5703125" style="1131" customWidth="1"/>
    <col min="4604" max="4604" width="17.28515625" style="1131" customWidth="1"/>
    <col min="4605" max="4605" width="19" style="1131" customWidth="1"/>
    <col min="4606" max="4606" width="20.42578125" style="1131" customWidth="1"/>
    <col min="4607" max="4607" width="16" style="1131" customWidth="1"/>
    <col min="4608" max="4608" width="14.42578125" style="1131" customWidth="1"/>
    <col min="4609" max="4609" width="17.42578125" style="1131" customWidth="1"/>
    <col min="4610" max="4611" width="30.7109375" style="1131" customWidth="1"/>
    <col min="4612" max="4612" width="13.28515625" style="1131" customWidth="1"/>
    <col min="4613" max="4858" width="9.28515625" style="1131"/>
    <col min="4859" max="4859" width="18.5703125" style="1131" customWidth="1"/>
    <col min="4860" max="4860" width="17.28515625" style="1131" customWidth="1"/>
    <col min="4861" max="4861" width="19" style="1131" customWidth="1"/>
    <col min="4862" max="4862" width="20.42578125" style="1131" customWidth="1"/>
    <col min="4863" max="4863" width="16" style="1131" customWidth="1"/>
    <col min="4864" max="4864" width="14.42578125" style="1131" customWidth="1"/>
    <col min="4865" max="4865" width="17.42578125" style="1131" customWidth="1"/>
    <col min="4866" max="4867" width="30.7109375" style="1131" customWidth="1"/>
    <col min="4868" max="4868" width="13.28515625" style="1131" customWidth="1"/>
    <col min="4869" max="5114" width="9.28515625" style="1131"/>
    <col min="5115" max="5115" width="18.5703125" style="1131" customWidth="1"/>
    <col min="5116" max="5116" width="17.28515625" style="1131" customWidth="1"/>
    <col min="5117" max="5117" width="19" style="1131" customWidth="1"/>
    <col min="5118" max="5118" width="20.42578125" style="1131" customWidth="1"/>
    <col min="5119" max="5119" width="16" style="1131" customWidth="1"/>
    <col min="5120" max="5120" width="14.42578125" style="1131" customWidth="1"/>
    <col min="5121" max="5121" width="17.42578125" style="1131" customWidth="1"/>
    <col min="5122" max="5123" width="30.7109375" style="1131" customWidth="1"/>
    <col min="5124" max="5124" width="13.28515625" style="1131" customWidth="1"/>
    <col min="5125" max="5370" width="9.28515625" style="1131"/>
    <col min="5371" max="5371" width="18.5703125" style="1131" customWidth="1"/>
    <col min="5372" max="5372" width="17.28515625" style="1131" customWidth="1"/>
    <col min="5373" max="5373" width="19" style="1131" customWidth="1"/>
    <col min="5374" max="5374" width="20.42578125" style="1131" customWidth="1"/>
    <col min="5375" max="5375" width="16" style="1131" customWidth="1"/>
    <col min="5376" max="5376" width="14.42578125" style="1131" customWidth="1"/>
    <col min="5377" max="5377" width="17.42578125" style="1131" customWidth="1"/>
    <col min="5378" max="5379" width="30.7109375" style="1131" customWidth="1"/>
    <col min="5380" max="5380" width="13.28515625" style="1131" customWidth="1"/>
    <col min="5381" max="5626" width="9.28515625" style="1131"/>
    <col min="5627" max="5627" width="18.5703125" style="1131" customWidth="1"/>
    <col min="5628" max="5628" width="17.28515625" style="1131" customWidth="1"/>
    <col min="5629" max="5629" width="19" style="1131" customWidth="1"/>
    <col min="5630" max="5630" width="20.42578125" style="1131" customWidth="1"/>
    <col min="5631" max="5631" width="16" style="1131" customWidth="1"/>
    <col min="5632" max="5632" width="14.42578125" style="1131" customWidth="1"/>
    <col min="5633" max="5633" width="17.42578125" style="1131" customWidth="1"/>
    <col min="5634" max="5635" width="30.7109375" style="1131" customWidth="1"/>
    <col min="5636" max="5636" width="13.28515625" style="1131" customWidth="1"/>
    <col min="5637" max="5882" width="9.28515625" style="1131"/>
    <col min="5883" max="5883" width="18.5703125" style="1131" customWidth="1"/>
    <col min="5884" max="5884" width="17.28515625" style="1131" customWidth="1"/>
    <col min="5885" max="5885" width="19" style="1131" customWidth="1"/>
    <col min="5886" max="5886" width="20.42578125" style="1131" customWidth="1"/>
    <col min="5887" max="5887" width="16" style="1131" customWidth="1"/>
    <col min="5888" max="5888" width="14.42578125" style="1131" customWidth="1"/>
    <col min="5889" max="5889" width="17.42578125" style="1131" customWidth="1"/>
    <col min="5890" max="5891" width="30.7109375" style="1131" customWidth="1"/>
    <col min="5892" max="5892" width="13.28515625" style="1131" customWidth="1"/>
    <col min="5893" max="6138" width="9.28515625" style="1131"/>
    <col min="6139" max="6139" width="18.5703125" style="1131" customWidth="1"/>
    <col min="6140" max="6140" width="17.28515625" style="1131" customWidth="1"/>
    <col min="6141" max="6141" width="19" style="1131" customWidth="1"/>
    <col min="6142" max="6142" width="20.42578125" style="1131" customWidth="1"/>
    <col min="6143" max="6143" width="16" style="1131" customWidth="1"/>
    <col min="6144" max="6144" width="14.42578125" style="1131" customWidth="1"/>
    <col min="6145" max="6145" width="17.42578125" style="1131" customWidth="1"/>
    <col min="6146" max="6147" width="30.7109375" style="1131" customWidth="1"/>
    <col min="6148" max="6148" width="13.28515625" style="1131" customWidth="1"/>
    <col min="6149" max="6394" width="9.28515625" style="1131"/>
    <col min="6395" max="6395" width="18.5703125" style="1131" customWidth="1"/>
    <col min="6396" max="6396" width="17.28515625" style="1131" customWidth="1"/>
    <col min="6397" max="6397" width="19" style="1131" customWidth="1"/>
    <col min="6398" max="6398" width="20.42578125" style="1131" customWidth="1"/>
    <col min="6399" max="6399" width="16" style="1131" customWidth="1"/>
    <col min="6400" max="6400" width="14.42578125" style="1131" customWidth="1"/>
    <col min="6401" max="6401" width="17.42578125" style="1131" customWidth="1"/>
    <col min="6402" max="6403" width="30.7109375" style="1131" customWidth="1"/>
    <col min="6404" max="6404" width="13.28515625" style="1131" customWidth="1"/>
    <col min="6405" max="6650" width="9.28515625" style="1131"/>
    <col min="6651" max="6651" width="18.5703125" style="1131" customWidth="1"/>
    <col min="6652" max="6652" width="17.28515625" style="1131" customWidth="1"/>
    <col min="6653" max="6653" width="19" style="1131" customWidth="1"/>
    <col min="6654" max="6654" width="20.42578125" style="1131" customWidth="1"/>
    <col min="6655" max="6655" width="16" style="1131" customWidth="1"/>
    <col min="6656" max="6656" width="14.42578125" style="1131" customWidth="1"/>
    <col min="6657" max="6657" width="17.42578125" style="1131" customWidth="1"/>
    <col min="6658" max="6659" width="30.7109375" style="1131" customWidth="1"/>
    <col min="6660" max="6660" width="13.28515625" style="1131" customWidth="1"/>
    <col min="6661" max="6906" width="9.28515625" style="1131"/>
    <col min="6907" max="6907" width="18.5703125" style="1131" customWidth="1"/>
    <col min="6908" max="6908" width="17.28515625" style="1131" customWidth="1"/>
    <col min="6909" max="6909" width="19" style="1131" customWidth="1"/>
    <col min="6910" max="6910" width="20.42578125" style="1131" customWidth="1"/>
    <col min="6911" max="6911" width="16" style="1131" customWidth="1"/>
    <col min="6912" max="6912" width="14.42578125" style="1131" customWidth="1"/>
    <col min="6913" max="6913" width="17.42578125" style="1131" customWidth="1"/>
    <col min="6914" max="6915" width="30.7109375" style="1131" customWidth="1"/>
    <col min="6916" max="6916" width="13.28515625" style="1131" customWidth="1"/>
    <col min="6917" max="7162" width="9.28515625" style="1131"/>
    <col min="7163" max="7163" width="18.5703125" style="1131" customWidth="1"/>
    <col min="7164" max="7164" width="17.28515625" style="1131" customWidth="1"/>
    <col min="7165" max="7165" width="19" style="1131" customWidth="1"/>
    <col min="7166" max="7166" width="20.42578125" style="1131" customWidth="1"/>
    <col min="7167" max="7167" width="16" style="1131" customWidth="1"/>
    <col min="7168" max="7168" width="14.42578125" style="1131" customWidth="1"/>
    <col min="7169" max="7169" width="17.42578125" style="1131" customWidth="1"/>
    <col min="7170" max="7171" width="30.7109375" style="1131" customWidth="1"/>
    <col min="7172" max="7172" width="13.28515625" style="1131" customWidth="1"/>
    <col min="7173" max="7418" width="9.28515625" style="1131"/>
    <col min="7419" max="7419" width="18.5703125" style="1131" customWidth="1"/>
    <col min="7420" max="7420" width="17.28515625" style="1131" customWidth="1"/>
    <col min="7421" max="7421" width="19" style="1131" customWidth="1"/>
    <col min="7422" max="7422" width="20.42578125" style="1131" customWidth="1"/>
    <col min="7423" max="7423" width="16" style="1131" customWidth="1"/>
    <col min="7424" max="7424" width="14.42578125" style="1131" customWidth="1"/>
    <col min="7425" max="7425" width="17.42578125" style="1131" customWidth="1"/>
    <col min="7426" max="7427" width="30.7109375" style="1131" customWidth="1"/>
    <col min="7428" max="7428" width="13.28515625" style="1131" customWidth="1"/>
    <col min="7429" max="7674" width="9.28515625" style="1131"/>
    <col min="7675" max="7675" width="18.5703125" style="1131" customWidth="1"/>
    <col min="7676" max="7676" width="17.28515625" style="1131" customWidth="1"/>
    <col min="7677" max="7677" width="19" style="1131" customWidth="1"/>
    <col min="7678" max="7678" width="20.42578125" style="1131" customWidth="1"/>
    <col min="7679" max="7679" width="16" style="1131" customWidth="1"/>
    <col min="7680" max="7680" width="14.42578125" style="1131" customWidth="1"/>
    <col min="7681" max="7681" width="17.42578125" style="1131" customWidth="1"/>
    <col min="7682" max="7683" width="30.7109375" style="1131" customWidth="1"/>
    <col min="7684" max="7684" width="13.28515625" style="1131" customWidth="1"/>
    <col min="7685" max="7930" width="9.28515625" style="1131"/>
    <col min="7931" max="7931" width="18.5703125" style="1131" customWidth="1"/>
    <col min="7932" max="7932" width="17.28515625" style="1131" customWidth="1"/>
    <col min="7933" max="7933" width="19" style="1131" customWidth="1"/>
    <col min="7934" max="7934" width="20.42578125" style="1131" customWidth="1"/>
    <col min="7935" max="7935" width="16" style="1131" customWidth="1"/>
    <col min="7936" max="7936" width="14.42578125" style="1131" customWidth="1"/>
    <col min="7937" max="7937" width="17.42578125" style="1131" customWidth="1"/>
    <col min="7938" max="7939" width="30.7109375" style="1131" customWidth="1"/>
    <col min="7940" max="7940" width="13.28515625" style="1131" customWidth="1"/>
    <col min="7941" max="8186" width="9.28515625" style="1131"/>
    <col min="8187" max="8187" width="18.5703125" style="1131" customWidth="1"/>
    <col min="8188" max="8188" width="17.28515625" style="1131" customWidth="1"/>
    <col min="8189" max="8189" width="19" style="1131" customWidth="1"/>
    <col min="8190" max="8190" width="20.42578125" style="1131" customWidth="1"/>
    <col min="8191" max="8191" width="16" style="1131" customWidth="1"/>
    <col min="8192" max="8192" width="14.42578125" style="1131" customWidth="1"/>
    <col min="8193" max="8193" width="17.42578125" style="1131" customWidth="1"/>
    <col min="8194" max="8195" width="30.7109375" style="1131" customWidth="1"/>
    <col min="8196" max="8196" width="13.28515625" style="1131" customWidth="1"/>
    <col min="8197" max="8442" width="9.28515625" style="1131"/>
    <col min="8443" max="8443" width="18.5703125" style="1131" customWidth="1"/>
    <col min="8444" max="8444" width="17.28515625" style="1131" customWidth="1"/>
    <col min="8445" max="8445" width="19" style="1131" customWidth="1"/>
    <col min="8446" max="8446" width="20.42578125" style="1131" customWidth="1"/>
    <col min="8447" max="8447" width="16" style="1131" customWidth="1"/>
    <col min="8448" max="8448" width="14.42578125" style="1131" customWidth="1"/>
    <col min="8449" max="8449" width="17.42578125" style="1131" customWidth="1"/>
    <col min="8450" max="8451" width="30.7109375" style="1131" customWidth="1"/>
    <col min="8452" max="8452" width="13.28515625" style="1131" customWidth="1"/>
    <col min="8453" max="8698" width="9.28515625" style="1131"/>
    <col min="8699" max="8699" width="18.5703125" style="1131" customWidth="1"/>
    <col min="8700" max="8700" width="17.28515625" style="1131" customWidth="1"/>
    <col min="8701" max="8701" width="19" style="1131" customWidth="1"/>
    <col min="8702" max="8702" width="20.42578125" style="1131" customWidth="1"/>
    <col min="8703" max="8703" width="16" style="1131" customWidth="1"/>
    <col min="8704" max="8704" width="14.42578125" style="1131" customWidth="1"/>
    <col min="8705" max="8705" width="17.42578125" style="1131" customWidth="1"/>
    <col min="8706" max="8707" width="30.7109375" style="1131" customWidth="1"/>
    <col min="8708" max="8708" width="13.28515625" style="1131" customWidth="1"/>
    <col min="8709" max="8954" width="9.28515625" style="1131"/>
    <col min="8955" max="8955" width="18.5703125" style="1131" customWidth="1"/>
    <col min="8956" max="8956" width="17.28515625" style="1131" customWidth="1"/>
    <col min="8957" max="8957" width="19" style="1131" customWidth="1"/>
    <col min="8958" max="8958" width="20.42578125" style="1131" customWidth="1"/>
    <col min="8959" max="8959" width="16" style="1131" customWidth="1"/>
    <col min="8960" max="8960" width="14.42578125" style="1131" customWidth="1"/>
    <col min="8961" max="8961" width="17.42578125" style="1131" customWidth="1"/>
    <col min="8962" max="8963" width="30.7109375" style="1131" customWidth="1"/>
    <col min="8964" max="8964" width="13.28515625" style="1131" customWidth="1"/>
    <col min="8965" max="9210" width="9.28515625" style="1131"/>
    <col min="9211" max="9211" width="18.5703125" style="1131" customWidth="1"/>
    <col min="9212" max="9212" width="17.28515625" style="1131" customWidth="1"/>
    <col min="9213" max="9213" width="19" style="1131" customWidth="1"/>
    <col min="9214" max="9214" width="20.42578125" style="1131" customWidth="1"/>
    <col min="9215" max="9215" width="16" style="1131" customWidth="1"/>
    <col min="9216" max="9216" width="14.42578125" style="1131" customWidth="1"/>
    <col min="9217" max="9217" width="17.42578125" style="1131" customWidth="1"/>
    <col min="9218" max="9219" width="30.7109375" style="1131" customWidth="1"/>
    <col min="9220" max="9220" width="13.28515625" style="1131" customWidth="1"/>
    <col min="9221" max="9466" width="9.28515625" style="1131"/>
    <col min="9467" max="9467" width="18.5703125" style="1131" customWidth="1"/>
    <col min="9468" max="9468" width="17.28515625" style="1131" customWidth="1"/>
    <col min="9469" max="9469" width="19" style="1131" customWidth="1"/>
    <col min="9470" max="9470" width="20.42578125" style="1131" customWidth="1"/>
    <col min="9471" max="9471" width="16" style="1131" customWidth="1"/>
    <col min="9472" max="9472" width="14.42578125" style="1131" customWidth="1"/>
    <col min="9473" max="9473" width="17.42578125" style="1131" customWidth="1"/>
    <col min="9474" max="9475" width="30.7109375" style="1131" customWidth="1"/>
    <col min="9476" max="9476" width="13.28515625" style="1131" customWidth="1"/>
    <col min="9477" max="9722" width="9.28515625" style="1131"/>
    <col min="9723" max="9723" width="18.5703125" style="1131" customWidth="1"/>
    <col min="9724" max="9724" width="17.28515625" style="1131" customWidth="1"/>
    <col min="9725" max="9725" width="19" style="1131" customWidth="1"/>
    <col min="9726" max="9726" width="20.42578125" style="1131" customWidth="1"/>
    <col min="9727" max="9727" width="16" style="1131" customWidth="1"/>
    <col min="9728" max="9728" width="14.42578125" style="1131" customWidth="1"/>
    <col min="9729" max="9729" width="17.42578125" style="1131" customWidth="1"/>
    <col min="9730" max="9731" width="30.7109375" style="1131" customWidth="1"/>
    <col min="9732" max="9732" width="13.28515625" style="1131" customWidth="1"/>
    <col min="9733" max="9978" width="9.28515625" style="1131"/>
    <col min="9979" max="9979" width="18.5703125" style="1131" customWidth="1"/>
    <col min="9980" max="9980" width="17.28515625" style="1131" customWidth="1"/>
    <col min="9981" max="9981" width="19" style="1131" customWidth="1"/>
    <col min="9982" max="9982" width="20.42578125" style="1131" customWidth="1"/>
    <col min="9983" max="9983" width="16" style="1131" customWidth="1"/>
    <col min="9984" max="9984" width="14.42578125" style="1131" customWidth="1"/>
    <col min="9985" max="9985" width="17.42578125" style="1131" customWidth="1"/>
    <col min="9986" max="9987" width="30.7109375" style="1131" customWidth="1"/>
    <col min="9988" max="9988" width="13.28515625" style="1131" customWidth="1"/>
    <col min="9989" max="10234" width="9.28515625" style="1131"/>
    <col min="10235" max="10235" width="18.5703125" style="1131" customWidth="1"/>
    <col min="10236" max="10236" width="17.28515625" style="1131" customWidth="1"/>
    <col min="10237" max="10237" width="19" style="1131" customWidth="1"/>
    <col min="10238" max="10238" width="20.42578125" style="1131" customWidth="1"/>
    <col min="10239" max="10239" width="16" style="1131" customWidth="1"/>
    <col min="10240" max="10240" width="14.42578125" style="1131" customWidth="1"/>
    <col min="10241" max="10241" width="17.42578125" style="1131" customWidth="1"/>
    <col min="10242" max="10243" width="30.7109375" style="1131" customWidth="1"/>
    <col min="10244" max="10244" width="13.28515625" style="1131" customWidth="1"/>
    <col min="10245" max="10490" width="9.28515625" style="1131"/>
    <col min="10491" max="10491" width="18.5703125" style="1131" customWidth="1"/>
    <col min="10492" max="10492" width="17.28515625" style="1131" customWidth="1"/>
    <col min="10493" max="10493" width="19" style="1131" customWidth="1"/>
    <col min="10494" max="10494" width="20.42578125" style="1131" customWidth="1"/>
    <col min="10495" max="10495" width="16" style="1131" customWidth="1"/>
    <col min="10496" max="10496" width="14.42578125" style="1131" customWidth="1"/>
    <col min="10497" max="10497" width="17.42578125" style="1131" customWidth="1"/>
    <col min="10498" max="10499" width="30.7109375" style="1131" customWidth="1"/>
    <col min="10500" max="10500" width="13.28515625" style="1131" customWidth="1"/>
    <col min="10501" max="10746" width="9.28515625" style="1131"/>
    <col min="10747" max="10747" width="18.5703125" style="1131" customWidth="1"/>
    <col min="10748" max="10748" width="17.28515625" style="1131" customWidth="1"/>
    <col min="10749" max="10749" width="19" style="1131" customWidth="1"/>
    <col min="10750" max="10750" width="20.42578125" style="1131" customWidth="1"/>
    <col min="10751" max="10751" width="16" style="1131" customWidth="1"/>
    <col min="10752" max="10752" width="14.42578125" style="1131" customWidth="1"/>
    <col min="10753" max="10753" width="17.42578125" style="1131" customWidth="1"/>
    <col min="10754" max="10755" width="30.7109375" style="1131" customWidth="1"/>
    <col min="10756" max="10756" width="13.28515625" style="1131" customWidth="1"/>
    <col min="10757" max="11002" width="9.28515625" style="1131"/>
    <col min="11003" max="11003" width="18.5703125" style="1131" customWidth="1"/>
    <col min="11004" max="11004" width="17.28515625" style="1131" customWidth="1"/>
    <col min="11005" max="11005" width="19" style="1131" customWidth="1"/>
    <col min="11006" max="11006" width="20.42578125" style="1131" customWidth="1"/>
    <col min="11007" max="11007" width="16" style="1131" customWidth="1"/>
    <col min="11008" max="11008" width="14.42578125" style="1131" customWidth="1"/>
    <col min="11009" max="11009" width="17.42578125" style="1131" customWidth="1"/>
    <col min="11010" max="11011" width="30.7109375" style="1131" customWidth="1"/>
    <col min="11012" max="11012" width="13.28515625" style="1131" customWidth="1"/>
    <col min="11013" max="11258" width="9.28515625" style="1131"/>
    <col min="11259" max="11259" width="18.5703125" style="1131" customWidth="1"/>
    <col min="11260" max="11260" width="17.28515625" style="1131" customWidth="1"/>
    <col min="11261" max="11261" width="19" style="1131" customWidth="1"/>
    <col min="11262" max="11262" width="20.42578125" style="1131" customWidth="1"/>
    <col min="11263" max="11263" width="16" style="1131" customWidth="1"/>
    <col min="11264" max="11264" width="14.42578125" style="1131" customWidth="1"/>
    <col min="11265" max="11265" width="17.42578125" style="1131" customWidth="1"/>
    <col min="11266" max="11267" width="30.7109375" style="1131" customWidth="1"/>
    <col min="11268" max="11268" width="13.28515625" style="1131" customWidth="1"/>
    <col min="11269" max="11514" width="9.28515625" style="1131"/>
    <col min="11515" max="11515" width="18.5703125" style="1131" customWidth="1"/>
    <col min="11516" max="11516" width="17.28515625" style="1131" customWidth="1"/>
    <col min="11517" max="11517" width="19" style="1131" customWidth="1"/>
    <col min="11518" max="11518" width="20.42578125" style="1131" customWidth="1"/>
    <col min="11519" max="11519" width="16" style="1131" customWidth="1"/>
    <col min="11520" max="11520" width="14.42578125" style="1131" customWidth="1"/>
    <col min="11521" max="11521" width="17.42578125" style="1131" customWidth="1"/>
    <col min="11522" max="11523" width="30.7109375" style="1131" customWidth="1"/>
    <col min="11524" max="11524" width="13.28515625" style="1131" customWidth="1"/>
    <col min="11525" max="11770" width="9.28515625" style="1131"/>
    <col min="11771" max="11771" width="18.5703125" style="1131" customWidth="1"/>
    <col min="11772" max="11772" width="17.28515625" style="1131" customWidth="1"/>
    <col min="11773" max="11773" width="19" style="1131" customWidth="1"/>
    <col min="11774" max="11774" width="20.42578125" style="1131" customWidth="1"/>
    <col min="11775" max="11775" width="16" style="1131" customWidth="1"/>
    <col min="11776" max="11776" width="14.42578125" style="1131" customWidth="1"/>
    <col min="11777" max="11777" width="17.42578125" style="1131" customWidth="1"/>
    <col min="11778" max="11779" width="30.7109375" style="1131" customWidth="1"/>
    <col min="11780" max="11780" width="13.28515625" style="1131" customWidth="1"/>
    <col min="11781" max="12026" width="9.28515625" style="1131"/>
    <col min="12027" max="12027" width="18.5703125" style="1131" customWidth="1"/>
    <col min="12028" max="12028" width="17.28515625" style="1131" customWidth="1"/>
    <col min="12029" max="12029" width="19" style="1131" customWidth="1"/>
    <col min="12030" max="12030" width="20.42578125" style="1131" customWidth="1"/>
    <col min="12031" max="12031" width="16" style="1131" customWidth="1"/>
    <col min="12032" max="12032" width="14.42578125" style="1131" customWidth="1"/>
    <col min="12033" max="12033" width="17.42578125" style="1131" customWidth="1"/>
    <col min="12034" max="12035" width="30.7109375" style="1131" customWidth="1"/>
    <col min="12036" max="12036" width="13.28515625" style="1131" customWidth="1"/>
    <col min="12037" max="12282" width="9.28515625" style="1131"/>
    <col min="12283" max="12283" width="18.5703125" style="1131" customWidth="1"/>
    <col min="12284" max="12284" width="17.28515625" style="1131" customWidth="1"/>
    <col min="12285" max="12285" width="19" style="1131" customWidth="1"/>
    <col min="12286" max="12286" width="20.42578125" style="1131" customWidth="1"/>
    <col min="12287" max="12287" width="16" style="1131" customWidth="1"/>
    <col min="12288" max="12288" width="14.42578125" style="1131" customWidth="1"/>
    <col min="12289" max="12289" width="17.42578125" style="1131" customWidth="1"/>
    <col min="12290" max="12291" width="30.7109375" style="1131" customWidth="1"/>
    <col min="12292" max="12292" width="13.28515625" style="1131" customWidth="1"/>
    <col min="12293" max="12538" width="9.28515625" style="1131"/>
    <col min="12539" max="12539" width="18.5703125" style="1131" customWidth="1"/>
    <col min="12540" max="12540" width="17.28515625" style="1131" customWidth="1"/>
    <col min="12541" max="12541" width="19" style="1131" customWidth="1"/>
    <col min="12542" max="12542" width="20.42578125" style="1131" customWidth="1"/>
    <col min="12543" max="12543" width="16" style="1131" customWidth="1"/>
    <col min="12544" max="12544" width="14.42578125" style="1131" customWidth="1"/>
    <col min="12545" max="12545" width="17.42578125" style="1131" customWidth="1"/>
    <col min="12546" max="12547" width="30.7109375" style="1131" customWidth="1"/>
    <col min="12548" max="12548" width="13.28515625" style="1131" customWidth="1"/>
    <col min="12549" max="12794" width="9.28515625" style="1131"/>
    <col min="12795" max="12795" width="18.5703125" style="1131" customWidth="1"/>
    <col min="12796" max="12796" width="17.28515625" style="1131" customWidth="1"/>
    <col min="12797" max="12797" width="19" style="1131" customWidth="1"/>
    <col min="12798" max="12798" width="20.42578125" style="1131" customWidth="1"/>
    <col min="12799" max="12799" width="16" style="1131" customWidth="1"/>
    <col min="12800" max="12800" width="14.42578125" style="1131" customWidth="1"/>
    <col min="12801" max="12801" width="17.42578125" style="1131" customWidth="1"/>
    <col min="12802" max="12803" width="30.7109375" style="1131" customWidth="1"/>
    <col min="12804" max="12804" width="13.28515625" style="1131" customWidth="1"/>
    <col min="12805" max="13050" width="9.28515625" style="1131"/>
    <col min="13051" max="13051" width="18.5703125" style="1131" customWidth="1"/>
    <col min="13052" max="13052" width="17.28515625" style="1131" customWidth="1"/>
    <col min="13053" max="13053" width="19" style="1131" customWidth="1"/>
    <col min="13054" max="13054" width="20.42578125" style="1131" customWidth="1"/>
    <col min="13055" max="13055" width="16" style="1131" customWidth="1"/>
    <col min="13056" max="13056" width="14.42578125" style="1131" customWidth="1"/>
    <col min="13057" max="13057" width="17.42578125" style="1131" customWidth="1"/>
    <col min="13058" max="13059" width="30.7109375" style="1131" customWidth="1"/>
    <col min="13060" max="13060" width="13.28515625" style="1131" customWidth="1"/>
    <col min="13061" max="13306" width="9.28515625" style="1131"/>
    <col min="13307" max="13307" width="18.5703125" style="1131" customWidth="1"/>
    <col min="13308" max="13308" width="17.28515625" style="1131" customWidth="1"/>
    <col min="13309" max="13309" width="19" style="1131" customWidth="1"/>
    <col min="13310" max="13310" width="20.42578125" style="1131" customWidth="1"/>
    <col min="13311" max="13311" width="16" style="1131" customWidth="1"/>
    <col min="13312" max="13312" width="14.42578125" style="1131" customWidth="1"/>
    <col min="13313" max="13313" width="17.42578125" style="1131" customWidth="1"/>
    <col min="13314" max="13315" width="30.7109375" style="1131" customWidth="1"/>
    <col min="13316" max="13316" width="13.28515625" style="1131" customWidth="1"/>
    <col min="13317" max="13562" width="9.28515625" style="1131"/>
    <col min="13563" max="13563" width="18.5703125" style="1131" customWidth="1"/>
    <col min="13564" max="13564" width="17.28515625" style="1131" customWidth="1"/>
    <col min="13565" max="13565" width="19" style="1131" customWidth="1"/>
    <col min="13566" max="13566" width="20.42578125" style="1131" customWidth="1"/>
    <col min="13567" max="13567" width="16" style="1131" customWidth="1"/>
    <col min="13568" max="13568" width="14.42578125" style="1131" customWidth="1"/>
    <col min="13569" max="13569" width="17.42578125" style="1131" customWidth="1"/>
    <col min="13570" max="13571" width="30.7109375" style="1131" customWidth="1"/>
    <col min="13572" max="13572" width="13.28515625" style="1131" customWidth="1"/>
    <col min="13573" max="13818" width="9.28515625" style="1131"/>
    <col min="13819" max="13819" width="18.5703125" style="1131" customWidth="1"/>
    <col min="13820" max="13820" width="17.28515625" style="1131" customWidth="1"/>
    <col min="13821" max="13821" width="19" style="1131" customWidth="1"/>
    <col min="13822" max="13822" width="20.42578125" style="1131" customWidth="1"/>
    <col min="13823" max="13823" width="16" style="1131" customWidth="1"/>
    <col min="13824" max="13824" width="14.42578125" style="1131" customWidth="1"/>
    <col min="13825" max="13825" width="17.42578125" style="1131" customWidth="1"/>
    <col min="13826" max="13827" width="30.7109375" style="1131" customWidth="1"/>
    <col min="13828" max="13828" width="13.28515625" style="1131" customWidth="1"/>
    <col min="13829" max="14074" width="9.28515625" style="1131"/>
    <col min="14075" max="14075" width="18.5703125" style="1131" customWidth="1"/>
    <col min="14076" max="14076" width="17.28515625" style="1131" customWidth="1"/>
    <col min="14077" max="14077" width="19" style="1131" customWidth="1"/>
    <col min="14078" max="14078" width="20.42578125" style="1131" customWidth="1"/>
    <col min="14079" max="14079" width="16" style="1131" customWidth="1"/>
    <col min="14080" max="14080" width="14.42578125" style="1131" customWidth="1"/>
    <col min="14081" max="14081" width="17.42578125" style="1131" customWidth="1"/>
    <col min="14082" max="14083" width="30.7109375" style="1131" customWidth="1"/>
    <col min="14084" max="14084" width="13.28515625" style="1131" customWidth="1"/>
    <col min="14085" max="14330" width="9.28515625" style="1131"/>
    <col min="14331" max="14331" width="18.5703125" style="1131" customWidth="1"/>
    <col min="14332" max="14332" width="17.28515625" style="1131" customWidth="1"/>
    <col min="14333" max="14333" width="19" style="1131" customWidth="1"/>
    <col min="14334" max="14334" width="20.42578125" style="1131" customWidth="1"/>
    <col min="14335" max="14335" width="16" style="1131" customWidth="1"/>
    <col min="14336" max="14336" width="14.42578125" style="1131" customWidth="1"/>
    <col min="14337" max="14337" width="17.42578125" style="1131" customWidth="1"/>
    <col min="14338" max="14339" width="30.7109375" style="1131" customWidth="1"/>
    <col min="14340" max="14340" width="13.28515625" style="1131" customWidth="1"/>
    <col min="14341" max="14586" width="9.28515625" style="1131"/>
    <col min="14587" max="14587" width="18.5703125" style="1131" customWidth="1"/>
    <col min="14588" max="14588" width="17.28515625" style="1131" customWidth="1"/>
    <col min="14589" max="14589" width="19" style="1131" customWidth="1"/>
    <col min="14590" max="14590" width="20.42578125" style="1131" customWidth="1"/>
    <col min="14591" max="14591" width="16" style="1131" customWidth="1"/>
    <col min="14592" max="14592" width="14.42578125" style="1131" customWidth="1"/>
    <col min="14593" max="14593" width="17.42578125" style="1131" customWidth="1"/>
    <col min="14594" max="14595" width="30.7109375" style="1131" customWidth="1"/>
    <col min="14596" max="14596" width="13.28515625" style="1131" customWidth="1"/>
    <col min="14597" max="14842" width="9.28515625" style="1131"/>
    <col min="14843" max="14843" width="18.5703125" style="1131" customWidth="1"/>
    <col min="14844" max="14844" width="17.28515625" style="1131" customWidth="1"/>
    <col min="14845" max="14845" width="19" style="1131" customWidth="1"/>
    <col min="14846" max="14846" width="20.42578125" style="1131" customWidth="1"/>
    <col min="14847" max="14847" width="16" style="1131" customWidth="1"/>
    <col min="14848" max="14848" width="14.42578125" style="1131" customWidth="1"/>
    <col min="14849" max="14849" width="17.42578125" style="1131" customWidth="1"/>
    <col min="14850" max="14851" width="30.7109375" style="1131" customWidth="1"/>
    <col min="14852" max="14852" width="13.28515625" style="1131" customWidth="1"/>
    <col min="14853" max="15098" width="9.28515625" style="1131"/>
    <col min="15099" max="15099" width="18.5703125" style="1131" customWidth="1"/>
    <col min="15100" max="15100" width="17.28515625" style="1131" customWidth="1"/>
    <col min="15101" max="15101" width="19" style="1131" customWidth="1"/>
    <col min="15102" max="15102" width="20.42578125" style="1131" customWidth="1"/>
    <col min="15103" max="15103" width="16" style="1131" customWidth="1"/>
    <col min="15104" max="15104" width="14.42578125" style="1131" customWidth="1"/>
    <col min="15105" max="15105" width="17.42578125" style="1131" customWidth="1"/>
    <col min="15106" max="15107" width="30.7109375" style="1131" customWidth="1"/>
    <col min="15108" max="15108" width="13.28515625" style="1131" customWidth="1"/>
    <col min="15109" max="15354" width="9.28515625" style="1131"/>
    <col min="15355" max="15355" width="18.5703125" style="1131" customWidth="1"/>
    <col min="15356" max="15356" width="17.28515625" style="1131" customWidth="1"/>
    <col min="15357" max="15357" width="19" style="1131" customWidth="1"/>
    <col min="15358" max="15358" width="20.42578125" style="1131" customWidth="1"/>
    <col min="15359" max="15359" width="16" style="1131" customWidth="1"/>
    <col min="15360" max="15360" width="14.42578125" style="1131" customWidth="1"/>
    <col min="15361" max="15361" width="17.42578125" style="1131" customWidth="1"/>
    <col min="15362" max="15363" width="30.7109375" style="1131" customWidth="1"/>
    <col min="15364" max="15364" width="13.28515625" style="1131" customWidth="1"/>
    <col min="15365" max="15610" width="9.28515625" style="1131"/>
    <col min="15611" max="15611" width="18.5703125" style="1131" customWidth="1"/>
    <col min="15612" max="15612" width="17.28515625" style="1131" customWidth="1"/>
    <col min="15613" max="15613" width="19" style="1131" customWidth="1"/>
    <col min="15614" max="15614" width="20.42578125" style="1131" customWidth="1"/>
    <col min="15615" max="15615" width="16" style="1131" customWidth="1"/>
    <col min="15616" max="15616" width="14.42578125" style="1131" customWidth="1"/>
    <col min="15617" max="15617" width="17.42578125" style="1131" customWidth="1"/>
    <col min="15618" max="15619" width="30.7109375" style="1131" customWidth="1"/>
    <col min="15620" max="15620" width="13.28515625" style="1131" customWidth="1"/>
    <col min="15621" max="15866" width="9.28515625" style="1131"/>
    <col min="15867" max="15867" width="18.5703125" style="1131" customWidth="1"/>
    <col min="15868" max="15868" width="17.28515625" style="1131" customWidth="1"/>
    <col min="15869" max="15869" width="19" style="1131" customWidth="1"/>
    <col min="15870" max="15870" width="20.42578125" style="1131" customWidth="1"/>
    <col min="15871" max="15871" width="16" style="1131" customWidth="1"/>
    <col min="15872" max="15872" width="14.42578125" style="1131" customWidth="1"/>
    <col min="15873" max="15873" width="17.42578125" style="1131" customWidth="1"/>
    <col min="15874" max="15875" width="30.7109375" style="1131" customWidth="1"/>
    <col min="15876" max="15876" width="13.28515625" style="1131" customWidth="1"/>
    <col min="15877" max="16122" width="9.28515625" style="1131"/>
    <col min="16123" max="16123" width="18.5703125" style="1131" customWidth="1"/>
    <col min="16124" max="16124" width="17.28515625" style="1131" customWidth="1"/>
    <col min="16125" max="16125" width="19" style="1131" customWidth="1"/>
    <col min="16126" max="16126" width="20.42578125" style="1131" customWidth="1"/>
    <col min="16127" max="16127" width="16" style="1131" customWidth="1"/>
    <col min="16128" max="16128" width="14.42578125" style="1131" customWidth="1"/>
    <col min="16129" max="16129" width="17.42578125" style="1131" customWidth="1"/>
    <col min="16130" max="16131" width="30.7109375" style="1131" customWidth="1"/>
    <col min="16132" max="16132" width="13.28515625" style="1131" customWidth="1"/>
    <col min="16133" max="16373" width="9.28515625" style="1131"/>
    <col min="16374" max="16384" width="9.28515625" style="1131" customWidth="1"/>
  </cols>
  <sheetData>
    <row r="1" spans="1:5" x14ac:dyDescent="0.25">
      <c r="A1" s="1448" t="s">
        <v>0</v>
      </c>
      <c r="B1" s="1449"/>
      <c r="C1" s="1449"/>
      <c r="D1" s="1449"/>
      <c r="E1" s="1130"/>
    </row>
    <row r="2" spans="1:5" x14ac:dyDescent="0.25">
      <c r="A2" s="1452" t="s">
        <v>146</v>
      </c>
      <c r="B2" s="1453"/>
      <c r="C2" s="1453"/>
      <c r="D2" s="1453"/>
      <c r="E2" s="1132"/>
    </row>
    <row r="3" spans="1:5" x14ac:dyDescent="0.25">
      <c r="A3" s="1450" t="s">
        <v>2621</v>
      </c>
      <c r="B3" s="1451"/>
      <c r="C3" s="1451"/>
      <c r="D3" s="1451"/>
      <c r="E3" s="1133"/>
    </row>
    <row r="4" spans="1:5" x14ac:dyDescent="0.25">
      <c r="A4" s="1458"/>
      <c r="B4" s="1458"/>
      <c r="C4" s="1458"/>
      <c r="D4" s="1458"/>
      <c r="E4" s="1134"/>
    </row>
    <row r="5" spans="1:5" x14ac:dyDescent="0.25">
      <c r="A5" s="1454" t="s">
        <v>2622</v>
      </c>
      <c r="B5" s="1455"/>
      <c r="C5" s="1455"/>
      <c r="D5" s="1455"/>
      <c r="E5" s="1135"/>
    </row>
    <row r="6" spans="1:5" ht="15.75" customHeight="1" x14ac:dyDescent="0.25">
      <c r="A6" s="1456" t="s">
        <v>2623</v>
      </c>
      <c r="B6" s="1457"/>
      <c r="C6" s="1457"/>
      <c r="D6" s="1457"/>
      <c r="E6" s="1136"/>
    </row>
    <row r="7" spans="1:5" ht="32.25" customHeight="1" x14ac:dyDescent="0.25">
      <c r="A7" s="1442" t="s">
        <v>2624</v>
      </c>
      <c r="B7" s="1443"/>
      <c r="C7" s="1443"/>
      <c r="D7" s="1443"/>
      <c r="E7" s="1137"/>
    </row>
    <row r="8" spans="1:5" ht="15.75" customHeight="1" x14ac:dyDescent="0.25">
      <c r="A8" s="1138" t="s">
        <v>347</v>
      </c>
      <c r="B8" s="1139" t="s">
        <v>348</v>
      </c>
      <c r="C8" s="1139" t="s">
        <v>349</v>
      </c>
      <c r="D8" s="1140" t="s">
        <v>2625</v>
      </c>
      <c r="E8" s="1139" t="s">
        <v>2626</v>
      </c>
    </row>
    <row r="9" spans="1:5" ht="60" customHeight="1" x14ac:dyDescent="0.25">
      <c r="A9" s="454"/>
      <c r="B9" s="454"/>
      <c r="C9" s="454"/>
      <c r="D9" s="454"/>
      <c r="E9" s="454"/>
    </row>
    <row r="10" spans="1:5" ht="60" customHeight="1" x14ac:dyDescent="0.25">
      <c r="A10" s="454"/>
      <c r="B10" s="454"/>
      <c r="C10" s="454"/>
      <c r="D10" s="454"/>
      <c r="E10" s="454"/>
    </row>
    <row r="11" spans="1:5" ht="60" customHeight="1" x14ac:dyDescent="0.25">
      <c r="A11" s="454"/>
      <c r="B11" s="454"/>
      <c r="C11" s="454"/>
      <c r="D11" s="454"/>
      <c r="E11" s="454"/>
    </row>
    <row r="12" spans="1:5" ht="60" customHeight="1" x14ac:dyDescent="0.25">
      <c r="A12" s="454"/>
      <c r="B12" s="454"/>
      <c r="C12" s="454"/>
      <c r="D12" s="454"/>
      <c r="E12" s="454"/>
    </row>
    <row r="13" spans="1:5" ht="60" customHeight="1" x14ac:dyDescent="0.25">
      <c r="A13" s="454"/>
      <c r="B13" s="454"/>
      <c r="C13" s="454"/>
      <c r="D13" s="454"/>
      <c r="E13" s="454"/>
    </row>
    <row r="14" spans="1:5" ht="60" customHeight="1" x14ac:dyDescent="0.25">
      <c r="A14" s="454"/>
      <c r="B14" s="454"/>
      <c r="C14" s="454"/>
      <c r="D14" s="454"/>
      <c r="E14" s="454"/>
    </row>
    <row r="15" spans="1:5" ht="60" customHeight="1" x14ac:dyDescent="0.25">
      <c r="A15" s="454"/>
      <c r="B15" s="454"/>
      <c r="C15" s="454"/>
      <c r="D15" s="454"/>
      <c r="E15" s="454"/>
    </row>
    <row r="16" spans="1:5" ht="60" customHeight="1" x14ac:dyDescent="0.25">
      <c r="A16" s="454"/>
      <c r="B16" s="454"/>
      <c r="C16" s="454"/>
      <c r="D16" s="454"/>
      <c r="E16" s="454"/>
    </row>
    <row r="17" spans="1:5" ht="60" customHeight="1" x14ac:dyDescent="0.25">
      <c r="A17" s="454"/>
      <c r="B17" s="454"/>
      <c r="C17" s="454"/>
      <c r="D17" s="454"/>
      <c r="E17" s="454"/>
    </row>
    <row r="18" spans="1:5" ht="60" customHeight="1" x14ac:dyDescent="0.25">
      <c r="A18" s="454"/>
      <c r="B18" s="454"/>
      <c r="C18" s="454"/>
      <c r="D18" s="454"/>
      <c r="E18" s="454"/>
    </row>
    <row r="19" spans="1:5" ht="60" hidden="1" customHeight="1" outlineLevel="1" x14ac:dyDescent="0.25">
      <c r="A19" s="454"/>
      <c r="B19" s="454"/>
      <c r="C19" s="454"/>
      <c r="D19" s="454"/>
      <c r="E19" s="454"/>
    </row>
    <row r="20" spans="1:5" ht="60" hidden="1" customHeight="1" outlineLevel="1" x14ac:dyDescent="0.25">
      <c r="A20" s="454"/>
      <c r="B20" s="454"/>
      <c r="C20" s="454"/>
      <c r="D20" s="454"/>
      <c r="E20" s="454"/>
    </row>
    <row r="21" spans="1:5" ht="60" hidden="1" customHeight="1" outlineLevel="1" x14ac:dyDescent="0.25">
      <c r="A21" s="454"/>
      <c r="B21" s="454"/>
      <c r="C21" s="454"/>
      <c r="D21" s="454"/>
      <c r="E21" s="454"/>
    </row>
    <row r="22" spans="1:5" ht="60" hidden="1" customHeight="1" outlineLevel="1" x14ac:dyDescent="0.25">
      <c r="A22" s="454"/>
      <c r="B22" s="454"/>
      <c r="C22" s="454"/>
      <c r="D22" s="454"/>
      <c r="E22" s="454"/>
    </row>
    <row r="23" spans="1:5" ht="60" hidden="1" customHeight="1" outlineLevel="1" x14ac:dyDescent="0.25">
      <c r="A23" s="454"/>
      <c r="B23" s="454"/>
      <c r="C23" s="454"/>
      <c r="D23" s="454"/>
      <c r="E23" s="454"/>
    </row>
    <row r="24" spans="1:5" ht="60" hidden="1" customHeight="1" outlineLevel="1" x14ac:dyDescent="0.25">
      <c r="A24" s="454"/>
      <c r="B24" s="454"/>
      <c r="C24" s="454"/>
      <c r="D24" s="454"/>
      <c r="E24" s="454"/>
    </row>
    <row r="25" spans="1:5" ht="60" hidden="1" customHeight="1" outlineLevel="1" x14ac:dyDescent="0.25">
      <c r="A25" s="454"/>
      <c r="B25" s="454"/>
      <c r="C25" s="454"/>
      <c r="D25" s="454"/>
      <c r="E25" s="454"/>
    </row>
    <row r="26" spans="1:5" ht="60" hidden="1" customHeight="1" outlineLevel="1" x14ac:dyDescent="0.25">
      <c r="A26" s="454"/>
      <c r="B26" s="454"/>
      <c r="C26" s="454"/>
      <c r="D26" s="454"/>
      <c r="E26" s="454"/>
    </row>
    <row r="27" spans="1:5" ht="60" hidden="1" customHeight="1" outlineLevel="1" x14ac:dyDescent="0.25">
      <c r="A27" s="454"/>
      <c r="B27" s="454"/>
      <c r="C27" s="454"/>
      <c r="D27" s="454"/>
      <c r="E27" s="454"/>
    </row>
    <row r="28" spans="1:5" ht="60" hidden="1" customHeight="1" outlineLevel="1" x14ac:dyDescent="0.25">
      <c r="A28" s="454"/>
      <c r="B28" s="454"/>
      <c r="C28" s="454"/>
      <c r="D28" s="454"/>
      <c r="E28" s="454"/>
    </row>
    <row r="29" spans="1:5" ht="60" hidden="1" customHeight="1" outlineLevel="1" x14ac:dyDescent="0.25">
      <c r="A29" s="454"/>
      <c r="B29" s="454"/>
      <c r="C29" s="454"/>
      <c r="D29" s="454"/>
      <c r="E29" s="454"/>
    </row>
    <row r="30" spans="1:5" ht="60" hidden="1" customHeight="1" outlineLevel="1" x14ac:dyDescent="0.25">
      <c r="A30" s="454"/>
      <c r="B30" s="454"/>
      <c r="C30" s="454"/>
      <c r="D30" s="454"/>
      <c r="E30" s="454"/>
    </row>
    <row r="31" spans="1:5" ht="60" hidden="1" customHeight="1" outlineLevel="1" x14ac:dyDescent="0.25">
      <c r="A31" s="454"/>
      <c r="B31" s="454"/>
      <c r="C31" s="454"/>
      <c r="D31" s="454"/>
      <c r="E31" s="454"/>
    </row>
    <row r="32" spans="1:5" ht="60" hidden="1" customHeight="1" outlineLevel="1" x14ac:dyDescent="0.25">
      <c r="A32" s="454"/>
      <c r="B32" s="454"/>
      <c r="C32" s="454"/>
      <c r="D32" s="454"/>
      <c r="E32" s="454"/>
    </row>
    <row r="33" spans="1:5" ht="60" hidden="1" customHeight="1" outlineLevel="1" x14ac:dyDescent="0.25">
      <c r="A33" s="454"/>
      <c r="B33" s="454"/>
      <c r="C33" s="454"/>
      <c r="D33" s="454"/>
      <c r="E33" s="454"/>
    </row>
    <row r="34" spans="1:5" ht="60" hidden="1" customHeight="1" outlineLevel="1" x14ac:dyDescent="0.25">
      <c r="A34" s="454"/>
      <c r="B34" s="454"/>
      <c r="C34" s="454"/>
      <c r="D34" s="454"/>
      <c r="E34" s="454"/>
    </row>
    <row r="35" spans="1:5" ht="60" hidden="1" customHeight="1" outlineLevel="1" x14ac:dyDescent="0.25">
      <c r="A35" s="454"/>
      <c r="B35" s="454"/>
      <c r="C35" s="454"/>
      <c r="D35" s="454"/>
      <c r="E35" s="454"/>
    </row>
    <row r="36" spans="1:5" ht="60" hidden="1" customHeight="1" outlineLevel="1" x14ac:dyDescent="0.25">
      <c r="A36" s="454"/>
      <c r="B36" s="454"/>
      <c r="C36" s="454"/>
      <c r="D36" s="454"/>
      <c r="E36" s="454"/>
    </row>
    <row r="37" spans="1:5" ht="60" hidden="1" customHeight="1" outlineLevel="1" x14ac:dyDescent="0.25">
      <c r="A37" s="454"/>
      <c r="B37" s="454"/>
      <c r="C37" s="454"/>
      <c r="D37" s="454"/>
      <c r="E37" s="454"/>
    </row>
    <row r="38" spans="1:5" ht="60" hidden="1" customHeight="1" outlineLevel="1" x14ac:dyDescent="0.25">
      <c r="A38" s="454"/>
      <c r="B38" s="454"/>
      <c r="C38" s="454"/>
      <c r="D38" s="454"/>
      <c r="E38" s="454"/>
    </row>
    <row r="39" spans="1:5" ht="60" hidden="1" customHeight="1" outlineLevel="1" x14ac:dyDescent="0.25">
      <c r="A39" s="454"/>
      <c r="B39" s="454"/>
      <c r="C39" s="454"/>
      <c r="D39" s="454"/>
      <c r="E39" s="454"/>
    </row>
    <row r="40" spans="1:5" ht="60" hidden="1" customHeight="1" outlineLevel="1" x14ac:dyDescent="0.25">
      <c r="A40" s="454"/>
      <c r="B40" s="454"/>
      <c r="C40" s="454"/>
      <c r="D40" s="454"/>
      <c r="E40" s="454"/>
    </row>
    <row r="41" spans="1:5" ht="60" hidden="1" customHeight="1" outlineLevel="1" x14ac:dyDescent="0.25">
      <c r="A41" s="454"/>
      <c r="B41" s="454"/>
      <c r="C41" s="454"/>
      <c r="D41" s="454"/>
      <c r="E41" s="454"/>
    </row>
    <row r="42" spans="1:5" ht="60" hidden="1" customHeight="1" outlineLevel="1" x14ac:dyDescent="0.25">
      <c r="A42" s="454"/>
      <c r="B42" s="454"/>
      <c r="C42" s="454"/>
      <c r="D42" s="454"/>
      <c r="E42" s="454"/>
    </row>
    <row r="43" spans="1:5" ht="60" hidden="1" customHeight="1" outlineLevel="1" x14ac:dyDescent="0.25">
      <c r="A43" s="454"/>
      <c r="B43" s="454"/>
      <c r="C43" s="454"/>
      <c r="D43" s="454"/>
      <c r="E43" s="454"/>
    </row>
    <row r="44" spans="1:5" ht="60" hidden="1" customHeight="1" outlineLevel="1" x14ac:dyDescent="0.25">
      <c r="A44" s="454"/>
      <c r="B44" s="454"/>
      <c r="C44" s="454"/>
      <c r="D44" s="454"/>
      <c r="E44" s="454"/>
    </row>
    <row r="45" spans="1:5" ht="60" hidden="1" customHeight="1" outlineLevel="1" x14ac:dyDescent="0.25">
      <c r="A45" s="454"/>
      <c r="B45" s="454"/>
      <c r="C45" s="454"/>
      <c r="D45" s="454"/>
      <c r="E45" s="454"/>
    </row>
    <row r="46" spans="1:5" ht="60" hidden="1" customHeight="1" outlineLevel="1" x14ac:dyDescent="0.25">
      <c r="A46" s="454"/>
      <c r="B46" s="454"/>
      <c r="C46" s="454"/>
      <c r="D46" s="454"/>
      <c r="E46" s="454"/>
    </row>
    <row r="47" spans="1:5" ht="60" hidden="1" customHeight="1" outlineLevel="1" x14ac:dyDescent="0.25">
      <c r="A47" s="454"/>
      <c r="B47" s="454"/>
      <c r="C47" s="454"/>
      <c r="D47" s="454"/>
      <c r="E47" s="454"/>
    </row>
    <row r="48" spans="1:5" ht="60" hidden="1" customHeight="1" outlineLevel="1" x14ac:dyDescent="0.25">
      <c r="A48" s="454"/>
      <c r="B48" s="454"/>
      <c r="C48" s="454"/>
      <c r="D48" s="454"/>
      <c r="E48" s="454"/>
    </row>
    <row r="49" spans="1:5" ht="60" hidden="1" customHeight="1" outlineLevel="1" x14ac:dyDescent="0.25">
      <c r="A49" s="454"/>
      <c r="B49" s="454"/>
      <c r="C49" s="454"/>
      <c r="D49" s="454"/>
      <c r="E49" s="454"/>
    </row>
    <row r="50" spans="1:5" ht="60" hidden="1" customHeight="1" outlineLevel="1" x14ac:dyDescent="0.25">
      <c r="A50" s="454"/>
      <c r="B50" s="454"/>
      <c r="C50" s="454"/>
      <c r="D50" s="454"/>
      <c r="E50" s="454"/>
    </row>
    <row r="51" spans="1:5" ht="60" hidden="1" customHeight="1" outlineLevel="1" x14ac:dyDescent="0.25">
      <c r="A51" s="454"/>
      <c r="B51" s="454"/>
      <c r="C51" s="454"/>
      <c r="D51" s="454"/>
      <c r="E51" s="454"/>
    </row>
    <row r="52" spans="1:5" ht="60" hidden="1" customHeight="1" outlineLevel="1" x14ac:dyDescent="0.25">
      <c r="A52" s="454"/>
      <c r="B52" s="454"/>
      <c r="C52" s="454"/>
      <c r="D52" s="454"/>
      <c r="E52" s="454"/>
    </row>
    <row r="53" spans="1:5" ht="60" hidden="1" customHeight="1" outlineLevel="1" x14ac:dyDescent="0.25">
      <c r="A53" s="454"/>
      <c r="B53" s="454"/>
      <c r="C53" s="454"/>
      <c r="D53" s="454"/>
      <c r="E53" s="454"/>
    </row>
    <row r="54" spans="1:5" ht="60" hidden="1" customHeight="1" outlineLevel="1" x14ac:dyDescent="0.25">
      <c r="A54" s="454"/>
      <c r="B54" s="454"/>
      <c r="C54" s="454"/>
      <c r="D54" s="454"/>
      <c r="E54" s="454"/>
    </row>
    <row r="55" spans="1:5" ht="60" hidden="1" customHeight="1" outlineLevel="1" x14ac:dyDescent="0.25">
      <c r="A55" s="454"/>
      <c r="B55" s="454"/>
      <c r="C55" s="454"/>
      <c r="D55" s="454"/>
      <c r="E55" s="454"/>
    </row>
    <row r="56" spans="1:5" ht="60" hidden="1" customHeight="1" outlineLevel="1" x14ac:dyDescent="0.25">
      <c r="A56" s="454"/>
      <c r="B56" s="454"/>
      <c r="C56" s="454"/>
      <c r="D56" s="454"/>
      <c r="E56" s="454"/>
    </row>
    <row r="57" spans="1:5" ht="60" hidden="1" customHeight="1" outlineLevel="1" x14ac:dyDescent="0.25">
      <c r="A57" s="454"/>
      <c r="B57" s="454"/>
      <c r="C57" s="454"/>
      <c r="D57" s="454"/>
      <c r="E57" s="454"/>
    </row>
    <row r="58" spans="1:5" ht="60" hidden="1" customHeight="1" outlineLevel="1" x14ac:dyDescent="0.25">
      <c r="A58" s="454"/>
      <c r="B58" s="454"/>
      <c r="C58" s="454"/>
      <c r="D58" s="454"/>
      <c r="E58" s="454"/>
    </row>
    <row r="59" spans="1:5" s="1142" customFormat="1" collapsed="1" x14ac:dyDescent="0.25">
      <c r="A59" s="780" t="s">
        <v>2627</v>
      </c>
      <c r="B59" s="337"/>
      <c r="C59" s="337"/>
      <c r="D59" s="337"/>
      <c r="E59" s="1152"/>
    </row>
    <row r="60" spans="1:5" s="1142" customFormat="1" ht="15.75" thickBot="1" x14ac:dyDescent="0.3">
      <c r="A60" s="1143"/>
      <c r="B60" s="1141"/>
      <c r="C60" s="1141"/>
      <c r="D60" s="1141"/>
    </row>
    <row r="61" spans="1:5" ht="31.5" customHeight="1" x14ac:dyDescent="0.25">
      <c r="A61" s="1446" t="s">
        <v>2628</v>
      </c>
      <c r="B61" s="1447"/>
      <c r="C61" s="1144"/>
      <c r="D61" s="1144"/>
    </row>
    <row r="62" spans="1:5" ht="36" customHeight="1" x14ac:dyDescent="0.25">
      <c r="A62" s="1444" t="s">
        <v>2629</v>
      </c>
      <c r="B62" s="1445"/>
      <c r="C62" s="1145"/>
      <c r="D62" s="1145"/>
    </row>
    <row r="63" spans="1:5" x14ac:dyDescent="0.25">
      <c r="A63" s="1146" t="s">
        <v>364</v>
      </c>
      <c r="B63" s="1147" t="s">
        <v>484</v>
      </c>
      <c r="C63" s="1144"/>
    </row>
    <row r="64" spans="1:5" ht="125.25" customHeight="1" x14ac:dyDescent="0.25">
      <c r="A64" s="1148" t="s">
        <v>2630</v>
      </c>
      <c r="B64" s="311"/>
      <c r="C64" s="1141"/>
    </row>
    <row r="65" spans="1:4" ht="77.25" customHeight="1" x14ac:dyDescent="0.25">
      <c r="A65" s="1148" t="s">
        <v>2631</v>
      </c>
      <c r="B65" s="311"/>
      <c r="C65" s="1141"/>
    </row>
    <row r="66" spans="1:4" ht="372.75" customHeight="1" x14ac:dyDescent="0.25">
      <c r="A66" s="1149" t="s">
        <v>2632</v>
      </c>
      <c r="B66" s="311"/>
      <c r="C66" s="1141"/>
    </row>
    <row r="67" spans="1:4" ht="117.75" customHeight="1" x14ac:dyDescent="0.25">
      <c r="A67" s="1149" t="s">
        <v>2633</v>
      </c>
      <c r="B67" s="311"/>
      <c r="C67" s="1141"/>
    </row>
    <row r="68" spans="1:4" ht="94.5" customHeight="1" x14ac:dyDescent="0.25">
      <c r="A68" s="1148" t="s">
        <v>2634</v>
      </c>
      <c r="B68" s="311"/>
      <c r="C68" s="1141"/>
    </row>
    <row r="69" spans="1:4" ht="77.25" customHeight="1" x14ac:dyDescent="0.25">
      <c r="A69" s="1148" t="s">
        <v>2635</v>
      </c>
      <c r="B69" s="311"/>
      <c r="C69" s="1141"/>
    </row>
    <row r="70" spans="1:4" ht="77.25" customHeight="1" x14ac:dyDescent="0.25">
      <c r="A70" s="1148" t="s">
        <v>2636</v>
      </c>
      <c r="B70" s="311"/>
      <c r="C70" s="1141"/>
    </row>
    <row r="71" spans="1:4" ht="348.75" customHeight="1" x14ac:dyDescent="0.25">
      <c r="A71" s="1150" t="s">
        <v>2637</v>
      </c>
      <c r="B71" s="311"/>
      <c r="C71" s="1141"/>
    </row>
    <row r="72" spans="1:4" ht="141.75" customHeight="1" x14ac:dyDescent="0.25">
      <c r="A72" s="1149" t="s">
        <v>2638</v>
      </c>
      <c r="B72" s="311"/>
      <c r="C72" s="1141"/>
    </row>
    <row r="73" spans="1:4" ht="77.25" customHeight="1" x14ac:dyDescent="0.25">
      <c r="A73" s="1151" t="s">
        <v>376</v>
      </c>
      <c r="B73" s="466"/>
      <c r="C73" s="1141"/>
    </row>
    <row r="74" spans="1:4" s="1142" customFormat="1" x14ac:dyDescent="0.25">
      <c r="A74" s="1143"/>
      <c r="B74" s="1141"/>
      <c r="C74" s="1141"/>
      <c r="D74" s="1141"/>
    </row>
    <row r="75" spans="1:4" ht="15.75" thickBot="1" x14ac:dyDescent="0.3"/>
    <row r="76" spans="1:4" ht="15.75" thickBot="1" x14ac:dyDescent="0.3">
      <c r="A76" s="1438" t="s">
        <v>2639</v>
      </c>
      <c r="B76" s="1439"/>
    </row>
    <row r="77" spans="1:4" ht="15" customHeight="1" x14ac:dyDescent="0.25">
      <c r="A77" s="1440" t="s">
        <v>156</v>
      </c>
      <c r="B77" s="1441"/>
    </row>
    <row r="78" spans="1:4" x14ac:dyDescent="0.25">
      <c r="A78" s="1183" t="s">
        <v>364</v>
      </c>
      <c r="B78" s="1184" t="s">
        <v>484</v>
      </c>
    </row>
    <row r="79" spans="1:4" ht="97.5" customHeight="1" x14ac:dyDescent="0.25">
      <c r="A79" s="1185" t="s">
        <v>2640</v>
      </c>
      <c r="B79" s="1197"/>
    </row>
    <row r="80" spans="1:4" ht="97.5" customHeight="1" x14ac:dyDescent="0.25">
      <c r="A80" s="1186" t="s">
        <v>2641</v>
      </c>
      <c r="B80" s="1198"/>
    </row>
    <row r="81" spans="1:2" ht="97.5" customHeight="1" x14ac:dyDescent="0.25">
      <c r="A81" s="1185" t="s">
        <v>2642</v>
      </c>
      <c r="B81" s="1198"/>
    </row>
    <row r="82" spans="1:2" ht="97.5" customHeight="1" x14ac:dyDescent="0.25">
      <c r="A82" s="1185" t="s">
        <v>2643</v>
      </c>
      <c r="B82" s="1198"/>
    </row>
    <row r="83" spans="1:2" ht="97.5" customHeight="1" x14ac:dyDescent="0.25">
      <c r="A83" s="1185" t="s">
        <v>2644</v>
      </c>
      <c r="B83" s="1198"/>
    </row>
    <row r="84" spans="1:2" ht="97.5" customHeight="1" x14ac:dyDescent="0.25">
      <c r="A84" s="1187" t="s">
        <v>2645</v>
      </c>
      <c r="B84" s="1199"/>
    </row>
  </sheetData>
  <sheetProtection sheet="1" formatCells="0" formatColumns="0" formatRows="0" sort="0" autoFilter="0"/>
  <mergeCells count="11">
    <mergeCell ref="A1:D1"/>
    <mergeCell ref="A3:D3"/>
    <mergeCell ref="A2:D2"/>
    <mergeCell ref="A5:D5"/>
    <mergeCell ref="A6:D6"/>
    <mergeCell ref="A4:D4"/>
    <mergeCell ref="A76:B76"/>
    <mergeCell ref="A77:B77"/>
    <mergeCell ref="A7:D7"/>
    <mergeCell ref="A62:B62"/>
    <mergeCell ref="A61:B61"/>
  </mergeCells>
  <conditionalFormatting sqref="B80:B84">
    <cfRule type="expression" dxfId="0" priority="1">
      <formula>$B$79= "No"</formula>
    </cfRule>
  </conditionalFormatting>
  <dataValidations count="1">
    <dataValidation type="list" allowBlank="1" showInputMessage="1" showErrorMessage="1" sqref="B79" xr:uid="{7E995505-0070-4AC4-809E-9F7A4C183C73}">
      <formula1>"(Yes or No), Yes, No"</formula1>
    </dataValidation>
  </dataValidations>
  <printOptions horizontalCentered="1"/>
  <pageMargins left="0.85" right="0.85" top="0.85" bottom="0.5" header="0.3" footer="0.3"/>
  <pageSetup scale="69" fitToHeight="0" orientation="landscape" r:id="rId1"/>
  <headerFooter>
    <oddHeader>&amp;L&amp;G&amp;ROMB Control Number: 2060-0754
Expiration Date: 9/30/2028</oddHeader>
    <oddFooter>&amp;LEPA Form Number: 5900-721</oddFooter>
    <firstHeader xml:space="preserve">&amp;LOMB Control Number: 2060-NEW
Expiration Date: MM/DD/YYYY&amp;RU.S. EPA Office of Transportation and Air Quality 
Transportation and Climate Division
</firstHeader>
  </headerFooter>
  <rowBreaks count="1" manualBreakCount="1">
    <brk id="61" max="16383" man="1"/>
  </rowBreaks>
  <legacyDrawingHF r:id="rId2"/>
  <tableParts count="3">
    <tablePart r:id="rId3"/>
    <tablePart r:id="rId4"/>
    <tablePart r:id="rId5"/>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C4426-BE5A-440B-8194-71652BBD3C57}">
  <dimension ref="A1:B857"/>
  <sheetViews>
    <sheetView zoomScaleNormal="100" workbookViewId="0">
      <selection sqref="A1:B1"/>
    </sheetView>
  </sheetViews>
  <sheetFormatPr defaultRowHeight="15" x14ac:dyDescent="0.25"/>
  <cols>
    <col min="1" max="1" width="83.42578125" style="12" customWidth="1"/>
    <col min="2" max="2" width="121.85546875" style="825" customWidth="1"/>
  </cols>
  <sheetData>
    <row r="1" spans="1:2" x14ac:dyDescent="0.25">
      <c r="A1" s="1459" t="s">
        <v>0</v>
      </c>
      <c r="B1" s="1460"/>
    </row>
    <row r="2" spans="1:2" x14ac:dyDescent="0.25">
      <c r="A2" s="1461" t="s">
        <v>2646</v>
      </c>
      <c r="B2" s="1462"/>
    </row>
    <row r="3" spans="1:2" ht="18.75" x14ac:dyDescent="0.25">
      <c r="A3" s="838"/>
      <c r="B3" s="531"/>
    </row>
    <row r="4" spans="1:2" x14ac:dyDescent="0.25">
      <c r="A4" s="1463" t="s">
        <v>2647</v>
      </c>
      <c r="B4" s="1464"/>
    </row>
    <row r="5" spans="1:2" x14ac:dyDescent="0.25">
      <c r="A5" s="839" t="s">
        <v>60</v>
      </c>
      <c r="B5" s="840"/>
    </row>
    <row r="6" spans="1:2" x14ac:dyDescent="0.25">
      <c r="A6" s="841" t="s">
        <v>65</v>
      </c>
      <c r="B6" s="531" t="s">
        <v>2648</v>
      </c>
    </row>
    <row r="7" spans="1:2" x14ac:dyDescent="0.25">
      <c r="A7" s="841" t="s">
        <v>2649</v>
      </c>
      <c r="B7" s="531" t="s">
        <v>2650</v>
      </c>
    </row>
    <row r="8" spans="1:2" x14ac:dyDescent="0.25">
      <c r="A8" s="841" t="s">
        <v>2651</v>
      </c>
      <c r="B8" s="531" t="s">
        <v>2652</v>
      </c>
    </row>
    <row r="9" spans="1:2" x14ac:dyDescent="0.25">
      <c r="A9" s="841" t="s">
        <v>2653</v>
      </c>
      <c r="B9" s="531" t="s">
        <v>2654</v>
      </c>
    </row>
    <row r="10" spans="1:2" x14ac:dyDescent="0.25">
      <c r="A10" s="841" t="s">
        <v>2655</v>
      </c>
      <c r="B10" s="531" t="s">
        <v>2656</v>
      </c>
    </row>
    <row r="11" spans="1:2" x14ac:dyDescent="0.25">
      <c r="A11" s="841" t="s">
        <v>2657</v>
      </c>
      <c r="B11" s="531" t="s">
        <v>2658</v>
      </c>
    </row>
    <row r="12" spans="1:2" x14ac:dyDescent="0.25">
      <c r="A12" s="841" t="s">
        <v>2659</v>
      </c>
      <c r="B12" s="531" t="s">
        <v>2660</v>
      </c>
    </row>
    <row r="13" spans="1:2" x14ac:dyDescent="0.25">
      <c r="A13" s="841" t="s">
        <v>2661</v>
      </c>
      <c r="B13" s="531" t="s">
        <v>2662</v>
      </c>
    </row>
    <row r="14" spans="1:2" x14ac:dyDescent="0.25">
      <c r="A14" s="841" t="s">
        <v>2663</v>
      </c>
      <c r="B14" s="531" t="s">
        <v>2664</v>
      </c>
    </row>
    <row r="15" spans="1:2" ht="45" x14ac:dyDescent="0.25">
      <c r="A15" s="841" t="s">
        <v>2665</v>
      </c>
      <c r="B15" s="531" t="s">
        <v>2666</v>
      </c>
    </row>
    <row r="16" spans="1:2" ht="30" x14ac:dyDescent="0.25">
      <c r="A16" s="841" t="s">
        <v>2667</v>
      </c>
      <c r="B16" s="531" t="s">
        <v>2668</v>
      </c>
    </row>
    <row r="17" spans="1:2" x14ac:dyDescent="0.25">
      <c r="A17" s="841" t="s">
        <v>76</v>
      </c>
      <c r="B17" s="531" t="s">
        <v>2669</v>
      </c>
    </row>
    <row r="18" spans="1:2" x14ac:dyDescent="0.25">
      <c r="A18" s="842" t="s">
        <v>2670</v>
      </c>
      <c r="B18" s="834" t="s">
        <v>2671</v>
      </c>
    </row>
    <row r="19" spans="1:2" x14ac:dyDescent="0.25">
      <c r="A19" s="841" t="s">
        <v>78</v>
      </c>
      <c r="B19" s="531" t="s">
        <v>2672</v>
      </c>
    </row>
    <row r="20" spans="1:2" x14ac:dyDescent="0.25">
      <c r="A20" s="841" t="s">
        <v>2673</v>
      </c>
      <c r="B20" s="531" t="s">
        <v>2674</v>
      </c>
    </row>
    <row r="21" spans="1:2" x14ac:dyDescent="0.25">
      <c r="A21" s="841" t="s">
        <v>2675</v>
      </c>
      <c r="B21" s="531" t="s">
        <v>2676</v>
      </c>
    </row>
    <row r="22" spans="1:2" x14ac:dyDescent="0.25">
      <c r="A22" s="841" t="s">
        <v>2677</v>
      </c>
      <c r="B22" s="531" t="s">
        <v>2678</v>
      </c>
    </row>
    <row r="23" spans="1:2" x14ac:dyDescent="0.25">
      <c r="A23" s="841" t="s">
        <v>2679</v>
      </c>
      <c r="B23" s="843" t="s">
        <v>2680</v>
      </c>
    </row>
    <row r="24" spans="1:2" x14ac:dyDescent="0.25">
      <c r="A24" s="841" t="s">
        <v>2681</v>
      </c>
      <c r="B24" s="843" t="s">
        <v>2682</v>
      </c>
    </row>
    <row r="25" spans="1:2" x14ac:dyDescent="0.25">
      <c r="A25" s="841" t="s">
        <v>2683</v>
      </c>
      <c r="B25" s="531" t="s">
        <v>2684</v>
      </c>
    </row>
    <row r="26" spans="1:2" ht="30" x14ac:dyDescent="0.25">
      <c r="A26" s="841" t="s">
        <v>2685</v>
      </c>
      <c r="B26" s="531" t="s">
        <v>2686</v>
      </c>
    </row>
    <row r="27" spans="1:2" ht="30" x14ac:dyDescent="0.25">
      <c r="A27" s="841" t="s">
        <v>2687</v>
      </c>
      <c r="B27" s="531" t="s">
        <v>2688</v>
      </c>
    </row>
    <row r="28" spans="1:2" x14ac:dyDescent="0.25">
      <c r="A28" s="841" t="s">
        <v>2689</v>
      </c>
      <c r="B28" s="531" t="s">
        <v>2690</v>
      </c>
    </row>
    <row r="29" spans="1:2" x14ac:dyDescent="0.25">
      <c r="A29" s="841" t="s">
        <v>2691</v>
      </c>
      <c r="B29" s="531" t="s">
        <v>2690</v>
      </c>
    </row>
    <row r="30" spans="1:2" x14ac:dyDescent="0.25">
      <c r="A30" s="841" t="s">
        <v>2692</v>
      </c>
      <c r="B30" s="531" t="s">
        <v>2690</v>
      </c>
    </row>
    <row r="31" spans="1:2" x14ac:dyDescent="0.25">
      <c r="A31" s="841" t="s">
        <v>2693</v>
      </c>
      <c r="B31" s="531" t="s">
        <v>2690</v>
      </c>
    </row>
    <row r="32" spans="1:2" ht="30" x14ac:dyDescent="0.25">
      <c r="A32" s="841" t="s">
        <v>2694</v>
      </c>
      <c r="B32" s="531" t="s">
        <v>2695</v>
      </c>
    </row>
    <row r="33" spans="1:2" ht="30" x14ac:dyDescent="0.25">
      <c r="A33" s="841" t="s">
        <v>2696</v>
      </c>
      <c r="B33" s="531" t="s">
        <v>2697</v>
      </c>
    </row>
    <row r="34" spans="1:2" x14ac:dyDescent="0.25">
      <c r="A34" s="841" t="s">
        <v>2698</v>
      </c>
      <c r="B34" s="531" t="s">
        <v>2699</v>
      </c>
    </row>
    <row r="35" spans="1:2" x14ac:dyDescent="0.25">
      <c r="A35" s="841" t="s">
        <v>2700</v>
      </c>
      <c r="B35" s="531" t="s">
        <v>2701</v>
      </c>
    </row>
    <row r="36" spans="1:2" x14ac:dyDescent="0.25">
      <c r="A36" s="841" t="s">
        <v>2702</v>
      </c>
      <c r="B36" s="531" t="s">
        <v>2703</v>
      </c>
    </row>
    <row r="37" spans="1:2" x14ac:dyDescent="0.25">
      <c r="A37" s="841" t="s">
        <v>2704</v>
      </c>
      <c r="B37" s="531" t="s">
        <v>2705</v>
      </c>
    </row>
    <row r="38" spans="1:2" x14ac:dyDescent="0.25">
      <c r="A38" s="844" t="s">
        <v>2706</v>
      </c>
      <c r="B38" s="531" t="s">
        <v>2707</v>
      </c>
    </row>
    <row r="39" spans="1:2" ht="30" x14ac:dyDescent="0.25">
      <c r="A39" s="841" t="s">
        <v>2708</v>
      </c>
      <c r="B39" s="531" t="s">
        <v>2709</v>
      </c>
    </row>
    <row r="40" spans="1:2" ht="30" x14ac:dyDescent="0.25">
      <c r="A40" s="841" t="s">
        <v>2710</v>
      </c>
      <c r="B40" s="531" t="s">
        <v>2709</v>
      </c>
    </row>
    <row r="41" spans="1:2" ht="30" x14ac:dyDescent="0.25">
      <c r="A41" s="841" t="s">
        <v>2711</v>
      </c>
      <c r="B41" s="531" t="s">
        <v>2709</v>
      </c>
    </row>
    <row r="42" spans="1:2" ht="45" x14ac:dyDescent="0.25">
      <c r="A42" s="841" t="s">
        <v>2712</v>
      </c>
      <c r="B42" s="834" t="s">
        <v>2713</v>
      </c>
    </row>
    <row r="43" spans="1:2" x14ac:dyDescent="0.25">
      <c r="A43" s="1255" t="s">
        <v>2714</v>
      </c>
      <c r="B43" s="1256"/>
    </row>
    <row r="44" spans="1:2" x14ac:dyDescent="0.25">
      <c r="A44" s="845" t="s">
        <v>2715</v>
      </c>
      <c r="B44" s="846"/>
    </row>
    <row r="45" spans="1:2" x14ac:dyDescent="0.25">
      <c r="A45" s="841" t="s">
        <v>129</v>
      </c>
      <c r="B45" s="531" t="s">
        <v>2716</v>
      </c>
    </row>
    <row r="46" spans="1:2" ht="30" x14ac:dyDescent="0.25">
      <c r="A46" s="841" t="s">
        <v>2717</v>
      </c>
      <c r="B46" s="531" t="s">
        <v>2718</v>
      </c>
    </row>
    <row r="47" spans="1:2" ht="30" x14ac:dyDescent="0.25">
      <c r="A47" s="841" t="s">
        <v>2719</v>
      </c>
      <c r="B47" s="531" t="s">
        <v>2720</v>
      </c>
    </row>
    <row r="48" spans="1:2" ht="30" x14ac:dyDescent="0.25">
      <c r="A48" s="841" t="s">
        <v>2721</v>
      </c>
      <c r="B48" s="531" t="s">
        <v>2722</v>
      </c>
    </row>
    <row r="49" spans="1:2" ht="30" x14ac:dyDescent="0.25">
      <c r="A49" s="841" t="s">
        <v>2723</v>
      </c>
      <c r="B49" s="531" t="s">
        <v>2724</v>
      </c>
    </row>
    <row r="50" spans="1:2" ht="60" x14ac:dyDescent="0.25">
      <c r="A50" s="841" t="s">
        <v>2725</v>
      </c>
      <c r="B50" s="531" t="s">
        <v>2726</v>
      </c>
    </row>
    <row r="51" spans="1:2" ht="30" x14ac:dyDescent="0.25">
      <c r="A51" s="841" t="s">
        <v>2727</v>
      </c>
      <c r="B51" s="531" t="s">
        <v>2728</v>
      </c>
    </row>
    <row r="52" spans="1:2" ht="30" x14ac:dyDescent="0.25">
      <c r="A52" s="841" t="s">
        <v>2729</v>
      </c>
      <c r="B52" s="531" t="s">
        <v>2730</v>
      </c>
    </row>
    <row r="53" spans="1:2" ht="30" x14ac:dyDescent="0.25">
      <c r="A53" s="841" t="s">
        <v>2731</v>
      </c>
      <c r="B53" s="531" t="s">
        <v>2732</v>
      </c>
    </row>
    <row r="54" spans="1:2" ht="30" x14ac:dyDescent="0.25">
      <c r="A54" s="841" t="s">
        <v>2733</v>
      </c>
      <c r="B54" s="531" t="s">
        <v>2734</v>
      </c>
    </row>
    <row r="55" spans="1:2" x14ac:dyDescent="0.25">
      <c r="A55" s="1255" t="s">
        <v>2735</v>
      </c>
      <c r="B55" s="1256"/>
    </row>
    <row r="56" spans="1:2" x14ac:dyDescent="0.25">
      <c r="A56" s="845" t="s">
        <v>2736</v>
      </c>
      <c r="B56" s="846"/>
    </row>
    <row r="57" spans="1:2" x14ac:dyDescent="0.25">
      <c r="A57" s="841" t="s">
        <v>157</v>
      </c>
      <c r="B57" s="531" t="s">
        <v>2737</v>
      </c>
    </row>
    <row r="58" spans="1:2" ht="30" x14ac:dyDescent="0.25">
      <c r="A58" s="841" t="s">
        <v>2738</v>
      </c>
      <c r="B58" s="531" t="s">
        <v>2739</v>
      </c>
    </row>
    <row r="59" spans="1:2" ht="30" x14ac:dyDescent="0.25">
      <c r="A59" s="841" t="s">
        <v>2740</v>
      </c>
      <c r="B59" s="531" t="s">
        <v>2741</v>
      </c>
    </row>
    <row r="60" spans="1:2" ht="30" x14ac:dyDescent="0.25">
      <c r="A60" s="841" t="s">
        <v>2742</v>
      </c>
      <c r="B60" s="531" t="s">
        <v>2732</v>
      </c>
    </row>
    <row r="61" spans="1:2" x14ac:dyDescent="0.25">
      <c r="A61" s="841" t="s">
        <v>161</v>
      </c>
      <c r="B61" s="531" t="s">
        <v>2743</v>
      </c>
    </row>
    <row r="62" spans="1:2" x14ac:dyDescent="0.25">
      <c r="A62" s="841" t="s">
        <v>162</v>
      </c>
      <c r="B62" s="531" t="s">
        <v>2744</v>
      </c>
    </row>
    <row r="63" spans="1:2" x14ac:dyDescent="0.25">
      <c r="A63" s="847" t="s">
        <v>2745</v>
      </c>
      <c r="B63" s="848"/>
    </row>
    <row r="64" spans="1:2" x14ac:dyDescent="0.25">
      <c r="A64" s="841" t="s">
        <v>2641</v>
      </c>
      <c r="B64" s="531" t="s">
        <v>2746</v>
      </c>
    </row>
    <row r="65" spans="1:2" ht="30" x14ac:dyDescent="0.25">
      <c r="A65" s="841" t="s">
        <v>2642</v>
      </c>
      <c r="B65" s="531" t="s">
        <v>2746</v>
      </c>
    </row>
    <row r="66" spans="1:2" x14ac:dyDescent="0.25">
      <c r="A66" s="841" t="s">
        <v>2643</v>
      </c>
      <c r="B66" s="531" t="s">
        <v>2746</v>
      </c>
    </row>
    <row r="67" spans="1:2" x14ac:dyDescent="0.25">
      <c r="A67" s="841" t="s">
        <v>2644</v>
      </c>
      <c r="B67" s="531" t="s">
        <v>2746</v>
      </c>
    </row>
    <row r="68" spans="1:2" ht="30" x14ac:dyDescent="0.25">
      <c r="A68" s="841" t="s">
        <v>2645</v>
      </c>
      <c r="B68" s="531" t="s">
        <v>2746</v>
      </c>
    </row>
    <row r="69" spans="1:2" x14ac:dyDescent="0.25">
      <c r="A69" s="1255" t="s">
        <v>2747</v>
      </c>
      <c r="B69" s="1256"/>
    </row>
    <row r="70" spans="1:2" x14ac:dyDescent="0.25">
      <c r="A70" s="847" t="s">
        <v>189</v>
      </c>
      <c r="B70" s="849"/>
    </row>
    <row r="71" spans="1:2" ht="45" x14ac:dyDescent="0.25">
      <c r="A71" s="841" t="s">
        <v>2748</v>
      </c>
      <c r="B71" s="531" t="s">
        <v>2749</v>
      </c>
    </row>
    <row r="72" spans="1:2" x14ac:dyDescent="0.25">
      <c r="A72" s="841" t="s">
        <v>192</v>
      </c>
      <c r="B72" s="531" t="s">
        <v>2750</v>
      </c>
    </row>
    <row r="73" spans="1:2" x14ac:dyDescent="0.25">
      <c r="A73" s="841" t="s">
        <v>2751</v>
      </c>
      <c r="B73" s="531" t="s">
        <v>2752</v>
      </c>
    </row>
    <row r="74" spans="1:2" ht="30" x14ac:dyDescent="0.25">
      <c r="A74" s="841" t="s">
        <v>2753</v>
      </c>
      <c r="B74" s="531" t="s">
        <v>2754</v>
      </c>
    </row>
    <row r="75" spans="1:2" ht="30" x14ac:dyDescent="0.25">
      <c r="A75" s="841" t="s">
        <v>2755</v>
      </c>
      <c r="B75" s="531" t="s">
        <v>2756</v>
      </c>
    </row>
    <row r="76" spans="1:2" x14ac:dyDescent="0.25">
      <c r="A76" s="841" t="s">
        <v>67</v>
      </c>
      <c r="B76" s="531" t="s">
        <v>2757</v>
      </c>
    </row>
    <row r="77" spans="1:2" x14ac:dyDescent="0.25">
      <c r="A77" s="841" t="s">
        <v>196</v>
      </c>
      <c r="B77" s="531" t="s">
        <v>2758</v>
      </c>
    </row>
    <row r="78" spans="1:2" ht="45" x14ac:dyDescent="0.25">
      <c r="A78" s="841" t="s">
        <v>2759</v>
      </c>
      <c r="B78" s="531" t="s">
        <v>2760</v>
      </c>
    </row>
    <row r="79" spans="1:2" x14ac:dyDescent="0.25">
      <c r="A79" s="841" t="s">
        <v>198</v>
      </c>
      <c r="B79" s="531" t="s">
        <v>2761</v>
      </c>
    </row>
    <row r="80" spans="1:2" x14ac:dyDescent="0.25">
      <c r="A80" s="841" t="s">
        <v>199</v>
      </c>
      <c r="B80" s="531" t="s">
        <v>2761</v>
      </c>
    </row>
    <row r="81" spans="1:2" x14ac:dyDescent="0.25">
      <c r="A81" s="841" t="s">
        <v>200</v>
      </c>
      <c r="B81" s="531" t="s">
        <v>2761</v>
      </c>
    </row>
    <row r="82" spans="1:2" x14ac:dyDescent="0.25">
      <c r="A82" s="841" t="s">
        <v>201</v>
      </c>
      <c r="B82" s="531" t="s">
        <v>2761</v>
      </c>
    </row>
    <row r="83" spans="1:2" x14ac:dyDescent="0.25">
      <c r="A83" s="841" t="s">
        <v>202</v>
      </c>
      <c r="B83" s="531" t="s">
        <v>2761</v>
      </c>
    </row>
    <row r="84" spans="1:2" x14ac:dyDescent="0.25">
      <c r="A84" s="841" t="s">
        <v>203</v>
      </c>
      <c r="B84" s="531" t="s">
        <v>2761</v>
      </c>
    </row>
    <row r="85" spans="1:2" x14ac:dyDescent="0.25">
      <c r="A85" s="1255" t="s">
        <v>2762</v>
      </c>
      <c r="B85" s="1256"/>
    </row>
    <row r="86" spans="1:2" x14ac:dyDescent="0.25">
      <c r="A86" s="847" t="s">
        <v>2763</v>
      </c>
      <c r="B86" s="849"/>
    </row>
    <row r="87" spans="1:2" ht="45" x14ac:dyDescent="0.25">
      <c r="A87" s="841" t="s">
        <v>2764</v>
      </c>
      <c r="B87" s="531" t="s">
        <v>2765</v>
      </c>
    </row>
    <row r="88" spans="1:2" x14ac:dyDescent="0.25">
      <c r="A88" s="841" t="s">
        <v>192</v>
      </c>
      <c r="B88" s="531" t="s">
        <v>2750</v>
      </c>
    </row>
    <row r="89" spans="1:2" ht="30" x14ac:dyDescent="0.25">
      <c r="A89" s="841" t="s">
        <v>2766</v>
      </c>
      <c r="B89" s="531" t="s">
        <v>2767</v>
      </c>
    </row>
    <row r="90" spans="1:2" ht="30" x14ac:dyDescent="0.25">
      <c r="A90" s="841" t="s">
        <v>2753</v>
      </c>
      <c r="B90" s="531" t="s">
        <v>2754</v>
      </c>
    </row>
    <row r="91" spans="1:2" ht="30" x14ac:dyDescent="0.25">
      <c r="A91" s="841" t="s">
        <v>2755</v>
      </c>
      <c r="B91" s="531" t="s">
        <v>2756</v>
      </c>
    </row>
    <row r="92" spans="1:2" x14ac:dyDescent="0.25">
      <c r="A92" s="841" t="s">
        <v>67</v>
      </c>
      <c r="B92" s="531" t="s">
        <v>2768</v>
      </c>
    </row>
    <row r="93" spans="1:2" ht="30" x14ac:dyDescent="0.25">
      <c r="A93" s="841" t="s">
        <v>2769</v>
      </c>
      <c r="B93" s="531" t="s">
        <v>2758</v>
      </c>
    </row>
    <row r="94" spans="1:2" ht="45" x14ac:dyDescent="0.25">
      <c r="A94" s="841" t="s">
        <v>2770</v>
      </c>
      <c r="B94" s="531" t="s">
        <v>2771</v>
      </c>
    </row>
    <row r="95" spans="1:2" x14ac:dyDescent="0.25">
      <c r="A95" s="841" t="s">
        <v>198</v>
      </c>
      <c r="B95" s="531" t="s">
        <v>2761</v>
      </c>
    </row>
    <row r="96" spans="1:2" x14ac:dyDescent="0.25">
      <c r="A96" s="841" t="s">
        <v>199</v>
      </c>
      <c r="B96" s="531" t="s">
        <v>2761</v>
      </c>
    </row>
    <row r="97" spans="1:2" x14ac:dyDescent="0.25">
      <c r="A97" s="841" t="s">
        <v>200</v>
      </c>
      <c r="B97" s="531" t="s">
        <v>2761</v>
      </c>
    </row>
    <row r="98" spans="1:2" x14ac:dyDescent="0.25">
      <c r="A98" s="841" t="s">
        <v>201</v>
      </c>
      <c r="B98" s="531" t="s">
        <v>2761</v>
      </c>
    </row>
    <row r="99" spans="1:2" x14ac:dyDescent="0.25">
      <c r="A99" s="841" t="s">
        <v>202</v>
      </c>
      <c r="B99" s="531" t="s">
        <v>2761</v>
      </c>
    </row>
    <row r="100" spans="1:2" x14ac:dyDescent="0.25">
      <c r="A100" s="841" t="s">
        <v>203</v>
      </c>
      <c r="B100" s="531" t="s">
        <v>2761</v>
      </c>
    </row>
    <row r="101" spans="1:2" x14ac:dyDescent="0.25">
      <c r="A101" s="1255" t="s">
        <v>2772</v>
      </c>
      <c r="B101" s="1256"/>
    </row>
    <row r="102" spans="1:2" x14ac:dyDescent="0.25">
      <c r="A102" s="847" t="s">
        <v>247</v>
      </c>
      <c r="B102" s="848"/>
    </row>
    <row r="103" spans="1:2" ht="60" x14ac:dyDescent="0.25">
      <c r="A103" s="850" t="s">
        <v>2773</v>
      </c>
      <c r="B103" s="834" t="s">
        <v>2774</v>
      </c>
    </row>
    <row r="104" spans="1:2" x14ac:dyDescent="0.25">
      <c r="A104" s="850" t="s">
        <v>250</v>
      </c>
      <c r="B104" s="834" t="s">
        <v>2775</v>
      </c>
    </row>
    <row r="105" spans="1:2" x14ac:dyDescent="0.25">
      <c r="A105" s="850" t="s">
        <v>251</v>
      </c>
      <c r="B105" s="834" t="s">
        <v>2775</v>
      </c>
    </row>
    <row r="106" spans="1:2" x14ac:dyDescent="0.25">
      <c r="A106" s="847" t="s">
        <v>2776</v>
      </c>
      <c r="B106" s="848"/>
    </row>
    <row r="107" spans="1:2" ht="30" x14ac:dyDescent="0.25">
      <c r="A107" s="850" t="s">
        <v>2777</v>
      </c>
      <c r="B107" s="834" t="s">
        <v>2778</v>
      </c>
    </row>
    <row r="108" spans="1:2" ht="30" x14ac:dyDescent="0.25">
      <c r="A108" s="850" t="s">
        <v>2779</v>
      </c>
      <c r="B108" s="834" t="s">
        <v>2780</v>
      </c>
    </row>
    <row r="109" spans="1:2" ht="45" x14ac:dyDescent="0.25">
      <c r="A109" s="851" t="s">
        <v>2781</v>
      </c>
      <c r="B109" s="834" t="s">
        <v>2782</v>
      </c>
    </row>
    <row r="110" spans="1:2" ht="30" x14ac:dyDescent="0.25">
      <c r="A110" s="851" t="s">
        <v>265</v>
      </c>
      <c r="B110" s="834" t="s">
        <v>2783</v>
      </c>
    </row>
    <row r="111" spans="1:2" x14ac:dyDescent="0.25">
      <c r="A111" s="852" t="s">
        <v>266</v>
      </c>
      <c r="B111" s="834" t="s">
        <v>2784</v>
      </c>
    </row>
    <row r="112" spans="1:2" x14ac:dyDescent="0.25">
      <c r="A112" s="852" t="s">
        <v>267</v>
      </c>
      <c r="B112" s="834" t="s">
        <v>2785</v>
      </c>
    </row>
    <row r="113" spans="1:2" x14ac:dyDescent="0.25">
      <c r="A113" s="852" t="s">
        <v>268</v>
      </c>
      <c r="B113" s="834" t="s">
        <v>2786</v>
      </c>
    </row>
    <row r="114" spans="1:2" x14ac:dyDescent="0.25">
      <c r="A114" s="852" t="s">
        <v>269</v>
      </c>
      <c r="B114" s="834" t="s">
        <v>2787</v>
      </c>
    </row>
    <row r="115" spans="1:2" x14ac:dyDescent="0.25">
      <c r="A115" s="851" t="s">
        <v>270</v>
      </c>
      <c r="B115" s="834" t="s">
        <v>2788</v>
      </c>
    </row>
    <row r="116" spans="1:2" x14ac:dyDescent="0.25">
      <c r="A116" s="851" t="s">
        <v>271</v>
      </c>
      <c r="B116" s="834" t="s">
        <v>2789</v>
      </c>
    </row>
    <row r="117" spans="1:2" x14ac:dyDescent="0.25">
      <c r="A117" s="851" t="s">
        <v>272</v>
      </c>
      <c r="B117" s="834" t="s">
        <v>2790</v>
      </c>
    </row>
    <row r="118" spans="1:2" x14ac:dyDescent="0.25">
      <c r="A118" s="851" t="s">
        <v>2791</v>
      </c>
      <c r="B118" s="834" t="s">
        <v>2792</v>
      </c>
    </row>
    <row r="119" spans="1:2" x14ac:dyDescent="0.25">
      <c r="A119" s="851" t="s">
        <v>2793</v>
      </c>
      <c r="B119" s="834" t="s">
        <v>2794</v>
      </c>
    </row>
    <row r="120" spans="1:2" x14ac:dyDescent="0.25">
      <c r="A120" s="1255" t="s">
        <v>2795</v>
      </c>
      <c r="B120" s="1256"/>
    </row>
    <row r="121" spans="1:2" x14ac:dyDescent="0.25">
      <c r="A121" s="847" t="s">
        <v>293</v>
      </c>
      <c r="B121" s="848"/>
    </row>
    <row r="122" spans="1:2" ht="30" x14ac:dyDescent="0.25">
      <c r="A122" s="842" t="s">
        <v>2796</v>
      </c>
      <c r="B122" s="834" t="s">
        <v>2797</v>
      </c>
    </row>
    <row r="123" spans="1:2" ht="30" x14ac:dyDescent="0.25">
      <c r="A123" s="842" t="s">
        <v>2798</v>
      </c>
      <c r="B123" s="834" t="s">
        <v>2799</v>
      </c>
    </row>
    <row r="124" spans="1:2" ht="30" x14ac:dyDescent="0.25">
      <c r="A124" s="842" t="s">
        <v>2800</v>
      </c>
      <c r="B124" s="834" t="s">
        <v>2761</v>
      </c>
    </row>
    <row r="125" spans="1:2" ht="30" x14ac:dyDescent="0.25">
      <c r="A125" s="842" t="s">
        <v>2801</v>
      </c>
      <c r="B125" s="834" t="s">
        <v>2761</v>
      </c>
    </row>
    <row r="126" spans="1:2" ht="30" x14ac:dyDescent="0.25">
      <c r="A126" s="842" t="s">
        <v>2802</v>
      </c>
      <c r="B126" s="834" t="s">
        <v>2761</v>
      </c>
    </row>
    <row r="127" spans="1:2" ht="30" x14ac:dyDescent="0.25">
      <c r="A127" s="842" t="s">
        <v>2803</v>
      </c>
      <c r="B127" s="834" t="s">
        <v>2761</v>
      </c>
    </row>
    <row r="128" spans="1:2" ht="30" x14ac:dyDescent="0.25">
      <c r="A128" s="842" t="s">
        <v>2804</v>
      </c>
      <c r="B128" s="834" t="s">
        <v>2761</v>
      </c>
    </row>
    <row r="129" spans="1:2" ht="30" x14ac:dyDescent="0.25">
      <c r="A129" s="842" t="s">
        <v>2805</v>
      </c>
      <c r="B129" s="834" t="s">
        <v>2761</v>
      </c>
    </row>
    <row r="130" spans="1:2" ht="30" x14ac:dyDescent="0.25">
      <c r="A130" s="842" t="s">
        <v>2806</v>
      </c>
      <c r="B130" s="834" t="s">
        <v>2761</v>
      </c>
    </row>
    <row r="131" spans="1:2" x14ac:dyDescent="0.25">
      <c r="A131" s="847" t="s">
        <v>316</v>
      </c>
      <c r="B131" s="848"/>
    </row>
    <row r="132" spans="1:2" ht="30" x14ac:dyDescent="0.25">
      <c r="A132" s="842" t="s">
        <v>2807</v>
      </c>
      <c r="B132" s="834" t="s">
        <v>2808</v>
      </c>
    </row>
    <row r="133" spans="1:2" ht="30" x14ac:dyDescent="0.25">
      <c r="A133" s="842" t="s">
        <v>2809</v>
      </c>
      <c r="B133" s="834" t="s">
        <v>2808</v>
      </c>
    </row>
    <row r="134" spans="1:2" ht="30" x14ac:dyDescent="0.25">
      <c r="A134" s="842" t="s">
        <v>2810</v>
      </c>
      <c r="B134" s="834" t="s">
        <v>2808</v>
      </c>
    </row>
    <row r="135" spans="1:2" ht="30" x14ac:dyDescent="0.25">
      <c r="A135" s="842" t="s">
        <v>2811</v>
      </c>
      <c r="B135" s="834" t="s">
        <v>2808</v>
      </c>
    </row>
    <row r="136" spans="1:2" ht="30" x14ac:dyDescent="0.25">
      <c r="A136" s="842" t="s">
        <v>2812</v>
      </c>
      <c r="B136" s="834" t="s">
        <v>2808</v>
      </c>
    </row>
    <row r="137" spans="1:2" ht="30" x14ac:dyDescent="0.25">
      <c r="A137" s="842" t="s">
        <v>2813</v>
      </c>
      <c r="B137" s="834" t="s">
        <v>2808</v>
      </c>
    </row>
    <row r="138" spans="1:2" ht="30" x14ac:dyDescent="0.25">
      <c r="A138" s="842" t="s">
        <v>2814</v>
      </c>
      <c r="B138" s="834" t="s">
        <v>2808</v>
      </c>
    </row>
    <row r="139" spans="1:2" ht="30" x14ac:dyDescent="0.25">
      <c r="A139" s="842" t="s">
        <v>2815</v>
      </c>
      <c r="B139" s="834" t="s">
        <v>2808</v>
      </c>
    </row>
    <row r="140" spans="1:2" ht="30" x14ac:dyDescent="0.25">
      <c r="A140" s="842" t="s">
        <v>2816</v>
      </c>
      <c r="B140" s="834" t="s">
        <v>2808</v>
      </c>
    </row>
    <row r="141" spans="1:2" ht="30" x14ac:dyDescent="0.25">
      <c r="A141" s="842" t="s">
        <v>2817</v>
      </c>
      <c r="B141" s="834" t="s">
        <v>2808</v>
      </c>
    </row>
    <row r="142" spans="1:2" ht="30" x14ac:dyDescent="0.25">
      <c r="A142" s="842" t="s">
        <v>2818</v>
      </c>
      <c r="B142" s="834" t="s">
        <v>2808</v>
      </c>
    </row>
    <row r="143" spans="1:2" ht="30" x14ac:dyDescent="0.25">
      <c r="A143" s="842" t="s">
        <v>2819</v>
      </c>
      <c r="B143" s="834" t="s">
        <v>2808</v>
      </c>
    </row>
    <row r="144" spans="1:2" x14ac:dyDescent="0.25">
      <c r="A144" s="1255" t="s">
        <v>2820</v>
      </c>
      <c r="B144" s="1256"/>
    </row>
    <row r="145" spans="1:2" x14ac:dyDescent="0.25">
      <c r="A145" s="847" t="s">
        <v>331</v>
      </c>
      <c r="B145" s="848"/>
    </row>
    <row r="146" spans="1:2" x14ac:dyDescent="0.25">
      <c r="A146" s="842" t="s">
        <v>334</v>
      </c>
      <c r="B146" s="834" t="s">
        <v>2821</v>
      </c>
    </row>
    <row r="147" spans="1:2" ht="30" x14ac:dyDescent="0.25">
      <c r="A147" s="842" t="s">
        <v>2822</v>
      </c>
      <c r="B147" s="834" t="s">
        <v>2823</v>
      </c>
    </row>
    <row r="148" spans="1:2" ht="30" x14ac:dyDescent="0.25">
      <c r="A148" s="842" t="s">
        <v>2824</v>
      </c>
      <c r="B148" s="834" t="s">
        <v>2825</v>
      </c>
    </row>
    <row r="149" spans="1:2" ht="30" x14ac:dyDescent="0.25">
      <c r="A149" s="842" t="s">
        <v>2826</v>
      </c>
      <c r="B149" s="834" t="s">
        <v>2761</v>
      </c>
    </row>
    <row r="150" spans="1:2" ht="30" x14ac:dyDescent="0.25">
      <c r="A150" s="842" t="s">
        <v>2827</v>
      </c>
      <c r="B150" s="834" t="s">
        <v>2823</v>
      </c>
    </row>
    <row r="151" spans="1:2" ht="30" x14ac:dyDescent="0.25">
      <c r="A151" s="842" t="s">
        <v>2828</v>
      </c>
      <c r="B151" s="834" t="s">
        <v>2825</v>
      </c>
    </row>
    <row r="152" spans="1:2" ht="30" x14ac:dyDescent="0.25">
      <c r="A152" s="842" t="s">
        <v>2829</v>
      </c>
      <c r="B152" s="834" t="s">
        <v>2761</v>
      </c>
    </row>
    <row r="153" spans="1:2" x14ac:dyDescent="0.25">
      <c r="A153" s="847" t="s">
        <v>344</v>
      </c>
      <c r="B153" s="848"/>
    </row>
    <row r="154" spans="1:2" x14ac:dyDescent="0.25">
      <c r="A154" s="842" t="s">
        <v>347</v>
      </c>
      <c r="B154" s="834" t="s">
        <v>2830</v>
      </c>
    </row>
    <row r="155" spans="1:2" x14ac:dyDescent="0.25">
      <c r="A155" s="842" t="s">
        <v>348</v>
      </c>
      <c r="B155" s="834" t="s">
        <v>2831</v>
      </c>
    </row>
    <row r="156" spans="1:2" x14ac:dyDescent="0.25">
      <c r="A156" s="842" t="s">
        <v>349</v>
      </c>
      <c r="B156" s="834" t="s">
        <v>2832</v>
      </c>
    </row>
    <row r="157" spans="1:2" ht="45" x14ac:dyDescent="0.25">
      <c r="A157" s="842" t="s">
        <v>2833</v>
      </c>
      <c r="B157" s="834" t="s">
        <v>2834</v>
      </c>
    </row>
    <row r="158" spans="1:2" ht="45" x14ac:dyDescent="0.25">
      <c r="A158" s="842" t="s">
        <v>2835</v>
      </c>
      <c r="B158" s="834" t="s">
        <v>2834</v>
      </c>
    </row>
    <row r="159" spans="1:2" ht="30" x14ac:dyDescent="0.25">
      <c r="A159" s="842" t="s">
        <v>2836</v>
      </c>
      <c r="B159" s="834" t="s">
        <v>2837</v>
      </c>
    </row>
    <row r="160" spans="1:2" x14ac:dyDescent="0.25">
      <c r="A160" s="847" t="s">
        <v>362</v>
      </c>
      <c r="B160" s="848"/>
    </row>
    <row r="161" spans="1:2" x14ac:dyDescent="0.25">
      <c r="A161" s="842" t="s">
        <v>365</v>
      </c>
      <c r="B161" s="834" t="s">
        <v>2838</v>
      </c>
    </row>
    <row r="162" spans="1:2" x14ac:dyDescent="0.25">
      <c r="A162" s="842" t="s">
        <v>366</v>
      </c>
      <c r="B162" s="834" t="s">
        <v>2838</v>
      </c>
    </row>
    <row r="163" spans="1:2" x14ac:dyDescent="0.25">
      <c r="A163" s="1255" t="s">
        <v>2839</v>
      </c>
      <c r="B163" s="1256"/>
    </row>
    <row r="164" spans="1:2" x14ac:dyDescent="0.25">
      <c r="A164" s="847" t="s">
        <v>378</v>
      </c>
      <c r="B164" s="848"/>
    </row>
    <row r="165" spans="1:2" x14ac:dyDescent="0.25">
      <c r="A165" s="842" t="s">
        <v>334</v>
      </c>
      <c r="B165" s="834" t="s">
        <v>2821</v>
      </c>
    </row>
    <row r="166" spans="1:2" ht="30" x14ac:dyDescent="0.25">
      <c r="A166" s="842" t="s">
        <v>2840</v>
      </c>
      <c r="B166" s="834" t="s">
        <v>2823</v>
      </c>
    </row>
    <row r="167" spans="1:2" ht="30" x14ac:dyDescent="0.25">
      <c r="A167" s="842" t="s">
        <v>2841</v>
      </c>
      <c r="B167" s="834" t="s">
        <v>2825</v>
      </c>
    </row>
    <row r="168" spans="1:2" ht="30" x14ac:dyDescent="0.25">
      <c r="A168" s="842" t="s">
        <v>2842</v>
      </c>
      <c r="B168" s="834" t="s">
        <v>2761</v>
      </c>
    </row>
    <row r="169" spans="1:2" ht="30" x14ac:dyDescent="0.25">
      <c r="A169" s="842" t="s">
        <v>2843</v>
      </c>
      <c r="B169" s="834" t="s">
        <v>2823</v>
      </c>
    </row>
    <row r="170" spans="1:2" ht="30" x14ac:dyDescent="0.25">
      <c r="A170" s="842" t="s">
        <v>2844</v>
      </c>
      <c r="B170" s="834" t="s">
        <v>2825</v>
      </c>
    </row>
    <row r="171" spans="1:2" ht="30" x14ac:dyDescent="0.25">
      <c r="A171" s="842" t="s">
        <v>2845</v>
      </c>
      <c r="B171" s="834" t="s">
        <v>2761</v>
      </c>
    </row>
    <row r="172" spans="1:2" x14ac:dyDescent="0.25">
      <c r="A172" s="847" t="s">
        <v>385</v>
      </c>
      <c r="B172" s="848"/>
    </row>
    <row r="173" spans="1:2" x14ac:dyDescent="0.25">
      <c r="A173" s="842" t="s">
        <v>347</v>
      </c>
      <c r="B173" s="834" t="s">
        <v>2830</v>
      </c>
    </row>
    <row r="174" spans="1:2" x14ac:dyDescent="0.25">
      <c r="A174" s="842" t="s">
        <v>348</v>
      </c>
      <c r="B174" s="834" t="s">
        <v>2831</v>
      </c>
    </row>
    <row r="175" spans="1:2" x14ac:dyDescent="0.25">
      <c r="A175" s="842" t="s">
        <v>349</v>
      </c>
      <c r="B175" s="834" t="s">
        <v>2832</v>
      </c>
    </row>
    <row r="176" spans="1:2" ht="45" x14ac:dyDescent="0.25">
      <c r="A176" s="842" t="s">
        <v>2846</v>
      </c>
      <c r="B176" s="834" t="s">
        <v>2834</v>
      </c>
    </row>
    <row r="177" spans="1:2" ht="45" x14ac:dyDescent="0.25">
      <c r="A177" s="842" t="s">
        <v>2847</v>
      </c>
      <c r="B177" s="834" t="s">
        <v>2834</v>
      </c>
    </row>
    <row r="178" spans="1:2" ht="30" x14ac:dyDescent="0.25">
      <c r="A178" s="842" t="s">
        <v>2836</v>
      </c>
      <c r="B178" s="834" t="s">
        <v>2837</v>
      </c>
    </row>
    <row r="179" spans="1:2" x14ac:dyDescent="0.25">
      <c r="A179" s="847" t="s">
        <v>388</v>
      </c>
      <c r="B179" s="848"/>
    </row>
    <row r="180" spans="1:2" x14ac:dyDescent="0.25">
      <c r="A180" s="842" t="s">
        <v>389</v>
      </c>
      <c r="B180" s="834" t="s">
        <v>2838</v>
      </c>
    </row>
    <row r="181" spans="1:2" x14ac:dyDescent="0.25">
      <c r="A181" s="842" t="s">
        <v>390</v>
      </c>
      <c r="B181" s="834" t="s">
        <v>2838</v>
      </c>
    </row>
    <row r="182" spans="1:2" x14ac:dyDescent="0.25">
      <c r="A182" s="1255" t="s">
        <v>2848</v>
      </c>
      <c r="B182" s="1256"/>
    </row>
    <row r="183" spans="1:2" x14ac:dyDescent="0.25">
      <c r="A183" s="847" t="s">
        <v>392</v>
      </c>
      <c r="B183" s="848"/>
    </row>
    <row r="184" spans="1:2" x14ac:dyDescent="0.25">
      <c r="A184" s="842" t="s">
        <v>334</v>
      </c>
      <c r="B184" s="834" t="s">
        <v>2821</v>
      </c>
    </row>
    <row r="185" spans="1:2" ht="30" x14ac:dyDescent="0.25">
      <c r="A185" s="842" t="s">
        <v>2849</v>
      </c>
      <c r="B185" s="834" t="s">
        <v>2823</v>
      </c>
    </row>
    <row r="186" spans="1:2" ht="30" x14ac:dyDescent="0.25">
      <c r="A186" s="842" t="s">
        <v>2850</v>
      </c>
      <c r="B186" s="834" t="s">
        <v>2825</v>
      </c>
    </row>
    <row r="187" spans="1:2" ht="30" x14ac:dyDescent="0.25">
      <c r="A187" s="842" t="s">
        <v>2851</v>
      </c>
      <c r="B187" s="834" t="s">
        <v>2761</v>
      </c>
    </row>
    <row r="188" spans="1:2" ht="30" x14ac:dyDescent="0.25">
      <c r="A188" s="842" t="s">
        <v>2852</v>
      </c>
      <c r="B188" s="834" t="s">
        <v>2823</v>
      </c>
    </row>
    <row r="189" spans="1:2" ht="30" x14ac:dyDescent="0.25">
      <c r="A189" s="842" t="s">
        <v>2853</v>
      </c>
      <c r="B189" s="834" t="s">
        <v>2825</v>
      </c>
    </row>
    <row r="190" spans="1:2" ht="30" x14ac:dyDescent="0.25">
      <c r="A190" s="842" t="s">
        <v>2854</v>
      </c>
      <c r="B190" s="834" t="s">
        <v>2761</v>
      </c>
    </row>
    <row r="191" spans="1:2" x14ac:dyDescent="0.25">
      <c r="A191" s="847" t="s">
        <v>400</v>
      </c>
      <c r="B191" s="848"/>
    </row>
    <row r="192" spans="1:2" x14ac:dyDescent="0.25">
      <c r="A192" s="842" t="s">
        <v>347</v>
      </c>
      <c r="B192" s="834" t="s">
        <v>2830</v>
      </c>
    </row>
    <row r="193" spans="1:2" x14ac:dyDescent="0.25">
      <c r="A193" s="842" t="s">
        <v>348</v>
      </c>
      <c r="B193" s="834" t="s">
        <v>2831</v>
      </c>
    </row>
    <row r="194" spans="1:2" x14ac:dyDescent="0.25">
      <c r="A194" s="842" t="s">
        <v>349</v>
      </c>
      <c r="B194" s="834" t="s">
        <v>2832</v>
      </c>
    </row>
    <row r="195" spans="1:2" ht="45" x14ac:dyDescent="0.25">
      <c r="A195" s="842" t="s">
        <v>2855</v>
      </c>
      <c r="B195" s="834" t="s">
        <v>2834</v>
      </c>
    </row>
    <row r="196" spans="1:2" ht="45" x14ac:dyDescent="0.25">
      <c r="A196" s="842" t="s">
        <v>2856</v>
      </c>
      <c r="B196" s="834" t="s">
        <v>2834</v>
      </c>
    </row>
    <row r="197" spans="1:2" ht="30" x14ac:dyDescent="0.25">
      <c r="A197" s="842" t="s">
        <v>2836</v>
      </c>
      <c r="B197" s="834" t="s">
        <v>2837</v>
      </c>
    </row>
    <row r="198" spans="1:2" x14ac:dyDescent="0.25">
      <c r="A198" s="847" t="s">
        <v>403</v>
      </c>
      <c r="B198" s="848"/>
    </row>
    <row r="199" spans="1:2" x14ac:dyDescent="0.25">
      <c r="A199" s="842" t="s">
        <v>404</v>
      </c>
      <c r="B199" s="834" t="s">
        <v>2838</v>
      </c>
    </row>
    <row r="200" spans="1:2" x14ac:dyDescent="0.25">
      <c r="A200" s="842" t="s">
        <v>405</v>
      </c>
      <c r="B200" s="834" t="s">
        <v>2838</v>
      </c>
    </row>
    <row r="201" spans="1:2" x14ac:dyDescent="0.25">
      <c r="A201" s="1255" t="s">
        <v>2857</v>
      </c>
      <c r="B201" s="1256"/>
    </row>
    <row r="202" spans="1:2" x14ac:dyDescent="0.25">
      <c r="A202" s="847" t="s">
        <v>408</v>
      </c>
      <c r="B202" s="848"/>
    </row>
    <row r="203" spans="1:2" x14ac:dyDescent="0.25">
      <c r="A203" s="842" t="s">
        <v>334</v>
      </c>
      <c r="B203" s="834" t="s">
        <v>2821</v>
      </c>
    </row>
    <row r="204" spans="1:2" ht="30" x14ac:dyDescent="0.25">
      <c r="A204" s="842" t="s">
        <v>2858</v>
      </c>
      <c r="B204" s="834" t="s">
        <v>2823</v>
      </c>
    </row>
    <row r="205" spans="1:2" ht="30" x14ac:dyDescent="0.25">
      <c r="A205" s="842" t="s">
        <v>2859</v>
      </c>
      <c r="B205" s="834" t="s">
        <v>2825</v>
      </c>
    </row>
    <row r="206" spans="1:2" ht="30" x14ac:dyDescent="0.25">
      <c r="A206" s="842" t="s">
        <v>2860</v>
      </c>
      <c r="B206" s="834" t="s">
        <v>2761</v>
      </c>
    </row>
    <row r="207" spans="1:2" ht="30" x14ac:dyDescent="0.25">
      <c r="A207" s="842" t="s">
        <v>2861</v>
      </c>
      <c r="B207" s="834" t="s">
        <v>2823</v>
      </c>
    </row>
    <row r="208" spans="1:2" ht="30" x14ac:dyDescent="0.25">
      <c r="A208" s="842" t="s">
        <v>2862</v>
      </c>
      <c r="B208" s="834" t="s">
        <v>2825</v>
      </c>
    </row>
    <row r="209" spans="1:2" ht="30" x14ac:dyDescent="0.25">
      <c r="A209" s="842" t="s">
        <v>2863</v>
      </c>
      <c r="B209" s="834" t="s">
        <v>2761</v>
      </c>
    </row>
    <row r="210" spans="1:2" x14ac:dyDescent="0.25">
      <c r="A210" s="847" t="s">
        <v>416</v>
      </c>
      <c r="B210" s="848"/>
    </row>
    <row r="211" spans="1:2" x14ac:dyDescent="0.25">
      <c r="A211" s="842" t="s">
        <v>347</v>
      </c>
      <c r="B211" s="834" t="s">
        <v>2830</v>
      </c>
    </row>
    <row r="212" spans="1:2" x14ac:dyDescent="0.25">
      <c r="A212" s="842" t="s">
        <v>348</v>
      </c>
      <c r="B212" s="834" t="s">
        <v>2831</v>
      </c>
    </row>
    <row r="213" spans="1:2" x14ac:dyDescent="0.25">
      <c r="A213" s="842" t="s">
        <v>349</v>
      </c>
      <c r="B213" s="834" t="s">
        <v>2832</v>
      </c>
    </row>
    <row r="214" spans="1:2" ht="45" x14ac:dyDescent="0.25">
      <c r="A214" s="842" t="s">
        <v>2864</v>
      </c>
      <c r="B214" s="834" t="s">
        <v>2834</v>
      </c>
    </row>
    <row r="215" spans="1:2" ht="45" x14ac:dyDescent="0.25">
      <c r="A215" s="842" t="s">
        <v>2865</v>
      </c>
      <c r="B215" s="834" t="s">
        <v>2834</v>
      </c>
    </row>
    <row r="216" spans="1:2" ht="30" x14ac:dyDescent="0.25">
      <c r="A216" s="842" t="s">
        <v>2836</v>
      </c>
      <c r="B216" s="834" t="s">
        <v>2837</v>
      </c>
    </row>
    <row r="217" spans="1:2" x14ac:dyDescent="0.25">
      <c r="A217" s="847" t="s">
        <v>419</v>
      </c>
      <c r="B217" s="848"/>
    </row>
    <row r="218" spans="1:2" x14ac:dyDescent="0.25">
      <c r="A218" s="842" t="s">
        <v>420</v>
      </c>
      <c r="B218" s="834" t="s">
        <v>2838</v>
      </c>
    </row>
    <row r="219" spans="1:2" x14ac:dyDescent="0.25">
      <c r="A219" s="842" t="s">
        <v>421</v>
      </c>
      <c r="B219" s="834" t="s">
        <v>2838</v>
      </c>
    </row>
    <row r="220" spans="1:2" ht="15" customHeight="1" x14ac:dyDescent="0.25">
      <c r="A220" s="1255" t="s">
        <v>2866</v>
      </c>
      <c r="B220" s="1256"/>
    </row>
    <row r="221" spans="1:2" ht="15" customHeight="1" x14ac:dyDescent="0.25">
      <c r="A221" s="1172" t="s">
        <v>424</v>
      </c>
      <c r="B221" s="1173"/>
    </row>
    <row r="222" spans="1:2" ht="15" customHeight="1" x14ac:dyDescent="0.25">
      <c r="A222" s="1171" t="s">
        <v>2867</v>
      </c>
      <c r="B222" s="531" t="s">
        <v>2868</v>
      </c>
    </row>
    <row r="223" spans="1:2" ht="15" customHeight="1" x14ac:dyDescent="0.25">
      <c r="A223" s="1172" t="s">
        <v>455</v>
      </c>
      <c r="B223" s="1173"/>
    </row>
    <row r="224" spans="1:2" ht="15" customHeight="1" x14ac:dyDescent="0.25">
      <c r="A224" s="1171" t="s">
        <v>2867</v>
      </c>
      <c r="B224" s="531" t="s">
        <v>2868</v>
      </c>
    </row>
    <row r="225" spans="1:2" ht="15" customHeight="1" x14ac:dyDescent="0.25">
      <c r="A225" s="1172" t="s">
        <v>467</v>
      </c>
      <c r="B225" s="1173"/>
    </row>
    <row r="226" spans="1:2" ht="15" customHeight="1" x14ac:dyDescent="0.25">
      <c r="A226" s="1171" t="s">
        <v>2867</v>
      </c>
      <c r="B226" s="531" t="s">
        <v>2868</v>
      </c>
    </row>
    <row r="227" spans="1:2" ht="15" customHeight="1" x14ac:dyDescent="0.25">
      <c r="A227" s="1172" t="s">
        <v>473</v>
      </c>
      <c r="B227" s="1173"/>
    </row>
    <row r="228" spans="1:2" ht="15" customHeight="1" x14ac:dyDescent="0.25">
      <c r="A228" s="1171" t="s">
        <v>2867</v>
      </c>
      <c r="B228" s="531" t="s">
        <v>2868</v>
      </c>
    </row>
    <row r="229" spans="1:2" ht="27.6" customHeight="1" x14ac:dyDescent="0.25">
      <c r="A229" s="1172" t="s">
        <v>476</v>
      </c>
      <c r="B229" s="1173"/>
    </row>
    <row r="230" spans="1:2" ht="15" customHeight="1" x14ac:dyDescent="0.25">
      <c r="A230" s="1171" t="s">
        <v>2867</v>
      </c>
      <c r="B230" s="531" t="s">
        <v>2869</v>
      </c>
    </row>
    <row r="231" spans="1:2" ht="15" customHeight="1" x14ac:dyDescent="0.25">
      <c r="A231" s="1172" t="s">
        <v>482</v>
      </c>
      <c r="B231" s="1173"/>
    </row>
    <row r="232" spans="1:2" ht="15" customHeight="1" x14ac:dyDescent="0.25">
      <c r="A232" s="1171" t="s">
        <v>2867</v>
      </c>
      <c r="B232" s="531" t="s">
        <v>2868</v>
      </c>
    </row>
    <row r="233" spans="1:2" x14ac:dyDescent="0.25">
      <c r="A233" s="1255" t="s">
        <v>2870</v>
      </c>
      <c r="B233" s="1259"/>
    </row>
    <row r="234" spans="1:2" x14ac:dyDescent="0.25">
      <c r="A234" s="847" t="s">
        <v>2871</v>
      </c>
      <c r="B234" s="848"/>
    </row>
    <row r="235" spans="1:2" x14ac:dyDescent="0.25">
      <c r="A235" s="842" t="s">
        <v>490</v>
      </c>
      <c r="B235" s="834" t="s">
        <v>2872</v>
      </c>
    </row>
    <row r="236" spans="1:2" x14ac:dyDescent="0.25">
      <c r="A236" s="842" t="s">
        <v>491</v>
      </c>
      <c r="B236" s="834" t="s">
        <v>2873</v>
      </c>
    </row>
    <row r="237" spans="1:2" x14ac:dyDescent="0.25">
      <c r="A237" s="842" t="s">
        <v>492</v>
      </c>
      <c r="B237" s="834" t="s">
        <v>2874</v>
      </c>
    </row>
    <row r="238" spans="1:2" ht="30" x14ac:dyDescent="0.25">
      <c r="A238" s="842" t="s">
        <v>493</v>
      </c>
      <c r="B238" s="834" t="s">
        <v>2875</v>
      </c>
    </row>
    <row r="239" spans="1:2" x14ac:dyDescent="0.25">
      <c r="A239" s="1255" t="s">
        <v>2876</v>
      </c>
      <c r="B239" s="1256"/>
    </row>
    <row r="240" spans="1:2" x14ac:dyDescent="0.25">
      <c r="A240" s="847" t="s">
        <v>2877</v>
      </c>
      <c r="B240" s="848"/>
    </row>
    <row r="241" spans="1:2" x14ac:dyDescent="0.25">
      <c r="A241" s="847" t="s">
        <v>501</v>
      </c>
      <c r="B241" s="848"/>
    </row>
    <row r="242" spans="1:2" ht="30" x14ac:dyDescent="0.25">
      <c r="A242" s="741" t="s">
        <v>2878</v>
      </c>
      <c r="B242" s="834" t="s">
        <v>2879</v>
      </c>
    </row>
    <row r="243" spans="1:2" ht="45" x14ac:dyDescent="0.25">
      <c r="A243" s="741" t="s">
        <v>2880</v>
      </c>
      <c r="B243" s="834" t="s">
        <v>2881</v>
      </c>
    </row>
    <row r="244" spans="1:2" ht="30" x14ac:dyDescent="0.25">
      <c r="A244" s="741" t="s">
        <v>2882</v>
      </c>
      <c r="B244" s="834" t="s">
        <v>2883</v>
      </c>
    </row>
    <row r="245" spans="1:2" ht="30" x14ac:dyDescent="0.25">
      <c r="A245" s="741" t="s">
        <v>2884</v>
      </c>
      <c r="B245" s="834" t="s">
        <v>2885</v>
      </c>
    </row>
    <row r="246" spans="1:2" x14ac:dyDescent="0.25">
      <c r="A246" s="741" t="s">
        <v>526</v>
      </c>
      <c r="B246" s="834" t="s">
        <v>2886</v>
      </c>
    </row>
    <row r="247" spans="1:2" x14ac:dyDescent="0.25">
      <c r="A247" s="842" t="s">
        <v>527</v>
      </c>
      <c r="B247" s="834" t="s">
        <v>2887</v>
      </c>
    </row>
    <row r="248" spans="1:2" x14ac:dyDescent="0.25">
      <c r="A248" s="741" t="s">
        <v>2888</v>
      </c>
      <c r="B248" s="834" t="s">
        <v>2889</v>
      </c>
    </row>
    <row r="249" spans="1:2" x14ac:dyDescent="0.25">
      <c r="A249" s="255" t="s">
        <v>2890</v>
      </c>
      <c r="B249" s="834" t="s">
        <v>2891</v>
      </c>
    </row>
    <row r="250" spans="1:2" x14ac:dyDescent="0.25">
      <c r="A250" s="255" t="s">
        <v>2892</v>
      </c>
      <c r="B250" s="834" t="s">
        <v>2893</v>
      </c>
    </row>
    <row r="251" spans="1:2" x14ac:dyDescent="0.25">
      <c r="A251" s="847" t="s">
        <v>502</v>
      </c>
      <c r="B251" s="848"/>
    </row>
    <row r="252" spans="1:2" x14ac:dyDescent="0.25">
      <c r="A252" s="1257" t="s">
        <v>211</v>
      </c>
      <c r="B252" s="1258"/>
    </row>
    <row r="253" spans="1:2" ht="30" x14ac:dyDescent="0.25">
      <c r="A253" s="842" t="s">
        <v>2894</v>
      </c>
      <c r="B253" s="834" t="s">
        <v>2895</v>
      </c>
    </row>
    <row r="254" spans="1:2" ht="30" x14ac:dyDescent="0.25">
      <c r="A254" s="842" t="s">
        <v>532</v>
      </c>
      <c r="B254" s="834" t="s">
        <v>2896</v>
      </c>
    </row>
    <row r="255" spans="1:2" ht="45" x14ac:dyDescent="0.25">
      <c r="A255" s="1201" t="s">
        <v>2897</v>
      </c>
      <c r="B255" s="834" t="s">
        <v>2898</v>
      </c>
    </row>
    <row r="256" spans="1:2" ht="30" x14ac:dyDescent="0.25">
      <c r="A256" s="842" t="s">
        <v>192</v>
      </c>
      <c r="B256" s="834" t="s">
        <v>2899</v>
      </c>
    </row>
    <row r="257" spans="1:2" ht="30" x14ac:dyDescent="0.25">
      <c r="A257" s="842" t="s">
        <v>535</v>
      </c>
      <c r="B257" s="834" t="s">
        <v>2899</v>
      </c>
    </row>
    <row r="258" spans="1:2" ht="30" x14ac:dyDescent="0.25">
      <c r="A258" s="842" t="s">
        <v>536</v>
      </c>
      <c r="B258" s="834" t="s">
        <v>2899</v>
      </c>
    </row>
    <row r="259" spans="1:2" ht="45" x14ac:dyDescent="0.25">
      <c r="A259" s="842" t="s">
        <v>537</v>
      </c>
      <c r="B259" s="834" t="s">
        <v>2900</v>
      </c>
    </row>
    <row r="260" spans="1:2" ht="30" x14ac:dyDescent="0.25">
      <c r="A260" s="842" t="s">
        <v>67</v>
      </c>
      <c r="B260" s="834" t="s">
        <v>2899</v>
      </c>
    </row>
    <row r="261" spans="1:2" ht="30" x14ac:dyDescent="0.25">
      <c r="A261" s="749" t="s">
        <v>538</v>
      </c>
      <c r="B261" s="834" t="s">
        <v>2899</v>
      </c>
    </row>
    <row r="262" spans="1:2" x14ac:dyDescent="0.25">
      <c r="A262" s="853" t="s">
        <v>518</v>
      </c>
      <c r="B262" s="854"/>
    </row>
    <row r="263" spans="1:2" ht="30" x14ac:dyDescent="0.25">
      <c r="A263" s="841" t="s">
        <v>2901</v>
      </c>
      <c r="B263" s="531" t="s">
        <v>2902</v>
      </c>
    </row>
    <row r="264" spans="1:2" ht="38.25" x14ac:dyDescent="0.25">
      <c r="A264" s="855" t="s">
        <v>2903</v>
      </c>
      <c r="B264" s="531" t="s">
        <v>2904</v>
      </c>
    </row>
    <row r="265" spans="1:2" ht="30" x14ac:dyDescent="0.25">
      <c r="A265" s="841" t="s">
        <v>541</v>
      </c>
      <c r="B265" s="531" t="s">
        <v>2899</v>
      </c>
    </row>
    <row r="266" spans="1:2" ht="30" x14ac:dyDescent="0.25">
      <c r="A266" s="841" t="s">
        <v>542</v>
      </c>
      <c r="B266" s="531" t="s">
        <v>2899</v>
      </c>
    </row>
    <row r="267" spans="1:2" ht="30" x14ac:dyDescent="0.25">
      <c r="A267" s="841" t="s">
        <v>543</v>
      </c>
      <c r="B267" s="531" t="s">
        <v>2899</v>
      </c>
    </row>
    <row r="268" spans="1:2" ht="23.25" customHeight="1" x14ac:dyDescent="0.25">
      <c r="A268" s="841" t="s">
        <v>2905</v>
      </c>
      <c r="B268" s="531" t="s">
        <v>2906</v>
      </c>
    </row>
    <row r="269" spans="1:2" ht="30" x14ac:dyDescent="0.25">
      <c r="A269" s="841" t="s">
        <v>545</v>
      </c>
      <c r="B269" s="531" t="s">
        <v>2899</v>
      </c>
    </row>
    <row r="270" spans="1:2" ht="30" x14ac:dyDescent="0.25">
      <c r="A270" s="749" t="s">
        <v>546</v>
      </c>
      <c r="B270" s="834" t="s">
        <v>2899</v>
      </c>
    </row>
    <row r="271" spans="1:2" x14ac:dyDescent="0.25">
      <c r="A271" s="856" t="s">
        <v>519</v>
      </c>
      <c r="B271" s="857"/>
    </row>
    <row r="272" spans="1:2" x14ac:dyDescent="0.25">
      <c r="A272" s="841" t="s">
        <v>547</v>
      </c>
      <c r="B272" s="531" t="s">
        <v>2907</v>
      </c>
    </row>
    <row r="273" spans="1:2" ht="60" x14ac:dyDescent="0.25">
      <c r="A273" s="841" t="s">
        <v>2908</v>
      </c>
      <c r="B273" s="531" t="s">
        <v>2909</v>
      </c>
    </row>
    <row r="274" spans="1:2" x14ac:dyDescent="0.25">
      <c r="A274" s="847" t="s">
        <v>2910</v>
      </c>
      <c r="B274" s="848"/>
    </row>
    <row r="275" spans="1:2" x14ac:dyDescent="0.25">
      <c r="A275" s="841" t="s">
        <v>549</v>
      </c>
      <c r="B275" s="858" t="s">
        <v>2911</v>
      </c>
    </row>
    <row r="276" spans="1:2" x14ac:dyDescent="0.25">
      <c r="A276" s="841" t="s">
        <v>550</v>
      </c>
      <c r="B276" s="858" t="s">
        <v>2912</v>
      </c>
    </row>
    <row r="277" spans="1:2" x14ac:dyDescent="0.25">
      <c r="A277" s="841" t="s">
        <v>551</v>
      </c>
      <c r="B277" s="531" t="s">
        <v>2913</v>
      </c>
    </row>
    <row r="278" spans="1:2" ht="30" x14ac:dyDescent="0.25">
      <c r="A278" s="841" t="s">
        <v>2914</v>
      </c>
      <c r="B278" s="858" t="s">
        <v>2915</v>
      </c>
    </row>
    <row r="279" spans="1:2" ht="30" x14ac:dyDescent="0.25">
      <c r="A279" s="841" t="s">
        <v>2916</v>
      </c>
      <c r="B279" s="531" t="s">
        <v>2917</v>
      </c>
    </row>
    <row r="280" spans="1:2" x14ac:dyDescent="0.25">
      <c r="A280" s="841" t="s">
        <v>554</v>
      </c>
      <c r="B280" s="531" t="s">
        <v>2918</v>
      </c>
    </row>
    <row r="281" spans="1:2" ht="30" x14ac:dyDescent="0.25">
      <c r="A281" s="859" t="s">
        <v>555</v>
      </c>
      <c r="B281" s="834" t="s">
        <v>2919</v>
      </c>
    </row>
    <row r="282" spans="1:2" ht="30" x14ac:dyDescent="0.25">
      <c r="A282" s="841" t="s">
        <v>556</v>
      </c>
      <c r="B282" s="531" t="s">
        <v>2920</v>
      </c>
    </row>
    <row r="283" spans="1:2" ht="30" x14ac:dyDescent="0.25">
      <c r="A283" s="841" t="s">
        <v>557</v>
      </c>
      <c r="B283" s="531" t="s">
        <v>2921</v>
      </c>
    </row>
    <row r="284" spans="1:2" x14ac:dyDescent="0.25">
      <c r="A284" s="847" t="s">
        <v>2922</v>
      </c>
      <c r="B284" s="848"/>
    </row>
    <row r="285" spans="1:2" x14ac:dyDescent="0.25">
      <c r="A285" s="841" t="s">
        <v>558</v>
      </c>
      <c r="B285" s="858" t="s">
        <v>2923</v>
      </c>
    </row>
    <row r="286" spans="1:2" x14ac:dyDescent="0.25">
      <c r="A286" s="841" t="s">
        <v>559</v>
      </c>
      <c r="B286" s="858" t="s">
        <v>2924</v>
      </c>
    </row>
    <row r="287" spans="1:2" x14ac:dyDescent="0.25">
      <c r="A287" s="841" t="s">
        <v>560</v>
      </c>
      <c r="B287" s="858" t="s">
        <v>2925</v>
      </c>
    </row>
    <row r="288" spans="1:2" x14ac:dyDescent="0.25">
      <c r="A288" s="841" t="s">
        <v>561</v>
      </c>
      <c r="B288" s="858" t="s">
        <v>2926</v>
      </c>
    </row>
    <row r="289" spans="1:2" x14ac:dyDescent="0.25">
      <c r="A289" s="841" t="s">
        <v>562</v>
      </c>
      <c r="B289" s="858" t="s">
        <v>2927</v>
      </c>
    </row>
    <row r="290" spans="1:2" x14ac:dyDescent="0.25">
      <c r="A290" s="841" t="s">
        <v>2928</v>
      </c>
      <c r="B290" s="860" t="s">
        <v>2929</v>
      </c>
    </row>
    <row r="291" spans="1:2" ht="30" x14ac:dyDescent="0.25">
      <c r="A291" s="841" t="s">
        <v>2930</v>
      </c>
      <c r="B291" s="860" t="s">
        <v>2931</v>
      </c>
    </row>
    <row r="292" spans="1:2" ht="30" x14ac:dyDescent="0.25">
      <c r="A292" s="841" t="s">
        <v>2932</v>
      </c>
      <c r="B292" s="860" t="s">
        <v>2933</v>
      </c>
    </row>
    <row r="293" spans="1:2" ht="30" x14ac:dyDescent="0.25">
      <c r="A293" s="861" t="s">
        <v>2934</v>
      </c>
      <c r="B293" s="531" t="s">
        <v>2935</v>
      </c>
    </row>
    <row r="294" spans="1:2" ht="30" x14ac:dyDescent="0.25">
      <c r="A294" s="861" t="s">
        <v>2936</v>
      </c>
      <c r="B294" s="531" t="s">
        <v>2937</v>
      </c>
    </row>
    <row r="295" spans="1:2" x14ac:dyDescent="0.25">
      <c r="A295" s="861" t="s">
        <v>568</v>
      </c>
      <c r="B295" s="531" t="s">
        <v>2938</v>
      </c>
    </row>
    <row r="296" spans="1:2" x14ac:dyDescent="0.25">
      <c r="A296" s="861" t="s">
        <v>569</v>
      </c>
      <c r="B296" s="531" t="s">
        <v>2939</v>
      </c>
    </row>
    <row r="297" spans="1:2" ht="30" x14ac:dyDescent="0.25">
      <c r="A297" s="841" t="s">
        <v>570</v>
      </c>
      <c r="B297" s="531" t="s">
        <v>2940</v>
      </c>
    </row>
    <row r="298" spans="1:2" ht="30" x14ac:dyDescent="0.25">
      <c r="A298" s="841" t="s">
        <v>571</v>
      </c>
      <c r="B298" s="531" t="s">
        <v>2940</v>
      </c>
    </row>
    <row r="299" spans="1:2" x14ac:dyDescent="0.25">
      <c r="A299" s="847" t="s">
        <v>505</v>
      </c>
      <c r="B299" s="848"/>
    </row>
    <row r="300" spans="1:2" x14ac:dyDescent="0.25">
      <c r="A300" s="841" t="s">
        <v>572</v>
      </c>
      <c r="B300" s="531" t="s">
        <v>2941</v>
      </c>
    </row>
    <row r="301" spans="1:2" x14ac:dyDescent="0.25">
      <c r="A301" s="841" t="s">
        <v>2942</v>
      </c>
      <c r="B301" s="531" t="s">
        <v>2943</v>
      </c>
    </row>
    <row r="302" spans="1:2" x14ac:dyDescent="0.25">
      <c r="A302" s="841" t="s">
        <v>2944</v>
      </c>
      <c r="B302" s="531" t="s">
        <v>2945</v>
      </c>
    </row>
    <row r="303" spans="1:2" x14ac:dyDescent="0.25">
      <c r="A303" s="841" t="s">
        <v>2946</v>
      </c>
      <c r="B303" s="531" t="s">
        <v>2947</v>
      </c>
    </row>
    <row r="304" spans="1:2" x14ac:dyDescent="0.25">
      <c r="A304" s="841" t="s">
        <v>2948</v>
      </c>
      <c r="B304" s="531" t="s">
        <v>2949</v>
      </c>
    </row>
    <row r="305" spans="1:2" ht="30" x14ac:dyDescent="0.25">
      <c r="A305" s="842" t="s">
        <v>2950</v>
      </c>
      <c r="B305" s="834" t="s">
        <v>2951</v>
      </c>
    </row>
    <row r="306" spans="1:2" x14ac:dyDescent="0.25">
      <c r="A306" s="842" t="s">
        <v>2952</v>
      </c>
      <c r="B306" s="834" t="s">
        <v>2953</v>
      </c>
    </row>
    <row r="307" spans="1:2" ht="30" x14ac:dyDescent="0.25">
      <c r="A307" s="841" t="s">
        <v>2954</v>
      </c>
      <c r="B307" s="531" t="s">
        <v>2955</v>
      </c>
    </row>
    <row r="308" spans="1:2" ht="30" x14ac:dyDescent="0.25">
      <c r="A308" s="841" t="s">
        <v>2956</v>
      </c>
      <c r="B308" s="531" t="s">
        <v>2957</v>
      </c>
    </row>
    <row r="309" spans="1:2" x14ac:dyDescent="0.25">
      <c r="A309" s="841" t="s">
        <v>2958</v>
      </c>
      <c r="B309" s="531" t="s">
        <v>2959</v>
      </c>
    </row>
    <row r="310" spans="1:2" x14ac:dyDescent="0.25">
      <c r="A310" s="847" t="s">
        <v>2960</v>
      </c>
      <c r="B310" s="848"/>
    </row>
    <row r="311" spans="1:2" ht="30" x14ac:dyDescent="0.25">
      <c r="A311" s="841" t="s">
        <v>2961</v>
      </c>
      <c r="B311" s="531" t="s">
        <v>2962</v>
      </c>
    </row>
    <row r="312" spans="1:2" x14ac:dyDescent="0.25">
      <c r="A312" s="841" t="s">
        <v>583</v>
      </c>
      <c r="B312" s="826" t="s">
        <v>2963</v>
      </c>
    </row>
    <row r="313" spans="1:2" x14ac:dyDescent="0.25">
      <c r="A313" s="841" t="s">
        <v>584</v>
      </c>
      <c r="B313" s="826" t="s">
        <v>2964</v>
      </c>
    </row>
    <row r="314" spans="1:2" x14ac:dyDescent="0.25">
      <c r="A314" s="841" t="s">
        <v>2965</v>
      </c>
      <c r="B314" s="826" t="s">
        <v>2966</v>
      </c>
    </row>
    <row r="315" spans="1:2" x14ac:dyDescent="0.25">
      <c r="A315" s="847" t="s">
        <v>507</v>
      </c>
      <c r="B315" s="848"/>
    </row>
    <row r="316" spans="1:2" ht="30" x14ac:dyDescent="0.25">
      <c r="A316" s="841" t="s">
        <v>2967</v>
      </c>
      <c r="B316" s="531" t="s">
        <v>2968</v>
      </c>
    </row>
    <row r="317" spans="1:2" x14ac:dyDescent="0.25">
      <c r="A317" s="841" t="s">
        <v>587</v>
      </c>
      <c r="B317" s="826" t="s">
        <v>2969</v>
      </c>
    </row>
    <row r="318" spans="1:2" ht="30" x14ac:dyDescent="0.25">
      <c r="A318" s="841" t="s">
        <v>588</v>
      </c>
      <c r="B318" s="826" t="s">
        <v>2970</v>
      </c>
    </row>
    <row r="319" spans="1:2" ht="30" x14ac:dyDescent="0.25">
      <c r="A319" s="841" t="s">
        <v>589</v>
      </c>
      <c r="B319" s="826" t="s">
        <v>2971</v>
      </c>
    </row>
    <row r="320" spans="1:2" x14ac:dyDescent="0.25">
      <c r="A320" s="847" t="s">
        <v>508</v>
      </c>
      <c r="B320" s="848"/>
    </row>
    <row r="321" spans="1:2" x14ac:dyDescent="0.25">
      <c r="A321" s="841" t="s">
        <v>590</v>
      </c>
      <c r="B321" s="531" t="s">
        <v>2972</v>
      </c>
    </row>
    <row r="322" spans="1:2" x14ac:dyDescent="0.25">
      <c r="A322" s="841" t="s">
        <v>591</v>
      </c>
      <c r="B322" s="531" t="s">
        <v>2973</v>
      </c>
    </row>
    <row r="323" spans="1:2" x14ac:dyDescent="0.25">
      <c r="A323" s="841" t="s">
        <v>592</v>
      </c>
      <c r="B323" s="531" t="s">
        <v>2974</v>
      </c>
    </row>
    <row r="324" spans="1:2" x14ac:dyDescent="0.25">
      <c r="A324" s="847" t="s">
        <v>509</v>
      </c>
      <c r="B324" s="848"/>
    </row>
    <row r="325" spans="1:2" ht="30" x14ac:dyDescent="0.25">
      <c r="A325" s="841" t="s">
        <v>2975</v>
      </c>
      <c r="B325" s="531" t="s">
        <v>2976</v>
      </c>
    </row>
    <row r="326" spans="1:2" x14ac:dyDescent="0.25">
      <c r="A326" s="841" t="s">
        <v>2977</v>
      </c>
      <c r="B326" s="531" t="s">
        <v>2978</v>
      </c>
    </row>
    <row r="327" spans="1:2" x14ac:dyDescent="0.25">
      <c r="A327" s="847" t="s">
        <v>510</v>
      </c>
      <c r="B327" s="848"/>
    </row>
    <row r="328" spans="1:2" ht="30" x14ac:dyDescent="0.25">
      <c r="A328" s="842" t="s">
        <v>2979</v>
      </c>
      <c r="B328" s="834" t="s">
        <v>2980</v>
      </c>
    </row>
    <row r="329" spans="1:2" x14ac:dyDescent="0.25">
      <c r="A329" s="842" t="s">
        <v>596</v>
      </c>
      <c r="B329" s="834" t="s">
        <v>2981</v>
      </c>
    </row>
    <row r="330" spans="1:2" ht="30" x14ac:dyDescent="0.25">
      <c r="A330" s="842" t="s">
        <v>2982</v>
      </c>
      <c r="B330" s="834" t="s">
        <v>2983</v>
      </c>
    </row>
    <row r="331" spans="1:2" x14ac:dyDescent="0.25">
      <c r="A331" s="842" t="s">
        <v>598</v>
      </c>
      <c r="B331" s="834" t="s">
        <v>2984</v>
      </c>
    </row>
    <row r="332" spans="1:2" x14ac:dyDescent="0.25">
      <c r="A332" s="847" t="s">
        <v>511</v>
      </c>
      <c r="B332" s="848"/>
    </row>
    <row r="333" spans="1:2" x14ac:dyDescent="0.25">
      <c r="A333" s="842" t="s">
        <v>2985</v>
      </c>
      <c r="B333" s="834" t="s">
        <v>2986</v>
      </c>
    </row>
    <row r="334" spans="1:2" ht="30" x14ac:dyDescent="0.25">
      <c r="A334" s="842" t="s">
        <v>2987</v>
      </c>
      <c r="B334" s="834" t="s">
        <v>2988</v>
      </c>
    </row>
    <row r="335" spans="1:2" x14ac:dyDescent="0.25">
      <c r="A335" s="847" t="s">
        <v>512</v>
      </c>
      <c r="B335" s="848"/>
    </row>
    <row r="336" spans="1:2" x14ac:dyDescent="0.25">
      <c r="A336" s="841" t="s">
        <v>2989</v>
      </c>
      <c r="B336" s="531" t="s">
        <v>2976</v>
      </c>
    </row>
    <row r="337" spans="1:2" x14ac:dyDescent="0.25">
      <c r="A337" s="842" t="s">
        <v>602</v>
      </c>
      <c r="B337" s="531" t="s">
        <v>2990</v>
      </c>
    </row>
    <row r="338" spans="1:2" x14ac:dyDescent="0.25">
      <c r="A338" s="847" t="s">
        <v>513</v>
      </c>
      <c r="B338" s="848"/>
    </row>
    <row r="339" spans="1:2" x14ac:dyDescent="0.25">
      <c r="A339" s="841" t="s">
        <v>2991</v>
      </c>
      <c r="B339" s="531" t="s">
        <v>2992</v>
      </c>
    </row>
    <row r="340" spans="1:2" ht="45" x14ac:dyDescent="0.25">
      <c r="A340" s="842" t="s">
        <v>2993</v>
      </c>
      <c r="B340" s="834"/>
    </row>
    <row r="341" spans="1:2" ht="30" x14ac:dyDescent="0.25">
      <c r="A341" s="859" t="s">
        <v>2994</v>
      </c>
      <c r="B341" s="531" t="s">
        <v>2995</v>
      </c>
    </row>
    <row r="342" spans="1:2" ht="30" x14ac:dyDescent="0.25">
      <c r="A342" s="859" t="s">
        <v>2996</v>
      </c>
      <c r="B342" s="531" t="s">
        <v>2997</v>
      </c>
    </row>
    <row r="343" spans="1:2" ht="30" x14ac:dyDescent="0.25">
      <c r="A343" s="859" t="s">
        <v>2998</v>
      </c>
      <c r="B343" s="531" t="s">
        <v>2999</v>
      </c>
    </row>
    <row r="344" spans="1:2" ht="60" x14ac:dyDescent="0.25">
      <c r="A344" s="842" t="s">
        <v>3000</v>
      </c>
      <c r="B344" s="862" t="s">
        <v>3001</v>
      </c>
    </row>
    <row r="345" spans="1:2" x14ac:dyDescent="0.25">
      <c r="A345" s="847" t="s">
        <v>514</v>
      </c>
      <c r="B345" s="848"/>
    </row>
    <row r="346" spans="1:2" x14ac:dyDescent="0.25">
      <c r="A346" s="841" t="s">
        <v>2991</v>
      </c>
      <c r="B346" s="531" t="s">
        <v>2992</v>
      </c>
    </row>
    <row r="347" spans="1:2" ht="45" x14ac:dyDescent="0.25">
      <c r="A347" s="842" t="s">
        <v>2993</v>
      </c>
      <c r="B347" s="834"/>
    </row>
    <row r="348" spans="1:2" ht="30" x14ac:dyDescent="0.25">
      <c r="A348" s="859" t="s">
        <v>2994</v>
      </c>
      <c r="B348" s="531" t="s">
        <v>2995</v>
      </c>
    </row>
    <row r="349" spans="1:2" ht="30" x14ac:dyDescent="0.25">
      <c r="A349" s="859" t="s">
        <v>2996</v>
      </c>
      <c r="B349" s="531" t="s">
        <v>2997</v>
      </c>
    </row>
    <row r="350" spans="1:2" ht="30" x14ac:dyDescent="0.25">
      <c r="A350" s="859" t="s">
        <v>2998</v>
      </c>
      <c r="B350" s="531" t="s">
        <v>2999</v>
      </c>
    </row>
    <row r="351" spans="1:2" ht="60" x14ac:dyDescent="0.25">
      <c r="A351" s="842" t="s">
        <v>3002</v>
      </c>
      <c r="B351" s="862" t="s">
        <v>3001</v>
      </c>
    </row>
    <row r="352" spans="1:2" x14ac:dyDescent="0.25">
      <c r="A352" s="847" t="s">
        <v>515</v>
      </c>
      <c r="B352" s="848"/>
    </row>
    <row r="353" spans="1:2" x14ac:dyDescent="0.25">
      <c r="A353" s="841" t="s">
        <v>2991</v>
      </c>
      <c r="B353" s="531" t="s">
        <v>2992</v>
      </c>
    </row>
    <row r="354" spans="1:2" ht="45" x14ac:dyDescent="0.25">
      <c r="A354" s="842" t="s">
        <v>2993</v>
      </c>
      <c r="B354" s="834"/>
    </row>
    <row r="355" spans="1:2" ht="30" x14ac:dyDescent="0.25">
      <c r="A355" s="859" t="s">
        <v>2994</v>
      </c>
      <c r="B355" s="531" t="s">
        <v>2995</v>
      </c>
    </row>
    <row r="356" spans="1:2" ht="30" x14ac:dyDescent="0.25">
      <c r="A356" s="859" t="s">
        <v>2996</v>
      </c>
      <c r="B356" s="531" t="s">
        <v>2997</v>
      </c>
    </row>
    <row r="357" spans="1:2" ht="30" x14ac:dyDescent="0.25">
      <c r="A357" s="859" t="s">
        <v>2998</v>
      </c>
      <c r="B357" s="531" t="s">
        <v>2999</v>
      </c>
    </row>
    <row r="358" spans="1:2" ht="60" x14ac:dyDescent="0.25">
      <c r="A358" s="842" t="s">
        <v>3003</v>
      </c>
      <c r="B358" s="862" t="s">
        <v>3001</v>
      </c>
    </row>
    <row r="359" spans="1:2" x14ac:dyDescent="0.25">
      <c r="A359" s="847" t="s">
        <v>516</v>
      </c>
      <c r="B359" s="848"/>
    </row>
    <row r="360" spans="1:2" x14ac:dyDescent="0.25">
      <c r="A360" s="841" t="s">
        <v>2991</v>
      </c>
      <c r="B360" s="531" t="s">
        <v>2992</v>
      </c>
    </row>
    <row r="361" spans="1:2" ht="45" x14ac:dyDescent="0.25">
      <c r="A361" s="842" t="s">
        <v>2993</v>
      </c>
      <c r="B361" s="834"/>
    </row>
    <row r="362" spans="1:2" ht="30" x14ac:dyDescent="0.25">
      <c r="A362" s="859" t="s">
        <v>2994</v>
      </c>
      <c r="B362" s="531" t="s">
        <v>2995</v>
      </c>
    </row>
    <row r="363" spans="1:2" ht="30" x14ac:dyDescent="0.25">
      <c r="A363" s="859" t="s">
        <v>2996</v>
      </c>
      <c r="B363" s="531" t="s">
        <v>2997</v>
      </c>
    </row>
    <row r="364" spans="1:2" ht="30" x14ac:dyDescent="0.25">
      <c r="A364" s="859" t="s">
        <v>2998</v>
      </c>
      <c r="B364" s="531" t="s">
        <v>2999</v>
      </c>
    </row>
    <row r="365" spans="1:2" ht="60" x14ac:dyDescent="0.25">
      <c r="A365" s="1201" t="s">
        <v>3004</v>
      </c>
      <c r="B365" s="862" t="s">
        <v>3001</v>
      </c>
    </row>
    <row r="366" spans="1:2" x14ac:dyDescent="0.25">
      <c r="A366" s="1262" t="s">
        <v>3005</v>
      </c>
      <c r="B366" s="1263"/>
    </row>
    <row r="367" spans="1:2" x14ac:dyDescent="0.25">
      <c r="A367" s="847" t="s">
        <v>1495</v>
      </c>
      <c r="B367" s="848"/>
    </row>
    <row r="368" spans="1:2" ht="15" customHeight="1" x14ac:dyDescent="0.25">
      <c r="A368" s="847" t="s">
        <v>1496</v>
      </c>
      <c r="B368" s="848"/>
    </row>
    <row r="369" spans="1:2" ht="45" x14ac:dyDescent="0.25">
      <c r="A369" s="741" t="s">
        <v>3006</v>
      </c>
      <c r="B369" s="834" t="s">
        <v>3007</v>
      </c>
    </row>
    <row r="370" spans="1:2" ht="30" x14ac:dyDescent="0.25">
      <c r="A370" s="863" t="s">
        <v>1502</v>
      </c>
      <c r="B370" s="834"/>
    </row>
    <row r="371" spans="1:2" ht="30" x14ac:dyDescent="0.25">
      <c r="A371" s="741" t="s">
        <v>3008</v>
      </c>
      <c r="B371" s="834" t="s">
        <v>3009</v>
      </c>
    </row>
    <row r="372" spans="1:2" x14ac:dyDescent="0.25">
      <c r="A372" s="741" t="s">
        <v>1504</v>
      </c>
      <c r="B372" s="834" t="s">
        <v>3010</v>
      </c>
    </row>
    <row r="373" spans="1:2" x14ac:dyDescent="0.25">
      <c r="A373" s="741" t="s">
        <v>1505</v>
      </c>
      <c r="B373" s="834" t="s">
        <v>3010</v>
      </c>
    </row>
    <row r="374" spans="1:2" x14ac:dyDescent="0.25">
      <c r="A374" s="741" t="s">
        <v>3011</v>
      </c>
      <c r="B374" s="834" t="s">
        <v>3010</v>
      </c>
    </row>
    <row r="375" spans="1:2" x14ac:dyDescent="0.25">
      <c r="A375" s="741" t="s">
        <v>1507</v>
      </c>
      <c r="B375" s="834" t="s">
        <v>3010</v>
      </c>
    </row>
    <row r="376" spans="1:2" x14ac:dyDescent="0.25">
      <c r="A376" s="741" t="s">
        <v>526</v>
      </c>
      <c r="B376" s="834" t="s">
        <v>3010</v>
      </c>
    </row>
    <row r="377" spans="1:2" x14ac:dyDescent="0.25">
      <c r="A377" s="842" t="s">
        <v>527</v>
      </c>
      <c r="B377" s="834" t="s">
        <v>3010</v>
      </c>
    </row>
    <row r="378" spans="1:2" ht="30" x14ac:dyDescent="0.25">
      <c r="A378" s="842" t="s">
        <v>1508</v>
      </c>
      <c r="B378" s="834" t="s">
        <v>3010</v>
      </c>
    </row>
    <row r="379" spans="1:2" x14ac:dyDescent="0.25">
      <c r="A379" s="864" t="s">
        <v>211</v>
      </c>
      <c r="B379" s="834"/>
    </row>
    <row r="380" spans="1:2" x14ac:dyDescent="0.25">
      <c r="A380" s="842" t="s">
        <v>1509</v>
      </c>
      <c r="B380" s="834" t="s">
        <v>3010</v>
      </c>
    </row>
    <row r="381" spans="1:2" ht="30" x14ac:dyDescent="0.25">
      <c r="A381" s="842" t="s">
        <v>3012</v>
      </c>
      <c r="B381" s="834" t="s">
        <v>3010</v>
      </c>
    </row>
    <row r="382" spans="1:2" x14ac:dyDescent="0.25">
      <c r="A382" s="842" t="s">
        <v>192</v>
      </c>
      <c r="B382" s="834" t="s">
        <v>3010</v>
      </c>
    </row>
    <row r="383" spans="1:2" x14ac:dyDescent="0.25">
      <c r="A383" s="842" t="s">
        <v>535</v>
      </c>
      <c r="B383" s="834" t="s">
        <v>3010</v>
      </c>
    </row>
    <row r="384" spans="1:2" x14ac:dyDescent="0.25">
      <c r="A384" s="842" t="s">
        <v>536</v>
      </c>
      <c r="B384" s="834" t="s">
        <v>3010</v>
      </c>
    </row>
    <row r="385" spans="1:2" x14ac:dyDescent="0.25">
      <c r="A385" s="842" t="s">
        <v>3013</v>
      </c>
      <c r="B385" s="834" t="s">
        <v>3010</v>
      </c>
    </row>
    <row r="386" spans="1:2" x14ac:dyDescent="0.25">
      <c r="A386" s="842" t="s">
        <v>67</v>
      </c>
      <c r="B386" s="834" t="s">
        <v>3010</v>
      </c>
    </row>
    <row r="387" spans="1:2" x14ac:dyDescent="0.25">
      <c r="A387" s="842" t="s">
        <v>538</v>
      </c>
      <c r="B387" s="834" t="s">
        <v>3010</v>
      </c>
    </row>
    <row r="388" spans="1:2" x14ac:dyDescent="0.25">
      <c r="A388" s="864" t="s">
        <v>518</v>
      </c>
      <c r="B388" s="834"/>
    </row>
    <row r="389" spans="1:2" x14ac:dyDescent="0.25">
      <c r="A389" s="842" t="s">
        <v>3014</v>
      </c>
      <c r="B389" s="834" t="s">
        <v>3010</v>
      </c>
    </row>
    <row r="390" spans="1:2" ht="30" x14ac:dyDescent="0.25">
      <c r="A390" s="842" t="s">
        <v>3015</v>
      </c>
      <c r="B390" s="834" t="s">
        <v>3010</v>
      </c>
    </row>
    <row r="391" spans="1:2" x14ac:dyDescent="0.25">
      <c r="A391" s="842" t="s">
        <v>192</v>
      </c>
      <c r="B391" s="834" t="s">
        <v>3010</v>
      </c>
    </row>
    <row r="392" spans="1:2" x14ac:dyDescent="0.25">
      <c r="A392" s="842" t="s">
        <v>535</v>
      </c>
      <c r="B392" s="834" t="s">
        <v>3010</v>
      </c>
    </row>
    <row r="393" spans="1:2" x14ac:dyDescent="0.25">
      <c r="A393" s="842" t="s">
        <v>536</v>
      </c>
      <c r="B393" s="834" t="s">
        <v>3010</v>
      </c>
    </row>
    <row r="394" spans="1:2" ht="30" x14ac:dyDescent="0.25">
      <c r="A394" s="842" t="s">
        <v>3016</v>
      </c>
      <c r="B394" s="834" t="s">
        <v>3010</v>
      </c>
    </row>
    <row r="395" spans="1:2" x14ac:dyDescent="0.25">
      <c r="A395" s="842" t="s">
        <v>67</v>
      </c>
      <c r="B395" s="834" t="s">
        <v>3010</v>
      </c>
    </row>
    <row r="396" spans="1:2" x14ac:dyDescent="0.25">
      <c r="A396" s="842" t="s">
        <v>538</v>
      </c>
      <c r="B396" s="834" t="s">
        <v>3010</v>
      </c>
    </row>
    <row r="397" spans="1:2" x14ac:dyDescent="0.25">
      <c r="A397" s="864" t="s">
        <v>519</v>
      </c>
      <c r="B397" s="834"/>
    </row>
    <row r="398" spans="1:2" x14ac:dyDescent="0.25">
      <c r="A398" s="842" t="s">
        <v>547</v>
      </c>
      <c r="B398" s="834" t="s">
        <v>3010</v>
      </c>
    </row>
    <row r="399" spans="1:2" ht="45" x14ac:dyDescent="0.25">
      <c r="A399" s="842" t="s">
        <v>3017</v>
      </c>
      <c r="B399" s="834" t="s">
        <v>3018</v>
      </c>
    </row>
    <row r="400" spans="1:2" ht="45" x14ac:dyDescent="0.25">
      <c r="A400" s="842" t="s">
        <v>3019</v>
      </c>
      <c r="B400" s="834" t="s">
        <v>3020</v>
      </c>
    </row>
    <row r="401" spans="1:2" ht="30" x14ac:dyDescent="0.25">
      <c r="A401" s="842" t="s">
        <v>1520</v>
      </c>
      <c r="B401" s="834" t="s">
        <v>3021</v>
      </c>
    </row>
    <row r="402" spans="1:2" ht="30" x14ac:dyDescent="0.25">
      <c r="A402" s="842" t="s">
        <v>2878</v>
      </c>
      <c r="B402" s="834" t="s">
        <v>3022</v>
      </c>
    </row>
    <row r="403" spans="1:2" ht="45" x14ac:dyDescent="0.25">
      <c r="A403" s="842" t="s">
        <v>2880</v>
      </c>
      <c r="B403" s="834" t="s">
        <v>3023</v>
      </c>
    </row>
    <row r="404" spans="1:2" x14ac:dyDescent="0.25">
      <c r="A404" s="842" t="s">
        <v>3024</v>
      </c>
      <c r="B404" s="834" t="s">
        <v>3025</v>
      </c>
    </row>
    <row r="405" spans="1:2" x14ac:dyDescent="0.25">
      <c r="A405" s="847" t="s">
        <v>1497</v>
      </c>
      <c r="B405" s="848"/>
    </row>
    <row r="406" spans="1:2" ht="30" x14ac:dyDescent="0.25">
      <c r="A406" s="841" t="s">
        <v>3026</v>
      </c>
      <c r="B406" s="531" t="s">
        <v>3027</v>
      </c>
    </row>
    <row r="407" spans="1:2" ht="30" x14ac:dyDescent="0.25">
      <c r="A407" s="841" t="s">
        <v>3028</v>
      </c>
      <c r="B407" s="531" t="s">
        <v>3029</v>
      </c>
    </row>
    <row r="408" spans="1:2" x14ac:dyDescent="0.25">
      <c r="A408" s="841" t="s">
        <v>1524</v>
      </c>
      <c r="B408" s="531" t="s">
        <v>3030</v>
      </c>
    </row>
    <row r="409" spans="1:2" x14ac:dyDescent="0.25">
      <c r="A409" s="841" t="s">
        <v>1525</v>
      </c>
      <c r="B409" s="531" t="s">
        <v>3031</v>
      </c>
    </row>
    <row r="410" spans="1:2" x14ac:dyDescent="0.25">
      <c r="A410" s="841" t="s">
        <v>1526</v>
      </c>
      <c r="B410" s="531" t="s">
        <v>3032</v>
      </c>
    </row>
    <row r="411" spans="1:2" ht="30" x14ac:dyDescent="0.25">
      <c r="A411" s="842" t="s">
        <v>3033</v>
      </c>
      <c r="B411" s="531" t="s">
        <v>3034</v>
      </c>
    </row>
    <row r="412" spans="1:2" x14ac:dyDescent="0.25">
      <c r="A412" s="842" t="s">
        <v>1528</v>
      </c>
      <c r="B412" s="531" t="s">
        <v>3035</v>
      </c>
    </row>
    <row r="413" spans="1:2" x14ac:dyDescent="0.25">
      <c r="A413" s="859" t="s">
        <v>1529</v>
      </c>
      <c r="B413" s="531" t="s">
        <v>3036</v>
      </c>
    </row>
    <row r="414" spans="1:2" ht="30" x14ac:dyDescent="0.25">
      <c r="A414" s="859" t="s">
        <v>3037</v>
      </c>
      <c r="B414" s="834" t="s">
        <v>3038</v>
      </c>
    </row>
    <row r="415" spans="1:2" ht="30" x14ac:dyDescent="0.25">
      <c r="A415" s="859" t="s">
        <v>3039</v>
      </c>
      <c r="B415" s="834" t="s">
        <v>3040</v>
      </c>
    </row>
    <row r="416" spans="1:2" x14ac:dyDescent="0.25">
      <c r="A416" s="847" t="s">
        <v>1498</v>
      </c>
      <c r="B416" s="848"/>
    </row>
    <row r="417" spans="1:2" x14ac:dyDescent="0.25">
      <c r="A417" s="861" t="s">
        <v>1532</v>
      </c>
      <c r="B417" s="834" t="s">
        <v>3041</v>
      </c>
    </row>
    <row r="418" spans="1:2" x14ac:dyDescent="0.25">
      <c r="A418" s="861" t="s">
        <v>1533</v>
      </c>
      <c r="B418" s="834" t="s">
        <v>3042</v>
      </c>
    </row>
    <row r="419" spans="1:2" x14ac:dyDescent="0.25">
      <c r="A419" s="861" t="s">
        <v>1534</v>
      </c>
      <c r="B419" s="834" t="s">
        <v>3043</v>
      </c>
    </row>
    <row r="420" spans="1:2" x14ac:dyDescent="0.25">
      <c r="A420" s="861" t="s">
        <v>1535</v>
      </c>
      <c r="B420" s="834" t="s">
        <v>3044</v>
      </c>
    </row>
    <row r="421" spans="1:2" x14ac:dyDescent="0.25">
      <c r="A421" s="861" t="s">
        <v>3045</v>
      </c>
      <c r="B421" s="834" t="s">
        <v>3046</v>
      </c>
    </row>
    <row r="422" spans="1:2" x14ac:dyDescent="0.25">
      <c r="A422" s="861" t="s">
        <v>3047</v>
      </c>
      <c r="B422" s="834" t="s">
        <v>3048</v>
      </c>
    </row>
    <row r="423" spans="1:2" ht="30" x14ac:dyDescent="0.25">
      <c r="A423" s="861" t="s">
        <v>3049</v>
      </c>
      <c r="B423" s="531" t="s">
        <v>3050</v>
      </c>
    </row>
    <row r="424" spans="1:2" x14ac:dyDescent="0.25">
      <c r="A424" s="861" t="s">
        <v>3051</v>
      </c>
      <c r="B424" s="531" t="s">
        <v>3052</v>
      </c>
    </row>
    <row r="425" spans="1:2" x14ac:dyDescent="0.25">
      <c r="A425" s="861" t="s">
        <v>3053</v>
      </c>
      <c r="B425" s="531" t="s">
        <v>3050</v>
      </c>
    </row>
    <row r="426" spans="1:2" x14ac:dyDescent="0.25">
      <c r="A426" s="861" t="s">
        <v>3054</v>
      </c>
      <c r="B426" s="531" t="s">
        <v>3055</v>
      </c>
    </row>
    <row r="427" spans="1:2" ht="30" x14ac:dyDescent="0.25">
      <c r="A427" s="861" t="s">
        <v>3056</v>
      </c>
      <c r="B427" s="531" t="s">
        <v>3057</v>
      </c>
    </row>
    <row r="428" spans="1:2" x14ac:dyDescent="0.25">
      <c r="A428" s="861" t="s">
        <v>1543</v>
      </c>
      <c r="B428" s="531" t="s">
        <v>3058</v>
      </c>
    </row>
    <row r="429" spans="1:2" x14ac:dyDescent="0.25">
      <c r="A429" s="861" t="s">
        <v>1544</v>
      </c>
      <c r="B429" s="531" t="s">
        <v>3059</v>
      </c>
    </row>
    <row r="430" spans="1:2" ht="30" x14ac:dyDescent="0.25">
      <c r="A430" s="861" t="s">
        <v>3060</v>
      </c>
      <c r="B430" s="531" t="s">
        <v>3061</v>
      </c>
    </row>
    <row r="431" spans="1:2" ht="30" x14ac:dyDescent="0.25">
      <c r="A431" s="861" t="s">
        <v>1546</v>
      </c>
      <c r="B431" s="531" t="s">
        <v>3062</v>
      </c>
    </row>
    <row r="432" spans="1:2" x14ac:dyDescent="0.25">
      <c r="A432" s="861" t="s">
        <v>3063</v>
      </c>
      <c r="B432" s="531" t="s">
        <v>3064</v>
      </c>
    </row>
    <row r="433" spans="1:2" x14ac:dyDescent="0.25">
      <c r="A433" s="847" t="s">
        <v>1499</v>
      </c>
      <c r="B433" s="848"/>
    </row>
    <row r="434" spans="1:2" x14ac:dyDescent="0.25">
      <c r="A434" s="861" t="s">
        <v>3065</v>
      </c>
      <c r="B434" s="531" t="s">
        <v>3066</v>
      </c>
    </row>
    <row r="435" spans="1:2" ht="30" x14ac:dyDescent="0.25">
      <c r="A435" s="861" t="s">
        <v>3067</v>
      </c>
      <c r="B435" s="531" t="s">
        <v>3068</v>
      </c>
    </row>
    <row r="436" spans="1:2" x14ac:dyDescent="0.25">
      <c r="A436" s="861" t="s">
        <v>3069</v>
      </c>
      <c r="B436" s="531" t="s">
        <v>3070</v>
      </c>
    </row>
    <row r="437" spans="1:2" ht="30" x14ac:dyDescent="0.25">
      <c r="A437" s="861" t="s">
        <v>3071</v>
      </c>
      <c r="B437" s="531" t="s">
        <v>3072</v>
      </c>
    </row>
    <row r="438" spans="1:2" x14ac:dyDescent="0.25">
      <c r="A438" s="861" t="s">
        <v>3073</v>
      </c>
      <c r="B438" s="531" t="s">
        <v>3074</v>
      </c>
    </row>
    <row r="439" spans="1:2" ht="30" x14ac:dyDescent="0.25">
      <c r="A439" s="861" t="s">
        <v>3075</v>
      </c>
      <c r="B439" s="531" t="s">
        <v>3076</v>
      </c>
    </row>
    <row r="440" spans="1:2" ht="60" x14ac:dyDescent="0.25">
      <c r="A440" s="859" t="s">
        <v>3077</v>
      </c>
      <c r="B440" s="862" t="s">
        <v>3001</v>
      </c>
    </row>
    <row r="441" spans="1:2" x14ac:dyDescent="0.25">
      <c r="A441" s="1255" t="s">
        <v>3078</v>
      </c>
      <c r="B441" s="1256"/>
    </row>
    <row r="442" spans="1:2" x14ac:dyDescent="0.25">
      <c r="A442" s="847" t="s">
        <v>1875</v>
      </c>
      <c r="B442" s="848"/>
    </row>
    <row r="443" spans="1:2" x14ac:dyDescent="0.25">
      <c r="A443" s="847" t="s">
        <v>1877</v>
      </c>
      <c r="B443" s="848"/>
    </row>
    <row r="444" spans="1:2" x14ac:dyDescent="0.25">
      <c r="A444" s="830" t="s">
        <v>2888</v>
      </c>
      <c r="B444" s="834" t="s">
        <v>2889</v>
      </c>
    </row>
    <row r="445" spans="1:2" ht="30" x14ac:dyDescent="0.25">
      <c r="A445" s="830" t="s">
        <v>3079</v>
      </c>
      <c r="B445" s="834" t="s">
        <v>3080</v>
      </c>
    </row>
    <row r="446" spans="1:2" x14ac:dyDescent="0.25">
      <c r="A446" s="830" t="s">
        <v>1891</v>
      </c>
      <c r="B446" s="828" t="s">
        <v>3081</v>
      </c>
    </row>
    <row r="447" spans="1:2" ht="30" x14ac:dyDescent="0.25">
      <c r="A447" s="254" t="s">
        <v>3082</v>
      </c>
      <c r="B447" s="253" t="s">
        <v>3083</v>
      </c>
    </row>
    <row r="448" spans="1:2" x14ac:dyDescent="0.25">
      <c r="A448" s="254" t="s">
        <v>3084</v>
      </c>
      <c r="B448" s="253" t="s">
        <v>3085</v>
      </c>
    </row>
    <row r="449" spans="1:2" x14ac:dyDescent="0.25">
      <c r="A449" s="254" t="s">
        <v>3086</v>
      </c>
      <c r="B449" s="253" t="s">
        <v>3087</v>
      </c>
    </row>
    <row r="450" spans="1:2" x14ac:dyDescent="0.25">
      <c r="A450" s="254" t="s">
        <v>3088</v>
      </c>
      <c r="B450" s="253" t="s">
        <v>3089</v>
      </c>
    </row>
    <row r="451" spans="1:2" x14ac:dyDescent="0.25">
      <c r="A451" s="254" t="s">
        <v>1896</v>
      </c>
      <c r="B451" s="253" t="s">
        <v>3090</v>
      </c>
    </row>
    <row r="452" spans="1:2" x14ac:dyDescent="0.25">
      <c r="A452" s="254" t="s">
        <v>3091</v>
      </c>
      <c r="B452" s="253" t="s">
        <v>3092</v>
      </c>
    </row>
    <row r="453" spans="1:2" ht="30" x14ac:dyDescent="0.25">
      <c r="A453" s="254" t="s">
        <v>3093</v>
      </c>
      <c r="B453" s="253" t="s">
        <v>3094</v>
      </c>
    </row>
    <row r="454" spans="1:2" ht="45" x14ac:dyDescent="0.25">
      <c r="A454" s="255" t="s">
        <v>3095</v>
      </c>
      <c r="B454" s="253" t="s">
        <v>3096</v>
      </c>
    </row>
    <row r="455" spans="1:2" x14ac:dyDescent="0.25">
      <c r="A455" s="254" t="s">
        <v>3097</v>
      </c>
      <c r="B455" s="253" t="s">
        <v>3098</v>
      </c>
    </row>
    <row r="456" spans="1:2" x14ac:dyDescent="0.25">
      <c r="A456" s="254" t="s">
        <v>3099</v>
      </c>
      <c r="B456" s="253" t="s">
        <v>3100</v>
      </c>
    </row>
    <row r="457" spans="1:2" x14ac:dyDescent="0.25">
      <c r="A457" s="254" t="s">
        <v>3101</v>
      </c>
      <c r="B457" s="253" t="s">
        <v>3102</v>
      </c>
    </row>
    <row r="458" spans="1:2" x14ac:dyDescent="0.25">
      <c r="A458" s="847" t="s">
        <v>1878</v>
      </c>
      <c r="B458" s="848"/>
    </row>
    <row r="459" spans="1:2" ht="30" x14ac:dyDescent="0.25">
      <c r="A459" s="254" t="s">
        <v>2753</v>
      </c>
      <c r="B459" s="253" t="s">
        <v>3103</v>
      </c>
    </row>
    <row r="460" spans="1:2" ht="30" x14ac:dyDescent="0.25">
      <c r="A460" s="254" t="s">
        <v>2755</v>
      </c>
      <c r="B460" s="253" t="s">
        <v>3104</v>
      </c>
    </row>
    <row r="461" spans="1:2" x14ac:dyDescent="0.25">
      <c r="A461" s="254" t="s">
        <v>1905</v>
      </c>
      <c r="B461" s="253" t="s">
        <v>3105</v>
      </c>
    </row>
    <row r="462" spans="1:2" x14ac:dyDescent="0.25">
      <c r="A462" s="254" t="s">
        <v>1906</v>
      </c>
      <c r="B462" s="253" t="s">
        <v>3106</v>
      </c>
    </row>
    <row r="463" spans="1:2" x14ac:dyDescent="0.25">
      <c r="A463" s="254" t="s">
        <v>1907</v>
      </c>
      <c r="B463" s="253" t="s">
        <v>3107</v>
      </c>
    </row>
    <row r="464" spans="1:2" x14ac:dyDescent="0.25">
      <c r="A464" s="254" t="s">
        <v>1908</v>
      </c>
      <c r="B464" s="253" t="s">
        <v>3108</v>
      </c>
    </row>
    <row r="465" spans="1:2" ht="30" x14ac:dyDescent="0.25">
      <c r="A465" s="254" t="s">
        <v>3109</v>
      </c>
      <c r="B465" s="253" t="s">
        <v>3110</v>
      </c>
    </row>
    <row r="466" spans="1:2" x14ac:dyDescent="0.25">
      <c r="A466" s="254" t="s">
        <v>3111</v>
      </c>
      <c r="B466" s="253" t="s">
        <v>3112</v>
      </c>
    </row>
    <row r="467" spans="1:2" ht="30" x14ac:dyDescent="0.25">
      <c r="A467" s="256" t="s">
        <v>3113</v>
      </c>
      <c r="B467" s="253" t="s">
        <v>3114</v>
      </c>
    </row>
    <row r="468" spans="1:2" x14ac:dyDescent="0.25">
      <c r="A468" s="847" t="s">
        <v>1879</v>
      </c>
      <c r="B468" s="848"/>
    </row>
    <row r="469" spans="1:2" x14ac:dyDescent="0.25">
      <c r="A469" s="736" t="s">
        <v>3115</v>
      </c>
      <c r="B469" s="828" t="s">
        <v>3116</v>
      </c>
    </row>
    <row r="470" spans="1:2" ht="45" x14ac:dyDescent="0.25">
      <c r="A470" s="736" t="s">
        <v>3117</v>
      </c>
      <c r="B470" s="828" t="s">
        <v>3118</v>
      </c>
    </row>
    <row r="471" spans="1:2" x14ac:dyDescent="0.25">
      <c r="A471" s="742" t="s">
        <v>3119</v>
      </c>
      <c r="B471" s="828" t="s">
        <v>3120</v>
      </c>
    </row>
    <row r="472" spans="1:2" ht="30" x14ac:dyDescent="0.25">
      <c r="A472" s="829" t="s">
        <v>3121</v>
      </c>
      <c r="B472" s="828" t="s">
        <v>3122</v>
      </c>
    </row>
    <row r="473" spans="1:2" ht="30" x14ac:dyDescent="0.25">
      <c r="A473" s="736" t="s">
        <v>1916</v>
      </c>
      <c r="B473" s="828" t="s">
        <v>3123</v>
      </c>
    </row>
    <row r="474" spans="1:2" x14ac:dyDescent="0.25">
      <c r="A474" s="847" t="s">
        <v>1880</v>
      </c>
      <c r="B474" s="848"/>
    </row>
    <row r="475" spans="1:2" ht="30" x14ac:dyDescent="0.25">
      <c r="A475" s="259" t="s">
        <v>1917</v>
      </c>
      <c r="B475" s="253" t="s">
        <v>3124</v>
      </c>
    </row>
    <row r="476" spans="1:2" x14ac:dyDescent="0.25">
      <c r="A476" s="259" t="s">
        <v>1918</v>
      </c>
      <c r="B476" s="253" t="s">
        <v>3125</v>
      </c>
    </row>
    <row r="477" spans="1:2" ht="45" x14ac:dyDescent="0.25">
      <c r="A477" s="259" t="s">
        <v>1919</v>
      </c>
      <c r="B477" s="826" t="s">
        <v>3126</v>
      </c>
    </row>
    <row r="478" spans="1:2" x14ac:dyDescent="0.25">
      <c r="A478" s="259" t="s">
        <v>3127</v>
      </c>
      <c r="B478" s="253" t="s">
        <v>3128</v>
      </c>
    </row>
    <row r="479" spans="1:2" ht="30" x14ac:dyDescent="0.25">
      <c r="A479" s="259" t="s">
        <v>3129</v>
      </c>
      <c r="B479" s="253" t="s">
        <v>3130</v>
      </c>
    </row>
    <row r="480" spans="1:2" x14ac:dyDescent="0.25">
      <c r="A480" s="847" t="s">
        <v>1881</v>
      </c>
      <c r="B480" s="848"/>
    </row>
    <row r="481" spans="1:2" ht="30" x14ac:dyDescent="0.25">
      <c r="A481" s="259" t="s">
        <v>3131</v>
      </c>
      <c r="B481" s="253" t="s">
        <v>3132</v>
      </c>
    </row>
    <row r="482" spans="1:2" x14ac:dyDescent="0.25">
      <c r="A482" s="527" t="s">
        <v>1923</v>
      </c>
      <c r="B482" s="253" t="s">
        <v>3133</v>
      </c>
    </row>
    <row r="483" spans="1:2" ht="30" x14ac:dyDescent="0.25">
      <c r="A483" s="259" t="s">
        <v>3134</v>
      </c>
      <c r="B483" s="253" t="s">
        <v>3135</v>
      </c>
    </row>
    <row r="484" spans="1:2" x14ac:dyDescent="0.25">
      <c r="A484" s="831" t="s">
        <v>1925</v>
      </c>
      <c r="B484" s="832" t="s">
        <v>2984</v>
      </c>
    </row>
    <row r="485" spans="1:2" x14ac:dyDescent="0.25">
      <c r="A485" s="847" t="s">
        <v>1882</v>
      </c>
      <c r="B485" s="848"/>
    </row>
    <row r="486" spans="1:2" ht="30" x14ac:dyDescent="0.25">
      <c r="A486" s="259" t="s">
        <v>3136</v>
      </c>
      <c r="B486" s="253" t="s">
        <v>3137</v>
      </c>
    </row>
    <row r="487" spans="1:2" x14ac:dyDescent="0.25">
      <c r="A487" s="259" t="s">
        <v>1927</v>
      </c>
      <c r="B487" s="253" t="s">
        <v>3138</v>
      </c>
    </row>
    <row r="488" spans="1:2" x14ac:dyDescent="0.25">
      <c r="A488" s="257" t="s">
        <v>1928</v>
      </c>
      <c r="B488" s="253" t="s">
        <v>3139</v>
      </c>
    </row>
    <row r="489" spans="1:2" x14ac:dyDescent="0.25">
      <c r="A489" s="257" t="s">
        <v>1929</v>
      </c>
      <c r="B489" s="253" t="s">
        <v>2790</v>
      </c>
    </row>
    <row r="490" spans="1:2" x14ac:dyDescent="0.25">
      <c r="A490" s="257" t="s">
        <v>1930</v>
      </c>
      <c r="B490" s="253" t="s">
        <v>2790</v>
      </c>
    </row>
    <row r="491" spans="1:2" x14ac:dyDescent="0.25">
      <c r="A491" s="257" t="s">
        <v>1931</v>
      </c>
      <c r="B491" s="253" t="s">
        <v>3140</v>
      </c>
    </row>
    <row r="492" spans="1:2" x14ac:dyDescent="0.25">
      <c r="A492" s="257" t="s">
        <v>1932</v>
      </c>
      <c r="B492" s="253" t="s">
        <v>3141</v>
      </c>
    </row>
    <row r="493" spans="1:2" ht="30" x14ac:dyDescent="0.25">
      <c r="A493" s="257" t="s">
        <v>1933</v>
      </c>
      <c r="B493" s="253" t="s">
        <v>3142</v>
      </c>
    </row>
    <row r="494" spans="1:2" ht="30" x14ac:dyDescent="0.25">
      <c r="A494" s="257" t="s">
        <v>1934</v>
      </c>
      <c r="B494" s="253" t="s">
        <v>3143</v>
      </c>
    </row>
    <row r="495" spans="1:2" x14ac:dyDescent="0.25">
      <c r="A495" s="257" t="s">
        <v>1935</v>
      </c>
      <c r="B495" s="253" t="s">
        <v>3144</v>
      </c>
    </row>
    <row r="496" spans="1:2" ht="30" x14ac:dyDescent="0.25">
      <c r="A496" s="260" t="s">
        <v>1936</v>
      </c>
      <c r="B496" s="253" t="s">
        <v>2790</v>
      </c>
    </row>
    <row r="497" spans="1:2" ht="30" x14ac:dyDescent="0.25">
      <c r="A497" s="258" t="s">
        <v>1937</v>
      </c>
      <c r="B497" s="827" t="s">
        <v>2790</v>
      </c>
    </row>
    <row r="498" spans="1:2" x14ac:dyDescent="0.25">
      <c r="A498" s="847" t="s">
        <v>1883</v>
      </c>
      <c r="B498" s="848"/>
    </row>
    <row r="499" spans="1:2" x14ac:dyDescent="0.25">
      <c r="A499" s="736" t="s">
        <v>3145</v>
      </c>
      <c r="B499" s="834" t="s">
        <v>3146</v>
      </c>
    </row>
    <row r="500" spans="1:2" x14ac:dyDescent="0.25">
      <c r="A500" s="736" t="s">
        <v>1939</v>
      </c>
      <c r="B500" s="834" t="s">
        <v>3147</v>
      </c>
    </row>
    <row r="501" spans="1:2" ht="30" x14ac:dyDescent="0.25">
      <c r="A501" s="736" t="s">
        <v>3148</v>
      </c>
      <c r="B501" s="834" t="s">
        <v>2988</v>
      </c>
    </row>
    <row r="502" spans="1:2" x14ac:dyDescent="0.25">
      <c r="A502" s="847" t="s">
        <v>1884</v>
      </c>
      <c r="B502" s="848"/>
    </row>
    <row r="503" spans="1:2" ht="30" x14ac:dyDescent="0.25">
      <c r="A503" s="830" t="s">
        <v>1941</v>
      </c>
      <c r="B503" s="828" t="s">
        <v>3149</v>
      </c>
    </row>
    <row r="504" spans="1:2" ht="30" x14ac:dyDescent="0.25">
      <c r="A504" s="830" t="s">
        <v>1942</v>
      </c>
      <c r="B504" s="828" t="s">
        <v>3150</v>
      </c>
    </row>
    <row r="505" spans="1:2" x14ac:dyDescent="0.25">
      <c r="A505" s="833" t="s">
        <v>1943</v>
      </c>
      <c r="B505" s="828" t="s">
        <v>3151</v>
      </c>
    </row>
    <row r="506" spans="1:2" ht="45" x14ac:dyDescent="0.25">
      <c r="A506" s="836" t="s">
        <v>3152</v>
      </c>
      <c r="B506" s="828" t="s">
        <v>3153</v>
      </c>
    </row>
    <row r="507" spans="1:2" ht="60" x14ac:dyDescent="0.25">
      <c r="A507" s="837" t="s">
        <v>3154</v>
      </c>
      <c r="B507" s="862" t="s">
        <v>3001</v>
      </c>
    </row>
    <row r="508" spans="1:2" x14ac:dyDescent="0.25">
      <c r="A508" s="847" t="s">
        <v>1885</v>
      </c>
      <c r="B508" s="848"/>
    </row>
    <row r="509" spans="1:2" ht="30" x14ac:dyDescent="0.25">
      <c r="A509" s="830" t="s">
        <v>1946</v>
      </c>
      <c r="B509" s="828" t="s">
        <v>3149</v>
      </c>
    </row>
    <row r="510" spans="1:2" ht="30" x14ac:dyDescent="0.25">
      <c r="A510" s="830" t="s">
        <v>1947</v>
      </c>
      <c r="B510" s="828" t="s">
        <v>3150</v>
      </c>
    </row>
    <row r="511" spans="1:2" x14ac:dyDescent="0.25">
      <c r="A511" s="833" t="s">
        <v>1948</v>
      </c>
      <c r="B511" s="828" t="s">
        <v>3151</v>
      </c>
    </row>
    <row r="512" spans="1:2" ht="45" x14ac:dyDescent="0.25">
      <c r="A512" s="836" t="s">
        <v>1949</v>
      </c>
      <c r="B512" s="828" t="s">
        <v>3153</v>
      </c>
    </row>
    <row r="513" spans="1:2" ht="60" x14ac:dyDescent="0.25">
      <c r="A513" s="837" t="s">
        <v>3155</v>
      </c>
      <c r="B513" s="862" t="s">
        <v>3001</v>
      </c>
    </row>
    <row r="514" spans="1:2" x14ac:dyDescent="0.25">
      <c r="A514" s="847" t="s">
        <v>3156</v>
      </c>
      <c r="B514" s="848"/>
    </row>
    <row r="515" spans="1:2" ht="30" x14ac:dyDescent="0.25">
      <c r="A515" s="830" t="s">
        <v>1951</v>
      </c>
      <c r="B515" s="828" t="s">
        <v>3149</v>
      </c>
    </row>
    <row r="516" spans="1:2" ht="30" x14ac:dyDescent="0.25">
      <c r="A516" s="830" t="s">
        <v>1952</v>
      </c>
      <c r="B516" s="828" t="s">
        <v>3150</v>
      </c>
    </row>
    <row r="517" spans="1:2" x14ac:dyDescent="0.25">
      <c r="A517" s="833" t="s">
        <v>1953</v>
      </c>
      <c r="B517" s="828" t="s">
        <v>3151</v>
      </c>
    </row>
    <row r="518" spans="1:2" ht="45" x14ac:dyDescent="0.25">
      <c r="A518" s="836" t="s">
        <v>1954</v>
      </c>
      <c r="B518" s="828" t="s">
        <v>3153</v>
      </c>
    </row>
    <row r="519" spans="1:2" ht="60" x14ac:dyDescent="0.25">
      <c r="A519" s="837" t="s">
        <v>3157</v>
      </c>
      <c r="B519" s="862" t="s">
        <v>3001</v>
      </c>
    </row>
    <row r="520" spans="1:2" x14ac:dyDescent="0.25">
      <c r="A520" s="847" t="s">
        <v>1887</v>
      </c>
      <c r="B520" s="848"/>
    </row>
    <row r="521" spans="1:2" ht="30" x14ac:dyDescent="0.25">
      <c r="A521" s="830" t="s">
        <v>1956</v>
      </c>
      <c r="B521" s="828" t="s">
        <v>3149</v>
      </c>
    </row>
    <row r="522" spans="1:2" ht="30" x14ac:dyDescent="0.25">
      <c r="A522" s="830" t="s">
        <v>1957</v>
      </c>
      <c r="B522" s="828" t="s">
        <v>3150</v>
      </c>
    </row>
    <row r="523" spans="1:2" x14ac:dyDescent="0.25">
      <c r="A523" s="833" t="s">
        <v>1958</v>
      </c>
      <c r="B523" s="828" t="s">
        <v>3151</v>
      </c>
    </row>
    <row r="524" spans="1:2" ht="45" x14ac:dyDescent="0.25">
      <c r="A524" s="836" t="s">
        <v>1959</v>
      </c>
      <c r="B524" s="828" t="s">
        <v>3153</v>
      </c>
    </row>
    <row r="525" spans="1:2" ht="60" x14ac:dyDescent="0.25">
      <c r="A525" s="837" t="s">
        <v>1960</v>
      </c>
      <c r="B525" s="862" t="s">
        <v>3001</v>
      </c>
    </row>
    <row r="526" spans="1:2" x14ac:dyDescent="0.25">
      <c r="A526" s="1255" t="s">
        <v>3158</v>
      </c>
      <c r="B526" s="1256"/>
    </row>
    <row r="527" spans="1:2" x14ac:dyDescent="0.25">
      <c r="A527" s="847" t="s">
        <v>2051</v>
      </c>
      <c r="B527" s="848"/>
    </row>
    <row r="528" spans="1:2" x14ac:dyDescent="0.25">
      <c r="A528" s="836" t="s">
        <v>2888</v>
      </c>
      <c r="B528" s="834" t="s">
        <v>2889</v>
      </c>
    </row>
    <row r="529" spans="1:2" ht="30" x14ac:dyDescent="0.25">
      <c r="A529" s="259" t="s">
        <v>3159</v>
      </c>
      <c r="B529" s="253" t="s">
        <v>3160</v>
      </c>
    </row>
    <row r="530" spans="1:2" ht="30" x14ac:dyDescent="0.25">
      <c r="A530" s="259" t="s">
        <v>3161</v>
      </c>
      <c r="B530" s="253" t="s">
        <v>3162</v>
      </c>
    </row>
    <row r="531" spans="1:2" x14ac:dyDescent="0.25">
      <c r="A531" s="259" t="s">
        <v>3163</v>
      </c>
      <c r="B531" s="253" t="s">
        <v>3164</v>
      </c>
    </row>
    <row r="532" spans="1:2" x14ac:dyDescent="0.25">
      <c r="A532" s="259" t="s">
        <v>2065</v>
      </c>
      <c r="B532" s="253" t="s">
        <v>3165</v>
      </c>
    </row>
    <row r="533" spans="1:2" x14ac:dyDescent="0.25">
      <c r="A533" s="259" t="s">
        <v>2066</v>
      </c>
      <c r="B533" s="253" t="s">
        <v>3166</v>
      </c>
    </row>
    <row r="534" spans="1:2" x14ac:dyDescent="0.25">
      <c r="A534" s="259" t="s">
        <v>2067</v>
      </c>
      <c r="B534" s="253" t="s">
        <v>3167</v>
      </c>
    </row>
    <row r="535" spans="1:2" x14ac:dyDescent="0.25">
      <c r="A535" s="259" t="s">
        <v>2068</v>
      </c>
      <c r="B535" s="253" t="s">
        <v>3168</v>
      </c>
    </row>
    <row r="536" spans="1:2" x14ac:dyDescent="0.25">
      <c r="A536" s="259" t="s">
        <v>2069</v>
      </c>
      <c r="B536" s="253" t="s">
        <v>3169</v>
      </c>
    </row>
    <row r="537" spans="1:2" x14ac:dyDescent="0.25">
      <c r="A537" s="254" t="s">
        <v>3170</v>
      </c>
      <c r="B537" s="253" t="s">
        <v>3171</v>
      </c>
    </row>
    <row r="538" spans="1:2" x14ac:dyDescent="0.25">
      <c r="A538" s="254" t="s">
        <v>3172</v>
      </c>
      <c r="B538" s="253" t="s">
        <v>3173</v>
      </c>
    </row>
    <row r="539" spans="1:2" x14ac:dyDescent="0.25">
      <c r="A539" s="847" t="s">
        <v>2052</v>
      </c>
      <c r="B539" s="848"/>
    </row>
    <row r="540" spans="1:2" ht="30" x14ac:dyDescent="0.25">
      <c r="A540" s="254" t="s">
        <v>2753</v>
      </c>
      <c r="B540" s="253" t="s">
        <v>3103</v>
      </c>
    </row>
    <row r="541" spans="1:2" ht="30" x14ac:dyDescent="0.25">
      <c r="A541" s="254" t="s">
        <v>2755</v>
      </c>
      <c r="B541" s="253" t="s">
        <v>3104</v>
      </c>
    </row>
    <row r="542" spans="1:2" x14ac:dyDescent="0.25">
      <c r="A542" s="254" t="s">
        <v>67</v>
      </c>
      <c r="B542" s="253" t="s">
        <v>3105</v>
      </c>
    </row>
    <row r="543" spans="1:2" x14ac:dyDescent="0.25">
      <c r="A543" s="254" t="s">
        <v>2248</v>
      </c>
      <c r="B543" s="253" t="s">
        <v>3106</v>
      </c>
    </row>
    <row r="544" spans="1:2" ht="30" x14ac:dyDescent="0.25">
      <c r="A544" s="260" t="s">
        <v>3174</v>
      </c>
      <c r="B544" s="253" t="s">
        <v>3175</v>
      </c>
    </row>
    <row r="545" spans="1:2" x14ac:dyDescent="0.25">
      <c r="A545" s="256" t="s">
        <v>2075</v>
      </c>
      <c r="B545" s="253" t="s">
        <v>3176</v>
      </c>
    </row>
    <row r="546" spans="1:2" x14ac:dyDescent="0.25">
      <c r="A546" s="847" t="s">
        <v>2053</v>
      </c>
      <c r="B546" s="848"/>
    </row>
    <row r="547" spans="1:2" x14ac:dyDescent="0.25">
      <c r="A547" s="259" t="s">
        <v>1917</v>
      </c>
      <c r="B547" s="253" t="s">
        <v>3177</v>
      </c>
    </row>
    <row r="548" spans="1:2" x14ac:dyDescent="0.25">
      <c r="A548" s="259" t="s">
        <v>1918</v>
      </c>
      <c r="B548" s="253" t="s">
        <v>3178</v>
      </c>
    </row>
    <row r="549" spans="1:2" x14ac:dyDescent="0.25">
      <c r="A549" s="259" t="s">
        <v>3179</v>
      </c>
      <c r="B549" s="253" t="s">
        <v>3180</v>
      </c>
    </row>
    <row r="550" spans="1:2" x14ac:dyDescent="0.25">
      <c r="A550" s="259" t="s">
        <v>3181</v>
      </c>
      <c r="B550" s="253" t="s">
        <v>3182</v>
      </c>
    </row>
    <row r="551" spans="1:2" x14ac:dyDescent="0.25">
      <c r="A551" s="847" t="s">
        <v>2054</v>
      </c>
      <c r="B551" s="848"/>
    </row>
    <row r="552" spans="1:2" ht="30" x14ac:dyDescent="0.25">
      <c r="A552" s="259" t="s">
        <v>3183</v>
      </c>
      <c r="B552" s="253" t="s">
        <v>3184</v>
      </c>
    </row>
    <row r="553" spans="1:2" x14ac:dyDescent="0.25">
      <c r="A553" s="527" t="s">
        <v>1923</v>
      </c>
      <c r="B553" s="253" t="s">
        <v>3133</v>
      </c>
    </row>
    <row r="554" spans="1:2" ht="30" x14ac:dyDescent="0.25">
      <c r="A554" s="259" t="s">
        <v>3134</v>
      </c>
      <c r="B554" s="253" t="s">
        <v>3185</v>
      </c>
    </row>
    <row r="555" spans="1:2" x14ac:dyDescent="0.25">
      <c r="A555" s="741" t="s">
        <v>1925</v>
      </c>
      <c r="B555" s="834" t="s">
        <v>2984</v>
      </c>
    </row>
    <row r="556" spans="1:2" x14ac:dyDescent="0.25">
      <c r="A556" s="847" t="s">
        <v>2055</v>
      </c>
      <c r="B556" s="848"/>
    </row>
    <row r="557" spans="1:2" x14ac:dyDescent="0.25">
      <c r="A557" s="260" t="s">
        <v>2080</v>
      </c>
      <c r="B557" s="253" t="s">
        <v>3186</v>
      </c>
    </row>
    <row r="558" spans="1:2" x14ac:dyDescent="0.25">
      <c r="A558" s="257" t="s">
        <v>3187</v>
      </c>
      <c r="B558" s="253" t="s">
        <v>3188</v>
      </c>
    </row>
    <row r="559" spans="1:2" ht="30" x14ac:dyDescent="0.25">
      <c r="A559" s="257" t="s">
        <v>3189</v>
      </c>
      <c r="B559" s="253" t="s">
        <v>3190</v>
      </c>
    </row>
    <row r="560" spans="1:2" x14ac:dyDescent="0.25">
      <c r="A560" s="257" t="s">
        <v>2083</v>
      </c>
      <c r="B560" s="253" t="s">
        <v>2790</v>
      </c>
    </row>
    <row r="561" spans="1:2" x14ac:dyDescent="0.25">
      <c r="A561" s="257" t="s">
        <v>2084</v>
      </c>
      <c r="B561" s="253" t="s">
        <v>2790</v>
      </c>
    </row>
    <row r="562" spans="1:2" ht="30" x14ac:dyDescent="0.25">
      <c r="A562" s="257" t="s">
        <v>3191</v>
      </c>
      <c r="B562" s="253" t="s">
        <v>3192</v>
      </c>
    </row>
    <row r="563" spans="1:2" ht="30" x14ac:dyDescent="0.25">
      <c r="A563" s="254" t="s">
        <v>3193</v>
      </c>
      <c r="B563" s="253" t="s">
        <v>3194</v>
      </c>
    </row>
    <row r="564" spans="1:2" x14ac:dyDescent="0.25">
      <c r="A564" s="254" t="s">
        <v>2087</v>
      </c>
      <c r="B564" s="253" t="s">
        <v>3144</v>
      </c>
    </row>
    <row r="565" spans="1:2" ht="30" x14ac:dyDescent="0.25">
      <c r="A565" s="254" t="s">
        <v>3195</v>
      </c>
      <c r="B565" s="253" t="s">
        <v>2790</v>
      </c>
    </row>
    <row r="566" spans="1:2" ht="30" x14ac:dyDescent="0.25">
      <c r="A566" s="254" t="s">
        <v>2089</v>
      </c>
      <c r="B566" s="253" t="s">
        <v>2790</v>
      </c>
    </row>
    <row r="567" spans="1:2" ht="30" x14ac:dyDescent="0.25">
      <c r="A567" s="254" t="s">
        <v>2090</v>
      </c>
      <c r="B567" s="253" t="s">
        <v>2790</v>
      </c>
    </row>
    <row r="568" spans="1:2" ht="30" x14ac:dyDescent="0.25">
      <c r="A568" s="254" t="s">
        <v>2091</v>
      </c>
      <c r="B568" s="253" t="s">
        <v>2790</v>
      </c>
    </row>
    <row r="569" spans="1:2" x14ac:dyDescent="0.25">
      <c r="A569" s="847" t="s">
        <v>2056</v>
      </c>
      <c r="B569" s="848"/>
    </row>
    <row r="570" spans="1:2" x14ac:dyDescent="0.25">
      <c r="A570" s="830" t="s">
        <v>2092</v>
      </c>
      <c r="B570" s="834" t="s">
        <v>3196</v>
      </c>
    </row>
    <row r="571" spans="1:2" x14ac:dyDescent="0.25">
      <c r="A571" s="830" t="s">
        <v>1939</v>
      </c>
      <c r="B571" s="834" t="s">
        <v>3147</v>
      </c>
    </row>
    <row r="572" spans="1:2" ht="30" x14ac:dyDescent="0.25">
      <c r="A572" s="830" t="s">
        <v>3197</v>
      </c>
      <c r="B572" s="834" t="s">
        <v>2988</v>
      </c>
    </row>
    <row r="573" spans="1:2" x14ac:dyDescent="0.25">
      <c r="A573" s="847" t="s">
        <v>2057</v>
      </c>
      <c r="B573" s="848"/>
    </row>
    <row r="574" spans="1:2" ht="45" x14ac:dyDescent="0.25">
      <c r="A574" s="259" t="s">
        <v>3198</v>
      </c>
      <c r="B574" s="253" t="s">
        <v>3199</v>
      </c>
    </row>
    <row r="575" spans="1:2" ht="45" x14ac:dyDescent="0.25">
      <c r="A575" s="259" t="s">
        <v>3200</v>
      </c>
      <c r="B575" s="253" t="s">
        <v>3201</v>
      </c>
    </row>
    <row r="576" spans="1:2" ht="30" x14ac:dyDescent="0.25">
      <c r="A576" s="254" t="s">
        <v>2096</v>
      </c>
      <c r="B576" s="253" t="s">
        <v>3202</v>
      </c>
    </row>
    <row r="577" spans="1:2" ht="30" x14ac:dyDescent="0.25">
      <c r="A577" s="259" t="s">
        <v>2097</v>
      </c>
      <c r="B577" s="253" t="s">
        <v>3203</v>
      </c>
    </row>
    <row r="578" spans="1:2" ht="30" x14ac:dyDescent="0.25">
      <c r="A578" s="259" t="s">
        <v>2098</v>
      </c>
      <c r="B578" s="531" t="s">
        <v>3204</v>
      </c>
    </row>
    <row r="579" spans="1:2" ht="30" x14ac:dyDescent="0.25">
      <c r="A579" s="259" t="s">
        <v>2099</v>
      </c>
      <c r="B579" s="253" t="s">
        <v>3205</v>
      </c>
    </row>
    <row r="580" spans="1:2" ht="30" x14ac:dyDescent="0.25">
      <c r="A580" s="259" t="s">
        <v>2100</v>
      </c>
      <c r="B580" s="253" t="s">
        <v>3206</v>
      </c>
    </row>
    <row r="581" spans="1:2" ht="45" x14ac:dyDescent="0.25">
      <c r="A581" s="836" t="s">
        <v>3207</v>
      </c>
      <c r="B581" s="828" t="s">
        <v>3208</v>
      </c>
    </row>
    <row r="582" spans="1:2" ht="60" x14ac:dyDescent="0.25">
      <c r="A582" s="837" t="s">
        <v>3209</v>
      </c>
      <c r="B582" s="862" t="s">
        <v>3001</v>
      </c>
    </row>
    <row r="583" spans="1:2" x14ac:dyDescent="0.25">
      <c r="A583" s="847" t="s">
        <v>2058</v>
      </c>
      <c r="B583" s="848"/>
    </row>
    <row r="584" spans="1:2" ht="45" x14ac:dyDescent="0.25">
      <c r="A584" s="259" t="s">
        <v>3210</v>
      </c>
      <c r="B584" s="253" t="s">
        <v>3199</v>
      </c>
    </row>
    <row r="585" spans="1:2" ht="45" x14ac:dyDescent="0.25">
      <c r="A585" s="259" t="s">
        <v>3211</v>
      </c>
      <c r="B585" s="253" t="s">
        <v>3201</v>
      </c>
    </row>
    <row r="586" spans="1:2" ht="30" x14ac:dyDescent="0.25">
      <c r="A586" s="254" t="s">
        <v>2105</v>
      </c>
      <c r="B586" s="253" t="s">
        <v>3202</v>
      </c>
    </row>
    <row r="587" spans="1:2" ht="30" x14ac:dyDescent="0.25">
      <c r="A587" s="259" t="s">
        <v>2106</v>
      </c>
      <c r="B587" s="253" t="s">
        <v>3203</v>
      </c>
    </row>
    <row r="588" spans="1:2" ht="30" x14ac:dyDescent="0.25">
      <c r="A588" s="259" t="s">
        <v>2107</v>
      </c>
      <c r="B588" s="531" t="s">
        <v>3204</v>
      </c>
    </row>
    <row r="589" spans="1:2" ht="30" x14ac:dyDescent="0.25">
      <c r="A589" s="259" t="s">
        <v>2108</v>
      </c>
      <c r="B589" s="253" t="s">
        <v>3205</v>
      </c>
    </row>
    <row r="590" spans="1:2" ht="30" x14ac:dyDescent="0.25">
      <c r="A590" s="259" t="s">
        <v>2109</v>
      </c>
      <c r="B590" s="253" t="s">
        <v>3206</v>
      </c>
    </row>
    <row r="591" spans="1:2" ht="30" x14ac:dyDescent="0.25">
      <c r="A591" s="836" t="s">
        <v>3212</v>
      </c>
      <c r="B591" s="828" t="s">
        <v>3208</v>
      </c>
    </row>
    <row r="592" spans="1:2" ht="60" x14ac:dyDescent="0.25">
      <c r="A592" s="837" t="s">
        <v>3213</v>
      </c>
      <c r="B592" s="862" t="s">
        <v>3001</v>
      </c>
    </row>
    <row r="593" spans="1:2" x14ac:dyDescent="0.25">
      <c r="A593" s="847" t="s">
        <v>2059</v>
      </c>
      <c r="B593" s="848"/>
    </row>
    <row r="594" spans="1:2" ht="45" x14ac:dyDescent="0.25">
      <c r="A594" s="259" t="s">
        <v>3214</v>
      </c>
      <c r="B594" s="253" t="s">
        <v>3199</v>
      </c>
    </row>
    <row r="595" spans="1:2" ht="45" x14ac:dyDescent="0.25">
      <c r="A595" s="259" t="s">
        <v>3215</v>
      </c>
      <c r="B595" s="253" t="s">
        <v>3201</v>
      </c>
    </row>
    <row r="596" spans="1:2" ht="30" x14ac:dyDescent="0.25">
      <c r="A596" s="254" t="s">
        <v>2114</v>
      </c>
      <c r="B596" s="253" t="s">
        <v>3202</v>
      </c>
    </row>
    <row r="597" spans="1:2" ht="30" x14ac:dyDescent="0.25">
      <c r="A597" s="259" t="s">
        <v>2115</v>
      </c>
      <c r="B597" s="253" t="s">
        <v>3203</v>
      </c>
    </row>
    <row r="598" spans="1:2" ht="30" x14ac:dyDescent="0.25">
      <c r="A598" s="259" t="s">
        <v>3216</v>
      </c>
      <c r="B598" s="531" t="s">
        <v>3204</v>
      </c>
    </row>
    <row r="599" spans="1:2" ht="30" x14ac:dyDescent="0.25">
      <c r="A599" s="259" t="s">
        <v>2117</v>
      </c>
      <c r="B599" s="253" t="s">
        <v>3205</v>
      </c>
    </row>
    <row r="600" spans="1:2" ht="30" x14ac:dyDescent="0.25">
      <c r="A600" s="259" t="s">
        <v>2118</v>
      </c>
      <c r="B600" s="253" t="s">
        <v>3206</v>
      </c>
    </row>
    <row r="601" spans="1:2" ht="30" x14ac:dyDescent="0.25">
      <c r="A601" s="836" t="s">
        <v>3217</v>
      </c>
      <c r="B601" s="828" t="s">
        <v>3208</v>
      </c>
    </row>
    <row r="602" spans="1:2" ht="60" x14ac:dyDescent="0.25">
      <c r="A602" s="837" t="s">
        <v>3218</v>
      </c>
      <c r="B602" s="862" t="s">
        <v>3001</v>
      </c>
    </row>
    <row r="603" spans="1:2" x14ac:dyDescent="0.25">
      <c r="A603" s="847" t="s">
        <v>2060</v>
      </c>
      <c r="B603" s="848"/>
    </row>
    <row r="604" spans="1:2" ht="45" x14ac:dyDescent="0.25">
      <c r="A604" s="259" t="s">
        <v>3219</v>
      </c>
      <c r="B604" s="253" t="s">
        <v>3199</v>
      </c>
    </row>
    <row r="605" spans="1:2" ht="45" x14ac:dyDescent="0.25">
      <c r="A605" s="259" t="s">
        <v>3220</v>
      </c>
      <c r="B605" s="253" t="s">
        <v>3201</v>
      </c>
    </row>
    <row r="606" spans="1:2" ht="30" x14ac:dyDescent="0.25">
      <c r="A606" s="254" t="s">
        <v>2123</v>
      </c>
      <c r="B606" s="253" t="s">
        <v>3202</v>
      </c>
    </row>
    <row r="607" spans="1:2" ht="30" x14ac:dyDescent="0.25">
      <c r="A607" s="259" t="s">
        <v>2124</v>
      </c>
      <c r="B607" s="253" t="s">
        <v>3203</v>
      </c>
    </row>
    <row r="608" spans="1:2" ht="30" x14ac:dyDescent="0.25">
      <c r="A608" s="259" t="s">
        <v>2125</v>
      </c>
      <c r="B608" s="531" t="s">
        <v>3204</v>
      </c>
    </row>
    <row r="609" spans="1:2" ht="30" x14ac:dyDescent="0.25">
      <c r="A609" s="259" t="s">
        <v>2126</v>
      </c>
      <c r="B609" s="253" t="s">
        <v>3205</v>
      </c>
    </row>
    <row r="610" spans="1:2" ht="30" x14ac:dyDescent="0.25">
      <c r="A610" s="259" t="s">
        <v>2127</v>
      </c>
      <c r="B610" s="253" t="s">
        <v>3206</v>
      </c>
    </row>
    <row r="611" spans="1:2" ht="30" x14ac:dyDescent="0.25">
      <c r="A611" s="836" t="s">
        <v>3221</v>
      </c>
      <c r="B611" s="828" t="s">
        <v>3208</v>
      </c>
    </row>
    <row r="612" spans="1:2" ht="60" x14ac:dyDescent="0.25">
      <c r="A612" s="837" t="s">
        <v>3222</v>
      </c>
      <c r="B612" s="862" t="s">
        <v>3001</v>
      </c>
    </row>
    <row r="613" spans="1:2" x14ac:dyDescent="0.25">
      <c r="A613" s="1255" t="s">
        <v>3223</v>
      </c>
      <c r="B613" s="1256"/>
    </row>
    <row r="614" spans="1:2" x14ac:dyDescent="0.25">
      <c r="A614" s="847" t="s">
        <v>2199</v>
      </c>
      <c r="B614" s="848"/>
    </row>
    <row r="615" spans="1:2" x14ac:dyDescent="0.25">
      <c r="A615" s="865" t="s">
        <v>2888</v>
      </c>
      <c r="B615" s="866" t="s">
        <v>2889</v>
      </c>
    </row>
    <row r="616" spans="1:2" ht="30" x14ac:dyDescent="0.25">
      <c r="A616" s="254" t="s">
        <v>3224</v>
      </c>
      <c r="B616" s="253" t="s">
        <v>3225</v>
      </c>
    </row>
    <row r="617" spans="1:2" ht="30" x14ac:dyDescent="0.25">
      <c r="A617" s="254" t="s">
        <v>3226</v>
      </c>
      <c r="B617" s="253" t="s">
        <v>3227</v>
      </c>
    </row>
    <row r="618" spans="1:2" x14ac:dyDescent="0.25">
      <c r="A618" s="254" t="s">
        <v>3228</v>
      </c>
      <c r="B618" s="253" t="s">
        <v>3229</v>
      </c>
    </row>
    <row r="619" spans="1:2" x14ac:dyDescent="0.25">
      <c r="A619" s="254" t="s">
        <v>2218</v>
      </c>
      <c r="B619" s="531" t="s">
        <v>3230</v>
      </c>
    </row>
    <row r="620" spans="1:2" x14ac:dyDescent="0.25">
      <c r="A620" s="254" t="s">
        <v>3231</v>
      </c>
      <c r="B620" s="531" t="s">
        <v>3232</v>
      </c>
    </row>
    <row r="621" spans="1:2" x14ac:dyDescent="0.25">
      <c r="A621" s="254" t="s">
        <v>2220</v>
      </c>
      <c r="B621" s="529" t="s">
        <v>3233</v>
      </c>
    </row>
    <row r="622" spans="1:2" x14ac:dyDescent="0.25">
      <c r="A622" s="254" t="s">
        <v>3234</v>
      </c>
      <c r="B622" s="531" t="s">
        <v>3235</v>
      </c>
    </row>
    <row r="623" spans="1:2" x14ac:dyDescent="0.25">
      <c r="A623" s="254" t="s">
        <v>3236</v>
      </c>
      <c r="B623" s="531" t="s">
        <v>3237</v>
      </c>
    </row>
    <row r="624" spans="1:2" x14ac:dyDescent="0.25">
      <c r="A624" s="254" t="s">
        <v>2223</v>
      </c>
      <c r="B624" s="529" t="s">
        <v>3238</v>
      </c>
    </row>
    <row r="625" spans="1:2" x14ac:dyDescent="0.25">
      <c r="A625" s="254" t="s">
        <v>2224</v>
      </c>
      <c r="B625" s="529" t="s">
        <v>3239</v>
      </c>
    </row>
    <row r="626" spans="1:2" x14ac:dyDescent="0.25">
      <c r="A626" s="254" t="s">
        <v>2225</v>
      </c>
      <c r="B626" s="529" t="s">
        <v>3240</v>
      </c>
    </row>
    <row r="627" spans="1:2" x14ac:dyDescent="0.25">
      <c r="A627" s="254" t="s">
        <v>3241</v>
      </c>
      <c r="B627" s="253" t="s">
        <v>3242</v>
      </c>
    </row>
    <row r="628" spans="1:2" x14ac:dyDescent="0.25">
      <c r="A628" s="254" t="s">
        <v>3243</v>
      </c>
      <c r="B628" s="253" t="s">
        <v>3244</v>
      </c>
    </row>
    <row r="629" spans="1:2" x14ac:dyDescent="0.25">
      <c r="A629" s="847" t="s">
        <v>2200</v>
      </c>
      <c r="B629" s="848"/>
    </row>
    <row r="630" spans="1:2" x14ac:dyDescent="0.25">
      <c r="A630" s="865" t="s">
        <v>2228</v>
      </c>
      <c r="B630" s="866" t="s">
        <v>3245</v>
      </c>
    </row>
    <row r="631" spans="1:2" x14ac:dyDescent="0.25">
      <c r="A631" s="260" t="s">
        <v>2229</v>
      </c>
      <c r="B631" s="529" t="s">
        <v>3246</v>
      </c>
    </row>
    <row r="632" spans="1:2" x14ac:dyDescent="0.25">
      <c r="A632" s="260" t="s">
        <v>2230</v>
      </c>
      <c r="B632" s="253" t="s">
        <v>3247</v>
      </c>
    </row>
    <row r="633" spans="1:2" x14ac:dyDescent="0.25">
      <c r="A633" s="260" t="s">
        <v>2231</v>
      </c>
      <c r="B633" s="253" t="s">
        <v>3248</v>
      </c>
    </row>
    <row r="634" spans="1:2" x14ac:dyDescent="0.25">
      <c r="A634" s="261" t="s">
        <v>2232</v>
      </c>
      <c r="B634" s="827" t="s">
        <v>3249</v>
      </c>
    </row>
    <row r="635" spans="1:2" x14ac:dyDescent="0.25">
      <c r="A635" s="847" t="s">
        <v>2201</v>
      </c>
      <c r="B635" s="848"/>
    </row>
    <row r="636" spans="1:2" x14ac:dyDescent="0.25">
      <c r="A636" s="260" t="s">
        <v>2236</v>
      </c>
      <c r="B636" s="253" t="s">
        <v>3250</v>
      </c>
    </row>
    <row r="637" spans="1:2" x14ac:dyDescent="0.25">
      <c r="A637" s="260" t="s">
        <v>2237</v>
      </c>
      <c r="B637" s="253" t="s">
        <v>3251</v>
      </c>
    </row>
    <row r="638" spans="1:2" x14ac:dyDescent="0.25">
      <c r="A638" s="261" t="s">
        <v>2238</v>
      </c>
      <c r="B638" s="827" t="s">
        <v>3252</v>
      </c>
    </row>
    <row r="639" spans="1:2" x14ac:dyDescent="0.25">
      <c r="A639" s="847" t="s">
        <v>2202</v>
      </c>
      <c r="B639" s="848"/>
    </row>
    <row r="640" spans="1:2" x14ac:dyDescent="0.25">
      <c r="A640" s="260" t="s">
        <v>2236</v>
      </c>
      <c r="B640" s="253" t="s">
        <v>3253</v>
      </c>
    </row>
    <row r="641" spans="1:2" x14ac:dyDescent="0.25">
      <c r="A641" s="260" t="s">
        <v>2237</v>
      </c>
      <c r="B641" s="253" t="s">
        <v>3254</v>
      </c>
    </row>
    <row r="642" spans="1:2" x14ac:dyDescent="0.25">
      <c r="A642" s="261" t="s">
        <v>2238</v>
      </c>
      <c r="B642" s="827" t="s">
        <v>3255</v>
      </c>
    </row>
    <row r="643" spans="1:2" x14ac:dyDescent="0.25">
      <c r="A643" s="847" t="s">
        <v>2203</v>
      </c>
      <c r="B643" s="848"/>
    </row>
    <row r="644" spans="1:2" x14ac:dyDescent="0.25">
      <c r="A644" s="260" t="s">
        <v>2239</v>
      </c>
      <c r="B644" s="253" t="s">
        <v>3253</v>
      </c>
    </row>
    <row r="645" spans="1:2" x14ac:dyDescent="0.25">
      <c r="A645" s="260" t="s">
        <v>2240</v>
      </c>
      <c r="B645" s="253" t="s">
        <v>3254</v>
      </c>
    </row>
    <row r="646" spans="1:2" x14ac:dyDescent="0.25">
      <c r="A646" s="261" t="s">
        <v>2241</v>
      </c>
      <c r="B646" s="827" t="s">
        <v>3255</v>
      </c>
    </row>
    <row r="647" spans="1:2" x14ac:dyDescent="0.25">
      <c r="A647" s="847" t="s">
        <v>2204</v>
      </c>
      <c r="B647" s="848"/>
    </row>
    <row r="648" spans="1:2" ht="30" x14ac:dyDescent="0.25">
      <c r="A648" s="260" t="s">
        <v>3256</v>
      </c>
      <c r="B648" s="253" t="s">
        <v>3257</v>
      </c>
    </row>
    <row r="649" spans="1:2" ht="30" x14ac:dyDescent="0.25">
      <c r="A649" s="260" t="s">
        <v>3258</v>
      </c>
      <c r="B649" s="253" t="s">
        <v>3259</v>
      </c>
    </row>
    <row r="650" spans="1:2" ht="30" x14ac:dyDescent="0.25">
      <c r="A650" s="260" t="s">
        <v>3260</v>
      </c>
      <c r="B650" s="253" t="s">
        <v>3261</v>
      </c>
    </row>
    <row r="651" spans="1:2" x14ac:dyDescent="0.25">
      <c r="A651" s="260" t="s">
        <v>2245</v>
      </c>
      <c r="B651" s="253" t="s">
        <v>3262</v>
      </c>
    </row>
    <row r="652" spans="1:2" x14ac:dyDescent="0.25">
      <c r="A652" s="847" t="s">
        <v>2205</v>
      </c>
      <c r="B652" s="848"/>
    </row>
    <row r="653" spans="1:2" ht="30" x14ac:dyDescent="0.25">
      <c r="A653" s="260" t="s">
        <v>3263</v>
      </c>
      <c r="B653" s="528" t="s">
        <v>3264</v>
      </c>
    </row>
    <row r="654" spans="1:2" ht="30" x14ac:dyDescent="0.25">
      <c r="A654" s="260" t="s">
        <v>3265</v>
      </c>
      <c r="B654" s="529" t="s">
        <v>3266</v>
      </c>
    </row>
    <row r="655" spans="1:2" x14ac:dyDescent="0.25">
      <c r="A655" s="260" t="s">
        <v>67</v>
      </c>
      <c r="B655" s="529" t="s">
        <v>3267</v>
      </c>
    </row>
    <row r="656" spans="1:2" x14ac:dyDescent="0.25">
      <c r="A656" s="260" t="s">
        <v>2248</v>
      </c>
      <c r="B656" s="529" t="s">
        <v>3268</v>
      </c>
    </row>
    <row r="657" spans="1:2" x14ac:dyDescent="0.25">
      <c r="A657" s="262" t="s">
        <v>2249</v>
      </c>
      <c r="B657" s="530" t="s">
        <v>3269</v>
      </c>
    </row>
    <row r="658" spans="1:2" x14ac:dyDescent="0.25">
      <c r="A658" s="847" t="s">
        <v>2206</v>
      </c>
      <c r="B658" s="848"/>
    </row>
    <row r="659" spans="1:2" x14ac:dyDescent="0.25">
      <c r="A659" s="255" t="s">
        <v>2250</v>
      </c>
      <c r="B659" s="253" t="s">
        <v>3270</v>
      </c>
    </row>
    <row r="660" spans="1:2" x14ac:dyDescent="0.25">
      <c r="A660" s="255" t="s">
        <v>3271</v>
      </c>
      <c r="B660" s="253" t="s">
        <v>3272</v>
      </c>
    </row>
    <row r="661" spans="1:2" x14ac:dyDescent="0.25">
      <c r="A661" s="255" t="s">
        <v>2252</v>
      </c>
      <c r="B661" s="253" t="s">
        <v>3273</v>
      </c>
    </row>
    <row r="662" spans="1:2" x14ac:dyDescent="0.25">
      <c r="A662" s="255" t="s">
        <v>3274</v>
      </c>
      <c r="B662" s="253" t="s">
        <v>3275</v>
      </c>
    </row>
    <row r="663" spans="1:2" x14ac:dyDescent="0.25">
      <c r="A663" s="847" t="s">
        <v>2207</v>
      </c>
      <c r="B663" s="848"/>
    </row>
    <row r="664" spans="1:2" ht="30" x14ac:dyDescent="0.25">
      <c r="A664" s="260" t="s">
        <v>3276</v>
      </c>
      <c r="B664" s="253" t="s">
        <v>3277</v>
      </c>
    </row>
    <row r="665" spans="1:2" x14ac:dyDescent="0.25">
      <c r="A665" s="260" t="s">
        <v>1923</v>
      </c>
      <c r="B665" s="253" t="s">
        <v>3133</v>
      </c>
    </row>
    <row r="666" spans="1:2" ht="30" x14ac:dyDescent="0.25">
      <c r="A666" s="255" t="s">
        <v>3278</v>
      </c>
      <c r="B666" s="253" t="s">
        <v>3279</v>
      </c>
    </row>
    <row r="667" spans="1:2" x14ac:dyDescent="0.25">
      <c r="A667" s="741" t="s">
        <v>1925</v>
      </c>
      <c r="B667" s="834" t="s">
        <v>2984</v>
      </c>
    </row>
    <row r="668" spans="1:2" x14ac:dyDescent="0.25">
      <c r="A668" s="847" t="s">
        <v>2208</v>
      </c>
      <c r="B668" s="848"/>
    </row>
    <row r="669" spans="1:2" x14ac:dyDescent="0.25">
      <c r="A669" s="736" t="s">
        <v>2256</v>
      </c>
      <c r="B669" s="828" t="s">
        <v>3280</v>
      </c>
    </row>
    <row r="670" spans="1:2" x14ac:dyDescent="0.25">
      <c r="A670" s="736" t="s">
        <v>2257</v>
      </c>
      <c r="B670" s="828" t="s">
        <v>3281</v>
      </c>
    </row>
    <row r="671" spans="1:2" x14ac:dyDescent="0.25">
      <c r="A671" s="736" t="s">
        <v>2258</v>
      </c>
      <c r="B671" s="828" t="s">
        <v>3282</v>
      </c>
    </row>
    <row r="672" spans="1:2" x14ac:dyDescent="0.25">
      <c r="A672" s="736" t="s">
        <v>2259</v>
      </c>
      <c r="B672" s="828" t="s">
        <v>3283</v>
      </c>
    </row>
    <row r="673" spans="1:2" x14ac:dyDescent="0.25">
      <c r="A673" s="736" t="s">
        <v>2260</v>
      </c>
      <c r="B673" s="828" t="s">
        <v>3284</v>
      </c>
    </row>
    <row r="674" spans="1:2" x14ac:dyDescent="0.25">
      <c r="A674" s="736" t="s">
        <v>2261</v>
      </c>
      <c r="B674" s="828" t="s">
        <v>3285</v>
      </c>
    </row>
    <row r="675" spans="1:2" x14ac:dyDescent="0.25">
      <c r="A675" s="736" t="s">
        <v>2262</v>
      </c>
      <c r="B675" s="828" t="s">
        <v>3286</v>
      </c>
    </row>
    <row r="676" spans="1:2" ht="30" x14ac:dyDescent="0.25">
      <c r="A676" s="736" t="s">
        <v>2263</v>
      </c>
      <c r="B676" s="828" t="s">
        <v>3287</v>
      </c>
    </row>
    <row r="677" spans="1:2" ht="30" x14ac:dyDescent="0.25">
      <c r="A677" s="736" t="s">
        <v>2264</v>
      </c>
      <c r="B677" s="828" t="s">
        <v>3288</v>
      </c>
    </row>
    <row r="678" spans="1:2" ht="30" x14ac:dyDescent="0.25">
      <c r="A678" s="736" t="s">
        <v>2265</v>
      </c>
      <c r="B678" s="828" t="s">
        <v>3289</v>
      </c>
    </row>
    <row r="679" spans="1:2" ht="30" x14ac:dyDescent="0.25">
      <c r="A679" s="736" t="s">
        <v>3290</v>
      </c>
      <c r="B679" s="828" t="s">
        <v>3291</v>
      </c>
    </row>
    <row r="680" spans="1:2" x14ac:dyDescent="0.25">
      <c r="A680" s="260" t="s">
        <v>3292</v>
      </c>
      <c r="B680" s="253" t="s">
        <v>3293</v>
      </c>
    </row>
    <row r="681" spans="1:2" x14ac:dyDescent="0.25">
      <c r="A681" s="260" t="s">
        <v>3294</v>
      </c>
      <c r="B681" s="253" t="s">
        <v>3295</v>
      </c>
    </row>
    <row r="682" spans="1:2" x14ac:dyDescent="0.25">
      <c r="A682" s="260" t="s">
        <v>2267</v>
      </c>
      <c r="B682" s="253" t="s">
        <v>3296</v>
      </c>
    </row>
    <row r="683" spans="1:2" x14ac:dyDescent="0.25">
      <c r="A683" s="260" t="s">
        <v>2268</v>
      </c>
      <c r="B683" s="253" t="s">
        <v>3297</v>
      </c>
    </row>
    <row r="684" spans="1:2" ht="30" x14ac:dyDescent="0.25">
      <c r="A684" s="260" t="s">
        <v>3298</v>
      </c>
      <c r="B684" s="253" t="s">
        <v>3299</v>
      </c>
    </row>
    <row r="685" spans="1:2" ht="30" x14ac:dyDescent="0.25">
      <c r="A685" s="260" t="s">
        <v>3300</v>
      </c>
      <c r="B685" s="253" t="s">
        <v>3301</v>
      </c>
    </row>
    <row r="686" spans="1:2" x14ac:dyDescent="0.25">
      <c r="A686" s="260" t="s">
        <v>2271</v>
      </c>
      <c r="B686" s="253" t="s">
        <v>3302</v>
      </c>
    </row>
    <row r="687" spans="1:2" ht="60" x14ac:dyDescent="0.25">
      <c r="A687" s="867" t="s">
        <v>3303</v>
      </c>
      <c r="B687" s="253" t="s">
        <v>3144</v>
      </c>
    </row>
    <row r="688" spans="1:2" ht="60" x14ac:dyDescent="0.25">
      <c r="A688" s="260" t="s">
        <v>2272</v>
      </c>
      <c r="B688" s="253" t="s">
        <v>2790</v>
      </c>
    </row>
    <row r="689" spans="1:2" ht="60" x14ac:dyDescent="0.25">
      <c r="A689" s="867" t="s">
        <v>3304</v>
      </c>
      <c r="B689" s="253" t="s">
        <v>2790</v>
      </c>
    </row>
    <row r="690" spans="1:2" x14ac:dyDescent="0.25">
      <c r="A690" s="847" t="s">
        <v>2209</v>
      </c>
      <c r="B690" s="848"/>
    </row>
    <row r="691" spans="1:2" x14ac:dyDescent="0.25">
      <c r="A691" s="736" t="s">
        <v>2274</v>
      </c>
      <c r="B691" s="834" t="s">
        <v>3305</v>
      </c>
    </row>
    <row r="692" spans="1:2" ht="30" x14ac:dyDescent="0.25">
      <c r="A692" s="736" t="s">
        <v>2275</v>
      </c>
      <c r="B692" s="834"/>
    </row>
    <row r="693" spans="1:2" ht="30" x14ac:dyDescent="0.25">
      <c r="A693" s="736" t="s">
        <v>3306</v>
      </c>
      <c r="B693" s="834" t="s">
        <v>2988</v>
      </c>
    </row>
    <row r="694" spans="1:2" x14ac:dyDescent="0.25">
      <c r="A694" s="847" t="s">
        <v>2210</v>
      </c>
      <c r="B694" s="848"/>
    </row>
    <row r="695" spans="1:2" ht="30" x14ac:dyDescent="0.25">
      <c r="A695" s="736" t="s">
        <v>2277</v>
      </c>
      <c r="B695" s="834" t="s">
        <v>3307</v>
      </c>
    </row>
    <row r="696" spans="1:2" ht="30" x14ac:dyDescent="0.25">
      <c r="A696" s="736" t="s">
        <v>2278</v>
      </c>
      <c r="B696" s="834" t="s">
        <v>3308</v>
      </c>
    </row>
    <row r="697" spans="1:2" ht="60" x14ac:dyDescent="0.25">
      <c r="A697" s="736" t="s">
        <v>2279</v>
      </c>
      <c r="B697" s="862" t="s">
        <v>3001</v>
      </c>
    </row>
    <row r="698" spans="1:2" x14ac:dyDescent="0.25">
      <c r="A698" s="847" t="s">
        <v>3309</v>
      </c>
      <c r="B698" s="848"/>
    </row>
    <row r="699" spans="1:2" ht="30" x14ac:dyDescent="0.25">
      <c r="A699" s="736" t="s">
        <v>2280</v>
      </c>
      <c r="B699" s="834" t="s">
        <v>3307</v>
      </c>
    </row>
    <row r="700" spans="1:2" ht="30" x14ac:dyDescent="0.25">
      <c r="A700" s="736" t="s">
        <v>2281</v>
      </c>
      <c r="B700" s="834" t="s">
        <v>3308</v>
      </c>
    </row>
    <row r="701" spans="1:2" ht="60" x14ac:dyDescent="0.25">
      <c r="A701" s="736" t="s">
        <v>3310</v>
      </c>
      <c r="B701" s="862" t="s">
        <v>3001</v>
      </c>
    </row>
    <row r="702" spans="1:2" x14ac:dyDescent="0.25">
      <c r="A702" s="847" t="s">
        <v>3311</v>
      </c>
      <c r="B702" s="848"/>
    </row>
    <row r="703" spans="1:2" ht="30" x14ac:dyDescent="0.25">
      <c r="A703" s="736" t="s">
        <v>2283</v>
      </c>
      <c r="B703" s="834" t="s">
        <v>3307</v>
      </c>
    </row>
    <row r="704" spans="1:2" ht="30" x14ac:dyDescent="0.25">
      <c r="A704" s="736" t="s">
        <v>2284</v>
      </c>
      <c r="B704" s="834" t="s">
        <v>3308</v>
      </c>
    </row>
    <row r="705" spans="1:2" ht="60" x14ac:dyDescent="0.25">
      <c r="A705" s="736" t="s">
        <v>2285</v>
      </c>
      <c r="B705" s="862" t="s">
        <v>3001</v>
      </c>
    </row>
    <row r="706" spans="1:2" x14ac:dyDescent="0.25">
      <c r="A706" s="847" t="s">
        <v>3312</v>
      </c>
      <c r="B706" s="848"/>
    </row>
    <row r="707" spans="1:2" ht="30" x14ac:dyDescent="0.25">
      <c r="A707" s="736" t="s">
        <v>2286</v>
      </c>
      <c r="B707" s="834" t="s">
        <v>3307</v>
      </c>
    </row>
    <row r="708" spans="1:2" ht="30" x14ac:dyDescent="0.25">
      <c r="A708" s="736" t="s">
        <v>2287</v>
      </c>
      <c r="B708" s="834" t="s">
        <v>3308</v>
      </c>
    </row>
    <row r="709" spans="1:2" ht="60" x14ac:dyDescent="0.25">
      <c r="A709" s="736" t="s">
        <v>2288</v>
      </c>
      <c r="B709" s="862" t="s">
        <v>3001</v>
      </c>
    </row>
    <row r="710" spans="1:2" x14ac:dyDescent="0.25">
      <c r="A710" s="1255" t="s">
        <v>3313</v>
      </c>
      <c r="B710" s="1256"/>
    </row>
    <row r="711" spans="1:2" x14ac:dyDescent="0.25">
      <c r="A711" s="847" t="s">
        <v>2368</v>
      </c>
      <c r="B711" s="848"/>
    </row>
    <row r="712" spans="1:2" x14ac:dyDescent="0.25">
      <c r="A712" s="865" t="s">
        <v>3314</v>
      </c>
      <c r="B712" s="868"/>
    </row>
    <row r="713" spans="1:2" ht="30" x14ac:dyDescent="0.25">
      <c r="A713" s="263" t="s">
        <v>3315</v>
      </c>
      <c r="B713" s="834" t="s">
        <v>3316</v>
      </c>
    </row>
    <row r="714" spans="1:2" ht="30" x14ac:dyDescent="0.25">
      <c r="A714" s="255" t="s">
        <v>3317</v>
      </c>
      <c r="B714" s="834" t="s">
        <v>3318</v>
      </c>
    </row>
    <row r="715" spans="1:2" x14ac:dyDescent="0.25">
      <c r="A715" s="255" t="s">
        <v>3319</v>
      </c>
      <c r="B715" s="834" t="s">
        <v>3320</v>
      </c>
    </row>
    <row r="716" spans="1:2" x14ac:dyDescent="0.25">
      <c r="A716" s="255" t="s">
        <v>3321</v>
      </c>
      <c r="B716" s="834" t="s">
        <v>3322</v>
      </c>
    </row>
    <row r="717" spans="1:2" ht="30" x14ac:dyDescent="0.25">
      <c r="A717" s="255" t="s">
        <v>3323</v>
      </c>
      <c r="B717" s="834" t="s">
        <v>3324</v>
      </c>
    </row>
    <row r="718" spans="1:2" x14ac:dyDescent="0.25">
      <c r="A718" s="254" t="s">
        <v>3325</v>
      </c>
      <c r="B718" s="253" t="s">
        <v>3326</v>
      </c>
    </row>
    <row r="719" spans="1:2" x14ac:dyDescent="0.25">
      <c r="A719" s="254" t="s">
        <v>3327</v>
      </c>
      <c r="B719" s="253" t="s">
        <v>3328</v>
      </c>
    </row>
    <row r="720" spans="1:2" x14ac:dyDescent="0.25">
      <c r="A720" s="847" t="s">
        <v>2369</v>
      </c>
      <c r="B720" s="848"/>
    </row>
    <row r="721" spans="1:2" ht="30" x14ac:dyDescent="0.25">
      <c r="A721" s="260" t="s">
        <v>3263</v>
      </c>
      <c r="B721" s="834" t="s">
        <v>3329</v>
      </c>
    </row>
    <row r="722" spans="1:2" ht="30" x14ac:dyDescent="0.25">
      <c r="A722" s="260" t="s">
        <v>3265</v>
      </c>
      <c r="B722" s="834" t="s">
        <v>3330</v>
      </c>
    </row>
    <row r="723" spans="1:2" x14ac:dyDescent="0.25">
      <c r="A723" s="255" t="s">
        <v>1905</v>
      </c>
      <c r="B723" s="834" t="s">
        <v>3331</v>
      </c>
    </row>
    <row r="724" spans="1:2" x14ac:dyDescent="0.25">
      <c r="A724" s="255" t="s">
        <v>1906</v>
      </c>
      <c r="B724" s="834" t="s">
        <v>3332</v>
      </c>
    </row>
    <row r="725" spans="1:2" x14ac:dyDescent="0.25">
      <c r="A725" s="264" t="s">
        <v>2249</v>
      </c>
      <c r="B725" s="834" t="s">
        <v>3333</v>
      </c>
    </row>
    <row r="726" spans="1:2" x14ac:dyDescent="0.25">
      <c r="A726" s="255" t="s">
        <v>2386</v>
      </c>
      <c r="B726" s="834" t="s">
        <v>3334</v>
      </c>
    </row>
    <row r="727" spans="1:2" ht="30" x14ac:dyDescent="0.25">
      <c r="A727" s="260" t="s">
        <v>3335</v>
      </c>
      <c r="B727" s="834" t="s">
        <v>3336</v>
      </c>
    </row>
    <row r="728" spans="1:2" ht="30" x14ac:dyDescent="0.25">
      <c r="A728" s="265" t="s">
        <v>3337</v>
      </c>
      <c r="B728" s="834" t="s">
        <v>3338</v>
      </c>
    </row>
    <row r="729" spans="1:2" ht="30" x14ac:dyDescent="0.25">
      <c r="A729" s="266" t="s">
        <v>2389</v>
      </c>
      <c r="B729" s="834" t="s">
        <v>3339</v>
      </c>
    </row>
    <row r="730" spans="1:2" x14ac:dyDescent="0.25">
      <c r="A730" s="847" t="s">
        <v>2370</v>
      </c>
      <c r="B730" s="848"/>
    </row>
    <row r="731" spans="1:2" ht="30" x14ac:dyDescent="0.25">
      <c r="A731" s="255" t="s">
        <v>2390</v>
      </c>
      <c r="B731" s="834" t="s">
        <v>3340</v>
      </c>
    </row>
    <row r="732" spans="1:2" x14ac:dyDescent="0.25">
      <c r="A732" s="255" t="s">
        <v>2391</v>
      </c>
      <c r="B732" s="834" t="s">
        <v>3341</v>
      </c>
    </row>
    <row r="733" spans="1:2" x14ac:dyDescent="0.25">
      <c r="A733" s="255" t="s">
        <v>3342</v>
      </c>
      <c r="B733" s="834" t="s">
        <v>3343</v>
      </c>
    </row>
    <row r="734" spans="1:2" x14ac:dyDescent="0.25">
      <c r="A734" s="847" t="s">
        <v>2371</v>
      </c>
      <c r="B734" s="848"/>
    </row>
    <row r="735" spans="1:2" ht="30" x14ac:dyDescent="0.25">
      <c r="A735" s="260" t="s">
        <v>3344</v>
      </c>
      <c r="B735" s="834" t="s">
        <v>3345</v>
      </c>
    </row>
    <row r="736" spans="1:2" x14ac:dyDescent="0.25">
      <c r="A736" s="260" t="s">
        <v>1923</v>
      </c>
      <c r="B736" s="834" t="s">
        <v>3133</v>
      </c>
    </row>
    <row r="737" spans="1:2" ht="30" x14ac:dyDescent="0.25">
      <c r="A737" s="255" t="s">
        <v>3346</v>
      </c>
      <c r="B737" s="834" t="s">
        <v>3347</v>
      </c>
    </row>
    <row r="738" spans="1:2" x14ac:dyDescent="0.25">
      <c r="A738" s="741" t="s">
        <v>1925</v>
      </c>
      <c r="B738" s="834" t="s">
        <v>2984</v>
      </c>
    </row>
    <row r="739" spans="1:2" x14ac:dyDescent="0.25">
      <c r="A739" s="847" t="s">
        <v>2372</v>
      </c>
      <c r="B739" s="848"/>
    </row>
    <row r="740" spans="1:2" x14ac:dyDescent="0.25">
      <c r="A740" s="260" t="s">
        <v>2395</v>
      </c>
      <c r="B740" s="834" t="s">
        <v>3348</v>
      </c>
    </row>
    <row r="741" spans="1:2" x14ac:dyDescent="0.25">
      <c r="A741" s="260" t="s">
        <v>2396</v>
      </c>
      <c r="B741" s="834" t="s">
        <v>3349</v>
      </c>
    </row>
    <row r="742" spans="1:2" x14ac:dyDescent="0.25">
      <c r="A742" s="260" t="s">
        <v>2267</v>
      </c>
      <c r="B742" s="834" t="s">
        <v>3350</v>
      </c>
    </row>
    <row r="743" spans="1:2" ht="30" x14ac:dyDescent="0.25">
      <c r="A743" s="260" t="s">
        <v>2397</v>
      </c>
      <c r="B743" s="834" t="s">
        <v>3351</v>
      </c>
    </row>
    <row r="744" spans="1:2" ht="30" x14ac:dyDescent="0.25">
      <c r="A744" s="260" t="s">
        <v>3352</v>
      </c>
      <c r="B744" s="834" t="s">
        <v>3192</v>
      </c>
    </row>
    <row r="745" spans="1:2" x14ac:dyDescent="0.25">
      <c r="A745" s="260" t="s">
        <v>2400</v>
      </c>
      <c r="B745" s="834" t="s">
        <v>3144</v>
      </c>
    </row>
    <row r="746" spans="1:2" ht="30" x14ac:dyDescent="0.25">
      <c r="A746" s="260" t="s">
        <v>2401</v>
      </c>
      <c r="B746" s="834" t="s">
        <v>2790</v>
      </c>
    </row>
    <row r="747" spans="1:2" ht="30" x14ac:dyDescent="0.25">
      <c r="A747" s="261" t="s">
        <v>2402</v>
      </c>
      <c r="B747" s="834" t="s">
        <v>2790</v>
      </c>
    </row>
    <row r="748" spans="1:2" x14ac:dyDescent="0.25">
      <c r="A748" s="847" t="s">
        <v>2373</v>
      </c>
      <c r="B748" s="848"/>
    </row>
    <row r="749" spans="1:2" x14ac:dyDescent="0.25">
      <c r="A749" s="869" t="s">
        <v>2403</v>
      </c>
      <c r="B749" s="834" t="s">
        <v>3353</v>
      </c>
    </row>
    <row r="750" spans="1:2" x14ac:dyDescent="0.25">
      <c r="A750" s="869" t="s">
        <v>1939</v>
      </c>
      <c r="B750" s="834"/>
    </row>
    <row r="751" spans="1:2" ht="30" x14ac:dyDescent="0.25">
      <c r="A751" s="835" t="s">
        <v>3354</v>
      </c>
      <c r="B751" s="834" t="s">
        <v>2988</v>
      </c>
    </row>
    <row r="752" spans="1:2" x14ac:dyDescent="0.25">
      <c r="A752" s="847" t="s">
        <v>2374</v>
      </c>
      <c r="B752" s="848"/>
    </row>
    <row r="753" spans="1:2" x14ac:dyDescent="0.25">
      <c r="A753" s="736" t="s">
        <v>3355</v>
      </c>
      <c r="B753" s="834" t="s">
        <v>3356</v>
      </c>
    </row>
    <row r="754" spans="1:2" ht="30" x14ac:dyDescent="0.25">
      <c r="A754" s="736" t="s">
        <v>3357</v>
      </c>
      <c r="B754" s="834" t="s">
        <v>3358</v>
      </c>
    </row>
    <row r="755" spans="1:2" ht="60" x14ac:dyDescent="0.25">
      <c r="A755" s="736" t="s">
        <v>3359</v>
      </c>
      <c r="B755" s="862" t="s">
        <v>3001</v>
      </c>
    </row>
    <row r="756" spans="1:2" x14ac:dyDescent="0.25">
      <c r="A756" s="847" t="s">
        <v>2375</v>
      </c>
      <c r="B756" s="848"/>
    </row>
    <row r="757" spans="1:2" x14ac:dyDescent="0.25">
      <c r="A757" s="736" t="s">
        <v>3355</v>
      </c>
      <c r="B757" s="834" t="s">
        <v>3356</v>
      </c>
    </row>
    <row r="758" spans="1:2" ht="30" x14ac:dyDescent="0.25">
      <c r="A758" s="736" t="s">
        <v>3357</v>
      </c>
      <c r="B758" s="834" t="s">
        <v>3358</v>
      </c>
    </row>
    <row r="759" spans="1:2" ht="60" x14ac:dyDescent="0.25">
      <c r="A759" s="736" t="s">
        <v>3360</v>
      </c>
      <c r="B759" s="862" t="s">
        <v>3001</v>
      </c>
    </row>
    <row r="760" spans="1:2" x14ac:dyDescent="0.25">
      <c r="A760" s="847" t="s">
        <v>2376</v>
      </c>
      <c r="B760" s="848"/>
    </row>
    <row r="761" spans="1:2" x14ac:dyDescent="0.25">
      <c r="A761" s="736" t="s">
        <v>3355</v>
      </c>
      <c r="B761" s="834" t="s">
        <v>3356</v>
      </c>
    </row>
    <row r="762" spans="1:2" ht="30" x14ac:dyDescent="0.25">
      <c r="A762" s="736" t="s">
        <v>3357</v>
      </c>
      <c r="B762" s="834" t="s">
        <v>3358</v>
      </c>
    </row>
    <row r="763" spans="1:2" ht="60" x14ac:dyDescent="0.25">
      <c r="A763" s="736" t="s">
        <v>3361</v>
      </c>
      <c r="B763" s="862" t="s">
        <v>3001</v>
      </c>
    </row>
    <row r="764" spans="1:2" x14ac:dyDescent="0.25">
      <c r="A764" s="847" t="s">
        <v>2377</v>
      </c>
      <c r="B764" s="848"/>
    </row>
    <row r="765" spans="1:2" x14ac:dyDescent="0.25">
      <c r="A765" s="736" t="s">
        <v>3355</v>
      </c>
      <c r="B765" s="834" t="s">
        <v>3356</v>
      </c>
    </row>
    <row r="766" spans="1:2" ht="30" x14ac:dyDescent="0.25">
      <c r="A766" s="736" t="s">
        <v>3357</v>
      </c>
      <c r="B766" s="834" t="s">
        <v>3358</v>
      </c>
    </row>
    <row r="767" spans="1:2" ht="60" x14ac:dyDescent="0.25">
      <c r="A767" s="736" t="s">
        <v>3362</v>
      </c>
      <c r="B767" s="862" t="s">
        <v>3001</v>
      </c>
    </row>
    <row r="768" spans="1:2" x14ac:dyDescent="0.25">
      <c r="A768" s="1255" t="s">
        <v>3363</v>
      </c>
      <c r="B768" s="1259"/>
    </row>
    <row r="769" spans="1:2" x14ac:dyDescent="0.25">
      <c r="A769" s="847" t="s">
        <v>2482</v>
      </c>
      <c r="B769" s="848"/>
    </row>
    <row r="770" spans="1:2" x14ac:dyDescent="0.25">
      <c r="A770" s="865" t="s">
        <v>3314</v>
      </c>
      <c r="B770" s="868"/>
    </row>
    <row r="771" spans="1:2" x14ac:dyDescent="0.25">
      <c r="A771" s="260" t="s">
        <v>2493</v>
      </c>
      <c r="B771" s="834" t="s">
        <v>3364</v>
      </c>
    </row>
    <row r="772" spans="1:2" x14ac:dyDescent="0.25">
      <c r="A772" s="260" t="s">
        <v>2494</v>
      </c>
      <c r="B772" s="834" t="s">
        <v>3365</v>
      </c>
    </row>
    <row r="773" spans="1:2" x14ac:dyDescent="0.25">
      <c r="A773" s="260" t="s">
        <v>2495</v>
      </c>
      <c r="B773" s="834" t="s">
        <v>3366</v>
      </c>
    </row>
    <row r="774" spans="1:2" x14ac:dyDescent="0.25">
      <c r="A774" s="260" t="s">
        <v>2496</v>
      </c>
      <c r="B774" s="834" t="s">
        <v>3367</v>
      </c>
    </row>
    <row r="775" spans="1:2" x14ac:dyDescent="0.25">
      <c r="A775" s="260" t="s">
        <v>3368</v>
      </c>
      <c r="B775" s="834" t="s">
        <v>3369</v>
      </c>
    </row>
    <row r="776" spans="1:2" x14ac:dyDescent="0.25">
      <c r="A776" s="736" t="s">
        <v>3370</v>
      </c>
      <c r="B776" s="834" t="s">
        <v>3371</v>
      </c>
    </row>
    <row r="777" spans="1:2" x14ac:dyDescent="0.25">
      <c r="A777" s="736" t="s">
        <v>3372</v>
      </c>
      <c r="B777" s="834" t="s">
        <v>3373</v>
      </c>
    </row>
    <row r="778" spans="1:2" ht="30" x14ac:dyDescent="0.25">
      <c r="A778" s="736" t="s">
        <v>3374</v>
      </c>
      <c r="B778" s="834" t="s">
        <v>3375</v>
      </c>
    </row>
    <row r="779" spans="1:2" x14ac:dyDescent="0.25">
      <c r="A779" s="736" t="s">
        <v>2501</v>
      </c>
      <c r="B779" s="834" t="s">
        <v>3376</v>
      </c>
    </row>
    <row r="780" spans="1:2" ht="30" x14ac:dyDescent="0.25">
      <c r="A780" s="736" t="s">
        <v>2961</v>
      </c>
      <c r="B780" s="834" t="s">
        <v>3377</v>
      </c>
    </row>
    <row r="781" spans="1:2" x14ac:dyDescent="0.25">
      <c r="A781" s="260" t="s">
        <v>583</v>
      </c>
      <c r="B781" s="826" t="s">
        <v>2963</v>
      </c>
    </row>
    <row r="782" spans="1:2" x14ac:dyDescent="0.25">
      <c r="A782" s="260" t="s">
        <v>3378</v>
      </c>
      <c r="B782" s="826" t="s">
        <v>3379</v>
      </c>
    </row>
    <row r="783" spans="1:2" x14ac:dyDescent="0.25">
      <c r="A783" s="260" t="s">
        <v>3380</v>
      </c>
      <c r="B783" s="826" t="s">
        <v>3381</v>
      </c>
    </row>
    <row r="784" spans="1:2" x14ac:dyDescent="0.25">
      <c r="A784" s="254" t="s">
        <v>3382</v>
      </c>
      <c r="B784" s="253" t="s">
        <v>3383</v>
      </c>
    </row>
    <row r="785" spans="1:2" x14ac:dyDescent="0.25">
      <c r="A785" s="254" t="s">
        <v>3384</v>
      </c>
      <c r="B785" s="253" t="s">
        <v>3385</v>
      </c>
    </row>
    <row r="786" spans="1:2" x14ac:dyDescent="0.25">
      <c r="A786" s="847" t="s">
        <v>2483</v>
      </c>
      <c r="B786" s="848"/>
    </row>
    <row r="787" spans="1:2" ht="30" x14ac:dyDescent="0.25">
      <c r="A787" s="260" t="s">
        <v>3263</v>
      </c>
      <c r="B787" s="826" t="s">
        <v>3386</v>
      </c>
    </row>
    <row r="788" spans="1:2" ht="30" x14ac:dyDescent="0.25">
      <c r="A788" s="260" t="s">
        <v>3265</v>
      </c>
      <c r="B788" s="826" t="s">
        <v>3387</v>
      </c>
    </row>
    <row r="789" spans="1:2" x14ac:dyDescent="0.25">
      <c r="A789" s="260" t="s">
        <v>1905</v>
      </c>
      <c r="B789" s="826" t="s">
        <v>3388</v>
      </c>
    </row>
    <row r="790" spans="1:2" x14ac:dyDescent="0.25">
      <c r="A790" s="260" t="s">
        <v>1906</v>
      </c>
      <c r="B790" s="826" t="s">
        <v>3389</v>
      </c>
    </row>
    <row r="791" spans="1:2" x14ac:dyDescent="0.25">
      <c r="A791" s="267" t="s">
        <v>2249</v>
      </c>
      <c r="B791" s="826" t="s">
        <v>3390</v>
      </c>
    </row>
    <row r="792" spans="1:2" x14ac:dyDescent="0.25">
      <c r="A792" s="260" t="s">
        <v>2386</v>
      </c>
      <c r="B792" s="826" t="s">
        <v>3391</v>
      </c>
    </row>
    <row r="793" spans="1:2" ht="30" x14ac:dyDescent="0.25">
      <c r="A793" s="260" t="s">
        <v>3392</v>
      </c>
      <c r="B793" s="826" t="s">
        <v>3393</v>
      </c>
    </row>
    <row r="794" spans="1:2" ht="30" x14ac:dyDescent="0.25">
      <c r="A794" s="260" t="s">
        <v>3394</v>
      </c>
      <c r="B794" s="826" t="s">
        <v>3395</v>
      </c>
    </row>
    <row r="795" spans="1:2" x14ac:dyDescent="0.25">
      <c r="A795" s="266" t="s">
        <v>3396</v>
      </c>
      <c r="B795" s="826" t="s">
        <v>3397</v>
      </c>
    </row>
    <row r="796" spans="1:2" x14ac:dyDescent="0.25">
      <c r="A796" s="847" t="s">
        <v>2484</v>
      </c>
      <c r="B796" s="848"/>
    </row>
    <row r="797" spans="1:2" x14ac:dyDescent="0.25">
      <c r="A797" s="255" t="s">
        <v>2390</v>
      </c>
      <c r="B797" s="826" t="s">
        <v>3398</v>
      </c>
    </row>
    <row r="798" spans="1:2" x14ac:dyDescent="0.25">
      <c r="A798" s="260" t="s">
        <v>2510</v>
      </c>
      <c r="B798" s="826" t="s">
        <v>3399</v>
      </c>
    </row>
    <row r="799" spans="1:2" x14ac:dyDescent="0.25">
      <c r="A799" s="255" t="s">
        <v>3400</v>
      </c>
      <c r="B799" s="826" t="s">
        <v>3401</v>
      </c>
    </row>
    <row r="800" spans="1:2" x14ac:dyDescent="0.25">
      <c r="A800" s="260" t="s">
        <v>3402</v>
      </c>
      <c r="B800" s="826" t="s">
        <v>3403</v>
      </c>
    </row>
    <row r="801" spans="1:2" x14ac:dyDescent="0.25">
      <c r="A801" s="847" t="s">
        <v>2485</v>
      </c>
      <c r="B801" s="848"/>
    </row>
    <row r="802" spans="1:2" ht="30" x14ac:dyDescent="0.25">
      <c r="A802" s="260" t="s">
        <v>3404</v>
      </c>
      <c r="B802" s="826" t="s">
        <v>3405</v>
      </c>
    </row>
    <row r="803" spans="1:2" x14ac:dyDescent="0.25">
      <c r="A803" s="260" t="s">
        <v>1923</v>
      </c>
      <c r="B803" s="826" t="s">
        <v>3133</v>
      </c>
    </row>
    <row r="804" spans="1:2" ht="30" x14ac:dyDescent="0.25">
      <c r="A804" s="260" t="s">
        <v>3406</v>
      </c>
      <c r="B804" s="826" t="s">
        <v>3407</v>
      </c>
    </row>
    <row r="805" spans="1:2" x14ac:dyDescent="0.25">
      <c r="A805" s="736" t="s">
        <v>1925</v>
      </c>
      <c r="B805" s="826" t="s">
        <v>2984</v>
      </c>
    </row>
    <row r="806" spans="1:2" x14ac:dyDescent="0.25">
      <c r="A806" s="847" t="s">
        <v>2486</v>
      </c>
      <c r="B806" s="848"/>
    </row>
    <row r="807" spans="1:2" x14ac:dyDescent="0.25">
      <c r="A807" s="260" t="s">
        <v>2515</v>
      </c>
      <c r="B807" s="826" t="s">
        <v>3408</v>
      </c>
    </row>
    <row r="808" spans="1:2" x14ac:dyDescent="0.25">
      <c r="A808" s="260" t="s">
        <v>2516</v>
      </c>
      <c r="B808" s="826" t="s">
        <v>3409</v>
      </c>
    </row>
    <row r="809" spans="1:2" x14ac:dyDescent="0.25">
      <c r="A809" s="260" t="s">
        <v>3410</v>
      </c>
      <c r="B809" s="826" t="s">
        <v>3411</v>
      </c>
    </row>
    <row r="810" spans="1:2" x14ac:dyDescent="0.25">
      <c r="A810" s="260" t="s">
        <v>2518</v>
      </c>
      <c r="B810" s="826" t="s">
        <v>3412</v>
      </c>
    </row>
    <row r="811" spans="1:2" x14ac:dyDescent="0.25">
      <c r="A811" s="260" t="s">
        <v>2267</v>
      </c>
      <c r="B811" s="826" t="s">
        <v>3192</v>
      </c>
    </row>
    <row r="812" spans="1:2" x14ac:dyDescent="0.25">
      <c r="A812" s="260" t="s">
        <v>2268</v>
      </c>
      <c r="B812" s="826" t="s">
        <v>3194</v>
      </c>
    </row>
    <row r="813" spans="1:2" ht="30" x14ac:dyDescent="0.25">
      <c r="A813" s="260" t="s">
        <v>3413</v>
      </c>
      <c r="B813" s="826" t="s">
        <v>3414</v>
      </c>
    </row>
    <row r="814" spans="1:2" ht="30" x14ac:dyDescent="0.25">
      <c r="A814" s="260" t="s">
        <v>3415</v>
      </c>
      <c r="B814" s="826" t="s">
        <v>3416</v>
      </c>
    </row>
    <row r="815" spans="1:2" x14ac:dyDescent="0.25">
      <c r="A815" s="260" t="s">
        <v>2522</v>
      </c>
      <c r="B815" s="826" t="s">
        <v>3144</v>
      </c>
    </row>
    <row r="816" spans="1:2" x14ac:dyDescent="0.25">
      <c r="A816" s="260" t="s">
        <v>2523</v>
      </c>
      <c r="B816" s="826" t="s">
        <v>2790</v>
      </c>
    </row>
    <row r="817" spans="1:2" x14ac:dyDescent="0.25">
      <c r="A817" s="261" t="s">
        <v>2524</v>
      </c>
      <c r="B817" s="827" t="s">
        <v>2790</v>
      </c>
    </row>
    <row r="818" spans="1:2" x14ac:dyDescent="0.25">
      <c r="A818" s="847" t="s">
        <v>2487</v>
      </c>
      <c r="B818" s="848"/>
    </row>
    <row r="819" spans="1:2" x14ac:dyDescent="0.25">
      <c r="A819" s="851" t="s">
        <v>2525</v>
      </c>
      <c r="B819" s="834" t="s">
        <v>3417</v>
      </c>
    </row>
    <row r="820" spans="1:2" x14ac:dyDescent="0.25">
      <c r="A820" s="851" t="s">
        <v>3418</v>
      </c>
      <c r="B820" s="834" t="s">
        <v>2988</v>
      </c>
    </row>
    <row r="821" spans="1:2" x14ac:dyDescent="0.25">
      <c r="A821" s="847" t="s">
        <v>2488</v>
      </c>
      <c r="B821" s="848"/>
    </row>
    <row r="822" spans="1:2" x14ac:dyDescent="0.25">
      <c r="A822" s="851" t="s">
        <v>3419</v>
      </c>
      <c r="B822" s="834" t="s">
        <v>3420</v>
      </c>
    </row>
    <row r="823" spans="1:2" x14ac:dyDescent="0.25">
      <c r="A823" s="851" t="s">
        <v>3421</v>
      </c>
      <c r="B823" s="834" t="s">
        <v>3422</v>
      </c>
    </row>
    <row r="824" spans="1:2" x14ac:dyDescent="0.25">
      <c r="A824" s="851" t="s">
        <v>3423</v>
      </c>
      <c r="B824" s="834" t="s">
        <v>3424</v>
      </c>
    </row>
    <row r="825" spans="1:2" ht="30" x14ac:dyDescent="0.25">
      <c r="A825" s="850" t="s">
        <v>3425</v>
      </c>
      <c r="B825" s="834" t="s">
        <v>3153</v>
      </c>
    </row>
    <row r="826" spans="1:2" ht="60" x14ac:dyDescent="0.25">
      <c r="A826" s="850" t="s">
        <v>3426</v>
      </c>
      <c r="B826" s="862" t="s">
        <v>3001</v>
      </c>
    </row>
    <row r="827" spans="1:2" x14ac:dyDescent="0.25">
      <c r="A827" s="847" t="s">
        <v>2489</v>
      </c>
      <c r="B827" s="848"/>
    </row>
    <row r="828" spans="1:2" x14ac:dyDescent="0.25">
      <c r="A828" s="851" t="s">
        <v>3419</v>
      </c>
      <c r="B828" s="834" t="s">
        <v>3420</v>
      </c>
    </row>
    <row r="829" spans="1:2" x14ac:dyDescent="0.25">
      <c r="A829" s="851" t="s">
        <v>3421</v>
      </c>
      <c r="B829" s="834" t="s">
        <v>3422</v>
      </c>
    </row>
    <row r="830" spans="1:2" x14ac:dyDescent="0.25">
      <c r="A830" s="851" t="s">
        <v>3423</v>
      </c>
      <c r="B830" s="834" t="s">
        <v>3424</v>
      </c>
    </row>
    <row r="831" spans="1:2" ht="30" x14ac:dyDescent="0.25">
      <c r="A831" s="850" t="s">
        <v>3425</v>
      </c>
      <c r="B831" s="834" t="s">
        <v>3153</v>
      </c>
    </row>
    <row r="832" spans="1:2" ht="60" x14ac:dyDescent="0.25">
      <c r="A832" s="850" t="s">
        <v>3426</v>
      </c>
      <c r="B832" s="862" t="s">
        <v>3001</v>
      </c>
    </row>
    <row r="833" spans="1:2" x14ac:dyDescent="0.25">
      <c r="A833" s="847" t="s">
        <v>2490</v>
      </c>
      <c r="B833" s="848"/>
    </row>
    <row r="834" spans="1:2" x14ac:dyDescent="0.25">
      <c r="A834" s="851" t="s">
        <v>3419</v>
      </c>
      <c r="B834" s="834" t="s">
        <v>3420</v>
      </c>
    </row>
    <row r="835" spans="1:2" x14ac:dyDescent="0.25">
      <c r="A835" s="851" t="s">
        <v>3421</v>
      </c>
      <c r="B835" s="834" t="s">
        <v>3422</v>
      </c>
    </row>
    <row r="836" spans="1:2" x14ac:dyDescent="0.25">
      <c r="A836" s="851" t="s">
        <v>3423</v>
      </c>
      <c r="B836" s="834" t="s">
        <v>3424</v>
      </c>
    </row>
    <row r="837" spans="1:2" ht="30" x14ac:dyDescent="0.25">
      <c r="A837" s="850" t="s">
        <v>3425</v>
      </c>
      <c r="B837" s="834" t="s">
        <v>3153</v>
      </c>
    </row>
    <row r="838" spans="1:2" ht="60" x14ac:dyDescent="0.25">
      <c r="A838" s="850" t="s">
        <v>3426</v>
      </c>
      <c r="B838" s="862" t="s">
        <v>3001</v>
      </c>
    </row>
    <row r="839" spans="1:2" x14ac:dyDescent="0.25">
      <c r="A839" s="847" t="s">
        <v>2491</v>
      </c>
      <c r="B839" s="848"/>
    </row>
    <row r="840" spans="1:2" x14ac:dyDescent="0.25">
      <c r="A840" s="851" t="s">
        <v>3419</v>
      </c>
      <c r="B840" s="834" t="s">
        <v>3420</v>
      </c>
    </row>
    <row r="841" spans="1:2" x14ac:dyDescent="0.25">
      <c r="A841" s="851" t="s">
        <v>3421</v>
      </c>
      <c r="B841" s="834" t="s">
        <v>3422</v>
      </c>
    </row>
    <row r="842" spans="1:2" x14ac:dyDescent="0.25">
      <c r="A842" s="851" t="s">
        <v>3423</v>
      </c>
      <c r="B842" s="834" t="s">
        <v>3424</v>
      </c>
    </row>
    <row r="843" spans="1:2" ht="30" x14ac:dyDescent="0.25">
      <c r="A843" s="850" t="s">
        <v>3425</v>
      </c>
      <c r="B843" s="834" t="s">
        <v>3153</v>
      </c>
    </row>
    <row r="844" spans="1:2" ht="60" x14ac:dyDescent="0.25">
      <c r="A844" s="850" t="s">
        <v>3426</v>
      </c>
      <c r="B844" s="862" t="s">
        <v>3001</v>
      </c>
    </row>
    <row r="845" spans="1:2" x14ac:dyDescent="0.25">
      <c r="A845" s="1255" t="s">
        <v>3427</v>
      </c>
      <c r="B845" s="1259"/>
    </row>
    <row r="846" spans="1:2" ht="30" x14ac:dyDescent="0.25">
      <c r="A846" s="527" t="s">
        <v>3428</v>
      </c>
      <c r="B846" s="253" t="s">
        <v>3153</v>
      </c>
    </row>
    <row r="847" spans="1:2" ht="90" x14ac:dyDescent="0.25">
      <c r="A847" s="1218" t="s">
        <v>3429</v>
      </c>
      <c r="B847" s="253" t="s">
        <v>3430</v>
      </c>
    </row>
    <row r="848" spans="1:2" ht="15" customHeight="1" x14ac:dyDescent="0.25">
      <c r="A848" s="1260" t="s">
        <v>3431</v>
      </c>
      <c r="B848" s="1261"/>
    </row>
    <row r="849" spans="1:2" x14ac:dyDescent="0.25">
      <c r="A849" s="1188" t="s">
        <v>2622</v>
      </c>
      <c r="B849" s="1189"/>
    </row>
    <row r="850" spans="1:2" x14ac:dyDescent="0.25">
      <c r="A850" s="1190" t="s">
        <v>347</v>
      </c>
      <c r="B850" s="531" t="s">
        <v>3432</v>
      </c>
    </row>
    <row r="851" spans="1:2" x14ac:dyDescent="0.25">
      <c r="A851" s="1190" t="s">
        <v>348</v>
      </c>
      <c r="B851" s="531" t="s">
        <v>3433</v>
      </c>
    </row>
    <row r="852" spans="1:2" x14ac:dyDescent="0.25">
      <c r="A852" s="1190" t="s">
        <v>349</v>
      </c>
      <c r="B852" s="531" t="s">
        <v>3434</v>
      </c>
    </row>
    <row r="853" spans="1:2" x14ac:dyDescent="0.25">
      <c r="A853" s="1190" t="s">
        <v>3435</v>
      </c>
      <c r="B853" s="531" t="s">
        <v>3436</v>
      </c>
    </row>
    <row r="854" spans="1:2" x14ac:dyDescent="0.25">
      <c r="A854" s="1188" t="s">
        <v>2628</v>
      </c>
      <c r="B854" s="1189"/>
    </row>
    <row r="855" spans="1:2" x14ac:dyDescent="0.25">
      <c r="A855" s="1191" t="s">
        <v>2867</v>
      </c>
      <c r="B855" s="531" t="s">
        <v>2869</v>
      </c>
    </row>
    <row r="856" spans="1:2" x14ac:dyDescent="0.25">
      <c r="A856" s="1188" t="s">
        <v>2639</v>
      </c>
      <c r="B856" s="1189"/>
    </row>
    <row r="857" spans="1:2" x14ac:dyDescent="0.25">
      <c r="A857" s="1192" t="s">
        <v>2867</v>
      </c>
      <c r="B857" s="1193" t="s">
        <v>3437</v>
      </c>
    </row>
  </sheetData>
  <sheetProtection sheet="1" objects="1" scenarios="1" formatCells="0" formatColumns="0" formatRows="0" sort="0" autoFilter="0"/>
  <mergeCells count="3">
    <mergeCell ref="A1:B1"/>
    <mergeCell ref="A2:B2"/>
    <mergeCell ref="A4:B4"/>
  </mergeCells>
  <printOptions horizontalCentered="1"/>
  <pageMargins left="0.85" right="0.85" top="0.85" bottom="0.5" header="0.3" footer="0.3"/>
  <pageSetup scale="69" fitToHeight="0" orientation="portrait" horizontalDpi="300" verticalDpi="300" r:id="rId1"/>
  <headerFooter>
    <oddHeader>&amp;L&amp;G&amp;ROMB Control Number: 2060-0754
Expiration Date: 9/30/2028</oddHeader>
    <oddFooter>&amp;LEPA Form Number: 5900-721</oddFooter>
    <firstHeader xml:space="preserve">&amp;LOMB Control Number: 2060-NEW
Expiration Date: MM/DD/YYYY&amp;RU.S. EPA Office of Transportation and Air Quality 
Transportation and Climate Division
</firstHead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39B7B-8AAE-4BB3-8973-03E0754247BF}">
  <dimension ref="A1:CF432"/>
  <sheetViews>
    <sheetView topLeftCell="CC1" workbookViewId="0">
      <selection activeCell="CF3" sqref="CF3"/>
    </sheetView>
  </sheetViews>
  <sheetFormatPr defaultRowHeight="24.75" customHeight="1" x14ac:dyDescent="0.25"/>
  <cols>
    <col min="1" max="1" width="22.28515625" style="23" customWidth="1"/>
    <col min="2" max="2" width="1.5703125" style="22" customWidth="1"/>
    <col min="3" max="3" width="24.42578125" style="23" customWidth="1"/>
    <col min="4" max="4" width="1.42578125" style="23" customWidth="1"/>
    <col min="5" max="5" width="44.42578125" style="23" customWidth="1"/>
    <col min="6" max="6" width="1.85546875" customWidth="1"/>
    <col min="7" max="7" width="30.28515625" customWidth="1"/>
    <col min="8" max="8" width="1.85546875" customWidth="1"/>
    <col min="9" max="9" width="32.85546875" customWidth="1"/>
    <col min="10" max="10" width="1.7109375" customWidth="1"/>
    <col min="11" max="11" width="32.85546875" customWidth="1"/>
    <col min="12" max="12" width="1.85546875" customWidth="1"/>
    <col min="13" max="13" width="40.85546875" customWidth="1"/>
    <col min="14" max="14" width="1.85546875" style="6" customWidth="1"/>
    <col min="15" max="18" width="40.85546875" customWidth="1"/>
    <col min="19" max="19" width="1.85546875" customWidth="1"/>
    <col min="20" max="20" width="16.85546875" style="5" bestFit="1" customWidth="1"/>
    <col min="21" max="21" width="13.5703125" style="5" bestFit="1" customWidth="1"/>
    <col min="22" max="22" width="15.28515625" style="8" customWidth="1"/>
    <col min="23" max="23" width="14.7109375" style="5" customWidth="1"/>
    <col min="24" max="24" width="29.140625" style="5" bestFit="1" customWidth="1"/>
    <col min="25" max="25" width="23.140625" style="5" customWidth="1"/>
    <col min="26" max="26" width="19" style="5" customWidth="1"/>
    <col min="27" max="27" width="12.7109375" style="5" customWidth="1"/>
    <col min="28" max="28" width="2.140625" customWidth="1"/>
    <col min="29" max="29" width="18.28515625" customWidth="1"/>
    <col min="30" max="30" width="29.5703125" customWidth="1"/>
    <col min="31" max="31" width="16.140625" customWidth="1"/>
    <col min="32" max="32" width="3" customWidth="1"/>
    <col min="33" max="33" width="50.5703125" customWidth="1"/>
    <col min="34" max="34" width="3" customWidth="1"/>
    <col min="35" max="35" width="42.85546875" bestFit="1" customWidth="1"/>
    <col min="36" max="36" width="2.42578125" customWidth="1"/>
    <col min="37" max="37" width="24" customWidth="1"/>
    <col min="38" max="38" width="34.85546875" customWidth="1"/>
    <col min="39" max="39" width="26.42578125" customWidth="1"/>
    <col min="40" max="40" width="4.140625" customWidth="1"/>
    <col min="41" max="41" width="42.85546875" customWidth="1"/>
    <col min="42" max="42" width="3.42578125" style="6" customWidth="1"/>
    <col min="43" max="43" width="42.85546875" customWidth="1"/>
    <col min="44" max="44" width="2.140625" customWidth="1"/>
    <col min="45" max="45" width="45.5703125" bestFit="1" customWidth="1"/>
    <col min="46" max="46" width="1.85546875" customWidth="1"/>
    <col min="47" max="47" width="46" customWidth="1"/>
    <col min="48" max="48" width="46.42578125" customWidth="1"/>
    <col min="49" max="49" width="1.85546875" customWidth="1"/>
    <col min="50" max="50" width="34.28515625" customWidth="1"/>
    <col min="51" max="51" width="1.42578125" customWidth="1"/>
    <col min="52" max="52" width="33" style="23" customWidth="1"/>
    <col min="53" max="53" width="2.140625" customWidth="1"/>
    <col min="54" max="54" width="50.42578125" style="23" customWidth="1"/>
    <col min="55" max="55" width="1.85546875" customWidth="1"/>
    <col min="56" max="56" width="55.42578125" customWidth="1"/>
    <col min="57" max="57" width="47.140625" customWidth="1"/>
    <col min="58" max="58" width="1.85546875" customWidth="1"/>
    <col min="59" max="59" width="41" customWidth="1"/>
    <col min="60" max="60" width="1.85546875" customWidth="1"/>
    <col min="61" max="61" width="32.140625" customWidth="1"/>
    <col min="62" max="62" width="1.85546875" customWidth="1"/>
    <col min="63" max="63" width="20.5703125" customWidth="1"/>
    <col min="64" max="64" width="2.28515625" customWidth="1"/>
    <col min="65" max="65" width="30.140625" customWidth="1"/>
    <col min="66" max="66" width="35.5703125" customWidth="1"/>
    <col min="67" max="67" width="36.28515625" customWidth="1"/>
    <col min="69" max="69" width="41" customWidth="1"/>
    <col min="71" max="71" width="25.85546875" bestFit="1" customWidth="1"/>
    <col min="73" max="74" width="19.42578125" customWidth="1"/>
    <col min="77" max="77" width="3.42578125" customWidth="1"/>
    <col min="79" max="79" width="2.140625" customWidth="1"/>
    <col min="80" max="82" width="20.28515625" customWidth="1"/>
    <col min="83" max="83" width="30.42578125" bestFit="1" customWidth="1"/>
    <col min="84" max="84" width="41.42578125" bestFit="1" customWidth="1"/>
  </cols>
  <sheetData>
    <row r="1" spans="1:84" ht="14.45" customHeight="1" x14ac:dyDescent="0.25">
      <c r="T1" s="26"/>
      <c r="U1" s="26"/>
      <c r="W1" s="26"/>
      <c r="X1" s="26"/>
      <c r="Y1" s="26"/>
      <c r="Z1" s="26"/>
      <c r="AA1" s="26"/>
      <c r="AI1" s="1466" t="s">
        <v>3438</v>
      </c>
      <c r="AJ1" s="1466"/>
      <c r="AK1" s="1466"/>
      <c r="AL1" s="1466"/>
      <c r="AM1" s="1466"/>
      <c r="BM1" s="1467" t="s">
        <v>3439</v>
      </c>
      <c r="BN1" s="1467"/>
      <c r="BO1" s="1467"/>
      <c r="BU1" s="1277" t="s">
        <v>3440</v>
      </c>
      <c r="BV1" s="1277"/>
    </row>
    <row r="2" spans="1:84" s="3" customFormat="1" ht="60" x14ac:dyDescent="0.25">
      <c r="A2" s="149" t="s">
        <v>3441</v>
      </c>
      <c r="B2" s="150"/>
      <c r="C2" s="149" t="s">
        <v>3442</v>
      </c>
      <c r="D2" s="151"/>
      <c r="E2" s="152" t="s">
        <v>3443</v>
      </c>
      <c r="F2" s="150"/>
      <c r="G2" s="152" t="s">
        <v>3444</v>
      </c>
      <c r="H2" s="150"/>
      <c r="I2" s="149" t="s">
        <v>3445</v>
      </c>
      <c r="J2" s="151"/>
      <c r="K2" s="152" t="s">
        <v>3446</v>
      </c>
      <c r="L2" s="150"/>
      <c r="M2" s="1276" t="s">
        <v>3447</v>
      </c>
      <c r="N2" s="153"/>
      <c r="O2" s="1465" t="s">
        <v>3448</v>
      </c>
      <c r="P2" s="1465"/>
      <c r="Q2" s="1465"/>
      <c r="R2" s="1465"/>
      <c r="S2" s="150"/>
      <c r="T2" s="154" t="s">
        <v>3449</v>
      </c>
      <c r="U2" s="154" t="s">
        <v>3450</v>
      </c>
      <c r="V2" s="155" t="s">
        <v>3451</v>
      </c>
      <c r="W2" s="154" t="s">
        <v>3452</v>
      </c>
      <c r="X2" s="154" t="s">
        <v>3453</v>
      </c>
      <c r="Y2" s="154" t="s">
        <v>447</v>
      </c>
      <c r="Z2" s="156" t="s">
        <v>535</v>
      </c>
      <c r="AA2" s="156" t="s">
        <v>3454</v>
      </c>
      <c r="AC2" s="489" t="s">
        <v>3447</v>
      </c>
      <c r="AD2" s="489" t="s">
        <v>3455</v>
      </c>
      <c r="AE2" s="489" t="s">
        <v>3456</v>
      </c>
      <c r="AG2" s="489" t="s">
        <v>3457</v>
      </c>
      <c r="AI2" s="489" t="s">
        <v>3458</v>
      </c>
      <c r="AJ2" s="489"/>
      <c r="AK2" s="490" t="s">
        <v>3459</v>
      </c>
      <c r="AL2" s="490" t="s">
        <v>3460</v>
      </c>
      <c r="AM2" s="489" t="s">
        <v>3452</v>
      </c>
      <c r="AO2" s="491" t="s">
        <v>3461</v>
      </c>
      <c r="AP2" s="572"/>
      <c r="AQ2" s="491" t="s">
        <v>3462</v>
      </c>
      <c r="AS2" s="492" t="s">
        <v>3463</v>
      </c>
      <c r="AT2" s="157"/>
      <c r="AU2" s="492" t="s">
        <v>3464</v>
      </c>
      <c r="AV2" s="492" t="s">
        <v>3465</v>
      </c>
      <c r="AW2" s="104"/>
      <c r="AX2" s="492" t="s">
        <v>3466</v>
      </c>
      <c r="AY2" s="493"/>
      <c r="AZ2" s="494" t="s">
        <v>3467</v>
      </c>
      <c r="BB2" s="494" t="s">
        <v>3468</v>
      </c>
      <c r="BD2" s="494" t="s">
        <v>3469</v>
      </c>
      <c r="BE2" s="494" t="s">
        <v>3470</v>
      </c>
      <c r="BG2" s="494" t="s">
        <v>3471</v>
      </c>
      <c r="BI2" s="494" t="s">
        <v>3472</v>
      </c>
      <c r="BK2" s="494" t="s">
        <v>3473</v>
      </c>
      <c r="BM2" s="494" t="s">
        <v>3474</v>
      </c>
      <c r="BN2" s="494" t="s">
        <v>3475</v>
      </c>
      <c r="BO2" s="494" t="s">
        <v>3476</v>
      </c>
      <c r="BQ2" s="494" t="s">
        <v>3477</v>
      </c>
      <c r="BS2" s="494" t="s">
        <v>3478</v>
      </c>
      <c r="BU2" s="494" t="s">
        <v>3479</v>
      </c>
      <c r="BV2" s="800"/>
      <c r="BX2" s="494" t="s">
        <v>447</v>
      </c>
      <c r="BZ2" s="494" t="s">
        <v>3480</v>
      </c>
      <c r="CB2" s="1214" t="s">
        <v>3481</v>
      </c>
      <c r="CC2" s="1214" t="s">
        <v>3482</v>
      </c>
      <c r="CD2" s="1214" t="s">
        <v>3483</v>
      </c>
      <c r="CE2" s="1214" t="s">
        <v>3484</v>
      </c>
      <c r="CF2" s="1214" t="s">
        <v>3485</v>
      </c>
    </row>
    <row r="3" spans="1:84" ht="30" x14ac:dyDescent="0.25">
      <c r="A3" s="23" t="s">
        <v>3486</v>
      </c>
      <c r="C3" s="23" t="s">
        <v>3487</v>
      </c>
      <c r="E3" s="23" t="s">
        <v>3488</v>
      </c>
      <c r="G3" s="23" t="s">
        <v>3489</v>
      </c>
      <c r="I3" s="23" t="s">
        <v>3490</v>
      </c>
      <c r="J3" s="23"/>
      <c r="K3" s="23" t="s">
        <v>3491</v>
      </c>
      <c r="M3" s="17" t="s">
        <v>3492</v>
      </c>
      <c r="N3" s="95"/>
      <c r="O3" s="96" t="s">
        <v>3492</v>
      </c>
      <c r="P3" s="96" t="s">
        <v>3493</v>
      </c>
      <c r="Q3" s="96" t="s">
        <v>3494</v>
      </c>
      <c r="R3" s="96" t="s">
        <v>3495</v>
      </c>
      <c r="T3" s="26" t="s">
        <v>286</v>
      </c>
      <c r="U3" s="26" t="s">
        <v>3496</v>
      </c>
      <c r="V3" s="8" t="s">
        <v>3497</v>
      </c>
      <c r="W3" t="s">
        <v>3498</v>
      </c>
      <c r="X3" s="289" t="s">
        <v>495</v>
      </c>
      <c r="Y3" s="9" t="s">
        <v>286</v>
      </c>
      <c r="Z3" s="10" t="s">
        <v>3499</v>
      </c>
      <c r="AA3" s="10" t="s">
        <v>3500</v>
      </c>
      <c r="AC3" t="s">
        <v>3501</v>
      </c>
      <c r="AD3" t="s">
        <v>3502</v>
      </c>
      <c r="AE3" t="s">
        <v>3503</v>
      </c>
      <c r="AG3" t="s">
        <v>3504</v>
      </c>
      <c r="AI3" t="s">
        <v>3505</v>
      </c>
      <c r="AK3" t="s">
        <v>3506</v>
      </c>
      <c r="AL3" s="110" t="s">
        <v>3507</v>
      </c>
      <c r="AM3" t="s">
        <v>3498</v>
      </c>
      <c r="AO3" s="121" t="s">
        <v>3508</v>
      </c>
      <c r="AP3" s="573"/>
      <c r="AQ3" s="121" t="s">
        <v>3509</v>
      </c>
      <c r="AS3" s="124" t="s">
        <v>3510</v>
      </c>
      <c r="AT3" s="124"/>
      <c r="AU3" t="s">
        <v>3511</v>
      </c>
      <c r="AV3" t="s">
        <v>3512</v>
      </c>
      <c r="AW3" s="124"/>
      <c r="AX3" s="123" t="s">
        <v>3513</v>
      </c>
      <c r="AY3" s="124"/>
      <c r="AZ3" s="97" t="s">
        <v>3514</v>
      </c>
      <c r="BB3" s="23" t="s">
        <v>3515</v>
      </c>
      <c r="BD3" t="s">
        <v>3516</v>
      </c>
      <c r="BE3" t="s">
        <v>3517</v>
      </c>
      <c r="BG3" s="6" t="s">
        <v>3518</v>
      </c>
      <c r="BI3" t="s">
        <v>305</v>
      </c>
      <c r="BK3" t="s">
        <v>3519</v>
      </c>
      <c r="BM3" cm="1">
        <f t="array" ref="BM3:BM22">_xlfn.DROP(Table5a_PortLocation[Port/Port Facility Name
If a port or port facility spans more than one county, please enter a new line for each unique county.], 1)</f>
        <v>0</v>
      </c>
      <c r="BN3" cm="1">
        <f t="array" ref="BN3:BN22">_xlfn.DROP(Table6a_AdditionalLocations[Site Name
If an Additional Site spans more than 1 county, please enter a new line for each unique county.],1)</f>
        <v>0</v>
      </c>
      <c r="BO3" cm="1">
        <f t="array" ref="BO3">_xlfn.UNIQUE(_xlfn.VSTACK(_xlfn.DROP(Table5a_PortLocation[Port/Port Facility Name
If a port or port facility spans more than one county, please enter a new line for each unique county.],1),_xlfn.DROP(( Table6a_AdditionalLocations[Site Name
If an Additional Site spans more than 1 county, please enter a new line for each unique county.]), 1)))</f>
        <v>0</v>
      </c>
      <c r="BQ3" t="s">
        <v>288</v>
      </c>
      <c r="BS3" t="s">
        <v>3520</v>
      </c>
      <c r="BU3" t="str" cm="1">
        <f t="array" ref="BU3">IFERROR(_xlfn._xlws.FILTER(Table3a_projectPartners[Project Partner Organization Name],Table3a_projectPartners[Is this partner a subawardee?
(select Yes/No from dropdown)]="Yes"),"")</f>
        <v/>
      </c>
      <c r="BX3" t="s">
        <v>286</v>
      </c>
      <c r="BZ3" t="s">
        <v>3521</v>
      </c>
      <c r="CB3" s="124" t="s">
        <v>3522</v>
      </c>
      <c r="CC3" s="124" t="s">
        <v>3523</v>
      </c>
      <c r="CD3" s="1246">
        <v>47026</v>
      </c>
      <c r="CE3" t="s">
        <v>3524</v>
      </c>
      <c r="CF3" t="s">
        <v>3525</v>
      </c>
    </row>
    <row r="4" spans="1:84" ht="45" x14ac:dyDescent="0.25">
      <c r="A4" s="23" t="s">
        <v>3526</v>
      </c>
      <c r="C4" s="23" t="s">
        <v>3527</v>
      </c>
      <c r="E4" s="23" t="s">
        <v>3528</v>
      </c>
      <c r="G4" s="23" t="s">
        <v>3529</v>
      </c>
      <c r="I4" s="23" t="s">
        <v>3530</v>
      </c>
      <c r="J4" s="23"/>
      <c r="K4" s="23" t="s">
        <v>278</v>
      </c>
      <c r="M4" s="17" t="s">
        <v>3493</v>
      </c>
      <c r="N4" s="95"/>
      <c r="O4" t="s">
        <v>3502</v>
      </c>
      <c r="P4" t="s">
        <v>3531</v>
      </c>
      <c r="Q4" t="s">
        <v>3532</v>
      </c>
      <c r="R4" t="s">
        <v>3533</v>
      </c>
      <c r="T4" s="26" t="s">
        <v>3534</v>
      </c>
      <c r="U4" s="26" t="s">
        <v>3535</v>
      </c>
      <c r="V4" s="8" t="s">
        <v>3536</v>
      </c>
      <c r="W4" t="s">
        <v>3537</v>
      </c>
      <c r="X4" s="26" t="s">
        <v>3538</v>
      </c>
      <c r="Y4" s="26" t="s">
        <v>3539</v>
      </c>
      <c r="Z4" s="10" t="s">
        <v>3540</v>
      </c>
      <c r="AA4" s="10" t="s">
        <v>3541</v>
      </c>
      <c r="AC4" t="s">
        <v>3501</v>
      </c>
      <c r="AD4" t="s">
        <v>3542</v>
      </c>
      <c r="AE4" t="s">
        <v>3503</v>
      </c>
      <c r="AG4" t="s">
        <v>3543</v>
      </c>
      <c r="AI4" t="s">
        <v>3544</v>
      </c>
      <c r="AK4" t="s">
        <v>3545</v>
      </c>
      <c r="AL4" s="109" t="s">
        <v>3546</v>
      </c>
      <c r="AM4" t="s">
        <v>3537</v>
      </c>
      <c r="AO4" s="121" t="s">
        <v>3547</v>
      </c>
      <c r="AP4" s="573"/>
      <c r="AQ4" s="121" t="s">
        <v>3547</v>
      </c>
      <c r="AS4" s="124" t="s">
        <v>3548</v>
      </c>
      <c r="AT4" s="124"/>
      <c r="AU4" t="s">
        <v>3549</v>
      </c>
      <c r="AV4" t="s">
        <v>3550</v>
      </c>
      <c r="AW4" s="124"/>
      <c r="AX4" s="123" t="s">
        <v>3551</v>
      </c>
      <c r="AY4" s="124"/>
      <c r="AZ4" s="97" t="s">
        <v>3552</v>
      </c>
      <c r="BB4" s="23" t="s">
        <v>3553</v>
      </c>
      <c r="BD4" t="s">
        <v>3554</v>
      </c>
      <c r="BE4" t="s">
        <v>3555</v>
      </c>
      <c r="BG4" s="6" t="s">
        <v>3556</v>
      </c>
      <c r="BI4" t="s">
        <v>306</v>
      </c>
      <c r="BK4" t="s">
        <v>3557</v>
      </c>
      <c r="BM4">
        <v>0</v>
      </c>
      <c r="BN4">
        <v>0</v>
      </c>
      <c r="BQ4" t="s">
        <v>277</v>
      </c>
      <c r="BS4" t="s">
        <v>3558</v>
      </c>
      <c r="BX4" t="s">
        <v>3559</v>
      </c>
      <c r="BZ4" t="s">
        <v>3558</v>
      </c>
    </row>
    <row r="5" spans="1:84" ht="60" x14ac:dyDescent="0.25">
      <c r="A5" s="23" t="s">
        <v>3560</v>
      </c>
      <c r="C5" s="23" t="s">
        <v>3561</v>
      </c>
      <c r="E5" s="23" t="s">
        <v>3562</v>
      </c>
      <c r="I5" s="23" t="s">
        <v>3563</v>
      </c>
      <c r="J5" s="23"/>
      <c r="K5" s="23" t="s">
        <v>3564</v>
      </c>
      <c r="M5" s="17" t="s">
        <v>3494</v>
      </c>
      <c r="N5" s="95"/>
      <c r="O5" s="2" t="s">
        <v>3565</v>
      </c>
      <c r="P5" t="s">
        <v>3566</v>
      </c>
      <c r="Q5" t="s">
        <v>3567</v>
      </c>
      <c r="R5" t="s">
        <v>3568</v>
      </c>
      <c r="T5" s="26" t="s">
        <v>3569</v>
      </c>
      <c r="U5" s="26" t="s">
        <v>3570</v>
      </c>
      <c r="W5" t="s">
        <v>3571</v>
      </c>
      <c r="X5" s="26" t="s">
        <v>3572</v>
      </c>
      <c r="Y5" s="26" t="s">
        <v>3573</v>
      </c>
      <c r="Z5" s="10" t="s">
        <v>3574</v>
      </c>
      <c r="AA5" s="10" t="s">
        <v>3575</v>
      </c>
      <c r="AC5" t="s">
        <v>3501</v>
      </c>
      <c r="AE5" t="s">
        <v>3503</v>
      </c>
      <c r="AG5" t="s">
        <v>3576</v>
      </c>
      <c r="AI5" t="s">
        <v>3577</v>
      </c>
      <c r="AK5" t="s">
        <v>3578</v>
      </c>
      <c r="AL5" s="109" t="s">
        <v>3579</v>
      </c>
      <c r="AM5" t="s">
        <v>3571</v>
      </c>
      <c r="AO5" s="121" t="s">
        <v>3580</v>
      </c>
      <c r="AP5" s="573"/>
      <c r="AQ5" s="121" t="s">
        <v>3580</v>
      </c>
      <c r="AS5" s="124"/>
      <c r="AT5" s="124"/>
      <c r="AU5" t="s">
        <v>3581</v>
      </c>
      <c r="AV5" t="s">
        <v>3581</v>
      </c>
      <c r="AW5" s="124"/>
      <c r="AX5" t="s">
        <v>3582</v>
      </c>
      <c r="AY5" s="124"/>
      <c r="AZ5" s="97" t="s">
        <v>3558</v>
      </c>
      <c r="BB5" s="23" t="s">
        <v>3583</v>
      </c>
      <c r="BD5" t="s">
        <v>3584</v>
      </c>
      <c r="BE5" t="s">
        <v>3585</v>
      </c>
      <c r="BG5" s="1279" t="s">
        <v>3586</v>
      </c>
      <c r="BI5" t="s">
        <v>307</v>
      </c>
      <c r="BK5" t="s">
        <v>3587</v>
      </c>
      <c r="BM5">
        <v>0</v>
      </c>
      <c r="BN5">
        <v>0</v>
      </c>
      <c r="BX5" t="s">
        <v>3573</v>
      </c>
    </row>
    <row r="6" spans="1:84" ht="45" x14ac:dyDescent="0.25">
      <c r="A6" s="23" t="s">
        <v>3588</v>
      </c>
      <c r="E6" s="23" t="s">
        <v>3589</v>
      </c>
      <c r="I6" t="s">
        <v>312</v>
      </c>
      <c r="J6" s="23"/>
      <c r="K6" s="23" t="s">
        <v>289</v>
      </c>
      <c r="M6" s="17" t="s">
        <v>3495</v>
      </c>
      <c r="N6" s="95"/>
      <c r="O6" s="2" t="s">
        <v>3590</v>
      </c>
      <c r="P6" s="2" t="s">
        <v>3591</v>
      </c>
      <c r="Q6" t="s">
        <v>3592</v>
      </c>
      <c r="R6" t="s">
        <v>3593</v>
      </c>
      <c r="T6" s="26" t="s">
        <v>3594</v>
      </c>
      <c r="U6" s="26" t="s">
        <v>3595</v>
      </c>
      <c r="W6" t="s">
        <v>3596</v>
      </c>
      <c r="X6" s="26" t="s">
        <v>3597</v>
      </c>
      <c r="Y6" s="26" t="s">
        <v>3594</v>
      </c>
      <c r="Z6" s="10" t="s">
        <v>3598</v>
      </c>
      <c r="AA6" s="10" t="s">
        <v>3599</v>
      </c>
      <c r="AC6" t="s">
        <v>3501</v>
      </c>
      <c r="AD6" t="s">
        <v>3600</v>
      </c>
      <c r="AE6" t="s">
        <v>3503</v>
      </c>
      <c r="AG6" t="s">
        <v>3601</v>
      </c>
      <c r="AI6" t="s">
        <v>3602</v>
      </c>
      <c r="AK6" t="s">
        <v>3603</v>
      </c>
      <c r="AL6" s="109" t="s">
        <v>3604</v>
      </c>
      <c r="AM6" t="s">
        <v>3596</v>
      </c>
      <c r="AO6" s="121" t="s">
        <v>3605</v>
      </c>
      <c r="AP6" s="573"/>
      <c r="AQ6" s="121" t="s">
        <v>3605</v>
      </c>
      <c r="AS6" s="124"/>
      <c r="AT6" s="124"/>
      <c r="AU6" s="124"/>
      <c r="AV6" s="124"/>
      <c r="AW6" s="124"/>
      <c r="AY6" s="124"/>
      <c r="AZ6" s="97"/>
      <c r="BB6" s="23" t="s">
        <v>3606</v>
      </c>
      <c r="BD6" t="s">
        <v>3607</v>
      </c>
      <c r="BG6" s="1279" t="s">
        <v>3608</v>
      </c>
      <c r="BI6" t="s">
        <v>308</v>
      </c>
      <c r="BM6">
        <v>0</v>
      </c>
      <c r="BN6">
        <v>0</v>
      </c>
      <c r="BX6" t="s">
        <v>3594</v>
      </c>
    </row>
    <row r="7" spans="1:84" ht="45" x14ac:dyDescent="0.25">
      <c r="A7" s="23" t="s">
        <v>3609</v>
      </c>
      <c r="E7" s="23" t="s">
        <v>3610</v>
      </c>
      <c r="I7" s="23" t="s">
        <v>3611</v>
      </c>
      <c r="M7" s="17" t="s">
        <v>312</v>
      </c>
      <c r="O7" s="2" t="s">
        <v>3600</v>
      </c>
      <c r="P7" t="s">
        <v>3612</v>
      </c>
      <c r="Q7" t="s">
        <v>3613</v>
      </c>
      <c r="R7" t="s">
        <v>3614</v>
      </c>
      <c r="T7" s="26"/>
      <c r="U7" s="26" t="s">
        <v>3615</v>
      </c>
      <c r="W7" t="s">
        <v>3616</v>
      </c>
      <c r="X7" s="26" t="s">
        <v>3617</v>
      </c>
      <c r="Y7" s="26"/>
      <c r="Z7" s="10" t="s">
        <v>3618</v>
      </c>
      <c r="AA7" s="10" t="s">
        <v>3619</v>
      </c>
      <c r="AB7" s="11"/>
      <c r="AC7" t="s">
        <v>3620</v>
      </c>
      <c r="AD7" t="s">
        <v>3621</v>
      </c>
      <c r="AE7" t="s">
        <v>3503</v>
      </c>
      <c r="AG7" t="s">
        <v>3622</v>
      </c>
      <c r="AI7" t="s">
        <v>3623</v>
      </c>
      <c r="AK7" t="s">
        <v>3624</v>
      </c>
      <c r="AL7" s="109" t="s">
        <v>3625</v>
      </c>
      <c r="AM7" t="s">
        <v>3616</v>
      </c>
      <c r="AO7" s="121" t="s">
        <v>3626</v>
      </c>
      <c r="AP7" s="573"/>
      <c r="AQ7" s="121" t="s">
        <v>3626</v>
      </c>
      <c r="AS7" s="124"/>
      <c r="AT7" s="124"/>
      <c r="AV7" s="124"/>
      <c r="AW7" s="1278"/>
      <c r="AX7" s="1278"/>
      <c r="AY7" s="1278"/>
      <c r="AZ7" s="1278"/>
      <c r="BB7" s="23" t="s">
        <v>3627</v>
      </c>
      <c r="BD7" t="s">
        <v>3628</v>
      </c>
      <c r="BE7" s="494" t="s">
        <v>3629</v>
      </c>
      <c r="BG7" s="545" t="s">
        <v>3630</v>
      </c>
      <c r="BI7" t="s">
        <v>309</v>
      </c>
      <c r="BM7">
        <v>0</v>
      </c>
      <c r="BN7">
        <v>0</v>
      </c>
    </row>
    <row r="8" spans="1:84" ht="45" x14ac:dyDescent="0.25">
      <c r="A8" s="23" t="s">
        <v>3631</v>
      </c>
      <c r="E8" s="23" t="s">
        <v>3632</v>
      </c>
      <c r="I8" t="s">
        <v>312</v>
      </c>
      <c r="O8" s="2"/>
      <c r="P8" t="s">
        <v>3633</v>
      </c>
      <c r="Q8" t="s">
        <v>3634</v>
      </c>
      <c r="R8" t="s">
        <v>3635</v>
      </c>
      <c r="T8" s="26" t="s">
        <v>3520</v>
      </c>
      <c r="U8" s="26" t="s">
        <v>3636</v>
      </c>
      <c r="W8" t="s">
        <v>3637</v>
      </c>
      <c r="X8" s="26" t="s">
        <v>3638</v>
      </c>
      <c r="Y8" s="495"/>
      <c r="Z8" s="10" t="s">
        <v>3639</v>
      </c>
      <c r="AA8" s="10" t="s">
        <v>3640</v>
      </c>
      <c r="AB8" s="11"/>
      <c r="AC8" t="s">
        <v>3620</v>
      </c>
      <c r="AD8" t="s">
        <v>3641</v>
      </c>
      <c r="AE8" t="s">
        <v>3503</v>
      </c>
      <c r="AG8" t="s">
        <v>3642</v>
      </c>
      <c r="AI8" t="s">
        <v>3643</v>
      </c>
      <c r="AK8" t="s">
        <v>3644</v>
      </c>
      <c r="AL8" s="109" t="s">
        <v>3645</v>
      </c>
      <c r="AM8" t="s">
        <v>3637</v>
      </c>
      <c r="AO8" s="121" t="s">
        <v>3646</v>
      </c>
      <c r="AP8" s="573"/>
      <c r="AQ8" s="121" t="s">
        <v>3647</v>
      </c>
      <c r="AS8" s="124"/>
      <c r="AT8" s="1278"/>
      <c r="AU8" s="1278"/>
      <c r="AV8" s="1278"/>
      <c r="AW8" s="1278"/>
      <c r="AX8" s="1278"/>
      <c r="AY8" s="1278"/>
      <c r="AZ8" s="1278"/>
      <c r="BB8" s="23" t="s">
        <v>3648</v>
      </c>
      <c r="BD8" t="s">
        <v>3649</v>
      </c>
      <c r="BE8" t="s">
        <v>3517</v>
      </c>
      <c r="BG8" s="545" t="s">
        <v>3650</v>
      </c>
      <c r="BI8" t="s">
        <v>310</v>
      </c>
      <c r="BM8">
        <v>0</v>
      </c>
      <c r="BN8">
        <v>0</v>
      </c>
    </row>
    <row r="9" spans="1:84" ht="30" x14ac:dyDescent="0.25">
      <c r="A9" s="23" t="s">
        <v>3651</v>
      </c>
      <c r="E9" s="23" t="s">
        <v>3652</v>
      </c>
      <c r="O9" s="2"/>
      <c r="Q9" t="s">
        <v>3653</v>
      </c>
      <c r="R9" t="s">
        <v>3654</v>
      </c>
      <c r="T9" s="26" t="s">
        <v>3558</v>
      </c>
      <c r="U9" s="26"/>
      <c r="W9" t="s">
        <v>3655</v>
      </c>
      <c r="X9" s="26" t="s">
        <v>3656</v>
      </c>
      <c r="Y9" s="26"/>
      <c r="Z9" s="10" t="s">
        <v>3657</v>
      </c>
      <c r="AA9" s="10" t="s">
        <v>3658</v>
      </c>
      <c r="AB9" s="11"/>
      <c r="AC9" t="s">
        <v>3659</v>
      </c>
      <c r="AD9" t="s">
        <v>3532</v>
      </c>
      <c r="AE9" t="s">
        <v>3503</v>
      </c>
      <c r="AG9" t="s">
        <v>312</v>
      </c>
      <c r="AI9" t="s">
        <v>3660</v>
      </c>
      <c r="AK9" t="s">
        <v>3661</v>
      </c>
      <c r="AM9" t="s">
        <v>3655</v>
      </c>
      <c r="AQ9" s="121"/>
      <c r="AZ9" s="23" t="s">
        <v>3662</v>
      </c>
      <c r="BB9" s="23" t="s">
        <v>3663</v>
      </c>
      <c r="BD9" t="s">
        <v>3664</v>
      </c>
      <c r="BE9" t="s">
        <v>3585</v>
      </c>
      <c r="BG9" s="545" t="s">
        <v>3665</v>
      </c>
      <c r="BI9" t="s">
        <v>311</v>
      </c>
      <c r="BM9">
        <v>0</v>
      </c>
      <c r="BN9">
        <v>0</v>
      </c>
    </row>
    <row r="10" spans="1:84" ht="30" x14ac:dyDescent="0.25">
      <c r="A10" s="23" t="s">
        <v>312</v>
      </c>
      <c r="E10" s="23" t="s">
        <v>3666</v>
      </c>
      <c r="Q10" t="s">
        <v>3667</v>
      </c>
      <c r="R10" t="s">
        <v>3668</v>
      </c>
      <c r="T10" s="26" t="s">
        <v>286</v>
      </c>
      <c r="U10" s="26"/>
      <c r="W10" t="s">
        <v>3669</v>
      </c>
      <c r="X10" s="26" t="s">
        <v>3670</v>
      </c>
      <c r="Y10" s="12"/>
      <c r="Z10" s="10" t="s">
        <v>3671</v>
      </c>
      <c r="AA10" s="10" t="s">
        <v>3672</v>
      </c>
      <c r="AB10" s="11"/>
      <c r="AC10" t="s">
        <v>3659</v>
      </c>
      <c r="AE10" t="s">
        <v>3503</v>
      </c>
      <c r="AK10" t="s">
        <v>3673</v>
      </c>
      <c r="AM10" t="s">
        <v>3669</v>
      </c>
      <c r="AQ10" s="1"/>
      <c r="AZ10" s="23" t="s">
        <v>3558</v>
      </c>
      <c r="BB10" s="23" t="s">
        <v>3674</v>
      </c>
      <c r="BD10" t="s">
        <v>3675</v>
      </c>
      <c r="BG10" s="545" t="s">
        <v>3676</v>
      </c>
      <c r="BI10" t="s">
        <v>312</v>
      </c>
      <c r="BM10">
        <v>0</v>
      </c>
      <c r="BN10">
        <v>0</v>
      </c>
    </row>
    <row r="11" spans="1:84" ht="24.75" customHeight="1" x14ac:dyDescent="0.25">
      <c r="E11" s="23" t="s">
        <v>3677</v>
      </c>
      <c r="Q11" t="s">
        <v>3678</v>
      </c>
      <c r="T11" s="26"/>
      <c r="U11" s="26"/>
      <c r="W11" t="s">
        <v>3497</v>
      </c>
      <c r="X11" s="26" t="s">
        <v>3679</v>
      </c>
      <c r="Y11" s="12"/>
      <c r="Z11" s="10" t="s">
        <v>3680</v>
      </c>
      <c r="AA11" s="10" t="s">
        <v>3681</v>
      </c>
      <c r="AB11" s="11"/>
      <c r="AC11" t="s">
        <v>3659</v>
      </c>
      <c r="AE11" t="s">
        <v>3503</v>
      </c>
      <c r="AK11" t="s">
        <v>3682</v>
      </c>
      <c r="AP11" s="573"/>
      <c r="AQ11" s="121"/>
      <c r="BB11" s="23" t="s">
        <v>3683</v>
      </c>
      <c r="BD11" t="s">
        <v>3684</v>
      </c>
      <c r="BG11" s="545" t="s">
        <v>3685</v>
      </c>
      <c r="BI11" t="s">
        <v>314</v>
      </c>
      <c r="BM11">
        <v>0</v>
      </c>
      <c r="BN11">
        <v>0</v>
      </c>
    </row>
    <row r="12" spans="1:84" ht="24.75" customHeight="1" x14ac:dyDescent="0.25">
      <c r="Q12" t="s">
        <v>3686</v>
      </c>
      <c r="T12" s="26" t="s">
        <v>276</v>
      </c>
      <c r="U12" s="26"/>
      <c r="W12"/>
      <c r="X12" s="26"/>
      <c r="Y12" s="12"/>
      <c r="Z12" s="10" t="s">
        <v>3687</v>
      </c>
      <c r="AA12" s="10" t="s">
        <v>3688</v>
      </c>
      <c r="AB12" s="11"/>
      <c r="AC12" t="s">
        <v>3659</v>
      </c>
      <c r="AE12" t="s">
        <v>3503</v>
      </c>
      <c r="AP12" s="573"/>
      <c r="AQ12" s="121"/>
      <c r="BB12" s="23" t="s">
        <v>3689</v>
      </c>
      <c r="BG12" s="545" t="s">
        <v>312</v>
      </c>
      <c r="BM12">
        <v>0</v>
      </c>
      <c r="BN12">
        <v>0</v>
      </c>
    </row>
    <row r="13" spans="1:84" ht="24.75" customHeight="1" x14ac:dyDescent="0.25">
      <c r="Q13" t="s">
        <v>3690</v>
      </c>
      <c r="T13" s="26" t="s">
        <v>3691</v>
      </c>
      <c r="U13" s="26"/>
      <c r="W13" s="26"/>
      <c r="X13" s="26"/>
      <c r="Y13" s="12"/>
      <c r="Z13" s="10" t="s">
        <v>3692</v>
      </c>
      <c r="AA13" s="10" t="s">
        <v>3693</v>
      </c>
      <c r="AC13" t="s">
        <v>3659</v>
      </c>
      <c r="AE13" t="s">
        <v>3503</v>
      </c>
      <c r="AP13" s="573"/>
      <c r="AQ13" s="121"/>
      <c r="BB13" s="23" t="s">
        <v>3694</v>
      </c>
      <c r="BM13">
        <v>0</v>
      </c>
      <c r="BN13">
        <v>0</v>
      </c>
    </row>
    <row r="14" spans="1:84" ht="24.75" customHeight="1" x14ac:dyDescent="0.25">
      <c r="Q14" t="s">
        <v>3695</v>
      </c>
      <c r="T14" s="26" t="s">
        <v>3696</v>
      </c>
      <c r="U14" s="26"/>
      <c r="W14" s="26"/>
      <c r="X14" s="26"/>
      <c r="Y14" s="12"/>
      <c r="Z14" s="10" t="s">
        <v>3697</v>
      </c>
      <c r="AA14" s="10" t="s">
        <v>3698</v>
      </c>
      <c r="AC14" t="s">
        <v>3659</v>
      </c>
      <c r="AE14" t="s">
        <v>3503</v>
      </c>
      <c r="AP14" s="573"/>
      <c r="AQ14" s="121"/>
      <c r="BB14" s="23" t="s">
        <v>3699</v>
      </c>
      <c r="BM14">
        <v>0</v>
      </c>
      <c r="BN14">
        <v>0</v>
      </c>
    </row>
    <row r="15" spans="1:84" ht="24.75" customHeight="1" x14ac:dyDescent="0.25">
      <c r="Q15" t="s">
        <v>3700</v>
      </c>
      <c r="T15" s="26" t="s">
        <v>3701</v>
      </c>
      <c r="U15" s="26"/>
      <c r="W15" s="26"/>
      <c r="X15" s="26"/>
      <c r="Y15" s="12"/>
      <c r="Z15" s="10" t="s">
        <v>3702</v>
      </c>
      <c r="AA15" s="10" t="s">
        <v>3703</v>
      </c>
      <c r="AC15" t="s">
        <v>3659</v>
      </c>
      <c r="AE15" t="s">
        <v>3503</v>
      </c>
      <c r="AP15" s="573"/>
      <c r="AQ15" s="121"/>
      <c r="BM15">
        <v>0</v>
      </c>
      <c r="BN15">
        <v>0</v>
      </c>
    </row>
    <row r="16" spans="1:84" ht="24.75" customHeight="1" x14ac:dyDescent="0.25">
      <c r="A16" s="202"/>
      <c r="B16" s="25"/>
      <c r="Q16" t="s">
        <v>3704</v>
      </c>
      <c r="T16" s="26" t="s">
        <v>286</v>
      </c>
      <c r="U16" s="26"/>
      <c r="W16" s="26"/>
      <c r="X16" s="26"/>
      <c r="Y16" s="12"/>
      <c r="Z16" s="10" t="s">
        <v>3705</v>
      </c>
      <c r="AA16" s="10" t="s">
        <v>3706</v>
      </c>
      <c r="AC16" t="s">
        <v>3659</v>
      </c>
      <c r="AD16" t="s">
        <v>312</v>
      </c>
      <c r="AE16" t="s">
        <v>3503</v>
      </c>
      <c r="AP16" s="573"/>
      <c r="AQ16" s="121"/>
      <c r="BM16">
        <v>0</v>
      </c>
      <c r="BN16">
        <v>0</v>
      </c>
    </row>
    <row r="17" spans="1:66" ht="24.75" customHeight="1" x14ac:dyDescent="0.25">
      <c r="A17" s="25"/>
      <c r="B17" s="25"/>
      <c r="Q17" t="s">
        <v>3707</v>
      </c>
      <c r="T17" s="20" t="s">
        <v>3708</v>
      </c>
      <c r="U17" s="26"/>
      <c r="W17" s="26"/>
      <c r="X17" s="26"/>
      <c r="Y17" s="12"/>
      <c r="Z17" s="10" t="s">
        <v>3709</v>
      </c>
      <c r="AA17" s="10" t="s">
        <v>3710</v>
      </c>
      <c r="AC17" t="s">
        <v>3659</v>
      </c>
      <c r="AD17" t="s">
        <v>3711</v>
      </c>
      <c r="AE17" t="s">
        <v>3503</v>
      </c>
      <c r="AP17" s="573"/>
      <c r="AQ17" s="121"/>
      <c r="BM17">
        <v>0</v>
      </c>
      <c r="BN17">
        <v>0</v>
      </c>
    </row>
    <row r="18" spans="1:66" ht="24.75" customHeight="1" x14ac:dyDescent="0.25">
      <c r="Q18" t="s">
        <v>3712</v>
      </c>
      <c r="T18" s="20" t="s">
        <v>3713</v>
      </c>
      <c r="U18" s="26"/>
      <c r="W18" s="26"/>
      <c r="X18" s="26"/>
      <c r="Y18" s="12"/>
      <c r="Z18" s="10" t="s">
        <v>3714</v>
      </c>
      <c r="AA18" s="10" t="s">
        <v>3715</v>
      </c>
      <c r="AC18" t="s">
        <v>3659</v>
      </c>
      <c r="AD18" t="s">
        <v>3716</v>
      </c>
      <c r="AE18" t="s">
        <v>3503</v>
      </c>
      <c r="BM18">
        <v>0</v>
      </c>
      <c r="BN18">
        <v>0</v>
      </c>
    </row>
    <row r="19" spans="1:66" ht="24.75" customHeight="1" x14ac:dyDescent="0.25">
      <c r="Q19" t="s">
        <v>3717</v>
      </c>
      <c r="T19" s="20" t="s">
        <v>3718</v>
      </c>
      <c r="U19" s="26"/>
      <c r="W19" s="26"/>
      <c r="X19" s="26"/>
      <c r="Y19" s="12"/>
      <c r="Z19" s="10" t="s">
        <v>3719</v>
      </c>
      <c r="AA19" s="10" t="s">
        <v>3720</v>
      </c>
      <c r="AC19" t="s">
        <v>3659</v>
      </c>
      <c r="AE19" t="s">
        <v>3503</v>
      </c>
      <c r="BM19">
        <v>0</v>
      </c>
      <c r="BN19">
        <v>0</v>
      </c>
    </row>
    <row r="20" spans="1:66" ht="24.75" customHeight="1" x14ac:dyDescent="0.25">
      <c r="Q20" t="s">
        <v>3721</v>
      </c>
      <c r="T20" s="20" t="s">
        <v>3722</v>
      </c>
      <c r="U20" s="26"/>
      <c r="W20" s="26"/>
      <c r="X20" s="26"/>
      <c r="Y20" s="12"/>
      <c r="Z20" s="10" t="s">
        <v>3723</v>
      </c>
      <c r="AA20" s="10" t="s">
        <v>3724</v>
      </c>
      <c r="AC20" t="s">
        <v>3659</v>
      </c>
      <c r="AD20" t="s">
        <v>3725</v>
      </c>
      <c r="AE20" t="s">
        <v>3503</v>
      </c>
      <c r="BM20">
        <v>0</v>
      </c>
      <c r="BN20">
        <v>0</v>
      </c>
    </row>
    <row r="21" spans="1:66" ht="24.75" customHeight="1" x14ac:dyDescent="0.25">
      <c r="Q21" t="s">
        <v>3726</v>
      </c>
      <c r="T21" s="20" t="s">
        <v>3727</v>
      </c>
      <c r="U21" s="26"/>
      <c r="W21" s="26"/>
      <c r="X21" s="26"/>
      <c r="Y21" s="12"/>
      <c r="Z21" s="10" t="s">
        <v>3728</v>
      </c>
      <c r="AA21" s="10" t="s">
        <v>3729</v>
      </c>
      <c r="AC21" t="s">
        <v>3659</v>
      </c>
      <c r="AE21" t="s">
        <v>3503</v>
      </c>
      <c r="BM21">
        <v>0</v>
      </c>
      <c r="BN21">
        <v>0</v>
      </c>
    </row>
    <row r="22" spans="1:66" ht="24.75" customHeight="1" x14ac:dyDescent="0.25">
      <c r="Q22" t="s">
        <v>3730</v>
      </c>
      <c r="T22" s="11"/>
      <c r="U22" s="26"/>
      <c r="W22" s="26"/>
      <c r="X22" s="26"/>
      <c r="Y22" s="12"/>
      <c r="Z22" s="10" t="s">
        <v>3731</v>
      </c>
      <c r="AA22" s="10" t="s">
        <v>3732</v>
      </c>
      <c r="AC22" t="s">
        <v>3659</v>
      </c>
      <c r="AD22" t="s">
        <v>3733</v>
      </c>
      <c r="AE22" t="s">
        <v>3503</v>
      </c>
      <c r="BM22">
        <v>0</v>
      </c>
      <c r="BN22">
        <v>0</v>
      </c>
    </row>
    <row r="23" spans="1:66" ht="24.75" customHeight="1" x14ac:dyDescent="0.25">
      <c r="T23" s="11"/>
      <c r="U23" s="26"/>
      <c r="W23" s="26"/>
      <c r="X23" s="26"/>
      <c r="Y23" s="12"/>
      <c r="Z23" s="10" t="s">
        <v>3734</v>
      </c>
      <c r="AA23" s="10" t="s">
        <v>3735</v>
      </c>
      <c r="AC23" t="s">
        <v>3659</v>
      </c>
      <c r="AD23" t="s">
        <v>3686</v>
      </c>
      <c r="AE23" t="s">
        <v>3503</v>
      </c>
    </row>
    <row r="24" spans="1:66" ht="24.75" customHeight="1" x14ac:dyDescent="0.25">
      <c r="T24" s="11"/>
      <c r="U24" s="26"/>
      <c r="W24" s="26"/>
      <c r="X24" s="26"/>
      <c r="Y24" s="12"/>
      <c r="Z24" s="10" t="s">
        <v>3736</v>
      </c>
      <c r="AA24" s="10" t="s">
        <v>3737</v>
      </c>
      <c r="AC24" t="s">
        <v>3659</v>
      </c>
      <c r="AD24" t="s">
        <v>3738</v>
      </c>
      <c r="AE24" t="s">
        <v>3503</v>
      </c>
    </row>
    <row r="25" spans="1:66" ht="24.75" customHeight="1" x14ac:dyDescent="0.25">
      <c r="T25" s="26"/>
      <c r="U25" s="26"/>
      <c r="W25" s="26"/>
      <c r="X25" s="26"/>
      <c r="Y25" s="26"/>
      <c r="Z25" s="10" t="s">
        <v>3739</v>
      </c>
      <c r="AA25" s="10" t="s">
        <v>3740</v>
      </c>
      <c r="AC25" t="s">
        <v>3659</v>
      </c>
      <c r="AE25" t="s">
        <v>3503</v>
      </c>
    </row>
    <row r="26" spans="1:66" ht="24.75" customHeight="1" x14ac:dyDescent="0.25">
      <c r="T26" s="26"/>
      <c r="U26" s="26"/>
      <c r="W26" s="26"/>
      <c r="X26" s="26"/>
      <c r="Y26" s="26"/>
      <c r="Z26" s="10" t="s">
        <v>3741</v>
      </c>
      <c r="AA26" s="10" t="s">
        <v>3742</v>
      </c>
      <c r="AC26" t="s">
        <v>3659</v>
      </c>
      <c r="AE26" t="s">
        <v>3503</v>
      </c>
    </row>
    <row r="27" spans="1:66" ht="24.75" customHeight="1" x14ac:dyDescent="0.25">
      <c r="T27" s="26"/>
      <c r="U27" s="26"/>
      <c r="W27" s="26"/>
      <c r="X27" s="26"/>
      <c r="Y27" s="26"/>
      <c r="Z27" s="10" t="s">
        <v>3743</v>
      </c>
      <c r="AA27" s="10" t="s">
        <v>3744</v>
      </c>
      <c r="AC27" t="s">
        <v>3659</v>
      </c>
      <c r="AE27" t="s">
        <v>3503</v>
      </c>
    </row>
    <row r="28" spans="1:66" ht="24.75" customHeight="1" x14ac:dyDescent="0.25">
      <c r="T28" s="26"/>
      <c r="U28" s="26"/>
      <c r="W28" s="26"/>
      <c r="X28" s="26"/>
      <c r="Y28" s="26"/>
      <c r="Z28" s="10" t="s">
        <v>3745</v>
      </c>
      <c r="AA28" s="10" t="s">
        <v>3746</v>
      </c>
      <c r="AC28" t="s">
        <v>3659</v>
      </c>
      <c r="AE28" t="s">
        <v>3503</v>
      </c>
    </row>
    <row r="29" spans="1:66" ht="24.75" customHeight="1" x14ac:dyDescent="0.25">
      <c r="T29" s="26"/>
      <c r="U29" s="26"/>
      <c r="W29" s="26"/>
      <c r="X29" s="26"/>
      <c r="Y29" s="26"/>
      <c r="Z29" s="10" t="s">
        <v>3747</v>
      </c>
      <c r="AA29" s="10" t="s">
        <v>3748</v>
      </c>
      <c r="AC29" t="s">
        <v>3659</v>
      </c>
      <c r="AE29" t="s">
        <v>3503</v>
      </c>
    </row>
    <row r="30" spans="1:66" ht="24.75" customHeight="1" x14ac:dyDescent="0.25">
      <c r="T30" s="26"/>
      <c r="U30" s="26"/>
      <c r="W30" s="26"/>
      <c r="X30" s="26"/>
      <c r="Y30" s="26"/>
      <c r="Z30" s="21" t="s">
        <v>3749</v>
      </c>
      <c r="AA30" s="10" t="s">
        <v>3750</v>
      </c>
      <c r="AC30" t="s">
        <v>3659</v>
      </c>
      <c r="AE30" t="s">
        <v>3503</v>
      </c>
    </row>
    <row r="31" spans="1:66" ht="24.75" customHeight="1" x14ac:dyDescent="0.25">
      <c r="T31" s="26"/>
      <c r="U31" s="26"/>
      <c r="W31" s="26"/>
      <c r="X31" s="26"/>
      <c r="Y31" s="26"/>
      <c r="Z31" s="10" t="s">
        <v>3751</v>
      </c>
      <c r="AA31" s="10" t="s">
        <v>3752</v>
      </c>
      <c r="AC31" t="s">
        <v>3659</v>
      </c>
      <c r="AE31" t="s">
        <v>3503</v>
      </c>
    </row>
    <row r="32" spans="1:66" ht="24.75" customHeight="1" x14ac:dyDescent="0.25">
      <c r="T32" s="26"/>
      <c r="U32" s="26"/>
      <c r="W32" s="26"/>
      <c r="X32" s="26"/>
      <c r="Y32" s="26"/>
      <c r="Z32" s="10" t="s">
        <v>3753</v>
      </c>
      <c r="AA32" s="10" t="s">
        <v>3754</v>
      </c>
      <c r="AC32" t="s">
        <v>3659</v>
      </c>
      <c r="AE32" t="s">
        <v>3503</v>
      </c>
    </row>
    <row r="33" spans="20:31" ht="24.75" customHeight="1" x14ac:dyDescent="0.25">
      <c r="T33" s="26"/>
      <c r="U33" s="26"/>
      <c r="W33" s="26"/>
      <c r="X33" s="26"/>
      <c r="Y33" s="26"/>
      <c r="Z33" s="10" t="s">
        <v>3755</v>
      </c>
      <c r="AA33" s="10" t="s">
        <v>3756</v>
      </c>
      <c r="AC33" t="s">
        <v>3659</v>
      </c>
      <c r="AD33" t="s">
        <v>3757</v>
      </c>
      <c r="AE33" t="s">
        <v>3503</v>
      </c>
    </row>
    <row r="34" spans="20:31" ht="24.75" customHeight="1" x14ac:dyDescent="0.25">
      <c r="T34" s="26"/>
      <c r="U34" s="26"/>
      <c r="W34" s="26"/>
      <c r="X34" s="26"/>
      <c r="Y34" s="26"/>
      <c r="Z34" s="10" t="s">
        <v>3758</v>
      </c>
      <c r="AA34" s="10" t="s">
        <v>3759</v>
      </c>
      <c r="AC34" t="s">
        <v>3659</v>
      </c>
      <c r="AD34" t="s">
        <v>3760</v>
      </c>
      <c r="AE34" t="s">
        <v>3503</v>
      </c>
    </row>
    <row r="35" spans="20:31" ht="24.75" customHeight="1" x14ac:dyDescent="0.25">
      <c r="T35" s="26"/>
      <c r="U35" s="26"/>
      <c r="W35" s="26"/>
      <c r="X35" s="26"/>
      <c r="Y35" s="26"/>
      <c r="Z35" s="10" t="s">
        <v>3761</v>
      </c>
      <c r="AA35" s="10" t="s">
        <v>3762</v>
      </c>
      <c r="AC35" t="s">
        <v>3659</v>
      </c>
      <c r="AE35" t="s">
        <v>3503</v>
      </c>
    </row>
    <row r="36" spans="20:31" ht="24.75" customHeight="1" x14ac:dyDescent="0.25">
      <c r="T36" s="26"/>
      <c r="U36" s="26"/>
      <c r="W36" s="26"/>
      <c r="X36" s="26"/>
      <c r="Y36" s="26"/>
      <c r="Z36" s="10" t="s">
        <v>3763</v>
      </c>
      <c r="AA36" s="10" t="s">
        <v>3764</v>
      </c>
      <c r="AC36" t="s">
        <v>3659</v>
      </c>
      <c r="AE36" t="s">
        <v>3503</v>
      </c>
    </row>
    <row r="37" spans="20:31" ht="24.75" customHeight="1" x14ac:dyDescent="0.25">
      <c r="T37" s="26"/>
      <c r="U37" s="26"/>
      <c r="W37" s="26"/>
      <c r="X37" s="26"/>
      <c r="Y37" s="26"/>
      <c r="Z37" s="10" t="s">
        <v>3765</v>
      </c>
      <c r="AA37" s="10" t="s">
        <v>3766</v>
      </c>
      <c r="AC37" t="s">
        <v>3659</v>
      </c>
      <c r="AD37" t="s">
        <v>3767</v>
      </c>
      <c r="AE37" t="s">
        <v>3503</v>
      </c>
    </row>
    <row r="38" spans="20:31" ht="24.75" customHeight="1" x14ac:dyDescent="0.25">
      <c r="T38" s="26"/>
      <c r="U38" s="26"/>
      <c r="W38" s="26"/>
      <c r="X38" s="26"/>
      <c r="Y38" s="26"/>
      <c r="Z38" s="10" t="s">
        <v>3768</v>
      </c>
      <c r="AA38" s="10" t="s">
        <v>3769</v>
      </c>
      <c r="AC38" t="s">
        <v>3659</v>
      </c>
      <c r="AD38" t="s">
        <v>3770</v>
      </c>
      <c r="AE38" t="s">
        <v>3503</v>
      </c>
    </row>
    <row r="39" spans="20:31" ht="24.75" customHeight="1" x14ac:dyDescent="0.25">
      <c r="T39" s="26"/>
      <c r="U39" s="26"/>
      <c r="W39" s="26"/>
      <c r="X39" s="26"/>
      <c r="Y39" s="26"/>
      <c r="Z39" s="10" t="s">
        <v>3771</v>
      </c>
      <c r="AA39" s="10" t="s">
        <v>3772</v>
      </c>
      <c r="AC39" t="s">
        <v>3659</v>
      </c>
      <c r="AE39" t="s">
        <v>3503</v>
      </c>
    </row>
    <row r="40" spans="20:31" ht="24.75" customHeight="1" x14ac:dyDescent="0.25">
      <c r="T40" s="26"/>
      <c r="U40" s="26"/>
      <c r="W40" s="26"/>
      <c r="X40" s="26"/>
      <c r="Y40" s="26"/>
      <c r="Z40" s="10" t="s">
        <v>3773</v>
      </c>
      <c r="AA40" s="10" t="s">
        <v>3774</v>
      </c>
      <c r="AC40" t="s">
        <v>3659</v>
      </c>
      <c r="AE40" t="s">
        <v>3503</v>
      </c>
    </row>
    <row r="41" spans="20:31" ht="24.75" customHeight="1" x14ac:dyDescent="0.25">
      <c r="T41" s="26"/>
      <c r="U41" s="26"/>
      <c r="W41" s="26"/>
      <c r="X41" s="26"/>
      <c r="Y41" s="26"/>
      <c r="Z41" s="10" t="s">
        <v>3775</v>
      </c>
      <c r="AA41" s="10" t="s">
        <v>3776</v>
      </c>
      <c r="AC41" t="s">
        <v>3659</v>
      </c>
      <c r="AE41" t="s">
        <v>3503</v>
      </c>
    </row>
    <row r="42" spans="20:31" ht="24.75" customHeight="1" x14ac:dyDescent="0.25">
      <c r="T42" s="26"/>
      <c r="U42" s="26"/>
      <c r="W42" s="26"/>
      <c r="X42" s="26"/>
      <c r="Y42" s="26"/>
      <c r="Z42" s="10" t="s">
        <v>3777</v>
      </c>
      <c r="AA42" s="10" t="s">
        <v>3778</v>
      </c>
      <c r="AC42" t="s">
        <v>3659</v>
      </c>
      <c r="AE42" t="s">
        <v>3503</v>
      </c>
    </row>
    <row r="43" spans="20:31" ht="24.75" customHeight="1" x14ac:dyDescent="0.25">
      <c r="T43" s="26"/>
      <c r="U43" s="26"/>
      <c r="W43" s="26"/>
      <c r="X43" s="26"/>
      <c r="Y43" s="26"/>
      <c r="Z43" s="10" t="s">
        <v>3779</v>
      </c>
      <c r="AA43" s="10" t="s">
        <v>3780</v>
      </c>
      <c r="AC43" t="s">
        <v>3659</v>
      </c>
      <c r="AE43" t="s">
        <v>3503</v>
      </c>
    </row>
    <row r="44" spans="20:31" ht="24.75" customHeight="1" x14ac:dyDescent="0.25">
      <c r="T44" s="26"/>
      <c r="U44" s="26"/>
      <c r="W44" s="26"/>
      <c r="X44" s="26"/>
      <c r="Y44" s="26"/>
      <c r="Z44" s="10" t="s">
        <v>3781</v>
      </c>
      <c r="AA44" s="10" t="s">
        <v>3782</v>
      </c>
      <c r="AC44" t="s">
        <v>3659</v>
      </c>
      <c r="AE44" t="s">
        <v>3503</v>
      </c>
    </row>
    <row r="45" spans="20:31" ht="24.75" customHeight="1" x14ac:dyDescent="0.25">
      <c r="T45" s="26"/>
      <c r="U45" s="26"/>
      <c r="W45" s="26"/>
      <c r="X45" s="26"/>
      <c r="Y45" s="26"/>
      <c r="Z45" s="10" t="s">
        <v>3783</v>
      </c>
      <c r="AA45" s="10" t="s">
        <v>3784</v>
      </c>
      <c r="AC45" t="s">
        <v>3659</v>
      </c>
      <c r="AE45" t="s">
        <v>3503</v>
      </c>
    </row>
    <row r="46" spans="20:31" ht="24.75" customHeight="1" x14ac:dyDescent="0.25">
      <c r="T46" s="26"/>
      <c r="U46" s="26"/>
      <c r="W46" s="26"/>
      <c r="X46" s="26"/>
      <c r="Y46" s="26"/>
      <c r="Z46" s="10" t="s">
        <v>3785</v>
      </c>
      <c r="AA46" s="10" t="s">
        <v>3786</v>
      </c>
      <c r="AC46" t="s">
        <v>3659</v>
      </c>
      <c r="AE46" t="s">
        <v>3503</v>
      </c>
    </row>
    <row r="47" spans="20:31" ht="24.75" customHeight="1" x14ac:dyDescent="0.25">
      <c r="T47" s="26"/>
      <c r="U47" s="26"/>
      <c r="W47" s="26"/>
      <c r="X47" s="26"/>
      <c r="Y47" s="26"/>
      <c r="Z47" s="10" t="s">
        <v>3787</v>
      </c>
      <c r="AA47" s="10" t="s">
        <v>3788</v>
      </c>
      <c r="AC47" t="s">
        <v>3659</v>
      </c>
      <c r="AE47" t="s">
        <v>3503</v>
      </c>
    </row>
    <row r="48" spans="20:31" ht="24.75" customHeight="1" x14ac:dyDescent="0.25">
      <c r="T48" s="26"/>
      <c r="U48" s="26"/>
      <c r="W48" s="26"/>
      <c r="X48" s="26"/>
      <c r="Y48" s="26"/>
      <c r="Z48" s="10" t="s">
        <v>3789</v>
      </c>
      <c r="AA48" s="10" t="s">
        <v>3790</v>
      </c>
      <c r="AC48" t="s">
        <v>3659</v>
      </c>
      <c r="AE48" t="s">
        <v>3503</v>
      </c>
    </row>
    <row r="49" spans="20:31" ht="24.75" customHeight="1" x14ac:dyDescent="0.25">
      <c r="T49" s="26"/>
      <c r="U49" s="26"/>
      <c r="W49" s="26"/>
      <c r="X49" s="26"/>
      <c r="Y49" s="26"/>
      <c r="Z49" s="10" t="s">
        <v>3791</v>
      </c>
      <c r="AA49" s="10" t="s">
        <v>3792</v>
      </c>
      <c r="AC49" t="s">
        <v>3659</v>
      </c>
      <c r="AE49" t="s">
        <v>3503</v>
      </c>
    </row>
    <row r="50" spans="20:31" ht="24.75" customHeight="1" x14ac:dyDescent="0.25">
      <c r="T50" s="26"/>
      <c r="U50" s="26"/>
      <c r="W50" s="26"/>
      <c r="X50" s="26"/>
      <c r="Y50" s="26"/>
      <c r="Z50" s="10" t="s">
        <v>3793</v>
      </c>
      <c r="AA50" s="10" t="s">
        <v>3794</v>
      </c>
      <c r="AC50" t="s">
        <v>3659</v>
      </c>
      <c r="AE50" t="s">
        <v>3503</v>
      </c>
    </row>
    <row r="51" spans="20:31" ht="24.75" customHeight="1" x14ac:dyDescent="0.25">
      <c r="T51" s="26"/>
      <c r="U51" s="26"/>
      <c r="W51" s="26"/>
      <c r="X51" s="26"/>
      <c r="Y51" s="26"/>
      <c r="Z51" s="10" t="s">
        <v>3795</v>
      </c>
      <c r="AA51" s="10" t="s">
        <v>3796</v>
      </c>
      <c r="AC51" t="s">
        <v>3659</v>
      </c>
      <c r="AD51" t="s">
        <v>3797</v>
      </c>
      <c r="AE51" t="s">
        <v>3503</v>
      </c>
    </row>
    <row r="52" spans="20:31" ht="24.75" customHeight="1" x14ac:dyDescent="0.25">
      <c r="T52" s="26"/>
      <c r="U52" s="26"/>
      <c r="W52" s="26"/>
      <c r="X52" s="26"/>
      <c r="Y52" s="26"/>
      <c r="Z52" s="10" t="s">
        <v>3798</v>
      </c>
      <c r="AA52" s="10" t="s">
        <v>3799</v>
      </c>
      <c r="AC52" t="s">
        <v>3659</v>
      </c>
      <c r="AD52" t="s">
        <v>3800</v>
      </c>
      <c r="AE52" t="s">
        <v>3503</v>
      </c>
    </row>
    <row r="53" spans="20:31" ht="24.75" customHeight="1" x14ac:dyDescent="0.25">
      <c r="T53" s="26"/>
      <c r="U53" s="26"/>
      <c r="W53" s="26"/>
      <c r="X53" s="26"/>
      <c r="Y53" s="26"/>
      <c r="Z53" s="10" t="s">
        <v>3801</v>
      </c>
      <c r="AA53" s="10" t="s">
        <v>3802</v>
      </c>
      <c r="AC53" t="s">
        <v>3659</v>
      </c>
      <c r="AE53" t="s">
        <v>3503</v>
      </c>
    </row>
    <row r="54" spans="20:31" ht="24.75" customHeight="1" x14ac:dyDescent="0.25">
      <c r="T54" s="26"/>
      <c r="U54" s="26"/>
      <c r="W54" s="26"/>
      <c r="X54" s="26"/>
      <c r="Y54" s="26"/>
      <c r="Z54" s="10" t="s">
        <v>3803</v>
      </c>
      <c r="AA54" s="10" t="s">
        <v>3804</v>
      </c>
      <c r="AC54" t="s">
        <v>3495</v>
      </c>
      <c r="AD54" t="s">
        <v>3805</v>
      </c>
      <c r="AE54" t="s">
        <v>3503</v>
      </c>
    </row>
    <row r="55" spans="20:31" ht="24.75" customHeight="1" x14ac:dyDescent="0.25">
      <c r="T55" s="26"/>
      <c r="U55" s="26"/>
      <c r="W55" s="26"/>
      <c r="X55" s="26"/>
      <c r="Y55" s="26"/>
      <c r="Z55" s="10" t="s">
        <v>3806</v>
      </c>
      <c r="AA55" s="10" t="s">
        <v>3807</v>
      </c>
      <c r="AC55" t="s">
        <v>3495</v>
      </c>
      <c r="AD55" t="s">
        <v>3808</v>
      </c>
      <c r="AE55" t="s">
        <v>3503</v>
      </c>
    </row>
    <row r="56" spans="20:31" ht="24.75" customHeight="1" x14ac:dyDescent="0.25">
      <c r="T56" s="26"/>
      <c r="U56" s="26"/>
      <c r="W56" s="26"/>
      <c r="X56" s="26"/>
      <c r="Y56" s="26"/>
      <c r="Z56" s="10" t="s">
        <v>3809</v>
      </c>
      <c r="AA56" s="10" t="s">
        <v>3810</v>
      </c>
      <c r="AC56" t="s">
        <v>3495</v>
      </c>
      <c r="AE56" t="s">
        <v>3503</v>
      </c>
    </row>
    <row r="57" spans="20:31" ht="24.75" customHeight="1" x14ac:dyDescent="0.25">
      <c r="T57" s="26"/>
      <c r="U57" s="26"/>
      <c r="W57" s="26"/>
      <c r="X57" s="26"/>
      <c r="Y57" s="26"/>
      <c r="Z57" s="10" t="s">
        <v>3811</v>
      </c>
      <c r="AA57" s="10" t="s">
        <v>3812</v>
      </c>
      <c r="AC57" t="s">
        <v>3495</v>
      </c>
      <c r="AD57" t="s">
        <v>3813</v>
      </c>
      <c r="AE57" t="s">
        <v>3503</v>
      </c>
    </row>
    <row r="58" spans="20:31" ht="24.75" customHeight="1" x14ac:dyDescent="0.25">
      <c r="T58" s="26"/>
      <c r="U58" s="26"/>
      <c r="W58" s="26"/>
      <c r="X58" s="26"/>
      <c r="Y58" s="26"/>
      <c r="Z58" s="10" t="s">
        <v>3814</v>
      </c>
      <c r="AA58" s="10" t="s">
        <v>3815</v>
      </c>
      <c r="AC58" t="s">
        <v>3495</v>
      </c>
      <c r="AD58" t="s">
        <v>3816</v>
      </c>
      <c r="AE58" t="s">
        <v>3503</v>
      </c>
    </row>
    <row r="59" spans="20:31" ht="24.75" customHeight="1" x14ac:dyDescent="0.25">
      <c r="T59" s="26"/>
      <c r="U59" s="26"/>
      <c r="W59" s="26"/>
      <c r="X59" s="26"/>
      <c r="Y59" s="26"/>
      <c r="Z59" s="26"/>
      <c r="AA59" s="26"/>
      <c r="AC59" s="13"/>
      <c r="AD59" s="13"/>
      <c r="AE59" s="13"/>
    </row>
    <row r="60" spans="20:31" ht="24.75" customHeight="1" x14ac:dyDescent="0.25">
      <c r="T60" s="26"/>
      <c r="U60" s="26"/>
      <c r="W60" s="26"/>
      <c r="X60" s="26"/>
      <c r="Y60" s="26"/>
      <c r="Z60" s="26"/>
      <c r="AA60" s="26"/>
      <c r="AC60" s="13"/>
      <c r="AD60" s="13"/>
      <c r="AE60" s="13"/>
    </row>
    <row r="61" spans="20:31" ht="24.75" customHeight="1" x14ac:dyDescent="0.25">
      <c r="T61" s="26"/>
      <c r="U61" s="26"/>
      <c r="W61" s="26"/>
      <c r="X61" s="26"/>
      <c r="Y61" s="26"/>
      <c r="Z61" s="26"/>
      <c r="AA61" s="26"/>
      <c r="AC61" s="13"/>
      <c r="AD61" s="13"/>
      <c r="AE61" s="13"/>
    </row>
    <row r="62" spans="20:31" ht="24.75" customHeight="1" x14ac:dyDescent="0.25">
      <c r="T62" s="26"/>
      <c r="U62" s="26"/>
      <c r="W62" s="26"/>
      <c r="X62" s="26"/>
      <c r="Y62" s="26"/>
      <c r="Z62" s="26"/>
      <c r="AA62" s="26"/>
      <c r="AC62" s="13"/>
      <c r="AD62" s="13"/>
      <c r="AE62" s="13"/>
    </row>
    <row r="63" spans="20:31" ht="24.75" customHeight="1" x14ac:dyDescent="0.25">
      <c r="T63" s="26"/>
      <c r="U63" s="26"/>
      <c r="W63" s="26"/>
      <c r="X63" s="26"/>
      <c r="Y63" s="26"/>
      <c r="Z63" s="26"/>
      <c r="AA63" s="26"/>
      <c r="AC63" s="13"/>
      <c r="AD63" s="13"/>
      <c r="AE63" s="13"/>
    </row>
    <row r="64" spans="20:31" ht="24.75" customHeight="1" x14ac:dyDescent="0.25">
      <c r="T64" s="26"/>
      <c r="U64" s="26"/>
      <c r="W64" s="26"/>
      <c r="X64" s="26"/>
      <c r="Y64" s="26"/>
      <c r="Z64" s="26"/>
      <c r="AA64" s="26"/>
      <c r="AC64" s="13"/>
      <c r="AD64" s="13"/>
      <c r="AE64" s="13"/>
    </row>
    <row r="65" spans="20:31" ht="24.75" customHeight="1" x14ac:dyDescent="0.25">
      <c r="T65" s="26"/>
      <c r="U65" s="26"/>
      <c r="W65" s="26"/>
      <c r="X65" s="26"/>
      <c r="Y65" s="26"/>
      <c r="Z65" s="26"/>
      <c r="AA65" s="26"/>
      <c r="AC65" s="13"/>
      <c r="AD65" s="13"/>
      <c r="AE65" s="13"/>
    </row>
    <row r="66" spans="20:31" ht="24.75" customHeight="1" x14ac:dyDescent="0.25">
      <c r="T66" s="26"/>
      <c r="U66" s="26"/>
      <c r="W66" s="26"/>
      <c r="X66" s="26"/>
      <c r="Y66" s="26"/>
      <c r="Z66" s="26"/>
      <c r="AA66" s="26"/>
      <c r="AC66" s="13"/>
      <c r="AD66" s="13"/>
      <c r="AE66" s="13"/>
    </row>
    <row r="67" spans="20:31" ht="24.75" customHeight="1" x14ac:dyDescent="0.25">
      <c r="T67" s="26"/>
      <c r="U67" s="26"/>
      <c r="W67" s="26"/>
      <c r="X67" s="26"/>
      <c r="Y67" s="26"/>
      <c r="Z67" s="26"/>
      <c r="AA67" s="26"/>
      <c r="AC67" s="13"/>
      <c r="AD67" s="13"/>
      <c r="AE67" s="13"/>
    </row>
    <row r="68" spans="20:31" ht="24.75" customHeight="1" x14ac:dyDescent="0.25">
      <c r="T68" s="26"/>
      <c r="U68" s="26"/>
      <c r="W68" s="26"/>
      <c r="X68" s="26"/>
      <c r="Y68" s="26"/>
      <c r="Z68" s="26"/>
      <c r="AA68" s="26"/>
      <c r="AC68" s="13"/>
      <c r="AD68" s="13"/>
      <c r="AE68" s="13"/>
    </row>
    <row r="69" spans="20:31" ht="24.75" customHeight="1" x14ac:dyDescent="0.25">
      <c r="T69" s="26"/>
      <c r="U69" s="26"/>
      <c r="W69" s="26"/>
      <c r="X69" s="26"/>
      <c r="Y69" s="26"/>
      <c r="Z69" s="26"/>
      <c r="AA69" s="26"/>
      <c r="AC69" s="13"/>
      <c r="AD69" s="13"/>
      <c r="AE69" s="13"/>
    </row>
    <row r="70" spans="20:31" ht="24.75" customHeight="1" x14ac:dyDescent="0.25">
      <c r="T70" s="26"/>
      <c r="U70" s="26"/>
      <c r="W70" s="26"/>
      <c r="X70" s="26"/>
      <c r="Y70" s="26"/>
      <c r="Z70" s="26"/>
      <c r="AA70" s="26"/>
      <c r="AC70" s="13"/>
      <c r="AD70" s="13"/>
      <c r="AE70" s="13"/>
    </row>
    <row r="71" spans="20:31" ht="24.75" customHeight="1" x14ac:dyDescent="0.25">
      <c r="T71" s="26"/>
      <c r="U71" s="26"/>
      <c r="W71" s="26"/>
      <c r="X71" s="26"/>
      <c r="Y71" s="26"/>
      <c r="Z71" s="26"/>
      <c r="AA71" s="26"/>
      <c r="AC71" s="13"/>
      <c r="AD71" s="13"/>
      <c r="AE71" s="13"/>
    </row>
    <row r="72" spans="20:31" ht="24.75" customHeight="1" x14ac:dyDescent="0.25">
      <c r="T72" s="26"/>
      <c r="U72" s="26"/>
      <c r="W72" s="26"/>
      <c r="X72" s="26"/>
      <c r="Y72" s="26"/>
      <c r="Z72" s="26"/>
      <c r="AA72" s="26"/>
      <c r="AC72" s="13"/>
      <c r="AD72" s="13"/>
      <c r="AE72" s="13"/>
    </row>
    <row r="73" spans="20:31" ht="24.75" customHeight="1" x14ac:dyDescent="0.25">
      <c r="T73" s="26"/>
      <c r="U73" s="26"/>
      <c r="W73" s="26"/>
      <c r="X73" s="26"/>
      <c r="Y73" s="26"/>
      <c r="Z73" s="26"/>
      <c r="AA73" s="26"/>
      <c r="AC73" s="13"/>
      <c r="AD73" s="13"/>
      <c r="AE73" s="13"/>
    </row>
    <row r="74" spans="20:31" ht="24.75" customHeight="1" x14ac:dyDescent="0.25">
      <c r="T74" s="26"/>
      <c r="U74" s="26"/>
      <c r="W74" s="26"/>
      <c r="X74" s="26"/>
      <c r="Y74" s="26"/>
      <c r="Z74" s="26"/>
      <c r="AA74" s="26"/>
      <c r="AC74" s="13"/>
      <c r="AD74" s="13"/>
      <c r="AE74" s="13"/>
    </row>
    <row r="75" spans="20:31" ht="24.75" customHeight="1" x14ac:dyDescent="0.25">
      <c r="T75" s="26"/>
      <c r="U75" s="26"/>
      <c r="W75" s="26"/>
      <c r="X75" s="26"/>
      <c r="Y75" s="26"/>
      <c r="Z75" s="26"/>
      <c r="AA75" s="26"/>
      <c r="AC75" s="13"/>
      <c r="AD75" s="13"/>
      <c r="AE75" s="13"/>
    </row>
    <row r="76" spans="20:31" ht="24.75" customHeight="1" x14ac:dyDescent="0.25">
      <c r="T76" s="26"/>
      <c r="U76" s="26"/>
      <c r="W76" s="26"/>
      <c r="X76" s="26"/>
      <c r="Y76" s="26"/>
      <c r="Z76" s="26"/>
      <c r="AA76" s="26"/>
      <c r="AC76" s="13"/>
      <c r="AD76" s="13"/>
      <c r="AE76" s="13"/>
    </row>
    <row r="77" spans="20:31" ht="24.75" customHeight="1" x14ac:dyDescent="0.25">
      <c r="T77" s="26"/>
      <c r="U77" s="26"/>
      <c r="W77" s="26"/>
      <c r="X77" s="26"/>
      <c r="Y77" s="26"/>
      <c r="Z77" s="26"/>
      <c r="AA77" s="26"/>
      <c r="AC77" s="13"/>
      <c r="AD77" s="13"/>
      <c r="AE77" s="13"/>
    </row>
    <row r="78" spans="20:31" ht="24.75" customHeight="1" x14ac:dyDescent="0.25">
      <c r="T78" s="26"/>
      <c r="U78" s="26"/>
      <c r="W78" s="26"/>
      <c r="X78" s="26"/>
      <c r="Y78" s="26"/>
      <c r="Z78" s="26"/>
      <c r="AA78" s="26"/>
      <c r="AC78" s="13"/>
      <c r="AD78" s="13"/>
      <c r="AE78" s="13"/>
    </row>
    <row r="79" spans="20:31" ht="24.75" customHeight="1" x14ac:dyDescent="0.25">
      <c r="T79" s="26"/>
      <c r="U79" s="26"/>
      <c r="W79" s="26"/>
      <c r="X79" s="26"/>
      <c r="Y79" s="26"/>
      <c r="Z79" s="26"/>
      <c r="AA79" s="26"/>
      <c r="AC79" s="13"/>
      <c r="AD79" s="13"/>
      <c r="AE79" s="13"/>
    </row>
    <row r="80" spans="20:31" ht="24.75" customHeight="1" x14ac:dyDescent="0.25">
      <c r="T80" s="26"/>
      <c r="U80" s="26"/>
      <c r="W80" s="26"/>
      <c r="X80" s="26"/>
      <c r="Y80" s="26"/>
      <c r="Z80" s="26"/>
      <c r="AA80" s="26"/>
      <c r="AC80" s="13"/>
      <c r="AD80" s="13"/>
      <c r="AE80" s="13"/>
    </row>
    <row r="81" spans="20:31" ht="24.75" customHeight="1" x14ac:dyDescent="0.25">
      <c r="T81" s="26"/>
      <c r="U81" s="26"/>
      <c r="W81" s="26"/>
      <c r="X81" s="26"/>
      <c r="Y81" s="26"/>
      <c r="Z81" s="26"/>
      <c r="AA81" s="26"/>
      <c r="AC81" s="13"/>
      <c r="AD81" s="13"/>
      <c r="AE81" s="13"/>
    </row>
    <row r="82" spans="20:31" ht="24.75" customHeight="1" x14ac:dyDescent="0.25">
      <c r="T82" s="26"/>
      <c r="U82" s="26"/>
      <c r="W82" s="26"/>
      <c r="X82" s="26"/>
      <c r="Y82" s="26"/>
      <c r="Z82" s="26"/>
      <c r="AA82" s="26"/>
      <c r="AC82" s="13"/>
      <c r="AD82" s="13"/>
      <c r="AE82" s="13"/>
    </row>
    <row r="83" spans="20:31" ht="24.75" customHeight="1" x14ac:dyDescent="0.25">
      <c r="T83" s="26"/>
      <c r="U83" s="26"/>
      <c r="W83" s="26"/>
      <c r="X83" s="26"/>
      <c r="Y83" s="26"/>
      <c r="Z83" s="26"/>
      <c r="AA83" s="26"/>
      <c r="AC83" s="13"/>
      <c r="AD83" s="13"/>
      <c r="AE83" s="13"/>
    </row>
    <row r="84" spans="20:31" ht="24.75" customHeight="1" x14ac:dyDescent="0.25">
      <c r="T84" s="26"/>
      <c r="U84" s="26"/>
      <c r="W84" s="26"/>
      <c r="X84" s="26"/>
      <c r="Y84" s="26"/>
      <c r="Z84" s="26"/>
      <c r="AA84" s="26"/>
      <c r="AC84" s="13"/>
      <c r="AD84" s="13"/>
      <c r="AE84" s="13"/>
    </row>
    <row r="85" spans="20:31" ht="24.75" customHeight="1" x14ac:dyDescent="0.25">
      <c r="T85" s="26"/>
      <c r="U85" s="26"/>
      <c r="W85" s="26"/>
      <c r="X85" s="26"/>
      <c r="Y85" s="26"/>
      <c r="Z85" s="26"/>
      <c r="AA85" s="26"/>
      <c r="AC85" s="13"/>
      <c r="AD85" s="13"/>
      <c r="AE85" s="13"/>
    </row>
    <row r="86" spans="20:31" ht="24.75" customHeight="1" x14ac:dyDescent="0.25">
      <c r="T86" s="26"/>
      <c r="U86" s="26"/>
      <c r="W86" s="26"/>
      <c r="X86" s="26"/>
      <c r="Y86" s="26"/>
      <c r="Z86" s="26"/>
      <c r="AA86" s="26"/>
      <c r="AC86" s="13"/>
      <c r="AD86" s="13"/>
      <c r="AE86" s="13"/>
    </row>
    <row r="87" spans="20:31" ht="24.75" customHeight="1" x14ac:dyDescent="0.25">
      <c r="T87" s="26"/>
      <c r="U87" s="26"/>
      <c r="W87" s="26"/>
      <c r="X87" s="26"/>
      <c r="Y87" s="26"/>
      <c r="Z87" s="26"/>
      <c r="AA87" s="26"/>
      <c r="AC87" s="13"/>
      <c r="AD87" s="13"/>
      <c r="AE87" s="13"/>
    </row>
    <row r="88" spans="20:31" ht="24.75" customHeight="1" x14ac:dyDescent="0.25">
      <c r="T88" s="26"/>
      <c r="U88" s="26"/>
      <c r="W88" s="26"/>
      <c r="X88" s="26"/>
      <c r="Y88" s="26"/>
      <c r="Z88" s="26"/>
      <c r="AA88" s="26"/>
      <c r="AC88" s="13"/>
      <c r="AD88" s="13"/>
      <c r="AE88" s="13"/>
    </row>
    <row r="89" spans="20:31" ht="24.75" customHeight="1" x14ac:dyDescent="0.25">
      <c r="T89" s="26"/>
      <c r="U89" s="26"/>
      <c r="W89" s="26"/>
      <c r="X89" s="26"/>
      <c r="Y89" s="26"/>
      <c r="Z89" s="26"/>
      <c r="AA89" s="26"/>
      <c r="AC89" s="13"/>
      <c r="AD89" s="13"/>
      <c r="AE89" s="13"/>
    </row>
    <row r="90" spans="20:31" ht="24.75" customHeight="1" x14ac:dyDescent="0.25">
      <c r="T90" s="26"/>
      <c r="U90" s="26"/>
      <c r="W90" s="26"/>
      <c r="X90" s="26"/>
      <c r="Y90" s="26"/>
      <c r="Z90" s="26"/>
      <c r="AA90" s="26"/>
      <c r="AC90" s="13"/>
      <c r="AD90" s="13"/>
      <c r="AE90" s="13"/>
    </row>
    <row r="91" spans="20:31" ht="24.75" customHeight="1" x14ac:dyDescent="0.25">
      <c r="T91" s="26"/>
      <c r="U91" s="26"/>
      <c r="W91" s="26"/>
      <c r="X91" s="26"/>
      <c r="Y91" s="26"/>
      <c r="Z91" s="26"/>
      <c r="AA91" s="26"/>
      <c r="AC91" s="13"/>
      <c r="AD91" s="13"/>
      <c r="AE91" s="13"/>
    </row>
    <row r="92" spans="20:31" ht="24.75" customHeight="1" x14ac:dyDescent="0.25">
      <c r="T92" s="26"/>
      <c r="U92" s="26"/>
      <c r="W92" s="26"/>
      <c r="X92" s="26"/>
      <c r="Y92" s="26"/>
      <c r="Z92" s="26"/>
      <c r="AA92" s="26"/>
      <c r="AC92" s="13"/>
      <c r="AD92" s="13"/>
      <c r="AE92" s="13"/>
    </row>
    <row r="93" spans="20:31" ht="24.75" customHeight="1" x14ac:dyDescent="0.25">
      <c r="T93" s="26"/>
      <c r="U93" s="26"/>
      <c r="W93" s="26"/>
      <c r="X93" s="26"/>
      <c r="Y93" s="26"/>
      <c r="Z93" s="26"/>
      <c r="AA93" s="26"/>
      <c r="AC93" s="13"/>
      <c r="AD93" s="13"/>
      <c r="AE93" s="13"/>
    </row>
    <row r="94" spans="20:31" ht="24.75" customHeight="1" x14ac:dyDescent="0.25">
      <c r="T94" s="26"/>
      <c r="U94" s="26"/>
      <c r="W94" s="26"/>
      <c r="X94" s="26"/>
      <c r="Y94" s="26"/>
      <c r="Z94" s="26"/>
      <c r="AA94" s="26"/>
      <c r="AC94" s="13"/>
      <c r="AD94" s="13"/>
      <c r="AE94" s="13"/>
    </row>
    <row r="95" spans="20:31" ht="24.75" customHeight="1" x14ac:dyDescent="0.25">
      <c r="T95" s="26"/>
      <c r="U95" s="26"/>
      <c r="W95" s="26"/>
      <c r="X95" s="26"/>
      <c r="Y95" s="26"/>
      <c r="Z95" s="26"/>
      <c r="AA95" s="26"/>
      <c r="AC95" s="13"/>
      <c r="AD95" s="13"/>
      <c r="AE95" s="13"/>
    </row>
    <row r="96" spans="20:31" ht="24.75" customHeight="1" x14ac:dyDescent="0.25">
      <c r="T96" s="26"/>
      <c r="U96" s="26"/>
      <c r="W96" s="26"/>
      <c r="X96" s="26"/>
      <c r="Y96" s="26"/>
      <c r="Z96" s="26"/>
      <c r="AA96" s="26"/>
      <c r="AC96" s="13"/>
      <c r="AD96" s="13"/>
      <c r="AE96" s="13"/>
    </row>
    <row r="97" spans="20:31" ht="24.75" customHeight="1" x14ac:dyDescent="0.25">
      <c r="T97" s="26"/>
      <c r="U97" s="26"/>
      <c r="W97" s="26"/>
      <c r="X97" s="26"/>
      <c r="Y97" s="26"/>
      <c r="Z97" s="26"/>
      <c r="AA97" s="26"/>
      <c r="AC97" s="13"/>
      <c r="AD97" s="13"/>
      <c r="AE97" s="13"/>
    </row>
    <row r="98" spans="20:31" ht="24.75" customHeight="1" x14ac:dyDescent="0.25">
      <c r="T98" s="26"/>
      <c r="U98" s="26"/>
      <c r="W98" s="26"/>
      <c r="X98" s="26"/>
      <c r="Y98" s="26"/>
      <c r="Z98" s="26"/>
      <c r="AA98" s="26"/>
      <c r="AC98" s="13"/>
      <c r="AD98" s="13"/>
      <c r="AE98" s="13"/>
    </row>
    <row r="99" spans="20:31" ht="24.75" customHeight="1" x14ac:dyDescent="0.25">
      <c r="T99" s="26"/>
      <c r="U99" s="26"/>
      <c r="W99" s="26"/>
      <c r="X99" s="26"/>
      <c r="Y99" s="26"/>
      <c r="Z99" s="26"/>
      <c r="AA99" s="26"/>
      <c r="AC99" s="13"/>
      <c r="AD99" s="13"/>
      <c r="AE99" s="13"/>
    </row>
    <row r="100" spans="20:31" ht="24.75" customHeight="1" x14ac:dyDescent="0.25">
      <c r="T100" s="26"/>
      <c r="U100" s="26"/>
      <c r="W100" s="26"/>
      <c r="X100" s="26"/>
      <c r="Y100" s="26"/>
      <c r="Z100" s="26"/>
      <c r="AA100" s="26"/>
      <c r="AC100" s="13"/>
      <c r="AD100" s="13"/>
      <c r="AE100" s="13"/>
    </row>
    <row r="101" spans="20:31" ht="24.75" customHeight="1" x14ac:dyDescent="0.25">
      <c r="T101" s="26"/>
      <c r="U101" s="26"/>
      <c r="W101" s="26"/>
      <c r="X101" s="26"/>
      <c r="Y101" s="26"/>
      <c r="Z101" s="26"/>
      <c r="AA101" s="26"/>
      <c r="AC101" s="13"/>
      <c r="AD101" s="13"/>
      <c r="AE101" s="13"/>
    </row>
    <row r="102" spans="20:31" ht="24.75" customHeight="1" x14ac:dyDescent="0.25">
      <c r="T102" s="26"/>
      <c r="U102" s="26"/>
      <c r="W102" s="26"/>
      <c r="X102" s="26"/>
      <c r="Y102" s="26"/>
      <c r="Z102" s="26"/>
      <c r="AA102" s="26"/>
      <c r="AC102" s="13"/>
      <c r="AD102" s="13"/>
      <c r="AE102" s="13"/>
    </row>
    <row r="103" spans="20:31" ht="24.75" customHeight="1" x14ac:dyDescent="0.25">
      <c r="T103" s="26"/>
      <c r="U103" s="26"/>
      <c r="W103" s="26"/>
      <c r="X103" s="26"/>
      <c r="Y103" s="26"/>
      <c r="Z103" s="26"/>
      <c r="AA103" s="26"/>
      <c r="AC103" s="13"/>
      <c r="AD103" s="13"/>
      <c r="AE103" s="13"/>
    </row>
    <row r="104" spans="20:31" ht="24.75" customHeight="1" x14ac:dyDescent="0.25">
      <c r="T104" s="26"/>
      <c r="U104" s="26"/>
      <c r="W104" s="26"/>
      <c r="X104" s="26"/>
      <c r="Y104" s="26"/>
      <c r="Z104" s="26"/>
      <c r="AA104" s="26"/>
      <c r="AC104" s="13"/>
      <c r="AD104" s="13"/>
      <c r="AE104" s="13"/>
    </row>
    <row r="105" spans="20:31" ht="24.75" customHeight="1" x14ac:dyDescent="0.25">
      <c r="T105" s="26"/>
      <c r="U105" s="26"/>
      <c r="W105" s="26"/>
      <c r="X105" s="26"/>
      <c r="Y105" s="26"/>
      <c r="Z105" s="26"/>
      <c r="AA105" s="26"/>
      <c r="AC105" s="13"/>
      <c r="AD105" s="13"/>
      <c r="AE105" s="13"/>
    </row>
    <row r="106" spans="20:31" ht="24.75" customHeight="1" x14ac:dyDescent="0.25">
      <c r="T106" s="26"/>
      <c r="U106" s="26"/>
      <c r="W106" s="26"/>
      <c r="X106" s="26"/>
      <c r="Y106" s="26"/>
      <c r="Z106" s="26"/>
      <c r="AA106" s="26"/>
      <c r="AC106" s="13"/>
      <c r="AD106" s="13"/>
      <c r="AE106" s="13"/>
    </row>
    <row r="107" spans="20:31" ht="24.75" customHeight="1" x14ac:dyDescent="0.25">
      <c r="T107" s="26"/>
      <c r="U107" s="26"/>
      <c r="W107" s="26"/>
      <c r="X107" s="26"/>
      <c r="Y107" s="26"/>
      <c r="Z107" s="26"/>
      <c r="AA107" s="26"/>
      <c r="AC107" s="13"/>
      <c r="AD107" s="13"/>
      <c r="AE107" s="13"/>
    </row>
    <row r="108" spans="20:31" ht="24.75" customHeight="1" x14ac:dyDescent="0.25">
      <c r="T108" s="26"/>
      <c r="U108" s="26"/>
      <c r="W108" s="26"/>
      <c r="X108" s="26"/>
      <c r="Y108" s="26"/>
      <c r="Z108" s="26"/>
      <c r="AA108" s="26"/>
      <c r="AC108" s="13"/>
      <c r="AD108" s="13"/>
      <c r="AE108" s="13"/>
    </row>
    <row r="109" spans="20:31" ht="24.75" customHeight="1" x14ac:dyDescent="0.25">
      <c r="T109" s="26"/>
      <c r="U109" s="26"/>
      <c r="W109" s="26"/>
      <c r="X109" s="26"/>
      <c r="Y109" s="26"/>
      <c r="Z109" s="26"/>
      <c r="AA109" s="26"/>
      <c r="AC109" s="13"/>
      <c r="AD109" s="13"/>
      <c r="AE109" s="13"/>
    </row>
    <row r="110" spans="20:31" ht="24.75" customHeight="1" x14ac:dyDescent="0.25">
      <c r="T110" s="26"/>
      <c r="U110" s="26"/>
      <c r="W110" s="26"/>
      <c r="X110" s="26"/>
      <c r="Y110" s="26"/>
      <c r="Z110" s="26"/>
      <c r="AA110" s="26"/>
      <c r="AC110" s="13"/>
      <c r="AD110" s="13"/>
      <c r="AE110" s="13"/>
    </row>
    <row r="111" spans="20:31" ht="24.75" customHeight="1" x14ac:dyDescent="0.25">
      <c r="T111" s="26"/>
      <c r="U111" s="26"/>
      <c r="W111" s="26"/>
      <c r="X111" s="26"/>
      <c r="Y111" s="26"/>
      <c r="Z111" s="26"/>
      <c r="AA111" s="26"/>
      <c r="AC111" s="13"/>
      <c r="AD111" s="13"/>
      <c r="AE111" s="13"/>
    </row>
    <row r="112" spans="20:31" ht="24.75" customHeight="1" x14ac:dyDescent="0.25">
      <c r="T112" s="26"/>
      <c r="U112" s="26"/>
      <c r="W112" s="26"/>
      <c r="X112" s="26"/>
      <c r="Y112" s="26"/>
      <c r="Z112" s="26"/>
      <c r="AA112" s="26"/>
      <c r="AC112" s="13"/>
      <c r="AD112" s="13"/>
      <c r="AE112" s="13"/>
    </row>
    <row r="113" spans="20:31" ht="24.75" customHeight="1" x14ac:dyDescent="0.25">
      <c r="T113" s="26"/>
      <c r="U113" s="26"/>
      <c r="W113" s="26"/>
      <c r="X113" s="26"/>
      <c r="Y113" s="26"/>
      <c r="Z113" s="26"/>
      <c r="AA113" s="26"/>
      <c r="AC113" s="13"/>
      <c r="AD113" s="13"/>
      <c r="AE113" s="13"/>
    </row>
    <row r="114" spans="20:31" ht="24.75" customHeight="1" x14ac:dyDescent="0.25">
      <c r="T114" s="26"/>
      <c r="U114" s="26"/>
      <c r="W114" s="26"/>
      <c r="X114" s="26"/>
      <c r="Y114" s="26"/>
      <c r="Z114" s="26"/>
      <c r="AA114" s="26"/>
      <c r="AC114" s="13"/>
      <c r="AD114" s="13"/>
      <c r="AE114" s="13"/>
    </row>
    <row r="115" spans="20:31" ht="24.75" customHeight="1" x14ac:dyDescent="0.25">
      <c r="T115" s="26"/>
      <c r="U115" s="26"/>
      <c r="W115" s="26"/>
      <c r="X115" s="26"/>
      <c r="Y115" s="26"/>
      <c r="Z115" s="26"/>
      <c r="AA115" s="26"/>
      <c r="AC115" s="13"/>
      <c r="AD115" s="13"/>
      <c r="AE115" s="13"/>
    </row>
    <row r="116" spans="20:31" ht="24.75" customHeight="1" x14ac:dyDescent="0.25">
      <c r="T116" s="26"/>
      <c r="U116" s="26"/>
      <c r="W116" s="26"/>
      <c r="X116" s="26"/>
      <c r="Y116" s="26"/>
      <c r="Z116" s="26"/>
      <c r="AA116" s="26"/>
      <c r="AC116" s="13"/>
      <c r="AD116" s="13"/>
      <c r="AE116" s="13"/>
    </row>
    <row r="117" spans="20:31" ht="24.75" customHeight="1" x14ac:dyDescent="0.25">
      <c r="T117" s="26"/>
      <c r="U117" s="26"/>
      <c r="W117" s="26"/>
      <c r="X117" s="26"/>
      <c r="Y117" s="26"/>
      <c r="Z117" s="26"/>
      <c r="AA117" s="26"/>
      <c r="AC117" s="13"/>
      <c r="AD117" s="13"/>
      <c r="AE117" s="13"/>
    </row>
    <row r="118" spans="20:31" ht="24.75" customHeight="1" x14ac:dyDescent="0.25">
      <c r="T118" s="26"/>
      <c r="U118" s="26"/>
      <c r="W118" s="26"/>
      <c r="X118" s="26"/>
      <c r="Y118" s="26"/>
      <c r="Z118" s="26"/>
      <c r="AA118" s="26"/>
      <c r="AC118" s="13"/>
      <c r="AD118" s="13"/>
      <c r="AE118" s="13"/>
    </row>
    <row r="119" spans="20:31" ht="24.75" customHeight="1" x14ac:dyDescent="0.25">
      <c r="T119" s="26"/>
      <c r="U119" s="26"/>
      <c r="W119" s="26"/>
      <c r="X119" s="26"/>
      <c r="Y119" s="26"/>
      <c r="Z119" s="26"/>
      <c r="AA119" s="26"/>
      <c r="AC119" s="13"/>
      <c r="AD119" s="13"/>
      <c r="AE119" s="13"/>
    </row>
    <row r="120" spans="20:31" ht="24.75" customHeight="1" x14ac:dyDescent="0.25">
      <c r="T120" s="26"/>
      <c r="U120" s="26"/>
      <c r="W120" s="26"/>
      <c r="X120" s="26"/>
      <c r="Y120" s="26"/>
      <c r="Z120" s="26"/>
      <c r="AA120" s="26"/>
      <c r="AC120" s="13"/>
      <c r="AD120" s="13"/>
      <c r="AE120" s="13"/>
    </row>
    <row r="121" spans="20:31" ht="24.75" customHeight="1" x14ac:dyDescent="0.25">
      <c r="T121" s="26"/>
      <c r="U121" s="26"/>
      <c r="W121" s="26"/>
      <c r="X121" s="26"/>
      <c r="Y121" s="26"/>
      <c r="Z121" s="26"/>
      <c r="AA121" s="26"/>
      <c r="AC121" s="13"/>
      <c r="AD121" s="13"/>
      <c r="AE121" s="13"/>
    </row>
    <row r="122" spans="20:31" ht="24.75" customHeight="1" x14ac:dyDescent="0.25">
      <c r="T122" s="26"/>
      <c r="U122" s="26"/>
      <c r="W122" s="26"/>
      <c r="X122" s="26"/>
      <c r="Y122" s="26"/>
      <c r="Z122" s="26"/>
      <c r="AA122" s="26"/>
      <c r="AC122" s="13"/>
      <c r="AD122" s="13"/>
      <c r="AE122" s="13"/>
    </row>
    <row r="123" spans="20:31" ht="24.75" customHeight="1" x14ac:dyDescent="0.25">
      <c r="T123" s="26"/>
      <c r="U123" s="26"/>
      <c r="W123" s="26"/>
      <c r="X123" s="26"/>
      <c r="Y123" s="26"/>
      <c r="Z123" s="26"/>
      <c r="AA123" s="26"/>
      <c r="AC123" s="13"/>
      <c r="AD123" s="13"/>
      <c r="AE123" s="13"/>
    </row>
    <row r="124" spans="20:31" ht="24.75" customHeight="1" x14ac:dyDescent="0.25">
      <c r="T124" s="26"/>
      <c r="U124" s="26"/>
      <c r="W124" s="26"/>
      <c r="X124" s="26"/>
      <c r="Y124" s="26"/>
      <c r="Z124" s="26"/>
      <c r="AA124" s="26"/>
      <c r="AC124" s="13"/>
      <c r="AD124" s="13"/>
      <c r="AE124" s="13"/>
    </row>
    <row r="125" spans="20:31" ht="24.75" customHeight="1" x14ac:dyDescent="0.25">
      <c r="T125" s="26"/>
      <c r="U125" s="26"/>
      <c r="W125" s="26"/>
      <c r="X125" s="26"/>
      <c r="Y125" s="26"/>
      <c r="Z125" s="26"/>
      <c r="AA125" s="26"/>
      <c r="AC125" s="13"/>
      <c r="AD125" s="13"/>
      <c r="AE125" s="13"/>
    </row>
    <row r="126" spans="20:31" ht="24.75" customHeight="1" x14ac:dyDescent="0.25">
      <c r="T126" s="26"/>
      <c r="U126" s="26"/>
      <c r="W126" s="26"/>
      <c r="X126" s="26"/>
      <c r="Y126" s="26"/>
      <c r="Z126" s="26"/>
      <c r="AA126" s="26"/>
      <c r="AC126" s="13"/>
      <c r="AD126" s="13"/>
      <c r="AE126" s="13"/>
    </row>
    <row r="127" spans="20:31" ht="24.75" customHeight="1" x14ac:dyDescent="0.25">
      <c r="T127" s="26"/>
      <c r="U127" s="26"/>
      <c r="W127" s="26"/>
      <c r="X127" s="26"/>
      <c r="Y127" s="26"/>
      <c r="Z127" s="26"/>
      <c r="AA127" s="26"/>
      <c r="AC127" s="13"/>
      <c r="AD127" s="13"/>
      <c r="AE127" s="13"/>
    </row>
    <row r="128" spans="20:31" ht="24.75" customHeight="1" x14ac:dyDescent="0.25">
      <c r="T128" s="26"/>
      <c r="U128" s="26"/>
      <c r="W128" s="26"/>
      <c r="X128" s="26"/>
      <c r="Y128" s="26"/>
      <c r="Z128" s="26"/>
      <c r="AA128" s="26"/>
      <c r="AC128" s="13"/>
      <c r="AD128" s="13"/>
      <c r="AE128" s="13"/>
    </row>
    <row r="129" spans="20:31" ht="24.75" customHeight="1" x14ac:dyDescent="0.25">
      <c r="T129" s="26"/>
      <c r="U129" s="26"/>
      <c r="W129" s="26"/>
      <c r="X129" s="26"/>
      <c r="Y129" s="26"/>
      <c r="Z129" s="26"/>
      <c r="AA129" s="26"/>
      <c r="AC129" s="13"/>
      <c r="AD129" s="13"/>
      <c r="AE129" s="13"/>
    </row>
    <row r="130" spans="20:31" ht="24.75" customHeight="1" x14ac:dyDescent="0.25">
      <c r="T130" s="26"/>
      <c r="U130" s="26"/>
      <c r="W130" s="26"/>
      <c r="X130" s="26"/>
      <c r="Y130" s="26"/>
      <c r="Z130" s="26"/>
      <c r="AA130" s="26"/>
      <c r="AC130" s="13"/>
      <c r="AD130" s="13"/>
      <c r="AE130" s="13"/>
    </row>
    <row r="131" spans="20:31" ht="24.75" customHeight="1" x14ac:dyDescent="0.25">
      <c r="T131" s="26"/>
      <c r="U131" s="26"/>
      <c r="W131" s="26"/>
      <c r="X131" s="26"/>
      <c r="Y131" s="26"/>
      <c r="Z131" s="26"/>
      <c r="AA131" s="26"/>
      <c r="AC131" s="13"/>
      <c r="AD131" s="13"/>
      <c r="AE131" s="13"/>
    </row>
    <row r="132" spans="20:31" ht="24.75" customHeight="1" x14ac:dyDescent="0.25">
      <c r="T132" s="26"/>
      <c r="U132" s="26"/>
      <c r="W132" s="26"/>
      <c r="X132" s="26"/>
      <c r="Y132" s="26"/>
      <c r="Z132" s="26"/>
      <c r="AA132" s="26"/>
      <c r="AC132" s="13"/>
      <c r="AD132" s="13"/>
      <c r="AE132" s="13"/>
    </row>
    <row r="133" spans="20:31" ht="24.75" customHeight="1" x14ac:dyDescent="0.25">
      <c r="T133" s="26"/>
      <c r="U133" s="26"/>
      <c r="W133" s="26"/>
      <c r="X133" s="26"/>
      <c r="Y133" s="26"/>
      <c r="Z133" s="26"/>
      <c r="AA133" s="26"/>
      <c r="AC133" s="13"/>
      <c r="AD133" s="13"/>
      <c r="AE133" s="13"/>
    </row>
    <row r="134" spans="20:31" ht="24.75" customHeight="1" x14ac:dyDescent="0.25">
      <c r="T134" s="26"/>
      <c r="U134" s="26"/>
      <c r="W134" s="26"/>
      <c r="X134" s="26"/>
      <c r="Y134" s="26"/>
      <c r="Z134" s="26"/>
      <c r="AA134" s="26"/>
      <c r="AC134" s="13"/>
      <c r="AD134" s="13"/>
      <c r="AE134" s="13"/>
    </row>
    <row r="135" spans="20:31" ht="24.75" customHeight="1" x14ac:dyDescent="0.25">
      <c r="T135" s="26"/>
      <c r="U135" s="26"/>
      <c r="W135" s="26"/>
      <c r="X135" s="26"/>
      <c r="Y135" s="26"/>
      <c r="Z135" s="26"/>
      <c r="AA135" s="26"/>
      <c r="AC135" s="13"/>
      <c r="AD135" s="13"/>
      <c r="AE135" s="13"/>
    </row>
    <row r="136" spans="20:31" ht="24.75" customHeight="1" x14ac:dyDescent="0.25">
      <c r="T136" s="26"/>
      <c r="U136" s="26"/>
      <c r="W136" s="26"/>
      <c r="X136" s="26"/>
      <c r="Y136" s="26"/>
      <c r="Z136" s="26"/>
      <c r="AA136" s="26"/>
      <c r="AC136" s="13"/>
      <c r="AD136" s="13"/>
      <c r="AE136" s="13"/>
    </row>
    <row r="137" spans="20:31" ht="24.75" customHeight="1" x14ac:dyDescent="0.25">
      <c r="T137" s="26"/>
      <c r="U137" s="26"/>
      <c r="W137" s="26"/>
      <c r="X137" s="26"/>
      <c r="Y137" s="26"/>
      <c r="Z137" s="26"/>
      <c r="AA137" s="26"/>
      <c r="AC137" s="13"/>
      <c r="AD137" s="13"/>
      <c r="AE137" s="13"/>
    </row>
    <row r="138" spans="20:31" ht="24.75" customHeight="1" x14ac:dyDescent="0.25">
      <c r="T138" s="26"/>
      <c r="U138" s="26"/>
      <c r="W138" s="26"/>
      <c r="X138" s="26"/>
      <c r="Y138" s="26"/>
      <c r="Z138" s="26"/>
      <c r="AA138" s="26"/>
      <c r="AC138" s="13"/>
      <c r="AD138" s="13"/>
      <c r="AE138" s="13"/>
    </row>
    <row r="139" spans="20:31" ht="24.75" customHeight="1" x14ac:dyDescent="0.25">
      <c r="T139" s="26"/>
      <c r="U139" s="26"/>
      <c r="W139" s="26"/>
      <c r="X139" s="26"/>
      <c r="Y139" s="26"/>
      <c r="Z139" s="26"/>
      <c r="AA139" s="26"/>
      <c r="AC139" s="13"/>
      <c r="AD139" s="13"/>
      <c r="AE139" s="13"/>
    </row>
    <row r="140" spans="20:31" ht="24.75" customHeight="1" x14ac:dyDescent="0.25">
      <c r="T140" s="26"/>
      <c r="U140" s="26"/>
      <c r="W140" s="26"/>
      <c r="X140" s="26"/>
      <c r="Y140" s="26"/>
      <c r="Z140" s="26"/>
      <c r="AA140" s="26"/>
      <c r="AC140" s="13"/>
      <c r="AD140" s="13"/>
      <c r="AE140" s="13"/>
    </row>
    <row r="141" spans="20:31" ht="24.75" customHeight="1" x14ac:dyDescent="0.25">
      <c r="T141" s="26"/>
      <c r="U141" s="26"/>
      <c r="W141" s="26"/>
      <c r="X141" s="26"/>
      <c r="Y141" s="26"/>
      <c r="Z141" s="26"/>
      <c r="AA141" s="26"/>
      <c r="AC141" s="13"/>
      <c r="AD141" s="13"/>
      <c r="AE141" s="13"/>
    </row>
    <row r="142" spans="20:31" ht="24.75" customHeight="1" x14ac:dyDescent="0.25">
      <c r="T142" s="26"/>
      <c r="U142" s="26"/>
      <c r="W142" s="26"/>
      <c r="X142" s="26"/>
      <c r="Y142" s="26"/>
      <c r="Z142" s="26"/>
      <c r="AA142" s="26"/>
      <c r="AC142" s="13"/>
      <c r="AD142" s="13"/>
      <c r="AE142" s="13"/>
    </row>
    <row r="143" spans="20:31" ht="24.75" customHeight="1" x14ac:dyDescent="0.25">
      <c r="T143" s="26"/>
      <c r="U143" s="26"/>
      <c r="W143" s="26"/>
      <c r="X143" s="26"/>
      <c r="Y143" s="26"/>
      <c r="Z143" s="26"/>
      <c r="AA143" s="26"/>
      <c r="AC143" s="13"/>
      <c r="AD143" s="13"/>
      <c r="AE143" s="13"/>
    </row>
    <row r="144" spans="20:31" ht="24.75" customHeight="1" x14ac:dyDescent="0.25">
      <c r="T144" s="26"/>
      <c r="U144" s="26"/>
      <c r="W144" s="26"/>
      <c r="X144" s="26"/>
      <c r="Y144" s="26"/>
      <c r="Z144" s="26"/>
      <c r="AA144" s="26"/>
      <c r="AC144" s="13"/>
      <c r="AD144" s="13"/>
      <c r="AE144" s="13"/>
    </row>
    <row r="145" spans="20:31" ht="24.75" customHeight="1" x14ac:dyDescent="0.25">
      <c r="T145" s="26"/>
      <c r="U145" s="26"/>
      <c r="W145" s="26"/>
      <c r="X145" s="26"/>
      <c r="Y145" s="26"/>
      <c r="Z145" s="26"/>
      <c r="AA145" s="26"/>
      <c r="AC145" s="13"/>
      <c r="AD145" s="13"/>
      <c r="AE145" s="13"/>
    </row>
    <row r="146" spans="20:31" ht="24.75" customHeight="1" x14ac:dyDescent="0.25">
      <c r="T146" s="26"/>
      <c r="U146" s="26"/>
      <c r="W146" s="26"/>
      <c r="X146" s="26"/>
      <c r="Y146" s="26"/>
      <c r="Z146" s="26"/>
      <c r="AA146" s="26"/>
      <c r="AC146" s="13"/>
      <c r="AD146" s="13"/>
      <c r="AE146" s="13"/>
    </row>
    <row r="147" spans="20:31" ht="24.75" customHeight="1" x14ac:dyDescent="0.25">
      <c r="T147" s="26"/>
      <c r="U147" s="26"/>
      <c r="W147" s="26"/>
      <c r="X147" s="26"/>
      <c r="Y147" s="26"/>
      <c r="Z147" s="26"/>
      <c r="AA147" s="26"/>
      <c r="AC147" s="13"/>
      <c r="AD147" s="13"/>
      <c r="AE147" s="13"/>
    </row>
    <row r="148" spans="20:31" ht="24.75" customHeight="1" x14ac:dyDescent="0.25">
      <c r="T148" s="26"/>
      <c r="U148" s="26"/>
      <c r="W148" s="26"/>
      <c r="X148" s="26"/>
      <c r="Y148" s="26"/>
      <c r="Z148" s="26"/>
      <c r="AA148" s="26"/>
      <c r="AC148" s="13"/>
      <c r="AD148" s="13"/>
      <c r="AE148" s="13"/>
    </row>
    <row r="149" spans="20:31" ht="24.75" customHeight="1" x14ac:dyDescent="0.25">
      <c r="T149" s="26"/>
      <c r="U149" s="26"/>
      <c r="W149" s="26"/>
      <c r="X149" s="26"/>
      <c r="Y149" s="26"/>
      <c r="Z149" s="26"/>
      <c r="AA149" s="26"/>
      <c r="AC149" s="13"/>
      <c r="AD149" s="13"/>
      <c r="AE149" s="13"/>
    </row>
    <row r="150" spans="20:31" ht="24.75" customHeight="1" x14ac:dyDescent="0.25">
      <c r="T150" s="26"/>
      <c r="U150" s="26"/>
      <c r="W150" s="26"/>
      <c r="X150" s="26"/>
      <c r="Y150" s="26"/>
      <c r="Z150" s="26"/>
      <c r="AA150" s="26"/>
      <c r="AC150" s="13"/>
      <c r="AD150" s="13"/>
      <c r="AE150" s="13"/>
    </row>
    <row r="151" spans="20:31" ht="24.75" customHeight="1" x14ac:dyDescent="0.25">
      <c r="T151" s="26"/>
      <c r="U151" s="26"/>
      <c r="W151" s="26"/>
      <c r="X151" s="26"/>
      <c r="Y151" s="26"/>
      <c r="Z151" s="26"/>
      <c r="AA151" s="26"/>
      <c r="AC151" s="13"/>
      <c r="AD151" s="13"/>
      <c r="AE151" s="13"/>
    </row>
    <row r="152" spans="20:31" ht="24.75" customHeight="1" x14ac:dyDescent="0.25">
      <c r="T152" s="26"/>
      <c r="U152" s="26"/>
      <c r="W152" s="26"/>
      <c r="X152" s="26"/>
      <c r="Y152" s="26"/>
      <c r="Z152" s="26"/>
      <c r="AA152" s="26"/>
      <c r="AC152" s="13"/>
      <c r="AD152" s="13"/>
      <c r="AE152" s="13"/>
    </row>
    <row r="153" spans="20:31" ht="24.75" customHeight="1" x14ac:dyDescent="0.25">
      <c r="T153" s="26"/>
      <c r="U153" s="26"/>
      <c r="W153" s="26"/>
      <c r="X153" s="26"/>
      <c r="Y153" s="26"/>
      <c r="Z153" s="26"/>
      <c r="AA153" s="26"/>
      <c r="AC153" s="13"/>
      <c r="AD153" s="13"/>
      <c r="AE153" s="13"/>
    </row>
    <row r="154" spans="20:31" ht="24.75" customHeight="1" x14ac:dyDescent="0.25">
      <c r="T154" s="26"/>
      <c r="U154" s="26"/>
      <c r="W154" s="26"/>
      <c r="X154" s="26"/>
      <c r="Y154" s="26"/>
      <c r="Z154" s="26"/>
      <c r="AA154" s="26"/>
      <c r="AC154" s="13"/>
      <c r="AD154" s="13"/>
      <c r="AE154" s="13"/>
    </row>
    <row r="155" spans="20:31" ht="24.75" customHeight="1" x14ac:dyDescent="0.25">
      <c r="T155" s="26"/>
      <c r="U155" s="26"/>
      <c r="W155" s="26"/>
      <c r="X155" s="26"/>
      <c r="Y155" s="26"/>
      <c r="Z155" s="26"/>
      <c r="AA155" s="26"/>
      <c r="AC155" s="13"/>
      <c r="AD155" s="13"/>
      <c r="AE155" s="13"/>
    </row>
    <row r="156" spans="20:31" ht="24.75" customHeight="1" x14ac:dyDescent="0.25">
      <c r="T156" s="26"/>
      <c r="U156" s="26"/>
      <c r="W156" s="26"/>
      <c r="X156" s="26"/>
      <c r="Y156" s="26"/>
      <c r="Z156" s="26"/>
      <c r="AA156" s="26"/>
      <c r="AC156" s="13"/>
      <c r="AD156" s="13"/>
      <c r="AE156" s="13"/>
    </row>
    <row r="157" spans="20:31" ht="24.75" customHeight="1" x14ac:dyDescent="0.25">
      <c r="T157" s="26"/>
      <c r="U157" s="26"/>
      <c r="W157" s="26"/>
      <c r="X157" s="26"/>
      <c r="Y157" s="26"/>
      <c r="Z157" s="26"/>
      <c r="AA157" s="26"/>
      <c r="AC157" s="13"/>
      <c r="AD157" s="13"/>
      <c r="AE157" s="13"/>
    </row>
    <row r="158" spans="20:31" ht="24.75" customHeight="1" x14ac:dyDescent="0.25">
      <c r="T158" s="26"/>
      <c r="U158" s="26"/>
      <c r="W158" s="26"/>
      <c r="X158" s="26"/>
      <c r="Y158" s="26"/>
      <c r="Z158" s="26"/>
      <c r="AA158" s="26"/>
      <c r="AC158" s="13"/>
      <c r="AD158" s="13"/>
      <c r="AE158" s="13"/>
    </row>
    <row r="159" spans="20:31" ht="24.75" customHeight="1" x14ac:dyDescent="0.25">
      <c r="T159" s="26"/>
      <c r="U159" s="26"/>
      <c r="W159" s="26"/>
      <c r="X159" s="26"/>
      <c r="Y159" s="26"/>
      <c r="Z159" s="26"/>
      <c r="AA159" s="26"/>
      <c r="AC159" s="13"/>
      <c r="AD159" s="13"/>
      <c r="AE159" s="13"/>
    </row>
    <row r="160" spans="20:31" ht="24.75" customHeight="1" x14ac:dyDescent="0.25">
      <c r="T160" s="26"/>
      <c r="U160" s="26"/>
      <c r="W160" s="26"/>
      <c r="X160" s="26"/>
      <c r="Y160" s="26"/>
      <c r="Z160" s="26"/>
      <c r="AA160" s="26"/>
      <c r="AC160" s="13"/>
      <c r="AD160" s="13"/>
      <c r="AE160" s="13"/>
    </row>
    <row r="161" spans="20:31" ht="24.75" customHeight="1" x14ac:dyDescent="0.25">
      <c r="T161" s="26"/>
      <c r="U161" s="26"/>
      <c r="W161" s="26"/>
      <c r="X161" s="26"/>
      <c r="Y161" s="26"/>
      <c r="Z161" s="26"/>
      <c r="AA161" s="26"/>
      <c r="AC161" s="13"/>
      <c r="AD161" s="13"/>
      <c r="AE161" s="13"/>
    </row>
    <row r="162" spans="20:31" ht="24.75" customHeight="1" x14ac:dyDescent="0.25">
      <c r="T162" s="26"/>
      <c r="U162" s="26"/>
      <c r="W162" s="26"/>
      <c r="X162" s="26"/>
      <c r="Y162" s="26"/>
      <c r="Z162" s="26"/>
      <c r="AA162" s="26"/>
      <c r="AC162" s="13"/>
      <c r="AD162" s="13"/>
      <c r="AE162" s="13"/>
    </row>
    <row r="163" spans="20:31" ht="24.75" customHeight="1" x14ac:dyDescent="0.25">
      <c r="T163" s="26"/>
      <c r="U163" s="26"/>
      <c r="W163" s="26"/>
      <c r="X163" s="26"/>
      <c r="Y163" s="26"/>
      <c r="Z163" s="26"/>
      <c r="AA163" s="26"/>
      <c r="AC163" s="13"/>
      <c r="AD163" s="13"/>
      <c r="AE163" s="13"/>
    </row>
    <row r="164" spans="20:31" ht="24.75" customHeight="1" x14ac:dyDescent="0.25">
      <c r="T164" s="26"/>
      <c r="U164" s="26"/>
      <c r="W164" s="26"/>
      <c r="X164" s="26"/>
      <c r="Y164" s="26"/>
      <c r="Z164" s="26"/>
      <c r="AA164" s="26"/>
      <c r="AC164" s="13"/>
      <c r="AD164" s="13"/>
      <c r="AE164" s="13"/>
    </row>
    <row r="165" spans="20:31" ht="24.75" customHeight="1" x14ac:dyDescent="0.25">
      <c r="T165" s="26"/>
      <c r="U165" s="26"/>
      <c r="W165" s="26"/>
      <c r="X165" s="26"/>
      <c r="Y165" s="26"/>
      <c r="Z165" s="26"/>
      <c r="AA165" s="26"/>
      <c r="AC165" s="13"/>
      <c r="AD165" s="13"/>
      <c r="AE165" s="13"/>
    </row>
    <row r="166" spans="20:31" ht="24.75" customHeight="1" x14ac:dyDescent="0.25">
      <c r="T166" s="26"/>
      <c r="U166" s="26"/>
      <c r="W166" s="26"/>
      <c r="X166" s="26"/>
      <c r="Y166" s="26"/>
      <c r="Z166" s="26"/>
      <c r="AA166" s="26"/>
      <c r="AC166" s="13"/>
      <c r="AD166" s="13"/>
      <c r="AE166" s="13"/>
    </row>
    <row r="167" spans="20:31" ht="24.75" customHeight="1" x14ac:dyDescent="0.25">
      <c r="T167" s="26"/>
      <c r="U167" s="26"/>
      <c r="W167" s="26"/>
      <c r="X167" s="26"/>
      <c r="Y167" s="26"/>
      <c r="Z167" s="26"/>
      <c r="AA167" s="26"/>
      <c r="AC167" s="13"/>
      <c r="AD167" s="13"/>
      <c r="AE167" s="13"/>
    </row>
    <row r="168" spans="20:31" ht="24.75" customHeight="1" x14ac:dyDescent="0.25">
      <c r="T168" s="26"/>
      <c r="U168" s="26"/>
      <c r="W168" s="26"/>
      <c r="X168" s="26"/>
      <c r="Y168" s="26"/>
      <c r="Z168" s="26"/>
      <c r="AA168" s="26"/>
      <c r="AC168" s="13"/>
      <c r="AD168" s="13"/>
      <c r="AE168" s="13"/>
    </row>
    <row r="169" spans="20:31" ht="24.75" customHeight="1" x14ac:dyDescent="0.25">
      <c r="T169" s="26"/>
      <c r="U169" s="26"/>
      <c r="W169" s="26"/>
      <c r="X169" s="26"/>
      <c r="Y169" s="26"/>
      <c r="Z169" s="26"/>
      <c r="AA169" s="26"/>
      <c r="AC169" s="13"/>
      <c r="AD169" s="13"/>
      <c r="AE169" s="13"/>
    </row>
    <row r="170" spans="20:31" ht="24.75" customHeight="1" x14ac:dyDescent="0.25">
      <c r="T170" s="26"/>
      <c r="U170" s="26"/>
      <c r="W170" s="26"/>
      <c r="X170" s="26"/>
      <c r="Y170" s="26"/>
      <c r="Z170" s="26"/>
      <c r="AA170" s="26"/>
      <c r="AC170" s="13"/>
      <c r="AD170" s="13"/>
      <c r="AE170" s="13"/>
    </row>
    <row r="171" spans="20:31" ht="24.75" customHeight="1" x14ac:dyDescent="0.25">
      <c r="T171" s="26"/>
      <c r="U171" s="26"/>
      <c r="W171" s="26"/>
      <c r="X171" s="26"/>
      <c r="Y171" s="26"/>
      <c r="Z171" s="26"/>
      <c r="AA171" s="26"/>
      <c r="AC171" s="13"/>
      <c r="AD171" s="13"/>
      <c r="AE171" s="13"/>
    </row>
    <row r="172" spans="20:31" ht="24.75" customHeight="1" x14ac:dyDescent="0.25">
      <c r="T172" s="26"/>
      <c r="U172" s="26"/>
      <c r="W172" s="26"/>
      <c r="X172" s="26"/>
      <c r="Y172" s="26"/>
      <c r="Z172" s="26"/>
      <c r="AA172" s="26"/>
      <c r="AC172" s="13"/>
      <c r="AD172" s="13"/>
      <c r="AE172" s="13"/>
    </row>
    <row r="173" spans="20:31" ht="24.75" customHeight="1" x14ac:dyDescent="0.25">
      <c r="T173" s="26"/>
      <c r="U173" s="26"/>
      <c r="W173" s="26"/>
      <c r="X173" s="26"/>
      <c r="Y173" s="26"/>
      <c r="Z173" s="26"/>
      <c r="AA173" s="26"/>
      <c r="AC173" s="13"/>
      <c r="AD173" s="13"/>
      <c r="AE173" s="13"/>
    </row>
    <row r="174" spans="20:31" ht="24.75" customHeight="1" x14ac:dyDescent="0.25">
      <c r="T174" s="26"/>
      <c r="U174" s="26"/>
      <c r="W174" s="26"/>
      <c r="X174" s="26"/>
      <c r="Y174" s="26"/>
      <c r="Z174" s="26"/>
      <c r="AA174" s="26"/>
      <c r="AC174" s="13"/>
      <c r="AD174" s="13"/>
      <c r="AE174" s="13"/>
    </row>
    <row r="175" spans="20:31" ht="24.75" customHeight="1" x14ac:dyDescent="0.25">
      <c r="T175" s="26"/>
      <c r="U175" s="26"/>
      <c r="W175" s="26"/>
      <c r="X175" s="26"/>
      <c r="Y175" s="26"/>
      <c r="Z175" s="26"/>
      <c r="AA175" s="26"/>
      <c r="AC175" s="13"/>
      <c r="AD175" s="13"/>
      <c r="AE175" s="13"/>
    </row>
    <row r="176" spans="20:31" ht="24.75" customHeight="1" x14ac:dyDescent="0.25">
      <c r="T176" s="26"/>
      <c r="U176" s="26"/>
      <c r="W176" s="26"/>
      <c r="X176" s="26"/>
      <c r="Y176" s="26"/>
      <c r="Z176" s="26"/>
      <c r="AA176" s="26"/>
      <c r="AC176" s="13"/>
      <c r="AD176" s="13"/>
      <c r="AE176" s="13"/>
    </row>
    <row r="177" spans="20:31" ht="24.75" customHeight="1" x14ac:dyDescent="0.25">
      <c r="T177" s="26"/>
      <c r="U177" s="26"/>
      <c r="W177" s="26"/>
      <c r="X177" s="26"/>
      <c r="Y177" s="26"/>
      <c r="Z177" s="26"/>
      <c r="AA177" s="26"/>
      <c r="AC177" s="13"/>
      <c r="AD177" s="13"/>
      <c r="AE177" s="13"/>
    </row>
    <row r="178" spans="20:31" ht="24.75" customHeight="1" x14ac:dyDescent="0.25">
      <c r="T178" s="26"/>
      <c r="U178" s="26"/>
      <c r="W178" s="26"/>
      <c r="X178" s="26"/>
      <c r="Y178" s="26"/>
      <c r="Z178" s="26"/>
      <c r="AA178" s="26"/>
      <c r="AC178" s="13"/>
      <c r="AD178" s="13"/>
      <c r="AE178" s="13"/>
    </row>
    <row r="179" spans="20:31" ht="24.75" customHeight="1" x14ac:dyDescent="0.25">
      <c r="T179" s="26"/>
      <c r="U179" s="26"/>
      <c r="W179" s="26"/>
      <c r="X179" s="26"/>
      <c r="Y179" s="26"/>
      <c r="Z179" s="26"/>
      <c r="AA179" s="26"/>
      <c r="AC179" s="13"/>
      <c r="AD179" s="13"/>
      <c r="AE179" s="13"/>
    </row>
    <row r="180" spans="20:31" ht="24.75" customHeight="1" x14ac:dyDescent="0.25">
      <c r="T180" s="26"/>
      <c r="U180" s="26"/>
      <c r="W180" s="26"/>
      <c r="X180" s="26"/>
      <c r="Y180" s="26"/>
      <c r="Z180" s="26"/>
      <c r="AA180" s="26"/>
      <c r="AC180" s="13"/>
      <c r="AD180" s="13"/>
      <c r="AE180" s="13"/>
    </row>
    <row r="181" spans="20:31" ht="24.75" customHeight="1" x14ac:dyDescent="0.25">
      <c r="T181" s="26"/>
      <c r="U181" s="26"/>
      <c r="W181" s="26"/>
      <c r="X181" s="26"/>
      <c r="Y181" s="26"/>
      <c r="Z181" s="26"/>
      <c r="AA181" s="26"/>
      <c r="AC181" s="13"/>
      <c r="AD181" s="13"/>
      <c r="AE181" s="13"/>
    </row>
    <row r="182" spans="20:31" ht="24.75" customHeight="1" x14ac:dyDescent="0.25">
      <c r="T182" s="26"/>
      <c r="U182" s="26"/>
      <c r="W182" s="26"/>
      <c r="X182" s="26"/>
      <c r="Y182" s="26"/>
      <c r="Z182" s="26"/>
      <c r="AA182" s="26"/>
      <c r="AC182" s="13"/>
      <c r="AD182" s="13"/>
      <c r="AE182" s="13"/>
    </row>
    <row r="183" spans="20:31" ht="24.75" customHeight="1" x14ac:dyDescent="0.25">
      <c r="T183" s="26"/>
      <c r="U183" s="26"/>
      <c r="W183" s="26"/>
      <c r="X183" s="26"/>
      <c r="Y183" s="26"/>
      <c r="Z183" s="26"/>
      <c r="AA183" s="26"/>
      <c r="AC183" s="13"/>
      <c r="AD183" s="13"/>
      <c r="AE183" s="13"/>
    </row>
    <row r="184" spans="20:31" ht="24.75" customHeight="1" x14ac:dyDescent="0.25">
      <c r="T184" s="26"/>
      <c r="U184" s="26"/>
      <c r="W184" s="26"/>
      <c r="X184" s="26"/>
      <c r="Y184" s="26"/>
      <c r="Z184" s="26"/>
      <c r="AA184" s="26"/>
      <c r="AC184" s="13"/>
      <c r="AD184" s="13"/>
      <c r="AE184" s="13"/>
    </row>
    <row r="185" spans="20:31" ht="24.75" customHeight="1" x14ac:dyDescent="0.25">
      <c r="T185" s="26"/>
      <c r="U185" s="26"/>
      <c r="W185" s="26"/>
      <c r="X185" s="26"/>
      <c r="Y185" s="26"/>
      <c r="Z185" s="26"/>
      <c r="AA185" s="26"/>
      <c r="AC185" s="13"/>
      <c r="AD185" s="13"/>
      <c r="AE185" s="13"/>
    </row>
    <row r="186" spans="20:31" ht="24.75" customHeight="1" x14ac:dyDescent="0.25">
      <c r="T186" s="26"/>
      <c r="U186" s="26"/>
      <c r="W186" s="26"/>
      <c r="X186" s="26"/>
      <c r="Y186" s="26"/>
      <c r="Z186" s="26"/>
      <c r="AA186" s="26"/>
      <c r="AC186" s="13"/>
      <c r="AD186" s="13"/>
      <c r="AE186" s="13"/>
    </row>
    <row r="187" spans="20:31" ht="24.75" customHeight="1" x14ac:dyDescent="0.25">
      <c r="T187" s="26"/>
      <c r="U187" s="26"/>
      <c r="W187" s="26"/>
      <c r="X187" s="26"/>
      <c r="Y187" s="26"/>
      <c r="Z187" s="26"/>
      <c r="AA187" s="26"/>
      <c r="AC187" s="13"/>
      <c r="AD187" s="13"/>
      <c r="AE187" s="13"/>
    </row>
    <row r="188" spans="20:31" ht="24.75" customHeight="1" x14ac:dyDescent="0.25">
      <c r="T188" s="26"/>
      <c r="U188" s="26"/>
      <c r="W188" s="26"/>
      <c r="X188" s="26"/>
      <c r="Y188" s="26"/>
      <c r="Z188" s="26"/>
      <c r="AA188" s="26"/>
      <c r="AC188" s="13"/>
      <c r="AD188" s="13"/>
      <c r="AE188" s="13"/>
    </row>
    <row r="189" spans="20:31" ht="24.75" customHeight="1" x14ac:dyDescent="0.25">
      <c r="T189" s="26"/>
      <c r="U189" s="26"/>
      <c r="W189" s="26"/>
      <c r="X189" s="26"/>
      <c r="Y189" s="26"/>
      <c r="Z189" s="26"/>
      <c r="AA189" s="26"/>
      <c r="AC189" s="13"/>
      <c r="AD189" s="13"/>
      <c r="AE189" s="13"/>
    </row>
    <row r="190" spans="20:31" ht="24.75" customHeight="1" x14ac:dyDescent="0.25">
      <c r="T190" s="26"/>
      <c r="U190" s="26"/>
      <c r="W190" s="26"/>
      <c r="X190" s="26"/>
      <c r="Y190" s="26"/>
      <c r="Z190" s="26"/>
      <c r="AA190" s="26"/>
      <c r="AC190" s="13"/>
      <c r="AD190" s="13"/>
      <c r="AE190" s="13"/>
    </row>
    <row r="191" spans="20:31" ht="24.75" customHeight="1" x14ac:dyDescent="0.25">
      <c r="T191" s="26"/>
      <c r="U191" s="26"/>
      <c r="W191" s="26"/>
      <c r="X191" s="26"/>
      <c r="Y191" s="26"/>
      <c r="Z191" s="26"/>
      <c r="AA191" s="26"/>
      <c r="AC191" s="13"/>
      <c r="AD191" s="13"/>
      <c r="AE191" s="13"/>
    </row>
    <row r="192" spans="20:31" ht="24.75" customHeight="1" x14ac:dyDescent="0.25">
      <c r="T192" s="26"/>
      <c r="U192" s="26"/>
      <c r="W192" s="26"/>
      <c r="X192" s="26"/>
      <c r="Y192" s="26"/>
      <c r="Z192" s="26"/>
      <c r="AA192" s="26"/>
      <c r="AC192" s="13"/>
      <c r="AD192" s="13"/>
      <c r="AE192" s="13"/>
    </row>
    <row r="193" spans="20:31" ht="24.75" customHeight="1" x14ac:dyDescent="0.25">
      <c r="T193" s="26"/>
      <c r="U193" s="26"/>
      <c r="W193" s="26"/>
      <c r="X193" s="26"/>
      <c r="Y193" s="26"/>
      <c r="Z193" s="26"/>
      <c r="AA193" s="26"/>
      <c r="AC193" s="13"/>
      <c r="AD193" s="13"/>
      <c r="AE193" s="13"/>
    </row>
    <row r="194" spans="20:31" ht="24.75" customHeight="1" x14ac:dyDescent="0.25">
      <c r="T194" s="26"/>
      <c r="U194" s="26"/>
      <c r="W194" s="26"/>
      <c r="X194" s="26"/>
      <c r="Y194" s="26"/>
      <c r="Z194" s="26"/>
      <c r="AA194" s="26"/>
      <c r="AC194" s="13"/>
      <c r="AD194" s="13"/>
      <c r="AE194" s="13"/>
    </row>
    <row r="195" spans="20:31" ht="24.75" customHeight="1" x14ac:dyDescent="0.25">
      <c r="T195" s="26"/>
      <c r="U195" s="26"/>
      <c r="W195" s="26"/>
      <c r="X195" s="26"/>
      <c r="Y195" s="26"/>
      <c r="Z195" s="26"/>
      <c r="AA195" s="26"/>
      <c r="AC195" s="13"/>
      <c r="AD195" s="13"/>
      <c r="AE195" s="13"/>
    </row>
    <row r="196" spans="20:31" ht="24.75" customHeight="1" x14ac:dyDescent="0.25">
      <c r="T196" s="26"/>
      <c r="U196" s="26"/>
      <c r="W196" s="26"/>
      <c r="X196" s="26"/>
      <c r="Y196" s="26"/>
      <c r="Z196" s="26"/>
      <c r="AA196" s="26"/>
      <c r="AC196" s="13"/>
      <c r="AD196" s="13"/>
      <c r="AE196" s="13"/>
    </row>
    <row r="197" spans="20:31" ht="24.75" customHeight="1" x14ac:dyDescent="0.25">
      <c r="T197" s="26"/>
      <c r="U197" s="26"/>
      <c r="W197" s="26"/>
      <c r="X197" s="26"/>
      <c r="Y197" s="26"/>
      <c r="Z197" s="26"/>
      <c r="AA197" s="26"/>
      <c r="AC197" s="13"/>
      <c r="AD197" s="13"/>
      <c r="AE197" s="13"/>
    </row>
    <row r="198" spans="20:31" ht="24.75" customHeight="1" x14ac:dyDescent="0.25">
      <c r="T198" s="26"/>
      <c r="U198" s="26"/>
      <c r="W198" s="26"/>
      <c r="X198" s="26"/>
      <c r="Y198" s="26"/>
      <c r="Z198" s="26"/>
      <c r="AA198" s="26"/>
      <c r="AC198" s="13"/>
      <c r="AD198" s="13"/>
      <c r="AE198" s="13"/>
    </row>
    <row r="199" spans="20:31" ht="24.75" customHeight="1" x14ac:dyDescent="0.25">
      <c r="T199" s="26"/>
      <c r="U199" s="26"/>
      <c r="W199" s="26"/>
      <c r="X199" s="26"/>
      <c r="Y199" s="26"/>
      <c r="Z199" s="26"/>
      <c r="AA199" s="26"/>
      <c r="AC199" s="13"/>
      <c r="AD199" s="13"/>
      <c r="AE199" s="13"/>
    </row>
    <row r="200" spans="20:31" ht="24.75" customHeight="1" x14ac:dyDescent="0.25">
      <c r="T200" s="26"/>
      <c r="U200" s="26"/>
      <c r="W200" s="26"/>
      <c r="X200" s="26"/>
      <c r="Y200" s="26"/>
      <c r="Z200" s="26"/>
      <c r="AA200" s="26"/>
      <c r="AC200" s="13"/>
      <c r="AD200" s="13"/>
      <c r="AE200" s="13"/>
    </row>
    <row r="201" spans="20:31" ht="24.75" customHeight="1" x14ac:dyDescent="0.25">
      <c r="T201" s="26"/>
      <c r="U201" s="26"/>
      <c r="W201" s="26"/>
      <c r="X201" s="26"/>
      <c r="Y201" s="26"/>
      <c r="Z201" s="26"/>
      <c r="AA201" s="26"/>
      <c r="AC201" s="13"/>
      <c r="AD201" s="13"/>
      <c r="AE201" s="13"/>
    </row>
    <row r="202" spans="20:31" ht="24.75" customHeight="1" x14ac:dyDescent="0.25">
      <c r="T202" s="26"/>
      <c r="U202" s="26"/>
      <c r="W202" s="26"/>
      <c r="X202" s="26"/>
      <c r="Y202" s="26"/>
      <c r="Z202" s="26"/>
      <c r="AA202" s="26"/>
      <c r="AC202" s="13"/>
      <c r="AD202" s="13"/>
      <c r="AE202" s="13"/>
    </row>
    <row r="203" spans="20:31" ht="24.75" customHeight="1" x14ac:dyDescent="0.25">
      <c r="T203" s="26"/>
      <c r="U203" s="26"/>
      <c r="W203" s="26"/>
      <c r="X203" s="26"/>
      <c r="Y203" s="26"/>
      <c r="Z203" s="26"/>
      <c r="AA203" s="26"/>
      <c r="AC203" s="13"/>
      <c r="AD203" s="13"/>
      <c r="AE203" s="13"/>
    </row>
    <row r="204" spans="20:31" ht="24.75" customHeight="1" x14ac:dyDescent="0.25">
      <c r="T204" s="26"/>
      <c r="U204" s="26"/>
      <c r="W204" s="26"/>
      <c r="X204" s="26"/>
      <c r="Y204" s="26"/>
      <c r="Z204" s="26"/>
      <c r="AA204" s="26"/>
      <c r="AC204" s="13"/>
      <c r="AD204" s="13"/>
      <c r="AE204" s="13"/>
    </row>
    <row r="205" spans="20:31" ht="24.75" customHeight="1" x14ac:dyDescent="0.25">
      <c r="T205" s="26"/>
      <c r="U205" s="26"/>
      <c r="W205" s="26"/>
      <c r="X205" s="26"/>
      <c r="Y205" s="26"/>
      <c r="Z205" s="26"/>
      <c r="AA205" s="26"/>
      <c r="AC205" s="13"/>
      <c r="AD205" s="13"/>
      <c r="AE205" s="13"/>
    </row>
    <row r="206" spans="20:31" ht="24.75" customHeight="1" x14ac:dyDescent="0.25">
      <c r="T206" s="26"/>
      <c r="U206" s="26"/>
      <c r="W206" s="26"/>
      <c r="X206" s="26"/>
      <c r="Y206" s="26"/>
      <c r="Z206" s="26"/>
      <c r="AA206" s="26"/>
      <c r="AC206" s="13"/>
      <c r="AD206" s="13"/>
      <c r="AE206" s="13"/>
    </row>
    <row r="207" spans="20:31" ht="24.75" customHeight="1" x14ac:dyDescent="0.25">
      <c r="T207" s="26"/>
      <c r="U207" s="26"/>
      <c r="W207" s="26"/>
      <c r="X207" s="26"/>
      <c r="Y207" s="26"/>
      <c r="Z207" s="26"/>
      <c r="AA207" s="26"/>
      <c r="AC207" s="13"/>
      <c r="AD207" s="13"/>
      <c r="AE207" s="13"/>
    </row>
    <row r="208" spans="20:31" ht="24.75" customHeight="1" x14ac:dyDescent="0.25">
      <c r="T208" s="26"/>
      <c r="U208" s="26"/>
      <c r="W208" s="26"/>
      <c r="X208" s="26"/>
      <c r="Y208" s="26"/>
      <c r="Z208" s="26"/>
      <c r="AA208" s="26"/>
      <c r="AC208" s="13"/>
      <c r="AD208" s="13"/>
      <c r="AE208" s="13"/>
    </row>
    <row r="209" spans="20:31" ht="24.75" customHeight="1" x14ac:dyDescent="0.25">
      <c r="T209" s="26"/>
      <c r="U209" s="26"/>
      <c r="W209" s="26"/>
      <c r="X209" s="26"/>
      <c r="Y209" s="26"/>
      <c r="Z209" s="26"/>
      <c r="AA209" s="26"/>
      <c r="AC209" s="13"/>
      <c r="AD209" s="13"/>
      <c r="AE209" s="13"/>
    </row>
    <row r="210" spans="20:31" ht="24.75" customHeight="1" x14ac:dyDescent="0.25">
      <c r="T210" s="26"/>
      <c r="U210" s="26"/>
      <c r="W210" s="26"/>
      <c r="X210" s="26"/>
      <c r="Y210" s="26"/>
      <c r="Z210" s="26"/>
      <c r="AA210" s="26"/>
      <c r="AC210" s="13"/>
      <c r="AD210" s="13"/>
      <c r="AE210" s="13"/>
    </row>
    <row r="211" spans="20:31" ht="24.75" customHeight="1" x14ac:dyDescent="0.25">
      <c r="T211" s="26"/>
      <c r="U211" s="26"/>
      <c r="W211" s="26"/>
      <c r="X211" s="26"/>
      <c r="Y211" s="26"/>
      <c r="Z211" s="26"/>
      <c r="AA211" s="26"/>
      <c r="AC211" s="13"/>
      <c r="AD211" s="13"/>
      <c r="AE211" s="13"/>
    </row>
    <row r="212" spans="20:31" ht="24.75" customHeight="1" x14ac:dyDescent="0.25">
      <c r="T212" s="26"/>
      <c r="U212" s="26"/>
      <c r="W212" s="26"/>
      <c r="X212" s="26"/>
      <c r="Y212" s="26"/>
      <c r="Z212" s="26"/>
      <c r="AA212" s="26"/>
      <c r="AC212" s="13"/>
      <c r="AD212" s="13"/>
      <c r="AE212" s="13"/>
    </row>
    <row r="213" spans="20:31" ht="24.75" customHeight="1" x14ac:dyDescent="0.25">
      <c r="T213" s="26"/>
      <c r="U213" s="26"/>
      <c r="W213" s="26"/>
      <c r="X213" s="26"/>
      <c r="Y213" s="26"/>
      <c r="Z213" s="26"/>
      <c r="AA213" s="26"/>
      <c r="AC213" s="13"/>
      <c r="AD213" s="13"/>
      <c r="AE213" s="13"/>
    </row>
    <row r="214" spans="20:31" ht="24.75" customHeight="1" x14ac:dyDescent="0.25">
      <c r="T214" s="26"/>
      <c r="U214" s="26"/>
      <c r="W214" s="26"/>
      <c r="X214" s="26"/>
      <c r="Y214" s="26"/>
      <c r="Z214" s="26"/>
      <c r="AA214" s="26"/>
      <c r="AC214" s="13"/>
      <c r="AD214" s="13"/>
      <c r="AE214" s="13"/>
    </row>
    <row r="215" spans="20:31" ht="24.75" customHeight="1" x14ac:dyDescent="0.25">
      <c r="T215" s="26"/>
      <c r="U215" s="26"/>
      <c r="W215" s="26"/>
      <c r="X215" s="26"/>
      <c r="Y215" s="26"/>
      <c r="Z215" s="26"/>
      <c r="AA215" s="26"/>
      <c r="AC215" s="13"/>
      <c r="AD215" s="13"/>
      <c r="AE215" s="13"/>
    </row>
    <row r="216" spans="20:31" ht="24.75" customHeight="1" x14ac:dyDescent="0.25">
      <c r="T216" s="26"/>
      <c r="U216" s="26"/>
      <c r="W216" s="26"/>
      <c r="X216" s="26"/>
      <c r="Y216" s="26"/>
      <c r="Z216" s="26"/>
      <c r="AA216" s="26"/>
      <c r="AC216" s="13"/>
      <c r="AD216" s="13"/>
      <c r="AE216" s="13"/>
    </row>
    <row r="217" spans="20:31" ht="24.75" customHeight="1" x14ac:dyDescent="0.25">
      <c r="T217" s="26"/>
      <c r="U217" s="26"/>
      <c r="W217" s="26"/>
      <c r="X217" s="26"/>
      <c r="Y217" s="26"/>
      <c r="Z217" s="26"/>
      <c r="AA217" s="26"/>
      <c r="AC217" s="13"/>
      <c r="AD217" s="13"/>
      <c r="AE217" s="13"/>
    </row>
    <row r="218" spans="20:31" ht="24.75" customHeight="1" x14ac:dyDescent="0.25">
      <c r="T218" s="26"/>
      <c r="U218" s="26"/>
      <c r="W218" s="26"/>
      <c r="X218" s="26"/>
      <c r="Y218" s="26"/>
      <c r="Z218" s="26"/>
      <c r="AA218" s="26"/>
      <c r="AC218" s="13"/>
      <c r="AD218" s="13"/>
      <c r="AE218" s="13"/>
    </row>
    <row r="219" spans="20:31" ht="24.75" customHeight="1" x14ac:dyDescent="0.25">
      <c r="T219" s="26"/>
      <c r="U219" s="26"/>
      <c r="W219" s="26"/>
      <c r="X219" s="26"/>
      <c r="Y219" s="26"/>
      <c r="Z219" s="26"/>
      <c r="AA219" s="26"/>
      <c r="AC219" s="13"/>
      <c r="AD219" s="13"/>
      <c r="AE219" s="13"/>
    </row>
    <row r="220" spans="20:31" ht="24.75" customHeight="1" x14ac:dyDescent="0.25">
      <c r="T220" s="26"/>
      <c r="U220" s="26"/>
      <c r="W220" s="26"/>
      <c r="X220" s="26"/>
      <c r="Y220" s="26"/>
      <c r="Z220" s="26"/>
      <c r="AA220" s="26"/>
      <c r="AC220" s="13"/>
      <c r="AD220" s="13"/>
      <c r="AE220" s="13"/>
    </row>
    <row r="221" spans="20:31" ht="24.75" customHeight="1" x14ac:dyDescent="0.25">
      <c r="T221" s="26"/>
      <c r="U221" s="26"/>
      <c r="W221" s="26"/>
      <c r="X221" s="26"/>
      <c r="Y221" s="26"/>
      <c r="Z221" s="26"/>
      <c r="AA221" s="26"/>
      <c r="AC221" s="13"/>
      <c r="AD221" s="13"/>
      <c r="AE221" s="13"/>
    </row>
    <row r="222" spans="20:31" ht="24.75" customHeight="1" x14ac:dyDescent="0.25">
      <c r="T222" s="26"/>
      <c r="U222" s="26"/>
      <c r="W222" s="26"/>
      <c r="X222" s="26"/>
      <c r="Y222" s="26"/>
      <c r="Z222" s="26"/>
      <c r="AA222" s="26"/>
      <c r="AC222" s="13"/>
      <c r="AD222" s="13"/>
      <c r="AE222" s="13"/>
    </row>
    <row r="223" spans="20:31" ht="24.75" customHeight="1" x14ac:dyDescent="0.25">
      <c r="T223" s="26"/>
      <c r="U223" s="26"/>
      <c r="W223" s="26"/>
      <c r="X223" s="26"/>
      <c r="Y223" s="26"/>
      <c r="Z223" s="26"/>
      <c r="AA223" s="26"/>
      <c r="AC223" s="13"/>
      <c r="AD223" s="13"/>
      <c r="AE223" s="13"/>
    </row>
    <row r="224" spans="20:31" ht="24.75" customHeight="1" x14ac:dyDescent="0.25">
      <c r="T224" s="26"/>
      <c r="U224" s="26"/>
      <c r="W224" s="26"/>
      <c r="X224" s="26"/>
      <c r="Y224" s="26"/>
      <c r="Z224" s="26"/>
      <c r="AA224" s="26"/>
      <c r="AC224" s="13"/>
      <c r="AD224" s="13"/>
      <c r="AE224" s="13"/>
    </row>
    <row r="225" spans="20:31" ht="24.75" customHeight="1" x14ac:dyDescent="0.25">
      <c r="T225" s="26"/>
      <c r="U225" s="26"/>
      <c r="W225" s="26"/>
      <c r="X225" s="26"/>
      <c r="Y225" s="26"/>
      <c r="Z225" s="26"/>
      <c r="AA225" s="26"/>
      <c r="AC225" s="13"/>
      <c r="AD225" s="13"/>
      <c r="AE225" s="13"/>
    </row>
    <row r="226" spans="20:31" ht="24.75" customHeight="1" x14ac:dyDescent="0.25">
      <c r="T226" s="26"/>
      <c r="U226" s="26"/>
      <c r="W226" s="26"/>
      <c r="X226" s="26"/>
      <c r="Y226" s="26"/>
      <c r="Z226" s="26"/>
      <c r="AA226" s="26"/>
      <c r="AC226" s="13"/>
      <c r="AD226" s="13"/>
      <c r="AE226" s="13"/>
    </row>
    <row r="227" spans="20:31" ht="24.75" customHeight="1" x14ac:dyDescent="0.25">
      <c r="T227" s="26"/>
      <c r="U227" s="26"/>
      <c r="W227" s="26"/>
      <c r="X227" s="26"/>
      <c r="Y227" s="26"/>
      <c r="Z227" s="26"/>
      <c r="AA227" s="26"/>
      <c r="AC227" s="13"/>
      <c r="AD227" s="13"/>
      <c r="AE227" s="13"/>
    </row>
    <row r="228" spans="20:31" ht="24.75" customHeight="1" x14ac:dyDescent="0.25">
      <c r="T228" s="26"/>
      <c r="U228" s="26"/>
      <c r="W228" s="26"/>
      <c r="X228" s="26"/>
      <c r="Y228" s="26"/>
      <c r="Z228" s="26"/>
      <c r="AA228" s="26"/>
      <c r="AC228" s="13"/>
      <c r="AD228" s="13"/>
      <c r="AE228" s="13"/>
    </row>
    <row r="229" spans="20:31" ht="24.75" customHeight="1" x14ac:dyDescent="0.25">
      <c r="T229" s="26"/>
      <c r="U229" s="26"/>
      <c r="W229" s="26"/>
      <c r="X229" s="26"/>
      <c r="Y229" s="26"/>
      <c r="Z229" s="26"/>
      <c r="AA229" s="26"/>
      <c r="AC229" s="13"/>
      <c r="AD229" s="13"/>
      <c r="AE229" s="13"/>
    </row>
    <row r="230" spans="20:31" ht="24.75" customHeight="1" x14ac:dyDescent="0.25">
      <c r="T230" s="26"/>
      <c r="U230" s="26"/>
      <c r="W230" s="26"/>
      <c r="X230" s="26"/>
      <c r="Y230" s="26"/>
      <c r="Z230" s="26"/>
      <c r="AA230" s="26"/>
      <c r="AC230" s="13"/>
      <c r="AD230" s="13"/>
      <c r="AE230" s="13"/>
    </row>
    <row r="231" spans="20:31" ht="24.75" customHeight="1" x14ac:dyDescent="0.25">
      <c r="T231" s="26"/>
      <c r="U231" s="26"/>
      <c r="W231" s="26"/>
      <c r="X231" s="26"/>
      <c r="Y231" s="26"/>
      <c r="Z231" s="26"/>
      <c r="AA231" s="26"/>
      <c r="AC231" s="13"/>
      <c r="AD231" s="13"/>
      <c r="AE231" s="13"/>
    </row>
    <row r="232" spans="20:31" ht="24.75" customHeight="1" x14ac:dyDescent="0.25">
      <c r="T232" s="26"/>
      <c r="U232" s="26"/>
      <c r="W232" s="26"/>
      <c r="X232" s="26"/>
      <c r="Y232" s="26"/>
      <c r="Z232" s="26"/>
      <c r="AA232" s="26"/>
      <c r="AC232" s="13"/>
      <c r="AD232" s="13"/>
      <c r="AE232" s="13"/>
    </row>
    <row r="233" spans="20:31" ht="24.75" customHeight="1" x14ac:dyDescent="0.25">
      <c r="T233" s="26"/>
      <c r="U233" s="26"/>
      <c r="W233" s="26"/>
      <c r="X233" s="26"/>
      <c r="Y233" s="26"/>
      <c r="Z233" s="26"/>
      <c r="AA233" s="26"/>
      <c r="AC233" s="13"/>
      <c r="AD233" s="13"/>
      <c r="AE233" s="13"/>
    </row>
    <row r="234" spans="20:31" ht="24.75" customHeight="1" x14ac:dyDescent="0.25">
      <c r="T234" s="26"/>
      <c r="U234" s="26"/>
      <c r="W234" s="26"/>
      <c r="X234" s="26"/>
      <c r="Y234" s="26"/>
      <c r="Z234" s="26"/>
      <c r="AA234" s="26"/>
      <c r="AC234" s="13"/>
      <c r="AD234" s="13"/>
      <c r="AE234" s="13"/>
    </row>
    <row r="235" spans="20:31" ht="24.75" customHeight="1" x14ac:dyDescent="0.25">
      <c r="T235" s="26"/>
      <c r="U235" s="26"/>
      <c r="W235" s="26"/>
      <c r="X235" s="26"/>
      <c r="Y235" s="26"/>
      <c r="Z235" s="26"/>
      <c r="AA235" s="26"/>
      <c r="AC235" s="13"/>
      <c r="AD235" s="13"/>
      <c r="AE235" s="13"/>
    </row>
    <row r="236" spans="20:31" ht="24.75" customHeight="1" x14ac:dyDescent="0.25">
      <c r="T236" s="26"/>
      <c r="U236" s="26"/>
      <c r="W236" s="26"/>
      <c r="X236" s="26"/>
      <c r="Y236" s="26"/>
      <c r="Z236" s="26"/>
      <c r="AA236" s="26"/>
      <c r="AC236" s="13"/>
      <c r="AD236" s="13"/>
      <c r="AE236" s="13"/>
    </row>
    <row r="237" spans="20:31" ht="24.75" customHeight="1" x14ac:dyDescent="0.25">
      <c r="T237" s="26"/>
      <c r="U237" s="26"/>
      <c r="W237" s="26"/>
      <c r="X237" s="26"/>
      <c r="Y237" s="26"/>
      <c r="Z237" s="26"/>
      <c r="AA237" s="26"/>
      <c r="AC237" s="13"/>
      <c r="AD237" s="13"/>
      <c r="AE237" s="13"/>
    </row>
    <row r="238" spans="20:31" ht="24.75" customHeight="1" x14ac:dyDescent="0.25">
      <c r="T238" s="26"/>
      <c r="U238" s="26"/>
      <c r="W238" s="26"/>
      <c r="X238" s="26"/>
      <c r="Y238" s="26"/>
      <c r="Z238" s="26"/>
      <c r="AA238" s="26"/>
      <c r="AC238" s="13"/>
      <c r="AD238" s="13"/>
      <c r="AE238" s="13"/>
    </row>
    <row r="239" spans="20:31" ht="24.75" customHeight="1" x14ac:dyDescent="0.25">
      <c r="T239" s="26"/>
      <c r="U239" s="26"/>
      <c r="W239" s="26"/>
      <c r="X239" s="26"/>
      <c r="Y239" s="26"/>
      <c r="Z239" s="26"/>
      <c r="AA239" s="26"/>
      <c r="AC239" s="13"/>
      <c r="AD239" s="13"/>
      <c r="AE239" s="13"/>
    </row>
    <row r="240" spans="20:31" ht="24.75" customHeight="1" x14ac:dyDescent="0.25">
      <c r="T240" s="26"/>
      <c r="U240" s="26"/>
      <c r="W240" s="26"/>
      <c r="X240" s="26"/>
      <c r="Y240" s="26"/>
      <c r="Z240" s="26"/>
      <c r="AA240" s="26"/>
      <c r="AC240" s="13"/>
      <c r="AD240" s="13"/>
      <c r="AE240" s="13"/>
    </row>
    <row r="241" spans="20:31" ht="24.75" customHeight="1" x14ac:dyDescent="0.25">
      <c r="T241" s="26"/>
      <c r="U241" s="26"/>
      <c r="W241" s="26"/>
      <c r="X241" s="26"/>
      <c r="Y241" s="26"/>
      <c r="Z241" s="26"/>
      <c r="AA241" s="26"/>
      <c r="AC241" s="13"/>
      <c r="AD241" s="13"/>
      <c r="AE241" s="13"/>
    </row>
    <row r="242" spans="20:31" ht="24.75" customHeight="1" x14ac:dyDescent="0.25">
      <c r="T242" s="26"/>
      <c r="U242" s="26"/>
      <c r="W242" s="26"/>
      <c r="X242" s="26"/>
      <c r="Y242" s="26"/>
      <c r="Z242" s="26"/>
      <c r="AA242" s="26"/>
      <c r="AC242" s="13"/>
      <c r="AD242" s="13"/>
      <c r="AE242" s="13"/>
    </row>
    <row r="243" spans="20:31" ht="24.75" customHeight="1" x14ac:dyDescent="0.25">
      <c r="T243" s="26"/>
      <c r="U243" s="26"/>
      <c r="W243" s="26"/>
      <c r="X243" s="26"/>
      <c r="Y243" s="26"/>
      <c r="Z243" s="26"/>
      <c r="AA243" s="26"/>
      <c r="AC243" s="13"/>
      <c r="AD243" s="13"/>
      <c r="AE243" s="13"/>
    </row>
    <row r="244" spans="20:31" ht="24.75" customHeight="1" x14ac:dyDescent="0.25">
      <c r="T244" s="26"/>
      <c r="U244" s="26"/>
      <c r="W244" s="26"/>
      <c r="X244" s="26"/>
      <c r="Y244" s="26"/>
      <c r="Z244" s="26"/>
      <c r="AA244" s="26"/>
      <c r="AC244" s="13"/>
      <c r="AD244" s="13"/>
      <c r="AE244" s="13"/>
    </row>
    <row r="245" spans="20:31" ht="24.75" customHeight="1" x14ac:dyDescent="0.25">
      <c r="T245" s="26"/>
      <c r="U245" s="26"/>
      <c r="W245" s="26"/>
      <c r="X245" s="26"/>
      <c r="Y245" s="26"/>
      <c r="Z245" s="26"/>
      <c r="AA245" s="26"/>
      <c r="AC245" s="13"/>
      <c r="AD245" s="13"/>
      <c r="AE245" s="13"/>
    </row>
    <row r="246" spans="20:31" ht="24.75" customHeight="1" x14ac:dyDescent="0.25">
      <c r="T246" s="26"/>
      <c r="U246" s="26"/>
      <c r="W246" s="26"/>
      <c r="X246" s="26"/>
      <c r="Y246" s="26"/>
      <c r="Z246" s="26"/>
      <c r="AA246" s="26"/>
      <c r="AC246" s="13"/>
      <c r="AD246" s="13"/>
      <c r="AE246" s="13"/>
    </row>
    <row r="247" spans="20:31" ht="24.75" customHeight="1" x14ac:dyDescent="0.25">
      <c r="T247" s="26"/>
      <c r="U247" s="26"/>
      <c r="W247" s="26"/>
      <c r="X247" s="26"/>
      <c r="Y247" s="26"/>
      <c r="Z247" s="26"/>
      <c r="AA247" s="26"/>
      <c r="AC247" s="13"/>
      <c r="AD247" s="13"/>
      <c r="AE247" s="13"/>
    </row>
    <row r="248" spans="20:31" ht="24.75" customHeight="1" x14ac:dyDescent="0.25">
      <c r="T248" s="26"/>
      <c r="U248" s="26"/>
      <c r="W248" s="26"/>
      <c r="X248" s="26"/>
      <c r="Y248" s="26"/>
      <c r="Z248" s="26"/>
      <c r="AA248" s="26"/>
      <c r="AC248" s="13"/>
      <c r="AD248" s="13"/>
      <c r="AE248" s="13"/>
    </row>
    <row r="249" spans="20:31" ht="24.75" customHeight="1" x14ac:dyDescent="0.25">
      <c r="T249" s="26"/>
      <c r="U249" s="26"/>
      <c r="W249" s="26"/>
      <c r="X249" s="26"/>
      <c r="Y249" s="26"/>
      <c r="Z249" s="26"/>
      <c r="AA249" s="26"/>
      <c r="AC249" s="13"/>
      <c r="AD249" s="13"/>
      <c r="AE249" s="13"/>
    </row>
    <row r="250" spans="20:31" ht="24.75" customHeight="1" x14ac:dyDescent="0.25">
      <c r="T250" s="26"/>
      <c r="U250" s="26"/>
      <c r="W250" s="26"/>
      <c r="X250" s="26"/>
      <c r="Y250" s="26"/>
      <c r="Z250" s="26"/>
      <c r="AA250" s="26"/>
      <c r="AC250" s="13"/>
      <c r="AD250" s="13"/>
      <c r="AE250" s="13"/>
    </row>
    <row r="251" spans="20:31" ht="24.75" customHeight="1" x14ac:dyDescent="0.25">
      <c r="T251" s="26"/>
      <c r="U251" s="26"/>
      <c r="W251" s="26"/>
      <c r="X251" s="26"/>
      <c r="Y251" s="26"/>
      <c r="Z251" s="26"/>
      <c r="AA251" s="26"/>
      <c r="AC251" s="13"/>
      <c r="AD251" s="13"/>
      <c r="AE251" s="13"/>
    </row>
    <row r="252" spans="20:31" ht="24.75" customHeight="1" x14ac:dyDescent="0.25">
      <c r="T252" s="26"/>
      <c r="U252" s="26"/>
      <c r="W252" s="26"/>
      <c r="X252" s="26"/>
      <c r="Y252" s="26"/>
      <c r="Z252" s="26"/>
      <c r="AA252" s="26"/>
      <c r="AC252" s="13"/>
      <c r="AD252" s="13"/>
      <c r="AE252" s="13"/>
    </row>
    <row r="253" spans="20:31" ht="24.75" customHeight="1" x14ac:dyDescent="0.25">
      <c r="T253" s="26"/>
      <c r="U253" s="26"/>
      <c r="W253" s="26"/>
      <c r="X253" s="26"/>
      <c r="Y253" s="26"/>
      <c r="Z253" s="26"/>
      <c r="AA253" s="26"/>
      <c r="AC253" s="13"/>
      <c r="AD253" s="13"/>
      <c r="AE253" s="13"/>
    </row>
    <row r="254" spans="20:31" ht="24.75" customHeight="1" x14ac:dyDescent="0.25">
      <c r="T254" s="26"/>
      <c r="U254" s="26"/>
      <c r="W254" s="26"/>
      <c r="X254" s="26"/>
      <c r="Y254" s="26"/>
      <c r="Z254" s="26"/>
      <c r="AA254" s="26"/>
      <c r="AC254" s="13"/>
      <c r="AD254" s="13"/>
      <c r="AE254" s="13"/>
    </row>
    <row r="255" spans="20:31" ht="24.75" customHeight="1" x14ac:dyDescent="0.25">
      <c r="T255" s="26"/>
      <c r="U255" s="26"/>
      <c r="W255" s="26"/>
      <c r="X255" s="26"/>
      <c r="Y255" s="26"/>
      <c r="Z255" s="26"/>
      <c r="AA255" s="26"/>
      <c r="AC255" s="13"/>
      <c r="AD255" s="13"/>
      <c r="AE255" s="13"/>
    </row>
    <row r="256" spans="20:31" ht="24.75" customHeight="1" x14ac:dyDescent="0.25">
      <c r="T256" s="26"/>
      <c r="U256" s="26"/>
      <c r="W256" s="26"/>
      <c r="X256" s="26"/>
      <c r="Y256" s="26"/>
      <c r="Z256" s="26"/>
      <c r="AA256" s="26"/>
      <c r="AC256" s="13"/>
      <c r="AD256" s="13"/>
      <c r="AE256" s="13"/>
    </row>
    <row r="257" spans="20:31" ht="24.75" customHeight="1" x14ac:dyDescent="0.25">
      <c r="T257" s="26"/>
      <c r="U257" s="26"/>
      <c r="W257" s="26"/>
      <c r="X257" s="26"/>
      <c r="Y257" s="26"/>
      <c r="Z257" s="26"/>
      <c r="AA257" s="26"/>
      <c r="AC257" s="13"/>
      <c r="AD257" s="13"/>
      <c r="AE257" s="13"/>
    </row>
    <row r="258" spans="20:31" ht="24.75" customHeight="1" x14ac:dyDescent="0.25">
      <c r="T258" s="26"/>
      <c r="U258" s="26"/>
      <c r="W258" s="26"/>
      <c r="X258" s="26"/>
      <c r="Y258" s="26"/>
      <c r="Z258" s="26"/>
      <c r="AA258" s="26"/>
      <c r="AC258" s="13"/>
      <c r="AD258" s="13"/>
      <c r="AE258" s="13"/>
    </row>
    <row r="259" spans="20:31" ht="24.75" customHeight="1" x14ac:dyDescent="0.25">
      <c r="T259" s="26"/>
      <c r="U259" s="26"/>
      <c r="W259" s="26"/>
      <c r="X259" s="26"/>
      <c r="Y259" s="26"/>
      <c r="Z259" s="26"/>
      <c r="AA259" s="26"/>
      <c r="AC259" s="13"/>
      <c r="AD259" s="13"/>
      <c r="AE259" s="13"/>
    </row>
    <row r="260" spans="20:31" ht="24.75" customHeight="1" x14ac:dyDescent="0.25">
      <c r="T260" s="26"/>
      <c r="U260" s="26"/>
      <c r="W260" s="26"/>
      <c r="X260" s="26"/>
      <c r="Y260" s="26"/>
      <c r="Z260" s="26"/>
      <c r="AA260" s="26"/>
      <c r="AC260" s="13"/>
      <c r="AD260" s="13"/>
      <c r="AE260" s="13"/>
    </row>
    <row r="261" spans="20:31" ht="24.75" customHeight="1" x14ac:dyDescent="0.25">
      <c r="T261" s="26"/>
      <c r="U261" s="26"/>
      <c r="W261" s="26"/>
      <c r="X261" s="26"/>
      <c r="Y261" s="26"/>
      <c r="Z261" s="26"/>
      <c r="AA261" s="26"/>
      <c r="AC261" s="13"/>
      <c r="AD261" s="13"/>
      <c r="AE261" s="13"/>
    </row>
    <row r="262" spans="20:31" ht="24.75" customHeight="1" x14ac:dyDescent="0.25">
      <c r="T262" s="26"/>
      <c r="U262" s="26"/>
      <c r="W262" s="26"/>
      <c r="X262" s="26"/>
      <c r="Y262" s="26"/>
      <c r="Z262" s="26"/>
      <c r="AA262" s="26"/>
      <c r="AC262" s="13"/>
      <c r="AD262" s="13"/>
      <c r="AE262" s="13"/>
    </row>
    <row r="263" spans="20:31" ht="24.75" customHeight="1" x14ac:dyDescent="0.25">
      <c r="T263" s="26"/>
      <c r="U263" s="26"/>
      <c r="W263" s="26"/>
      <c r="X263" s="26"/>
      <c r="Y263" s="26"/>
      <c r="Z263" s="26"/>
      <c r="AA263" s="26"/>
      <c r="AC263" s="13"/>
      <c r="AD263" s="13"/>
      <c r="AE263" s="13"/>
    </row>
    <row r="264" spans="20:31" ht="24.75" customHeight="1" x14ac:dyDescent="0.25">
      <c r="T264" s="26"/>
      <c r="U264" s="26"/>
      <c r="W264" s="26"/>
      <c r="X264" s="26"/>
      <c r="Y264" s="26"/>
      <c r="Z264" s="26"/>
      <c r="AA264" s="26"/>
      <c r="AC264" s="13"/>
      <c r="AD264" s="13"/>
      <c r="AE264" s="13"/>
    </row>
    <row r="265" spans="20:31" ht="24.75" customHeight="1" x14ac:dyDescent="0.25">
      <c r="T265" s="26"/>
      <c r="U265" s="26"/>
      <c r="W265" s="26"/>
      <c r="X265" s="26"/>
      <c r="Y265" s="26"/>
      <c r="Z265" s="26"/>
      <c r="AA265" s="26"/>
      <c r="AC265" s="13"/>
      <c r="AD265" s="13"/>
      <c r="AE265" s="13"/>
    </row>
    <row r="266" spans="20:31" ht="24.75" customHeight="1" x14ac:dyDescent="0.25">
      <c r="T266" s="26"/>
      <c r="U266" s="26"/>
      <c r="W266" s="26"/>
      <c r="X266" s="26"/>
      <c r="Y266" s="26"/>
      <c r="Z266" s="26"/>
      <c r="AA266" s="26"/>
      <c r="AC266" s="13"/>
      <c r="AD266" s="13"/>
      <c r="AE266" s="13"/>
    </row>
    <row r="267" spans="20:31" ht="24.75" customHeight="1" x14ac:dyDescent="0.25">
      <c r="T267" s="26"/>
      <c r="U267" s="26"/>
      <c r="W267" s="26"/>
      <c r="X267" s="26"/>
      <c r="Y267" s="26"/>
      <c r="Z267" s="26"/>
      <c r="AA267" s="26"/>
      <c r="AC267" s="13"/>
      <c r="AD267" s="13"/>
      <c r="AE267" s="13"/>
    </row>
    <row r="268" spans="20:31" ht="24.75" customHeight="1" x14ac:dyDescent="0.25">
      <c r="T268" s="26"/>
      <c r="U268" s="26"/>
      <c r="W268" s="26"/>
      <c r="X268" s="26"/>
      <c r="Y268" s="26"/>
      <c r="Z268" s="26"/>
      <c r="AA268" s="26"/>
      <c r="AC268" s="13"/>
      <c r="AD268" s="13"/>
      <c r="AE268" s="13"/>
    </row>
    <row r="269" spans="20:31" ht="24.75" customHeight="1" x14ac:dyDescent="0.25">
      <c r="T269" s="26"/>
      <c r="U269" s="26"/>
      <c r="W269" s="26"/>
      <c r="X269" s="26"/>
      <c r="Y269" s="26"/>
      <c r="Z269" s="26"/>
      <c r="AA269" s="26"/>
      <c r="AC269" s="13"/>
      <c r="AD269" s="13"/>
      <c r="AE269" s="13"/>
    </row>
    <row r="270" spans="20:31" ht="24.75" customHeight="1" x14ac:dyDescent="0.25">
      <c r="T270" s="26"/>
      <c r="U270" s="26"/>
      <c r="W270" s="26"/>
      <c r="X270" s="26"/>
      <c r="Y270" s="26"/>
      <c r="Z270" s="26"/>
      <c r="AA270" s="26"/>
      <c r="AC270" s="13"/>
      <c r="AD270" s="13"/>
      <c r="AE270" s="13"/>
    </row>
    <row r="271" spans="20:31" ht="24.75" customHeight="1" x14ac:dyDescent="0.25">
      <c r="T271" s="26"/>
      <c r="U271" s="26"/>
      <c r="W271" s="26"/>
      <c r="X271" s="26"/>
      <c r="Y271" s="26"/>
      <c r="Z271" s="26"/>
      <c r="AA271" s="26"/>
      <c r="AC271" s="13"/>
      <c r="AD271" s="13"/>
      <c r="AE271" s="13"/>
    </row>
    <row r="272" spans="20:31" ht="24.75" customHeight="1" x14ac:dyDescent="0.25">
      <c r="T272" s="26"/>
      <c r="U272" s="26"/>
      <c r="W272" s="26"/>
      <c r="X272" s="26"/>
      <c r="Y272" s="26"/>
      <c r="Z272" s="26"/>
      <c r="AA272" s="26"/>
      <c r="AC272" s="13"/>
      <c r="AD272" s="13"/>
      <c r="AE272" s="13"/>
    </row>
    <row r="273" spans="20:31" ht="24.75" customHeight="1" x14ac:dyDescent="0.25">
      <c r="T273" s="26"/>
      <c r="U273" s="26"/>
      <c r="W273" s="26"/>
      <c r="X273" s="26"/>
      <c r="Y273" s="26"/>
      <c r="Z273" s="26"/>
      <c r="AA273" s="26"/>
      <c r="AC273" s="13"/>
      <c r="AD273" s="13"/>
      <c r="AE273" s="13"/>
    </row>
    <row r="274" spans="20:31" ht="24.75" customHeight="1" x14ac:dyDescent="0.25">
      <c r="T274" s="26"/>
      <c r="U274" s="26"/>
      <c r="W274" s="26"/>
      <c r="X274" s="26"/>
      <c r="Y274" s="26"/>
      <c r="Z274" s="26"/>
      <c r="AA274" s="26"/>
      <c r="AC274" s="13"/>
      <c r="AD274" s="13"/>
      <c r="AE274" s="13"/>
    </row>
    <row r="275" spans="20:31" ht="24.75" customHeight="1" x14ac:dyDescent="0.25">
      <c r="T275" s="26"/>
      <c r="U275" s="26"/>
      <c r="W275" s="26"/>
      <c r="X275" s="26"/>
      <c r="Y275" s="26"/>
      <c r="Z275" s="26"/>
      <c r="AA275" s="26"/>
      <c r="AC275" s="13"/>
      <c r="AD275" s="13"/>
      <c r="AE275" s="13"/>
    </row>
    <row r="276" spans="20:31" ht="24.75" customHeight="1" x14ac:dyDescent="0.25">
      <c r="T276" s="26"/>
      <c r="U276" s="26"/>
      <c r="W276" s="26"/>
      <c r="X276" s="26"/>
      <c r="Y276" s="26"/>
      <c r="Z276" s="26"/>
      <c r="AA276" s="26"/>
      <c r="AC276" s="13"/>
      <c r="AD276" s="13"/>
      <c r="AE276" s="13"/>
    </row>
    <row r="277" spans="20:31" ht="24.75" customHeight="1" x14ac:dyDescent="0.25">
      <c r="T277" s="26"/>
      <c r="U277" s="26"/>
      <c r="W277" s="26"/>
      <c r="X277" s="26"/>
      <c r="Y277" s="26"/>
      <c r="Z277" s="26"/>
      <c r="AA277" s="26"/>
      <c r="AC277" s="13"/>
      <c r="AD277" s="13"/>
      <c r="AE277" s="13"/>
    </row>
    <row r="278" spans="20:31" ht="24.75" customHeight="1" x14ac:dyDescent="0.25">
      <c r="T278" s="26"/>
      <c r="U278" s="26"/>
      <c r="W278" s="26"/>
      <c r="X278" s="26"/>
      <c r="Y278" s="26"/>
      <c r="Z278" s="26"/>
      <c r="AA278" s="26"/>
      <c r="AC278" s="13"/>
      <c r="AD278" s="13"/>
      <c r="AE278" s="13"/>
    </row>
    <row r="279" spans="20:31" ht="24.75" customHeight="1" x14ac:dyDescent="0.25">
      <c r="T279" s="26"/>
      <c r="U279" s="26"/>
      <c r="W279" s="26"/>
      <c r="X279" s="26"/>
      <c r="Y279" s="26"/>
      <c r="Z279" s="26"/>
      <c r="AA279" s="26"/>
      <c r="AC279" s="13"/>
      <c r="AD279" s="13"/>
      <c r="AE279" s="13"/>
    </row>
    <row r="280" spans="20:31" ht="24.75" customHeight="1" x14ac:dyDescent="0.25">
      <c r="T280" s="26"/>
      <c r="U280" s="26"/>
      <c r="W280" s="26"/>
      <c r="X280" s="26"/>
      <c r="Y280" s="26"/>
      <c r="Z280" s="26"/>
      <c r="AA280" s="26"/>
      <c r="AC280" s="13"/>
      <c r="AD280" s="13"/>
      <c r="AE280" s="13"/>
    </row>
    <row r="281" spans="20:31" ht="24.75" customHeight="1" x14ac:dyDescent="0.25">
      <c r="T281" s="26"/>
      <c r="U281" s="26"/>
      <c r="W281" s="26"/>
      <c r="X281" s="26"/>
      <c r="Y281" s="26"/>
      <c r="Z281" s="26"/>
      <c r="AA281" s="26"/>
      <c r="AC281" s="13"/>
      <c r="AD281" s="13"/>
      <c r="AE281" s="13"/>
    </row>
    <row r="282" spans="20:31" ht="24.75" customHeight="1" x14ac:dyDescent="0.25">
      <c r="T282" s="26"/>
      <c r="U282" s="26"/>
      <c r="W282" s="26"/>
      <c r="X282" s="26"/>
      <c r="Y282" s="26"/>
      <c r="Z282" s="26"/>
      <c r="AA282" s="26"/>
      <c r="AC282" s="13"/>
      <c r="AD282" s="13"/>
      <c r="AE282" s="13"/>
    </row>
    <row r="283" spans="20:31" ht="24.75" customHeight="1" x14ac:dyDescent="0.25">
      <c r="T283" s="26"/>
      <c r="U283" s="26"/>
      <c r="W283" s="26"/>
      <c r="X283" s="26"/>
      <c r="Y283" s="26"/>
      <c r="Z283" s="26"/>
      <c r="AA283" s="26"/>
      <c r="AC283" s="13"/>
      <c r="AD283" s="13"/>
      <c r="AE283" s="13"/>
    </row>
    <row r="284" spans="20:31" ht="24.75" customHeight="1" x14ac:dyDescent="0.25">
      <c r="T284" s="26"/>
      <c r="U284" s="26"/>
      <c r="W284" s="26"/>
      <c r="X284" s="26"/>
      <c r="Y284" s="26"/>
      <c r="Z284" s="26"/>
      <c r="AA284" s="26"/>
      <c r="AC284" s="13"/>
      <c r="AD284" s="13"/>
      <c r="AE284" s="13"/>
    </row>
    <row r="285" spans="20:31" ht="24.75" customHeight="1" x14ac:dyDescent="0.25">
      <c r="T285" s="26"/>
      <c r="U285" s="26"/>
      <c r="W285" s="26"/>
      <c r="X285" s="26"/>
      <c r="Y285" s="26"/>
      <c r="Z285" s="26"/>
      <c r="AA285" s="26"/>
      <c r="AC285" s="13"/>
      <c r="AD285" s="13"/>
      <c r="AE285" s="13"/>
    </row>
    <row r="286" spans="20:31" ht="24.75" customHeight="1" x14ac:dyDescent="0.25">
      <c r="T286" s="26"/>
      <c r="U286" s="26"/>
      <c r="W286" s="26"/>
      <c r="X286" s="26"/>
      <c r="Y286" s="26"/>
      <c r="Z286" s="26"/>
      <c r="AA286" s="26"/>
      <c r="AC286" s="13"/>
      <c r="AD286" s="13"/>
      <c r="AE286" s="13"/>
    </row>
    <row r="287" spans="20:31" ht="24.75" customHeight="1" x14ac:dyDescent="0.25">
      <c r="T287" s="26"/>
      <c r="U287" s="26"/>
      <c r="W287" s="26"/>
      <c r="X287" s="26"/>
      <c r="Y287" s="26"/>
      <c r="Z287" s="26"/>
      <c r="AA287" s="26"/>
      <c r="AC287" s="13"/>
      <c r="AD287" s="13"/>
      <c r="AE287" s="13"/>
    </row>
    <row r="288" spans="20:31" ht="24.75" customHeight="1" x14ac:dyDescent="0.25">
      <c r="T288" s="26"/>
      <c r="U288" s="26"/>
      <c r="W288" s="26"/>
      <c r="X288" s="26"/>
      <c r="Y288" s="26"/>
      <c r="Z288" s="26"/>
      <c r="AA288" s="26"/>
      <c r="AC288" s="13"/>
      <c r="AD288" s="13"/>
      <c r="AE288" s="13"/>
    </row>
    <row r="289" spans="20:31" ht="24.75" customHeight="1" x14ac:dyDescent="0.25">
      <c r="T289" s="26"/>
      <c r="U289" s="26"/>
      <c r="W289" s="26"/>
      <c r="X289" s="26"/>
      <c r="Y289" s="26"/>
      <c r="Z289" s="26"/>
      <c r="AA289" s="26"/>
      <c r="AC289" s="13"/>
      <c r="AD289" s="13"/>
      <c r="AE289" s="13"/>
    </row>
    <row r="290" spans="20:31" ht="24.75" customHeight="1" x14ac:dyDescent="0.25">
      <c r="T290" s="26"/>
      <c r="U290" s="26"/>
      <c r="W290" s="26"/>
      <c r="X290" s="26"/>
      <c r="Y290" s="26"/>
      <c r="Z290" s="26"/>
      <c r="AA290" s="26"/>
      <c r="AC290" s="13"/>
      <c r="AD290" s="13"/>
      <c r="AE290" s="13"/>
    </row>
    <row r="291" spans="20:31" ht="24.75" customHeight="1" x14ac:dyDescent="0.25">
      <c r="T291" s="26"/>
      <c r="U291" s="26"/>
      <c r="W291" s="26"/>
      <c r="X291" s="26"/>
      <c r="Y291" s="26"/>
      <c r="Z291" s="26"/>
      <c r="AA291" s="26"/>
      <c r="AC291" s="13"/>
      <c r="AD291" s="13"/>
      <c r="AE291" s="13"/>
    </row>
    <row r="292" spans="20:31" ht="24.75" customHeight="1" x14ac:dyDescent="0.25">
      <c r="T292" s="26"/>
      <c r="U292" s="26"/>
      <c r="W292" s="26"/>
      <c r="X292" s="26"/>
      <c r="Y292" s="26"/>
      <c r="Z292" s="26"/>
      <c r="AA292" s="26"/>
      <c r="AC292" s="13"/>
      <c r="AD292" s="13"/>
      <c r="AE292" s="13"/>
    </row>
    <row r="293" spans="20:31" ht="24.75" customHeight="1" x14ac:dyDescent="0.25">
      <c r="T293" s="26"/>
      <c r="U293" s="26"/>
      <c r="W293" s="26"/>
      <c r="X293" s="26"/>
      <c r="Y293" s="26"/>
      <c r="Z293" s="26"/>
      <c r="AA293" s="26"/>
      <c r="AC293" s="13"/>
      <c r="AD293" s="13"/>
      <c r="AE293" s="13"/>
    </row>
    <row r="294" spans="20:31" ht="24.75" customHeight="1" x14ac:dyDescent="0.25">
      <c r="T294" s="26"/>
      <c r="U294" s="26"/>
      <c r="W294" s="26"/>
      <c r="X294" s="26"/>
      <c r="Y294" s="26"/>
      <c r="Z294" s="26"/>
      <c r="AA294" s="26"/>
      <c r="AC294" s="13"/>
      <c r="AD294" s="13"/>
      <c r="AE294" s="13"/>
    </row>
    <row r="295" spans="20:31" ht="24.75" customHeight="1" x14ac:dyDescent="0.25">
      <c r="T295" s="26"/>
      <c r="U295" s="26"/>
      <c r="W295" s="26"/>
      <c r="X295" s="26"/>
      <c r="Y295" s="26"/>
      <c r="Z295" s="26"/>
      <c r="AA295" s="26"/>
      <c r="AC295" s="13"/>
      <c r="AD295" s="13"/>
      <c r="AE295" s="13"/>
    </row>
    <row r="296" spans="20:31" ht="24.75" customHeight="1" x14ac:dyDescent="0.25">
      <c r="T296" s="26"/>
      <c r="U296" s="26"/>
      <c r="W296" s="26"/>
      <c r="X296" s="26"/>
      <c r="Y296" s="26"/>
      <c r="Z296" s="26"/>
      <c r="AA296" s="26"/>
      <c r="AC296" s="13"/>
      <c r="AD296" s="13"/>
      <c r="AE296" s="13"/>
    </row>
    <row r="297" spans="20:31" ht="24.75" customHeight="1" x14ac:dyDescent="0.25">
      <c r="T297" s="26"/>
      <c r="U297" s="26"/>
      <c r="W297" s="26"/>
      <c r="X297" s="26"/>
      <c r="Y297" s="26"/>
      <c r="Z297" s="26"/>
      <c r="AA297" s="26"/>
      <c r="AC297" s="13"/>
      <c r="AD297" s="13"/>
      <c r="AE297" s="13"/>
    </row>
    <row r="298" spans="20:31" ht="24.75" customHeight="1" x14ac:dyDescent="0.25">
      <c r="T298" s="26"/>
      <c r="U298" s="26"/>
      <c r="W298" s="26"/>
      <c r="X298" s="26"/>
      <c r="Y298" s="26"/>
      <c r="Z298" s="26"/>
      <c r="AA298" s="26"/>
      <c r="AC298" s="13"/>
      <c r="AD298" s="13"/>
      <c r="AE298" s="13"/>
    </row>
    <row r="299" spans="20:31" ht="24.75" customHeight="1" x14ac:dyDescent="0.25">
      <c r="T299" s="26"/>
      <c r="U299" s="26"/>
      <c r="W299" s="26"/>
      <c r="X299" s="26"/>
      <c r="Y299" s="26"/>
      <c r="Z299" s="26"/>
      <c r="AA299" s="26"/>
      <c r="AC299" s="13"/>
      <c r="AD299" s="13"/>
      <c r="AE299" s="13"/>
    </row>
    <row r="300" spans="20:31" ht="24.75" customHeight="1" x14ac:dyDescent="0.25">
      <c r="T300" s="26"/>
      <c r="U300" s="26"/>
      <c r="W300" s="26"/>
      <c r="X300" s="26"/>
      <c r="Y300" s="26"/>
      <c r="Z300" s="26"/>
      <c r="AA300" s="26"/>
      <c r="AC300" s="13"/>
      <c r="AD300" s="13"/>
      <c r="AE300" s="13"/>
    </row>
    <row r="301" spans="20:31" ht="24.75" customHeight="1" x14ac:dyDescent="0.25">
      <c r="T301" s="26"/>
      <c r="U301" s="26"/>
      <c r="W301" s="26"/>
      <c r="X301" s="26"/>
      <c r="Y301" s="26"/>
      <c r="Z301" s="26"/>
      <c r="AA301" s="26"/>
      <c r="AC301" s="13"/>
      <c r="AD301" s="13"/>
      <c r="AE301" s="13"/>
    </row>
    <row r="302" spans="20:31" ht="24.75" customHeight="1" x14ac:dyDescent="0.25">
      <c r="T302" s="26"/>
      <c r="U302" s="26"/>
      <c r="W302" s="26"/>
      <c r="X302" s="26"/>
      <c r="Y302" s="26"/>
      <c r="Z302" s="26"/>
      <c r="AA302" s="26"/>
      <c r="AC302" s="13"/>
      <c r="AD302" s="13"/>
      <c r="AE302" s="13"/>
    </row>
    <row r="303" spans="20:31" ht="24.75" customHeight="1" x14ac:dyDescent="0.25">
      <c r="T303" s="26"/>
      <c r="U303" s="26"/>
      <c r="W303" s="26"/>
      <c r="X303" s="26"/>
      <c r="Y303" s="26"/>
      <c r="Z303" s="26"/>
      <c r="AA303" s="26"/>
      <c r="AC303" s="13"/>
      <c r="AD303" s="13"/>
      <c r="AE303" s="13"/>
    </row>
    <row r="304" spans="20:31" ht="24.75" customHeight="1" x14ac:dyDescent="0.25">
      <c r="T304" s="26"/>
      <c r="U304" s="26"/>
      <c r="W304" s="26"/>
      <c r="X304" s="26"/>
      <c r="Y304" s="26"/>
      <c r="Z304" s="26"/>
      <c r="AA304" s="26"/>
      <c r="AC304" s="13"/>
      <c r="AD304" s="13"/>
      <c r="AE304" s="13"/>
    </row>
    <row r="305" spans="20:31" ht="24.75" customHeight="1" x14ac:dyDescent="0.25">
      <c r="T305" s="26"/>
      <c r="U305" s="26"/>
      <c r="W305" s="26"/>
      <c r="X305" s="26"/>
      <c r="Y305" s="26"/>
      <c r="Z305" s="26"/>
      <c r="AA305" s="26"/>
      <c r="AC305" s="13"/>
      <c r="AD305" s="13"/>
      <c r="AE305" s="13"/>
    </row>
    <row r="306" spans="20:31" ht="24.75" customHeight="1" x14ac:dyDescent="0.25">
      <c r="T306" s="26"/>
      <c r="U306" s="26"/>
      <c r="W306" s="26"/>
      <c r="X306" s="26"/>
      <c r="Y306" s="26"/>
      <c r="Z306" s="26"/>
      <c r="AA306" s="26"/>
      <c r="AC306" s="13"/>
      <c r="AD306" s="13"/>
      <c r="AE306" s="13"/>
    </row>
    <row r="307" spans="20:31" ht="24.75" customHeight="1" x14ac:dyDescent="0.25">
      <c r="T307" s="26"/>
      <c r="U307" s="26"/>
      <c r="W307" s="26"/>
      <c r="X307" s="26"/>
      <c r="Y307" s="26"/>
      <c r="Z307" s="26"/>
      <c r="AA307" s="26"/>
      <c r="AC307" s="13"/>
      <c r="AD307" s="13"/>
      <c r="AE307" s="13"/>
    </row>
    <row r="308" spans="20:31" ht="24.75" customHeight="1" x14ac:dyDescent="0.25">
      <c r="T308" s="26"/>
      <c r="U308" s="26"/>
      <c r="W308" s="26"/>
      <c r="X308" s="26"/>
      <c r="Y308" s="26"/>
      <c r="Z308" s="26"/>
      <c r="AA308" s="26"/>
      <c r="AC308" s="13"/>
      <c r="AD308" s="13"/>
      <c r="AE308" s="13"/>
    </row>
    <row r="309" spans="20:31" ht="24.75" customHeight="1" x14ac:dyDescent="0.25">
      <c r="T309" s="26"/>
      <c r="U309" s="26"/>
      <c r="W309" s="26"/>
      <c r="X309" s="26"/>
      <c r="Y309" s="26"/>
      <c r="Z309" s="26"/>
      <c r="AA309" s="26"/>
      <c r="AC309" s="13"/>
      <c r="AD309" s="13"/>
      <c r="AE309" s="13"/>
    </row>
    <row r="310" spans="20:31" ht="24.75" customHeight="1" x14ac:dyDescent="0.25">
      <c r="T310" s="26"/>
      <c r="U310" s="26"/>
      <c r="W310" s="26"/>
      <c r="X310" s="26"/>
      <c r="Y310" s="26"/>
      <c r="Z310" s="26"/>
      <c r="AA310" s="26"/>
      <c r="AC310" s="13"/>
      <c r="AD310" s="13"/>
      <c r="AE310" s="13"/>
    </row>
    <row r="311" spans="20:31" ht="24.75" customHeight="1" x14ac:dyDescent="0.25">
      <c r="T311" s="26"/>
      <c r="U311" s="26"/>
      <c r="W311" s="26"/>
      <c r="X311" s="26"/>
      <c r="Y311" s="26"/>
      <c r="Z311" s="26"/>
      <c r="AA311" s="26"/>
      <c r="AC311" s="13"/>
      <c r="AD311" s="13"/>
      <c r="AE311" s="13"/>
    </row>
    <row r="312" spans="20:31" ht="24.75" customHeight="1" x14ac:dyDescent="0.25">
      <c r="T312" s="26"/>
      <c r="U312" s="26"/>
      <c r="W312" s="26"/>
      <c r="X312" s="26"/>
      <c r="Y312" s="26"/>
      <c r="Z312" s="26"/>
      <c r="AA312" s="26"/>
      <c r="AC312" s="13"/>
      <c r="AD312" s="13"/>
      <c r="AE312" s="13"/>
    </row>
    <row r="313" spans="20:31" ht="24.75" customHeight="1" x14ac:dyDescent="0.25">
      <c r="T313" s="26"/>
      <c r="U313" s="26"/>
      <c r="W313" s="26"/>
      <c r="X313" s="26"/>
      <c r="Y313" s="26"/>
      <c r="Z313" s="26"/>
      <c r="AA313" s="26"/>
      <c r="AC313" s="13"/>
      <c r="AD313" s="13"/>
      <c r="AE313" s="13"/>
    </row>
    <row r="314" spans="20:31" ht="24.75" customHeight="1" x14ac:dyDescent="0.25">
      <c r="T314" s="26"/>
      <c r="U314" s="26"/>
      <c r="W314" s="26"/>
      <c r="X314" s="26"/>
      <c r="Y314" s="26"/>
      <c r="Z314" s="26"/>
      <c r="AA314" s="26"/>
      <c r="AC314" s="13"/>
      <c r="AD314" s="13"/>
      <c r="AE314" s="13"/>
    </row>
    <row r="315" spans="20:31" ht="24.75" customHeight="1" x14ac:dyDescent="0.25">
      <c r="T315" s="26"/>
      <c r="U315" s="26"/>
      <c r="W315" s="26"/>
      <c r="X315" s="26"/>
      <c r="Y315" s="26"/>
      <c r="Z315" s="26"/>
      <c r="AA315" s="26"/>
      <c r="AC315" s="13"/>
      <c r="AD315" s="13"/>
      <c r="AE315" s="13"/>
    </row>
    <row r="316" spans="20:31" ht="24.75" customHeight="1" x14ac:dyDescent="0.25">
      <c r="T316" s="26"/>
      <c r="U316" s="26"/>
      <c r="W316" s="26"/>
      <c r="X316" s="26"/>
      <c r="Y316" s="26"/>
      <c r="Z316" s="26"/>
      <c r="AA316" s="26"/>
      <c r="AC316" s="13"/>
      <c r="AD316" s="13"/>
      <c r="AE316" s="13"/>
    </row>
    <row r="317" spans="20:31" ht="24.75" customHeight="1" x14ac:dyDescent="0.25">
      <c r="T317" s="26"/>
      <c r="U317" s="26"/>
      <c r="W317" s="26"/>
      <c r="X317" s="26"/>
      <c r="Y317" s="26"/>
      <c r="Z317" s="26"/>
      <c r="AA317" s="26"/>
      <c r="AC317" s="13"/>
      <c r="AD317" s="13"/>
      <c r="AE317" s="13"/>
    </row>
    <row r="318" spans="20:31" ht="24.75" customHeight="1" x14ac:dyDescent="0.25">
      <c r="T318" s="26"/>
      <c r="U318" s="26"/>
      <c r="W318" s="26"/>
      <c r="X318" s="26"/>
      <c r="Y318" s="26"/>
      <c r="Z318" s="26"/>
      <c r="AA318" s="26"/>
      <c r="AC318" s="13"/>
      <c r="AD318" s="13"/>
      <c r="AE318" s="13"/>
    </row>
    <row r="319" spans="20:31" ht="24.75" customHeight="1" x14ac:dyDescent="0.25">
      <c r="T319" s="26"/>
      <c r="U319" s="26"/>
      <c r="W319" s="26"/>
      <c r="X319" s="26"/>
      <c r="Y319" s="26"/>
      <c r="Z319" s="26"/>
      <c r="AA319" s="26"/>
      <c r="AC319" s="13"/>
      <c r="AD319" s="13"/>
      <c r="AE319" s="13"/>
    </row>
    <row r="320" spans="20:31" ht="24.75" customHeight="1" x14ac:dyDescent="0.25">
      <c r="T320" s="26"/>
      <c r="U320" s="26"/>
      <c r="W320" s="26"/>
      <c r="X320" s="26"/>
      <c r="Y320" s="26"/>
      <c r="Z320" s="26"/>
      <c r="AA320" s="26"/>
      <c r="AC320" s="13"/>
      <c r="AD320" s="13"/>
      <c r="AE320" s="13"/>
    </row>
    <row r="321" spans="20:31" ht="24.75" customHeight="1" x14ac:dyDescent="0.25">
      <c r="T321" s="26"/>
      <c r="U321" s="26"/>
      <c r="W321" s="26"/>
      <c r="X321" s="26"/>
      <c r="Y321" s="26"/>
      <c r="Z321" s="26"/>
      <c r="AA321" s="26"/>
      <c r="AC321" s="13"/>
      <c r="AD321" s="13"/>
      <c r="AE321" s="13"/>
    </row>
    <row r="322" spans="20:31" ht="24.75" customHeight="1" x14ac:dyDescent="0.25">
      <c r="T322" s="26"/>
      <c r="U322" s="26"/>
      <c r="W322" s="26"/>
      <c r="X322" s="26"/>
      <c r="Y322" s="26"/>
      <c r="Z322" s="26"/>
      <c r="AA322" s="26"/>
      <c r="AC322" s="13"/>
      <c r="AD322" s="13"/>
      <c r="AE322" s="13"/>
    </row>
    <row r="323" spans="20:31" ht="24.75" customHeight="1" x14ac:dyDescent="0.25">
      <c r="T323" s="26"/>
      <c r="U323" s="26"/>
      <c r="W323" s="26"/>
      <c r="X323" s="26"/>
      <c r="Y323" s="26"/>
      <c r="Z323" s="26"/>
      <c r="AA323" s="26"/>
      <c r="AC323" s="13"/>
      <c r="AD323" s="13"/>
      <c r="AE323" s="13"/>
    </row>
    <row r="324" spans="20:31" ht="24.75" customHeight="1" x14ac:dyDescent="0.25">
      <c r="T324" s="26"/>
      <c r="U324" s="26"/>
      <c r="W324" s="26"/>
      <c r="X324" s="26"/>
      <c r="Y324" s="26"/>
      <c r="Z324" s="26"/>
      <c r="AA324" s="26"/>
      <c r="AC324" s="13"/>
      <c r="AD324" s="13"/>
      <c r="AE324" s="13"/>
    </row>
    <row r="325" spans="20:31" ht="24.75" customHeight="1" x14ac:dyDescent="0.25">
      <c r="T325" s="26"/>
      <c r="U325" s="26"/>
      <c r="W325" s="26"/>
      <c r="X325" s="26"/>
      <c r="Y325" s="26"/>
      <c r="Z325" s="26"/>
      <c r="AA325" s="26"/>
      <c r="AC325" s="13"/>
      <c r="AD325" s="13"/>
      <c r="AE325" s="13"/>
    </row>
    <row r="326" spans="20:31" ht="24.75" customHeight="1" x14ac:dyDescent="0.25">
      <c r="T326" s="26"/>
      <c r="U326" s="26"/>
      <c r="W326" s="26"/>
      <c r="X326" s="26"/>
      <c r="Y326" s="26"/>
      <c r="Z326" s="26"/>
      <c r="AA326" s="26"/>
      <c r="AC326" s="13"/>
      <c r="AD326" s="13"/>
      <c r="AE326" s="13"/>
    </row>
    <row r="327" spans="20:31" ht="24.75" customHeight="1" x14ac:dyDescent="0.25">
      <c r="T327" s="26"/>
      <c r="U327" s="26"/>
      <c r="W327" s="26"/>
      <c r="X327" s="26"/>
      <c r="Y327" s="26"/>
      <c r="Z327" s="26"/>
      <c r="AA327" s="26"/>
      <c r="AC327" s="13"/>
      <c r="AD327" s="13"/>
      <c r="AE327" s="13"/>
    </row>
    <row r="328" spans="20:31" ht="24.75" customHeight="1" x14ac:dyDescent="0.25">
      <c r="T328" s="26"/>
      <c r="U328" s="26"/>
      <c r="W328" s="26"/>
      <c r="X328" s="26"/>
      <c r="Y328" s="26"/>
      <c r="Z328" s="26"/>
      <c r="AA328" s="26"/>
      <c r="AC328" s="13"/>
      <c r="AD328" s="13"/>
      <c r="AE328" s="13"/>
    </row>
    <row r="329" spans="20:31" ht="24.75" customHeight="1" x14ac:dyDescent="0.25">
      <c r="T329" s="26"/>
      <c r="U329" s="26"/>
      <c r="W329" s="26"/>
      <c r="X329" s="26"/>
      <c r="Y329" s="26"/>
      <c r="Z329" s="26"/>
      <c r="AA329" s="26"/>
      <c r="AC329" s="13"/>
      <c r="AD329" s="13"/>
      <c r="AE329" s="13"/>
    </row>
    <row r="330" spans="20:31" ht="24.75" customHeight="1" x14ac:dyDescent="0.25">
      <c r="T330" s="26"/>
      <c r="U330" s="26"/>
      <c r="W330" s="26"/>
      <c r="X330" s="26"/>
      <c r="Y330" s="26"/>
      <c r="Z330" s="26"/>
      <c r="AA330" s="26"/>
      <c r="AC330" s="13"/>
      <c r="AD330" s="13"/>
      <c r="AE330" s="13"/>
    </row>
    <row r="331" spans="20:31" ht="24.75" customHeight="1" x14ac:dyDescent="0.25">
      <c r="T331" s="26"/>
      <c r="U331" s="26"/>
      <c r="W331" s="26"/>
      <c r="X331" s="26"/>
      <c r="Y331" s="26"/>
      <c r="Z331" s="26"/>
      <c r="AA331" s="26"/>
      <c r="AC331" s="13"/>
      <c r="AD331" s="13"/>
      <c r="AE331" s="13"/>
    </row>
    <row r="332" spans="20:31" ht="24.75" customHeight="1" x14ac:dyDescent="0.25">
      <c r="T332" s="26"/>
      <c r="U332" s="26"/>
      <c r="W332" s="26"/>
      <c r="X332" s="26"/>
      <c r="Y332" s="26"/>
      <c r="Z332" s="26"/>
      <c r="AA332" s="26"/>
      <c r="AC332" s="13"/>
      <c r="AD332" s="13"/>
      <c r="AE332" s="13"/>
    </row>
    <row r="333" spans="20:31" ht="24.75" customHeight="1" x14ac:dyDescent="0.25">
      <c r="T333" s="26"/>
      <c r="U333" s="26"/>
      <c r="W333" s="26"/>
      <c r="X333" s="26"/>
      <c r="Y333" s="26"/>
      <c r="Z333" s="26"/>
      <c r="AA333" s="26"/>
      <c r="AC333" s="13"/>
      <c r="AD333" s="13"/>
      <c r="AE333" s="13"/>
    </row>
    <row r="334" spans="20:31" ht="24.75" customHeight="1" x14ac:dyDescent="0.25">
      <c r="T334" s="26"/>
      <c r="U334" s="26"/>
      <c r="W334" s="26"/>
      <c r="X334" s="26"/>
      <c r="Y334" s="26"/>
      <c r="Z334" s="26"/>
      <c r="AA334" s="26"/>
      <c r="AC334" s="13"/>
      <c r="AD334" s="13"/>
      <c r="AE334" s="13"/>
    </row>
    <row r="335" spans="20:31" ht="24.75" customHeight="1" x14ac:dyDescent="0.25">
      <c r="T335" s="26"/>
      <c r="U335" s="26"/>
      <c r="W335" s="26"/>
      <c r="X335" s="26"/>
      <c r="Y335" s="26"/>
      <c r="Z335" s="26"/>
      <c r="AA335" s="26"/>
      <c r="AC335" s="13"/>
      <c r="AD335" s="13"/>
      <c r="AE335" s="13"/>
    </row>
    <row r="336" spans="20:31" ht="24.75" customHeight="1" x14ac:dyDescent="0.25">
      <c r="T336" s="26"/>
      <c r="U336" s="26"/>
      <c r="W336" s="26"/>
      <c r="X336" s="26"/>
      <c r="Y336" s="26"/>
      <c r="Z336" s="26"/>
      <c r="AA336" s="26"/>
      <c r="AC336" s="13"/>
      <c r="AD336" s="13"/>
      <c r="AE336" s="13"/>
    </row>
    <row r="337" spans="20:31" ht="24.75" customHeight="1" x14ac:dyDescent="0.25">
      <c r="T337" s="26"/>
      <c r="U337" s="26"/>
      <c r="W337" s="26"/>
      <c r="X337" s="26"/>
      <c r="Y337" s="26"/>
      <c r="Z337" s="26"/>
      <c r="AA337" s="26"/>
      <c r="AC337" s="13"/>
      <c r="AD337" s="13"/>
      <c r="AE337" s="13"/>
    </row>
    <row r="338" spans="20:31" ht="24.75" customHeight="1" x14ac:dyDescent="0.25">
      <c r="T338" s="26"/>
      <c r="U338" s="26"/>
      <c r="W338" s="26"/>
      <c r="X338" s="26"/>
      <c r="Y338" s="26"/>
      <c r="Z338" s="26"/>
      <c r="AA338" s="26"/>
      <c r="AC338" s="13"/>
      <c r="AD338" s="13"/>
      <c r="AE338" s="13"/>
    </row>
    <row r="339" spans="20:31" ht="24.75" customHeight="1" x14ac:dyDescent="0.25">
      <c r="T339" s="26"/>
      <c r="U339" s="26"/>
      <c r="W339" s="26"/>
      <c r="X339" s="26"/>
      <c r="Y339" s="26"/>
      <c r="Z339" s="26"/>
      <c r="AA339" s="26"/>
      <c r="AC339" s="13"/>
      <c r="AD339" s="13"/>
      <c r="AE339" s="13"/>
    </row>
    <row r="340" spans="20:31" ht="24.75" customHeight="1" x14ac:dyDescent="0.25">
      <c r="T340" s="26"/>
      <c r="U340" s="26"/>
      <c r="W340" s="26"/>
      <c r="X340" s="26"/>
      <c r="Y340" s="26"/>
      <c r="Z340" s="26"/>
      <c r="AA340" s="26"/>
      <c r="AC340" s="13"/>
      <c r="AD340" s="13"/>
      <c r="AE340" s="13"/>
    </row>
    <row r="341" spans="20:31" ht="24.75" customHeight="1" x14ac:dyDescent="0.25">
      <c r="T341" s="26"/>
      <c r="U341" s="26"/>
      <c r="W341" s="26"/>
      <c r="X341" s="26"/>
      <c r="Y341" s="26"/>
      <c r="Z341" s="26"/>
      <c r="AA341" s="26"/>
      <c r="AC341" s="13"/>
      <c r="AD341" s="13"/>
      <c r="AE341" s="13"/>
    </row>
    <row r="342" spans="20:31" ht="24.75" customHeight="1" x14ac:dyDescent="0.25">
      <c r="T342" s="26"/>
      <c r="U342" s="26"/>
      <c r="W342" s="26"/>
      <c r="X342" s="26"/>
      <c r="Y342" s="26"/>
      <c r="Z342" s="26"/>
      <c r="AA342" s="26"/>
      <c r="AC342" s="13"/>
      <c r="AD342" s="13"/>
      <c r="AE342" s="13"/>
    </row>
    <row r="343" spans="20:31" ht="24.75" customHeight="1" x14ac:dyDescent="0.25">
      <c r="T343" s="26"/>
      <c r="U343" s="26"/>
      <c r="W343" s="26"/>
      <c r="X343" s="26"/>
      <c r="Y343" s="26"/>
      <c r="Z343" s="26"/>
      <c r="AA343" s="26"/>
      <c r="AC343" s="13"/>
      <c r="AD343" s="13"/>
      <c r="AE343" s="13"/>
    </row>
    <row r="344" spans="20:31" ht="24.75" customHeight="1" x14ac:dyDescent="0.25">
      <c r="T344" s="26"/>
      <c r="U344" s="26"/>
      <c r="W344" s="26"/>
      <c r="X344" s="26"/>
      <c r="Y344" s="26"/>
      <c r="Z344" s="26"/>
      <c r="AA344" s="26"/>
      <c r="AC344" s="13"/>
      <c r="AD344" s="13"/>
      <c r="AE344" s="13"/>
    </row>
    <row r="345" spans="20:31" ht="24.75" customHeight="1" x14ac:dyDescent="0.25">
      <c r="T345" s="26"/>
      <c r="U345" s="26"/>
      <c r="W345" s="26"/>
      <c r="X345" s="26"/>
      <c r="Y345" s="26"/>
      <c r="Z345" s="26"/>
      <c r="AA345" s="26"/>
      <c r="AC345" s="13"/>
      <c r="AD345" s="13"/>
      <c r="AE345" s="13"/>
    </row>
    <row r="346" spans="20:31" ht="24.75" customHeight="1" x14ac:dyDescent="0.25">
      <c r="T346" s="26"/>
      <c r="U346" s="26"/>
      <c r="W346" s="26"/>
      <c r="X346" s="26"/>
      <c r="Y346" s="26"/>
      <c r="Z346" s="26"/>
      <c r="AA346" s="26"/>
      <c r="AC346" s="13"/>
      <c r="AD346" s="13"/>
      <c r="AE346" s="13"/>
    </row>
    <row r="347" spans="20:31" ht="24.75" customHeight="1" x14ac:dyDescent="0.25">
      <c r="T347" s="26"/>
      <c r="U347" s="26"/>
      <c r="W347" s="26"/>
      <c r="X347" s="26"/>
      <c r="Y347" s="26"/>
      <c r="Z347" s="26"/>
      <c r="AA347" s="26"/>
      <c r="AC347" s="13"/>
      <c r="AD347" s="13"/>
      <c r="AE347" s="13"/>
    </row>
    <row r="348" spans="20:31" ht="24.75" customHeight="1" x14ac:dyDescent="0.25">
      <c r="T348" s="26"/>
      <c r="U348" s="26"/>
      <c r="W348" s="26"/>
      <c r="X348" s="26"/>
      <c r="Y348" s="26"/>
      <c r="Z348" s="26"/>
      <c r="AA348" s="26"/>
      <c r="AC348" s="13"/>
      <c r="AD348" s="13"/>
      <c r="AE348" s="13"/>
    </row>
    <row r="349" spans="20:31" ht="24.75" customHeight="1" x14ac:dyDescent="0.25">
      <c r="T349" s="26"/>
      <c r="U349" s="26"/>
      <c r="W349" s="26"/>
      <c r="X349" s="26"/>
      <c r="Y349" s="26"/>
      <c r="Z349" s="26"/>
      <c r="AA349" s="26"/>
      <c r="AC349" s="13"/>
      <c r="AD349" s="13"/>
      <c r="AE349" s="13"/>
    </row>
    <row r="350" spans="20:31" ht="24.75" customHeight="1" x14ac:dyDescent="0.25">
      <c r="T350" s="26"/>
      <c r="U350" s="26"/>
      <c r="W350" s="26"/>
      <c r="X350" s="26"/>
      <c r="Y350" s="26"/>
      <c r="Z350" s="26"/>
      <c r="AA350" s="26"/>
      <c r="AC350" s="13"/>
      <c r="AD350" s="13"/>
      <c r="AE350" s="13"/>
    </row>
    <row r="351" spans="20:31" ht="24.75" customHeight="1" x14ac:dyDescent="0.25">
      <c r="T351" s="26"/>
      <c r="U351" s="26"/>
      <c r="W351" s="26"/>
      <c r="X351" s="26"/>
      <c r="Y351" s="26"/>
      <c r="Z351" s="26"/>
      <c r="AA351" s="26"/>
      <c r="AC351" s="13"/>
      <c r="AD351" s="13"/>
      <c r="AE351" s="13"/>
    </row>
    <row r="352" spans="20:31" ht="24.75" customHeight="1" x14ac:dyDescent="0.25">
      <c r="T352" s="26"/>
      <c r="U352" s="26"/>
      <c r="W352" s="26"/>
      <c r="X352" s="26"/>
      <c r="Y352" s="26"/>
      <c r="Z352" s="26"/>
      <c r="AA352" s="26"/>
      <c r="AC352" s="13"/>
      <c r="AD352" s="13"/>
      <c r="AE352" s="13"/>
    </row>
    <row r="353" spans="20:31" ht="24.75" customHeight="1" x14ac:dyDescent="0.25">
      <c r="T353" s="26"/>
      <c r="U353" s="26"/>
      <c r="W353" s="26"/>
      <c r="X353" s="26"/>
      <c r="Y353" s="26"/>
      <c r="Z353" s="26"/>
      <c r="AA353" s="26"/>
      <c r="AC353" s="13"/>
      <c r="AD353" s="13"/>
      <c r="AE353" s="13"/>
    </row>
    <row r="354" spans="20:31" ht="24.75" customHeight="1" x14ac:dyDescent="0.25">
      <c r="T354" s="26"/>
      <c r="U354" s="26"/>
      <c r="W354" s="26"/>
      <c r="X354" s="26"/>
      <c r="Y354" s="26"/>
      <c r="Z354" s="26"/>
      <c r="AA354" s="26"/>
      <c r="AC354" s="13"/>
      <c r="AD354" s="13"/>
      <c r="AE354" s="13"/>
    </row>
    <row r="355" spans="20:31" ht="24.75" customHeight="1" x14ac:dyDescent="0.25">
      <c r="T355" s="26"/>
      <c r="U355" s="26"/>
      <c r="W355" s="26"/>
      <c r="X355" s="26"/>
      <c r="Y355" s="26"/>
      <c r="Z355" s="26"/>
      <c r="AA355" s="26"/>
      <c r="AC355" s="13"/>
      <c r="AD355" s="13"/>
      <c r="AE355" s="13"/>
    </row>
    <row r="356" spans="20:31" ht="24.75" customHeight="1" x14ac:dyDescent="0.25">
      <c r="T356" s="26"/>
      <c r="U356" s="26"/>
      <c r="W356" s="26"/>
      <c r="X356" s="26"/>
      <c r="Y356" s="26"/>
      <c r="Z356" s="26"/>
      <c r="AA356" s="26"/>
      <c r="AC356" s="13"/>
      <c r="AD356" s="13"/>
      <c r="AE356" s="13"/>
    </row>
    <row r="357" spans="20:31" ht="24.75" customHeight="1" x14ac:dyDescent="0.25">
      <c r="T357" s="26"/>
      <c r="U357" s="26"/>
      <c r="W357" s="26"/>
      <c r="X357" s="26"/>
      <c r="Y357" s="26"/>
      <c r="Z357" s="26"/>
      <c r="AA357" s="26"/>
      <c r="AC357" s="13"/>
      <c r="AD357" s="13"/>
      <c r="AE357" s="13"/>
    </row>
    <row r="358" spans="20:31" ht="24.75" customHeight="1" x14ac:dyDescent="0.25">
      <c r="T358" s="26"/>
      <c r="U358" s="26"/>
      <c r="W358" s="26"/>
      <c r="X358" s="26"/>
      <c r="Y358" s="26"/>
      <c r="Z358" s="26"/>
      <c r="AA358" s="26"/>
      <c r="AC358" s="13"/>
      <c r="AD358" s="13"/>
      <c r="AE358" s="13"/>
    </row>
    <row r="359" spans="20:31" ht="24.75" customHeight="1" x14ac:dyDescent="0.25">
      <c r="T359" s="26"/>
      <c r="U359" s="26"/>
      <c r="W359" s="26"/>
      <c r="X359" s="26"/>
      <c r="Y359" s="26"/>
      <c r="Z359" s="26"/>
      <c r="AA359" s="26"/>
      <c r="AC359" s="13"/>
      <c r="AD359" s="13"/>
      <c r="AE359" s="13"/>
    </row>
    <row r="360" spans="20:31" ht="24.75" customHeight="1" x14ac:dyDescent="0.25">
      <c r="T360" s="26"/>
      <c r="U360" s="26"/>
      <c r="W360" s="26"/>
      <c r="X360" s="26"/>
      <c r="Y360" s="26"/>
      <c r="Z360" s="26"/>
      <c r="AA360" s="26"/>
      <c r="AC360" s="13"/>
      <c r="AD360" s="13"/>
      <c r="AE360" s="13"/>
    </row>
    <row r="361" spans="20:31" ht="24.75" customHeight="1" x14ac:dyDescent="0.25">
      <c r="T361" s="26"/>
      <c r="U361" s="26"/>
      <c r="W361" s="26"/>
      <c r="X361" s="26"/>
      <c r="Y361" s="26"/>
      <c r="Z361" s="26"/>
      <c r="AA361" s="26"/>
      <c r="AC361" s="13"/>
      <c r="AD361" s="13"/>
      <c r="AE361" s="13"/>
    </row>
    <row r="362" spans="20:31" ht="24.75" customHeight="1" x14ac:dyDescent="0.25">
      <c r="T362" s="26"/>
      <c r="U362" s="26"/>
      <c r="W362" s="26"/>
      <c r="X362" s="26"/>
      <c r="Y362" s="26"/>
      <c r="Z362" s="26"/>
      <c r="AA362" s="26"/>
      <c r="AC362" s="13"/>
      <c r="AD362" s="13"/>
      <c r="AE362" s="13"/>
    </row>
    <row r="363" spans="20:31" ht="24.75" customHeight="1" x14ac:dyDescent="0.25">
      <c r="T363" s="26"/>
      <c r="U363" s="26"/>
      <c r="W363" s="26"/>
      <c r="X363" s="26"/>
      <c r="Y363" s="26"/>
      <c r="Z363" s="26"/>
      <c r="AA363" s="26"/>
      <c r="AC363" s="13"/>
      <c r="AD363" s="13"/>
      <c r="AE363" s="13"/>
    </row>
    <row r="364" spans="20:31" ht="24.75" customHeight="1" x14ac:dyDescent="0.25">
      <c r="T364" s="26"/>
      <c r="U364" s="26"/>
      <c r="W364" s="26"/>
      <c r="X364" s="26"/>
      <c r="Y364" s="26"/>
      <c r="Z364" s="26"/>
      <c r="AA364" s="26"/>
      <c r="AC364" s="13"/>
      <c r="AD364" s="13"/>
      <c r="AE364" s="13"/>
    </row>
    <row r="365" spans="20:31" ht="24.75" customHeight="1" x14ac:dyDescent="0.25">
      <c r="T365" s="26"/>
      <c r="U365" s="26"/>
      <c r="W365" s="26"/>
      <c r="X365" s="26"/>
      <c r="Y365" s="26"/>
      <c r="Z365" s="26"/>
      <c r="AA365" s="26"/>
      <c r="AC365" s="13"/>
      <c r="AD365" s="13"/>
      <c r="AE365" s="13"/>
    </row>
    <row r="366" spans="20:31" ht="24.75" customHeight="1" x14ac:dyDescent="0.25">
      <c r="T366" s="26"/>
      <c r="U366" s="26"/>
      <c r="W366" s="26"/>
      <c r="X366" s="26"/>
      <c r="Y366" s="26"/>
      <c r="Z366" s="26"/>
      <c r="AA366" s="26"/>
      <c r="AC366" s="13"/>
      <c r="AD366" s="13"/>
      <c r="AE366" s="13"/>
    </row>
    <row r="367" spans="20:31" ht="24.75" customHeight="1" x14ac:dyDescent="0.25">
      <c r="T367" s="26"/>
      <c r="U367" s="26"/>
      <c r="W367" s="26"/>
      <c r="X367" s="26"/>
      <c r="Y367" s="26"/>
      <c r="Z367" s="26"/>
      <c r="AA367" s="26"/>
      <c r="AC367" s="13"/>
      <c r="AD367" s="13"/>
      <c r="AE367" s="13"/>
    </row>
    <row r="368" spans="20:31" ht="24.75" customHeight="1" x14ac:dyDescent="0.25">
      <c r="T368" s="26"/>
      <c r="U368" s="26"/>
      <c r="W368" s="26"/>
      <c r="X368" s="26"/>
      <c r="Y368" s="26"/>
      <c r="Z368" s="26"/>
      <c r="AA368" s="26"/>
      <c r="AC368" s="13"/>
      <c r="AD368" s="13"/>
      <c r="AE368" s="13"/>
    </row>
    <row r="369" spans="20:31" ht="24.75" customHeight="1" x14ac:dyDescent="0.25">
      <c r="T369" s="26"/>
      <c r="U369" s="26"/>
      <c r="W369" s="26"/>
      <c r="X369" s="26"/>
      <c r="Y369" s="26"/>
      <c r="Z369" s="26"/>
      <c r="AA369" s="26"/>
      <c r="AC369" s="13"/>
      <c r="AD369" s="13"/>
      <c r="AE369" s="13"/>
    </row>
    <row r="370" spans="20:31" ht="24.75" customHeight="1" x14ac:dyDescent="0.25">
      <c r="T370" s="26"/>
      <c r="U370" s="26"/>
      <c r="W370" s="26"/>
      <c r="X370" s="26"/>
      <c r="Y370" s="26"/>
      <c r="Z370" s="26"/>
      <c r="AA370" s="26"/>
      <c r="AC370" s="13"/>
      <c r="AD370" s="13"/>
      <c r="AE370" s="13"/>
    </row>
    <row r="371" spans="20:31" ht="24.75" customHeight="1" x14ac:dyDescent="0.25">
      <c r="T371" s="26"/>
      <c r="U371" s="26"/>
      <c r="W371" s="26"/>
      <c r="X371" s="26"/>
      <c r="Y371" s="26"/>
      <c r="Z371" s="26"/>
      <c r="AA371" s="26"/>
      <c r="AC371" s="13"/>
      <c r="AD371" s="13"/>
      <c r="AE371" s="13"/>
    </row>
    <row r="372" spans="20:31" ht="24.75" customHeight="1" x14ac:dyDescent="0.25">
      <c r="T372" s="26"/>
      <c r="U372" s="26"/>
      <c r="W372" s="26"/>
      <c r="X372" s="26"/>
      <c r="Y372" s="26"/>
      <c r="Z372" s="26"/>
      <c r="AA372" s="26"/>
      <c r="AC372" s="13"/>
      <c r="AD372" s="13"/>
      <c r="AE372" s="13"/>
    </row>
    <row r="373" spans="20:31" ht="24.75" customHeight="1" x14ac:dyDescent="0.25">
      <c r="T373" s="26"/>
      <c r="U373" s="26"/>
      <c r="W373" s="26"/>
      <c r="X373" s="26"/>
      <c r="Y373" s="26"/>
      <c r="Z373" s="26"/>
      <c r="AA373" s="26"/>
      <c r="AC373" s="13"/>
      <c r="AD373" s="13"/>
      <c r="AE373" s="13"/>
    </row>
    <row r="374" spans="20:31" ht="24.75" customHeight="1" x14ac:dyDescent="0.25">
      <c r="T374" s="26"/>
      <c r="U374" s="26"/>
      <c r="W374" s="26"/>
      <c r="X374" s="26"/>
      <c r="Y374" s="26"/>
      <c r="Z374" s="26"/>
      <c r="AA374" s="26"/>
      <c r="AC374" s="13"/>
      <c r="AD374" s="13"/>
      <c r="AE374" s="13"/>
    </row>
    <row r="375" spans="20:31" ht="24.75" customHeight="1" x14ac:dyDescent="0.25">
      <c r="T375" s="26"/>
      <c r="U375" s="26"/>
      <c r="W375" s="26"/>
      <c r="X375" s="26"/>
      <c r="Y375" s="26"/>
      <c r="Z375" s="26"/>
      <c r="AA375" s="26"/>
      <c r="AC375" s="13"/>
      <c r="AD375" s="13"/>
      <c r="AE375" s="13"/>
    </row>
    <row r="376" spans="20:31" ht="24.75" customHeight="1" x14ac:dyDescent="0.25">
      <c r="T376" s="26"/>
      <c r="U376" s="26"/>
      <c r="W376" s="26"/>
      <c r="X376" s="26"/>
      <c r="Y376" s="26"/>
      <c r="Z376" s="26"/>
      <c r="AA376" s="26"/>
      <c r="AC376" s="13"/>
      <c r="AD376" s="13"/>
      <c r="AE376" s="13"/>
    </row>
    <row r="377" spans="20:31" ht="24.75" customHeight="1" x14ac:dyDescent="0.25">
      <c r="T377" s="26"/>
      <c r="U377" s="26"/>
      <c r="W377" s="26"/>
      <c r="X377" s="26"/>
      <c r="Y377" s="26"/>
      <c r="Z377" s="26"/>
      <c r="AA377" s="26"/>
      <c r="AC377" s="13"/>
      <c r="AD377" s="13"/>
      <c r="AE377" s="13"/>
    </row>
    <row r="378" spans="20:31" ht="24.75" customHeight="1" x14ac:dyDescent="0.25">
      <c r="T378" s="26"/>
      <c r="U378" s="26"/>
      <c r="W378" s="26"/>
      <c r="X378" s="26"/>
      <c r="Y378" s="26"/>
      <c r="Z378" s="26"/>
      <c r="AA378" s="26"/>
      <c r="AC378" s="13"/>
      <c r="AD378" s="13"/>
      <c r="AE378" s="13"/>
    </row>
    <row r="379" spans="20:31" ht="24.75" customHeight="1" x14ac:dyDescent="0.25">
      <c r="T379" s="26"/>
      <c r="U379" s="26"/>
      <c r="W379" s="26"/>
      <c r="X379" s="26"/>
      <c r="Y379" s="26"/>
      <c r="Z379" s="26"/>
      <c r="AA379" s="26"/>
      <c r="AC379" s="13"/>
      <c r="AD379" s="13"/>
      <c r="AE379" s="13"/>
    </row>
    <row r="380" spans="20:31" ht="24.75" customHeight="1" x14ac:dyDescent="0.25">
      <c r="T380" s="26"/>
      <c r="U380" s="26"/>
      <c r="W380" s="26"/>
      <c r="X380" s="26"/>
      <c r="Y380" s="26"/>
      <c r="Z380" s="26"/>
      <c r="AA380" s="26"/>
      <c r="AC380" s="13"/>
      <c r="AD380" s="13"/>
      <c r="AE380" s="13"/>
    </row>
    <row r="381" spans="20:31" ht="24.75" customHeight="1" x14ac:dyDescent="0.25">
      <c r="T381" s="26"/>
      <c r="U381" s="26"/>
      <c r="W381" s="26"/>
      <c r="X381" s="26"/>
      <c r="Y381" s="26"/>
      <c r="Z381" s="26"/>
      <c r="AA381" s="26"/>
      <c r="AC381" s="13"/>
      <c r="AD381" s="13"/>
      <c r="AE381" s="13"/>
    </row>
    <row r="382" spans="20:31" ht="24.75" customHeight="1" x14ac:dyDescent="0.25">
      <c r="T382" s="26"/>
      <c r="U382" s="26"/>
      <c r="W382" s="26"/>
      <c r="X382" s="26"/>
      <c r="Y382" s="26"/>
      <c r="Z382" s="26"/>
      <c r="AA382" s="26"/>
      <c r="AC382" s="13"/>
      <c r="AD382" s="13"/>
      <c r="AE382" s="13"/>
    </row>
    <row r="383" spans="20:31" ht="24.75" customHeight="1" x14ac:dyDescent="0.25">
      <c r="T383" s="26"/>
      <c r="U383" s="26"/>
      <c r="W383" s="26"/>
      <c r="X383" s="26"/>
      <c r="Y383" s="26"/>
      <c r="Z383" s="26"/>
      <c r="AA383" s="26"/>
      <c r="AC383" s="13"/>
      <c r="AD383" s="13"/>
      <c r="AE383" s="13"/>
    </row>
    <row r="384" spans="20:31" ht="24.75" customHeight="1" x14ac:dyDescent="0.25">
      <c r="T384" s="26"/>
      <c r="U384" s="26"/>
      <c r="W384" s="26"/>
      <c r="X384" s="26"/>
      <c r="Y384" s="26"/>
      <c r="Z384" s="26"/>
      <c r="AA384" s="26"/>
      <c r="AC384" s="13"/>
      <c r="AD384" s="13"/>
      <c r="AE384" s="13"/>
    </row>
    <row r="385" spans="20:31" ht="24.75" customHeight="1" x14ac:dyDescent="0.25">
      <c r="T385" s="26"/>
      <c r="U385" s="26"/>
      <c r="W385" s="26"/>
      <c r="X385" s="26"/>
      <c r="Y385" s="26"/>
      <c r="Z385" s="26"/>
      <c r="AA385" s="26"/>
      <c r="AC385" s="13"/>
      <c r="AD385" s="13"/>
      <c r="AE385" s="13"/>
    </row>
    <row r="386" spans="20:31" ht="24.75" customHeight="1" x14ac:dyDescent="0.25">
      <c r="T386" s="26"/>
      <c r="U386" s="26"/>
      <c r="W386" s="26"/>
      <c r="X386" s="26"/>
      <c r="Y386" s="26"/>
      <c r="Z386" s="26"/>
      <c r="AA386" s="26"/>
      <c r="AC386" s="13"/>
      <c r="AD386" s="13"/>
      <c r="AE386" s="13"/>
    </row>
    <row r="387" spans="20:31" ht="24.75" customHeight="1" x14ac:dyDescent="0.25">
      <c r="T387" s="26"/>
      <c r="U387" s="26"/>
      <c r="W387" s="26"/>
      <c r="X387" s="26"/>
      <c r="Y387" s="26"/>
      <c r="Z387" s="26"/>
      <c r="AA387" s="26"/>
      <c r="AC387" s="13"/>
      <c r="AD387" s="13"/>
      <c r="AE387" s="13"/>
    </row>
    <row r="388" spans="20:31" ht="24.75" customHeight="1" x14ac:dyDescent="0.25">
      <c r="T388" s="26"/>
      <c r="U388" s="26"/>
      <c r="W388" s="26"/>
      <c r="X388" s="26"/>
      <c r="Y388" s="26"/>
      <c r="Z388" s="26"/>
      <c r="AA388" s="26"/>
      <c r="AC388" s="13"/>
      <c r="AD388" s="13"/>
      <c r="AE388" s="13"/>
    </row>
    <row r="389" spans="20:31" ht="24.75" customHeight="1" x14ac:dyDescent="0.25">
      <c r="T389" s="26"/>
      <c r="U389" s="26"/>
      <c r="W389" s="26"/>
      <c r="X389" s="26"/>
      <c r="Y389" s="26"/>
      <c r="Z389" s="26"/>
      <c r="AA389" s="26"/>
      <c r="AC389" s="13"/>
      <c r="AD389" s="13"/>
      <c r="AE389" s="13"/>
    </row>
    <row r="390" spans="20:31" ht="24.75" customHeight="1" x14ac:dyDescent="0.25">
      <c r="T390" s="26"/>
      <c r="U390" s="26"/>
      <c r="W390" s="26"/>
      <c r="X390" s="26"/>
      <c r="Y390" s="26"/>
      <c r="Z390" s="26"/>
      <c r="AA390" s="26"/>
      <c r="AC390" s="13"/>
      <c r="AD390" s="13"/>
      <c r="AE390" s="13"/>
    </row>
    <row r="391" spans="20:31" ht="24.75" customHeight="1" x14ac:dyDescent="0.25">
      <c r="T391" s="26"/>
      <c r="U391" s="26"/>
      <c r="W391" s="26"/>
      <c r="X391" s="26"/>
      <c r="Y391" s="26"/>
      <c r="Z391" s="26"/>
      <c r="AA391" s="26"/>
      <c r="AC391" s="13"/>
      <c r="AD391" s="13"/>
      <c r="AE391" s="13"/>
    </row>
    <row r="392" spans="20:31" ht="24.75" customHeight="1" x14ac:dyDescent="0.25">
      <c r="T392" s="26"/>
      <c r="U392" s="26"/>
      <c r="W392" s="26"/>
      <c r="X392" s="26"/>
      <c r="Y392" s="26"/>
      <c r="Z392" s="26"/>
      <c r="AA392" s="26"/>
      <c r="AC392" s="13"/>
      <c r="AD392" s="13"/>
      <c r="AE392" s="13"/>
    </row>
    <row r="393" spans="20:31" ht="24.75" customHeight="1" x14ac:dyDescent="0.25">
      <c r="T393" s="26"/>
      <c r="U393" s="26"/>
      <c r="W393" s="26"/>
      <c r="X393" s="26"/>
      <c r="Y393" s="26"/>
      <c r="Z393" s="26"/>
      <c r="AA393" s="26"/>
      <c r="AC393" s="13"/>
      <c r="AD393" s="13"/>
      <c r="AE393" s="13"/>
    </row>
    <row r="394" spans="20:31" ht="24.75" customHeight="1" x14ac:dyDescent="0.25">
      <c r="T394" s="26"/>
      <c r="U394" s="26"/>
      <c r="W394" s="26"/>
      <c r="X394" s="26"/>
      <c r="Y394" s="26"/>
      <c r="Z394" s="26"/>
      <c r="AA394" s="26"/>
      <c r="AC394" s="13"/>
      <c r="AD394" s="13"/>
      <c r="AE394" s="13"/>
    </row>
    <row r="395" spans="20:31" ht="24.75" customHeight="1" x14ac:dyDescent="0.25">
      <c r="T395" s="26"/>
      <c r="U395" s="26"/>
      <c r="W395" s="26"/>
      <c r="X395" s="26"/>
      <c r="Y395" s="26"/>
      <c r="Z395" s="26"/>
      <c r="AA395" s="26"/>
      <c r="AC395" s="13"/>
      <c r="AD395" s="13"/>
      <c r="AE395" s="13"/>
    </row>
    <row r="396" spans="20:31" ht="24.75" customHeight="1" x14ac:dyDescent="0.25">
      <c r="T396" s="26"/>
      <c r="U396" s="26"/>
      <c r="W396" s="26"/>
      <c r="X396" s="26"/>
      <c r="Y396" s="26"/>
      <c r="Z396" s="26"/>
      <c r="AA396" s="26"/>
      <c r="AC396" s="13"/>
      <c r="AD396" s="13"/>
      <c r="AE396" s="13"/>
    </row>
    <row r="397" spans="20:31" ht="24.75" customHeight="1" x14ac:dyDescent="0.25">
      <c r="T397" s="26"/>
      <c r="U397" s="26"/>
      <c r="W397" s="26"/>
      <c r="X397" s="26"/>
      <c r="Y397" s="26"/>
      <c r="Z397" s="26"/>
      <c r="AA397" s="26"/>
      <c r="AC397" s="13"/>
      <c r="AD397" s="13"/>
      <c r="AE397" s="13"/>
    </row>
    <row r="398" spans="20:31" ht="24.75" customHeight="1" x14ac:dyDescent="0.25">
      <c r="T398" s="26"/>
      <c r="U398" s="26"/>
      <c r="W398" s="26"/>
      <c r="X398" s="26"/>
      <c r="Y398" s="26"/>
      <c r="Z398" s="26"/>
      <c r="AA398" s="26"/>
      <c r="AC398" s="13"/>
      <c r="AD398" s="13"/>
      <c r="AE398" s="13"/>
    </row>
    <row r="399" spans="20:31" ht="24.75" customHeight="1" x14ac:dyDescent="0.25">
      <c r="T399" s="26"/>
      <c r="U399" s="26"/>
      <c r="W399" s="26"/>
      <c r="X399" s="26"/>
      <c r="Y399" s="26"/>
      <c r="Z399" s="26"/>
      <c r="AA399" s="26"/>
      <c r="AC399" s="13"/>
      <c r="AD399" s="13"/>
      <c r="AE399" s="13"/>
    </row>
    <row r="400" spans="20:31" ht="24.75" customHeight="1" x14ac:dyDescent="0.25">
      <c r="T400" s="26"/>
      <c r="U400" s="26"/>
      <c r="W400" s="26"/>
      <c r="X400" s="26"/>
      <c r="Y400" s="26"/>
      <c r="Z400" s="26"/>
      <c r="AA400" s="26"/>
      <c r="AC400" s="13"/>
      <c r="AD400" s="13"/>
      <c r="AE400" s="13"/>
    </row>
    <row r="401" spans="20:31" ht="24.75" customHeight="1" x14ac:dyDescent="0.25">
      <c r="T401" s="26"/>
      <c r="U401" s="26"/>
      <c r="W401" s="26"/>
      <c r="X401" s="26"/>
      <c r="Y401" s="26"/>
      <c r="Z401" s="26"/>
      <c r="AA401" s="26"/>
      <c r="AC401" s="13"/>
      <c r="AD401" s="13"/>
      <c r="AE401" s="13"/>
    </row>
    <row r="402" spans="20:31" ht="24.75" customHeight="1" x14ac:dyDescent="0.25">
      <c r="T402" s="26"/>
      <c r="U402" s="26"/>
      <c r="W402" s="26"/>
      <c r="X402" s="26"/>
      <c r="Y402" s="26"/>
      <c r="Z402" s="26"/>
      <c r="AA402" s="26"/>
      <c r="AC402" s="13"/>
      <c r="AD402" s="13"/>
      <c r="AE402" s="13"/>
    </row>
    <row r="403" spans="20:31" ht="24.75" customHeight="1" x14ac:dyDescent="0.25">
      <c r="T403" s="26"/>
      <c r="U403" s="26"/>
      <c r="W403" s="26"/>
      <c r="X403" s="26"/>
      <c r="Y403" s="26"/>
      <c r="Z403" s="26"/>
      <c r="AA403" s="26"/>
      <c r="AC403" s="13"/>
      <c r="AD403" s="13"/>
      <c r="AE403" s="13"/>
    </row>
    <row r="404" spans="20:31" ht="24.75" customHeight="1" x14ac:dyDescent="0.25">
      <c r="T404" s="26"/>
      <c r="U404" s="26"/>
      <c r="W404" s="26"/>
      <c r="X404" s="26"/>
      <c r="Y404" s="26"/>
      <c r="Z404" s="26"/>
      <c r="AA404" s="26"/>
      <c r="AC404" s="13"/>
      <c r="AD404" s="13"/>
      <c r="AE404" s="13"/>
    </row>
    <row r="405" spans="20:31" ht="24.75" customHeight="1" x14ac:dyDescent="0.25">
      <c r="T405" s="26"/>
      <c r="U405" s="26"/>
      <c r="W405" s="26"/>
      <c r="X405" s="26"/>
      <c r="Y405" s="26"/>
      <c r="Z405" s="26"/>
      <c r="AA405" s="26"/>
      <c r="AC405" s="13"/>
      <c r="AD405" s="13"/>
      <c r="AE405" s="13"/>
    </row>
    <row r="406" spans="20:31" ht="24.75" customHeight="1" x14ac:dyDescent="0.25">
      <c r="T406" s="26"/>
      <c r="U406" s="26"/>
      <c r="W406" s="26"/>
      <c r="X406" s="26"/>
      <c r="Y406" s="26"/>
      <c r="Z406" s="26"/>
      <c r="AA406" s="26"/>
      <c r="AC406" s="13"/>
      <c r="AD406" s="13"/>
      <c r="AE406" s="13"/>
    </row>
    <row r="407" spans="20:31" ht="24.75" customHeight="1" x14ac:dyDescent="0.25">
      <c r="T407" s="26"/>
      <c r="U407" s="26"/>
      <c r="W407" s="26"/>
      <c r="X407" s="26"/>
      <c r="Y407" s="26"/>
      <c r="Z407" s="26"/>
      <c r="AA407" s="26"/>
      <c r="AC407" s="13"/>
      <c r="AD407" s="13"/>
      <c r="AE407" s="13"/>
    </row>
    <row r="408" spans="20:31" ht="24.75" customHeight="1" x14ac:dyDescent="0.25">
      <c r="T408" s="26"/>
      <c r="U408" s="26"/>
      <c r="W408" s="26"/>
      <c r="X408" s="26"/>
      <c r="Y408" s="26"/>
      <c r="Z408" s="26"/>
      <c r="AA408" s="26"/>
      <c r="AC408" s="13"/>
      <c r="AD408" s="13"/>
      <c r="AE408" s="13"/>
    </row>
    <row r="409" spans="20:31" ht="24.75" customHeight="1" x14ac:dyDescent="0.25">
      <c r="T409" s="26"/>
      <c r="U409" s="26"/>
      <c r="W409" s="26"/>
      <c r="X409" s="26"/>
      <c r="Y409" s="26"/>
      <c r="Z409" s="26"/>
      <c r="AA409" s="26"/>
      <c r="AC409" s="13"/>
      <c r="AD409" s="13"/>
      <c r="AE409" s="13"/>
    </row>
    <row r="410" spans="20:31" ht="24.75" customHeight="1" x14ac:dyDescent="0.25">
      <c r="T410" s="26"/>
      <c r="U410" s="26"/>
      <c r="W410" s="26"/>
      <c r="X410" s="26"/>
      <c r="Y410" s="26"/>
      <c r="Z410" s="26"/>
      <c r="AA410" s="26"/>
      <c r="AC410" s="13"/>
      <c r="AD410" s="13"/>
      <c r="AE410" s="13"/>
    </row>
    <row r="411" spans="20:31" ht="24.75" customHeight="1" x14ac:dyDescent="0.25">
      <c r="T411" s="26"/>
      <c r="U411" s="26"/>
      <c r="W411" s="26"/>
      <c r="X411" s="26"/>
      <c r="Y411" s="26"/>
      <c r="Z411" s="26"/>
      <c r="AA411" s="26"/>
      <c r="AC411" s="13"/>
      <c r="AD411" s="13"/>
      <c r="AE411" s="13"/>
    </row>
    <row r="412" spans="20:31" ht="24.75" customHeight="1" x14ac:dyDescent="0.25">
      <c r="T412" s="26"/>
      <c r="U412" s="26"/>
      <c r="W412" s="26"/>
      <c r="X412" s="26"/>
      <c r="Y412" s="26"/>
      <c r="Z412" s="26"/>
      <c r="AA412" s="26"/>
      <c r="AC412" s="13"/>
      <c r="AD412" s="13"/>
      <c r="AE412" s="13"/>
    </row>
    <row r="413" spans="20:31" ht="24.75" customHeight="1" x14ac:dyDescent="0.25">
      <c r="T413" s="26"/>
      <c r="U413" s="26"/>
      <c r="W413" s="26"/>
      <c r="X413" s="26"/>
      <c r="Y413" s="26"/>
      <c r="Z413" s="26"/>
      <c r="AA413" s="26"/>
      <c r="AC413" s="13"/>
      <c r="AD413" s="13"/>
      <c r="AE413" s="13"/>
    </row>
    <row r="414" spans="20:31" ht="24.75" customHeight="1" x14ac:dyDescent="0.25">
      <c r="T414" s="26"/>
      <c r="U414" s="26"/>
      <c r="W414" s="26"/>
      <c r="X414" s="26"/>
      <c r="Y414" s="26"/>
      <c r="Z414" s="26"/>
      <c r="AA414" s="26"/>
      <c r="AC414" s="13"/>
      <c r="AD414" s="13"/>
      <c r="AE414" s="13"/>
    </row>
    <row r="415" spans="20:31" ht="24.75" customHeight="1" x14ac:dyDescent="0.25">
      <c r="T415" s="26"/>
      <c r="U415" s="26"/>
      <c r="W415" s="26"/>
      <c r="X415" s="26"/>
      <c r="Y415" s="26"/>
      <c r="Z415" s="26"/>
      <c r="AA415" s="26"/>
      <c r="AC415" s="13"/>
      <c r="AD415" s="13"/>
      <c r="AE415" s="13"/>
    </row>
    <row r="416" spans="20:31" ht="24.75" customHeight="1" x14ac:dyDescent="0.25">
      <c r="T416" s="26"/>
      <c r="U416" s="26"/>
      <c r="W416" s="26"/>
      <c r="X416" s="26"/>
      <c r="Y416" s="26"/>
      <c r="Z416" s="26"/>
      <c r="AA416" s="26"/>
      <c r="AC416" s="13"/>
      <c r="AD416" s="13"/>
      <c r="AE416" s="13"/>
    </row>
    <row r="417" spans="20:31" ht="24.75" customHeight="1" x14ac:dyDescent="0.25">
      <c r="T417" s="26"/>
      <c r="U417" s="26"/>
      <c r="W417" s="26"/>
      <c r="X417" s="26"/>
      <c r="Y417" s="26"/>
      <c r="Z417" s="26"/>
      <c r="AA417" s="26"/>
      <c r="AC417" s="13"/>
      <c r="AD417" s="13"/>
      <c r="AE417" s="13"/>
    </row>
    <row r="418" spans="20:31" ht="24.75" customHeight="1" x14ac:dyDescent="0.25">
      <c r="T418" s="26"/>
      <c r="U418" s="26"/>
      <c r="W418" s="26"/>
      <c r="X418" s="26"/>
      <c r="Y418" s="26"/>
      <c r="Z418" s="26"/>
      <c r="AA418" s="26"/>
      <c r="AC418" s="13"/>
      <c r="AD418" s="13"/>
      <c r="AE418" s="13"/>
    </row>
    <row r="419" spans="20:31" ht="24.75" customHeight="1" x14ac:dyDescent="0.25">
      <c r="T419" s="26"/>
      <c r="U419" s="26"/>
      <c r="W419" s="26"/>
      <c r="X419" s="26"/>
      <c r="Y419" s="26"/>
      <c r="Z419" s="26"/>
      <c r="AA419" s="26"/>
      <c r="AC419" s="13"/>
      <c r="AD419" s="13"/>
      <c r="AE419" s="13"/>
    </row>
    <row r="420" spans="20:31" ht="24.75" customHeight="1" x14ac:dyDescent="0.25">
      <c r="T420" s="26"/>
      <c r="U420" s="26"/>
      <c r="W420" s="26"/>
      <c r="X420" s="26"/>
      <c r="Y420" s="26"/>
      <c r="Z420" s="26"/>
      <c r="AA420" s="26"/>
      <c r="AC420" s="13"/>
      <c r="AD420" s="13"/>
      <c r="AE420" s="13"/>
    </row>
    <row r="421" spans="20:31" ht="24.75" customHeight="1" x14ac:dyDescent="0.25">
      <c r="T421" s="26"/>
      <c r="U421" s="26"/>
      <c r="W421" s="26"/>
      <c r="X421" s="26"/>
      <c r="Y421" s="26"/>
      <c r="Z421" s="26"/>
      <c r="AA421" s="26"/>
      <c r="AC421" s="13"/>
      <c r="AD421" s="13"/>
      <c r="AE421" s="13"/>
    </row>
    <row r="422" spans="20:31" ht="24.75" customHeight="1" x14ac:dyDescent="0.25">
      <c r="T422" s="26"/>
      <c r="U422" s="26"/>
      <c r="W422" s="26"/>
      <c r="X422" s="26"/>
      <c r="Y422" s="26"/>
      <c r="Z422" s="26"/>
      <c r="AA422" s="26"/>
      <c r="AC422" s="13"/>
      <c r="AD422" s="13"/>
      <c r="AE422" s="13"/>
    </row>
    <row r="423" spans="20:31" ht="24.75" customHeight="1" x14ac:dyDescent="0.25">
      <c r="T423" s="26"/>
      <c r="U423" s="26"/>
      <c r="W423" s="26"/>
      <c r="X423" s="26"/>
      <c r="Y423" s="26"/>
      <c r="Z423" s="26"/>
      <c r="AA423" s="26"/>
      <c r="AC423" s="13"/>
      <c r="AD423" s="13"/>
      <c r="AE423" s="13"/>
    </row>
    <row r="424" spans="20:31" ht="24.75" customHeight="1" x14ac:dyDescent="0.25">
      <c r="T424" s="26"/>
      <c r="U424" s="26"/>
      <c r="W424" s="26"/>
      <c r="X424" s="26"/>
      <c r="Y424" s="26"/>
      <c r="Z424" s="26"/>
      <c r="AA424" s="26"/>
      <c r="AC424" s="13"/>
      <c r="AD424" s="13"/>
      <c r="AE424" s="13"/>
    </row>
    <row r="425" spans="20:31" ht="24.75" customHeight="1" x14ac:dyDescent="0.25">
      <c r="T425" s="26"/>
      <c r="U425" s="26"/>
      <c r="W425" s="26"/>
      <c r="X425" s="26"/>
      <c r="Y425" s="26"/>
      <c r="Z425" s="26"/>
      <c r="AA425" s="26"/>
      <c r="AC425" s="13"/>
      <c r="AD425" s="13"/>
      <c r="AE425" s="13"/>
    </row>
    <row r="426" spans="20:31" ht="24.75" customHeight="1" x14ac:dyDescent="0.25">
      <c r="T426" s="26"/>
      <c r="U426" s="26"/>
      <c r="W426" s="26"/>
      <c r="X426" s="26"/>
      <c r="Y426" s="26"/>
      <c r="Z426" s="26"/>
      <c r="AA426" s="26"/>
      <c r="AC426" s="13"/>
      <c r="AD426" s="13"/>
      <c r="AE426" s="13"/>
    </row>
    <row r="427" spans="20:31" ht="24.75" customHeight="1" x14ac:dyDescent="0.25">
      <c r="T427" s="26"/>
      <c r="U427" s="26"/>
      <c r="W427" s="26"/>
      <c r="X427" s="26"/>
      <c r="Y427" s="26"/>
      <c r="Z427" s="26"/>
      <c r="AA427" s="26"/>
      <c r="AC427" s="13"/>
      <c r="AD427" s="13"/>
      <c r="AE427" s="13"/>
    </row>
    <row r="428" spans="20:31" ht="24.75" customHeight="1" x14ac:dyDescent="0.25">
      <c r="T428" s="26"/>
      <c r="U428" s="26"/>
      <c r="W428" s="26"/>
      <c r="X428" s="26"/>
      <c r="Y428" s="26"/>
      <c r="Z428" s="26"/>
      <c r="AA428" s="26"/>
      <c r="AC428" s="13"/>
      <c r="AD428" s="13"/>
      <c r="AE428" s="13"/>
    </row>
    <row r="429" spans="20:31" ht="24.75" customHeight="1" x14ac:dyDescent="0.25">
      <c r="T429" s="26"/>
      <c r="U429" s="26"/>
      <c r="W429" s="26"/>
      <c r="X429" s="26"/>
      <c r="Y429" s="26"/>
      <c r="Z429" s="26"/>
      <c r="AA429" s="26"/>
      <c r="AC429" s="13"/>
      <c r="AD429" s="13"/>
      <c r="AE429" s="13"/>
    </row>
    <row r="430" spans="20:31" ht="24.75" customHeight="1" x14ac:dyDescent="0.25">
      <c r="T430" s="26"/>
      <c r="U430" s="26"/>
      <c r="W430" s="26"/>
      <c r="X430" s="26"/>
      <c r="Y430" s="26"/>
      <c r="Z430" s="26"/>
      <c r="AA430" s="26"/>
      <c r="AC430" s="13"/>
      <c r="AD430" s="13"/>
      <c r="AE430" s="13"/>
    </row>
    <row r="431" spans="20:31" ht="24.75" customHeight="1" x14ac:dyDescent="0.25">
      <c r="T431" s="26"/>
      <c r="U431" s="26"/>
      <c r="W431" s="26"/>
      <c r="X431" s="26"/>
      <c r="Y431" s="26"/>
      <c r="Z431" s="26"/>
      <c r="AA431" s="26"/>
      <c r="AC431" s="13"/>
      <c r="AD431" s="13"/>
      <c r="AE431" s="13"/>
    </row>
    <row r="432" spans="20:31" ht="24.75" customHeight="1" x14ac:dyDescent="0.25">
      <c r="T432" s="26"/>
      <c r="U432" s="26"/>
      <c r="W432" s="26"/>
      <c r="X432" s="26"/>
      <c r="Y432" s="26"/>
      <c r="Z432" s="26"/>
      <c r="AA432" s="26"/>
    </row>
  </sheetData>
  <sheetProtection sheet="1" objects="1" scenarios="1"/>
  <autoFilter ref="AC2:AE58" xr:uid="{00039B7B-8AAE-4BB3-8973-03E0754247BF}"/>
  <mergeCells count="3">
    <mergeCell ref="O2:R2"/>
    <mergeCell ref="AI1:AM1"/>
    <mergeCell ref="BM1:BO1"/>
  </mergeCells>
  <phoneticPr fontId="3" type="noConversion"/>
  <pageMargins left="0.7" right="0.7" top="0.75" bottom="0.75" header="0.3" footer="0.3"/>
  <pageSetup orientation="portrait" r:id="rId1"/>
  <tableParts count="7">
    <tablePart r:id="rId2"/>
    <tablePart r:id="rId3"/>
    <tablePart r:id="rId4"/>
    <tablePart r:id="rId5"/>
    <tablePart r:id="rId6"/>
    <tablePart r:id="rId7"/>
    <tablePart r:id="rId8"/>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3BA39-E4C7-4419-8B93-8D68FE8DFB74}">
  <dimension ref="A1:BG264"/>
  <sheetViews>
    <sheetView workbookViewId="0"/>
  </sheetViews>
  <sheetFormatPr defaultRowHeight="15" x14ac:dyDescent="0.25"/>
  <cols>
    <col min="1" max="1" width="15.28515625" customWidth="1"/>
    <col min="3" max="3" width="20.5703125" bestFit="1" customWidth="1"/>
    <col min="4" max="4" width="37" bestFit="1" customWidth="1"/>
    <col min="5" max="5" width="18.7109375" bestFit="1" customWidth="1"/>
    <col min="6" max="6" width="21.5703125" bestFit="1" customWidth="1"/>
    <col min="7" max="7" width="23.42578125" bestFit="1" customWidth="1"/>
    <col min="8" max="8" width="20.5703125" bestFit="1" customWidth="1"/>
    <col min="9" max="9" width="32.28515625" bestFit="1" customWidth="1"/>
    <col min="10" max="10" width="19.42578125" bestFit="1" customWidth="1"/>
    <col min="11" max="12" width="21.28515625" bestFit="1" customWidth="1"/>
    <col min="13" max="13" width="22.7109375" bestFit="1" customWidth="1"/>
    <col min="14" max="14" width="17" bestFit="1" customWidth="1"/>
    <col min="15" max="15" width="19.85546875" bestFit="1" customWidth="1"/>
    <col min="16" max="16" width="20.5703125" bestFit="1" customWidth="1"/>
    <col min="17" max="17" width="21.28515625" bestFit="1" customWidth="1"/>
    <col min="18" max="18" width="22.28515625" bestFit="1" customWidth="1"/>
    <col min="19" max="20" width="21.5703125" bestFit="1" customWidth="1"/>
    <col min="21" max="21" width="27" bestFit="1" customWidth="1"/>
    <col min="22" max="22" width="22" bestFit="1" customWidth="1"/>
    <col min="23" max="23" width="24.42578125" bestFit="1" customWidth="1"/>
    <col min="24" max="24" width="19.42578125" bestFit="1" customWidth="1"/>
    <col min="25" max="25" width="24.42578125" bestFit="1" customWidth="1"/>
    <col min="26" max="26" width="25.85546875" bestFit="1" customWidth="1"/>
    <col min="27" max="27" width="25.85546875" customWidth="1"/>
    <col min="28" max="29" width="24.140625" bestFit="1" customWidth="1"/>
    <col min="30" max="30" width="20.5703125" bestFit="1" customWidth="1"/>
    <col min="31" max="31" width="18.7109375" bestFit="1" customWidth="1"/>
    <col min="32" max="32" width="21.28515625" bestFit="1" customWidth="1"/>
    <col min="33" max="33" width="20.140625" bestFit="1" customWidth="1"/>
    <col min="34" max="34" width="19.42578125" bestFit="1" customWidth="1"/>
    <col min="35" max="35" width="20.85546875" bestFit="1" customWidth="1"/>
    <col min="36" max="37" width="20.85546875" customWidth="1"/>
    <col min="38" max="38" width="20.5703125" bestFit="1" customWidth="1"/>
    <col min="39" max="39" width="21.5703125" bestFit="1" customWidth="1"/>
    <col min="40" max="40" width="19.85546875" bestFit="1" customWidth="1"/>
    <col min="41" max="41" width="24.42578125" bestFit="1" customWidth="1"/>
    <col min="42" max="42" width="19.85546875" bestFit="1" customWidth="1"/>
    <col min="43" max="44" width="21.5703125" bestFit="1" customWidth="1"/>
    <col min="45" max="45" width="20.5703125" bestFit="1" customWidth="1"/>
    <col min="46" max="46" width="22.28515625" bestFit="1" customWidth="1"/>
    <col min="47" max="48" width="19.85546875" bestFit="1" customWidth="1"/>
    <col min="49" max="49" width="24.42578125" bestFit="1" customWidth="1"/>
    <col min="50" max="50" width="22" bestFit="1" customWidth="1"/>
    <col min="51" max="51" width="19.85546875" bestFit="1" customWidth="1"/>
    <col min="52" max="52" width="21.28515625" bestFit="1" customWidth="1"/>
    <col min="53" max="53" width="19.85546875" bestFit="1" customWidth="1"/>
    <col min="54" max="54" width="17.7109375" bestFit="1" customWidth="1"/>
    <col min="55" max="55" width="7.5703125" customWidth="1"/>
    <col min="56" max="56" width="30.85546875" bestFit="1" customWidth="1"/>
    <col min="57" max="57" width="25.85546875" bestFit="1" customWidth="1"/>
    <col min="58" max="58" width="18" bestFit="1" customWidth="1"/>
  </cols>
  <sheetData>
    <row r="1" spans="1:59" x14ac:dyDescent="0.25">
      <c r="A1" s="1" t="s">
        <v>3817</v>
      </c>
      <c r="B1" s="124"/>
      <c r="C1" s="1" t="s">
        <v>3541</v>
      </c>
      <c r="D1" s="1" t="s">
        <v>3500</v>
      </c>
      <c r="E1" s="1" t="s">
        <v>3619</v>
      </c>
      <c r="F1" s="1" t="s">
        <v>3575</v>
      </c>
      <c r="G1" s="1" t="s">
        <v>3640</v>
      </c>
      <c r="H1" s="1" t="s">
        <v>3658</v>
      </c>
      <c r="I1" s="247" t="s">
        <v>3672</v>
      </c>
      <c r="J1" s="1" t="s">
        <v>3688</v>
      </c>
      <c r="K1" s="1" t="s">
        <v>3681</v>
      </c>
      <c r="L1" s="1" t="s">
        <v>3693</v>
      </c>
      <c r="M1" s="1" t="s">
        <v>3698</v>
      </c>
      <c r="N1" s="1" t="s">
        <v>3706</v>
      </c>
      <c r="O1" s="1" t="s">
        <v>3715</v>
      </c>
      <c r="P1" s="1" t="s">
        <v>3720</v>
      </c>
      <c r="Q1" s="1" t="s">
        <v>3724</v>
      </c>
      <c r="R1" s="1" t="s">
        <v>3710</v>
      </c>
      <c r="S1" s="1" t="s">
        <v>3729</v>
      </c>
      <c r="T1" s="1" t="s">
        <v>3732</v>
      </c>
      <c r="U1" s="1" t="s">
        <v>3735</v>
      </c>
      <c r="V1" s="1" t="s">
        <v>3742</v>
      </c>
      <c r="W1" s="1" t="s">
        <v>3740</v>
      </c>
      <c r="X1" s="1" t="s">
        <v>3737</v>
      </c>
      <c r="Y1" s="1" t="s">
        <v>3744</v>
      </c>
      <c r="Z1" s="1" t="s">
        <v>3746</v>
      </c>
      <c r="AA1" s="1" t="s">
        <v>3752</v>
      </c>
      <c r="AB1" s="1" t="s">
        <v>3748</v>
      </c>
      <c r="AC1" s="1" t="s">
        <v>3754</v>
      </c>
      <c r="AD1" s="1" t="s">
        <v>3762</v>
      </c>
      <c r="AE1" s="1" t="s">
        <v>3772</v>
      </c>
      <c r="AF1" s="1" t="s">
        <v>3764</v>
      </c>
      <c r="AG1" s="1" t="s">
        <v>3766</v>
      </c>
      <c r="AH1" s="1" t="s">
        <v>3769</v>
      </c>
      <c r="AI1" s="1" t="s">
        <v>3774</v>
      </c>
      <c r="AJ1" s="1" t="s">
        <v>3756</v>
      </c>
      <c r="AK1" s="1" t="s">
        <v>3759</v>
      </c>
      <c r="AL1" s="1" t="s">
        <v>3776</v>
      </c>
      <c r="AM1" s="1" t="s">
        <v>3778</v>
      </c>
      <c r="AN1" s="1" t="s">
        <v>3780</v>
      </c>
      <c r="AO1" s="1" t="s">
        <v>3782</v>
      </c>
      <c r="AP1" s="1" t="s">
        <v>3786</v>
      </c>
      <c r="AQ1" s="1" t="s">
        <v>3788</v>
      </c>
      <c r="AR1" s="1" t="s">
        <v>3790</v>
      </c>
      <c r="AS1" s="1" t="s">
        <v>3792</v>
      </c>
      <c r="AT1" s="1" t="s">
        <v>3794</v>
      </c>
      <c r="AU1" s="1" t="s">
        <v>3796</v>
      </c>
      <c r="AV1" s="1" t="s">
        <v>3804</v>
      </c>
      <c r="AW1" s="1" t="s">
        <v>3799</v>
      </c>
      <c r="AX1" s="1" t="s">
        <v>3807</v>
      </c>
      <c r="AY1" s="1" t="s">
        <v>3812</v>
      </c>
      <c r="AZ1" s="1" t="s">
        <v>3810</v>
      </c>
      <c r="BA1" s="1" t="s">
        <v>3815</v>
      </c>
      <c r="BB1" s="1" t="s">
        <v>3599</v>
      </c>
      <c r="BC1" s="1" t="s">
        <v>3703</v>
      </c>
      <c r="BD1" s="1" t="s">
        <v>3750</v>
      </c>
      <c r="BE1" s="1" t="s">
        <v>3784</v>
      </c>
      <c r="BF1" s="19" t="s">
        <v>3802</v>
      </c>
      <c r="BG1" s="124"/>
    </row>
    <row r="2" spans="1:59" x14ac:dyDescent="0.25">
      <c r="A2" s="18" t="s">
        <v>3541</v>
      </c>
      <c r="B2" s="124"/>
      <c r="C2" s="18" t="s">
        <v>3818</v>
      </c>
      <c r="D2" s="18" t="s">
        <v>3819</v>
      </c>
      <c r="E2" s="18" t="s">
        <v>3820</v>
      </c>
      <c r="F2" s="18" t="s">
        <v>3821</v>
      </c>
      <c r="G2" s="18" t="s">
        <v>3822</v>
      </c>
      <c r="H2" s="18" t="s">
        <v>3823</v>
      </c>
      <c r="I2" s="248" t="s">
        <v>3824</v>
      </c>
      <c r="J2" s="18" t="s">
        <v>3825</v>
      </c>
      <c r="K2" s="18" t="s">
        <v>3680</v>
      </c>
      <c r="L2" s="18" t="s">
        <v>3826</v>
      </c>
      <c r="M2" s="18" t="s">
        <v>3827</v>
      </c>
      <c r="N2" s="18" t="s">
        <v>3828</v>
      </c>
      <c r="O2" s="18" t="s">
        <v>3829</v>
      </c>
      <c r="P2" s="18" t="s">
        <v>3823</v>
      </c>
      <c r="Q2" s="18" t="s">
        <v>3823</v>
      </c>
      <c r="R2" s="18" t="s">
        <v>3830</v>
      </c>
      <c r="S2" s="18" t="s">
        <v>3831</v>
      </c>
      <c r="T2" s="18" t="s">
        <v>3830</v>
      </c>
      <c r="U2" s="18" t="s">
        <v>3832</v>
      </c>
      <c r="V2" s="18" t="s">
        <v>3833</v>
      </c>
      <c r="W2" s="18" t="s">
        <v>3834</v>
      </c>
      <c r="X2" s="18" t="s">
        <v>3835</v>
      </c>
      <c r="Y2" s="18" t="s">
        <v>3836</v>
      </c>
      <c r="Z2" s="18" t="s">
        <v>3837</v>
      </c>
      <c r="AA2" s="18" t="s">
        <v>3823</v>
      </c>
      <c r="AB2" s="18" t="s">
        <v>3830</v>
      </c>
      <c r="AC2" s="18" t="s">
        <v>3838</v>
      </c>
      <c r="AD2" s="18" t="s">
        <v>3823</v>
      </c>
      <c r="AE2" s="18" t="s">
        <v>3839</v>
      </c>
      <c r="AF2" s="18" t="s">
        <v>3840</v>
      </c>
      <c r="AG2" s="18" t="s">
        <v>3841</v>
      </c>
      <c r="AH2" s="18" t="s">
        <v>3842</v>
      </c>
      <c r="AI2" s="18" t="s">
        <v>3843</v>
      </c>
      <c r="AJ2" s="18" t="s">
        <v>3844</v>
      </c>
      <c r="AK2" s="18" t="s">
        <v>3823</v>
      </c>
      <c r="AL2" s="18" t="s">
        <v>3823</v>
      </c>
      <c r="AM2" s="18" t="s">
        <v>3830</v>
      </c>
      <c r="AN2" s="18" t="s">
        <v>3845</v>
      </c>
      <c r="AO2" s="18" t="s">
        <v>3823</v>
      </c>
      <c r="AP2" s="18" t="s">
        <v>3846</v>
      </c>
      <c r="AQ2" s="18" t="s">
        <v>3847</v>
      </c>
      <c r="AR2" s="18" t="s">
        <v>3848</v>
      </c>
      <c r="AS2" s="18" t="s">
        <v>3849</v>
      </c>
      <c r="AT2" s="18" t="s">
        <v>3849</v>
      </c>
      <c r="AU2" s="18" t="s">
        <v>3850</v>
      </c>
      <c r="AV2" s="18" t="s">
        <v>3851</v>
      </c>
      <c r="AW2" s="18" t="s">
        <v>3852</v>
      </c>
      <c r="AX2" s="18" t="s">
        <v>3823</v>
      </c>
      <c r="AY2" s="18" t="s">
        <v>3853</v>
      </c>
      <c r="AZ2" s="18" t="s">
        <v>3823</v>
      </c>
      <c r="BA2" s="18" t="s">
        <v>3843</v>
      </c>
      <c r="BB2" s="18" t="s">
        <v>3854</v>
      </c>
      <c r="BC2" s="18" t="s">
        <v>3702</v>
      </c>
      <c r="BD2" s="18" t="s">
        <v>3855</v>
      </c>
      <c r="BE2" s="18" t="s">
        <v>3856</v>
      </c>
      <c r="BF2" s="18" t="s">
        <v>3857</v>
      </c>
      <c r="BG2" s="124"/>
    </row>
    <row r="3" spans="1:59" x14ac:dyDescent="0.25">
      <c r="A3" s="124" t="s">
        <v>3500</v>
      </c>
      <c r="B3" s="124"/>
      <c r="C3" s="124" t="s">
        <v>3858</v>
      </c>
      <c r="D3" s="124" t="s">
        <v>3859</v>
      </c>
      <c r="E3" s="124" t="s">
        <v>3860</v>
      </c>
      <c r="F3" s="124" t="s">
        <v>3861</v>
      </c>
      <c r="G3" s="124" t="s">
        <v>3862</v>
      </c>
      <c r="H3" s="124" t="s">
        <v>3863</v>
      </c>
      <c r="I3" s="248" t="s">
        <v>3864</v>
      </c>
      <c r="J3" s="124" t="s">
        <v>3865</v>
      </c>
      <c r="K3" s="124"/>
      <c r="L3" s="124" t="s">
        <v>3845</v>
      </c>
      <c r="M3" s="124" t="s">
        <v>3866</v>
      </c>
      <c r="N3" s="124" t="s">
        <v>3867</v>
      </c>
      <c r="O3" s="124" t="s">
        <v>3823</v>
      </c>
      <c r="P3" s="124" t="s">
        <v>3868</v>
      </c>
      <c r="Q3" s="124" t="s">
        <v>3831</v>
      </c>
      <c r="R3" s="124" t="s">
        <v>3823</v>
      </c>
      <c r="S3" s="124" t="s">
        <v>3849</v>
      </c>
      <c r="T3" s="124" t="s">
        <v>3831</v>
      </c>
      <c r="U3" s="124" t="s">
        <v>3869</v>
      </c>
      <c r="V3" s="124" t="s">
        <v>3870</v>
      </c>
      <c r="W3" s="124" t="s">
        <v>3871</v>
      </c>
      <c r="X3" s="124" t="s">
        <v>3872</v>
      </c>
      <c r="Y3" s="124" t="s">
        <v>3873</v>
      </c>
      <c r="Z3" s="124" t="s">
        <v>3874</v>
      </c>
      <c r="AA3" s="124" t="s">
        <v>3875</v>
      </c>
      <c r="AB3" s="124" t="s">
        <v>3876</v>
      </c>
      <c r="AC3" s="124" t="s">
        <v>3877</v>
      </c>
      <c r="AD3" s="124" t="s">
        <v>3878</v>
      </c>
      <c r="AE3" s="124" t="s">
        <v>3879</v>
      </c>
      <c r="AF3" s="124" t="s">
        <v>3880</v>
      </c>
      <c r="AG3" s="124" t="s">
        <v>3881</v>
      </c>
      <c r="AH3" s="124" t="s">
        <v>3882</v>
      </c>
      <c r="AI3" s="124" t="s">
        <v>3834</v>
      </c>
      <c r="AJ3" s="124" t="s">
        <v>3868</v>
      </c>
      <c r="AK3" s="124" t="s">
        <v>3883</v>
      </c>
      <c r="AL3" s="124" t="s">
        <v>3831</v>
      </c>
      <c r="AM3" s="124" t="s">
        <v>3884</v>
      </c>
      <c r="AN3" s="124" t="s">
        <v>3885</v>
      </c>
      <c r="AO3" s="124" t="s">
        <v>3886</v>
      </c>
      <c r="AP3" s="124" t="s">
        <v>3825</v>
      </c>
      <c r="AQ3" s="124" t="s">
        <v>3887</v>
      </c>
      <c r="AR3" s="124" t="s">
        <v>3888</v>
      </c>
      <c r="AS3" s="124" t="s">
        <v>3889</v>
      </c>
      <c r="AT3" s="124" t="s">
        <v>3890</v>
      </c>
      <c r="AU3" s="124" t="s">
        <v>3891</v>
      </c>
      <c r="AV3" s="124" t="s">
        <v>3892</v>
      </c>
      <c r="AW3" s="124" t="s">
        <v>3893</v>
      </c>
      <c r="AX3" s="124" t="s">
        <v>3894</v>
      </c>
      <c r="AY3" s="124" t="s">
        <v>3895</v>
      </c>
      <c r="AZ3" s="124" t="s">
        <v>3896</v>
      </c>
      <c r="BA3" s="124" t="s">
        <v>3877</v>
      </c>
      <c r="BB3" s="124" t="s">
        <v>3897</v>
      </c>
      <c r="BC3" s="124"/>
      <c r="BD3" s="124" t="s">
        <v>3898</v>
      </c>
      <c r="BE3" s="124" t="s">
        <v>3899</v>
      </c>
      <c r="BF3" s="124" t="s">
        <v>3900</v>
      </c>
      <c r="BG3" s="124"/>
    </row>
    <row r="4" spans="1:59" x14ac:dyDescent="0.25">
      <c r="A4" s="18" t="s">
        <v>3619</v>
      </c>
      <c r="B4" s="124"/>
      <c r="C4" s="18" t="s">
        <v>3853</v>
      </c>
      <c r="D4" s="18" t="s">
        <v>3901</v>
      </c>
      <c r="E4" s="18" t="s">
        <v>3902</v>
      </c>
      <c r="F4" s="18" t="s">
        <v>3903</v>
      </c>
      <c r="G4" s="18" t="s">
        <v>3904</v>
      </c>
      <c r="H4" s="18" t="s">
        <v>3905</v>
      </c>
      <c r="I4" s="248" t="s">
        <v>3906</v>
      </c>
      <c r="J4" s="18" t="s">
        <v>3907</v>
      </c>
      <c r="K4" s="124"/>
      <c r="L4" s="18" t="s">
        <v>3908</v>
      </c>
      <c r="M4" s="18" t="s">
        <v>3909</v>
      </c>
      <c r="N4" s="18" t="s">
        <v>3910</v>
      </c>
      <c r="O4" s="18" t="s">
        <v>3911</v>
      </c>
      <c r="P4" s="18" t="s">
        <v>3912</v>
      </c>
      <c r="Q4" s="18" t="s">
        <v>3913</v>
      </c>
      <c r="R4" s="18" t="s">
        <v>3914</v>
      </c>
      <c r="S4" s="18" t="s">
        <v>3915</v>
      </c>
      <c r="T4" s="18" t="s">
        <v>3849</v>
      </c>
      <c r="U4" s="18" t="s">
        <v>3916</v>
      </c>
      <c r="V4" s="18" t="s">
        <v>3917</v>
      </c>
      <c r="W4" s="18" t="s">
        <v>3918</v>
      </c>
      <c r="X4" s="18" t="s">
        <v>3846</v>
      </c>
      <c r="Y4" s="18" t="s">
        <v>3919</v>
      </c>
      <c r="Z4" s="18" t="s">
        <v>3920</v>
      </c>
      <c r="AA4" s="18" t="s">
        <v>3921</v>
      </c>
      <c r="AB4" s="18" t="s">
        <v>3915</v>
      </c>
      <c r="AC4" s="18" t="s">
        <v>3922</v>
      </c>
      <c r="AD4" s="18" t="s">
        <v>3923</v>
      </c>
      <c r="AE4" s="18" t="s">
        <v>3924</v>
      </c>
      <c r="AF4" s="18" t="s">
        <v>3925</v>
      </c>
      <c r="AG4" s="18" t="s">
        <v>3926</v>
      </c>
      <c r="AH4" s="18" t="s">
        <v>3927</v>
      </c>
      <c r="AI4" s="18" t="s">
        <v>3928</v>
      </c>
      <c r="AJ4" s="18" t="s">
        <v>3929</v>
      </c>
      <c r="AK4" s="18" t="s">
        <v>3930</v>
      </c>
      <c r="AL4" s="18" t="s">
        <v>3896</v>
      </c>
      <c r="AM4" s="18" t="s">
        <v>3931</v>
      </c>
      <c r="AN4" s="18" t="s">
        <v>3932</v>
      </c>
      <c r="AO4" s="18" t="s">
        <v>3933</v>
      </c>
      <c r="AP4" s="18" t="s">
        <v>3934</v>
      </c>
      <c r="AQ4" s="18" t="s">
        <v>3935</v>
      </c>
      <c r="AR4" s="18" t="s">
        <v>3936</v>
      </c>
      <c r="AS4" s="18" t="s">
        <v>3885</v>
      </c>
      <c r="AT4" s="18" t="s">
        <v>3937</v>
      </c>
      <c r="AU4" s="18" t="s">
        <v>3938</v>
      </c>
      <c r="AV4" s="18" t="s">
        <v>3939</v>
      </c>
      <c r="AW4" s="18" t="s">
        <v>3929</v>
      </c>
      <c r="AX4" s="18" t="s">
        <v>3885</v>
      </c>
      <c r="AY4" s="18" t="s">
        <v>3940</v>
      </c>
      <c r="AZ4" s="18" t="s">
        <v>3941</v>
      </c>
      <c r="BA4" s="18" t="s">
        <v>3942</v>
      </c>
      <c r="BB4" s="18" t="s">
        <v>3943</v>
      </c>
      <c r="BC4" s="124"/>
      <c r="BD4" s="18" t="s">
        <v>3944</v>
      </c>
      <c r="BE4" s="18" t="s">
        <v>3945</v>
      </c>
      <c r="BF4" s="18" t="s">
        <v>3946</v>
      </c>
      <c r="BG4" s="124"/>
    </row>
    <row r="5" spans="1:59" x14ac:dyDescent="0.25">
      <c r="A5" s="124" t="s">
        <v>3575</v>
      </c>
      <c r="B5" s="124"/>
      <c r="C5" s="124" t="s">
        <v>3947</v>
      </c>
      <c r="D5" s="124" t="s">
        <v>3948</v>
      </c>
      <c r="E5" s="124" t="s">
        <v>3949</v>
      </c>
      <c r="F5" s="124" t="s">
        <v>3885</v>
      </c>
      <c r="G5" s="124" t="s">
        <v>3950</v>
      </c>
      <c r="H5" s="124" t="s">
        <v>3951</v>
      </c>
      <c r="I5" s="248" t="s">
        <v>3952</v>
      </c>
      <c r="J5" s="124"/>
      <c r="K5" s="124"/>
      <c r="L5" s="124" t="s">
        <v>3953</v>
      </c>
      <c r="M5" s="124" t="s">
        <v>3845</v>
      </c>
      <c r="N5" s="124" t="s">
        <v>3954</v>
      </c>
      <c r="O5" s="124" t="s">
        <v>3955</v>
      </c>
      <c r="P5" s="124" t="s">
        <v>3940</v>
      </c>
      <c r="Q5" s="124" t="s">
        <v>3885</v>
      </c>
      <c r="R5" s="124" t="s">
        <v>3956</v>
      </c>
      <c r="S5" s="124" t="s">
        <v>3957</v>
      </c>
      <c r="T5" s="124" t="s">
        <v>3958</v>
      </c>
      <c r="U5" s="124" t="s">
        <v>3959</v>
      </c>
      <c r="V5" s="124" t="s">
        <v>3960</v>
      </c>
      <c r="W5" s="124" t="s">
        <v>3961</v>
      </c>
      <c r="X5" s="124" t="s">
        <v>3962</v>
      </c>
      <c r="Y5" s="124" t="s">
        <v>3963</v>
      </c>
      <c r="Z5" s="124" t="s">
        <v>3964</v>
      </c>
      <c r="AA5" s="124" t="s">
        <v>3965</v>
      </c>
      <c r="AB5" s="124" t="s">
        <v>3966</v>
      </c>
      <c r="AC5" s="124" t="s">
        <v>3967</v>
      </c>
      <c r="AD5" s="124" t="s">
        <v>3968</v>
      </c>
      <c r="AE5" s="124" t="s">
        <v>3969</v>
      </c>
      <c r="AF5" s="124" t="s">
        <v>3970</v>
      </c>
      <c r="AG5" s="124" t="s">
        <v>3971</v>
      </c>
      <c r="AH5" s="124" t="s">
        <v>3972</v>
      </c>
      <c r="AI5" s="124" t="s">
        <v>3973</v>
      </c>
      <c r="AJ5" s="124" t="s">
        <v>3974</v>
      </c>
      <c r="AK5" s="124" t="s">
        <v>3975</v>
      </c>
      <c r="AL5" s="124" t="s">
        <v>3976</v>
      </c>
      <c r="AM5" s="124" t="s">
        <v>3850</v>
      </c>
      <c r="AN5" s="124" t="s">
        <v>3977</v>
      </c>
      <c r="AO5" s="124" t="s">
        <v>3850</v>
      </c>
      <c r="AP5" s="124" t="s">
        <v>3978</v>
      </c>
      <c r="AQ5" s="124" t="s">
        <v>3849</v>
      </c>
      <c r="AR5" s="124" t="s">
        <v>3979</v>
      </c>
      <c r="AS5" s="124" t="s">
        <v>3980</v>
      </c>
      <c r="AT5" s="124" t="s">
        <v>3981</v>
      </c>
      <c r="AU5" s="124" t="s">
        <v>3982</v>
      </c>
      <c r="AV5" s="124" t="s">
        <v>3983</v>
      </c>
      <c r="AW5" s="124" t="s">
        <v>3984</v>
      </c>
      <c r="AX5" s="124" t="s">
        <v>3985</v>
      </c>
      <c r="AY5" s="124" t="s">
        <v>3986</v>
      </c>
      <c r="AZ5" s="124" t="s">
        <v>3987</v>
      </c>
      <c r="BA5" s="124" t="s">
        <v>3982</v>
      </c>
      <c r="BB5" s="124" t="s">
        <v>3988</v>
      </c>
      <c r="BC5" s="124"/>
      <c r="BD5" s="124" t="s">
        <v>3989</v>
      </c>
      <c r="BE5" s="124" t="s">
        <v>3990</v>
      </c>
      <c r="BF5" s="124"/>
      <c r="BG5" s="124"/>
    </row>
    <row r="6" spans="1:59" x14ac:dyDescent="0.25">
      <c r="A6" s="18" t="s">
        <v>3640</v>
      </c>
      <c r="B6" s="124"/>
      <c r="C6" s="18" t="s">
        <v>3991</v>
      </c>
      <c r="D6" s="18" t="s">
        <v>3992</v>
      </c>
      <c r="E6" s="18" t="s">
        <v>3993</v>
      </c>
      <c r="F6" s="18" t="s">
        <v>3940</v>
      </c>
      <c r="G6" s="18" t="s">
        <v>3994</v>
      </c>
      <c r="H6" s="18" t="s">
        <v>3995</v>
      </c>
      <c r="I6" s="248" t="s">
        <v>3996</v>
      </c>
      <c r="J6" s="124"/>
      <c r="K6" s="124"/>
      <c r="L6" s="18" t="s">
        <v>3997</v>
      </c>
      <c r="M6" s="18" t="s">
        <v>3858</v>
      </c>
      <c r="N6" s="18" t="s">
        <v>3998</v>
      </c>
      <c r="O6" s="18" t="s">
        <v>3999</v>
      </c>
      <c r="P6" s="18" t="s">
        <v>4000</v>
      </c>
      <c r="Q6" s="18" t="s">
        <v>4001</v>
      </c>
      <c r="R6" s="18" t="s">
        <v>4002</v>
      </c>
      <c r="S6" s="18" t="s">
        <v>4003</v>
      </c>
      <c r="T6" s="18" t="s">
        <v>4004</v>
      </c>
      <c r="U6" s="18" t="s">
        <v>4005</v>
      </c>
      <c r="V6" s="18" t="s">
        <v>4006</v>
      </c>
      <c r="W6" s="18" t="s">
        <v>4007</v>
      </c>
      <c r="X6" s="18" t="s">
        <v>4008</v>
      </c>
      <c r="Y6" s="18" t="s">
        <v>4009</v>
      </c>
      <c r="Z6" s="18" t="s">
        <v>3885</v>
      </c>
      <c r="AA6" s="18" t="s">
        <v>3885</v>
      </c>
      <c r="AB6" s="18" t="s">
        <v>4010</v>
      </c>
      <c r="AC6" s="18" t="s">
        <v>3982</v>
      </c>
      <c r="AD6" s="18" t="s">
        <v>3922</v>
      </c>
      <c r="AE6" s="18" t="s">
        <v>4011</v>
      </c>
      <c r="AF6" s="18" t="s">
        <v>4012</v>
      </c>
      <c r="AG6" s="18" t="s">
        <v>4013</v>
      </c>
      <c r="AH6" s="18" t="s">
        <v>4014</v>
      </c>
      <c r="AI6" s="18" t="s">
        <v>4015</v>
      </c>
      <c r="AJ6" s="18" t="s">
        <v>4016</v>
      </c>
      <c r="AK6" s="18" t="s">
        <v>4017</v>
      </c>
      <c r="AL6" s="18" t="s">
        <v>4018</v>
      </c>
      <c r="AM6" s="18" t="s">
        <v>4019</v>
      </c>
      <c r="AN6" s="18" t="s">
        <v>4020</v>
      </c>
      <c r="AO6" s="18" t="s">
        <v>3889</v>
      </c>
      <c r="AP6" s="18" t="s">
        <v>4021</v>
      </c>
      <c r="AQ6" s="18" t="s">
        <v>4022</v>
      </c>
      <c r="AR6" s="18" t="s">
        <v>4023</v>
      </c>
      <c r="AS6" s="18" t="s">
        <v>3991</v>
      </c>
      <c r="AT6" s="18" t="s">
        <v>4024</v>
      </c>
      <c r="AU6" s="18" t="s">
        <v>4025</v>
      </c>
      <c r="AV6" s="18" t="s">
        <v>4008</v>
      </c>
      <c r="AW6" s="18" t="s">
        <v>4026</v>
      </c>
      <c r="AX6" s="18" t="s">
        <v>4027</v>
      </c>
      <c r="AY6" s="18" t="s">
        <v>4028</v>
      </c>
      <c r="AZ6" s="18" t="s">
        <v>4000</v>
      </c>
      <c r="BA6" s="18" t="s">
        <v>4029</v>
      </c>
      <c r="BB6" s="18" t="s">
        <v>4030</v>
      </c>
      <c r="BC6" s="124"/>
      <c r="BD6" s="124"/>
      <c r="BE6" s="18" t="s">
        <v>4031</v>
      </c>
      <c r="BF6" s="124"/>
      <c r="BG6" s="124"/>
    </row>
    <row r="7" spans="1:59" x14ac:dyDescent="0.25">
      <c r="A7" s="124" t="s">
        <v>3658</v>
      </c>
      <c r="B7" s="124"/>
      <c r="C7" s="124" t="s">
        <v>4032</v>
      </c>
      <c r="D7" s="124" t="s">
        <v>4033</v>
      </c>
      <c r="E7" s="124" t="s">
        <v>4034</v>
      </c>
      <c r="F7" s="124" t="s">
        <v>4035</v>
      </c>
      <c r="G7" s="124" t="s">
        <v>4036</v>
      </c>
      <c r="H7" s="124" t="s">
        <v>4037</v>
      </c>
      <c r="I7" s="248" t="s">
        <v>4038</v>
      </c>
      <c r="J7" s="124"/>
      <c r="K7" s="124"/>
      <c r="L7" s="124" t="s">
        <v>4039</v>
      </c>
      <c r="M7" s="124" t="s">
        <v>4040</v>
      </c>
      <c r="N7" s="124"/>
      <c r="O7" s="124" t="s">
        <v>4041</v>
      </c>
      <c r="P7" s="124" t="s">
        <v>4042</v>
      </c>
      <c r="Q7" s="124" t="s">
        <v>3940</v>
      </c>
      <c r="R7" s="124" t="s">
        <v>3885</v>
      </c>
      <c r="S7" s="124" t="s">
        <v>4043</v>
      </c>
      <c r="T7" s="124" t="s">
        <v>4044</v>
      </c>
      <c r="U7" s="124" t="s">
        <v>4045</v>
      </c>
      <c r="V7" s="124" t="s">
        <v>4046</v>
      </c>
      <c r="W7" s="124" t="s">
        <v>3880</v>
      </c>
      <c r="X7" s="124" t="s">
        <v>3960</v>
      </c>
      <c r="Y7" s="124" t="s">
        <v>4047</v>
      </c>
      <c r="Z7" s="124" t="s">
        <v>4048</v>
      </c>
      <c r="AA7" s="124" t="s">
        <v>4049</v>
      </c>
      <c r="AB7" s="124" t="s">
        <v>4003</v>
      </c>
      <c r="AC7" s="124" t="s">
        <v>4050</v>
      </c>
      <c r="AD7" s="124" t="s">
        <v>3940</v>
      </c>
      <c r="AE7" s="124" t="s">
        <v>4051</v>
      </c>
      <c r="AF7" s="124" t="s">
        <v>4052</v>
      </c>
      <c r="AG7" s="124" t="s">
        <v>3917</v>
      </c>
      <c r="AH7" s="124" t="s">
        <v>4053</v>
      </c>
      <c r="AI7" s="124" t="s">
        <v>4054</v>
      </c>
      <c r="AJ7" s="124" t="s">
        <v>4055</v>
      </c>
      <c r="AK7" s="124" t="s">
        <v>4056</v>
      </c>
      <c r="AL7" s="124" t="s">
        <v>4057</v>
      </c>
      <c r="AM7" s="124" t="s">
        <v>3922</v>
      </c>
      <c r="AN7" s="124" t="s">
        <v>3970</v>
      </c>
      <c r="AO7" s="124" t="s">
        <v>4058</v>
      </c>
      <c r="AP7" s="124"/>
      <c r="AQ7" s="124" t="s">
        <v>4059</v>
      </c>
      <c r="AR7" s="124" t="s">
        <v>4000</v>
      </c>
      <c r="AS7" s="124" t="s">
        <v>4035</v>
      </c>
      <c r="AT7" s="124" t="s">
        <v>3933</v>
      </c>
      <c r="AU7" s="124" t="s">
        <v>4060</v>
      </c>
      <c r="AV7" s="124" t="s">
        <v>3960</v>
      </c>
      <c r="AW7" s="124" t="s">
        <v>4061</v>
      </c>
      <c r="AX7" s="124" t="s">
        <v>3879</v>
      </c>
      <c r="AY7" s="124" t="s">
        <v>4062</v>
      </c>
      <c r="AZ7" s="124" t="s">
        <v>4063</v>
      </c>
      <c r="BA7" s="124" t="s">
        <v>4064</v>
      </c>
      <c r="BB7" s="124"/>
      <c r="BC7" s="124"/>
      <c r="BD7" s="124"/>
      <c r="BE7" s="124" t="s">
        <v>4065</v>
      </c>
      <c r="BF7" s="124"/>
      <c r="BG7" s="124"/>
    </row>
    <row r="8" spans="1:59" x14ac:dyDescent="0.25">
      <c r="A8" s="18" t="s">
        <v>3672</v>
      </c>
      <c r="B8" s="124"/>
      <c r="C8" s="18" t="s">
        <v>4066</v>
      </c>
      <c r="D8" s="18" t="s">
        <v>4067</v>
      </c>
      <c r="E8" s="18" t="s">
        <v>4068</v>
      </c>
      <c r="F8" s="18" t="s">
        <v>4069</v>
      </c>
      <c r="G8" s="18" t="s">
        <v>4070</v>
      </c>
      <c r="H8" s="18" t="s">
        <v>4071</v>
      </c>
      <c r="I8" s="248" t="s">
        <v>4072</v>
      </c>
      <c r="J8" s="124"/>
      <c r="K8" s="124"/>
      <c r="L8" s="18" t="s">
        <v>4069</v>
      </c>
      <c r="M8" s="18" t="s">
        <v>4073</v>
      </c>
      <c r="N8" s="124"/>
      <c r="O8" s="18" t="s">
        <v>3922</v>
      </c>
      <c r="P8" s="18" t="s">
        <v>4069</v>
      </c>
      <c r="Q8" s="18" t="s">
        <v>4000</v>
      </c>
      <c r="R8" s="18" t="s">
        <v>4074</v>
      </c>
      <c r="S8" s="18" t="s">
        <v>4000</v>
      </c>
      <c r="T8" s="18" t="s">
        <v>4075</v>
      </c>
      <c r="U8" s="18" t="s">
        <v>4076</v>
      </c>
      <c r="V8" s="18" t="s">
        <v>4077</v>
      </c>
      <c r="W8" s="18" t="s">
        <v>4078</v>
      </c>
      <c r="X8" s="18" t="s">
        <v>4079</v>
      </c>
      <c r="Y8" s="18" t="s">
        <v>4080</v>
      </c>
      <c r="Z8" s="18" t="s">
        <v>4081</v>
      </c>
      <c r="AA8" s="18" t="s">
        <v>4069</v>
      </c>
      <c r="AB8" s="18" t="s">
        <v>4082</v>
      </c>
      <c r="AC8" s="18" t="s">
        <v>4083</v>
      </c>
      <c r="AD8" s="18" t="s">
        <v>4084</v>
      </c>
      <c r="AE8" s="18" t="s">
        <v>4085</v>
      </c>
      <c r="AF8" s="18" t="s">
        <v>4086</v>
      </c>
      <c r="AG8" s="18" t="s">
        <v>4008</v>
      </c>
      <c r="AH8" s="18" t="s">
        <v>4087</v>
      </c>
      <c r="AI8" s="18" t="s">
        <v>4088</v>
      </c>
      <c r="AJ8" s="18" t="s">
        <v>4089</v>
      </c>
      <c r="AK8" s="18" t="s">
        <v>4090</v>
      </c>
      <c r="AL8" s="18" t="s">
        <v>4091</v>
      </c>
      <c r="AM8" s="18" t="s">
        <v>4092</v>
      </c>
      <c r="AN8" s="18" t="s">
        <v>4064</v>
      </c>
      <c r="AO8" s="18" t="s">
        <v>4093</v>
      </c>
      <c r="AP8" s="124"/>
      <c r="AQ8" s="18" t="s">
        <v>4089</v>
      </c>
      <c r="AR8" s="18" t="s">
        <v>4094</v>
      </c>
      <c r="AS8" s="18" t="s">
        <v>3942</v>
      </c>
      <c r="AT8" s="18" t="s">
        <v>4095</v>
      </c>
      <c r="AU8" s="18" t="s">
        <v>4096</v>
      </c>
      <c r="AV8" s="18" t="s">
        <v>4097</v>
      </c>
      <c r="AW8" s="18" t="s">
        <v>4098</v>
      </c>
      <c r="AX8" s="18" t="s">
        <v>4020</v>
      </c>
      <c r="AY8" s="18" t="s">
        <v>4069</v>
      </c>
      <c r="AZ8" s="18" t="s">
        <v>4099</v>
      </c>
      <c r="BA8" s="18" t="s">
        <v>4100</v>
      </c>
      <c r="BB8" s="124"/>
      <c r="BC8" s="124"/>
      <c r="BD8" s="124"/>
      <c r="BE8" s="18" t="s">
        <v>4101</v>
      </c>
      <c r="BF8" s="124"/>
      <c r="BG8" s="124"/>
    </row>
    <row r="9" spans="1:59" x14ac:dyDescent="0.25">
      <c r="A9" s="124" t="s">
        <v>3688</v>
      </c>
      <c r="B9" s="124"/>
      <c r="C9" s="124" t="s">
        <v>4069</v>
      </c>
      <c r="D9" s="124" t="s">
        <v>4102</v>
      </c>
      <c r="E9" s="124" t="s">
        <v>4103</v>
      </c>
      <c r="F9" s="124" t="s">
        <v>3880</v>
      </c>
      <c r="G9" s="124" t="s">
        <v>4104</v>
      </c>
      <c r="H9" s="124" t="s">
        <v>4105</v>
      </c>
      <c r="I9" s="248" t="s">
        <v>4106</v>
      </c>
      <c r="J9" s="124"/>
      <c r="K9" s="124"/>
      <c r="L9" s="124" t="s">
        <v>4107</v>
      </c>
      <c r="M9" s="124" t="s">
        <v>4108</v>
      </c>
      <c r="N9" s="124"/>
      <c r="O9" s="124" t="s">
        <v>4109</v>
      </c>
      <c r="P9" s="124" t="s">
        <v>3880</v>
      </c>
      <c r="Q9" s="124" t="s">
        <v>3880</v>
      </c>
      <c r="R9" s="124" t="s">
        <v>3940</v>
      </c>
      <c r="S9" s="124" t="s">
        <v>4066</v>
      </c>
      <c r="T9" s="124" t="s">
        <v>3940</v>
      </c>
      <c r="U9" s="124" t="s">
        <v>4110</v>
      </c>
      <c r="V9" s="124" t="s">
        <v>4111</v>
      </c>
      <c r="W9" s="124" t="s">
        <v>4112</v>
      </c>
      <c r="X9" s="124" t="s">
        <v>4113</v>
      </c>
      <c r="Y9" s="124" t="s">
        <v>4010</v>
      </c>
      <c r="Z9" s="124" t="s">
        <v>4000</v>
      </c>
      <c r="AA9" s="124" t="s">
        <v>3880</v>
      </c>
      <c r="AB9" s="124" t="s">
        <v>3885</v>
      </c>
      <c r="AC9" s="124" t="s">
        <v>4114</v>
      </c>
      <c r="AD9" s="124" t="s">
        <v>4115</v>
      </c>
      <c r="AE9" s="124" t="s">
        <v>4116</v>
      </c>
      <c r="AF9" s="124" t="s">
        <v>4117</v>
      </c>
      <c r="AG9" s="124" t="s">
        <v>4118</v>
      </c>
      <c r="AH9" s="124" t="s">
        <v>4119</v>
      </c>
      <c r="AI9" s="124" t="s">
        <v>4120</v>
      </c>
      <c r="AJ9" s="124" t="s">
        <v>4121</v>
      </c>
      <c r="AK9" s="124" t="s">
        <v>4122</v>
      </c>
      <c r="AL9" s="124" t="s">
        <v>4000</v>
      </c>
      <c r="AM9" s="124" t="s">
        <v>4123</v>
      </c>
      <c r="AN9" s="124" t="s">
        <v>4053</v>
      </c>
      <c r="AO9" s="124" t="s">
        <v>3953</v>
      </c>
      <c r="AP9" s="124"/>
      <c r="AQ9" s="124" t="s">
        <v>3895</v>
      </c>
      <c r="AR9" s="124" t="s">
        <v>4063</v>
      </c>
      <c r="AS9" s="124" t="s">
        <v>4124</v>
      </c>
      <c r="AT9" s="124" t="s">
        <v>4125</v>
      </c>
      <c r="AU9" s="124" t="s">
        <v>4126</v>
      </c>
      <c r="AV9" s="124" t="s">
        <v>4127</v>
      </c>
      <c r="AW9" s="124" t="s">
        <v>4128</v>
      </c>
      <c r="AX9" s="124" t="s">
        <v>4129</v>
      </c>
      <c r="AY9" s="124" t="s">
        <v>4130</v>
      </c>
      <c r="AZ9" s="124" t="s">
        <v>4131</v>
      </c>
      <c r="BA9" s="124" t="s">
        <v>4132</v>
      </c>
      <c r="BB9" s="124"/>
      <c r="BC9" s="124"/>
      <c r="BD9" s="124"/>
      <c r="BE9" s="124" t="s">
        <v>4133</v>
      </c>
      <c r="BF9" s="124"/>
      <c r="BG9" s="124"/>
    </row>
    <row r="10" spans="1:59" x14ac:dyDescent="0.25">
      <c r="A10" s="18" t="s">
        <v>3681</v>
      </c>
      <c r="B10" s="124"/>
      <c r="C10" s="18" t="s">
        <v>4134</v>
      </c>
      <c r="D10" s="18" t="s">
        <v>4135</v>
      </c>
      <c r="E10" s="18" t="s">
        <v>4136</v>
      </c>
      <c r="F10" s="18" t="s">
        <v>4137</v>
      </c>
      <c r="G10" s="18" t="s">
        <v>4138</v>
      </c>
      <c r="H10" s="18" t="s">
        <v>4139</v>
      </c>
      <c r="I10" s="248" t="s">
        <v>4140</v>
      </c>
      <c r="J10" s="124"/>
      <c r="K10" s="124"/>
      <c r="L10" s="18" t="s">
        <v>4141</v>
      </c>
      <c r="M10" s="18" t="s">
        <v>4142</v>
      </c>
      <c r="N10" s="124"/>
      <c r="O10" s="18" t="s">
        <v>4143</v>
      </c>
      <c r="P10" s="18" t="s">
        <v>4144</v>
      </c>
      <c r="Q10" s="18" t="s">
        <v>4144</v>
      </c>
      <c r="R10" s="18" t="s">
        <v>4145</v>
      </c>
      <c r="S10" s="18" t="s">
        <v>4146</v>
      </c>
      <c r="T10" s="18" t="s">
        <v>4043</v>
      </c>
      <c r="U10" s="18" t="s">
        <v>4147</v>
      </c>
      <c r="V10" s="18" t="s">
        <v>4148</v>
      </c>
      <c r="W10" s="18" t="s">
        <v>4149</v>
      </c>
      <c r="X10" s="18" t="s">
        <v>4150</v>
      </c>
      <c r="Y10" s="18" t="s">
        <v>3908</v>
      </c>
      <c r="Z10" s="18" t="s">
        <v>4151</v>
      </c>
      <c r="AA10" s="18" t="s">
        <v>4152</v>
      </c>
      <c r="AB10" s="18" t="s">
        <v>4153</v>
      </c>
      <c r="AC10" s="18" t="s">
        <v>4154</v>
      </c>
      <c r="AD10" s="18" t="s">
        <v>4000</v>
      </c>
      <c r="AE10" s="18" t="s">
        <v>4111</v>
      </c>
      <c r="AF10" s="18" t="s">
        <v>4155</v>
      </c>
      <c r="AG10" s="18" t="s">
        <v>4156</v>
      </c>
      <c r="AH10" s="18" t="s">
        <v>4157</v>
      </c>
      <c r="AI10" s="18" t="s">
        <v>4158</v>
      </c>
      <c r="AJ10" s="18" t="s">
        <v>4159</v>
      </c>
      <c r="AK10" s="18" t="s">
        <v>4144</v>
      </c>
      <c r="AL10" s="18" t="s">
        <v>4066</v>
      </c>
      <c r="AM10" s="18" t="s">
        <v>4160</v>
      </c>
      <c r="AN10" s="18" t="s">
        <v>4161</v>
      </c>
      <c r="AO10" s="18" t="s">
        <v>4162</v>
      </c>
      <c r="AP10" s="124"/>
      <c r="AQ10" s="18" t="s">
        <v>4069</v>
      </c>
      <c r="AR10" s="18" t="s">
        <v>3950</v>
      </c>
      <c r="AS10" s="18" t="s">
        <v>3880</v>
      </c>
      <c r="AT10" s="18" t="s">
        <v>4163</v>
      </c>
      <c r="AU10" s="18" t="s">
        <v>4164</v>
      </c>
      <c r="AV10" s="18" t="s">
        <v>4165</v>
      </c>
      <c r="AW10" s="18" t="s">
        <v>4044</v>
      </c>
      <c r="AX10" s="18" t="s">
        <v>3924</v>
      </c>
      <c r="AY10" s="18" t="s">
        <v>4166</v>
      </c>
      <c r="AZ10" s="18" t="s">
        <v>4167</v>
      </c>
      <c r="BA10" s="18" t="s">
        <v>4168</v>
      </c>
      <c r="BB10" s="124"/>
      <c r="BC10" s="124"/>
      <c r="BD10" s="124"/>
      <c r="BE10" s="18" t="s">
        <v>4169</v>
      </c>
      <c r="BF10" s="124"/>
      <c r="BG10" s="124"/>
    </row>
    <row r="11" spans="1:59" x14ac:dyDescent="0.25">
      <c r="A11" s="124" t="s">
        <v>3693</v>
      </c>
      <c r="B11" s="124"/>
      <c r="C11" s="124" t="s">
        <v>4170</v>
      </c>
      <c r="D11" s="124" t="s">
        <v>4171</v>
      </c>
      <c r="E11" s="124" t="s">
        <v>4172</v>
      </c>
      <c r="F11" s="124" t="s">
        <v>3879</v>
      </c>
      <c r="G11" s="124" t="s">
        <v>4173</v>
      </c>
      <c r="H11" s="124" t="s">
        <v>4174</v>
      </c>
      <c r="I11" s="249" t="s">
        <v>4175</v>
      </c>
      <c r="K11" s="124"/>
      <c r="L11" s="124" t="s">
        <v>4130</v>
      </c>
      <c r="M11" s="124" t="s">
        <v>4176</v>
      </c>
      <c r="N11" s="124"/>
      <c r="O11" s="124" t="s">
        <v>4177</v>
      </c>
      <c r="P11" s="124" t="s">
        <v>4178</v>
      </c>
      <c r="Q11" s="124" t="s">
        <v>3879</v>
      </c>
      <c r="R11" s="124" t="s">
        <v>4179</v>
      </c>
      <c r="S11" s="124" t="s">
        <v>4088</v>
      </c>
      <c r="T11" s="124" t="s">
        <v>4115</v>
      </c>
      <c r="U11" s="124" t="s">
        <v>4180</v>
      </c>
      <c r="V11" s="124" t="s">
        <v>4181</v>
      </c>
      <c r="W11" s="124" t="s">
        <v>4182</v>
      </c>
      <c r="X11" s="124" t="s">
        <v>4183</v>
      </c>
      <c r="Y11" s="124" t="s">
        <v>4184</v>
      </c>
      <c r="Z11" s="124" t="s">
        <v>4185</v>
      </c>
      <c r="AA11" s="124" t="s">
        <v>4186</v>
      </c>
      <c r="AB11" s="124" t="s">
        <v>3940</v>
      </c>
      <c r="AC11" s="124" t="s">
        <v>4187</v>
      </c>
      <c r="AD11" s="124" t="s">
        <v>4063</v>
      </c>
      <c r="AE11" s="124" t="s">
        <v>4188</v>
      </c>
      <c r="AF11" s="124" t="s">
        <v>4189</v>
      </c>
      <c r="AG11" s="124" t="s">
        <v>4190</v>
      </c>
      <c r="AH11" s="124" t="s">
        <v>4191</v>
      </c>
      <c r="AI11" s="124" t="s">
        <v>4192</v>
      </c>
      <c r="AJ11" s="124" t="s">
        <v>4193</v>
      </c>
      <c r="AK11" s="124" t="s">
        <v>4194</v>
      </c>
      <c r="AL11" s="124" t="s">
        <v>3880</v>
      </c>
      <c r="AM11" s="124" t="s">
        <v>4050</v>
      </c>
      <c r="AN11" s="124" t="s">
        <v>3924</v>
      </c>
      <c r="AO11" s="124" t="s">
        <v>4066</v>
      </c>
      <c r="AP11" s="124"/>
      <c r="AQ11" s="124" t="s">
        <v>4195</v>
      </c>
      <c r="AR11" s="124" t="s">
        <v>3942</v>
      </c>
      <c r="AS11" s="124" t="s">
        <v>4050</v>
      </c>
      <c r="AT11" s="124" t="s">
        <v>4196</v>
      </c>
      <c r="AU11" s="124" t="s">
        <v>4197</v>
      </c>
      <c r="AV11" s="124" t="s">
        <v>4198</v>
      </c>
      <c r="AW11" s="124" t="s">
        <v>3889</v>
      </c>
      <c r="AX11" s="124" t="s">
        <v>4199</v>
      </c>
      <c r="AY11" s="124" t="s">
        <v>4200</v>
      </c>
      <c r="AZ11" s="124" t="s">
        <v>3879</v>
      </c>
      <c r="BA11" s="124" t="s">
        <v>4201</v>
      </c>
      <c r="BB11" s="124"/>
      <c r="BC11" s="124"/>
      <c r="BD11" s="124"/>
      <c r="BE11" s="124" t="s">
        <v>4202</v>
      </c>
      <c r="BF11" s="124"/>
      <c r="BG11" s="124"/>
    </row>
    <row r="12" spans="1:59" x14ac:dyDescent="0.25">
      <c r="A12" s="18" t="s">
        <v>3698</v>
      </c>
      <c r="B12" s="124"/>
      <c r="C12" s="18" t="s">
        <v>4203</v>
      </c>
      <c r="D12" s="18" t="s">
        <v>4204</v>
      </c>
      <c r="E12" s="18" t="s">
        <v>4205</v>
      </c>
      <c r="F12" s="18" t="s">
        <v>4130</v>
      </c>
      <c r="G12" s="18" t="s">
        <v>4206</v>
      </c>
      <c r="H12" s="18" t="s">
        <v>4207</v>
      </c>
      <c r="I12" s="249" t="s">
        <v>4208</v>
      </c>
      <c r="K12" s="124"/>
      <c r="L12" s="18" t="s">
        <v>4209</v>
      </c>
      <c r="M12" s="18" t="s">
        <v>3947</v>
      </c>
      <c r="N12" s="124"/>
      <c r="O12" s="18" t="s">
        <v>4210</v>
      </c>
      <c r="P12" s="18" t="s">
        <v>4211</v>
      </c>
      <c r="Q12" s="18" t="s">
        <v>4130</v>
      </c>
      <c r="R12" s="18" t="s">
        <v>4212</v>
      </c>
      <c r="S12" s="18" t="s">
        <v>4170</v>
      </c>
      <c r="T12" s="18" t="s">
        <v>4213</v>
      </c>
      <c r="U12" s="18" t="s">
        <v>4214</v>
      </c>
      <c r="V12" s="18" t="s">
        <v>4215</v>
      </c>
      <c r="W12" s="18" t="s">
        <v>4216</v>
      </c>
      <c r="X12" s="18" t="s">
        <v>4217</v>
      </c>
      <c r="Y12" s="18" t="s">
        <v>4176</v>
      </c>
      <c r="Z12" s="18" t="s">
        <v>4144</v>
      </c>
      <c r="AA12" s="18" t="s">
        <v>4218</v>
      </c>
      <c r="AB12" s="18" t="s">
        <v>4179</v>
      </c>
      <c r="AC12" s="18" t="s">
        <v>4219</v>
      </c>
      <c r="AD12" s="18" t="s">
        <v>4220</v>
      </c>
      <c r="AE12" s="18" t="s">
        <v>4221</v>
      </c>
      <c r="AF12" s="124"/>
      <c r="AG12" s="18" t="s">
        <v>4222</v>
      </c>
      <c r="AH12" s="18" t="s">
        <v>4223</v>
      </c>
      <c r="AI12" s="18" t="s">
        <v>4020</v>
      </c>
      <c r="AJ12" s="18" t="s">
        <v>4224</v>
      </c>
      <c r="AK12" s="18" t="s">
        <v>4225</v>
      </c>
      <c r="AL12" s="18" t="s">
        <v>4178</v>
      </c>
      <c r="AM12" s="18" t="s">
        <v>4170</v>
      </c>
      <c r="AN12" s="18" t="s">
        <v>4226</v>
      </c>
      <c r="AO12" s="18" t="s">
        <v>4227</v>
      </c>
      <c r="AP12" s="124"/>
      <c r="AQ12" s="18" t="s">
        <v>4170</v>
      </c>
      <c r="AR12" s="18" t="s">
        <v>4228</v>
      </c>
      <c r="AS12" s="18" t="s">
        <v>4229</v>
      </c>
      <c r="AT12" s="18" t="s">
        <v>4230</v>
      </c>
      <c r="AU12" s="18" t="s">
        <v>4231</v>
      </c>
      <c r="AV12" s="18" t="s">
        <v>4232</v>
      </c>
      <c r="AW12" s="18" t="s">
        <v>4233</v>
      </c>
      <c r="AX12" s="18" t="s">
        <v>3960</v>
      </c>
      <c r="AY12" s="18" t="s">
        <v>4234</v>
      </c>
      <c r="AZ12" s="18" t="s">
        <v>4020</v>
      </c>
      <c r="BA12" s="18" t="s">
        <v>4235</v>
      </c>
      <c r="BB12" s="124"/>
      <c r="BC12" s="124"/>
      <c r="BD12" s="124"/>
      <c r="BE12" s="18" t="s">
        <v>4236</v>
      </c>
      <c r="BF12" s="124"/>
      <c r="BG12" s="124"/>
    </row>
    <row r="13" spans="1:59" x14ac:dyDescent="0.25">
      <c r="A13" s="124" t="s">
        <v>3706</v>
      </c>
      <c r="B13" s="124"/>
      <c r="C13" s="124" t="s">
        <v>4186</v>
      </c>
      <c r="D13" s="124" t="s">
        <v>4237</v>
      </c>
      <c r="E13" s="124" t="s">
        <v>4238</v>
      </c>
      <c r="F13" s="124" t="s">
        <v>4239</v>
      </c>
      <c r="G13" s="124" t="s">
        <v>4085</v>
      </c>
      <c r="H13" s="124" t="s">
        <v>4240</v>
      </c>
      <c r="I13" s="249" t="s">
        <v>4241</v>
      </c>
      <c r="K13" s="124"/>
      <c r="L13" s="124" t="s">
        <v>4020</v>
      </c>
      <c r="M13" s="124" t="s">
        <v>4242</v>
      </c>
      <c r="N13" s="124"/>
      <c r="O13" s="124" t="s">
        <v>3950</v>
      </c>
      <c r="P13" s="124" t="s">
        <v>3879</v>
      </c>
      <c r="Q13" s="124" t="s">
        <v>4192</v>
      </c>
      <c r="R13" s="124" t="s">
        <v>4066</v>
      </c>
      <c r="S13" s="124" t="s">
        <v>4174</v>
      </c>
      <c r="T13" s="124" t="s">
        <v>4243</v>
      </c>
      <c r="U13" s="124" t="s">
        <v>4244</v>
      </c>
      <c r="V13" s="124" t="s">
        <v>4245</v>
      </c>
      <c r="W13" s="124" t="s">
        <v>4246</v>
      </c>
      <c r="X13" s="124" t="s">
        <v>4247</v>
      </c>
      <c r="Y13" s="124" t="s">
        <v>4248</v>
      </c>
      <c r="Z13" s="124" t="s">
        <v>4167</v>
      </c>
      <c r="AA13" s="124" t="s">
        <v>4249</v>
      </c>
      <c r="AB13" s="124" t="s">
        <v>4066</v>
      </c>
      <c r="AC13" s="124" t="s">
        <v>4250</v>
      </c>
      <c r="AD13" s="124" t="s">
        <v>4066</v>
      </c>
      <c r="AE13" s="124" t="s">
        <v>4251</v>
      </c>
      <c r="AF13" s="124"/>
      <c r="AG13" s="124" t="s">
        <v>4150</v>
      </c>
      <c r="AH13" s="124" t="s">
        <v>4252</v>
      </c>
      <c r="AI13" s="124" t="s">
        <v>4253</v>
      </c>
      <c r="AJ13" s="124" t="s">
        <v>4090</v>
      </c>
      <c r="AK13" s="124" t="s">
        <v>4254</v>
      </c>
      <c r="AL13" s="124" t="s">
        <v>3879</v>
      </c>
      <c r="AM13" s="124" t="s">
        <v>4186</v>
      </c>
      <c r="AN13" s="124" t="s">
        <v>4191</v>
      </c>
      <c r="AO13" s="124" t="s">
        <v>4255</v>
      </c>
      <c r="AP13" s="124"/>
      <c r="AQ13" s="124" t="s">
        <v>4256</v>
      </c>
      <c r="AR13" s="124" t="s">
        <v>3879</v>
      </c>
      <c r="AS13" s="124" t="s">
        <v>4256</v>
      </c>
      <c r="AT13" s="124" t="s">
        <v>4257</v>
      </c>
      <c r="AU13" s="124" t="s">
        <v>4258</v>
      </c>
      <c r="AV13" s="124" t="s">
        <v>4021</v>
      </c>
      <c r="AW13" s="124" t="s">
        <v>4259</v>
      </c>
      <c r="AX13" s="124" t="s">
        <v>4164</v>
      </c>
      <c r="AY13" s="124" t="s">
        <v>4191</v>
      </c>
      <c r="AZ13" s="124" t="s">
        <v>4260</v>
      </c>
      <c r="BA13" s="124" t="s">
        <v>4111</v>
      </c>
      <c r="BB13" s="124"/>
      <c r="BC13" s="124"/>
      <c r="BD13" s="124"/>
      <c r="BE13" s="124" t="s">
        <v>4261</v>
      </c>
      <c r="BF13" s="124"/>
      <c r="BG13" s="124"/>
    </row>
    <row r="14" spans="1:59" x14ac:dyDescent="0.25">
      <c r="A14" s="18" t="s">
        <v>3715</v>
      </c>
      <c r="B14" s="124"/>
      <c r="C14" s="18" t="s">
        <v>4249</v>
      </c>
      <c r="D14" s="18" t="s">
        <v>4262</v>
      </c>
      <c r="E14" s="18" t="s">
        <v>4263</v>
      </c>
      <c r="F14" s="18" t="s">
        <v>4264</v>
      </c>
      <c r="G14" s="18" t="s">
        <v>4265</v>
      </c>
      <c r="H14" s="18" t="s">
        <v>4266</v>
      </c>
      <c r="I14" s="249" t="s">
        <v>4150</v>
      </c>
      <c r="K14" s="124"/>
      <c r="L14" s="18" t="s">
        <v>4267</v>
      </c>
      <c r="M14" s="18" t="s">
        <v>4268</v>
      </c>
      <c r="N14" s="124"/>
      <c r="O14" s="18" t="s">
        <v>4269</v>
      </c>
      <c r="P14" s="18" t="s">
        <v>4130</v>
      </c>
      <c r="Q14" s="18" t="s">
        <v>4260</v>
      </c>
      <c r="R14" s="18" t="s">
        <v>4069</v>
      </c>
      <c r="S14" s="18" t="s">
        <v>3879</v>
      </c>
      <c r="T14" s="18" t="s">
        <v>4270</v>
      </c>
      <c r="U14" s="18" t="s">
        <v>4271</v>
      </c>
      <c r="V14" s="18" t="s">
        <v>4272</v>
      </c>
      <c r="W14" s="18" t="s">
        <v>4273</v>
      </c>
      <c r="X14" s="18" t="s">
        <v>4274</v>
      </c>
      <c r="Y14" s="18" t="s">
        <v>4069</v>
      </c>
      <c r="Z14" s="18" t="s">
        <v>4275</v>
      </c>
      <c r="AA14" s="18" t="s">
        <v>4130</v>
      </c>
      <c r="AB14" s="18" t="s">
        <v>4276</v>
      </c>
      <c r="AC14" s="18" t="s">
        <v>4277</v>
      </c>
      <c r="AD14" s="18" t="s">
        <v>4144</v>
      </c>
      <c r="AE14" s="18" t="s">
        <v>4278</v>
      </c>
      <c r="AF14" s="124"/>
      <c r="AG14" s="18" t="s">
        <v>4279</v>
      </c>
      <c r="AH14" s="18" t="s">
        <v>4280</v>
      </c>
      <c r="AI14" s="18" t="s">
        <v>4281</v>
      </c>
      <c r="AJ14" s="18" t="s">
        <v>4282</v>
      </c>
      <c r="AK14" s="18" t="s">
        <v>4283</v>
      </c>
      <c r="AL14" s="18" t="s">
        <v>4284</v>
      </c>
      <c r="AM14" s="18" t="s">
        <v>4285</v>
      </c>
      <c r="AN14" s="18" t="s">
        <v>4286</v>
      </c>
      <c r="AO14" s="18" t="s">
        <v>3982</v>
      </c>
      <c r="AP14" s="124"/>
      <c r="AQ14" s="18" t="s">
        <v>4287</v>
      </c>
      <c r="AR14" s="18" t="s">
        <v>4130</v>
      </c>
      <c r="AS14" s="18" t="s">
        <v>4218</v>
      </c>
      <c r="AT14" s="18" t="s">
        <v>4288</v>
      </c>
      <c r="AU14" s="18" t="s">
        <v>4289</v>
      </c>
      <c r="AV14" s="18" t="s">
        <v>4290</v>
      </c>
      <c r="AW14" s="18" t="s">
        <v>4193</v>
      </c>
      <c r="AX14" s="18" t="s">
        <v>4191</v>
      </c>
      <c r="AY14" s="18" t="s">
        <v>4291</v>
      </c>
      <c r="AZ14" s="18" t="s">
        <v>4292</v>
      </c>
      <c r="BA14" s="18" t="s">
        <v>4293</v>
      </c>
      <c r="BB14" s="124"/>
      <c r="BC14" s="124"/>
      <c r="BD14" s="124"/>
      <c r="BE14" s="18" t="s">
        <v>4294</v>
      </c>
      <c r="BF14" s="124"/>
      <c r="BG14" s="124"/>
    </row>
    <row r="15" spans="1:59" x14ac:dyDescent="0.25">
      <c r="A15" s="124" t="s">
        <v>3720</v>
      </c>
      <c r="B15" s="124"/>
      <c r="C15" s="124" t="s">
        <v>4130</v>
      </c>
      <c r="D15" s="124" t="s">
        <v>4295</v>
      </c>
      <c r="E15" s="124" t="s">
        <v>4296</v>
      </c>
      <c r="F15" s="124" t="s">
        <v>4020</v>
      </c>
      <c r="G15" s="124" t="s">
        <v>4297</v>
      </c>
      <c r="H15" s="124" t="s">
        <v>4298</v>
      </c>
      <c r="I15" s="249" t="s">
        <v>4299</v>
      </c>
      <c r="K15" s="124"/>
      <c r="L15" s="124" t="s">
        <v>4300</v>
      </c>
      <c r="M15" s="124" t="s">
        <v>4301</v>
      </c>
      <c r="N15" s="124"/>
      <c r="O15" s="124" t="s">
        <v>4302</v>
      </c>
      <c r="P15" s="124" t="s">
        <v>4192</v>
      </c>
      <c r="Q15" s="124" t="s">
        <v>4303</v>
      </c>
      <c r="R15" s="124" t="s">
        <v>3880</v>
      </c>
      <c r="S15" s="124" t="s">
        <v>4130</v>
      </c>
      <c r="T15" s="124" t="s">
        <v>4304</v>
      </c>
      <c r="U15" s="124" t="s">
        <v>4305</v>
      </c>
      <c r="V15" s="124" t="s">
        <v>4306</v>
      </c>
      <c r="W15" s="124" t="s">
        <v>3825</v>
      </c>
      <c r="X15" s="124" t="s">
        <v>4307</v>
      </c>
      <c r="Y15" s="124" t="s">
        <v>4144</v>
      </c>
      <c r="Z15" s="124" t="s">
        <v>4130</v>
      </c>
      <c r="AA15" s="124" t="s">
        <v>4308</v>
      </c>
      <c r="AB15" s="124" t="s">
        <v>4309</v>
      </c>
      <c r="AC15" s="124" t="s">
        <v>4310</v>
      </c>
      <c r="AD15" s="124" t="s">
        <v>4311</v>
      </c>
      <c r="AE15" s="124" t="s">
        <v>4312</v>
      </c>
      <c r="AF15" s="124"/>
      <c r="AG15" s="124" t="s">
        <v>4313</v>
      </c>
      <c r="AH15" s="124" t="s">
        <v>4314</v>
      </c>
      <c r="AI15" s="124" t="s">
        <v>4315</v>
      </c>
      <c r="AJ15" s="124" t="s">
        <v>4276</v>
      </c>
      <c r="AK15" s="124" t="s">
        <v>4157</v>
      </c>
      <c r="AL15" s="124" t="s">
        <v>4192</v>
      </c>
      <c r="AM15" s="124" t="s">
        <v>4264</v>
      </c>
      <c r="AN15" s="124" t="s">
        <v>4316</v>
      </c>
      <c r="AO15" s="124" t="s">
        <v>4317</v>
      </c>
      <c r="AP15" s="124"/>
      <c r="AQ15" s="124" t="s">
        <v>4318</v>
      </c>
      <c r="AR15" s="124" t="s">
        <v>4319</v>
      </c>
      <c r="AS15" s="124" t="s">
        <v>4130</v>
      </c>
      <c r="AT15" s="124" t="s">
        <v>4075</v>
      </c>
      <c r="AU15" s="124" t="s">
        <v>4320</v>
      </c>
      <c r="AV15" s="124" t="s">
        <v>4321</v>
      </c>
      <c r="AW15" s="124" t="s">
        <v>4179</v>
      </c>
      <c r="AX15" s="124" t="s">
        <v>4322</v>
      </c>
      <c r="AY15" s="124" t="s">
        <v>4113</v>
      </c>
      <c r="AZ15" s="124" t="s">
        <v>4323</v>
      </c>
      <c r="BA15" s="124" t="s">
        <v>4324</v>
      </c>
      <c r="BB15" s="124"/>
      <c r="BC15" s="124"/>
      <c r="BD15" s="124"/>
      <c r="BE15" s="124" t="s">
        <v>4325</v>
      </c>
      <c r="BF15" s="124"/>
      <c r="BG15" s="124"/>
    </row>
    <row r="16" spans="1:59" x14ac:dyDescent="0.25">
      <c r="A16" s="18" t="s">
        <v>3724</v>
      </c>
      <c r="B16" s="124"/>
      <c r="C16" s="18" t="s">
        <v>4239</v>
      </c>
      <c r="D16" s="18" t="s">
        <v>4326</v>
      </c>
      <c r="E16" s="18" t="s">
        <v>4327</v>
      </c>
      <c r="F16" s="18" t="s">
        <v>4328</v>
      </c>
      <c r="G16" s="18" t="s">
        <v>4329</v>
      </c>
      <c r="H16" s="18" t="s">
        <v>4154</v>
      </c>
      <c r="I16" s="249" t="s">
        <v>4330</v>
      </c>
      <c r="K16" s="124"/>
      <c r="L16" s="18" t="s">
        <v>4331</v>
      </c>
      <c r="M16" s="18" t="s">
        <v>4092</v>
      </c>
      <c r="N16" s="124"/>
      <c r="O16" s="18" t="s">
        <v>4332</v>
      </c>
      <c r="P16" s="18" t="s">
        <v>4333</v>
      </c>
      <c r="Q16" s="18" t="s">
        <v>4334</v>
      </c>
      <c r="R16" s="18" t="s">
        <v>4144</v>
      </c>
      <c r="S16" s="18" t="s">
        <v>4335</v>
      </c>
      <c r="T16" s="18" t="s">
        <v>4336</v>
      </c>
      <c r="U16" s="18" t="s">
        <v>4337</v>
      </c>
      <c r="V16" s="18" t="s">
        <v>4021</v>
      </c>
      <c r="W16" s="18" t="s">
        <v>4338</v>
      </c>
      <c r="X16" s="124"/>
      <c r="Y16" s="18" t="s">
        <v>4339</v>
      </c>
      <c r="Z16" s="18" t="s">
        <v>4340</v>
      </c>
      <c r="AA16" s="18" t="s">
        <v>4341</v>
      </c>
      <c r="AB16" s="18" t="s">
        <v>3971</v>
      </c>
      <c r="AC16" s="18" t="s">
        <v>4342</v>
      </c>
      <c r="AD16" s="18" t="s">
        <v>4146</v>
      </c>
      <c r="AE16" s="18" t="s">
        <v>4343</v>
      </c>
      <c r="AF16" s="124"/>
      <c r="AG16" s="18" t="s">
        <v>4344</v>
      </c>
      <c r="AH16" s="18" t="s">
        <v>4111</v>
      </c>
      <c r="AI16" s="18" t="s">
        <v>4345</v>
      </c>
      <c r="AJ16" s="18" t="s">
        <v>3971</v>
      </c>
      <c r="AK16" s="18" t="s">
        <v>4346</v>
      </c>
      <c r="AL16" s="18" t="s">
        <v>4347</v>
      </c>
      <c r="AM16" s="18" t="s">
        <v>4348</v>
      </c>
      <c r="AN16" s="18" t="s">
        <v>4349</v>
      </c>
      <c r="AO16" s="18" t="s">
        <v>4256</v>
      </c>
      <c r="AP16" s="124"/>
      <c r="AQ16" s="18" t="s">
        <v>4350</v>
      </c>
      <c r="AR16" s="18" t="s">
        <v>4351</v>
      </c>
      <c r="AS16" s="18" t="s">
        <v>4352</v>
      </c>
      <c r="AT16" s="18" t="s">
        <v>4353</v>
      </c>
      <c r="AU16" s="18" t="s">
        <v>4354</v>
      </c>
      <c r="AV16" s="124"/>
      <c r="AW16" s="18" t="s">
        <v>4355</v>
      </c>
      <c r="AX16" s="18" t="s">
        <v>4356</v>
      </c>
      <c r="AY16" s="18" t="s">
        <v>4006</v>
      </c>
      <c r="AZ16" s="18" t="s">
        <v>4357</v>
      </c>
      <c r="BA16" s="18" t="s">
        <v>4358</v>
      </c>
      <c r="BB16" s="124"/>
      <c r="BC16" s="124"/>
      <c r="BD16" s="124"/>
      <c r="BE16" s="18" t="s">
        <v>4359</v>
      </c>
      <c r="BF16" s="124"/>
      <c r="BG16" s="124"/>
    </row>
    <row r="17" spans="1:59" x14ac:dyDescent="0.25">
      <c r="A17" s="124" t="s">
        <v>3710</v>
      </c>
      <c r="B17" s="124"/>
      <c r="C17" s="124" t="s">
        <v>4360</v>
      </c>
      <c r="D17" s="124" t="s">
        <v>4361</v>
      </c>
      <c r="E17" s="124"/>
      <c r="F17" s="124" t="s">
        <v>4362</v>
      </c>
      <c r="G17" s="124" t="s">
        <v>4363</v>
      </c>
      <c r="H17" s="124" t="s">
        <v>4364</v>
      </c>
      <c r="I17" s="249" t="s">
        <v>4365</v>
      </c>
      <c r="K17" s="124"/>
      <c r="L17" s="124" t="s">
        <v>4366</v>
      </c>
      <c r="M17" s="124" t="s">
        <v>4367</v>
      </c>
      <c r="N17" s="124"/>
      <c r="O17" s="124" t="s">
        <v>4368</v>
      </c>
      <c r="P17" s="124" t="s">
        <v>4369</v>
      </c>
      <c r="Q17" s="124" t="s">
        <v>4370</v>
      </c>
      <c r="R17" s="124" t="s">
        <v>4311</v>
      </c>
      <c r="S17" s="124" t="s">
        <v>4371</v>
      </c>
      <c r="T17" s="124" t="s">
        <v>4066</v>
      </c>
      <c r="U17" s="124" t="s">
        <v>4372</v>
      </c>
      <c r="V17" s="124" t="s">
        <v>4373</v>
      </c>
      <c r="W17" s="124" t="s">
        <v>4374</v>
      </c>
      <c r="X17" s="124"/>
      <c r="Y17" s="124" t="s">
        <v>4375</v>
      </c>
      <c r="Z17" s="124" t="s">
        <v>4369</v>
      </c>
      <c r="AA17" s="124" t="s">
        <v>4376</v>
      </c>
      <c r="AB17" s="124" t="s">
        <v>4377</v>
      </c>
      <c r="AC17" s="124" t="s">
        <v>4378</v>
      </c>
      <c r="AD17" s="124" t="s">
        <v>4379</v>
      </c>
      <c r="AE17" s="124" t="s">
        <v>4380</v>
      </c>
      <c r="AF17" s="124"/>
      <c r="AG17" s="124" t="s">
        <v>4381</v>
      </c>
      <c r="AH17" s="124" t="s">
        <v>4382</v>
      </c>
      <c r="AI17" s="124" t="s">
        <v>4008</v>
      </c>
      <c r="AJ17" s="124" t="s">
        <v>4383</v>
      </c>
      <c r="AK17" s="124" t="s">
        <v>4384</v>
      </c>
      <c r="AL17" s="124" t="s">
        <v>4385</v>
      </c>
      <c r="AM17" s="124" t="s">
        <v>4386</v>
      </c>
      <c r="AN17" s="124" t="s">
        <v>4387</v>
      </c>
      <c r="AO17" s="124" t="s">
        <v>4388</v>
      </c>
      <c r="AP17" s="124"/>
      <c r="AQ17" s="124" t="s">
        <v>4389</v>
      </c>
      <c r="AR17" s="124" t="s">
        <v>4154</v>
      </c>
      <c r="AS17" s="124" t="s">
        <v>4360</v>
      </c>
      <c r="AT17" s="124" t="s">
        <v>4390</v>
      </c>
      <c r="AU17" s="124" t="s">
        <v>4391</v>
      </c>
      <c r="AV17" s="124"/>
      <c r="AW17" s="124" t="s">
        <v>3942</v>
      </c>
      <c r="AX17" s="124" t="s">
        <v>4387</v>
      </c>
      <c r="AY17" s="124" t="s">
        <v>4392</v>
      </c>
      <c r="AZ17" s="124" t="s">
        <v>3924</v>
      </c>
      <c r="BA17" s="124" t="s">
        <v>4393</v>
      </c>
      <c r="BB17" s="124"/>
      <c r="BC17" s="124"/>
      <c r="BD17" s="124"/>
      <c r="BE17" s="124" t="s">
        <v>4394</v>
      </c>
      <c r="BF17" s="124"/>
      <c r="BG17" s="124"/>
    </row>
    <row r="18" spans="1:59" x14ac:dyDescent="0.25">
      <c r="A18" s="18" t="s">
        <v>3729</v>
      </c>
      <c r="B18" s="124"/>
      <c r="C18" s="18" t="s">
        <v>4395</v>
      </c>
      <c r="D18" s="18" t="s">
        <v>4396</v>
      </c>
      <c r="E18" s="124"/>
      <c r="F18" s="18" t="s">
        <v>4260</v>
      </c>
      <c r="G18" s="18" t="s">
        <v>4397</v>
      </c>
      <c r="H18" s="18" t="s">
        <v>4398</v>
      </c>
      <c r="I18" s="249" t="s">
        <v>4290</v>
      </c>
      <c r="K18" s="124"/>
      <c r="L18" s="18" t="s">
        <v>4399</v>
      </c>
      <c r="M18" s="18" t="s">
        <v>4090</v>
      </c>
      <c r="N18" s="124"/>
      <c r="O18" s="18" t="s">
        <v>3879</v>
      </c>
      <c r="P18" s="18" t="s">
        <v>4260</v>
      </c>
      <c r="Q18" s="18" t="s">
        <v>4400</v>
      </c>
      <c r="R18" s="18" t="s">
        <v>4401</v>
      </c>
      <c r="S18" s="18" t="s">
        <v>4386</v>
      </c>
      <c r="T18" s="18" t="s">
        <v>4276</v>
      </c>
      <c r="U18" s="18" t="s">
        <v>4402</v>
      </c>
      <c r="V18" s="124"/>
      <c r="W18" s="18" t="s">
        <v>4403</v>
      </c>
      <c r="X18" s="124"/>
      <c r="Y18" s="18" t="s">
        <v>4167</v>
      </c>
      <c r="Z18" s="18" t="s">
        <v>4404</v>
      </c>
      <c r="AA18" s="18" t="s">
        <v>4267</v>
      </c>
      <c r="AB18" s="18" t="s">
        <v>3880</v>
      </c>
      <c r="AC18" s="18" t="s">
        <v>4164</v>
      </c>
      <c r="AD18" s="18" t="s">
        <v>4174</v>
      </c>
      <c r="AE18" s="18" t="s">
        <v>4405</v>
      </c>
      <c r="AF18" s="124"/>
      <c r="AG18" s="18" t="s">
        <v>4406</v>
      </c>
      <c r="AH18" s="18" t="s">
        <v>4407</v>
      </c>
      <c r="AI18" s="18" t="s">
        <v>3960</v>
      </c>
      <c r="AJ18" s="18" t="s">
        <v>4408</v>
      </c>
      <c r="AK18" s="18" t="s">
        <v>4409</v>
      </c>
      <c r="AL18" s="18" t="s">
        <v>4260</v>
      </c>
      <c r="AM18" s="18" t="s">
        <v>4410</v>
      </c>
      <c r="AN18" s="18" t="s">
        <v>4411</v>
      </c>
      <c r="AO18" s="18" t="s">
        <v>4412</v>
      </c>
      <c r="AP18" s="124"/>
      <c r="AQ18" s="18" t="s">
        <v>4413</v>
      </c>
      <c r="AR18" s="18" t="s">
        <v>4414</v>
      </c>
      <c r="AS18" s="18" t="s">
        <v>4415</v>
      </c>
      <c r="AT18" s="18" t="s">
        <v>4416</v>
      </c>
      <c r="AU18" s="18" t="s">
        <v>4417</v>
      </c>
      <c r="AV18" s="124"/>
      <c r="AW18" s="18" t="s">
        <v>4007</v>
      </c>
      <c r="AX18" s="18" t="s">
        <v>4418</v>
      </c>
      <c r="AY18" s="18" t="s">
        <v>4419</v>
      </c>
      <c r="AZ18" s="18" t="s">
        <v>4283</v>
      </c>
      <c r="BA18" s="18" t="s">
        <v>4420</v>
      </c>
      <c r="BB18" s="124"/>
      <c r="BC18" s="124"/>
      <c r="BD18" s="124"/>
      <c r="BE18" s="18" t="s">
        <v>4421</v>
      </c>
      <c r="BF18" s="124"/>
      <c r="BG18" s="124"/>
    </row>
    <row r="19" spans="1:59" x14ac:dyDescent="0.25">
      <c r="A19" s="124" t="s">
        <v>3732</v>
      </c>
      <c r="B19" s="124"/>
      <c r="C19" s="124" t="s">
        <v>4422</v>
      </c>
      <c r="D19" s="124" t="s">
        <v>4423</v>
      </c>
      <c r="E19" s="124"/>
      <c r="F19" s="124" t="s">
        <v>4424</v>
      </c>
      <c r="G19" s="124" t="s">
        <v>4425</v>
      </c>
      <c r="H19" s="124" t="s">
        <v>4426</v>
      </c>
      <c r="I19" s="124"/>
      <c r="J19" s="124"/>
      <c r="K19" s="124"/>
      <c r="L19" s="124" t="s">
        <v>3960</v>
      </c>
      <c r="M19" s="124" t="s">
        <v>4427</v>
      </c>
      <c r="N19" s="124"/>
      <c r="O19" s="124" t="s">
        <v>4340</v>
      </c>
      <c r="P19" s="124" t="s">
        <v>3917</v>
      </c>
      <c r="Q19" s="124" t="s">
        <v>4281</v>
      </c>
      <c r="R19" s="124" t="s">
        <v>4170</v>
      </c>
      <c r="S19" s="124" t="s">
        <v>4428</v>
      </c>
      <c r="T19" s="124" t="s">
        <v>4429</v>
      </c>
      <c r="U19" s="124" t="s">
        <v>4430</v>
      </c>
      <c r="V19" s="124"/>
      <c r="W19" s="124" t="s">
        <v>4431</v>
      </c>
      <c r="X19" s="124"/>
      <c r="Y19" s="124" t="s">
        <v>4432</v>
      </c>
      <c r="Z19" s="124" t="s">
        <v>4433</v>
      </c>
      <c r="AA19" s="124" t="s">
        <v>4434</v>
      </c>
      <c r="AB19" s="124" t="s">
        <v>4050</v>
      </c>
      <c r="AC19" s="124" t="s">
        <v>4435</v>
      </c>
      <c r="AD19" s="124" t="s">
        <v>4130</v>
      </c>
      <c r="AE19" s="124"/>
      <c r="AF19" s="124"/>
      <c r="AG19" s="124" t="s">
        <v>4272</v>
      </c>
      <c r="AH19" s="124" t="s">
        <v>4436</v>
      </c>
      <c r="AI19" s="124" t="s">
        <v>4437</v>
      </c>
      <c r="AJ19" s="124" t="s">
        <v>4438</v>
      </c>
      <c r="AK19" s="124" t="s">
        <v>4439</v>
      </c>
      <c r="AL19" s="124" t="s">
        <v>4440</v>
      </c>
      <c r="AM19" s="124" t="s">
        <v>4441</v>
      </c>
      <c r="AN19" s="124" t="s">
        <v>4442</v>
      </c>
      <c r="AO19" s="124" t="s">
        <v>4192</v>
      </c>
      <c r="AP19" s="124"/>
      <c r="AQ19" s="124" t="s">
        <v>4149</v>
      </c>
      <c r="AR19" s="124" t="s">
        <v>4443</v>
      </c>
      <c r="AS19" s="124" t="s">
        <v>3917</v>
      </c>
      <c r="AT19" s="124" t="s">
        <v>4444</v>
      </c>
      <c r="AU19" s="124" t="s">
        <v>4445</v>
      </c>
      <c r="AV19" s="124"/>
      <c r="AW19" s="124" t="s">
        <v>3880</v>
      </c>
      <c r="AX19" s="124" t="s">
        <v>4446</v>
      </c>
      <c r="AY19" s="124" t="s">
        <v>4349</v>
      </c>
      <c r="AZ19" s="124" t="s">
        <v>4447</v>
      </c>
      <c r="BA19" s="124" t="s">
        <v>4448</v>
      </c>
      <c r="BB19" s="124"/>
      <c r="BC19" s="124"/>
      <c r="BD19" s="124"/>
      <c r="BE19" s="124" t="s">
        <v>4449</v>
      </c>
      <c r="BF19" s="124"/>
      <c r="BG19" s="124"/>
    </row>
    <row r="20" spans="1:59" x14ac:dyDescent="0.25">
      <c r="A20" s="18" t="s">
        <v>3735</v>
      </c>
      <c r="B20" s="124"/>
      <c r="C20" s="18" t="s">
        <v>4450</v>
      </c>
      <c r="D20" s="18" t="s">
        <v>4451</v>
      </c>
      <c r="E20" s="124"/>
      <c r="F20" s="18" t="s">
        <v>4452</v>
      </c>
      <c r="G20" s="18" t="s">
        <v>4453</v>
      </c>
      <c r="H20" s="18" t="s">
        <v>3924</v>
      </c>
      <c r="I20" s="124"/>
      <c r="J20" s="124"/>
      <c r="K20" s="124"/>
      <c r="L20" s="18" t="s">
        <v>4454</v>
      </c>
      <c r="M20" s="18" t="s">
        <v>4069</v>
      </c>
      <c r="N20" s="124"/>
      <c r="O20" s="18" t="s">
        <v>4154</v>
      </c>
      <c r="P20" s="18" t="s">
        <v>4400</v>
      </c>
      <c r="Q20" s="18" t="s">
        <v>4455</v>
      </c>
      <c r="R20" s="18" t="s">
        <v>4152</v>
      </c>
      <c r="S20" s="18" t="s">
        <v>4260</v>
      </c>
      <c r="T20" s="18" t="s">
        <v>3942</v>
      </c>
      <c r="U20" s="18" t="s">
        <v>4456</v>
      </c>
      <c r="V20" s="124"/>
      <c r="W20" s="18" t="s">
        <v>4272</v>
      </c>
      <c r="X20" s="124"/>
      <c r="Y20" s="18" t="s">
        <v>4192</v>
      </c>
      <c r="Z20" s="18" t="s">
        <v>4457</v>
      </c>
      <c r="AA20" s="18" t="s">
        <v>3960</v>
      </c>
      <c r="AB20" s="18" t="s">
        <v>4144</v>
      </c>
      <c r="AC20" s="18" t="s">
        <v>4409</v>
      </c>
      <c r="AD20" s="18" t="s">
        <v>4014</v>
      </c>
      <c r="AE20" s="124"/>
      <c r="AF20" s="124"/>
      <c r="AG20" s="18" t="s">
        <v>3907</v>
      </c>
      <c r="AH20" s="18" t="s">
        <v>4458</v>
      </c>
      <c r="AI20" s="18" t="s">
        <v>4459</v>
      </c>
      <c r="AJ20" s="18" t="s">
        <v>4460</v>
      </c>
      <c r="AK20" s="18" t="s">
        <v>4191</v>
      </c>
      <c r="AL20" s="18" t="s">
        <v>4461</v>
      </c>
      <c r="AM20" s="18" t="s">
        <v>4462</v>
      </c>
      <c r="AN20" s="18" t="s">
        <v>4397</v>
      </c>
      <c r="AO20" s="18" t="s">
        <v>4020</v>
      </c>
      <c r="AP20" s="124"/>
      <c r="AQ20" s="18" t="s">
        <v>4463</v>
      </c>
      <c r="AR20" s="18" t="s">
        <v>4464</v>
      </c>
      <c r="AS20" s="18" t="s">
        <v>4465</v>
      </c>
      <c r="AT20" s="18" t="s">
        <v>4466</v>
      </c>
      <c r="AU20" s="18" t="s">
        <v>4467</v>
      </c>
      <c r="AV20" s="124"/>
      <c r="AW20" s="18" t="s">
        <v>4468</v>
      </c>
      <c r="AX20" s="18" t="s">
        <v>4469</v>
      </c>
      <c r="AY20" s="18" t="s">
        <v>4387</v>
      </c>
      <c r="AZ20" s="18" t="s">
        <v>4470</v>
      </c>
      <c r="BA20" s="18" t="s">
        <v>4471</v>
      </c>
      <c r="BB20" s="124"/>
      <c r="BC20" s="124"/>
      <c r="BD20" s="124"/>
      <c r="BE20" s="18" t="s">
        <v>4472</v>
      </c>
      <c r="BF20" s="124"/>
      <c r="BG20" s="124"/>
    </row>
    <row r="21" spans="1:59" x14ac:dyDescent="0.25">
      <c r="A21" s="124" t="s">
        <v>3742</v>
      </c>
      <c r="B21" s="124"/>
      <c r="C21" s="124" t="s">
        <v>4376</v>
      </c>
      <c r="D21" s="124" t="s">
        <v>4473</v>
      </c>
      <c r="E21" s="124"/>
      <c r="F21" s="124" t="s">
        <v>4474</v>
      </c>
      <c r="G21" s="124" t="s">
        <v>4475</v>
      </c>
      <c r="H21" s="124" t="s">
        <v>4476</v>
      </c>
      <c r="I21" s="124"/>
      <c r="J21" s="124"/>
      <c r="K21" s="124"/>
      <c r="L21" s="124" t="s">
        <v>4477</v>
      </c>
      <c r="M21" s="124" t="s">
        <v>3971</v>
      </c>
      <c r="N21" s="124"/>
      <c r="O21" s="124" t="s">
        <v>4478</v>
      </c>
      <c r="P21" s="124" t="s">
        <v>4479</v>
      </c>
      <c r="Q21" s="124" t="s">
        <v>4480</v>
      </c>
      <c r="R21" s="124" t="s">
        <v>4249</v>
      </c>
      <c r="S21" s="124" t="s">
        <v>4370</v>
      </c>
      <c r="T21" s="124" t="s">
        <v>4481</v>
      </c>
      <c r="U21" s="124" t="s">
        <v>4482</v>
      </c>
      <c r="V21" s="124"/>
      <c r="W21" s="124" t="s">
        <v>4483</v>
      </c>
      <c r="X21" s="124"/>
      <c r="Y21" s="124" t="s">
        <v>4260</v>
      </c>
      <c r="Z21" s="124" t="s">
        <v>4323</v>
      </c>
      <c r="AA21" s="124" t="s">
        <v>4484</v>
      </c>
      <c r="AB21" s="124" t="s">
        <v>4311</v>
      </c>
      <c r="AC21" s="124" t="s">
        <v>4485</v>
      </c>
      <c r="AD21" s="124" t="s">
        <v>4486</v>
      </c>
      <c r="AE21" s="124"/>
      <c r="AF21" s="124"/>
      <c r="AG21" s="124" t="s">
        <v>4487</v>
      </c>
      <c r="AH21" s="124" t="s">
        <v>4488</v>
      </c>
      <c r="AI21" s="124" t="s">
        <v>4489</v>
      </c>
      <c r="AJ21" s="124" t="s">
        <v>4170</v>
      </c>
      <c r="AK21" s="124" t="s">
        <v>4490</v>
      </c>
      <c r="AL21" s="124" t="s">
        <v>4491</v>
      </c>
      <c r="AM21" s="124" t="s">
        <v>4154</v>
      </c>
      <c r="AN21" s="124" t="s">
        <v>4492</v>
      </c>
      <c r="AO21" s="124" t="s">
        <v>4260</v>
      </c>
      <c r="AP21" s="124"/>
      <c r="AQ21" s="124" t="s">
        <v>4175</v>
      </c>
      <c r="AR21" s="124" t="s">
        <v>4493</v>
      </c>
      <c r="AS21" s="124" t="s">
        <v>4370</v>
      </c>
      <c r="AT21" s="124" t="s">
        <v>4494</v>
      </c>
      <c r="AU21" s="124" t="s">
        <v>4495</v>
      </c>
      <c r="AV21" s="124"/>
      <c r="AW21" s="124" t="s">
        <v>4107</v>
      </c>
      <c r="AX21" s="124" t="s">
        <v>4496</v>
      </c>
      <c r="AY21" s="124" t="s">
        <v>4497</v>
      </c>
      <c r="AZ21" s="124" t="s">
        <v>4498</v>
      </c>
      <c r="BA21" s="124" t="s">
        <v>4499</v>
      </c>
      <c r="BB21" s="124"/>
      <c r="BC21" s="124"/>
      <c r="BD21" s="124"/>
      <c r="BE21" s="124" t="s">
        <v>4500</v>
      </c>
      <c r="BF21" s="124"/>
      <c r="BG21" s="124"/>
    </row>
    <row r="22" spans="1:59" x14ac:dyDescent="0.25">
      <c r="A22" s="18" t="s">
        <v>3740</v>
      </c>
      <c r="B22" s="124"/>
      <c r="C22" s="18" t="s">
        <v>4501</v>
      </c>
      <c r="D22" s="18" t="s">
        <v>4502</v>
      </c>
      <c r="E22" s="124"/>
      <c r="F22" s="18" t="s">
        <v>4503</v>
      </c>
      <c r="G22" s="18" t="s">
        <v>4504</v>
      </c>
      <c r="H22" s="18" t="s">
        <v>4505</v>
      </c>
      <c r="I22" s="124"/>
      <c r="J22" s="124"/>
      <c r="K22" s="124"/>
      <c r="L22" s="18" t="s">
        <v>4506</v>
      </c>
      <c r="M22" s="18" t="s">
        <v>4507</v>
      </c>
      <c r="N22" s="124"/>
      <c r="O22" s="18" t="s">
        <v>3960</v>
      </c>
      <c r="P22" s="18" t="s">
        <v>3924</v>
      </c>
      <c r="Q22" s="18" t="s">
        <v>4200</v>
      </c>
      <c r="R22" s="18" t="s">
        <v>4130</v>
      </c>
      <c r="S22" s="18" t="s">
        <v>4508</v>
      </c>
      <c r="T22" s="18" t="s">
        <v>3880</v>
      </c>
      <c r="U22" s="18" t="s">
        <v>4509</v>
      </c>
      <c r="V22" s="124"/>
      <c r="W22" s="18" t="s">
        <v>4021</v>
      </c>
      <c r="X22" s="124"/>
      <c r="Y22" s="18" t="s">
        <v>4364</v>
      </c>
      <c r="Z22" s="18" t="s">
        <v>3924</v>
      </c>
      <c r="AA22" s="18" t="s">
        <v>4489</v>
      </c>
      <c r="AB22" s="18" t="s">
        <v>4510</v>
      </c>
      <c r="AC22" s="18" t="s">
        <v>4511</v>
      </c>
      <c r="AD22" s="18" t="s">
        <v>4154</v>
      </c>
      <c r="AE22" s="124"/>
      <c r="AF22" s="124"/>
      <c r="AG22" s="18" t="s">
        <v>4512</v>
      </c>
      <c r="AH22" s="18" t="s">
        <v>4513</v>
      </c>
      <c r="AI22" s="18" t="s">
        <v>4514</v>
      </c>
      <c r="AJ22" s="18" t="s">
        <v>4515</v>
      </c>
      <c r="AK22" s="18" t="s">
        <v>4516</v>
      </c>
      <c r="AL22" s="18" t="s">
        <v>4281</v>
      </c>
      <c r="AM22" s="18" t="s">
        <v>4281</v>
      </c>
      <c r="AN22" s="18" t="s">
        <v>4111</v>
      </c>
      <c r="AO22" s="18" t="s">
        <v>3917</v>
      </c>
      <c r="AP22" s="124"/>
      <c r="AQ22" s="18" t="s">
        <v>4470</v>
      </c>
      <c r="AR22" s="18" t="s">
        <v>3924</v>
      </c>
      <c r="AS22" s="18" t="s">
        <v>4400</v>
      </c>
      <c r="AT22" s="18" t="s">
        <v>4517</v>
      </c>
      <c r="AU22" s="18" t="s">
        <v>4518</v>
      </c>
      <c r="AV22" s="124"/>
      <c r="AW22" s="18" t="s">
        <v>4287</v>
      </c>
      <c r="AX22" s="18" t="s">
        <v>4519</v>
      </c>
      <c r="AY22" s="18" t="s">
        <v>4519</v>
      </c>
      <c r="AZ22" s="18" t="s">
        <v>4520</v>
      </c>
      <c r="BA22" s="18" t="s">
        <v>4521</v>
      </c>
      <c r="BB22" s="124"/>
      <c r="BC22" s="124"/>
      <c r="BD22" s="124"/>
      <c r="BE22" s="18" t="s">
        <v>4522</v>
      </c>
      <c r="BF22" s="124"/>
      <c r="BG22" s="124"/>
    </row>
    <row r="23" spans="1:59" x14ac:dyDescent="0.25">
      <c r="A23" s="124" t="s">
        <v>3737</v>
      </c>
      <c r="B23" s="124"/>
      <c r="C23" s="124" t="s">
        <v>4523</v>
      </c>
      <c r="D23" s="124" t="s">
        <v>4524</v>
      </c>
      <c r="E23" s="124"/>
      <c r="F23" s="124" t="s">
        <v>4525</v>
      </c>
      <c r="G23" s="124" t="s">
        <v>4526</v>
      </c>
      <c r="H23" s="124" t="s">
        <v>4527</v>
      </c>
      <c r="I23" s="124"/>
      <c r="J23" s="124"/>
      <c r="K23" s="124"/>
      <c r="L23" s="124" t="s">
        <v>4528</v>
      </c>
      <c r="M23" s="124" t="s">
        <v>3880</v>
      </c>
      <c r="N23" s="124"/>
      <c r="O23" s="124" t="s">
        <v>4100</v>
      </c>
      <c r="P23" s="124" t="s">
        <v>4529</v>
      </c>
      <c r="Q23" s="124" t="s">
        <v>4530</v>
      </c>
      <c r="R23" s="124" t="s">
        <v>4531</v>
      </c>
      <c r="S23" s="124" t="s">
        <v>4532</v>
      </c>
      <c r="T23" s="124" t="s">
        <v>4050</v>
      </c>
      <c r="U23" s="124" t="s">
        <v>4533</v>
      </c>
      <c r="V23" s="124"/>
      <c r="W23" s="124" t="s">
        <v>4534</v>
      </c>
      <c r="X23" s="124"/>
      <c r="Y23" s="124" t="s">
        <v>4508</v>
      </c>
      <c r="Z23" s="124" t="s">
        <v>4535</v>
      </c>
      <c r="AA23" s="124" t="s">
        <v>4536</v>
      </c>
      <c r="AB23" s="124" t="s">
        <v>4211</v>
      </c>
      <c r="AC23" s="124" t="s">
        <v>4387</v>
      </c>
      <c r="AD23" s="124" t="s">
        <v>4457</v>
      </c>
      <c r="AE23" s="124"/>
      <c r="AF23" s="124"/>
      <c r="AG23" s="124"/>
      <c r="AH23" s="124" t="s">
        <v>4537</v>
      </c>
      <c r="AI23" s="124" t="s">
        <v>4538</v>
      </c>
      <c r="AJ23" s="124" t="s">
        <v>4130</v>
      </c>
      <c r="AK23" s="124" t="s">
        <v>4539</v>
      </c>
      <c r="AL23" s="124" t="s">
        <v>4345</v>
      </c>
      <c r="AM23" s="124" t="s">
        <v>4493</v>
      </c>
      <c r="AN23" s="124" t="s">
        <v>4540</v>
      </c>
      <c r="AO23" s="124" t="s">
        <v>4541</v>
      </c>
      <c r="AP23" s="124"/>
      <c r="AQ23" s="124" t="s">
        <v>4542</v>
      </c>
      <c r="AR23" s="124" t="s">
        <v>4543</v>
      </c>
      <c r="AS23" s="124" t="s">
        <v>4544</v>
      </c>
      <c r="AT23" s="124" t="s">
        <v>4545</v>
      </c>
      <c r="AU23" s="124" t="s">
        <v>4546</v>
      </c>
      <c r="AV23" s="124"/>
      <c r="AW23" s="124" t="s">
        <v>4249</v>
      </c>
      <c r="AX23" s="124" t="s">
        <v>4111</v>
      </c>
      <c r="AY23" s="124" t="s">
        <v>4111</v>
      </c>
      <c r="AZ23" s="124" t="s">
        <v>4191</v>
      </c>
      <c r="BA23" s="124" t="s">
        <v>4547</v>
      </c>
      <c r="BB23" s="124"/>
      <c r="BC23" s="124"/>
      <c r="BD23" s="124"/>
      <c r="BE23" s="124" t="s">
        <v>4548</v>
      </c>
      <c r="BF23" s="124"/>
      <c r="BG23" s="124"/>
    </row>
    <row r="24" spans="1:59" x14ac:dyDescent="0.25">
      <c r="A24" s="18" t="s">
        <v>3744</v>
      </c>
      <c r="B24" s="124"/>
      <c r="C24" s="18" t="s">
        <v>4549</v>
      </c>
      <c r="D24" s="18" t="s">
        <v>4550</v>
      </c>
      <c r="E24" s="124"/>
      <c r="F24" s="18" t="s">
        <v>4551</v>
      </c>
      <c r="G24" s="18" t="s">
        <v>4552</v>
      </c>
      <c r="H24" s="18" t="s">
        <v>4100</v>
      </c>
      <c r="I24" s="124"/>
      <c r="J24" s="124"/>
      <c r="K24" s="124"/>
      <c r="L24" s="18" t="s">
        <v>4514</v>
      </c>
      <c r="M24" s="18" t="s">
        <v>4553</v>
      </c>
      <c r="N24" s="124"/>
      <c r="O24" s="18" t="s">
        <v>4554</v>
      </c>
      <c r="P24" s="18" t="s">
        <v>4555</v>
      </c>
      <c r="Q24" s="18" t="s">
        <v>4556</v>
      </c>
      <c r="R24" s="18" t="s">
        <v>4192</v>
      </c>
      <c r="S24" s="18" t="s">
        <v>3924</v>
      </c>
      <c r="T24" s="18" t="s">
        <v>4557</v>
      </c>
      <c r="U24" s="18" t="s">
        <v>4558</v>
      </c>
      <c r="V24" s="124"/>
      <c r="W24" s="18" t="s">
        <v>4307</v>
      </c>
      <c r="X24" s="124"/>
      <c r="Y24" s="18" t="s">
        <v>4559</v>
      </c>
      <c r="Z24" s="18" t="s">
        <v>4560</v>
      </c>
      <c r="AA24" s="18" t="s">
        <v>4006</v>
      </c>
      <c r="AB24" s="18" t="s">
        <v>3879</v>
      </c>
      <c r="AC24" s="18" t="s">
        <v>4561</v>
      </c>
      <c r="AD24" s="18" t="s">
        <v>4562</v>
      </c>
      <c r="AE24" s="124"/>
      <c r="AF24" s="124"/>
      <c r="AG24" s="124"/>
      <c r="AH24" s="18" t="s">
        <v>4563</v>
      </c>
      <c r="AI24" s="18" t="s">
        <v>4387</v>
      </c>
      <c r="AJ24" s="18" t="s">
        <v>4264</v>
      </c>
      <c r="AK24" s="18" t="s">
        <v>4564</v>
      </c>
      <c r="AL24" s="18" t="s">
        <v>4175</v>
      </c>
      <c r="AM24" s="18" t="s">
        <v>4565</v>
      </c>
      <c r="AN24" s="18" t="s">
        <v>4566</v>
      </c>
      <c r="AO24" s="18" t="s">
        <v>4281</v>
      </c>
      <c r="AP24" s="124"/>
      <c r="AQ24" s="18" t="s">
        <v>4567</v>
      </c>
      <c r="AR24" s="18" t="s">
        <v>4568</v>
      </c>
      <c r="AS24" s="18" t="s">
        <v>4569</v>
      </c>
      <c r="AT24" s="18" t="s">
        <v>4570</v>
      </c>
      <c r="AU24" s="18" t="s">
        <v>4571</v>
      </c>
      <c r="AV24" s="124"/>
      <c r="AW24" s="18" t="s">
        <v>4441</v>
      </c>
      <c r="AX24" s="18" t="s">
        <v>4572</v>
      </c>
      <c r="AY24" s="18" t="s">
        <v>4573</v>
      </c>
      <c r="AZ24" s="18" t="s">
        <v>4574</v>
      </c>
      <c r="BA24" s="18" t="s">
        <v>4575</v>
      </c>
      <c r="BB24" s="124"/>
      <c r="BC24" s="124"/>
      <c r="BD24" s="124"/>
      <c r="BE24" s="18" t="s">
        <v>4576</v>
      </c>
      <c r="BF24" s="124"/>
      <c r="BG24" s="124"/>
    </row>
    <row r="25" spans="1:59" x14ac:dyDescent="0.25">
      <c r="A25" s="124" t="s">
        <v>3746</v>
      </c>
      <c r="B25" s="124"/>
      <c r="C25" s="124" t="s">
        <v>4474</v>
      </c>
      <c r="D25" s="124" t="s">
        <v>4577</v>
      </c>
      <c r="E25" s="124"/>
      <c r="F25" s="124" t="s">
        <v>3960</v>
      </c>
      <c r="G25" s="124" t="s">
        <v>4578</v>
      </c>
      <c r="H25" s="124" t="s">
        <v>4164</v>
      </c>
      <c r="I25" s="124"/>
      <c r="J25" s="124"/>
      <c r="K25" s="124"/>
      <c r="L25" s="124" t="s">
        <v>4579</v>
      </c>
      <c r="M25" s="124" t="s">
        <v>4580</v>
      </c>
      <c r="N25" s="124"/>
      <c r="O25" s="124" t="s">
        <v>4581</v>
      </c>
      <c r="P25" s="124" t="s">
        <v>4582</v>
      </c>
      <c r="Q25" s="124" t="s">
        <v>3960</v>
      </c>
      <c r="R25" s="124" t="s">
        <v>4260</v>
      </c>
      <c r="S25" s="124" t="s">
        <v>4582</v>
      </c>
      <c r="T25" s="124" t="s">
        <v>4211</v>
      </c>
      <c r="U25" s="124" t="s">
        <v>4583</v>
      </c>
      <c r="V25" s="124"/>
      <c r="W25" s="124" t="s">
        <v>4584</v>
      </c>
      <c r="X25" s="124"/>
      <c r="Y25" s="124" t="s">
        <v>4585</v>
      </c>
      <c r="Z25" s="124" t="s">
        <v>4586</v>
      </c>
      <c r="AA25" s="124" t="s">
        <v>4419</v>
      </c>
      <c r="AB25" s="124" t="s">
        <v>4130</v>
      </c>
      <c r="AC25" s="124" t="s">
        <v>4397</v>
      </c>
      <c r="AD25" s="124" t="s">
        <v>4219</v>
      </c>
      <c r="AE25" s="124"/>
      <c r="AF25" s="124"/>
      <c r="AG25" s="124"/>
      <c r="AH25" s="124" t="s">
        <v>4587</v>
      </c>
      <c r="AI25" s="124" t="s">
        <v>4363</v>
      </c>
      <c r="AJ25" s="124" t="s">
        <v>4588</v>
      </c>
      <c r="AK25" s="124" t="s">
        <v>4573</v>
      </c>
      <c r="AL25" s="124" t="s">
        <v>4200</v>
      </c>
      <c r="AM25" s="124" t="s">
        <v>4164</v>
      </c>
      <c r="AN25" s="124" t="s">
        <v>4589</v>
      </c>
      <c r="AO25" s="124" t="s">
        <v>4590</v>
      </c>
      <c r="AP25" s="124"/>
      <c r="AQ25" s="124" t="s">
        <v>4591</v>
      </c>
      <c r="AR25" s="124" t="s">
        <v>4592</v>
      </c>
      <c r="AS25" s="124" t="s">
        <v>4200</v>
      </c>
      <c r="AT25" s="124" t="s">
        <v>4301</v>
      </c>
      <c r="AU25" s="124" t="s">
        <v>4593</v>
      </c>
      <c r="AV25" s="124"/>
      <c r="AW25" s="124" t="s">
        <v>4594</v>
      </c>
      <c r="AX25" s="124" t="s">
        <v>4595</v>
      </c>
      <c r="AY25" s="124" t="s">
        <v>4596</v>
      </c>
      <c r="AZ25" s="124" t="s">
        <v>4597</v>
      </c>
      <c r="BA25" s="124"/>
      <c r="BB25" s="124"/>
      <c r="BC25" s="124"/>
      <c r="BD25" s="124"/>
      <c r="BE25" s="124" t="s">
        <v>4598</v>
      </c>
      <c r="BF25" s="124"/>
      <c r="BG25" s="124"/>
    </row>
    <row r="26" spans="1:59" x14ac:dyDescent="0.25">
      <c r="A26" s="18" t="s">
        <v>3752</v>
      </c>
      <c r="B26" s="124"/>
      <c r="C26" s="18" t="s">
        <v>4400</v>
      </c>
      <c r="D26" s="18" t="s">
        <v>4599</v>
      </c>
      <c r="E26" s="124"/>
      <c r="F26" s="18" t="s">
        <v>4437</v>
      </c>
      <c r="G26" s="18" t="s">
        <v>4600</v>
      </c>
      <c r="H26" s="18" t="s">
        <v>4601</v>
      </c>
      <c r="I26" s="124"/>
      <c r="J26" s="124"/>
      <c r="K26" s="124"/>
      <c r="L26" s="18" t="s">
        <v>4602</v>
      </c>
      <c r="M26" s="18" t="s">
        <v>4460</v>
      </c>
      <c r="N26" s="124"/>
      <c r="O26" s="18" t="s">
        <v>4603</v>
      </c>
      <c r="P26" s="18" t="s">
        <v>4604</v>
      </c>
      <c r="Q26" s="18" t="s">
        <v>4437</v>
      </c>
      <c r="R26" s="18" t="s">
        <v>4474</v>
      </c>
      <c r="S26" s="18" t="s">
        <v>4590</v>
      </c>
      <c r="T26" s="18" t="s">
        <v>3879</v>
      </c>
      <c r="U26" s="18" t="s">
        <v>4605</v>
      </c>
      <c r="V26" s="124"/>
      <c r="W26" s="124"/>
      <c r="X26" s="124"/>
      <c r="Y26" s="18" t="s">
        <v>4459</v>
      </c>
      <c r="Z26" s="18" t="s">
        <v>4606</v>
      </c>
      <c r="AA26" s="18" t="s">
        <v>4607</v>
      </c>
      <c r="AB26" s="18" t="s">
        <v>4192</v>
      </c>
      <c r="AC26" s="18" t="s">
        <v>4608</v>
      </c>
      <c r="AD26" s="18" t="s">
        <v>4464</v>
      </c>
      <c r="AE26" s="124"/>
      <c r="AF26" s="124"/>
      <c r="AG26" s="124"/>
      <c r="AH26" s="18" t="s">
        <v>4467</v>
      </c>
      <c r="AI26" s="18" t="s">
        <v>4519</v>
      </c>
      <c r="AJ26" s="18" t="s">
        <v>4609</v>
      </c>
      <c r="AK26" s="18" t="s">
        <v>4610</v>
      </c>
      <c r="AL26" s="18" t="s">
        <v>3960</v>
      </c>
      <c r="AM26" s="18" t="s">
        <v>4611</v>
      </c>
      <c r="AN26" s="18" t="s">
        <v>4612</v>
      </c>
      <c r="AO26" s="18" t="s">
        <v>4345</v>
      </c>
      <c r="AP26" s="124"/>
      <c r="AQ26" s="18" t="s">
        <v>4613</v>
      </c>
      <c r="AR26" s="18" t="s">
        <v>4191</v>
      </c>
      <c r="AS26" s="18" t="s">
        <v>4614</v>
      </c>
      <c r="AT26" s="18" t="s">
        <v>4000</v>
      </c>
      <c r="AU26" s="18" t="s">
        <v>4615</v>
      </c>
      <c r="AV26" s="124"/>
      <c r="AW26" s="18" t="s">
        <v>3917</v>
      </c>
      <c r="AX26" s="18" t="s">
        <v>4616</v>
      </c>
      <c r="AY26" s="18" t="s">
        <v>4589</v>
      </c>
      <c r="AZ26" s="18" t="s">
        <v>4617</v>
      </c>
      <c r="BA26" s="124"/>
      <c r="BB26" s="124"/>
      <c r="BC26" s="124"/>
      <c r="BD26" s="124"/>
      <c r="BE26" s="18" t="s">
        <v>4618</v>
      </c>
      <c r="BF26" s="124"/>
      <c r="BG26" s="124"/>
    </row>
    <row r="27" spans="1:59" x14ac:dyDescent="0.25">
      <c r="A27" s="124" t="s">
        <v>3748</v>
      </c>
      <c r="B27" s="124"/>
      <c r="C27" s="124" t="s">
        <v>4478</v>
      </c>
      <c r="D27" s="124" t="s">
        <v>4619</v>
      </c>
      <c r="E27" s="124"/>
      <c r="F27" s="124" t="s">
        <v>4620</v>
      </c>
      <c r="G27" s="124" t="s">
        <v>4621</v>
      </c>
      <c r="H27" s="124" t="s">
        <v>4197</v>
      </c>
      <c r="I27" s="124"/>
      <c r="J27" s="124"/>
      <c r="K27" s="124"/>
      <c r="L27" s="124" t="s">
        <v>4622</v>
      </c>
      <c r="M27" s="124" t="s">
        <v>4623</v>
      </c>
      <c r="N27" s="124"/>
      <c r="O27" s="124" t="s">
        <v>4387</v>
      </c>
      <c r="P27" s="124" t="s">
        <v>4200</v>
      </c>
      <c r="Q27" s="124" t="s">
        <v>4624</v>
      </c>
      <c r="R27" s="124" t="s">
        <v>4060</v>
      </c>
      <c r="S27" s="124" t="s">
        <v>4565</v>
      </c>
      <c r="T27" s="124" t="s">
        <v>4130</v>
      </c>
      <c r="U27" s="124" t="s">
        <v>4625</v>
      </c>
      <c r="V27" s="124"/>
      <c r="W27" s="124"/>
      <c r="X27" s="124"/>
      <c r="Y27" s="124" t="s">
        <v>4626</v>
      </c>
      <c r="Z27" s="124" t="s">
        <v>4191</v>
      </c>
      <c r="AA27" s="124" t="s">
        <v>4627</v>
      </c>
      <c r="AB27" s="124" t="s">
        <v>4628</v>
      </c>
      <c r="AC27" s="124" t="s">
        <v>4629</v>
      </c>
      <c r="AD27" s="124" t="s">
        <v>4630</v>
      </c>
      <c r="AE27" s="124"/>
      <c r="AF27" s="124"/>
      <c r="AG27" s="124"/>
      <c r="AH27" s="124" t="s">
        <v>4631</v>
      </c>
      <c r="AI27" s="124" t="s">
        <v>4632</v>
      </c>
      <c r="AJ27" s="124" t="s">
        <v>3917</v>
      </c>
      <c r="AK27" s="124" t="s">
        <v>4633</v>
      </c>
      <c r="AL27" s="124" t="s">
        <v>4437</v>
      </c>
      <c r="AM27" s="124" t="s">
        <v>4634</v>
      </c>
      <c r="AN27" s="124" t="s">
        <v>4635</v>
      </c>
      <c r="AO27" s="124" t="s">
        <v>4200</v>
      </c>
      <c r="AP27" s="124"/>
      <c r="AQ27" s="124" t="s">
        <v>4636</v>
      </c>
      <c r="AR27" s="124" t="s">
        <v>4637</v>
      </c>
      <c r="AS27" s="124" t="s">
        <v>3960</v>
      </c>
      <c r="AT27" s="124" t="s">
        <v>4638</v>
      </c>
      <c r="AU27" s="124" t="s">
        <v>4639</v>
      </c>
      <c r="AV27" s="124"/>
      <c r="AW27" s="124" t="s">
        <v>4640</v>
      </c>
      <c r="AX27" s="124" t="s">
        <v>4641</v>
      </c>
      <c r="AY27" s="124" t="s">
        <v>4642</v>
      </c>
      <c r="AZ27" s="124" t="s">
        <v>4231</v>
      </c>
      <c r="BA27" s="124"/>
      <c r="BB27" s="124"/>
      <c r="BC27" s="124"/>
      <c r="BD27" s="124"/>
      <c r="BE27" s="124" t="s">
        <v>4643</v>
      </c>
      <c r="BF27" s="124"/>
      <c r="BG27" s="124"/>
    </row>
    <row r="28" spans="1:59" x14ac:dyDescent="0.25">
      <c r="A28" s="18" t="s">
        <v>3754</v>
      </c>
      <c r="B28" s="124"/>
      <c r="C28" s="18" t="s">
        <v>4366</v>
      </c>
      <c r="D28" s="18" t="s">
        <v>4644</v>
      </c>
      <c r="E28" s="124"/>
      <c r="F28" s="18" t="s">
        <v>4191</v>
      </c>
      <c r="G28" s="18" t="s">
        <v>4645</v>
      </c>
      <c r="H28" s="18" t="s">
        <v>4646</v>
      </c>
      <c r="I28" s="124"/>
      <c r="J28" s="124"/>
      <c r="K28" s="124"/>
      <c r="L28" s="18" t="s">
        <v>4647</v>
      </c>
      <c r="M28" s="18" t="s">
        <v>4648</v>
      </c>
      <c r="N28" s="124"/>
      <c r="O28" s="18" t="s">
        <v>4649</v>
      </c>
      <c r="P28" s="18" t="s">
        <v>4650</v>
      </c>
      <c r="Q28" s="18" t="s">
        <v>4191</v>
      </c>
      <c r="R28" s="18" t="s">
        <v>4370</v>
      </c>
      <c r="S28" s="18" t="s">
        <v>4651</v>
      </c>
      <c r="T28" s="18" t="s">
        <v>4192</v>
      </c>
      <c r="U28" s="18" t="s">
        <v>4652</v>
      </c>
      <c r="V28" s="124"/>
      <c r="W28" s="124"/>
      <c r="X28" s="124"/>
      <c r="Y28" s="18" t="s">
        <v>4653</v>
      </c>
      <c r="Z28" s="18" t="s">
        <v>4654</v>
      </c>
      <c r="AA28" s="18" t="s">
        <v>4655</v>
      </c>
      <c r="AB28" s="18" t="s">
        <v>4656</v>
      </c>
      <c r="AC28" s="18" t="s">
        <v>4111</v>
      </c>
      <c r="AD28" s="18" t="s">
        <v>4323</v>
      </c>
      <c r="AE28" s="124"/>
      <c r="AF28" s="124"/>
      <c r="AG28" s="124"/>
      <c r="AH28" s="18" t="s">
        <v>4657</v>
      </c>
      <c r="AI28" s="18" t="s">
        <v>4658</v>
      </c>
      <c r="AJ28" s="18" t="s">
        <v>4659</v>
      </c>
      <c r="AK28" s="18" t="s">
        <v>4660</v>
      </c>
      <c r="AL28" s="18" t="s">
        <v>4661</v>
      </c>
      <c r="AM28" s="18" t="s">
        <v>4191</v>
      </c>
      <c r="AN28" s="18" t="s">
        <v>4662</v>
      </c>
      <c r="AO28" s="18" t="s">
        <v>4520</v>
      </c>
      <c r="AP28" s="124"/>
      <c r="AQ28" s="18" t="s">
        <v>4663</v>
      </c>
      <c r="AR28" s="18" t="s">
        <v>4664</v>
      </c>
      <c r="AS28" s="18" t="s">
        <v>4624</v>
      </c>
      <c r="AT28" s="18" t="s">
        <v>4665</v>
      </c>
      <c r="AU28" s="18" t="s">
        <v>4021</v>
      </c>
      <c r="AV28" s="124"/>
      <c r="AW28" s="18" t="s">
        <v>4666</v>
      </c>
      <c r="AX28" s="18" t="s">
        <v>4667</v>
      </c>
      <c r="AY28" s="18" t="s">
        <v>4572</v>
      </c>
      <c r="AZ28" s="18" t="s">
        <v>4349</v>
      </c>
      <c r="BA28" s="124"/>
      <c r="BB28" s="124"/>
      <c r="BC28" s="124"/>
      <c r="BD28" s="124"/>
      <c r="BE28" s="18" t="s">
        <v>4668</v>
      </c>
      <c r="BF28" s="124"/>
      <c r="BG28" s="124"/>
    </row>
    <row r="29" spans="1:59" x14ac:dyDescent="0.25">
      <c r="A29" s="124" t="s">
        <v>3762</v>
      </c>
      <c r="B29" s="124"/>
      <c r="C29" s="124" t="s">
        <v>4669</v>
      </c>
      <c r="D29" s="124" t="s">
        <v>4670</v>
      </c>
      <c r="E29" s="124"/>
      <c r="F29" s="124" t="s">
        <v>4489</v>
      </c>
      <c r="G29" s="124" t="s">
        <v>4671</v>
      </c>
      <c r="H29" s="124" t="s">
        <v>4672</v>
      </c>
      <c r="I29" s="124"/>
      <c r="J29" s="124"/>
      <c r="K29" s="124"/>
      <c r="L29" s="124" t="s">
        <v>4052</v>
      </c>
      <c r="M29" s="124" t="s">
        <v>4170</v>
      </c>
      <c r="N29" s="124"/>
      <c r="O29" s="124" t="s">
        <v>4673</v>
      </c>
      <c r="P29" s="124" t="s">
        <v>3960</v>
      </c>
      <c r="Q29" s="124" t="s">
        <v>4489</v>
      </c>
      <c r="R29" s="124" t="s">
        <v>4281</v>
      </c>
      <c r="S29" s="124" t="s">
        <v>4674</v>
      </c>
      <c r="T29" s="124" t="s">
        <v>4424</v>
      </c>
      <c r="U29" s="124" t="s">
        <v>4675</v>
      </c>
      <c r="V29" s="124"/>
      <c r="W29" s="124"/>
      <c r="X29" s="124"/>
      <c r="Y29" s="124" t="s">
        <v>4676</v>
      </c>
      <c r="Z29" s="124" t="s">
        <v>4677</v>
      </c>
      <c r="AA29" s="124" t="s">
        <v>4678</v>
      </c>
      <c r="AB29" s="124" t="s">
        <v>4260</v>
      </c>
      <c r="AC29" s="124" t="s">
        <v>4679</v>
      </c>
      <c r="AD29" s="124" t="s">
        <v>3924</v>
      </c>
      <c r="AE29" s="124"/>
      <c r="AF29" s="124"/>
      <c r="AG29" s="124"/>
      <c r="AH29" s="124" t="s">
        <v>4680</v>
      </c>
      <c r="AI29" s="124" t="s">
        <v>4681</v>
      </c>
      <c r="AJ29" s="124" t="s">
        <v>4682</v>
      </c>
      <c r="AK29" s="124" t="s">
        <v>4683</v>
      </c>
      <c r="AL29" s="124" t="s">
        <v>4684</v>
      </c>
      <c r="AM29" s="124" t="s">
        <v>4685</v>
      </c>
      <c r="AN29" s="124" t="s">
        <v>4686</v>
      </c>
      <c r="AO29" s="124" t="s">
        <v>3960</v>
      </c>
      <c r="AP29" s="124"/>
      <c r="AQ29" s="124" t="s">
        <v>4687</v>
      </c>
      <c r="AR29" s="124" t="s">
        <v>4688</v>
      </c>
      <c r="AS29" s="124" t="s">
        <v>4689</v>
      </c>
      <c r="AT29" s="124" t="s">
        <v>4276</v>
      </c>
      <c r="AU29" s="124" t="s">
        <v>4690</v>
      </c>
      <c r="AV29" s="124"/>
      <c r="AW29" s="124" t="s">
        <v>4008</v>
      </c>
      <c r="AX29" s="124" t="s">
        <v>4467</v>
      </c>
      <c r="AY29" s="124" t="s">
        <v>4222</v>
      </c>
      <c r="AZ29" s="124" t="s">
        <v>4387</v>
      </c>
      <c r="BA29" s="124"/>
      <c r="BB29" s="124"/>
      <c r="BC29" s="124"/>
      <c r="BD29" s="124"/>
      <c r="BE29" s="124" t="s">
        <v>4691</v>
      </c>
      <c r="BF29" s="124"/>
      <c r="BG29" s="124"/>
    </row>
    <row r="30" spans="1:59" x14ac:dyDescent="0.25">
      <c r="A30" s="18" t="s">
        <v>3772</v>
      </c>
      <c r="B30" s="124"/>
      <c r="C30" s="18" t="s">
        <v>4200</v>
      </c>
      <c r="D30" s="18" t="s">
        <v>4692</v>
      </c>
      <c r="E30" s="124"/>
      <c r="F30" s="18" t="s">
        <v>4693</v>
      </c>
      <c r="G30" s="18" t="s">
        <v>4694</v>
      </c>
      <c r="H30" s="18" t="s">
        <v>4695</v>
      </c>
      <c r="I30" s="124"/>
      <c r="J30" s="124"/>
      <c r="K30" s="124"/>
      <c r="L30" s="18" t="s">
        <v>4627</v>
      </c>
      <c r="M30" s="18" t="s">
        <v>4249</v>
      </c>
      <c r="N30" s="124"/>
      <c r="O30" s="18" t="s">
        <v>4696</v>
      </c>
      <c r="P30" s="18" t="s">
        <v>4437</v>
      </c>
      <c r="Q30" s="18" t="s">
        <v>4514</v>
      </c>
      <c r="R30" s="18" t="s">
        <v>4697</v>
      </c>
      <c r="S30" s="18" t="s">
        <v>4650</v>
      </c>
      <c r="T30" s="18" t="s">
        <v>3917</v>
      </c>
      <c r="U30" s="18" t="s">
        <v>4698</v>
      </c>
      <c r="V30" s="124"/>
      <c r="W30" s="124"/>
      <c r="X30" s="124"/>
      <c r="Y30" s="18" t="s">
        <v>4699</v>
      </c>
      <c r="Z30" s="18" t="s">
        <v>4700</v>
      </c>
      <c r="AA30" s="18" t="s">
        <v>4701</v>
      </c>
      <c r="AB30" s="18" t="s">
        <v>4702</v>
      </c>
      <c r="AC30" s="18" t="s">
        <v>4658</v>
      </c>
      <c r="AD30" s="18" t="s">
        <v>4703</v>
      </c>
      <c r="AE30" s="124"/>
      <c r="AF30" s="124"/>
      <c r="AG30" s="124"/>
      <c r="AH30" s="18" t="s">
        <v>4704</v>
      </c>
      <c r="AI30" s="18" t="s">
        <v>4338</v>
      </c>
      <c r="AJ30" s="18" t="s">
        <v>4465</v>
      </c>
      <c r="AK30" s="18" t="s">
        <v>4222</v>
      </c>
      <c r="AL30" s="18" t="s">
        <v>4489</v>
      </c>
      <c r="AM30" s="18" t="s">
        <v>4705</v>
      </c>
      <c r="AN30" s="18" t="s">
        <v>4706</v>
      </c>
      <c r="AO30" s="18" t="s">
        <v>4437</v>
      </c>
      <c r="AP30" s="124"/>
      <c r="AQ30" s="18" t="s">
        <v>4707</v>
      </c>
      <c r="AR30" s="18" t="s">
        <v>4708</v>
      </c>
      <c r="AS30" s="18" t="s">
        <v>4709</v>
      </c>
      <c r="AT30" s="18" t="s">
        <v>4069</v>
      </c>
      <c r="AU30" s="18" t="s">
        <v>4710</v>
      </c>
      <c r="AV30" s="124"/>
      <c r="AW30" s="18" t="s">
        <v>4711</v>
      </c>
      <c r="AX30" s="18" t="s">
        <v>4712</v>
      </c>
      <c r="AY30" s="18" t="s">
        <v>4221</v>
      </c>
      <c r="AZ30" s="18" t="s">
        <v>4713</v>
      </c>
      <c r="BA30" s="124"/>
      <c r="BB30" s="124"/>
      <c r="BC30" s="124"/>
      <c r="BD30" s="124"/>
      <c r="BE30" s="18" t="s">
        <v>4714</v>
      </c>
      <c r="BF30" s="124"/>
      <c r="BG30" s="124"/>
    </row>
    <row r="31" spans="1:59" x14ac:dyDescent="0.25">
      <c r="A31" s="124" t="s">
        <v>3764</v>
      </c>
      <c r="B31" s="124"/>
      <c r="C31" s="124" t="s">
        <v>3960</v>
      </c>
      <c r="D31" s="124" t="s">
        <v>4715</v>
      </c>
      <c r="E31" s="124"/>
      <c r="F31" s="124" t="s">
        <v>4716</v>
      </c>
      <c r="G31" s="124" t="s">
        <v>4165</v>
      </c>
      <c r="H31" s="124" t="s">
        <v>4349</v>
      </c>
      <c r="I31" s="124"/>
      <c r="J31" s="124"/>
      <c r="K31" s="124"/>
      <c r="L31" s="124" t="s">
        <v>4717</v>
      </c>
      <c r="M31" s="124" t="s">
        <v>4130</v>
      </c>
      <c r="N31" s="124"/>
      <c r="O31" s="124" t="s">
        <v>4718</v>
      </c>
      <c r="P31" s="124" t="s">
        <v>4378</v>
      </c>
      <c r="Q31" s="124" t="s">
        <v>4006</v>
      </c>
      <c r="R31" s="124" t="s">
        <v>4508</v>
      </c>
      <c r="S31" s="124" t="s">
        <v>3960</v>
      </c>
      <c r="T31" s="124" t="s">
        <v>4303</v>
      </c>
      <c r="U31" s="124" t="s">
        <v>4719</v>
      </c>
      <c r="V31" s="124"/>
      <c r="W31" s="124"/>
      <c r="X31" s="124"/>
      <c r="Y31" s="124" t="s">
        <v>4720</v>
      </c>
      <c r="Z31" s="124" t="s">
        <v>4721</v>
      </c>
      <c r="AA31" s="124" t="s">
        <v>4349</v>
      </c>
      <c r="AB31" s="124" t="s">
        <v>4474</v>
      </c>
      <c r="AC31" s="124" t="s">
        <v>4722</v>
      </c>
      <c r="AD31" s="124" t="s">
        <v>4560</v>
      </c>
      <c r="AE31" s="124"/>
      <c r="AF31" s="124"/>
      <c r="AG31" s="124"/>
      <c r="AH31" s="124" t="s">
        <v>4723</v>
      </c>
      <c r="AI31" s="124" t="s">
        <v>4724</v>
      </c>
      <c r="AJ31" s="124" t="s">
        <v>4725</v>
      </c>
      <c r="AK31" s="124" t="s">
        <v>4726</v>
      </c>
      <c r="AL31" s="124" t="s">
        <v>4727</v>
      </c>
      <c r="AM31" s="124" t="s">
        <v>4728</v>
      </c>
      <c r="AN31" s="124" t="s">
        <v>4729</v>
      </c>
      <c r="AO31" s="124" t="s">
        <v>4489</v>
      </c>
      <c r="AP31" s="124"/>
      <c r="AQ31" s="124" t="s">
        <v>4730</v>
      </c>
      <c r="AR31" s="124" t="s">
        <v>4731</v>
      </c>
      <c r="AS31" s="124" t="s">
        <v>4489</v>
      </c>
      <c r="AT31" s="124" t="s">
        <v>4732</v>
      </c>
      <c r="AU31" s="124"/>
      <c r="AV31" s="124"/>
      <c r="AW31" s="124" t="s">
        <v>4733</v>
      </c>
      <c r="AX31" s="124" t="s">
        <v>4734</v>
      </c>
      <c r="AY31" s="124" t="s">
        <v>4735</v>
      </c>
      <c r="AZ31" s="124" t="s">
        <v>4736</v>
      </c>
      <c r="BA31" s="124"/>
      <c r="BB31" s="124"/>
      <c r="BC31" s="124"/>
      <c r="BD31" s="124"/>
      <c r="BE31" s="124" t="s">
        <v>4737</v>
      </c>
      <c r="BF31" s="124"/>
      <c r="BG31" s="124"/>
    </row>
    <row r="32" spans="1:59" x14ac:dyDescent="0.25">
      <c r="A32" s="18" t="s">
        <v>3766</v>
      </c>
      <c r="B32" s="124"/>
      <c r="C32" s="18" t="s">
        <v>4738</v>
      </c>
      <c r="D32" s="124"/>
      <c r="E32" s="124"/>
      <c r="F32" s="18" t="s">
        <v>4273</v>
      </c>
      <c r="G32" s="18" t="s">
        <v>4739</v>
      </c>
      <c r="H32" s="18" t="s">
        <v>4387</v>
      </c>
      <c r="I32" s="124"/>
      <c r="J32" s="124"/>
      <c r="K32" s="124"/>
      <c r="L32" s="18" t="s">
        <v>4349</v>
      </c>
      <c r="M32" s="18" t="s">
        <v>4531</v>
      </c>
      <c r="N32" s="124"/>
      <c r="O32" s="18" t="s">
        <v>4519</v>
      </c>
      <c r="P32" s="18" t="s">
        <v>4489</v>
      </c>
      <c r="Q32" s="18" t="s">
        <v>4419</v>
      </c>
      <c r="R32" s="18" t="s">
        <v>4740</v>
      </c>
      <c r="S32" s="18" t="s">
        <v>4741</v>
      </c>
      <c r="T32" s="18" t="s">
        <v>4742</v>
      </c>
      <c r="U32" s="18" t="s">
        <v>4743</v>
      </c>
      <c r="V32" s="124"/>
      <c r="W32" s="124"/>
      <c r="X32" s="124"/>
      <c r="Y32" s="18" t="s">
        <v>4744</v>
      </c>
      <c r="Z32" s="18" t="s">
        <v>4745</v>
      </c>
      <c r="AA32" s="18" t="s">
        <v>4663</v>
      </c>
      <c r="AB32" s="18" t="s">
        <v>4303</v>
      </c>
      <c r="AC32" s="18" t="s">
        <v>4221</v>
      </c>
      <c r="AD32" s="18" t="s">
        <v>3960</v>
      </c>
      <c r="AE32" s="124"/>
      <c r="AF32" s="124"/>
      <c r="AG32" s="124"/>
      <c r="AH32" s="18" t="s">
        <v>4746</v>
      </c>
      <c r="AI32" s="18" t="s">
        <v>4747</v>
      </c>
      <c r="AJ32" s="18" t="s">
        <v>4748</v>
      </c>
      <c r="AK32" s="18" t="s">
        <v>4749</v>
      </c>
      <c r="AL32" s="18" t="s">
        <v>4514</v>
      </c>
      <c r="AM32" s="18" t="s">
        <v>4750</v>
      </c>
      <c r="AN32" s="18" t="s">
        <v>4487</v>
      </c>
      <c r="AO32" s="18" t="s">
        <v>4751</v>
      </c>
      <c r="AP32" s="124"/>
      <c r="AQ32" s="18" t="s">
        <v>4752</v>
      </c>
      <c r="AR32" s="18" t="s">
        <v>4252</v>
      </c>
      <c r="AS32" s="18" t="s">
        <v>4753</v>
      </c>
      <c r="AT32" s="18" t="s">
        <v>4255</v>
      </c>
      <c r="AU32" s="124"/>
      <c r="AV32" s="124"/>
      <c r="AW32" s="18" t="s">
        <v>4530</v>
      </c>
      <c r="AX32" s="18" t="s">
        <v>4754</v>
      </c>
      <c r="AY32" s="18" t="s">
        <v>4755</v>
      </c>
      <c r="AZ32" s="18" t="s">
        <v>4756</v>
      </c>
      <c r="BA32" s="124"/>
      <c r="BB32" s="124"/>
      <c r="BC32" s="124"/>
      <c r="BD32" s="124"/>
      <c r="BE32" s="18" t="s">
        <v>4757</v>
      </c>
      <c r="BF32" s="124"/>
      <c r="BG32" s="124"/>
    </row>
    <row r="33" spans="1:59" x14ac:dyDescent="0.25">
      <c r="A33" s="124" t="s">
        <v>3769</v>
      </c>
      <c r="B33" s="124"/>
      <c r="C33" s="124" t="s">
        <v>4489</v>
      </c>
      <c r="D33" s="124"/>
      <c r="E33" s="124"/>
      <c r="F33" s="124" t="s">
        <v>4758</v>
      </c>
      <c r="G33" s="124" t="s">
        <v>4759</v>
      </c>
      <c r="H33" s="124" t="s">
        <v>4760</v>
      </c>
      <c r="I33" s="124"/>
      <c r="J33" s="124"/>
      <c r="K33" s="124"/>
      <c r="L33" s="124" t="s">
        <v>4387</v>
      </c>
      <c r="M33" s="124" t="s">
        <v>4761</v>
      </c>
      <c r="N33" s="124"/>
      <c r="O33" s="124" t="s">
        <v>4111</v>
      </c>
      <c r="P33" s="124" t="s">
        <v>4753</v>
      </c>
      <c r="Q33" s="124" t="s">
        <v>4762</v>
      </c>
      <c r="R33" s="124" t="s">
        <v>4585</v>
      </c>
      <c r="S33" s="124" t="s">
        <v>4763</v>
      </c>
      <c r="T33" s="124" t="s">
        <v>4764</v>
      </c>
      <c r="U33" s="124" t="s">
        <v>4765</v>
      </c>
      <c r="V33" s="124"/>
      <c r="W33" s="124"/>
      <c r="X33" s="124"/>
      <c r="Y33" s="124" t="s">
        <v>4766</v>
      </c>
      <c r="Z33" s="124" t="s">
        <v>4349</v>
      </c>
      <c r="AA33" s="124" t="s">
        <v>4387</v>
      </c>
      <c r="AB33" s="124" t="s">
        <v>4400</v>
      </c>
      <c r="AC33" s="124" t="s">
        <v>4767</v>
      </c>
      <c r="AD33" s="124" t="s">
        <v>4768</v>
      </c>
      <c r="AE33" s="124"/>
      <c r="AF33" s="124"/>
      <c r="AG33" s="124"/>
      <c r="AH33" s="124" t="s">
        <v>4487</v>
      </c>
      <c r="AI33" s="124" t="s">
        <v>4769</v>
      </c>
      <c r="AJ33" s="124" t="s">
        <v>4770</v>
      </c>
      <c r="AK33" s="124" t="s">
        <v>4771</v>
      </c>
      <c r="AL33" s="124" t="s">
        <v>4006</v>
      </c>
      <c r="AM33" s="124" t="s">
        <v>4772</v>
      </c>
      <c r="AN33" s="124" t="s">
        <v>4773</v>
      </c>
      <c r="AO33" s="124" t="s">
        <v>4774</v>
      </c>
      <c r="AP33" s="124"/>
      <c r="AQ33" s="124" t="s">
        <v>4775</v>
      </c>
      <c r="AR33" s="124" t="s">
        <v>4772</v>
      </c>
      <c r="AS33" s="124" t="s">
        <v>4776</v>
      </c>
      <c r="AT33" s="124" t="s">
        <v>4777</v>
      </c>
      <c r="AU33" s="124"/>
      <c r="AV33" s="124"/>
      <c r="AW33" s="124" t="s">
        <v>4778</v>
      </c>
      <c r="AX33" s="124" t="s">
        <v>4779</v>
      </c>
      <c r="AY33" s="124" t="s">
        <v>4681</v>
      </c>
      <c r="AZ33" s="124" t="s">
        <v>4780</v>
      </c>
      <c r="BA33" s="124"/>
      <c r="BB33" s="124"/>
      <c r="BC33" s="124"/>
      <c r="BD33" s="124"/>
      <c r="BE33" s="124" t="s">
        <v>4781</v>
      </c>
      <c r="BF33" s="124"/>
      <c r="BG33" s="124"/>
    </row>
    <row r="34" spans="1:59" x14ac:dyDescent="0.25">
      <c r="A34" s="18" t="s">
        <v>3774</v>
      </c>
      <c r="B34" s="124"/>
      <c r="C34" s="18" t="s">
        <v>4782</v>
      </c>
      <c r="D34" s="124"/>
      <c r="E34" s="124"/>
      <c r="F34" s="18" t="s">
        <v>4783</v>
      </c>
      <c r="G34" s="18" t="s">
        <v>4784</v>
      </c>
      <c r="H34" s="18" t="s">
        <v>4785</v>
      </c>
      <c r="I34" s="124"/>
      <c r="J34" s="124"/>
      <c r="K34" s="124"/>
      <c r="L34" s="18" t="s">
        <v>4786</v>
      </c>
      <c r="M34" s="18" t="s">
        <v>4787</v>
      </c>
      <c r="N34" s="124"/>
      <c r="O34" s="18" t="s">
        <v>4658</v>
      </c>
      <c r="P34" s="18" t="s">
        <v>4514</v>
      </c>
      <c r="Q34" s="18" t="s">
        <v>4788</v>
      </c>
      <c r="R34" s="18" t="s">
        <v>4200</v>
      </c>
      <c r="S34" s="18" t="s">
        <v>3993</v>
      </c>
      <c r="T34" s="18" t="s">
        <v>4789</v>
      </c>
      <c r="U34" s="18" t="s">
        <v>4790</v>
      </c>
      <c r="V34" s="124"/>
      <c r="W34" s="124"/>
      <c r="X34" s="124"/>
      <c r="Y34" s="18" t="s">
        <v>4791</v>
      </c>
      <c r="Z34" s="18" t="s">
        <v>4792</v>
      </c>
      <c r="AA34" s="18" t="s">
        <v>4793</v>
      </c>
      <c r="AB34" s="18" t="s">
        <v>4794</v>
      </c>
      <c r="AC34" s="18" t="s">
        <v>4795</v>
      </c>
      <c r="AD34" s="18" t="s">
        <v>4796</v>
      </c>
      <c r="AE34" s="124"/>
      <c r="AF34" s="124"/>
      <c r="AG34" s="124"/>
      <c r="AH34" s="18" t="s">
        <v>4797</v>
      </c>
      <c r="AI34" s="18" t="s">
        <v>4798</v>
      </c>
      <c r="AJ34" s="18" t="s">
        <v>4799</v>
      </c>
      <c r="AK34" s="18" t="s">
        <v>4800</v>
      </c>
      <c r="AL34" s="18" t="s">
        <v>4801</v>
      </c>
      <c r="AM34" s="18" t="s">
        <v>4349</v>
      </c>
      <c r="AN34" s="18" t="s">
        <v>4802</v>
      </c>
      <c r="AO34" s="18" t="s">
        <v>4387</v>
      </c>
      <c r="AP34" s="124"/>
      <c r="AQ34" s="18" t="s">
        <v>4803</v>
      </c>
      <c r="AR34" s="18" t="s">
        <v>4804</v>
      </c>
      <c r="AS34" s="18" t="s">
        <v>4514</v>
      </c>
      <c r="AT34" s="18" t="s">
        <v>4805</v>
      </c>
      <c r="AU34" s="124"/>
      <c r="AV34" s="124"/>
      <c r="AW34" s="18" t="s">
        <v>3960</v>
      </c>
      <c r="AX34" s="18" t="s">
        <v>4806</v>
      </c>
      <c r="AY34" s="18" t="s">
        <v>4354</v>
      </c>
      <c r="AZ34" s="18" t="s">
        <v>4786</v>
      </c>
      <c r="BA34" s="124"/>
      <c r="BB34" s="124"/>
      <c r="BC34" s="124"/>
      <c r="BD34" s="124"/>
      <c r="BE34" s="18" t="s">
        <v>4807</v>
      </c>
      <c r="BF34" s="124"/>
      <c r="BG34" s="124"/>
    </row>
    <row r="35" spans="1:59" x14ac:dyDescent="0.25">
      <c r="A35" s="124" t="s">
        <v>3756</v>
      </c>
      <c r="B35" s="124"/>
      <c r="C35" s="124" t="s">
        <v>4788</v>
      </c>
      <c r="D35" s="124"/>
      <c r="E35" s="124"/>
      <c r="F35" s="124" t="s">
        <v>4349</v>
      </c>
      <c r="G35" s="124" t="s">
        <v>4808</v>
      </c>
      <c r="H35" s="124" t="s">
        <v>4397</v>
      </c>
      <c r="I35" s="124"/>
      <c r="J35" s="124"/>
      <c r="K35" s="124"/>
      <c r="L35" s="124" t="s">
        <v>4397</v>
      </c>
      <c r="M35" s="124" t="s">
        <v>4360</v>
      </c>
      <c r="N35" s="124"/>
      <c r="O35" s="124" t="s">
        <v>4809</v>
      </c>
      <c r="P35" s="124" t="s">
        <v>4006</v>
      </c>
      <c r="Q35" s="124" t="s">
        <v>4273</v>
      </c>
      <c r="R35" s="124" t="s">
        <v>4530</v>
      </c>
      <c r="S35" s="124" t="s">
        <v>4191</v>
      </c>
      <c r="T35" s="124" t="s">
        <v>4200</v>
      </c>
      <c r="U35" s="124" t="s">
        <v>4810</v>
      </c>
      <c r="V35" s="124"/>
      <c r="W35" s="124"/>
      <c r="X35" s="124"/>
      <c r="Y35" s="124" t="s">
        <v>4811</v>
      </c>
      <c r="Z35" s="124" t="s">
        <v>4812</v>
      </c>
      <c r="AA35" s="124" t="s">
        <v>4813</v>
      </c>
      <c r="AB35" s="124" t="s">
        <v>3924</v>
      </c>
      <c r="AC35" s="124" t="s">
        <v>4358</v>
      </c>
      <c r="AD35" s="124" t="s">
        <v>4814</v>
      </c>
      <c r="AE35" s="124"/>
      <c r="AF35" s="124"/>
      <c r="AG35" s="124"/>
      <c r="AH35" s="124"/>
      <c r="AI35" s="124" t="s">
        <v>4815</v>
      </c>
      <c r="AJ35" s="124" t="s">
        <v>4816</v>
      </c>
      <c r="AK35" s="124" t="s">
        <v>4817</v>
      </c>
      <c r="AL35" s="124" t="s">
        <v>4419</v>
      </c>
      <c r="AM35" s="124" t="s">
        <v>4387</v>
      </c>
      <c r="AN35" s="124" t="s">
        <v>4021</v>
      </c>
      <c r="AO35" s="124" t="s">
        <v>4818</v>
      </c>
      <c r="AP35" s="124"/>
      <c r="AQ35" s="124" t="s">
        <v>4589</v>
      </c>
      <c r="AR35" s="124" t="s">
        <v>4819</v>
      </c>
      <c r="AS35" s="124" t="s">
        <v>4006</v>
      </c>
      <c r="AT35" s="124" t="s">
        <v>4144</v>
      </c>
      <c r="AU35" s="124"/>
      <c r="AV35" s="124"/>
      <c r="AW35" s="124" t="s">
        <v>4182</v>
      </c>
      <c r="AX35" s="124" t="s">
        <v>4820</v>
      </c>
      <c r="AY35" s="124" t="s">
        <v>4821</v>
      </c>
      <c r="AZ35" s="124" t="s">
        <v>4822</v>
      </c>
      <c r="BA35" s="124"/>
      <c r="BB35" s="124"/>
      <c r="BC35" s="124"/>
      <c r="BD35" s="124"/>
      <c r="BE35" s="124" t="s">
        <v>4823</v>
      </c>
      <c r="BF35" s="124"/>
      <c r="BG35" s="124"/>
    </row>
    <row r="36" spans="1:59" x14ac:dyDescent="0.25">
      <c r="A36" s="18" t="s">
        <v>3759</v>
      </c>
      <c r="B36" s="124"/>
      <c r="C36" s="18" t="s">
        <v>4677</v>
      </c>
      <c r="D36" s="124"/>
      <c r="E36" s="124"/>
      <c r="F36" s="18" t="s">
        <v>4387</v>
      </c>
      <c r="G36" s="18" t="s">
        <v>4824</v>
      </c>
      <c r="H36" s="18" t="s">
        <v>4825</v>
      </c>
      <c r="I36" s="124"/>
      <c r="J36" s="124"/>
      <c r="K36" s="124"/>
      <c r="L36" s="18" t="s">
        <v>4752</v>
      </c>
      <c r="M36" s="18" t="s">
        <v>4826</v>
      </c>
      <c r="N36" s="124"/>
      <c r="O36" s="18" t="s">
        <v>4827</v>
      </c>
      <c r="P36" s="18" t="s">
        <v>4801</v>
      </c>
      <c r="Q36" s="18" t="s">
        <v>4828</v>
      </c>
      <c r="R36" s="18" t="s">
        <v>3960</v>
      </c>
      <c r="S36" s="18" t="s">
        <v>4829</v>
      </c>
      <c r="T36" s="18" t="s">
        <v>4830</v>
      </c>
      <c r="U36" s="18" t="s">
        <v>4831</v>
      </c>
      <c r="V36" s="124"/>
      <c r="W36" s="124"/>
      <c r="X36" s="124"/>
      <c r="Y36" s="18" t="s">
        <v>4832</v>
      </c>
      <c r="Z36" s="18" t="s">
        <v>4833</v>
      </c>
      <c r="AA36" s="18" t="s">
        <v>4834</v>
      </c>
      <c r="AB36" s="18" t="s">
        <v>4835</v>
      </c>
      <c r="AC36" s="18" t="s">
        <v>4836</v>
      </c>
      <c r="AD36" s="18" t="s">
        <v>4837</v>
      </c>
      <c r="AE36" s="124"/>
      <c r="AF36" s="124"/>
      <c r="AG36" s="124"/>
      <c r="AH36" s="124"/>
      <c r="AI36" s="18" t="s">
        <v>4838</v>
      </c>
      <c r="AJ36" s="18" t="s">
        <v>3960</v>
      </c>
      <c r="AK36" s="18" t="s">
        <v>4667</v>
      </c>
      <c r="AL36" s="18" t="s">
        <v>4788</v>
      </c>
      <c r="AM36" s="18" t="s">
        <v>4839</v>
      </c>
      <c r="AN36" s="18" t="s">
        <v>4840</v>
      </c>
      <c r="AO36" s="18" t="s">
        <v>4841</v>
      </c>
      <c r="AP36" s="124"/>
      <c r="AQ36" s="18" t="s">
        <v>4842</v>
      </c>
      <c r="AR36" s="18" t="s">
        <v>4349</v>
      </c>
      <c r="AS36" s="18" t="s">
        <v>4843</v>
      </c>
      <c r="AT36" s="18" t="s">
        <v>4844</v>
      </c>
      <c r="AU36" s="124"/>
      <c r="AV36" s="124"/>
      <c r="AW36" s="18" t="s">
        <v>4689</v>
      </c>
      <c r="AX36" s="18" t="s">
        <v>4845</v>
      </c>
      <c r="AY36" s="18" t="s">
        <v>4846</v>
      </c>
      <c r="AZ36" s="18" t="s">
        <v>4111</v>
      </c>
      <c r="BA36" s="124"/>
      <c r="BB36" s="124"/>
      <c r="BC36" s="124"/>
      <c r="BD36" s="124"/>
      <c r="BE36" s="18" t="s">
        <v>4847</v>
      </c>
      <c r="BF36" s="124"/>
      <c r="BG36" s="124"/>
    </row>
    <row r="37" spans="1:59" x14ac:dyDescent="0.25">
      <c r="A37" s="124" t="s">
        <v>3776</v>
      </c>
      <c r="B37" s="124"/>
      <c r="C37" s="124" t="s">
        <v>4349</v>
      </c>
      <c r="D37" s="124"/>
      <c r="E37" s="124"/>
      <c r="F37" s="124" t="s">
        <v>4201</v>
      </c>
      <c r="G37" s="124" t="s">
        <v>4848</v>
      </c>
      <c r="H37" s="124" t="s">
        <v>4849</v>
      </c>
      <c r="I37" s="124"/>
      <c r="J37" s="124"/>
      <c r="K37" s="124"/>
      <c r="L37" s="124" t="s">
        <v>4850</v>
      </c>
      <c r="M37" s="124" t="s">
        <v>4020</v>
      </c>
      <c r="N37" s="124"/>
      <c r="O37" s="124" t="s">
        <v>4798</v>
      </c>
      <c r="P37" s="124" t="s">
        <v>4851</v>
      </c>
      <c r="Q37" s="124" t="s">
        <v>4349</v>
      </c>
      <c r="R37" s="124" t="s">
        <v>4100</v>
      </c>
      <c r="S37" s="124" t="s">
        <v>4852</v>
      </c>
      <c r="T37" s="124" t="s">
        <v>4530</v>
      </c>
      <c r="U37" s="124" t="s">
        <v>4853</v>
      </c>
      <c r="V37" s="124"/>
      <c r="W37" s="124"/>
      <c r="X37" s="124"/>
      <c r="Y37" s="124" t="s">
        <v>4231</v>
      </c>
      <c r="Z37" s="124" t="s">
        <v>4854</v>
      </c>
      <c r="AA37" s="124" t="s">
        <v>4786</v>
      </c>
      <c r="AB37" s="124" t="s">
        <v>3960</v>
      </c>
      <c r="AC37" s="124" t="s">
        <v>4855</v>
      </c>
      <c r="AD37" s="124" t="s">
        <v>4164</v>
      </c>
      <c r="AE37" s="124"/>
      <c r="AF37" s="124"/>
      <c r="AG37" s="124"/>
      <c r="AH37" s="124"/>
      <c r="AI37" s="124" t="s">
        <v>4165</v>
      </c>
      <c r="AJ37" s="124" t="s">
        <v>4856</v>
      </c>
      <c r="AK37" s="124" t="s">
        <v>4857</v>
      </c>
      <c r="AL37" s="124" t="s">
        <v>4858</v>
      </c>
      <c r="AM37" s="124" t="s">
        <v>4859</v>
      </c>
      <c r="AN37" s="124" t="s">
        <v>4860</v>
      </c>
      <c r="AO37" s="124" t="s">
        <v>4707</v>
      </c>
      <c r="AP37" s="124"/>
      <c r="AQ37" s="124" t="s">
        <v>4861</v>
      </c>
      <c r="AR37" s="124" t="s">
        <v>4862</v>
      </c>
      <c r="AS37" s="124" t="s">
        <v>4801</v>
      </c>
      <c r="AT37" s="124" t="s">
        <v>4134</v>
      </c>
      <c r="AU37" s="124"/>
      <c r="AV37" s="124"/>
      <c r="AW37" s="124" t="s">
        <v>4118</v>
      </c>
      <c r="AX37" s="124" t="s">
        <v>4863</v>
      </c>
      <c r="AY37" s="124" t="s">
        <v>4864</v>
      </c>
      <c r="AZ37" s="124" t="s">
        <v>4865</v>
      </c>
      <c r="BA37" s="124"/>
      <c r="BB37" s="124"/>
      <c r="BC37" s="124"/>
      <c r="BD37" s="124"/>
      <c r="BE37" s="124" t="s">
        <v>4866</v>
      </c>
      <c r="BF37" s="124"/>
      <c r="BG37" s="124"/>
    </row>
    <row r="38" spans="1:59" x14ac:dyDescent="0.25">
      <c r="A38" s="18" t="s">
        <v>3778</v>
      </c>
      <c r="B38" s="124"/>
      <c r="C38" s="18" t="s">
        <v>4387</v>
      </c>
      <c r="D38" s="124"/>
      <c r="E38" s="124"/>
      <c r="F38" s="18" t="s">
        <v>4786</v>
      </c>
      <c r="G38" s="18" t="s">
        <v>4867</v>
      </c>
      <c r="H38" s="18" t="s">
        <v>4868</v>
      </c>
      <c r="I38" s="124"/>
      <c r="J38" s="124"/>
      <c r="K38" s="124"/>
      <c r="L38" s="18" t="s">
        <v>4869</v>
      </c>
      <c r="M38" s="18" t="s">
        <v>4369</v>
      </c>
      <c r="N38" s="124"/>
      <c r="O38" s="18" t="s">
        <v>4870</v>
      </c>
      <c r="P38" s="18" t="s">
        <v>4788</v>
      </c>
      <c r="Q38" s="18" t="s">
        <v>4663</v>
      </c>
      <c r="R38" s="18" t="s">
        <v>4489</v>
      </c>
      <c r="S38" s="18" t="s">
        <v>4591</v>
      </c>
      <c r="T38" s="18" t="s">
        <v>3960</v>
      </c>
      <c r="U38" s="18" t="s">
        <v>4871</v>
      </c>
      <c r="V38" s="124"/>
      <c r="W38" s="124"/>
      <c r="X38" s="124"/>
      <c r="Y38" s="18" t="s">
        <v>4872</v>
      </c>
      <c r="Z38" s="18" t="s">
        <v>4873</v>
      </c>
      <c r="AA38" s="18" t="s">
        <v>4874</v>
      </c>
      <c r="AB38" s="18" t="s">
        <v>4875</v>
      </c>
      <c r="AC38" s="18" t="s">
        <v>4876</v>
      </c>
      <c r="AD38" s="18" t="s">
        <v>4877</v>
      </c>
      <c r="AE38" s="124"/>
      <c r="AF38" s="124"/>
      <c r="AG38" s="124"/>
      <c r="AH38" s="124"/>
      <c r="AI38" s="18" t="s">
        <v>4198</v>
      </c>
      <c r="AJ38" s="18" t="s">
        <v>4878</v>
      </c>
      <c r="AK38" s="18" t="s">
        <v>4879</v>
      </c>
      <c r="AL38" s="18" t="s">
        <v>4880</v>
      </c>
      <c r="AM38" s="18" t="s">
        <v>4881</v>
      </c>
      <c r="AN38" s="124"/>
      <c r="AO38" s="18" t="s">
        <v>4882</v>
      </c>
      <c r="AP38" s="124"/>
      <c r="AQ38" s="18" t="s">
        <v>4883</v>
      </c>
      <c r="AR38" s="18" t="s">
        <v>4813</v>
      </c>
      <c r="AS38" s="18" t="s">
        <v>4884</v>
      </c>
      <c r="AT38" s="18" t="s">
        <v>4170</v>
      </c>
      <c r="AU38" s="124"/>
      <c r="AV38" s="124"/>
      <c r="AW38" s="18" t="s">
        <v>4885</v>
      </c>
      <c r="AX38" s="18" t="s">
        <v>4886</v>
      </c>
      <c r="AY38" s="18" t="s">
        <v>4887</v>
      </c>
      <c r="AZ38" s="18" t="s">
        <v>4888</v>
      </c>
      <c r="BA38" s="124"/>
      <c r="BB38" s="124"/>
      <c r="BC38" s="124"/>
      <c r="BD38" s="124"/>
      <c r="BE38" s="18" t="s">
        <v>4889</v>
      </c>
      <c r="BF38" s="124"/>
      <c r="BG38" s="124"/>
    </row>
    <row r="39" spans="1:59" x14ac:dyDescent="0.25">
      <c r="A39" s="124" t="s">
        <v>3780</v>
      </c>
      <c r="B39" s="124"/>
      <c r="C39" s="124" t="s">
        <v>4874</v>
      </c>
      <c r="D39" s="124"/>
      <c r="E39" s="124"/>
      <c r="F39" s="124" t="s">
        <v>4882</v>
      </c>
      <c r="G39" s="124" t="s">
        <v>4890</v>
      </c>
      <c r="H39" s="124" t="s">
        <v>4111</v>
      </c>
      <c r="I39" s="124"/>
      <c r="J39" s="124"/>
      <c r="K39" s="124"/>
      <c r="L39" s="124" t="s">
        <v>4629</v>
      </c>
      <c r="M39" s="124" t="s">
        <v>4891</v>
      </c>
      <c r="N39" s="124"/>
      <c r="O39" s="124" t="s">
        <v>4892</v>
      </c>
      <c r="P39" s="124" t="s">
        <v>4893</v>
      </c>
      <c r="Q39" s="124" t="s">
        <v>4894</v>
      </c>
      <c r="R39" s="124" t="s">
        <v>4753</v>
      </c>
      <c r="S39" s="124" t="s">
        <v>4514</v>
      </c>
      <c r="T39" s="124" t="s">
        <v>4437</v>
      </c>
      <c r="U39" s="124" t="s">
        <v>4895</v>
      </c>
      <c r="V39" s="124"/>
      <c r="W39" s="124"/>
      <c r="X39" s="124"/>
      <c r="Y39" s="124" t="s">
        <v>4349</v>
      </c>
      <c r="Z39" s="124" t="s">
        <v>4397</v>
      </c>
      <c r="AA39" s="124" t="s">
        <v>4896</v>
      </c>
      <c r="AB39" s="124" t="s">
        <v>4897</v>
      </c>
      <c r="AC39" s="124" t="s">
        <v>4898</v>
      </c>
      <c r="AD39" s="124" t="s">
        <v>4191</v>
      </c>
      <c r="AE39" s="124"/>
      <c r="AF39" s="124"/>
      <c r="AG39" s="124"/>
      <c r="AH39" s="124"/>
      <c r="AI39" s="124" t="s">
        <v>4899</v>
      </c>
      <c r="AJ39" s="124" t="s">
        <v>3993</v>
      </c>
      <c r="AK39" s="124" t="s">
        <v>4900</v>
      </c>
      <c r="AL39" s="124" t="s">
        <v>4627</v>
      </c>
      <c r="AM39" s="124" t="s">
        <v>4760</v>
      </c>
      <c r="AN39" s="124"/>
      <c r="AO39" s="124" t="s">
        <v>4901</v>
      </c>
      <c r="AP39" s="124"/>
      <c r="AQ39" s="124" t="s">
        <v>4902</v>
      </c>
      <c r="AR39" s="124" t="s">
        <v>4903</v>
      </c>
      <c r="AS39" s="124" t="s">
        <v>4904</v>
      </c>
      <c r="AT39" s="124" t="s">
        <v>4905</v>
      </c>
      <c r="AU39" s="124"/>
      <c r="AV39" s="124"/>
      <c r="AW39" s="124" t="s">
        <v>4906</v>
      </c>
      <c r="AX39" s="124" t="s">
        <v>4907</v>
      </c>
      <c r="AY39" s="124" t="s">
        <v>4908</v>
      </c>
      <c r="AZ39" s="124" t="s">
        <v>4909</v>
      </c>
      <c r="BA39" s="124"/>
      <c r="BB39" s="124"/>
      <c r="BC39" s="124"/>
      <c r="BD39" s="124"/>
      <c r="BE39" s="124" t="s">
        <v>4910</v>
      </c>
      <c r="BF39" s="124"/>
      <c r="BG39" s="124"/>
    </row>
    <row r="40" spans="1:59" x14ac:dyDescent="0.25">
      <c r="A40" s="18" t="s">
        <v>3782</v>
      </c>
      <c r="B40" s="124"/>
      <c r="C40" s="18" t="s">
        <v>4896</v>
      </c>
      <c r="D40" s="124"/>
      <c r="E40" s="124"/>
      <c r="F40" s="18" t="s">
        <v>4752</v>
      </c>
      <c r="G40" s="18" t="s">
        <v>4911</v>
      </c>
      <c r="H40" s="18" t="s">
        <v>4573</v>
      </c>
      <c r="I40" s="124"/>
      <c r="J40" s="124"/>
      <c r="K40" s="124"/>
      <c r="L40" s="18" t="s">
        <v>4658</v>
      </c>
      <c r="M40" s="18" t="s">
        <v>4260</v>
      </c>
      <c r="N40" s="124"/>
      <c r="O40" s="18" t="s">
        <v>4912</v>
      </c>
      <c r="P40" s="18" t="s">
        <v>4349</v>
      </c>
      <c r="Q40" s="18" t="s">
        <v>4387</v>
      </c>
      <c r="R40" s="18" t="s">
        <v>4913</v>
      </c>
      <c r="S40" s="18" t="s">
        <v>4728</v>
      </c>
      <c r="T40" s="18" t="s">
        <v>4378</v>
      </c>
      <c r="U40" s="18" t="s">
        <v>4914</v>
      </c>
      <c r="V40" s="124"/>
      <c r="W40" s="124"/>
      <c r="X40" s="124"/>
      <c r="Y40" s="18" t="s">
        <v>4915</v>
      </c>
      <c r="Z40" s="18" t="s">
        <v>4916</v>
      </c>
      <c r="AA40" s="18" t="s">
        <v>4882</v>
      </c>
      <c r="AB40" s="18" t="s">
        <v>4489</v>
      </c>
      <c r="AC40" s="18" t="s">
        <v>4917</v>
      </c>
      <c r="AD40" s="18" t="s">
        <v>4852</v>
      </c>
      <c r="AE40" s="124"/>
      <c r="AF40" s="124"/>
      <c r="AG40" s="124"/>
      <c r="AH40" s="124"/>
      <c r="AI40" s="18" t="s">
        <v>4918</v>
      </c>
      <c r="AJ40" s="18" t="s">
        <v>4919</v>
      </c>
      <c r="AK40" s="18" t="s">
        <v>4920</v>
      </c>
      <c r="AL40" s="18" t="s">
        <v>4766</v>
      </c>
      <c r="AM40" s="18" t="s">
        <v>4921</v>
      </c>
      <c r="AN40" s="124"/>
      <c r="AO40" s="18" t="s">
        <v>4922</v>
      </c>
      <c r="AP40" s="124"/>
      <c r="AQ40" s="18" t="s">
        <v>4923</v>
      </c>
      <c r="AR40" s="18" t="s">
        <v>4397</v>
      </c>
      <c r="AS40" s="18" t="s">
        <v>4851</v>
      </c>
      <c r="AT40" s="18" t="s">
        <v>4130</v>
      </c>
      <c r="AU40" s="124"/>
      <c r="AV40" s="124"/>
      <c r="AW40" s="18" t="s">
        <v>4489</v>
      </c>
      <c r="AX40" s="18" t="s">
        <v>4924</v>
      </c>
      <c r="AY40" s="18" t="s">
        <v>4925</v>
      </c>
      <c r="AZ40" s="18" t="s">
        <v>4926</v>
      </c>
      <c r="BA40" s="124"/>
      <c r="BB40" s="124"/>
      <c r="BC40" s="124"/>
      <c r="BD40" s="124"/>
      <c r="BE40" s="18" t="s">
        <v>4927</v>
      </c>
      <c r="BF40" s="124"/>
      <c r="BG40" s="124"/>
    </row>
    <row r="41" spans="1:59" x14ac:dyDescent="0.25">
      <c r="A41" s="124" t="s">
        <v>3786</v>
      </c>
      <c r="B41" s="124"/>
      <c r="C41" s="124" t="s">
        <v>4882</v>
      </c>
      <c r="D41" s="124"/>
      <c r="E41" s="124"/>
      <c r="F41" s="124" t="s">
        <v>4111</v>
      </c>
      <c r="G41" s="124" t="s">
        <v>4928</v>
      </c>
      <c r="H41" s="124" t="s">
        <v>4929</v>
      </c>
      <c r="I41" s="124"/>
      <c r="J41" s="124"/>
      <c r="K41" s="124"/>
      <c r="L41" s="124" t="s">
        <v>4930</v>
      </c>
      <c r="M41" s="124" t="s">
        <v>4931</v>
      </c>
      <c r="N41" s="124"/>
      <c r="O41" s="124" t="s">
        <v>4932</v>
      </c>
      <c r="P41" s="124" t="s">
        <v>4663</v>
      </c>
      <c r="Q41" s="124" t="s">
        <v>4933</v>
      </c>
      <c r="R41" s="124" t="s">
        <v>4514</v>
      </c>
      <c r="S41" s="124" t="s">
        <v>4934</v>
      </c>
      <c r="T41" s="124" t="s">
        <v>4935</v>
      </c>
      <c r="U41" s="124" t="s">
        <v>4936</v>
      </c>
      <c r="V41" s="124"/>
      <c r="W41" s="124"/>
      <c r="X41" s="124"/>
      <c r="Y41" s="124" t="s">
        <v>4937</v>
      </c>
      <c r="Z41" s="124" t="s">
        <v>4938</v>
      </c>
      <c r="AA41" s="124" t="s">
        <v>4939</v>
      </c>
      <c r="AB41" s="124" t="s">
        <v>4753</v>
      </c>
      <c r="AC41" s="124" t="s">
        <v>4940</v>
      </c>
      <c r="AD41" s="124" t="s">
        <v>4941</v>
      </c>
      <c r="AE41" s="124"/>
      <c r="AF41" s="124"/>
      <c r="AG41" s="124"/>
      <c r="AH41" s="124"/>
      <c r="AI41" s="124" t="s">
        <v>4942</v>
      </c>
      <c r="AJ41" s="124" t="s">
        <v>4489</v>
      </c>
      <c r="AK41" s="124" t="s">
        <v>4943</v>
      </c>
      <c r="AL41" s="124" t="s">
        <v>4349</v>
      </c>
      <c r="AM41" s="124" t="s">
        <v>4944</v>
      </c>
      <c r="AN41" s="124"/>
      <c r="AO41" s="124" t="s">
        <v>4945</v>
      </c>
      <c r="AP41" s="124"/>
      <c r="AQ41" s="124" t="s">
        <v>4920</v>
      </c>
      <c r="AR41" s="124" t="s">
        <v>4882</v>
      </c>
      <c r="AS41" s="124" t="s">
        <v>4788</v>
      </c>
      <c r="AT41" s="124" t="s">
        <v>4946</v>
      </c>
      <c r="AU41" s="124"/>
      <c r="AV41" s="124"/>
      <c r="AW41" s="124" t="s">
        <v>4947</v>
      </c>
      <c r="AX41" s="124"/>
      <c r="AY41" s="124" t="s">
        <v>4942</v>
      </c>
      <c r="AZ41" s="124" t="s">
        <v>4948</v>
      </c>
      <c r="BA41" s="124"/>
      <c r="BB41" s="124"/>
      <c r="BC41" s="124"/>
      <c r="BD41" s="124"/>
      <c r="BE41" s="124" t="s">
        <v>4949</v>
      </c>
      <c r="BF41" s="124"/>
      <c r="BG41" s="124"/>
    </row>
    <row r="42" spans="1:59" x14ac:dyDescent="0.25">
      <c r="A42" s="18" t="s">
        <v>3788</v>
      </c>
      <c r="B42" s="124"/>
      <c r="C42" s="18" t="s">
        <v>4752</v>
      </c>
      <c r="D42" s="124"/>
      <c r="E42" s="124"/>
      <c r="F42" s="18" t="s">
        <v>4950</v>
      </c>
      <c r="G42" s="18" t="s">
        <v>4951</v>
      </c>
      <c r="H42" s="18" t="s">
        <v>4221</v>
      </c>
      <c r="I42" s="124"/>
      <c r="J42" s="124"/>
      <c r="K42" s="124"/>
      <c r="L42" s="18" t="s">
        <v>4589</v>
      </c>
      <c r="M42" s="18" t="s">
        <v>4702</v>
      </c>
      <c r="N42" s="124"/>
      <c r="O42" s="18" t="s">
        <v>4499</v>
      </c>
      <c r="P42" s="18" t="s">
        <v>4387</v>
      </c>
      <c r="Q42" s="18" t="s">
        <v>4201</v>
      </c>
      <c r="R42" s="18" t="s">
        <v>4006</v>
      </c>
      <c r="S42" s="18" t="s">
        <v>4750</v>
      </c>
      <c r="T42" s="18" t="s">
        <v>4191</v>
      </c>
      <c r="U42" s="18" t="s">
        <v>4952</v>
      </c>
      <c r="V42" s="124"/>
      <c r="W42" s="124"/>
      <c r="X42" s="124"/>
      <c r="Y42" s="18" t="s">
        <v>3825</v>
      </c>
      <c r="Z42" s="18" t="s">
        <v>4111</v>
      </c>
      <c r="AA42" s="18" t="s">
        <v>4752</v>
      </c>
      <c r="AB42" s="18" t="s">
        <v>4419</v>
      </c>
      <c r="AC42" s="18" t="s">
        <v>4953</v>
      </c>
      <c r="AD42" s="18" t="s">
        <v>4514</v>
      </c>
      <c r="AE42" s="124"/>
      <c r="AF42" s="124"/>
      <c r="AG42" s="124"/>
      <c r="AH42" s="124"/>
      <c r="AI42" s="18" t="s">
        <v>4954</v>
      </c>
      <c r="AJ42" s="18" t="s">
        <v>4955</v>
      </c>
      <c r="AK42" s="18" t="s">
        <v>4956</v>
      </c>
      <c r="AL42" s="18" t="s">
        <v>4387</v>
      </c>
      <c r="AM42" s="18" t="s">
        <v>4111</v>
      </c>
      <c r="AN42" s="124"/>
      <c r="AO42" s="18" t="s">
        <v>4957</v>
      </c>
      <c r="AP42" s="124"/>
      <c r="AQ42" s="18" t="s">
        <v>4958</v>
      </c>
      <c r="AR42" s="18" t="s">
        <v>4111</v>
      </c>
      <c r="AS42" s="18" t="s">
        <v>4959</v>
      </c>
      <c r="AT42" s="18" t="s">
        <v>4960</v>
      </c>
      <c r="AU42" s="124"/>
      <c r="AV42" s="124"/>
      <c r="AW42" s="18" t="s">
        <v>4961</v>
      </c>
      <c r="AX42" s="124"/>
      <c r="AY42" s="18" t="s">
        <v>4962</v>
      </c>
      <c r="AZ42" s="18" t="s">
        <v>4963</v>
      </c>
      <c r="BA42" s="124"/>
      <c r="BB42" s="124"/>
      <c r="BC42" s="124"/>
      <c r="BD42" s="124"/>
      <c r="BE42" s="18" t="s">
        <v>4964</v>
      </c>
      <c r="BF42" s="124"/>
      <c r="BG42" s="124"/>
    </row>
    <row r="43" spans="1:59" x14ac:dyDescent="0.25">
      <c r="A43" s="124" t="s">
        <v>3790</v>
      </c>
      <c r="B43" s="124"/>
      <c r="C43" s="124" t="s">
        <v>4965</v>
      </c>
      <c r="D43" s="124"/>
      <c r="E43" s="124"/>
      <c r="F43" s="124" t="s">
        <v>4573</v>
      </c>
      <c r="G43" s="124" t="s">
        <v>4966</v>
      </c>
      <c r="H43" s="124" t="s">
        <v>4967</v>
      </c>
      <c r="I43" s="124"/>
      <c r="J43" s="124"/>
      <c r="K43" s="124"/>
      <c r="L43" s="124" t="s">
        <v>4968</v>
      </c>
      <c r="M43" s="124" t="s">
        <v>4219</v>
      </c>
      <c r="N43" s="124"/>
      <c r="O43" s="124" t="s">
        <v>4969</v>
      </c>
      <c r="P43" s="124" t="s">
        <v>4970</v>
      </c>
      <c r="Q43" s="124" t="s">
        <v>4077</v>
      </c>
      <c r="R43" s="124" t="s">
        <v>4801</v>
      </c>
      <c r="S43" s="124" t="s">
        <v>4971</v>
      </c>
      <c r="T43" s="124" t="s">
        <v>4972</v>
      </c>
      <c r="U43" s="124" t="s">
        <v>4973</v>
      </c>
      <c r="V43" s="124"/>
      <c r="W43" s="124"/>
      <c r="X43" s="124"/>
      <c r="Y43" s="124" t="s">
        <v>4974</v>
      </c>
      <c r="Z43" s="124" t="s">
        <v>4188</v>
      </c>
      <c r="AA43" s="124" t="s">
        <v>4975</v>
      </c>
      <c r="AB43" s="124" t="s">
        <v>4788</v>
      </c>
      <c r="AC43" s="124" t="s">
        <v>4920</v>
      </c>
      <c r="AD43" s="124" t="s">
        <v>4976</v>
      </c>
      <c r="AE43" s="124"/>
      <c r="AF43" s="124"/>
      <c r="AG43" s="124"/>
      <c r="AH43" s="124"/>
      <c r="AI43" s="124" t="s">
        <v>4977</v>
      </c>
      <c r="AJ43" s="124" t="s">
        <v>4961</v>
      </c>
      <c r="AK43" s="124" t="s">
        <v>4420</v>
      </c>
      <c r="AL43" s="124" t="s">
        <v>4077</v>
      </c>
      <c r="AM43" s="124" t="s">
        <v>4573</v>
      </c>
      <c r="AN43" s="124"/>
      <c r="AO43" s="124" t="s">
        <v>4978</v>
      </c>
      <c r="AP43" s="124"/>
      <c r="AQ43" s="124" t="s">
        <v>4979</v>
      </c>
      <c r="AR43" s="124" t="s">
        <v>4980</v>
      </c>
      <c r="AS43" s="124" t="s">
        <v>4677</v>
      </c>
      <c r="AT43" s="124" t="s">
        <v>4981</v>
      </c>
      <c r="AU43" s="124"/>
      <c r="AV43" s="124"/>
      <c r="AW43" s="124" t="s">
        <v>4982</v>
      </c>
      <c r="AX43" s="124"/>
      <c r="AY43" s="124" t="s">
        <v>4983</v>
      </c>
      <c r="AZ43" s="124" t="s">
        <v>4681</v>
      </c>
      <c r="BA43" s="124"/>
      <c r="BB43" s="124"/>
      <c r="BC43" s="124"/>
      <c r="BD43" s="124"/>
      <c r="BE43" s="124" t="s">
        <v>4984</v>
      </c>
      <c r="BF43" s="124"/>
      <c r="BG43" s="124"/>
    </row>
    <row r="44" spans="1:59" x14ac:dyDescent="0.25">
      <c r="A44" s="18" t="s">
        <v>3792</v>
      </c>
      <c r="B44" s="124"/>
      <c r="C44" s="18" t="s">
        <v>4985</v>
      </c>
      <c r="D44" s="124"/>
      <c r="E44" s="124"/>
      <c r="F44" s="18" t="s">
        <v>4986</v>
      </c>
      <c r="G44" s="18" t="s">
        <v>4987</v>
      </c>
      <c r="H44" s="18" t="s">
        <v>4988</v>
      </c>
      <c r="I44" s="124"/>
      <c r="J44" s="124"/>
      <c r="K44" s="124"/>
      <c r="L44" s="18" t="s">
        <v>4989</v>
      </c>
      <c r="M44" s="18" t="s">
        <v>4370</v>
      </c>
      <c r="N44" s="124"/>
      <c r="O44" s="18" t="s">
        <v>4990</v>
      </c>
      <c r="P44" s="18" t="s">
        <v>4991</v>
      </c>
      <c r="Q44" s="18" t="s">
        <v>4992</v>
      </c>
      <c r="R44" s="18" t="s">
        <v>4419</v>
      </c>
      <c r="S44" s="18" t="s">
        <v>4349</v>
      </c>
      <c r="T44" s="18" t="s">
        <v>4906</v>
      </c>
      <c r="U44" s="18" t="s">
        <v>4993</v>
      </c>
      <c r="V44" s="124"/>
      <c r="W44" s="124"/>
      <c r="X44" s="124"/>
      <c r="Y44" s="18" t="s">
        <v>4397</v>
      </c>
      <c r="Z44" s="18" t="s">
        <v>4994</v>
      </c>
      <c r="AA44" s="18" t="s">
        <v>4111</v>
      </c>
      <c r="AB44" s="18" t="s">
        <v>4995</v>
      </c>
      <c r="AC44" s="18" t="s">
        <v>4563</v>
      </c>
      <c r="AD44" s="18" t="s">
        <v>4996</v>
      </c>
      <c r="AE44" s="124"/>
      <c r="AF44" s="124"/>
      <c r="AG44" s="124"/>
      <c r="AH44" s="124"/>
      <c r="AI44" s="18" t="s">
        <v>4997</v>
      </c>
      <c r="AJ44" s="18" t="s">
        <v>4998</v>
      </c>
      <c r="AK44" s="18" t="s">
        <v>4999</v>
      </c>
      <c r="AL44" s="18" t="s">
        <v>4397</v>
      </c>
      <c r="AM44" s="18" t="s">
        <v>5000</v>
      </c>
      <c r="AN44" s="124"/>
      <c r="AO44" s="18" t="s">
        <v>4222</v>
      </c>
      <c r="AP44" s="124"/>
      <c r="AQ44" s="18" t="s">
        <v>5001</v>
      </c>
      <c r="AR44" s="18" t="s">
        <v>5002</v>
      </c>
      <c r="AS44" s="18" t="s">
        <v>4655</v>
      </c>
      <c r="AT44" s="18" t="s">
        <v>5003</v>
      </c>
      <c r="AU44" s="124"/>
      <c r="AV44" s="124"/>
      <c r="AW44" s="18" t="s">
        <v>5004</v>
      </c>
      <c r="AX44" s="124"/>
      <c r="AY44" s="18" t="s">
        <v>5005</v>
      </c>
      <c r="AZ44" s="18" t="s">
        <v>5006</v>
      </c>
      <c r="BA44" s="124"/>
      <c r="BB44" s="124"/>
      <c r="BC44" s="124"/>
      <c r="BD44" s="124"/>
      <c r="BE44" s="18" t="s">
        <v>5007</v>
      </c>
      <c r="BF44" s="124"/>
      <c r="BG44" s="124"/>
    </row>
    <row r="45" spans="1:59" x14ac:dyDescent="0.25">
      <c r="A45" s="124" t="s">
        <v>3794</v>
      </c>
      <c r="B45" s="124"/>
      <c r="C45" s="124" t="s">
        <v>5008</v>
      </c>
      <c r="D45" s="124"/>
      <c r="E45" s="124"/>
      <c r="F45" s="124" t="s">
        <v>4658</v>
      </c>
      <c r="G45" s="124" t="s">
        <v>4263</v>
      </c>
      <c r="H45" s="124" t="s">
        <v>5009</v>
      </c>
      <c r="I45" s="124"/>
      <c r="J45" s="124"/>
      <c r="K45" s="124"/>
      <c r="L45" s="124" t="s">
        <v>4681</v>
      </c>
      <c r="M45" s="124" t="s">
        <v>4400</v>
      </c>
      <c r="N45" s="124"/>
      <c r="O45" s="124" t="s">
        <v>4021</v>
      </c>
      <c r="P45" s="124" t="s">
        <v>4201</v>
      </c>
      <c r="Q45" s="124" t="s">
        <v>5010</v>
      </c>
      <c r="R45" s="124" t="s">
        <v>4788</v>
      </c>
      <c r="S45" s="124" t="s">
        <v>4387</v>
      </c>
      <c r="T45" s="124" t="s">
        <v>4574</v>
      </c>
      <c r="U45" s="124" t="s">
        <v>5011</v>
      </c>
      <c r="V45" s="124"/>
      <c r="W45" s="124"/>
      <c r="X45" s="124"/>
      <c r="Y45" s="124" t="s">
        <v>5012</v>
      </c>
      <c r="Z45" s="124" t="s">
        <v>5013</v>
      </c>
      <c r="AA45" s="124" t="s">
        <v>4985</v>
      </c>
      <c r="AB45" s="124" t="s">
        <v>5014</v>
      </c>
      <c r="AC45" s="124" t="s">
        <v>5015</v>
      </c>
      <c r="AD45" s="124" t="s">
        <v>5016</v>
      </c>
      <c r="AE45" s="124"/>
      <c r="AF45" s="124"/>
      <c r="AG45" s="124"/>
      <c r="AH45" s="124"/>
      <c r="AI45" s="124" t="s">
        <v>5017</v>
      </c>
      <c r="AJ45" s="124" t="s">
        <v>4904</v>
      </c>
      <c r="AK45" s="124" t="s">
        <v>5018</v>
      </c>
      <c r="AL45" s="124" t="s">
        <v>4882</v>
      </c>
      <c r="AM45" s="124" t="s">
        <v>5019</v>
      </c>
      <c r="AN45" s="124"/>
      <c r="AO45" s="124" t="s">
        <v>5020</v>
      </c>
      <c r="AP45" s="124"/>
      <c r="AQ45" s="124" t="s">
        <v>4487</v>
      </c>
      <c r="AR45" s="124" t="s">
        <v>5021</v>
      </c>
      <c r="AS45" s="124" t="s">
        <v>4349</v>
      </c>
      <c r="AT45" s="124" t="s">
        <v>5022</v>
      </c>
      <c r="AU45" s="124"/>
      <c r="AV45" s="124"/>
      <c r="AW45" s="124" t="s">
        <v>4788</v>
      </c>
      <c r="AX45" s="124"/>
      <c r="AY45" s="124" t="s">
        <v>5023</v>
      </c>
      <c r="AZ45" s="124" t="s">
        <v>4798</v>
      </c>
      <c r="BA45" s="124"/>
      <c r="BB45" s="124"/>
      <c r="BC45" s="124"/>
      <c r="BD45" s="124"/>
      <c r="BE45" s="124" t="s">
        <v>5024</v>
      </c>
      <c r="BF45" s="124"/>
      <c r="BG45" s="124"/>
    </row>
    <row r="46" spans="1:59" x14ac:dyDescent="0.25">
      <c r="A46" s="18" t="s">
        <v>3796</v>
      </c>
      <c r="B46" s="124"/>
      <c r="C46" s="18" t="s">
        <v>4658</v>
      </c>
      <c r="D46" s="124"/>
      <c r="E46" s="124"/>
      <c r="F46" s="18" t="s">
        <v>4589</v>
      </c>
      <c r="G46" s="18" t="s">
        <v>5025</v>
      </c>
      <c r="H46" s="18" t="s">
        <v>4354</v>
      </c>
      <c r="I46" s="124"/>
      <c r="J46" s="124"/>
      <c r="K46" s="124"/>
      <c r="L46" s="18" t="s">
        <v>4724</v>
      </c>
      <c r="M46" s="18" t="s">
        <v>4323</v>
      </c>
      <c r="N46" s="124"/>
      <c r="O46" s="124"/>
      <c r="P46" s="18" t="s">
        <v>4289</v>
      </c>
      <c r="Q46" s="18" t="s">
        <v>4397</v>
      </c>
      <c r="R46" s="18" t="s">
        <v>4273</v>
      </c>
      <c r="S46" s="18" t="s">
        <v>5026</v>
      </c>
      <c r="T46" s="18" t="s">
        <v>5027</v>
      </c>
      <c r="U46" s="18" t="s">
        <v>5028</v>
      </c>
      <c r="V46" s="124"/>
      <c r="W46" s="124"/>
      <c r="X46" s="124"/>
      <c r="Y46" s="18" t="s">
        <v>5029</v>
      </c>
      <c r="Z46" s="18" t="s">
        <v>4642</v>
      </c>
      <c r="AA46" s="18" t="s">
        <v>4658</v>
      </c>
      <c r="AB46" s="18" t="s">
        <v>4273</v>
      </c>
      <c r="AC46" s="18" t="s">
        <v>5030</v>
      </c>
      <c r="AD46" s="18" t="s">
        <v>5014</v>
      </c>
      <c r="AE46" s="124"/>
      <c r="AF46" s="124"/>
      <c r="AG46" s="124"/>
      <c r="AH46" s="124"/>
      <c r="AI46" s="18" t="s">
        <v>5031</v>
      </c>
      <c r="AJ46" s="18" t="s">
        <v>4851</v>
      </c>
      <c r="AK46" s="18" t="s">
        <v>5032</v>
      </c>
      <c r="AL46" s="18" t="s">
        <v>5033</v>
      </c>
      <c r="AM46" s="18" t="s">
        <v>5034</v>
      </c>
      <c r="AN46" s="124"/>
      <c r="AO46" s="18" t="s">
        <v>4681</v>
      </c>
      <c r="AP46" s="124"/>
      <c r="AQ46" s="18" t="s">
        <v>5035</v>
      </c>
      <c r="AR46" s="18" t="s">
        <v>4642</v>
      </c>
      <c r="AS46" s="18" t="s">
        <v>4387</v>
      </c>
      <c r="AT46" s="18" t="s">
        <v>5036</v>
      </c>
      <c r="AU46" s="124"/>
      <c r="AV46" s="124"/>
      <c r="AW46" s="18" t="s">
        <v>4858</v>
      </c>
      <c r="AX46" s="124"/>
      <c r="AY46" s="18" t="s">
        <v>5037</v>
      </c>
      <c r="AZ46" s="18" t="s">
        <v>5038</v>
      </c>
      <c r="BA46" s="124"/>
      <c r="BB46" s="124"/>
      <c r="BC46" s="124"/>
      <c r="BD46" s="124"/>
      <c r="BE46" s="18" t="s">
        <v>5039</v>
      </c>
      <c r="BF46" s="124"/>
      <c r="BG46" s="124"/>
    </row>
    <row r="47" spans="1:59" x14ac:dyDescent="0.25">
      <c r="A47" s="124" t="s">
        <v>3804</v>
      </c>
      <c r="B47" s="124"/>
      <c r="C47" s="124" t="s">
        <v>5040</v>
      </c>
      <c r="D47" s="124"/>
      <c r="E47" s="124"/>
      <c r="F47" s="124" t="s">
        <v>5041</v>
      </c>
      <c r="G47" s="124" t="s">
        <v>4680</v>
      </c>
      <c r="H47" s="124" t="s">
        <v>4488</v>
      </c>
      <c r="I47" s="124"/>
      <c r="J47" s="124"/>
      <c r="K47" s="124"/>
      <c r="L47" s="124" t="s">
        <v>5042</v>
      </c>
      <c r="M47" s="124" t="s">
        <v>5043</v>
      </c>
      <c r="N47" s="124"/>
      <c r="O47" s="124"/>
      <c r="P47" s="124" t="s">
        <v>5044</v>
      </c>
      <c r="Q47" s="124" t="s">
        <v>5045</v>
      </c>
      <c r="R47" s="124" t="s">
        <v>4085</v>
      </c>
      <c r="S47" s="124" t="s">
        <v>4201</v>
      </c>
      <c r="T47" s="124" t="s">
        <v>4006</v>
      </c>
      <c r="U47" s="124" t="s">
        <v>5046</v>
      </c>
      <c r="V47" s="124"/>
      <c r="W47" s="124"/>
      <c r="X47" s="124"/>
      <c r="Y47" s="124" t="s">
        <v>5047</v>
      </c>
      <c r="Z47" s="124" t="s">
        <v>4968</v>
      </c>
      <c r="AA47" s="124" t="s">
        <v>4589</v>
      </c>
      <c r="AB47" s="124" t="s">
        <v>5048</v>
      </c>
      <c r="AC47" s="124" t="s">
        <v>4420</v>
      </c>
      <c r="AD47" s="124" t="s">
        <v>5049</v>
      </c>
      <c r="AE47" s="124"/>
      <c r="AF47" s="124"/>
      <c r="AG47" s="124"/>
      <c r="AH47" s="124"/>
      <c r="AI47" s="124" t="s">
        <v>5050</v>
      </c>
      <c r="AJ47" s="124" t="s">
        <v>5051</v>
      </c>
      <c r="AK47" s="124" t="s">
        <v>5052</v>
      </c>
      <c r="AL47" s="124" t="s">
        <v>4573</v>
      </c>
      <c r="AM47" s="124" t="s">
        <v>4633</v>
      </c>
      <c r="AN47" s="124"/>
      <c r="AO47" s="124" t="s">
        <v>4338</v>
      </c>
      <c r="AP47" s="124"/>
      <c r="AQ47" s="124" t="s">
        <v>4373</v>
      </c>
      <c r="AR47" s="124" t="s">
        <v>5053</v>
      </c>
      <c r="AS47" s="124" t="s">
        <v>4201</v>
      </c>
      <c r="AT47" s="124" t="s">
        <v>5054</v>
      </c>
      <c r="AU47" s="124"/>
      <c r="AV47" s="124"/>
      <c r="AW47" s="124" t="s">
        <v>5055</v>
      </c>
      <c r="AX47" s="124"/>
      <c r="AY47" s="124" t="s">
        <v>5056</v>
      </c>
      <c r="AZ47" s="124" t="s">
        <v>5057</v>
      </c>
      <c r="BA47" s="124"/>
      <c r="BB47" s="124"/>
      <c r="BC47" s="124"/>
      <c r="BD47" s="124"/>
      <c r="BE47" s="124" t="s">
        <v>5058</v>
      </c>
      <c r="BF47" s="124"/>
      <c r="BG47" s="124"/>
    </row>
    <row r="48" spans="1:59" x14ac:dyDescent="0.25">
      <c r="A48" s="18" t="s">
        <v>3799</v>
      </c>
      <c r="B48" s="124"/>
      <c r="C48" s="18" t="s">
        <v>4589</v>
      </c>
      <c r="D48" s="124"/>
      <c r="E48" s="124"/>
      <c r="F48" s="18" t="s">
        <v>5059</v>
      </c>
      <c r="G48" s="18" t="s">
        <v>5060</v>
      </c>
      <c r="H48" s="18" t="s">
        <v>5061</v>
      </c>
      <c r="I48" s="124"/>
      <c r="J48" s="124"/>
      <c r="K48" s="124"/>
      <c r="L48" s="18" t="s">
        <v>5062</v>
      </c>
      <c r="M48" s="18" t="s">
        <v>5063</v>
      </c>
      <c r="N48" s="124"/>
      <c r="O48" s="124"/>
      <c r="P48" s="18" t="s">
        <v>5064</v>
      </c>
      <c r="Q48" s="18" t="s">
        <v>4882</v>
      </c>
      <c r="R48" s="18" t="s">
        <v>5065</v>
      </c>
      <c r="S48" s="18" t="s">
        <v>5066</v>
      </c>
      <c r="T48" s="18" t="s">
        <v>4801</v>
      </c>
      <c r="U48" s="18" t="s">
        <v>5067</v>
      </c>
      <c r="V48" s="124"/>
      <c r="W48" s="124"/>
      <c r="X48" s="124"/>
      <c r="Y48" s="18" t="s">
        <v>4632</v>
      </c>
      <c r="Z48" s="18" t="s">
        <v>5068</v>
      </c>
      <c r="AA48" s="18" t="s">
        <v>4642</v>
      </c>
      <c r="AB48" s="18" t="s">
        <v>4231</v>
      </c>
      <c r="AC48" s="18" t="s">
        <v>5069</v>
      </c>
      <c r="AD48" s="18" t="s">
        <v>4273</v>
      </c>
      <c r="AE48" s="124"/>
      <c r="AF48" s="124"/>
      <c r="AG48" s="124"/>
      <c r="AH48" s="124"/>
      <c r="AI48" s="18" t="s">
        <v>5070</v>
      </c>
      <c r="AJ48" s="18" t="s">
        <v>5071</v>
      </c>
      <c r="AK48" s="18" t="s">
        <v>5072</v>
      </c>
      <c r="AL48" s="18" t="s">
        <v>5073</v>
      </c>
      <c r="AM48" s="18" t="s">
        <v>5074</v>
      </c>
      <c r="AN48" s="124"/>
      <c r="AO48" s="18" t="s">
        <v>5075</v>
      </c>
      <c r="AP48" s="124"/>
      <c r="AQ48" s="124"/>
      <c r="AR48" s="18" t="s">
        <v>5076</v>
      </c>
      <c r="AS48" s="18" t="s">
        <v>4077</v>
      </c>
      <c r="AT48" s="18" t="s">
        <v>4386</v>
      </c>
      <c r="AU48" s="124"/>
      <c r="AV48" s="124"/>
      <c r="AW48" s="18" t="s">
        <v>5077</v>
      </c>
      <c r="AX48" s="124"/>
      <c r="AY48" s="18" t="s">
        <v>5078</v>
      </c>
      <c r="AZ48" s="18" t="s">
        <v>5079</v>
      </c>
      <c r="BA48" s="124"/>
      <c r="BB48" s="124"/>
      <c r="BC48" s="124"/>
      <c r="BD48" s="124"/>
      <c r="BE48" s="18" t="s">
        <v>5080</v>
      </c>
      <c r="BF48" s="124"/>
      <c r="BG48" s="124"/>
    </row>
    <row r="49" spans="1:59" x14ac:dyDescent="0.25">
      <c r="A49" s="124" t="s">
        <v>3807</v>
      </c>
      <c r="B49" s="124"/>
      <c r="C49" s="124" t="s">
        <v>4642</v>
      </c>
      <c r="D49" s="124"/>
      <c r="E49" s="124"/>
      <c r="F49" s="124" t="s">
        <v>4681</v>
      </c>
      <c r="G49" s="124" t="s">
        <v>5081</v>
      </c>
      <c r="H49" s="124" t="s">
        <v>4358</v>
      </c>
      <c r="I49" s="124"/>
      <c r="J49" s="124"/>
      <c r="K49" s="124"/>
      <c r="L49" s="124" t="s">
        <v>4165</v>
      </c>
      <c r="M49" s="124" t="s">
        <v>3924</v>
      </c>
      <c r="N49" s="124"/>
      <c r="O49" s="124"/>
      <c r="P49" s="124" t="s">
        <v>4077</v>
      </c>
      <c r="Q49" s="124" t="s">
        <v>4658</v>
      </c>
      <c r="R49" s="124" t="s">
        <v>4617</v>
      </c>
      <c r="S49" s="124" t="s">
        <v>5082</v>
      </c>
      <c r="T49" s="124" t="s">
        <v>4976</v>
      </c>
      <c r="U49" s="124" t="s">
        <v>5083</v>
      </c>
      <c r="V49" s="124"/>
      <c r="W49" s="124"/>
      <c r="X49" s="124"/>
      <c r="Y49" s="124" t="s">
        <v>5084</v>
      </c>
      <c r="Z49" s="124" t="s">
        <v>5085</v>
      </c>
      <c r="AA49" s="124" t="s">
        <v>4681</v>
      </c>
      <c r="AB49" s="124" t="s">
        <v>4349</v>
      </c>
      <c r="AC49" s="124" t="s">
        <v>5086</v>
      </c>
      <c r="AD49" s="124" t="s">
        <v>4387</v>
      </c>
      <c r="AE49" s="124"/>
      <c r="AF49" s="124"/>
      <c r="AG49" s="124"/>
      <c r="AH49" s="124"/>
      <c r="AI49" s="124" t="s">
        <v>5087</v>
      </c>
      <c r="AJ49" s="124" t="s">
        <v>4819</v>
      </c>
      <c r="AK49" s="124" t="s">
        <v>5088</v>
      </c>
      <c r="AL49" s="124" t="s">
        <v>5089</v>
      </c>
      <c r="AM49" s="124" t="s">
        <v>4642</v>
      </c>
      <c r="AN49" s="124"/>
      <c r="AO49" s="124" t="s">
        <v>5090</v>
      </c>
      <c r="AP49" s="124"/>
      <c r="AQ49" s="124"/>
      <c r="AR49" s="124" t="s">
        <v>5091</v>
      </c>
      <c r="AS49" s="124" t="s">
        <v>4397</v>
      </c>
      <c r="AT49" s="124" t="s">
        <v>5092</v>
      </c>
      <c r="AU49" s="124"/>
      <c r="AV49" s="124"/>
      <c r="AW49" s="124" t="s">
        <v>5093</v>
      </c>
      <c r="AX49" s="124"/>
      <c r="AY49" s="124" t="s">
        <v>5094</v>
      </c>
      <c r="AZ49" s="124" t="s">
        <v>4667</v>
      </c>
      <c r="BA49" s="124"/>
      <c r="BB49" s="124"/>
      <c r="BC49" s="124"/>
      <c r="BD49" s="124"/>
      <c r="BE49" s="124" t="s">
        <v>5095</v>
      </c>
      <c r="BF49" s="124"/>
      <c r="BG49" s="124"/>
    </row>
    <row r="50" spans="1:59" x14ac:dyDescent="0.25">
      <c r="A50" s="18" t="s">
        <v>3812</v>
      </c>
      <c r="B50" s="124"/>
      <c r="C50" s="18" t="s">
        <v>5096</v>
      </c>
      <c r="D50" s="124"/>
      <c r="E50" s="124"/>
      <c r="F50" s="18" t="s">
        <v>4338</v>
      </c>
      <c r="G50" s="18" t="s">
        <v>5097</v>
      </c>
      <c r="H50" s="18" t="s">
        <v>4855</v>
      </c>
      <c r="I50" s="124"/>
      <c r="J50" s="124"/>
      <c r="K50" s="124"/>
      <c r="L50" s="18" t="s">
        <v>5098</v>
      </c>
      <c r="M50" s="18" t="s">
        <v>5099</v>
      </c>
      <c r="N50" s="124"/>
      <c r="O50" s="124"/>
      <c r="P50" s="18" t="s">
        <v>4397</v>
      </c>
      <c r="Q50" s="18" t="s">
        <v>4589</v>
      </c>
      <c r="R50" s="18" t="s">
        <v>4349</v>
      </c>
      <c r="S50" s="18" t="s">
        <v>4760</v>
      </c>
      <c r="T50" s="18" t="s">
        <v>4419</v>
      </c>
      <c r="U50" s="18" t="s">
        <v>5100</v>
      </c>
      <c r="V50" s="124"/>
      <c r="W50" s="124"/>
      <c r="X50" s="124"/>
      <c r="Y50" s="18" t="s">
        <v>5101</v>
      </c>
      <c r="Z50" s="18" t="s">
        <v>5102</v>
      </c>
      <c r="AA50" s="18" t="s">
        <v>4338</v>
      </c>
      <c r="AB50" s="18" t="s">
        <v>4663</v>
      </c>
      <c r="AC50" s="18" t="s">
        <v>5103</v>
      </c>
      <c r="AD50" s="18" t="s">
        <v>4201</v>
      </c>
      <c r="AE50" s="124"/>
      <c r="AF50" s="124"/>
      <c r="AG50" s="124"/>
      <c r="AH50" s="124"/>
      <c r="AI50" s="18" t="s">
        <v>5104</v>
      </c>
      <c r="AJ50" s="18" t="s">
        <v>5105</v>
      </c>
      <c r="AK50" s="18" t="s">
        <v>5106</v>
      </c>
      <c r="AL50" s="18" t="s">
        <v>4658</v>
      </c>
      <c r="AM50" s="18" t="s">
        <v>5107</v>
      </c>
      <c r="AN50" s="124"/>
      <c r="AO50" s="18" t="s">
        <v>5108</v>
      </c>
      <c r="AP50" s="124"/>
      <c r="AQ50" s="124"/>
      <c r="AR50" s="18" t="s">
        <v>5109</v>
      </c>
      <c r="AS50" s="18" t="s">
        <v>4896</v>
      </c>
      <c r="AT50" s="18" t="s">
        <v>5110</v>
      </c>
      <c r="AU50" s="124"/>
      <c r="AV50" s="124"/>
      <c r="AW50" s="18" t="s">
        <v>5111</v>
      </c>
      <c r="AX50" s="124"/>
      <c r="AY50" s="18" t="s">
        <v>5112</v>
      </c>
      <c r="AZ50" s="18" t="s">
        <v>4662</v>
      </c>
      <c r="BA50" s="124"/>
      <c r="BB50" s="124"/>
      <c r="BC50" s="124"/>
      <c r="BD50" s="124"/>
      <c r="BE50" s="18" t="s">
        <v>5113</v>
      </c>
      <c r="BF50" s="124"/>
      <c r="BG50" s="124"/>
    </row>
    <row r="51" spans="1:59" x14ac:dyDescent="0.25">
      <c r="A51" s="124" t="s">
        <v>3810</v>
      </c>
      <c r="B51" s="124"/>
      <c r="C51" s="124" t="s">
        <v>4681</v>
      </c>
      <c r="D51" s="124"/>
      <c r="E51" s="124"/>
      <c r="F51" s="124" t="s">
        <v>4694</v>
      </c>
      <c r="G51" s="124" t="s">
        <v>5114</v>
      </c>
      <c r="H51" s="124" t="s">
        <v>5115</v>
      </c>
      <c r="I51" s="124"/>
      <c r="J51" s="124"/>
      <c r="K51" s="124"/>
      <c r="L51" s="124" t="s">
        <v>5116</v>
      </c>
      <c r="M51" s="124" t="s">
        <v>5117</v>
      </c>
      <c r="N51" s="124"/>
      <c r="O51" s="124"/>
      <c r="P51" s="124" t="s">
        <v>5118</v>
      </c>
      <c r="Q51" s="124" t="s">
        <v>4642</v>
      </c>
      <c r="R51" s="124" t="s">
        <v>4663</v>
      </c>
      <c r="S51" s="124" t="s">
        <v>5119</v>
      </c>
      <c r="T51" s="124" t="s">
        <v>5120</v>
      </c>
      <c r="U51" s="124" t="s">
        <v>5121</v>
      </c>
      <c r="V51" s="124"/>
      <c r="W51" s="124"/>
      <c r="X51" s="124"/>
      <c r="Y51" s="124" t="s">
        <v>5122</v>
      </c>
      <c r="Z51" s="124" t="s">
        <v>5123</v>
      </c>
      <c r="AA51" s="124" t="s">
        <v>5124</v>
      </c>
      <c r="AB51" s="124" t="s">
        <v>4387</v>
      </c>
      <c r="AC51" s="124" t="s">
        <v>4499</v>
      </c>
      <c r="AD51" s="124" t="s">
        <v>5125</v>
      </c>
      <c r="AE51" s="124"/>
      <c r="AF51" s="124"/>
      <c r="AG51" s="124"/>
      <c r="AH51" s="124"/>
      <c r="AI51" s="124" t="s">
        <v>5126</v>
      </c>
      <c r="AJ51" s="124" t="s">
        <v>4349</v>
      </c>
      <c r="AK51" s="124" t="s">
        <v>5127</v>
      </c>
      <c r="AL51" s="124" t="s">
        <v>5128</v>
      </c>
      <c r="AM51" s="124" t="s">
        <v>5129</v>
      </c>
      <c r="AN51" s="124"/>
      <c r="AO51" s="124" t="s">
        <v>5130</v>
      </c>
      <c r="AP51" s="124"/>
      <c r="AQ51" s="124"/>
      <c r="AR51" s="124" t="s">
        <v>5131</v>
      </c>
      <c r="AS51" s="124" t="s">
        <v>4882</v>
      </c>
      <c r="AT51" s="124" t="s">
        <v>5132</v>
      </c>
      <c r="AU51" s="124"/>
      <c r="AV51" s="124"/>
      <c r="AW51" s="124" t="s">
        <v>5133</v>
      </c>
      <c r="AX51" s="124"/>
      <c r="AY51" s="124" t="s">
        <v>4690</v>
      </c>
      <c r="AZ51" s="124" t="s">
        <v>5134</v>
      </c>
      <c r="BA51" s="124"/>
      <c r="BB51" s="124"/>
      <c r="BC51" s="124"/>
      <c r="BD51" s="124"/>
      <c r="BE51" s="124" t="s">
        <v>5135</v>
      </c>
      <c r="BF51" s="124"/>
      <c r="BG51" s="124"/>
    </row>
    <row r="52" spans="1:59" x14ac:dyDescent="0.25">
      <c r="A52" s="18" t="s">
        <v>3815</v>
      </c>
      <c r="B52" s="124"/>
      <c r="C52" s="18" t="s">
        <v>4338</v>
      </c>
      <c r="D52" s="124"/>
      <c r="E52" s="124"/>
      <c r="F52" s="18" t="s">
        <v>5136</v>
      </c>
      <c r="G52" s="18" t="s">
        <v>5137</v>
      </c>
      <c r="H52" s="18" t="s">
        <v>5138</v>
      </c>
      <c r="I52" s="124"/>
      <c r="J52" s="124"/>
      <c r="K52" s="124"/>
      <c r="L52" s="18" t="s">
        <v>5139</v>
      </c>
      <c r="M52" s="18" t="s">
        <v>4604</v>
      </c>
      <c r="N52" s="124"/>
      <c r="O52" s="124"/>
      <c r="P52" s="18" t="s">
        <v>4882</v>
      </c>
      <c r="Q52" s="18" t="s">
        <v>4968</v>
      </c>
      <c r="R52" s="18" t="s">
        <v>4387</v>
      </c>
      <c r="S52" s="18" t="s">
        <v>4492</v>
      </c>
      <c r="T52" s="18" t="s">
        <v>4851</v>
      </c>
      <c r="U52" s="18" t="s">
        <v>5140</v>
      </c>
      <c r="V52" s="124"/>
      <c r="W52" s="124"/>
      <c r="X52" s="124"/>
      <c r="Y52" s="18" t="s">
        <v>5141</v>
      </c>
      <c r="Z52" s="18" t="s">
        <v>5129</v>
      </c>
      <c r="AA52" s="18" t="s">
        <v>5136</v>
      </c>
      <c r="AB52" s="18" t="s">
        <v>4201</v>
      </c>
      <c r="AC52" s="18" t="s">
        <v>5142</v>
      </c>
      <c r="AD52" s="18" t="s">
        <v>5143</v>
      </c>
      <c r="AE52" s="124"/>
      <c r="AF52" s="124"/>
      <c r="AG52" s="124"/>
      <c r="AH52" s="124"/>
      <c r="AI52" s="18" t="s">
        <v>5144</v>
      </c>
      <c r="AJ52" s="18" t="s">
        <v>4839</v>
      </c>
      <c r="AK52" s="18" t="s">
        <v>5145</v>
      </c>
      <c r="AL52" s="18" t="s">
        <v>4589</v>
      </c>
      <c r="AM52" s="18" t="s">
        <v>5146</v>
      </c>
      <c r="AN52" s="124"/>
      <c r="AO52" s="18" t="s">
        <v>5147</v>
      </c>
      <c r="AP52" s="124"/>
      <c r="AQ52" s="124"/>
      <c r="AR52" s="18" t="s">
        <v>5148</v>
      </c>
      <c r="AS52" s="18" t="s">
        <v>4519</v>
      </c>
      <c r="AT52" s="18" t="s">
        <v>5149</v>
      </c>
      <c r="AU52" s="124"/>
      <c r="AV52" s="124"/>
      <c r="AW52" s="18" t="s">
        <v>4707</v>
      </c>
      <c r="AX52" s="124"/>
      <c r="AY52" s="18" t="s">
        <v>5150</v>
      </c>
      <c r="AZ52" s="18" t="s">
        <v>5151</v>
      </c>
      <c r="BA52" s="124"/>
      <c r="BB52" s="124"/>
      <c r="BC52" s="124"/>
      <c r="BD52" s="124"/>
      <c r="BE52" s="18" t="s">
        <v>5152</v>
      </c>
      <c r="BF52" s="124"/>
      <c r="BG52" s="124"/>
    </row>
    <row r="53" spans="1:59" x14ac:dyDescent="0.25">
      <c r="A53" s="124" t="s">
        <v>3599</v>
      </c>
      <c r="B53" s="124"/>
      <c r="C53" s="124" t="s">
        <v>4354</v>
      </c>
      <c r="D53" s="124"/>
      <c r="E53" s="124"/>
      <c r="F53" s="124" t="s">
        <v>5153</v>
      </c>
      <c r="G53" s="124" t="s">
        <v>5154</v>
      </c>
      <c r="H53" s="124" t="s">
        <v>5155</v>
      </c>
      <c r="I53" s="124"/>
      <c r="J53" s="124"/>
      <c r="K53" s="124"/>
      <c r="L53" s="124" t="s">
        <v>5156</v>
      </c>
      <c r="M53" s="124" t="s">
        <v>4505</v>
      </c>
      <c r="N53" s="124"/>
      <c r="O53" s="124"/>
      <c r="P53" s="124" t="s">
        <v>4752</v>
      </c>
      <c r="Q53" s="124" t="s">
        <v>5157</v>
      </c>
      <c r="R53" s="124" t="s">
        <v>4201</v>
      </c>
      <c r="S53" s="124" t="s">
        <v>5158</v>
      </c>
      <c r="T53" s="124" t="s">
        <v>4788</v>
      </c>
      <c r="U53" s="124" t="s">
        <v>5159</v>
      </c>
      <c r="V53" s="124"/>
      <c r="W53" s="124"/>
      <c r="X53" s="124"/>
      <c r="Y53" s="124" t="s">
        <v>4926</v>
      </c>
      <c r="Z53" s="124" t="s">
        <v>5160</v>
      </c>
      <c r="AA53" s="124" t="s">
        <v>5161</v>
      </c>
      <c r="AB53" s="124" t="s">
        <v>4077</v>
      </c>
      <c r="AC53" s="124" t="s">
        <v>5162</v>
      </c>
      <c r="AD53" s="124" t="s">
        <v>5163</v>
      </c>
      <c r="AE53" s="124"/>
      <c r="AF53" s="124"/>
      <c r="AG53" s="124"/>
      <c r="AH53" s="124"/>
      <c r="AI53" s="124" t="s">
        <v>4274</v>
      </c>
      <c r="AJ53" s="124" t="s">
        <v>4813</v>
      </c>
      <c r="AK53" s="124" t="s">
        <v>5164</v>
      </c>
      <c r="AL53" s="124" t="s">
        <v>5165</v>
      </c>
      <c r="AM53" s="124" t="s">
        <v>5166</v>
      </c>
      <c r="AN53" s="124"/>
      <c r="AO53" s="124" t="s">
        <v>5167</v>
      </c>
      <c r="AP53" s="124"/>
      <c r="AQ53" s="124"/>
      <c r="AR53" s="124" t="s">
        <v>5168</v>
      </c>
      <c r="AS53" s="124" t="s">
        <v>4111</v>
      </c>
      <c r="AT53" s="124" t="s">
        <v>5169</v>
      </c>
      <c r="AU53" s="124"/>
      <c r="AV53" s="124"/>
      <c r="AW53" s="124" t="s">
        <v>4752</v>
      </c>
      <c r="AX53" s="124"/>
      <c r="AY53" s="124" t="s">
        <v>5170</v>
      </c>
      <c r="AZ53" s="124" t="s">
        <v>5171</v>
      </c>
      <c r="BA53" s="124"/>
      <c r="BB53" s="124"/>
      <c r="BC53" s="124"/>
      <c r="BD53" s="124"/>
      <c r="BE53" s="124" t="s">
        <v>5172</v>
      </c>
      <c r="BF53" s="124"/>
      <c r="BG53" s="124"/>
    </row>
    <row r="54" spans="1:59" x14ac:dyDescent="0.25">
      <c r="A54" s="18" t="s">
        <v>3703</v>
      </c>
      <c r="B54" s="124"/>
      <c r="C54" s="18" t="s">
        <v>5130</v>
      </c>
      <c r="D54" s="124"/>
      <c r="E54" s="124"/>
      <c r="F54" s="18" t="s">
        <v>5130</v>
      </c>
      <c r="G54" s="18" t="s">
        <v>5173</v>
      </c>
      <c r="H54" s="18" t="s">
        <v>5174</v>
      </c>
      <c r="I54" s="124"/>
      <c r="J54" s="124"/>
      <c r="K54" s="124"/>
      <c r="L54" s="18" t="s">
        <v>4662</v>
      </c>
      <c r="M54" s="18" t="s">
        <v>5175</v>
      </c>
      <c r="N54" s="124"/>
      <c r="O54" s="124"/>
      <c r="P54" s="18" t="s">
        <v>4632</v>
      </c>
      <c r="Q54" s="18" t="s">
        <v>4681</v>
      </c>
      <c r="R54" s="18" t="s">
        <v>4813</v>
      </c>
      <c r="S54" s="18" t="s">
        <v>4111</v>
      </c>
      <c r="T54" s="18" t="s">
        <v>4959</v>
      </c>
      <c r="U54" s="18" t="s">
        <v>5176</v>
      </c>
      <c r="V54" s="124"/>
      <c r="W54" s="124"/>
      <c r="X54" s="124"/>
      <c r="Y54" s="18" t="s">
        <v>4572</v>
      </c>
      <c r="Z54" s="18" t="s">
        <v>5177</v>
      </c>
      <c r="AA54" s="18" t="s">
        <v>5178</v>
      </c>
      <c r="AB54" s="18" t="s">
        <v>5179</v>
      </c>
      <c r="AC54" s="18" t="s">
        <v>4990</v>
      </c>
      <c r="AD54" s="18" t="s">
        <v>5180</v>
      </c>
      <c r="AE54" s="124"/>
      <c r="AF54" s="124"/>
      <c r="AG54" s="124"/>
      <c r="AH54" s="124"/>
      <c r="AI54" s="18" t="s">
        <v>4189</v>
      </c>
      <c r="AJ54" s="18" t="s">
        <v>4752</v>
      </c>
      <c r="AK54" s="18" t="s">
        <v>5181</v>
      </c>
      <c r="AL54" s="18" t="s">
        <v>5182</v>
      </c>
      <c r="AM54" s="18" t="s">
        <v>5183</v>
      </c>
      <c r="AN54" s="124"/>
      <c r="AO54" s="18" t="s">
        <v>5184</v>
      </c>
      <c r="AP54" s="124"/>
      <c r="AQ54" s="124"/>
      <c r="AR54" s="18" t="s">
        <v>5185</v>
      </c>
      <c r="AS54" s="18" t="s">
        <v>5186</v>
      </c>
      <c r="AT54" s="18" t="s">
        <v>4415</v>
      </c>
      <c r="AU54" s="124"/>
      <c r="AV54" s="124"/>
      <c r="AW54" s="18" t="s">
        <v>5187</v>
      </c>
      <c r="AX54" s="124"/>
      <c r="AY54" s="18" t="s">
        <v>5188</v>
      </c>
      <c r="AZ54" s="18" t="s">
        <v>4920</v>
      </c>
      <c r="BA54" s="124"/>
      <c r="BB54" s="124"/>
      <c r="BC54" s="124"/>
      <c r="BD54" s="124"/>
      <c r="BE54" s="18" t="s">
        <v>5189</v>
      </c>
      <c r="BF54" s="124"/>
      <c r="BG54" s="124"/>
    </row>
    <row r="55" spans="1:59" x14ac:dyDescent="0.25">
      <c r="A55" s="124" t="s">
        <v>3750</v>
      </c>
      <c r="B55" s="124"/>
      <c r="C55" s="124" t="s">
        <v>4923</v>
      </c>
      <c r="D55" s="124"/>
      <c r="E55" s="124"/>
      <c r="F55" s="124" t="s">
        <v>4855</v>
      </c>
      <c r="G55" s="124" t="s">
        <v>5190</v>
      </c>
      <c r="H55" s="124" t="s">
        <v>5191</v>
      </c>
      <c r="I55" s="124"/>
      <c r="J55" s="124"/>
      <c r="K55" s="124"/>
      <c r="L55" s="124" t="s">
        <v>4942</v>
      </c>
      <c r="M55" s="124" t="s">
        <v>5192</v>
      </c>
      <c r="N55" s="124"/>
      <c r="O55" s="124"/>
      <c r="P55" s="124" t="s">
        <v>4573</v>
      </c>
      <c r="Q55" s="124" t="s">
        <v>4338</v>
      </c>
      <c r="R55" s="124" t="s">
        <v>5193</v>
      </c>
      <c r="S55" s="124" t="s">
        <v>4540</v>
      </c>
      <c r="T55" s="124" t="s">
        <v>5194</v>
      </c>
      <c r="U55" s="124" t="s">
        <v>5195</v>
      </c>
      <c r="V55" s="124"/>
      <c r="W55" s="124"/>
      <c r="X55" s="124"/>
      <c r="Y55" s="124" t="s">
        <v>5196</v>
      </c>
      <c r="Z55" s="124" t="s">
        <v>5197</v>
      </c>
      <c r="AA55" s="124" t="s">
        <v>5198</v>
      </c>
      <c r="AB55" s="124" t="s">
        <v>4786</v>
      </c>
      <c r="AC55" s="124" t="s">
        <v>5199</v>
      </c>
      <c r="AD55" s="124" t="s">
        <v>4077</v>
      </c>
      <c r="AE55" s="124"/>
      <c r="AF55" s="124"/>
      <c r="AG55" s="124"/>
      <c r="AH55" s="124"/>
      <c r="AI55" s="124" t="s">
        <v>5200</v>
      </c>
      <c r="AJ55" s="124" t="s">
        <v>5201</v>
      </c>
      <c r="AK55" s="124"/>
      <c r="AL55" s="124" t="s">
        <v>4222</v>
      </c>
      <c r="AM55" s="124" t="s">
        <v>5202</v>
      </c>
      <c r="AN55" s="124"/>
      <c r="AO55" s="124" t="s">
        <v>5203</v>
      </c>
      <c r="AP55" s="124"/>
      <c r="AQ55" s="124"/>
      <c r="AR55" s="124" t="s">
        <v>5184</v>
      </c>
      <c r="AS55" s="124" t="s">
        <v>5204</v>
      </c>
      <c r="AT55" s="124" t="s">
        <v>5205</v>
      </c>
      <c r="AU55" s="124"/>
      <c r="AV55" s="124"/>
      <c r="AW55" s="124" t="s">
        <v>5206</v>
      </c>
      <c r="AX55" s="124"/>
      <c r="AY55" s="124" t="s">
        <v>5207</v>
      </c>
      <c r="AZ55" s="124" t="s">
        <v>5208</v>
      </c>
      <c r="BA55" s="124"/>
      <c r="BB55" s="124"/>
      <c r="BC55" s="124"/>
      <c r="BD55" s="124"/>
      <c r="BE55" s="124" t="s">
        <v>5209</v>
      </c>
      <c r="BF55" s="124"/>
      <c r="BG55" s="124"/>
    </row>
    <row r="56" spans="1:59" x14ac:dyDescent="0.25">
      <c r="A56" s="18" t="s">
        <v>3784</v>
      </c>
      <c r="B56" s="124"/>
      <c r="C56" s="18" t="s">
        <v>5167</v>
      </c>
      <c r="D56" s="124"/>
      <c r="E56" s="124"/>
      <c r="F56" s="18" t="s">
        <v>5167</v>
      </c>
      <c r="G56" s="18" t="s">
        <v>5210</v>
      </c>
      <c r="H56" s="18" t="s">
        <v>5211</v>
      </c>
      <c r="I56" s="124"/>
      <c r="J56" s="124"/>
      <c r="K56" s="124"/>
      <c r="L56" s="18" t="s">
        <v>5212</v>
      </c>
      <c r="M56" s="18" t="s">
        <v>5213</v>
      </c>
      <c r="N56" s="124"/>
      <c r="O56" s="124"/>
      <c r="P56" s="18" t="s">
        <v>5214</v>
      </c>
      <c r="Q56" s="18" t="s">
        <v>4354</v>
      </c>
      <c r="R56" s="18" t="s">
        <v>5215</v>
      </c>
      <c r="S56" s="18" t="s">
        <v>4573</v>
      </c>
      <c r="T56" s="18" t="s">
        <v>4349</v>
      </c>
      <c r="U56" s="18" t="s">
        <v>5216</v>
      </c>
      <c r="V56" s="124"/>
      <c r="W56" s="124"/>
      <c r="X56" s="124"/>
      <c r="Y56" s="18" t="s">
        <v>4948</v>
      </c>
      <c r="Z56" s="18" t="s">
        <v>5217</v>
      </c>
      <c r="AA56" s="18" t="s">
        <v>5218</v>
      </c>
      <c r="AB56" s="18" t="s">
        <v>4882</v>
      </c>
      <c r="AC56" s="18" t="s">
        <v>5219</v>
      </c>
      <c r="AD56" s="18" t="s">
        <v>4707</v>
      </c>
      <c r="AE56" s="124"/>
      <c r="AF56" s="124"/>
      <c r="AG56" s="124"/>
      <c r="AH56" s="124"/>
      <c r="AI56" s="18" t="s">
        <v>5220</v>
      </c>
      <c r="AJ56" s="18" t="s">
        <v>4111</v>
      </c>
      <c r="AK56" s="124"/>
      <c r="AL56" s="18" t="s">
        <v>5157</v>
      </c>
      <c r="AM56" s="18" t="s">
        <v>5221</v>
      </c>
      <c r="AN56" s="124"/>
      <c r="AO56" s="18" t="s">
        <v>5222</v>
      </c>
      <c r="AP56" s="124"/>
      <c r="AQ56" s="124"/>
      <c r="AR56" s="18" t="s">
        <v>5223</v>
      </c>
      <c r="AS56" s="18" t="s">
        <v>5224</v>
      </c>
      <c r="AT56" s="18" t="s">
        <v>5225</v>
      </c>
      <c r="AU56" s="124"/>
      <c r="AV56" s="124"/>
      <c r="AW56" s="18" t="s">
        <v>5226</v>
      </c>
      <c r="AX56" s="124"/>
      <c r="AY56" s="18" t="s">
        <v>5227</v>
      </c>
      <c r="AZ56" s="18" t="s">
        <v>5228</v>
      </c>
      <c r="BA56" s="124"/>
      <c r="BB56" s="124"/>
      <c r="BC56" s="124"/>
      <c r="BD56" s="124"/>
      <c r="BE56" s="18" t="s">
        <v>5229</v>
      </c>
      <c r="BF56" s="124"/>
      <c r="BG56" s="124"/>
    </row>
    <row r="57" spans="1:59" x14ac:dyDescent="0.25">
      <c r="A57" s="124" t="s">
        <v>3802</v>
      </c>
      <c r="B57" s="124"/>
      <c r="C57" s="124" t="s">
        <v>4983</v>
      </c>
      <c r="D57" s="124"/>
      <c r="E57" s="124"/>
      <c r="F57" s="124" t="s">
        <v>5230</v>
      </c>
      <c r="G57" s="124" t="s">
        <v>5231</v>
      </c>
      <c r="H57" s="124" t="s">
        <v>5232</v>
      </c>
      <c r="I57" s="124"/>
      <c r="J57" s="124"/>
      <c r="K57" s="124"/>
      <c r="L57" s="124" t="s">
        <v>5233</v>
      </c>
      <c r="M57" s="124" t="s">
        <v>4200</v>
      </c>
      <c r="N57" s="124"/>
      <c r="O57" s="124"/>
      <c r="P57" s="124" t="s">
        <v>4610</v>
      </c>
      <c r="Q57" s="124" t="s">
        <v>5136</v>
      </c>
      <c r="R57" s="124" t="s">
        <v>4752</v>
      </c>
      <c r="S57" s="124" t="s">
        <v>4188</v>
      </c>
      <c r="T57" s="124" t="s">
        <v>4387</v>
      </c>
      <c r="U57" s="124" t="s">
        <v>5234</v>
      </c>
      <c r="V57" s="124"/>
      <c r="W57" s="124"/>
      <c r="X57" s="124"/>
      <c r="Y57" s="124" t="s">
        <v>5235</v>
      </c>
      <c r="Z57" s="124" t="s">
        <v>5236</v>
      </c>
      <c r="AA57" s="124" t="s">
        <v>5130</v>
      </c>
      <c r="AB57" s="124" t="s">
        <v>4519</v>
      </c>
      <c r="AC57" s="124" t="s">
        <v>5237</v>
      </c>
      <c r="AD57" s="124" t="s">
        <v>4111</v>
      </c>
      <c r="AE57" s="124"/>
      <c r="AF57" s="124"/>
      <c r="AG57" s="124"/>
      <c r="AH57" s="124"/>
      <c r="AI57" s="124" t="s">
        <v>5238</v>
      </c>
      <c r="AJ57" s="124" t="s">
        <v>4596</v>
      </c>
      <c r="AK57" s="124"/>
      <c r="AL57" s="124" t="s">
        <v>4681</v>
      </c>
      <c r="AM57" s="124" t="s">
        <v>5239</v>
      </c>
      <c r="AN57" s="124"/>
      <c r="AO57" s="124" t="s">
        <v>4272</v>
      </c>
      <c r="AP57" s="124"/>
      <c r="AQ57" s="124"/>
      <c r="AR57" s="124" t="s">
        <v>5240</v>
      </c>
      <c r="AS57" s="124" t="s">
        <v>5008</v>
      </c>
      <c r="AT57" s="124" t="s">
        <v>5241</v>
      </c>
      <c r="AU57" s="124"/>
      <c r="AV57" s="124"/>
      <c r="AW57" s="124" t="s">
        <v>4658</v>
      </c>
      <c r="AX57" s="124"/>
      <c r="AY57" s="124"/>
      <c r="AZ57" s="124" t="s">
        <v>5242</v>
      </c>
      <c r="BA57" s="124"/>
      <c r="BB57" s="124"/>
      <c r="BC57" s="124"/>
      <c r="BD57" s="124"/>
      <c r="BE57" s="124" t="s">
        <v>5243</v>
      </c>
      <c r="BF57" s="124"/>
      <c r="BG57" s="124"/>
    </row>
    <row r="58" spans="1:59" x14ac:dyDescent="0.25">
      <c r="A58" s="124"/>
      <c r="B58" s="124"/>
      <c r="C58" s="18" t="s">
        <v>5244</v>
      </c>
      <c r="D58" s="124"/>
      <c r="E58" s="124"/>
      <c r="F58" s="18" t="s">
        <v>4662</v>
      </c>
      <c r="G58" s="18" t="s">
        <v>5245</v>
      </c>
      <c r="H58" s="18" t="s">
        <v>4467</v>
      </c>
      <c r="I58" s="124"/>
      <c r="J58" s="124"/>
      <c r="K58" s="124"/>
      <c r="L58" s="18" t="s">
        <v>5246</v>
      </c>
      <c r="M58" s="18" t="s">
        <v>4530</v>
      </c>
      <c r="N58" s="124"/>
      <c r="O58" s="124"/>
      <c r="P58" s="18" t="s">
        <v>4683</v>
      </c>
      <c r="Q58" s="18" t="s">
        <v>5166</v>
      </c>
      <c r="R58" s="18" t="s">
        <v>4540</v>
      </c>
      <c r="S58" s="18" t="s">
        <v>5021</v>
      </c>
      <c r="T58" s="18" t="s">
        <v>5247</v>
      </c>
      <c r="U58" s="18" t="s">
        <v>5248</v>
      </c>
      <c r="V58" s="124"/>
      <c r="W58" s="124"/>
      <c r="X58" s="124"/>
      <c r="Y58" s="18" t="s">
        <v>5249</v>
      </c>
      <c r="Z58" s="18" t="s">
        <v>5168</v>
      </c>
      <c r="AA58" s="18" t="s">
        <v>5167</v>
      </c>
      <c r="AB58" s="18" t="s">
        <v>4111</v>
      </c>
      <c r="AC58" s="124"/>
      <c r="AD58" s="18" t="s">
        <v>4573</v>
      </c>
      <c r="AE58" s="124"/>
      <c r="AF58" s="124"/>
      <c r="AG58" s="124"/>
      <c r="AH58" s="124"/>
      <c r="AI58" s="18" t="s">
        <v>4512</v>
      </c>
      <c r="AJ58" s="18" t="s">
        <v>5008</v>
      </c>
      <c r="AK58" s="124"/>
      <c r="AL58" s="18" t="s">
        <v>4338</v>
      </c>
      <c r="AM58" s="18" t="s">
        <v>5250</v>
      </c>
      <c r="AN58" s="124"/>
      <c r="AO58" s="18" t="s">
        <v>4189</v>
      </c>
      <c r="AP58" s="124"/>
      <c r="AQ58" s="124"/>
      <c r="AR58" s="18" t="s">
        <v>5251</v>
      </c>
      <c r="AS58" s="18" t="s">
        <v>4658</v>
      </c>
      <c r="AT58" s="18" t="s">
        <v>4474</v>
      </c>
      <c r="AU58" s="124"/>
      <c r="AV58" s="124"/>
      <c r="AW58" s="18" t="s">
        <v>5252</v>
      </c>
      <c r="AX58" s="124"/>
      <c r="AY58" s="124"/>
      <c r="AZ58" s="18" t="s">
        <v>5253</v>
      </c>
      <c r="BA58" s="124"/>
      <c r="BB58" s="124"/>
      <c r="BC58" s="124"/>
      <c r="BD58" s="124"/>
      <c r="BE58" s="18" t="s">
        <v>5254</v>
      </c>
      <c r="BF58" s="124"/>
      <c r="BG58" s="124"/>
    </row>
    <row r="59" spans="1:59" x14ac:dyDescent="0.25">
      <c r="A59" s="124"/>
      <c r="B59" s="124"/>
      <c r="C59" s="124" t="s">
        <v>5255</v>
      </c>
      <c r="D59" s="124"/>
      <c r="E59" s="124"/>
      <c r="F59" s="124" t="s">
        <v>5256</v>
      </c>
      <c r="G59" s="124" t="s">
        <v>5257</v>
      </c>
      <c r="H59" s="124" t="s">
        <v>4631</v>
      </c>
      <c r="I59" s="124"/>
      <c r="J59" s="124"/>
      <c r="K59" s="124"/>
      <c r="L59" s="124" t="s">
        <v>5258</v>
      </c>
      <c r="M59" s="124" t="s">
        <v>4816</v>
      </c>
      <c r="N59" s="124"/>
      <c r="O59" s="124"/>
      <c r="P59" s="124" t="s">
        <v>5008</v>
      </c>
      <c r="Q59" s="124" t="s">
        <v>4846</v>
      </c>
      <c r="R59" s="124" t="s">
        <v>5206</v>
      </c>
      <c r="S59" s="124" t="s">
        <v>4589</v>
      </c>
      <c r="T59" s="124" t="s">
        <v>4201</v>
      </c>
      <c r="U59" s="124" t="s">
        <v>5259</v>
      </c>
      <c r="V59" s="124"/>
      <c r="W59" s="124"/>
      <c r="X59" s="124"/>
      <c r="Y59" s="124" t="s">
        <v>4681</v>
      </c>
      <c r="Z59" s="124" t="s">
        <v>5260</v>
      </c>
      <c r="AA59" s="124" t="s">
        <v>5261</v>
      </c>
      <c r="AB59" s="124" t="s">
        <v>4540</v>
      </c>
      <c r="AC59" s="124"/>
      <c r="AD59" s="124" t="s">
        <v>5262</v>
      </c>
      <c r="AE59" s="124"/>
      <c r="AF59" s="124"/>
      <c r="AG59" s="124"/>
      <c r="AH59" s="124"/>
      <c r="AI59" s="124" t="s">
        <v>4021</v>
      </c>
      <c r="AJ59" s="124" t="s">
        <v>4658</v>
      </c>
      <c r="AK59" s="124"/>
      <c r="AL59" s="124" t="s">
        <v>4354</v>
      </c>
      <c r="AM59" s="124" t="s">
        <v>5263</v>
      </c>
      <c r="AN59" s="124"/>
      <c r="AO59" s="124" t="s">
        <v>5264</v>
      </c>
      <c r="AP59" s="124"/>
      <c r="AQ59" s="124"/>
      <c r="AR59" s="124" t="s">
        <v>5265</v>
      </c>
      <c r="AS59" s="124" t="s">
        <v>4589</v>
      </c>
      <c r="AT59" s="124" t="s">
        <v>4219</v>
      </c>
      <c r="AU59" s="124"/>
      <c r="AV59" s="124"/>
      <c r="AW59" s="124" t="s">
        <v>5266</v>
      </c>
      <c r="AX59" s="124"/>
      <c r="AY59" s="124"/>
      <c r="AZ59" s="124" t="s">
        <v>5267</v>
      </c>
      <c r="BA59" s="124"/>
      <c r="BB59" s="124"/>
      <c r="BC59" s="124"/>
      <c r="BD59" s="124"/>
      <c r="BE59" s="124" t="s">
        <v>5268</v>
      </c>
      <c r="BF59" s="124"/>
      <c r="BG59" s="124"/>
    </row>
    <row r="60" spans="1:59" x14ac:dyDescent="0.25">
      <c r="A60" s="124"/>
      <c r="B60" s="124"/>
      <c r="C60" s="18" t="s">
        <v>5269</v>
      </c>
      <c r="D60" s="124"/>
      <c r="E60" s="124"/>
      <c r="F60" s="18" t="s">
        <v>4940</v>
      </c>
      <c r="G60" s="124"/>
      <c r="H60" s="18" t="s">
        <v>5270</v>
      </c>
      <c r="I60" s="124"/>
      <c r="J60" s="124"/>
      <c r="K60" s="124"/>
      <c r="L60" s="18" t="s">
        <v>5271</v>
      </c>
      <c r="M60" s="18" t="s">
        <v>3960</v>
      </c>
      <c r="N60" s="124"/>
      <c r="O60" s="124"/>
      <c r="P60" s="18" t="s">
        <v>5272</v>
      </c>
      <c r="Q60" s="18" t="s">
        <v>4165</v>
      </c>
      <c r="R60" s="18" t="s">
        <v>5089</v>
      </c>
      <c r="S60" s="18" t="s">
        <v>4642</v>
      </c>
      <c r="T60" s="18" t="s">
        <v>5273</v>
      </c>
      <c r="U60" s="18" t="s">
        <v>5274</v>
      </c>
      <c r="V60" s="124"/>
      <c r="W60" s="124"/>
      <c r="X60" s="124"/>
      <c r="Y60" s="18" t="s">
        <v>5275</v>
      </c>
      <c r="Z60" s="18" t="s">
        <v>5276</v>
      </c>
      <c r="AA60" s="18" t="s">
        <v>5277</v>
      </c>
      <c r="AB60" s="18" t="s">
        <v>4632</v>
      </c>
      <c r="AC60" s="124"/>
      <c r="AD60" s="18" t="s">
        <v>5021</v>
      </c>
      <c r="AE60" s="124"/>
      <c r="AF60" s="124"/>
      <c r="AG60" s="124"/>
      <c r="AH60" s="124"/>
      <c r="AI60" s="18" t="s">
        <v>4690</v>
      </c>
      <c r="AJ60" s="18" t="s">
        <v>4968</v>
      </c>
      <c r="AK60" s="124"/>
      <c r="AL60" s="18" t="s">
        <v>4612</v>
      </c>
      <c r="AM60" s="18" t="s">
        <v>5278</v>
      </c>
      <c r="AN60" s="124"/>
      <c r="AO60" s="18" t="s">
        <v>5200</v>
      </c>
      <c r="AP60" s="124"/>
      <c r="AQ60" s="124"/>
      <c r="AR60" s="18" t="s">
        <v>5279</v>
      </c>
      <c r="AS60" s="18" t="s">
        <v>4642</v>
      </c>
      <c r="AT60" s="18" t="s">
        <v>5280</v>
      </c>
      <c r="AU60" s="124"/>
      <c r="AV60" s="124"/>
      <c r="AW60" s="18" t="s">
        <v>4150</v>
      </c>
      <c r="AX60" s="124"/>
      <c r="AY60" s="124"/>
      <c r="AZ60" s="18" t="s">
        <v>5281</v>
      </c>
      <c r="BA60" s="124"/>
      <c r="BB60" s="124"/>
      <c r="BC60" s="124"/>
      <c r="BD60" s="124"/>
      <c r="BE60" s="18" t="s">
        <v>5282</v>
      </c>
      <c r="BF60" s="124"/>
      <c r="BG60" s="124"/>
    </row>
    <row r="61" spans="1:59" x14ac:dyDescent="0.25">
      <c r="A61" s="124"/>
      <c r="B61" s="124"/>
      <c r="C61" s="124" t="s">
        <v>5001</v>
      </c>
      <c r="D61" s="124"/>
      <c r="E61" s="124"/>
      <c r="F61" s="124" t="s">
        <v>5283</v>
      </c>
      <c r="G61" s="124"/>
      <c r="H61" s="124" t="s">
        <v>4546</v>
      </c>
      <c r="I61" s="124"/>
      <c r="J61" s="124"/>
      <c r="K61" s="124"/>
      <c r="L61" s="124" t="s">
        <v>5001</v>
      </c>
      <c r="M61" s="124" t="s">
        <v>4437</v>
      </c>
      <c r="N61" s="124"/>
      <c r="O61" s="124"/>
      <c r="P61" s="124" t="s">
        <v>4658</v>
      </c>
      <c r="Q61" s="124" t="s">
        <v>5284</v>
      </c>
      <c r="R61" s="124" t="s">
        <v>4188</v>
      </c>
      <c r="S61" s="124" t="s">
        <v>5053</v>
      </c>
      <c r="T61" s="124" t="s">
        <v>5285</v>
      </c>
      <c r="U61" s="124" t="s">
        <v>5286</v>
      </c>
      <c r="V61" s="124"/>
      <c r="W61" s="124"/>
      <c r="X61" s="124"/>
      <c r="Y61" s="124" t="s">
        <v>5287</v>
      </c>
      <c r="Z61" s="124" t="s">
        <v>4662</v>
      </c>
      <c r="AA61" s="124" t="s">
        <v>5288</v>
      </c>
      <c r="AB61" s="124" t="s">
        <v>5289</v>
      </c>
      <c r="AC61" s="124"/>
      <c r="AD61" s="124" t="s">
        <v>4658</v>
      </c>
      <c r="AE61" s="124"/>
      <c r="AF61" s="124"/>
      <c r="AG61" s="124"/>
      <c r="AH61" s="124"/>
      <c r="AI61" s="124" t="s">
        <v>5290</v>
      </c>
      <c r="AJ61" s="124" t="s">
        <v>5266</v>
      </c>
      <c r="AK61" s="124"/>
      <c r="AL61" s="124" t="s">
        <v>5291</v>
      </c>
      <c r="AM61" s="124" t="s">
        <v>5292</v>
      </c>
      <c r="AN61" s="124"/>
      <c r="AO61" s="124" t="s">
        <v>4487</v>
      </c>
      <c r="AP61" s="124"/>
      <c r="AQ61" s="124"/>
      <c r="AR61" s="124" t="s">
        <v>5293</v>
      </c>
      <c r="AS61" s="124" t="s">
        <v>5294</v>
      </c>
      <c r="AT61" s="124" t="s">
        <v>4364</v>
      </c>
      <c r="AU61" s="124"/>
      <c r="AV61" s="124"/>
      <c r="AW61" s="124" t="s">
        <v>4338</v>
      </c>
      <c r="AX61" s="124"/>
      <c r="AY61" s="124"/>
      <c r="AZ61" s="124" t="s">
        <v>5295</v>
      </c>
      <c r="BA61" s="124"/>
      <c r="BB61" s="124"/>
      <c r="BC61" s="124"/>
      <c r="BD61" s="124"/>
      <c r="BE61" s="124" t="s">
        <v>5296</v>
      </c>
      <c r="BF61" s="124"/>
      <c r="BG61" s="124"/>
    </row>
    <row r="62" spans="1:59" x14ac:dyDescent="0.25">
      <c r="A62" s="124"/>
      <c r="B62" s="124"/>
      <c r="C62" s="18" t="s">
        <v>5297</v>
      </c>
      <c r="D62" s="124"/>
      <c r="E62" s="124"/>
      <c r="F62" s="18" t="s">
        <v>4983</v>
      </c>
      <c r="G62" s="124"/>
      <c r="H62" s="18" t="s">
        <v>5298</v>
      </c>
      <c r="I62" s="124"/>
      <c r="J62" s="124"/>
      <c r="K62" s="124"/>
      <c r="L62" s="18" t="s">
        <v>5299</v>
      </c>
      <c r="M62" s="18" t="s">
        <v>4234</v>
      </c>
      <c r="N62" s="124"/>
      <c r="O62" s="124"/>
      <c r="P62" s="18" t="s">
        <v>4589</v>
      </c>
      <c r="Q62" s="18" t="s">
        <v>5300</v>
      </c>
      <c r="R62" s="18" t="s">
        <v>4658</v>
      </c>
      <c r="S62" s="18" t="s">
        <v>5157</v>
      </c>
      <c r="T62" s="18" t="s">
        <v>4077</v>
      </c>
      <c r="U62" s="18" t="s">
        <v>5301</v>
      </c>
      <c r="V62" s="124"/>
      <c r="W62" s="124"/>
      <c r="X62" s="124"/>
      <c r="Y62" s="18" t="s">
        <v>5302</v>
      </c>
      <c r="Z62" s="18" t="s">
        <v>5256</v>
      </c>
      <c r="AA62" s="18" t="s">
        <v>5303</v>
      </c>
      <c r="AB62" s="18" t="s">
        <v>5008</v>
      </c>
      <c r="AC62" s="124"/>
      <c r="AD62" s="18" t="s">
        <v>5304</v>
      </c>
      <c r="AE62" s="124"/>
      <c r="AF62" s="124"/>
      <c r="AG62" s="124"/>
      <c r="AH62" s="124"/>
      <c r="AI62" s="18" t="s">
        <v>5227</v>
      </c>
      <c r="AJ62" s="18" t="s">
        <v>5305</v>
      </c>
      <c r="AK62" s="124"/>
      <c r="AL62" s="18" t="s">
        <v>5166</v>
      </c>
      <c r="AM62" s="18" t="s">
        <v>5306</v>
      </c>
      <c r="AN62" s="124"/>
      <c r="AO62" s="18" t="s">
        <v>5307</v>
      </c>
      <c r="AP62" s="124"/>
      <c r="AQ62" s="124"/>
      <c r="AR62" s="18" t="s">
        <v>5308</v>
      </c>
      <c r="AS62" s="18" t="s">
        <v>5182</v>
      </c>
      <c r="AT62" s="18" t="s">
        <v>5309</v>
      </c>
      <c r="AU62" s="124"/>
      <c r="AV62" s="124"/>
      <c r="AW62" s="18" t="s">
        <v>4771</v>
      </c>
      <c r="AX62" s="124"/>
      <c r="AY62" s="124"/>
      <c r="AZ62" s="18" t="s">
        <v>5056</v>
      </c>
      <c r="BA62" s="124"/>
      <c r="BB62" s="124"/>
      <c r="BC62" s="124"/>
      <c r="BD62" s="124"/>
      <c r="BE62" s="18" t="s">
        <v>5310</v>
      </c>
      <c r="BF62" s="124"/>
      <c r="BG62" s="124"/>
    </row>
    <row r="63" spans="1:59" x14ac:dyDescent="0.25">
      <c r="A63" s="124"/>
      <c r="B63" s="124"/>
      <c r="C63" s="124" t="s">
        <v>5311</v>
      </c>
      <c r="D63" s="124"/>
      <c r="E63" s="124"/>
      <c r="F63" s="124" t="s">
        <v>5312</v>
      </c>
      <c r="G63" s="124"/>
      <c r="H63" s="124" t="s">
        <v>4021</v>
      </c>
      <c r="I63" s="124"/>
      <c r="J63" s="124"/>
      <c r="K63" s="124"/>
      <c r="L63" s="124" t="s">
        <v>5056</v>
      </c>
      <c r="M63" s="124" t="s">
        <v>5313</v>
      </c>
      <c r="N63" s="124"/>
      <c r="O63" s="124"/>
      <c r="P63" s="124" t="s">
        <v>4642</v>
      </c>
      <c r="Q63" s="124" t="s">
        <v>5130</v>
      </c>
      <c r="R63" s="124" t="s">
        <v>5314</v>
      </c>
      <c r="S63" s="124" t="s">
        <v>5305</v>
      </c>
      <c r="T63" s="124" t="s">
        <v>5315</v>
      </c>
      <c r="U63" s="124" t="s">
        <v>5316</v>
      </c>
      <c r="V63" s="124"/>
      <c r="W63" s="124"/>
      <c r="X63" s="124"/>
      <c r="Y63" s="124" t="s">
        <v>5317</v>
      </c>
      <c r="Z63" s="124" t="s">
        <v>4857</v>
      </c>
      <c r="AA63" s="124" t="s">
        <v>5318</v>
      </c>
      <c r="AB63" s="124" t="s">
        <v>4658</v>
      </c>
      <c r="AC63" s="124"/>
      <c r="AD63" s="124" t="s">
        <v>5319</v>
      </c>
      <c r="AE63" s="124"/>
      <c r="AF63" s="124"/>
      <c r="AG63" s="124"/>
      <c r="AH63" s="124"/>
      <c r="AI63" s="124" t="s">
        <v>5320</v>
      </c>
      <c r="AJ63" s="124" t="s">
        <v>4338</v>
      </c>
      <c r="AK63" s="124"/>
      <c r="AL63" s="124" t="s">
        <v>5263</v>
      </c>
      <c r="AM63" s="124" t="s">
        <v>5261</v>
      </c>
      <c r="AN63" s="124"/>
      <c r="AO63" s="124" t="s">
        <v>4512</v>
      </c>
      <c r="AP63" s="124"/>
      <c r="AQ63" s="124"/>
      <c r="AR63" s="124" t="s">
        <v>5321</v>
      </c>
      <c r="AS63" s="124" t="s">
        <v>4681</v>
      </c>
      <c r="AT63" s="124" t="s">
        <v>5322</v>
      </c>
      <c r="AU63" s="124"/>
      <c r="AV63" s="124"/>
      <c r="AW63" s="124" t="s">
        <v>5323</v>
      </c>
      <c r="AX63" s="124"/>
      <c r="AY63" s="124"/>
      <c r="AZ63" s="124" t="s">
        <v>5324</v>
      </c>
      <c r="BA63" s="124"/>
      <c r="BB63" s="124"/>
      <c r="BC63" s="124"/>
      <c r="BD63" s="124"/>
      <c r="BE63" s="124" t="s">
        <v>5325</v>
      </c>
      <c r="BF63" s="124"/>
      <c r="BG63" s="124"/>
    </row>
    <row r="64" spans="1:59" x14ac:dyDescent="0.25">
      <c r="A64" s="124"/>
      <c r="B64" s="124"/>
      <c r="C64" s="18" t="s">
        <v>5326</v>
      </c>
      <c r="D64" s="124"/>
      <c r="E64" s="124"/>
      <c r="F64" s="18" t="s">
        <v>5327</v>
      </c>
      <c r="G64" s="124"/>
      <c r="H64" s="18" t="s">
        <v>5328</v>
      </c>
      <c r="I64" s="124"/>
      <c r="J64" s="124"/>
      <c r="K64" s="124"/>
      <c r="L64" s="18" t="s">
        <v>4487</v>
      </c>
      <c r="M64" s="18" t="s">
        <v>5329</v>
      </c>
      <c r="N64" s="124"/>
      <c r="O64" s="124"/>
      <c r="P64" s="18" t="s">
        <v>4572</v>
      </c>
      <c r="Q64" s="18" t="s">
        <v>5167</v>
      </c>
      <c r="R64" s="18" t="s">
        <v>4589</v>
      </c>
      <c r="S64" s="18" t="s">
        <v>4338</v>
      </c>
      <c r="T64" s="18" t="s">
        <v>5330</v>
      </c>
      <c r="U64" s="18" t="s">
        <v>5331</v>
      </c>
      <c r="V64" s="124"/>
      <c r="W64" s="124"/>
      <c r="X64" s="124"/>
      <c r="Y64" s="18" t="s">
        <v>5332</v>
      </c>
      <c r="Z64" s="18" t="s">
        <v>5333</v>
      </c>
      <c r="AA64" s="18" t="s">
        <v>5334</v>
      </c>
      <c r="AB64" s="18" t="s">
        <v>5335</v>
      </c>
      <c r="AC64" s="124"/>
      <c r="AD64" s="18" t="s">
        <v>5336</v>
      </c>
      <c r="AE64" s="124"/>
      <c r="AF64" s="124"/>
      <c r="AG64" s="124"/>
      <c r="AH64" s="124"/>
      <c r="AI64" s="124"/>
      <c r="AJ64" s="124" t="s">
        <v>5337</v>
      </c>
      <c r="AK64" s="124"/>
      <c r="AL64" s="18" t="s">
        <v>5338</v>
      </c>
      <c r="AM64" s="18" t="s">
        <v>5339</v>
      </c>
      <c r="AN64" s="124"/>
      <c r="AO64" s="18" t="s">
        <v>4021</v>
      </c>
      <c r="AP64" s="124"/>
      <c r="AQ64" s="124"/>
      <c r="AR64" s="18" t="s">
        <v>4487</v>
      </c>
      <c r="AS64" s="18" t="s">
        <v>4338</v>
      </c>
      <c r="AT64" s="18" t="s">
        <v>5340</v>
      </c>
      <c r="AU64" s="124"/>
      <c r="AV64" s="124"/>
      <c r="AW64" s="18" t="s">
        <v>5090</v>
      </c>
      <c r="AX64" s="124"/>
      <c r="AY64" s="124"/>
      <c r="AZ64" s="18" t="s">
        <v>5341</v>
      </c>
      <c r="BA64" s="124"/>
      <c r="BB64" s="124"/>
      <c r="BC64" s="124"/>
      <c r="BD64" s="124"/>
      <c r="BE64" s="18" t="s">
        <v>5342</v>
      </c>
      <c r="BF64" s="124"/>
      <c r="BG64" s="124"/>
    </row>
    <row r="65" spans="1:59" x14ac:dyDescent="0.25">
      <c r="A65" s="124"/>
      <c r="B65" s="124"/>
      <c r="C65" s="124" t="s">
        <v>5343</v>
      </c>
      <c r="D65" s="124"/>
      <c r="E65" s="124"/>
      <c r="F65" s="124" t="s">
        <v>5318</v>
      </c>
      <c r="G65" s="124"/>
      <c r="H65" s="124" t="s">
        <v>4327</v>
      </c>
      <c r="I65" s="124"/>
      <c r="J65" s="124"/>
      <c r="K65" s="124"/>
      <c r="L65" s="124" t="s">
        <v>5344</v>
      </c>
      <c r="M65" s="124" t="s">
        <v>5345</v>
      </c>
      <c r="N65" s="124"/>
      <c r="O65" s="124"/>
      <c r="P65" s="124" t="s">
        <v>5346</v>
      </c>
      <c r="Q65" s="124" t="s">
        <v>5347</v>
      </c>
      <c r="R65" s="124" t="s">
        <v>4642</v>
      </c>
      <c r="S65" s="124" t="s">
        <v>4313</v>
      </c>
      <c r="T65" s="124" t="s">
        <v>4882</v>
      </c>
      <c r="U65" s="124" t="s">
        <v>5348</v>
      </c>
      <c r="V65" s="124"/>
      <c r="W65" s="124"/>
      <c r="X65" s="124"/>
      <c r="Y65" s="124" t="s">
        <v>5349</v>
      </c>
      <c r="Z65" s="124" t="s">
        <v>5350</v>
      </c>
      <c r="AA65" s="124" t="s">
        <v>5351</v>
      </c>
      <c r="AB65" s="124" t="s">
        <v>4589</v>
      </c>
      <c r="AC65" s="124"/>
      <c r="AD65" s="124" t="s">
        <v>5352</v>
      </c>
      <c r="AE65" s="124"/>
      <c r="AF65" s="124"/>
      <c r="AG65" s="124"/>
      <c r="AH65" s="124"/>
      <c r="AI65" s="124"/>
      <c r="AJ65" s="124" t="s">
        <v>5353</v>
      </c>
      <c r="AK65" s="124"/>
      <c r="AL65" s="124" t="s">
        <v>5130</v>
      </c>
      <c r="AM65" s="124" t="s">
        <v>5354</v>
      </c>
      <c r="AN65" s="124"/>
      <c r="AO65" s="124" t="s">
        <v>4690</v>
      </c>
      <c r="AP65" s="124"/>
      <c r="AQ65" s="124"/>
      <c r="AR65" s="124" t="s">
        <v>5355</v>
      </c>
      <c r="AS65" s="124" t="s">
        <v>5337</v>
      </c>
      <c r="AT65" s="124" t="s">
        <v>5356</v>
      </c>
      <c r="AU65" s="124"/>
      <c r="AV65" s="124"/>
      <c r="AW65" s="124" t="s">
        <v>5108</v>
      </c>
      <c r="AX65" s="124"/>
      <c r="AY65" s="124"/>
      <c r="AZ65" s="124" t="s">
        <v>5357</v>
      </c>
      <c r="BA65" s="124"/>
      <c r="BB65" s="124"/>
      <c r="BC65" s="124"/>
      <c r="BD65" s="124"/>
      <c r="BE65" s="124" t="s">
        <v>5358</v>
      </c>
      <c r="BF65" s="124"/>
      <c r="BG65" s="124"/>
    </row>
    <row r="66" spans="1:59" x14ac:dyDescent="0.25">
      <c r="A66" s="124"/>
      <c r="B66" s="124"/>
      <c r="C66" s="18" t="s">
        <v>4021</v>
      </c>
      <c r="D66" s="124"/>
      <c r="E66" s="124"/>
      <c r="F66" s="18" t="s">
        <v>5359</v>
      </c>
      <c r="G66" s="124"/>
      <c r="H66" s="124"/>
      <c r="I66" s="124"/>
      <c r="J66" s="124"/>
      <c r="K66" s="124"/>
      <c r="L66" s="18" t="s">
        <v>5360</v>
      </c>
      <c r="M66" s="18" t="s">
        <v>4634</v>
      </c>
      <c r="N66" s="124"/>
      <c r="O66" s="124"/>
      <c r="P66" s="18" t="s">
        <v>5361</v>
      </c>
      <c r="Q66" s="18" t="s">
        <v>5362</v>
      </c>
      <c r="R66" s="18" t="s">
        <v>5363</v>
      </c>
      <c r="S66" s="18" t="s">
        <v>4726</v>
      </c>
      <c r="T66" s="18" t="s">
        <v>4752</v>
      </c>
      <c r="U66" s="124"/>
      <c r="V66" s="124"/>
      <c r="W66" s="124"/>
      <c r="X66" s="124"/>
      <c r="Y66" s="18" t="s">
        <v>5364</v>
      </c>
      <c r="Z66" s="18" t="s">
        <v>4900</v>
      </c>
      <c r="AA66" s="18" t="s">
        <v>5365</v>
      </c>
      <c r="AB66" s="18" t="s">
        <v>4222</v>
      </c>
      <c r="AC66" s="124"/>
      <c r="AD66" s="18" t="s">
        <v>5366</v>
      </c>
      <c r="AE66" s="124"/>
      <c r="AF66" s="124"/>
      <c r="AG66" s="124"/>
      <c r="AH66" s="124"/>
      <c r="AI66" s="124"/>
      <c r="AJ66" s="124" t="s">
        <v>5367</v>
      </c>
      <c r="AK66" s="124"/>
      <c r="AL66" s="18" t="s">
        <v>5368</v>
      </c>
      <c r="AM66" s="18" t="s">
        <v>5369</v>
      </c>
      <c r="AN66" s="124"/>
      <c r="AO66" s="18" t="s">
        <v>5370</v>
      </c>
      <c r="AP66" s="124"/>
      <c r="AQ66" s="124"/>
      <c r="AR66" s="18" t="s">
        <v>5371</v>
      </c>
      <c r="AS66" s="18" t="s">
        <v>4354</v>
      </c>
      <c r="AT66" s="18" t="s">
        <v>5372</v>
      </c>
      <c r="AU66" s="124"/>
      <c r="AV66" s="124"/>
      <c r="AW66" s="18" t="s">
        <v>5373</v>
      </c>
      <c r="AX66" s="124"/>
      <c r="AY66" s="124"/>
      <c r="AZ66" s="18" t="s">
        <v>5355</v>
      </c>
      <c r="BA66" s="124"/>
      <c r="BB66" s="124"/>
      <c r="BC66" s="124"/>
      <c r="BD66" s="124"/>
      <c r="BE66" s="18" t="s">
        <v>5374</v>
      </c>
      <c r="BF66" s="124"/>
      <c r="BG66" s="124"/>
    </row>
    <row r="67" spans="1:59" x14ac:dyDescent="0.25">
      <c r="A67" s="124"/>
      <c r="B67" s="124"/>
      <c r="C67" s="124" t="s">
        <v>5375</v>
      </c>
      <c r="D67" s="124"/>
      <c r="E67" s="124"/>
      <c r="F67" s="124" t="s">
        <v>5376</v>
      </c>
      <c r="G67" s="124"/>
      <c r="H67" s="124"/>
      <c r="I67" s="124"/>
      <c r="J67" s="124"/>
      <c r="K67" s="124"/>
      <c r="L67" s="124" t="s">
        <v>5377</v>
      </c>
      <c r="M67" s="124" t="s">
        <v>4489</v>
      </c>
      <c r="N67" s="124"/>
      <c r="O67" s="124"/>
      <c r="P67" s="124" t="s">
        <v>4222</v>
      </c>
      <c r="Q67" s="124" t="s">
        <v>5283</v>
      </c>
      <c r="R67" s="124" t="s">
        <v>5305</v>
      </c>
      <c r="S67" s="124" t="s">
        <v>5352</v>
      </c>
      <c r="T67" s="124" t="s">
        <v>5378</v>
      </c>
      <c r="U67" s="124"/>
      <c r="V67" s="124"/>
      <c r="W67" s="124"/>
      <c r="X67" s="124"/>
      <c r="Y67" s="124" t="s">
        <v>5379</v>
      </c>
      <c r="Z67" s="124" t="s">
        <v>5380</v>
      </c>
      <c r="AA67" s="124" t="s">
        <v>5381</v>
      </c>
      <c r="AB67" s="124" t="s">
        <v>5041</v>
      </c>
      <c r="AC67" s="124"/>
      <c r="AD67" s="124" t="s">
        <v>5382</v>
      </c>
      <c r="AE67" s="124"/>
      <c r="AF67" s="124"/>
      <c r="AG67" s="124"/>
      <c r="AH67" s="124"/>
      <c r="AI67" s="124"/>
      <c r="AJ67" s="124" t="s">
        <v>5090</v>
      </c>
      <c r="AK67" s="124"/>
      <c r="AL67" s="124" t="s">
        <v>5167</v>
      </c>
      <c r="AM67" s="124" t="s">
        <v>5383</v>
      </c>
      <c r="AN67" s="124"/>
      <c r="AO67" s="124" t="s">
        <v>5227</v>
      </c>
      <c r="AP67" s="124"/>
      <c r="AQ67" s="124"/>
      <c r="AR67" s="124" t="s">
        <v>5384</v>
      </c>
      <c r="AS67" s="124" t="s">
        <v>5385</v>
      </c>
      <c r="AT67" s="124" t="s">
        <v>4331</v>
      </c>
      <c r="AU67" s="124"/>
      <c r="AV67" s="124"/>
      <c r="AW67" s="124" t="s">
        <v>4165</v>
      </c>
      <c r="AX67" s="124"/>
      <c r="AY67" s="124"/>
      <c r="AZ67" s="124" t="s">
        <v>5386</v>
      </c>
      <c r="BA67" s="124"/>
      <c r="BB67" s="124"/>
      <c r="BC67" s="124"/>
      <c r="BD67" s="124"/>
      <c r="BE67" s="124" t="s">
        <v>5387</v>
      </c>
      <c r="BF67" s="124"/>
      <c r="BG67" s="124"/>
    </row>
    <row r="68" spans="1:59" x14ac:dyDescent="0.25">
      <c r="A68" s="124"/>
      <c r="B68" s="124"/>
      <c r="C68" s="18" t="s">
        <v>5388</v>
      </c>
      <c r="D68" s="124"/>
      <c r="E68" s="124"/>
      <c r="F68" s="18" t="s">
        <v>4518</v>
      </c>
      <c r="G68" s="124"/>
      <c r="H68" s="124"/>
      <c r="I68" s="124"/>
      <c r="J68" s="124"/>
      <c r="K68" s="124"/>
      <c r="L68" s="18" t="s">
        <v>4021</v>
      </c>
      <c r="M68" s="18" t="s">
        <v>5389</v>
      </c>
      <c r="N68" s="124"/>
      <c r="O68" s="124"/>
      <c r="P68" s="18" t="s">
        <v>4681</v>
      </c>
      <c r="Q68" s="18" t="s">
        <v>4942</v>
      </c>
      <c r="R68" s="18" t="s">
        <v>5390</v>
      </c>
      <c r="S68" s="18" t="s">
        <v>5391</v>
      </c>
      <c r="T68" s="18" t="s">
        <v>5392</v>
      </c>
      <c r="U68" s="124"/>
      <c r="V68" s="124"/>
      <c r="W68" s="124"/>
      <c r="X68" s="124"/>
      <c r="Y68" s="18" t="s">
        <v>5098</v>
      </c>
      <c r="Z68" s="18" t="s">
        <v>5208</v>
      </c>
      <c r="AA68" s="18" t="s">
        <v>5393</v>
      </c>
      <c r="AB68" s="18" t="s">
        <v>5059</v>
      </c>
      <c r="AC68" s="124"/>
      <c r="AD68" s="18" t="s">
        <v>5278</v>
      </c>
      <c r="AE68" s="124"/>
      <c r="AF68" s="124"/>
      <c r="AG68" s="124"/>
      <c r="AH68" s="124"/>
      <c r="AI68" s="124"/>
      <c r="AJ68" s="124" t="s">
        <v>5394</v>
      </c>
      <c r="AK68" s="124"/>
      <c r="AL68" s="18" t="s">
        <v>5134</v>
      </c>
      <c r="AM68" s="18" t="s">
        <v>5271</v>
      </c>
      <c r="AN68" s="124"/>
      <c r="AO68" s="18" t="s">
        <v>4373</v>
      </c>
      <c r="AP68" s="124"/>
      <c r="AQ68" s="124"/>
      <c r="AR68" s="124"/>
      <c r="AS68" s="18" t="s">
        <v>5395</v>
      </c>
      <c r="AT68" s="18" t="s">
        <v>5396</v>
      </c>
      <c r="AU68" s="124"/>
      <c r="AV68" s="124"/>
      <c r="AW68" s="18" t="s">
        <v>5397</v>
      </c>
      <c r="AX68" s="124"/>
      <c r="AY68" s="124"/>
      <c r="AZ68" s="18" t="s">
        <v>4021</v>
      </c>
      <c r="BA68" s="124"/>
      <c r="BB68" s="124"/>
      <c r="BC68" s="124"/>
      <c r="BD68" s="124"/>
      <c r="BE68" s="18" t="s">
        <v>5398</v>
      </c>
      <c r="BF68" s="124"/>
      <c r="BG68" s="124"/>
    </row>
    <row r="69" spans="1:59" x14ac:dyDescent="0.25">
      <c r="A69" s="124"/>
      <c r="B69" s="1468"/>
      <c r="C69" s="1468"/>
      <c r="D69" s="124"/>
      <c r="E69" s="124"/>
      <c r="F69" s="124" t="s">
        <v>5399</v>
      </c>
      <c r="G69" s="124"/>
      <c r="H69" s="124"/>
      <c r="I69" s="124"/>
      <c r="J69" s="124"/>
      <c r="K69" s="124"/>
      <c r="L69" s="124"/>
      <c r="M69" s="124" t="s">
        <v>5400</v>
      </c>
      <c r="N69" s="124"/>
      <c r="O69" s="124"/>
      <c r="P69" s="124" t="s">
        <v>4338</v>
      </c>
      <c r="Q69" s="124" t="s">
        <v>4983</v>
      </c>
      <c r="R69" s="124" t="s">
        <v>4681</v>
      </c>
      <c r="S69" s="124" t="s">
        <v>5401</v>
      </c>
      <c r="T69" s="124" t="s">
        <v>4519</v>
      </c>
      <c r="U69" s="124"/>
      <c r="V69" s="124"/>
      <c r="W69" s="124"/>
      <c r="X69" s="124"/>
      <c r="Y69" s="124" t="s">
        <v>5402</v>
      </c>
      <c r="Z69" s="124" t="s">
        <v>5403</v>
      </c>
      <c r="AA69" s="124" t="s">
        <v>5404</v>
      </c>
      <c r="AB69" s="124" t="s">
        <v>5405</v>
      </c>
      <c r="AC69" s="124"/>
      <c r="AD69" s="124" t="s">
        <v>5185</v>
      </c>
      <c r="AE69" s="124"/>
      <c r="AF69" s="124"/>
      <c r="AG69" s="124"/>
      <c r="AH69" s="124"/>
      <c r="AI69" s="124"/>
      <c r="AJ69" s="124" t="s">
        <v>4165</v>
      </c>
      <c r="AK69" s="124"/>
      <c r="AL69" s="124" t="s">
        <v>5406</v>
      </c>
      <c r="AM69" s="124" t="s">
        <v>5407</v>
      </c>
      <c r="AN69" s="124"/>
      <c r="AO69" s="124"/>
      <c r="AP69" s="124"/>
      <c r="AQ69" s="124"/>
      <c r="AR69" s="124"/>
      <c r="AS69" s="124" t="s">
        <v>5130</v>
      </c>
      <c r="AT69" s="124" t="s">
        <v>5408</v>
      </c>
      <c r="AU69" s="124"/>
      <c r="AV69" s="124"/>
      <c r="AW69" s="124" t="s">
        <v>5409</v>
      </c>
      <c r="AX69" s="124"/>
      <c r="AY69" s="124"/>
      <c r="AZ69" s="124" t="s">
        <v>5410</v>
      </c>
      <c r="BA69" s="124"/>
      <c r="BB69" s="124"/>
      <c r="BC69" s="124"/>
      <c r="BD69" s="124"/>
      <c r="BE69" s="124" t="s">
        <v>5411</v>
      </c>
      <c r="BF69" s="124"/>
      <c r="BG69" s="124"/>
    </row>
    <row r="70" spans="1:59" x14ac:dyDescent="0.25">
      <c r="A70" s="124"/>
      <c r="B70" s="1468"/>
      <c r="C70" s="1468"/>
      <c r="D70" s="124"/>
      <c r="E70" s="124"/>
      <c r="F70" s="18" t="s">
        <v>5381</v>
      </c>
      <c r="G70" s="124"/>
      <c r="H70" s="124"/>
      <c r="I70" s="124"/>
      <c r="J70" s="124"/>
      <c r="K70" s="124"/>
      <c r="L70" s="124"/>
      <c r="M70" s="18" t="s">
        <v>4941</v>
      </c>
      <c r="N70" s="124"/>
      <c r="O70" s="124"/>
      <c r="P70" s="18" t="s">
        <v>4354</v>
      </c>
      <c r="Q70" s="18" t="s">
        <v>5412</v>
      </c>
      <c r="R70" s="18" t="s">
        <v>4338</v>
      </c>
      <c r="S70" s="18" t="s">
        <v>5413</v>
      </c>
      <c r="T70" s="18" t="s">
        <v>4111</v>
      </c>
      <c r="U70" s="124"/>
      <c r="V70" s="124"/>
      <c r="W70" s="124"/>
      <c r="X70" s="124"/>
      <c r="Y70" s="18" t="s">
        <v>4918</v>
      </c>
      <c r="Z70" s="18" t="s">
        <v>5414</v>
      </c>
      <c r="AA70" s="18" t="s">
        <v>5415</v>
      </c>
      <c r="AB70" s="18" t="s">
        <v>4681</v>
      </c>
      <c r="AC70" s="124"/>
      <c r="AD70" s="18" t="s">
        <v>5416</v>
      </c>
      <c r="AE70" s="124"/>
      <c r="AF70" s="124"/>
      <c r="AG70" s="124"/>
      <c r="AH70" s="124"/>
      <c r="AI70" s="124"/>
      <c r="AJ70" s="124" t="s">
        <v>5417</v>
      </c>
      <c r="AK70" s="124"/>
      <c r="AL70" s="18" t="s">
        <v>4942</v>
      </c>
      <c r="AM70" s="18" t="s">
        <v>5418</v>
      </c>
      <c r="AN70" s="124"/>
      <c r="AO70" s="124"/>
      <c r="AP70" s="124"/>
      <c r="AQ70" s="124"/>
      <c r="AR70" s="124"/>
      <c r="AS70" s="18" t="s">
        <v>5419</v>
      </c>
      <c r="AT70" s="18" t="s">
        <v>4582</v>
      </c>
      <c r="AU70" s="124"/>
      <c r="AV70" s="124"/>
      <c r="AW70" s="18" t="s">
        <v>5420</v>
      </c>
      <c r="AX70" s="124"/>
      <c r="AY70" s="124"/>
      <c r="AZ70" s="18" t="s">
        <v>5421</v>
      </c>
      <c r="BA70" s="124"/>
      <c r="BB70" s="124"/>
      <c r="BC70" s="124"/>
      <c r="BD70" s="124"/>
      <c r="BE70" s="18" t="s">
        <v>5422</v>
      </c>
      <c r="BF70" s="124"/>
      <c r="BG70" s="124"/>
    </row>
    <row r="71" spans="1:59" x14ac:dyDescent="0.25">
      <c r="A71" s="124"/>
      <c r="B71" s="1468"/>
      <c r="C71" s="1468"/>
      <c r="D71" s="124"/>
      <c r="E71" s="124"/>
      <c r="F71" s="124" t="s">
        <v>4487</v>
      </c>
      <c r="G71" s="124"/>
      <c r="H71" s="124"/>
      <c r="I71" s="124"/>
      <c r="J71" s="124"/>
      <c r="K71" s="124"/>
      <c r="L71" s="124"/>
      <c r="M71" s="124" t="s">
        <v>4006</v>
      </c>
      <c r="N71" s="124"/>
      <c r="O71" s="124"/>
      <c r="P71" s="124" t="s">
        <v>5423</v>
      </c>
      <c r="Q71" s="124" t="s">
        <v>5424</v>
      </c>
      <c r="R71" s="124" t="s">
        <v>5425</v>
      </c>
      <c r="S71" s="124" t="s">
        <v>5250</v>
      </c>
      <c r="T71" s="124" t="s">
        <v>4632</v>
      </c>
      <c r="U71" s="124"/>
      <c r="V71" s="124"/>
      <c r="W71" s="124"/>
      <c r="X71" s="124"/>
      <c r="Y71" s="124" t="s">
        <v>5263</v>
      </c>
      <c r="Z71" s="124" t="s">
        <v>5318</v>
      </c>
      <c r="AA71" s="124" t="s">
        <v>5426</v>
      </c>
      <c r="AB71" s="124" t="s">
        <v>4338</v>
      </c>
      <c r="AC71" s="124"/>
      <c r="AD71" s="124" t="s">
        <v>4667</v>
      </c>
      <c r="AE71" s="124"/>
      <c r="AF71" s="124"/>
      <c r="AG71" s="124"/>
      <c r="AH71" s="124"/>
      <c r="AI71" s="124"/>
      <c r="AJ71" s="124" t="s">
        <v>5427</v>
      </c>
      <c r="AK71" s="124"/>
      <c r="AL71" s="124" t="s">
        <v>4920</v>
      </c>
      <c r="AM71" s="124" t="s">
        <v>5428</v>
      </c>
      <c r="AN71" s="124"/>
      <c r="AO71" s="124"/>
      <c r="AP71" s="124"/>
      <c r="AQ71" s="124"/>
      <c r="AR71" s="124"/>
      <c r="AS71" s="124" t="s">
        <v>4662</v>
      </c>
      <c r="AT71" s="124" t="s">
        <v>4565</v>
      </c>
      <c r="AU71" s="124"/>
      <c r="AV71" s="124"/>
      <c r="AW71" s="124" t="s">
        <v>5429</v>
      </c>
      <c r="AX71" s="124"/>
      <c r="AY71" s="124"/>
      <c r="AZ71" s="124" t="s">
        <v>5430</v>
      </c>
      <c r="BA71" s="124"/>
      <c r="BB71" s="124"/>
      <c r="BC71" s="124"/>
      <c r="BD71" s="124"/>
      <c r="BE71" s="124" t="s">
        <v>5431</v>
      </c>
      <c r="BF71" s="124"/>
      <c r="BG71" s="124"/>
    </row>
    <row r="72" spans="1:59" x14ac:dyDescent="0.25">
      <c r="A72" s="124"/>
      <c r="B72" s="1468"/>
      <c r="C72" s="1468"/>
      <c r="D72" s="124"/>
      <c r="E72" s="124"/>
      <c r="F72" s="18" t="s">
        <v>5432</v>
      </c>
      <c r="G72" s="124"/>
      <c r="H72" s="124"/>
      <c r="I72" s="124"/>
      <c r="J72" s="124"/>
      <c r="K72" s="124"/>
      <c r="L72" s="124"/>
      <c r="M72" s="18" t="s">
        <v>5433</v>
      </c>
      <c r="N72" s="124"/>
      <c r="O72" s="124"/>
      <c r="P72" s="18" t="s">
        <v>5434</v>
      </c>
      <c r="Q72" s="18" t="s">
        <v>5435</v>
      </c>
      <c r="R72" s="18" t="s">
        <v>5436</v>
      </c>
      <c r="S72" s="18" t="s">
        <v>5437</v>
      </c>
      <c r="T72" s="18" t="s">
        <v>4573</v>
      </c>
      <c r="U72" s="124"/>
      <c r="V72" s="124"/>
      <c r="W72" s="124"/>
      <c r="X72" s="124"/>
      <c r="Y72" s="18" t="s">
        <v>5438</v>
      </c>
      <c r="Z72" s="18" t="s">
        <v>5439</v>
      </c>
      <c r="AA72" s="18" t="s">
        <v>5440</v>
      </c>
      <c r="AB72" s="18" t="s">
        <v>4354</v>
      </c>
      <c r="AC72" s="124"/>
      <c r="AD72" s="18" t="s">
        <v>4393</v>
      </c>
      <c r="AE72" s="124"/>
      <c r="AF72" s="124"/>
      <c r="AG72" s="124"/>
      <c r="AH72" s="124"/>
      <c r="AI72" s="124"/>
      <c r="AJ72" s="124" t="s">
        <v>5441</v>
      </c>
      <c r="AK72" s="124"/>
      <c r="AL72" s="18" t="s">
        <v>5442</v>
      </c>
      <c r="AM72" s="18" t="s">
        <v>5443</v>
      </c>
      <c r="AN72" s="124"/>
      <c r="AO72" s="124"/>
      <c r="AP72" s="124"/>
      <c r="AQ72" s="124"/>
      <c r="AR72" s="124"/>
      <c r="AS72" s="18" t="s">
        <v>4942</v>
      </c>
      <c r="AT72" s="18" t="s">
        <v>4527</v>
      </c>
      <c r="AU72" s="124"/>
      <c r="AV72" s="124"/>
      <c r="AW72" s="18" t="s">
        <v>5444</v>
      </c>
      <c r="AX72" s="124"/>
      <c r="AY72" s="124"/>
      <c r="AZ72" s="18" t="s">
        <v>5445</v>
      </c>
      <c r="BA72" s="124"/>
      <c r="BB72" s="124"/>
      <c r="BC72" s="124"/>
      <c r="BD72" s="124"/>
      <c r="BE72" s="18" t="s">
        <v>5446</v>
      </c>
      <c r="BF72" s="124"/>
      <c r="BG72" s="124"/>
    </row>
    <row r="73" spans="1:59" x14ac:dyDescent="0.25">
      <c r="A73" s="124"/>
      <c r="B73" s="1468"/>
      <c r="C73" s="1468"/>
      <c r="D73" s="124"/>
      <c r="E73" s="124"/>
      <c r="F73" s="124" t="s">
        <v>4021</v>
      </c>
      <c r="G73" s="124"/>
      <c r="H73" s="124"/>
      <c r="I73" s="124"/>
      <c r="J73" s="124"/>
      <c r="K73" s="124"/>
      <c r="L73" s="124"/>
      <c r="M73" s="124" t="s">
        <v>5447</v>
      </c>
      <c r="N73" s="124"/>
      <c r="O73" s="124"/>
      <c r="P73" s="124" t="s">
        <v>5448</v>
      </c>
      <c r="Q73" s="124" t="s">
        <v>5318</v>
      </c>
      <c r="R73" s="124" t="s">
        <v>5098</v>
      </c>
      <c r="S73" s="124" t="s">
        <v>5263</v>
      </c>
      <c r="T73" s="124" t="s">
        <v>4188</v>
      </c>
      <c r="U73" s="124"/>
      <c r="V73" s="124"/>
      <c r="W73" s="124"/>
      <c r="X73" s="124"/>
      <c r="Y73" s="124" t="s">
        <v>5449</v>
      </c>
      <c r="Z73" s="124" t="s">
        <v>5450</v>
      </c>
      <c r="AA73" s="124" t="s">
        <v>5451</v>
      </c>
      <c r="AB73" s="124" t="s">
        <v>5452</v>
      </c>
      <c r="AC73" s="124"/>
      <c r="AD73" s="124" t="s">
        <v>4662</v>
      </c>
      <c r="AE73" s="124"/>
      <c r="AF73" s="124"/>
      <c r="AG73" s="124"/>
      <c r="AH73" s="124"/>
      <c r="AI73" s="124"/>
      <c r="AJ73" s="124" t="s">
        <v>5453</v>
      </c>
      <c r="AK73" s="124"/>
      <c r="AL73" s="124" t="s">
        <v>5454</v>
      </c>
      <c r="AM73" s="124" t="s">
        <v>5455</v>
      </c>
      <c r="AN73" s="124"/>
      <c r="AO73" s="124"/>
      <c r="AP73" s="124"/>
      <c r="AQ73" s="124"/>
      <c r="AR73" s="124"/>
      <c r="AS73" s="124" t="s">
        <v>5456</v>
      </c>
      <c r="AT73" s="124" t="s">
        <v>5457</v>
      </c>
      <c r="AU73" s="124"/>
      <c r="AV73" s="124"/>
      <c r="AW73" s="124" t="s">
        <v>5458</v>
      </c>
      <c r="AX73" s="124"/>
      <c r="AY73" s="124"/>
      <c r="AZ73" s="124" t="s">
        <v>5207</v>
      </c>
      <c r="BA73" s="124"/>
      <c r="BB73" s="124"/>
      <c r="BC73" s="124"/>
      <c r="BD73" s="124"/>
      <c r="BE73" s="124" t="s">
        <v>5459</v>
      </c>
      <c r="BF73" s="124"/>
      <c r="BG73" s="124"/>
    </row>
    <row r="74" spans="1:59" x14ac:dyDescent="0.25">
      <c r="A74" s="124"/>
      <c r="B74" s="1468"/>
      <c r="C74" s="1468"/>
      <c r="D74" s="124"/>
      <c r="E74" s="124"/>
      <c r="F74" s="18" t="s">
        <v>5460</v>
      </c>
      <c r="G74" s="124"/>
      <c r="H74" s="124"/>
      <c r="I74" s="124"/>
      <c r="J74" s="124"/>
      <c r="K74" s="124"/>
      <c r="L74" s="124"/>
      <c r="M74" s="18" t="s">
        <v>5120</v>
      </c>
      <c r="N74" s="124"/>
      <c r="O74" s="124"/>
      <c r="P74" s="18" t="s">
        <v>5130</v>
      </c>
      <c r="Q74" s="18" t="s">
        <v>5269</v>
      </c>
      <c r="R74" s="18" t="s">
        <v>5397</v>
      </c>
      <c r="S74" s="18" t="s">
        <v>5278</v>
      </c>
      <c r="T74" s="18" t="s">
        <v>5461</v>
      </c>
      <c r="U74" s="124"/>
      <c r="V74" s="124"/>
      <c r="W74" s="124"/>
      <c r="X74" s="124"/>
      <c r="Y74" s="18" t="s">
        <v>5462</v>
      </c>
      <c r="Z74" s="18" t="s">
        <v>5463</v>
      </c>
      <c r="AA74" s="18" t="s">
        <v>4487</v>
      </c>
      <c r="AB74" s="18" t="s">
        <v>5136</v>
      </c>
      <c r="AC74" s="124"/>
      <c r="AD74" s="18" t="s">
        <v>5464</v>
      </c>
      <c r="AE74" s="124"/>
      <c r="AF74" s="124"/>
      <c r="AG74" s="124"/>
      <c r="AH74" s="124"/>
      <c r="AI74" s="124"/>
      <c r="AJ74" s="124" t="s">
        <v>5465</v>
      </c>
      <c r="AK74" s="124"/>
      <c r="AL74" s="18" t="s">
        <v>5466</v>
      </c>
      <c r="AM74" s="18" t="s">
        <v>5467</v>
      </c>
      <c r="AN74" s="124"/>
      <c r="AO74" s="124"/>
      <c r="AP74" s="124"/>
      <c r="AQ74" s="124"/>
      <c r="AR74" s="124"/>
      <c r="AS74" s="18" t="s">
        <v>5023</v>
      </c>
      <c r="AT74" s="18" t="s">
        <v>5468</v>
      </c>
      <c r="AU74" s="124"/>
      <c r="AV74" s="124"/>
      <c r="AW74" s="18" t="s">
        <v>5469</v>
      </c>
      <c r="AX74" s="124"/>
      <c r="AY74" s="124"/>
      <c r="AZ74" s="124"/>
      <c r="BA74" s="124"/>
      <c r="BB74" s="124"/>
      <c r="BC74" s="124"/>
      <c r="BD74" s="124"/>
      <c r="BE74" s="18" t="s">
        <v>5470</v>
      </c>
      <c r="BF74" s="124"/>
      <c r="BG74" s="124"/>
    </row>
    <row r="75" spans="1:59" x14ac:dyDescent="0.25">
      <c r="A75" s="124"/>
      <c r="B75" s="1468"/>
      <c r="C75" s="1468"/>
      <c r="D75" s="124"/>
      <c r="E75" s="124"/>
      <c r="F75" s="124" t="s">
        <v>5471</v>
      </c>
      <c r="G75" s="124"/>
      <c r="H75" s="124"/>
      <c r="I75" s="124"/>
      <c r="J75" s="124"/>
      <c r="K75" s="124"/>
      <c r="L75" s="124"/>
      <c r="M75" s="124" t="s">
        <v>5472</v>
      </c>
      <c r="N75" s="124"/>
      <c r="O75" s="124"/>
      <c r="P75" s="124" t="s">
        <v>5473</v>
      </c>
      <c r="Q75" s="124" t="s">
        <v>5474</v>
      </c>
      <c r="R75" s="124" t="s">
        <v>5475</v>
      </c>
      <c r="S75" s="124" t="s">
        <v>4855</v>
      </c>
      <c r="T75" s="124" t="s">
        <v>5476</v>
      </c>
      <c r="U75" s="124"/>
      <c r="V75" s="124"/>
      <c r="W75" s="124"/>
      <c r="X75" s="124"/>
      <c r="Y75" s="124" t="s">
        <v>5255</v>
      </c>
      <c r="Z75" s="124" t="s">
        <v>5052</v>
      </c>
      <c r="AA75" s="124" t="s">
        <v>5477</v>
      </c>
      <c r="AB75" s="124" t="s">
        <v>5478</v>
      </c>
      <c r="AC75" s="124"/>
      <c r="AD75" s="124" t="s">
        <v>5479</v>
      </c>
      <c r="AE75" s="124"/>
      <c r="AF75" s="124"/>
      <c r="AG75" s="124"/>
      <c r="AH75" s="124"/>
      <c r="AI75" s="124"/>
      <c r="AJ75" s="124" t="s">
        <v>5480</v>
      </c>
      <c r="AK75" s="124"/>
      <c r="AL75" s="124" t="s">
        <v>5126</v>
      </c>
      <c r="AM75" s="124" t="s">
        <v>4021</v>
      </c>
      <c r="AN75" s="124"/>
      <c r="AO75" s="124"/>
      <c r="AP75" s="124"/>
      <c r="AQ75" s="124"/>
      <c r="AR75" s="124"/>
      <c r="AS75" s="124" t="s">
        <v>5481</v>
      </c>
      <c r="AT75" s="124" t="s">
        <v>5213</v>
      </c>
      <c r="AU75" s="124"/>
      <c r="AV75" s="124"/>
      <c r="AW75" s="124" t="s">
        <v>5283</v>
      </c>
      <c r="AX75" s="124"/>
      <c r="AY75" s="124"/>
      <c r="AZ75" s="124"/>
      <c r="BA75" s="124"/>
      <c r="BB75" s="124"/>
      <c r="BC75" s="124"/>
      <c r="BD75" s="124"/>
      <c r="BE75" s="124" t="s">
        <v>5482</v>
      </c>
      <c r="BF75" s="124"/>
      <c r="BG75" s="124"/>
    </row>
    <row r="76" spans="1:59" x14ac:dyDescent="0.25">
      <c r="A76" s="124"/>
      <c r="B76" s="1468"/>
      <c r="C76" s="1468"/>
      <c r="D76" s="124"/>
      <c r="E76" s="124"/>
      <c r="F76" s="18" t="s">
        <v>5483</v>
      </c>
      <c r="G76" s="124"/>
      <c r="H76" s="124"/>
      <c r="I76" s="124"/>
      <c r="J76" s="124"/>
      <c r="K76" s="124"/>
      <c r="L76" s="124"/>
      <c r="M76" s="18" t="s">
        <v>4788</v>
      </c>
      <c r="N76" s="124"/>
      <c r="O76" s="124"/>
      <c r="P76" s="18" t="s">
        <v>5167</v>
      </c>
      <c r="Q76" s="18" t="s">
        <v>5484</v>
      </c>
      <c r="R76" s="18" t="s">
        <v>4247</v>
      </c>
      <c r="S76" s="18" t="s">
        <v>5339</v>
      </c>
      <c r="T76" s="18" t="s">
        <v>4683</v>
      </c>
      <c r="U76" s="124"/>
      <c r="V76" s="124"/>
      <c r="W76" s="124"/>
      <c r="X76" s="124"/>
      <c r="Y76" s="18" t="s">
        <v>5435</v>
      </c>
      <c r="Z76" s="18" t="s">
        <v>4806</v>
      </c>
      <c r="AA76" s="18" t="s">
        <v>4512</v>
      </c>
      <c r="AB76" s="18" t="s">
        <v>5485</v>
      </c>
      <c r="AC76" s="124"/>
      <c r="AD76" s="18" t="s">
        <v>5208</v>
      </c>
      <c r="AE76" s="124"/>
      <c r="AF76" s="124"/>
      <c r="AG76" s="124"/>
      <c r="AH76" s="124"/>
      <c r="AI76" s="124"/>
      <c r="AJ76" s="124" t="s">
        <v>4662</v>
      </c>
      <c r="AK76" s="124"/>
      <c r="AL76" s="18" t="s">
        <v>5269</v>
      </c>
      <c r="AM76" s="18" t="s">
        <v>5486</v>
      </c>
      <c r="AN76" s="124"/>
      <c r="AO76" s="124"/>
      <c r="AP76" s="124"/>
      <c r="AQ76" s="124"/>
      <c r="AR76" s="124"/>
      <c r="AS76" s="18" t="s">
        <v>5487</v>
      </c>
      <c r="AT76" s="18" t="s">
        <v>4200</v>
      </c>
      <c r="AU76" s="124"/>
      <c r="AV76" s="124"/>
      <c r="AW76" s="18" t="s">
        <v>5488</v>
      </c>
      <c r="AX76" s="124"/>
      <c r="AY76" s="124"/>
      <c r="AZ76" s="124"/>
      <c r="BA76" s="124"/>
      <c r="BB76" s="124"/>
      <c r="BC76" s="124"/>
      <c r="BD76" s="124"/>
      <c r="BE76" s="18" t="s">
        <v>5489</v>
      </c>
      <c r="BF76" s="124"/>
      <c r="BG76" s="124"/>
    </row>
    <row r="77" spans="1:59" x14ac:dyDescent="0.25">
      <c r="A77" s="124"/>
      <c r="B77" s="1468"/>
      <c r="C77" s="1468"/>
      <c r="D77" s="124"/>
      <c r="E77" s="124"/>
      <c r="F77" s="124"/>
      <c r="G77" s="124"/>
      <c r="H77" s="124"/>
      <c r="I77" s="124"/>
      <c r="J77" s="124"/>
      <c r="K77" s="124"/>
      <c r="L77" s="124"/>
      <c r="M77" s="124" t="s">
        <v>4677</v>
      </c>
      <c r="N77" s="124"/>
      <c r="O77" s="124"/>
      <c r="P77" s="124" t="s">
        <v>5256</v>
      </c>
      <c r="Q77" s="124" t="s">
        <v>5144</v>
      </c>
      <c r="R77" s="124" t="s">
        <v>4908</v>
      </c>
      <c r="S77" s="124" t="s">
        <v>5490</v>
      </c>
      <c r="T77" s="124" t="s">
        <v>4658</v>
      </c>
      <c r="U77" s="124"/>
      <c r="V77" s="124"/>
      <c r="W77" s="124"/>
      <c r="X77" s="124"/>
      <c r="Y77" s="124" t="s">
        <v>5491</v>
      </c>
      <c r="Z77" s="124" t="s">
        <v>5492</v>
      </c>
      <c r="AA77" s="124" t="s">
        <v>4021</v>
      </c>
      <c r="AB77" s="124" t="s">
        <v>5250</v>
      </c>
      <c r="AC77" s="124"/>
      <c r="AD77" s="124" t="s">
        <v>5327</v>
      </c>
      <c r="AE77" s="124"/>
      <c r="AF77" s="124"/>
      <c r="AG77" s="124"/>
      <c r="AH77" s="124"/>
      <c r="AI77" s="124"/>
      <c r="AJ77" s="124" t="s">
        <v>4983</v>
      </c>
      <c r="AK77" s="124"/>
      <c r="AL77" s="124" t="s">
        <v>5032</v>
      </c>
      <c r="AM77" s="124" t="s">
        <v>5493</v>
      </c>
      <c r="AN77" s="124"/>
      <c r="AO77" s="124"/>
      <c r="AP77" s="124"/>
      <c r="AQ77" s="124"/>
      <c r="AR77" s="124"/>
      <c r="AS77" s="124" t="s">
        <v>5318</v>
      </c>
      <c r="AT77" s="124" t="s">
        <v>5494</v>
      </c>
      <c r="AU77" s="124"/>
      <c r="AV77" s="124"/>
      <c r="AW77" s="124" t="s">
        <v>4997</v>
      </c>
      <c r="AX77" s="124"/>
      <c r="AY77" s="124"/>
      <c r="AZ77" s="124"/>
      <c r="BA77" s="124"/>
      <c r="BB77" s="124"/>
      <c r="BC77" s="124"/>
      <c r="BD77" s="124"/>
      <c r="BE77" s="124" t="s">
        <v>5495</v>
      </c>
      <c r="BF77" s="124"/>
      <c r="BG77" s="124"/>
    </row>
    <row r="78" spans="1:59" x14ac:dyDescent="0.25">
      <c r="A78" s="124"/>
      <c r="B78" s="1468"/>
      <c r="C78" s="1468"/>
      <c r="D78" s="124"/>
      <c r="E78" s="124"/>
      <c r="F78" s="124"/>
      <c r="G78" s="124"/>
      <c r="H78" s="124"/>
      <c r="I78" s="124"/>
      <c r="J78" s="124"/>
      <c r="K78" s="124"/>
      <c r="L78" s="124"/>
      <c r="M78" s="18" t="s">
        <v>5496</v>
      </c>
      <c r="N78" s="124"/>
      <c r="O78" s="124"/>
      <c r="P78" s="18" t="s">
        <v>5283</v>
      </c>
      <c r="Q78" s="18" t="s">
        <v>4189</v>
      </c>
      <c r="R78" s="18" t="s">
        <v>4662</v>
      </c>
      <c r="S78" s="18" t="s">
        <v>5497</v>
      </c>
      <c r="T78" s="18" t="s">
        <v>5498</v>
      </c>
      <c r="U78" s="124"/>
      <c r="V78" s="124"/>
      <c r="W78" s="124"/>
      <c r="X78" s="124"/>
      <c r="Y78" s="18" t="s">
        <v>5499</v>
      </c>
      <c r="Z78" s="18" t="s">
        <v>5293</v>
      </c>
      <c r="AA78" s="18" t="s">
        <v>4690</v>
      </c>
      <c r="AB78" s="18" t="s">
        <v>5500</v>
      </c>
      <c r="AC78" s="124"/>
      <c r="AD78" s="18" t="s">
        <v>5501</v>
      </c>
      <c r="AE78" s="124"/>
      <c r="AF78" s="124"/>
      <c r="AG78" s="124"/>
      <c r="AH78" s="124"/>
      <c r="AI78" s="124"/>
      <c r="AJ78" s="124" t="s">
        <v>4997</v>
      </c>
      <c r="AK78" s="124"/>
      <c r="AL78" s="18" t="s">
        <v>4546</v>
      </c>
      <c r="AM78" s="18" t="s">
        <v>5502</v>
      </c>
      <c r="AN78" s="124"/>
      <c r="AO78" s="124"/>
      <c r="AP78" s="124"/>
      <c r="AQ78" s="124"/>
      <c r="AR78" s="124"/>
      <c r="AS78" s="18" t="s">
        <v>5503</v>
      </c>
      <c r="AT78" s="18" t="s">
        <v>4530</v>
      </c>
      <c r="AU78" s="124"/>
      <c r="AV78" s="124"/>
      <c r="AW78" s="18" t="s">
        <v>5504</v>
      </c>
      <c r="AX78" s="124"/>
      <c r="AY78" s="124"/>
      <c r="AZ78" s="124"/>
      <c r="BA78" s="124"/>
      <c r="BB78" s="124"/>
      <c r="BC78" s="124"/>
      <c r="BD78" s="124"/>
      <c r="BE78" s="18" t="s">
        <v>5505</v>
      </c>
      <c r="BF78" s="124"/>
      <c r="BG78" s="124"/>
    </row>
    <row r="79" spans="1:59" x14ac:dyDescent="0.25">
      <c r="A79" s="124"/>
      <c r="B79" s="1468"/>
      <c r="C79" s="1468"/>
      <c r="D79" s="124"/>
      <c r="E79" s="124"/>
      <c r="F79" s="124"/>
      <c r="G79" s="124"/>
      <c r="H79" s="124"/>
      <c r="I79" s="124"/>
      <c r="J79" s="124"/>
      <c r="K79" s="124"/>
      <c r="L79" s="124"/>
      <c r="M79" s="124" t="s">
        <v>4349</v>
      </c>
      <c r="N79" s="124"/>
      <c r="O79" s="124"/>
      <c r="P79" s="124" t="s">
        <v>4942</v>
      </c>
      <c r="Q79" s="124" t="s">
        <v>5506</v>
      </c>
      <c r="R79" s="124" t="s">
        <v>5507</v>
      </c>
      <c r="S79" s="124" t="s">
        <v>5508</v>
      </c>
      <c r="T79" s="124" t="s">
        <v>4589</v>
      </c>
      <c r="U79" s="124"/>
      <c r="V79" s="124"/>
      <c r="W79" s="124"/>
      <c r="X79" s="124"/>
      <c r="Y79" s="124" t="s">
        <v>5509</v>
      </c>
      <c r="Z79" s="124" t="s">
        <v>5510</v>
      </c>
      <c r="AA79" s="124" t="s">
        <v>5150</v>
      </c>
      <c r="AB79" s="124" t="s">
        <v>5511</v>
      </c>
      <c r="AC79" s="124"/>
      <c r="AD79" s="124" t="s">
        <v>5512</v>
      </c>
      <c r="AE79" s="124"/>
      <c r="AF79" s="124"/>
      <c r="AG79" s="124"/>
      <c r="AH79" s="124"/>
      <c r="AI79" s="124"/>
      <c r="AJ79" s="124" t="s">
        <v>5513</v>
      </c>
      <c r="AK79" s="124"/>
      <c r="AL79" s="124" t="s">
        <v>5514</v>
      </c>
      <c r="AM79" s="124"/>
      <c r="AN79" s="124"/>
      <c r="AO79" s="124"/>
      <c r="AP79" s="124"/>
      <c r="AQ79" s="124"/>
      <c r="AR79" s="124"/>
      <c r="AS79" s="124" t="s">
        <v>4518</v>
      </c>
      <c r="AT79" s="124" t="s">
        <v>5515</v>
      </c>
      <c r="AU79" s="124"/>
      <c r="AV79" s="124"/>
      <c r="AW79" s="124" t="s">
        <v>5516</v>
      </c>
      <c r="AX79" s="124"/>
      <c r="AY79" s="124"/>
      <c r="AZ79" s="124"/>
      <c r="BA79" s="124"/>
      <c r="BB79" s="124"/>
      <c r="BC79" s="124"/>
      <c r="BD79" s="124"/>
      <c r="BE79" s="124" t="s">
        <v>5517</v>
      </c>
      <c r="BF79" s="124"/>
      <c r="BG79" s="124"/>
    </row>
    <row r="80" spans="1:59" x14ac:dyDescent="0.25">
      <c r="A80" s="124"/>
      <c r="B80" s="1468"/>
      <c r="C80" s="1468"/>
      <c r="D80" s="124"/>
      <c r="E80" s="124"/>
      <c r="F80" s="124"/>
      <c r="G80" s="124"/>
      <c r="H80" s="124"/>
      <c r="I80" s="124"/>
      <c r="J80" s="124"/>
      <c r="K80" s="124"/>
      <c r="L80" s="124"/>
      <c r="M80" s="18" t="s">
        <v>4663</v>
      </c>
      <c r="N80" s="124"/>
      <c r="O80" s="124"/>
      <c r="P80" s="18" t="s">
        <v>4983</v>
      </c>
      <c r="Q80" s="18" t="s">
        <v>5518</v>
      </c>
      <c r="R80" s="18" t="s">
        <v>5519</v>
      </c>
      <c r="S80" s="18" t="s">
        <v>5520</v>
      </c>
      <c r="T80" s="18" t="s">
        <v>4642</v>
      </c>
      <c r="U80" s="124"/>
      <c r="V80" s="124"/>
      <c r="W80" s="124"/>
      <c r="X80" s="124"/>
      <c r="Y80" s="18" t="s">
        <v>5521</v>
      </c>
      <c r="Z80" s="18" t="s">
        <v>5522</v>
      </c>
      <c r="AA80" s="18" t="s">
        <v>5523</v>
      </c>
      <c r="AB80" s="18" t="s">
        <v>5130</v>
      </c>
      <c r="AC80" s="124"/>
      <c r="AD80" s="18" t="s">
        <v>5524</v>
      </c>
      <c r="AE80" s="124"/>
      <c r="AF80" s="124"/>
      <c r="AG80" s="124"/>
      <c r="AH80" s="124"/>
      <c r="AI80" s="124"/>
      <c r="AJ80" s="124" t="s">
        <v>4117</v>
      </c>
      <c r="AK80" s="124"/>
      <c r="AL80" s="18" t="s">
        <v>5525</v>
      </c>
      <c r="AM80" s="124"/>
      <c r="AN80" s="124"/>
      <c r="AO80" s="124"/>
      <c r="AP80" s="124"/>
      <c r="AQ80" s="124"/>
      <c r="AR80" s="124"/>
      <c r="AS80" s="18" t="s">
        <v>5269</v>
      </c>
      <c r="AT80" s="18" t="s">
        <v>5526</v>
      </c>
      <c r="AU80" s="124"/>
      <c r="AV80" s="124"/>
      <c r="AW80" s="18" t="s">
        <v>4117</v>
      </c>
      <c r="AX80" s="124"/>
      <c r="AY80" s="124"/>
      <c r="AZ80" s="124"/>
      <c r="BA80" s="124"/>
      <c r="BB80" s="124"/>
      <c r="BC80" s="124"/>
      <c r="BD80" s="124"/>
      <c r="BE80" s="124"/>
      <c r="BF80" s="124"/>
      <c r="BG80" s="124"/>
    </row>
    <row r="81" spans="1:59" x14ac:dyDescent="0.25">
      <c r="A81" s="124"/>
      <c r="B81" s="1468"/>
      <c r="C81" s="1468"/>
      <c r="D81" s="124"/>
      <c r="E81" s="124"/>
      <c r="F81" s="124"/>
      <c r="G81" s="124"/>
      <c r="H81" s="124"/>
      <c r="I81" s="124"/>
      <c r="J81" s="124"/>
      <c r="K81" s="124"/>
      <c r="L81" s="124"/>
      <c r="M81" s="124" t="s">
        <v>5527</v>
      </c>
      <c r="N81" s="124"/>
      <c r="O81" s="124"/>
      <c r="P81" s="124" t="s">
        <v>4920</v>
      </c>
      <c r="Q81" s="124" t="s">
        <v>5528</v>
      </c>
      <c r="R81" s="124" t="s">
        <v>5529</v>
      </c>
      <c r="S81" s="124" t="s">
        <v>5380</v>
      </c>
      <c r="T81" s="124" t="s">
        <v>4968</v>
      </c>
      <c r="U81" s="124"/>
      <c r="V81" s="124"/>
      <c r="W81" s="124"/>
      <c r="X81" s="124"/>
      <c r="Y81" s="124" t="s">
        <v>5432</v>
      </c>
      <c r="Z81" s="124" t="s">
        <v>5530</v>
      </c>
      <c r="AA81" s="124" t="s">
        <v>5388</v>
      </c>
      <c r="AB81" s="124" t="s">
        <v>5531</v>
      </c>
      <c r="AC81" s="124"/>
      <c r="AD81" s="124" t="s">
        <v>5532</v>
      </c>
      <c r="AE81" s="124"/>
      <c r="AF81" s="124"/>
      <c r="AG81" s="124"/>
      <c r="AH81" s="124"/>
      <c r="AI81" s="124"/>
      <c r="AJ81" s="124" t="s">
        <v>5533</v>
      </c>
      <c r="AK81" s="124"/>
      <c r="AL81" s="124" t="s">
        <v>4487</v>
      </c>
      <c r="AM81" s="124"/>
      <c r="AN81" s="124"/>
      <c r="AO81" s="124"/>
      <c r="AP81" s="124"/>
      <c r="AQ81" s="124"/>
      <c r="AR81" s="124"/>
      <c r="AS81" s="124" t="s">
        <v>5365</v>
      </c>
      <c r="AT81" s="124" t="s">
        <v>3960</v>
      </c>
      <c r="AU81" s="124"/>
      <c r="AV81" s="124"/>
      <c r="AW81" s="124" t="s">
        <v>5244</v>
      </c>
      <c r="AX81" s="124"/>
      <c r="AY81" s="124"/>
      <c r="AZ81" s="124"/>
      <c r="BA81" s="124"/>
      <c r="BB81" s="124"/>
      <c r="BC81" s="124"/>
      <c r="BD81" s="124"/>
      <c r="BE81" s="124"/>
      <c r="BF81" s="124"/>
      <c r="BG81" s="124"/>
    </row>
    <row r="82" spans="1:59" x14ac:dyDescent="0.25">
      <c r="A82" s="124"/>
      <c r="B82" s="1468"/>
      <c r="C82" s="1468"/>
      <c r="D82" s="124"/>
      <c r="E82" s="124"/>
      <c r="F82" s="124"/>
      <c r="G82" s="124"/>
      <c r="H82" s="124"/>
      <c r="I82" s="124"/>
      <c r="J82" s="124"/>
      <c r="K82" s="124"/>
      <c r="L82" s="124"/>
      <c r="M82" s="18" t="s">
        <v>4387</v>
      </c>
      <c r="N82" s="124"/>
      <c r="O82" s="124"/>
      <c r="P82" s="18" t="s">
        <v>5534</v>
      </c>
      <c r="Q82" s="18" t="s">
        <v>4487</v>
      </c>
      <c r="R82" s="18" t="s">
        <v>5535</v>
      </c>
      <c r="S82" s="18" t="s">
        <v>5536</v>
      </c>
      <c r="T82" s="18" t="s">
        <v>4572</v>
      </c>
      <c r="U82" s="124"/>
      <c r="V82" s="124"/>
      <c r="W82" s="124"/>
      <c r="X82" s="124"/>
      <c r="Y82" s="18" t="s">
        <v>5537</v>
      </c>
      <c r="Z82" s="18" t="s">
        <v>5538</v>
      </c>
      <c r="AA82" s="18" t="s">
        <v>5539</v>
      </c>
      <c r="AB82" s="18" t="s">
        <v>5416</v>
      </c>
      <c r="AC82" s="124"/>
      <c r="AD82" s="18" t="s">
        <v>4420</v>
      </c>
      <c r="AE82" s="124"/>
      <c r="AF82" s="124"/>
      <c r="AG82" s="124"/>
      <c r="AH82" s="124"/>
      <c r="AI82" s="124"/>
      <c r="AJ82" s="124" t="s">
        <v>5487</v>
      </c>
      <c r="AK82" s="124"/>
      <c r="AL82" s="18" t="s">
        <v>5540</v>
      </c>
      <c r="AM82" s="124"/>
      <c r="AN82" s="124"/>
      <c r="AO82" s="124"/>
      <c r="AP82" s="124"/>
      <c r="AQ82" s="124"/>
      <c r="AR82" s="124"/>
      <c r="AS82" s="18" t="s">
        <v>5541</v>
      </c>
      <c r="AT82" s="18" t="s">
        <v>5542</v>
      </c>
      <c r="AU82" s="124"/>
      <c r="AV82" s="124"/>
      <c r="AW82" s="18" t="s">
        <v>5318</v>
      </c>
      <c r="AX82" s="124"/>
      <c r="AY82" s="124"/>
      <c r="AZ82" s="124"/>
      <c r="BA82" s="124"/>
      <c r="BB82" s="124"/>
      <c r="BC82" s="124"/>
      <c r="BD82" s="124"/>
      <c r="BE82" s="124"/>
      <c r="BF82" s="124"/>
      <c r="BG82" s="124"/>
    </row>
    <row r="83" spans="1:59" x14ac:dyDescent="0.25">
      <c r="A83" s="124"/>
      <c r="B83" s="1468"/>
      <c r="C83" s="1468"/>
      <c r="D83" s="124"/>
      <c r="E83" s="124"/>
      <c r="F83" s="124"/>
      <c r="G83" s="124"/>
      <c r="H83" s="124"/>
      <c r="I83" s="124"/>
      <c r="J83" s="124"/>
      <c r="K83" s="124"/>
      <c r="L83" s="124"/>
      <c r="M83" s="124" t="s">
        <v>5543</v>
      </c>
      <c r="N83" s="124"/>
      <c r="O83" s="124"/>
      <c r="P83" s="124" t="s">
        <v>5255</v>
      </c>
      <c r="Q83" s="124" t="s">
        <v>5544</v>
      </c>
      <c r="R83" s="124" t="s">
        <v>5318</v>
      </c>
      <c r="S83" s="124" t="s">
        <v>5545</v>
      </c>
      <c r="T83" s="124" t="s">
        <v>5053</v>
      </c>
      <c r="U83" s="124"/>
      <c r="V83" s="124"/>
      <c r="W83" s="124"/>
      <c r="X83" s="124"/>
      <c r="Y83" s="124" t="s">
        <v>4690</v>
      </c>
      <c r="Z83" s="124" t="s">
        <v>4021</v>
      </c>
      <c r="AA83" s="124" t="s">
        <v>5546</v>
      </c>
      <c r="AB83" s="124" t="s">
        <v>5167</v>
      </c>
      <c r="AC83" s="124"/>
      <c r="AD83" s="124" t="s">
        <v>4686</v>
      </c>
      <c r="AE83" s="124"/>
      <c r="AF83" s="124"/>
      <c r="AG83" s="124"/>
      <c r="AH83" s="124"/>
      <c r="AI83" s="124"/>
      <c r="AJ83" s="124" t="s">
        <v>5547</v>
      </c>
      <c r="AK83" s="124"/>
      <c r="AL83" s="124" t="s">
        <v>5548</v>
      </c>
      <c r="AM83" s="124"/>
      <c r="AN83" s="124"/>
      <c r="AO83" s="124"/>
      <c r="AP83" s="124"/>
      <c r="AQ83" s="124"/>
      <c r="AR83" s="124"/>
      <c r="AS83" s="124" t="s">
        <v>4189</v>
      </c>
      <c r="AT83" s="124" t="s">
        <v>5549</v>
      </c>
      <c r="AU83" s="124"/>
      <c r="AV83" s="124"/>
      <c r="AW83" s="124" t="s">
        <v>5550</v>
      </c>
      <c r="AX83" s="124"/>
      <c r="AY83" s="124"/>
      <c r="AZ83" s="124"/>
      <c r="BA83" s="124"/>
      <c r="BB83" s="124"/>
      <c r="BC83" s="124"/>
      <c r="BD83" s="124"/>
      <c r="BE83" s="124"/>
      <c r="BF83" s="124"/>
      <c r="BG83" s="124"/>
    </row>
    <row r="84" spans="1:59" x14ac:dyDescent="0.25">
      <c r="A84" s="124"/>
      <c r="B84" s="1468"/>
      <c r="C84" s="1468"/>
      <c r="D84" s="124"/>
      <c r="E84" s="124"/>
      <c r="F84" s="124"/>
      <c r="G84" s="124"/>
      <c r="H84" s="124"/>
      <c r="I84" s="124"/>
      <c r="J84" s="124"/>
      <c r="K84" s="124"/>
      <c r="L84" s="124"/>
      <c r="M84" s="18" t="s">
        <v>4201</v>
      </c>
      <c r="N84" s="124"/>
      <c r="O84" s="124"/>
      <c r="P84" s="18" t="s">
        <v>5327</v>
      </c>
      <c r="Q84" s="18" t="s">
        <v>5551</v>
      </c>
      <c r="R84" s="18" t="s">
        <v>5269</v>
      </c>
      <c r="S84" s="18" t="s">
        <v>5424</v>
      </c>
      <c r="T84" s="18" t="s">
        <v>5552</v>
      </c>
      <c r="U84" s="124"/>
      <c r="V84" s="124"/>
      <c r="W84" s="124"/>
      <c r="X84" s="124"/>
      <c r="Y84" s="18" t="s">
        <v>5553</v>
      </c>
      <c r="Z84" s="18" t="s">
        <v>5554</v>
      </c>
      <c r="AA84" s="18"/>
      <c r="AB84" s="18" t="s">
        <v>4393</v>
      </c>
      <c r="AC84" s="124"/>
      <c r="AD84" s="18" t="s">
        <v>4999</v>
      </c>
      <c r="AE84" s="124"/>
      <c r="AF84" s="124"/>
      <c r="AG84" s="124"/>
      <c r="AH84" s="124"/>
      <c r="AI84" s="124"/>
      <c r="AJ84" s="124" t="s">
        <v>5555</v>
      </c>
      <c r="AK84" s="124"/>
      <c r="AL84" s="18" t="s">
        <v>4512</v>
      </c>
      <c r="AM84" s="124"/>
      <c r="AN84" s="124"/>
      <c r="AO84" s="124"/>
      <c r="AP84" s="124"/>
      <c r="AQ84" s="124"/>
      <c r="AR84" s="124"/>
      <c r="AS84" s="18" t="s">
        <v>5556</v>
      </c>
      <c r="AT84" s="18" t="s">
        <v>5557</v>
      </c>
      <c r="AU84" s="124"/>
      <c r="AV84" s="124"/>
      <c r="AW84" s="18" t="s">
        <v>5558</v>
      </c>
      <c r="AX84" s="124"/>
      <c r="AY84" s="124"/>
      <c r="AZ84" s="124"/>
      <c r="BA84" s="124"/>
      <c r="BB84" s="124"/>
      <c r="BC84" s="124"/>
      <c r="BD84" s="124"/>
      <c r="BE84" s="124"/>
      <c r="BF84" s="124"/>
      <c r="BG84" s="124"/>
    </row>
    <row r="85" spans="1:59" x14ac:dyDescent="0.25">
      <c r="A85" s="124"/>
      <c r="B85" s="1468"/>
      <c r="C85" s="1468"/>
      <c r="D85" s="124"/>
      <c r="E85" s="124"/>
      <c r="F85" s="124"/>
      <c r="G85" s="124"/>
      <c r="H85" s="124"/>
      <c r="I85" s="124"/>
      <c r="J85" s="124"/>
      <c r="K85" s="124"/>
      <c r="L85" s="124"/>
      <c r="M85" s="124" t="s">
        <v>4813</v>
      </c>
      <c r="N85" s="124"/>
      <c r="O85" s="124"/>
      <c r="P85" s="124" t="s">
        <v>5559</v>
      </c>
      <c r="Q85" s="124" t="s">
        <v>5560</v>
      </c>
      <c r="R85" s="124" t="s">
        <v>4999</v>
      </c>
      <c r="S85" s="124" t="s">
        <v>5244</v>
      </c>
      <c r="T85" s="124" t="s">
        <v>4222</v>
      </c>
      <c r="U85" s="124"/>
      <c r="V85" s="124"/>
      <c r="W85" s="124"/>
      <c r="X85" s="124"/>
      <c r="Y85" s="124"/>
      <c r="Z85" s="124" t="s">
        <v>5561</v>
      </c>
      <c r="AA85" s="124"/>
      <c r="AB85" s="124" t="s">
        <v>4662</v>
      </c>
      <c r="AC85" s="124"/>
      <c r="AD85" s="124" t="s">
        <v>5562</v>
      </c>
      <c r="AE85" s="124"/>
      <c r="AF85" s="124"/>
      <c r="AG85" s="124"/>
      <c r="AH85" s="124"/>
      <c r="AI85" s="124"/>
      <c r="AJ85" s="124" t="s">
        <v>5563</v>
      </c>
      <c r="AK85" s="124"/>
      <c r="AL85" s="124" t="s">
        <v>4021</v>
      </c>
      <c r="AM85" s="124"/>
      <c r="AN85" s="124"/>
      <c r="AO85" s="124"/>
      <c r="AP85" s="124"/>
      <c r="AQ85" s="124"/>
      <c r="AR85" s="124"/>
      <c r="AS85" s="124" t="s">
        <v>5528</v>
      </c>
      <c r="AT85" s="124" t="s">
        <v>5564</v>
      </c>
      <c r="AU85" s="124"/>
      <c r="AV85" s="124"/>
      <c r="AW85" s="124" t="s">
        <v>5565</v>
      </c>
      <c r="AX85" s="124"/>
      <c r="AY85" s="124"/>
      <c r="AZ85" s="124"/>
      <c r="BA85" s="124"/>
      <c r="BB85" s="124"/>
      <c r="BC85" s="124"/>
      <c r="BD85" s="124"/>
      <c r="BE85" s="124"/>
      <c r="BF85" s="124"/>
      <c r="BG85" s="124"/>
    </row>
    <row r="86" spans="1:59" x14ac:dyDescent="0.25">
      <c r="A86" s="124"/>
      <c r="B86" s="1468"/>
      <c r="C86" s="1468"/>
      <c r="D86" s="124"/>
      <c r="E86" s="124"/>
      <c r="F86" s="124"/>
      <c r="G86" s="124"/>
      <c r="H86" s="124"/>
      <c r="I86" s="124"/>
      <c r="J86" s="124"/>
      <c r="K86" s="124"/>
      <c r="L86" s="124"/>
      <c r="M86" s="18" t="s">
        <v>4874</v>
      </c>
      <c r="N86" s="124"/>
      <c r="O86" s="124"/>
      <c r="P86" s="18" t="s">
        <v>5104</v>
      </c>
      <c r="Q86" s="18" t="s">
        <v>5566</v>
      </c>
      <c r="R86" s="18" t="s">
        <v>5567</v>
      </c>
      <c r="S86" s="18" t="s">
        <v>5327</v>
      </c>
      <c r="T86" s="18" t="s">
        <v>5568</v>
      </c>
      <c r="U86" s="124"/>
      <c r="V86" s="124"/>
      <c r="W86" s="124"/>
      <c r="X86" s="124"/>
      <c r="Y86" s="124"/>
      <c r="Z86" s="18" t="s">
        <v>5569</v>
      </c>
      <c r="AA86" s="18"/>
      <c r="AB86" s="18" t="s">
        <v>5283</v>
      </c>
      <c r="AC86" s="124"/>
      <c r="AD86" s="18" t="s">
        <v>5570</v>
      </c>
      <c r="AE86" s="124"/>
      <c r="AF86" s="124"/>
      <c r="AG86" s="124"/>
      <c r="AH86" s="124"/>
      <c r="AI86" s="124"/>
      <c r="AJ86" s="124" t="s">
        <v>5571</v>
      </c>
      <c r="AK86" s="124"/>
      <c r="AL86" s="18" t="s">
        <v>4690</v>
      </c>
      <c r="AM86" s="124"/>
      <c r="AN86" s="124"/>
      <c r="AO86" s="124"/>
      <c r="AP86" s="124"/>
      <c r="AQ86" s="124"/>
      <c r="AR86" s="124"/>
      <c r="AS86" s="18" t="s">
        <v>5572</v>
      </c>
      <c r="AT86" s="18" t="s">
        <v>5573</v>
      </c>
      <c r="AU86" s="124"/>
      <c r="AV86" s="124"/>
      <c r="AW86" s="18" t="s">
        <v>5574</v>
      </c>
      <c r="AX86" s="124"/>
      <c r="AY86" s="124"/>
      <c r="AZ86" s="124"/>
      <c r="BA86" s="124"/>
      <c r="BB86" s="124"/>
      <c r="BC86" s="124"/>
      <c r="BD86" s="124"/>
      <c r="BE86" s="124"/>
      <c r="BF86" s="124"/>
      <c r="BG86" s="124"/>
    </row>
    <row r="87" spans="1:59" x14ac:dyDescent="0.25">
      <c r="A87" s="124"/>
      <c r="B87" s="1468"/>
      <c r="C87" s="1468"/>
      <c r="D87" s="124"/>
      <c r="E87" s="124"/>
      <c r="F87" s="124"/>
      <c r="G87" s="124"/>
      <c r="H87" s="124"/>
      <c r="I87" s="124"/>
      <c r="J87" s="124"/>
      <c r="K87" s="124"/>
      <c r="L87" s="124"/>
      <c r="M87" s="124" t="s">
        <v>5575</v>
      </c>
      <c r="N87" s="124"/>
      <c r="O87" s="124"/>
      <c r="P87" s="124" t="s">
        <v>5318</v>
      </c>
      <c r="Q87" s="124" t="s">
        <v>4512</v>
      </c>
      <c r="R87" s="124" t="s">
        <v>5576</v>
      </c>
      <c r="S87" s="124" t="s">
        <v>5318</v>
      </c>
      <c r="T87" s="124" t="s">
        <v>4681</v>
      </c>
      <c r="U87" s="124"/>
      <c r="V87" s="124"/>
      <c r="W87" s="124"/>
      <c r="X87" s="124"/>
      <c r="Y87" s="124"/>
      <c r="Z87" s="124" t="s">
        <v>5577</v>
      </c>
      <c r="AA87" s="124"/>
      <c r="AB87" s="124" t="s">
        <v>4942</v>
      </c>
      <c r="AC87" s="124"/>
      <c r="AD87" s="124" t="s">
        <v>5578</v>
      </c>
      <c r="AE87" s="124"/>
      <c r="AF87" s="124"/>
      <c r="AG87" s="124"/>
      <c r="AH87" s="124"/>
      <c r="AI87" s="124"/>
      <c r="AJ87" s="124" t="s">
        <v>5579</v>
      </c>
      <c r="AK87" s="124"/>
      <c r="AL87" s="124" t="s">
        <v>5181</v>
      </c>
      <c r="AM87" s="124"/>
      <c r="AN87" s="124"/>
      <c r="AO87" s="124"/>
      <c r="AP87" s="124"/>
      <c r="AQ87" s="124"/>
      <c r="AR87" s="124"/>
      <c r="AS87" s="124" t="s">
        <v>5580</v>
      </c>
      <c r="AT87" s="124" t="s">
        <v>5581</v>
      </c>
      <c r="AU87" s="124"/>
      <c r="AV87" s="124"/>
      <c r="AW87" s="124" t="s">
        <v>5582</v>
      </c>
      <c r="AX87" s="124"/>
      <c r="AY87" s="124"/>
      <c r="AZ87" s="124"/>
      <c r="BA87" s="124"/>
      <c r="BB87" s="124"/>
      <c r="BC87" s="124"/>
      <c r="BD87" s="124"/>
      <c r="BE87" s="124"/>
      <c r="BF87" s="124"/>
      <c r="BG87" s="124"/>
    </row>
    <row r="88" spans="1:59" x14ac:dyDescent="0.25">
      <c r="A88" s="124"/>
      <c r="B88" s="1468"/>
      <c r="C88" s="1468"/>
      <c r="D88" s="124"/>
      <c r="E88" s="124"/>
      <c r="F88" s="124"/>
      <c r="G88" s="124"/>
      <c r="H88" s="124"/>
      <c r="I88" s="124"/>
      <c r="J88" s="124"/>
      <c r="K88" s="124"/>
      <c r="L88" s="124"/>
      <c r="M88" s="18" t="s">
        <v>4730</v>
      </c>
      <c r="N88" s="124"/>
      <c r="O88" s="124"/>
      <c r="P88" s="18" t="s">
        <v>5269</v>
      </c>
      <c r="Q88" s="18" t="s">
        <v>5583</v>
      </c>
      <c r="R88" s="18" t="s">
        <v>5056</v>
      </c>
      <c r="S88" s="18" t="s">
        <v>5270</v>
      </c>
      <c r="T88" s="18" t="s">
        <v>4338</v>
      </c>
      <c r="U88" s="124"/>
      <c r="V88" s="124"/>
      <c r="W88" s="124"/>
      <c r="X88" s="124"/>
      <c r="Y88" s="124"/>
      <c r="Z88" s="18" t="s">
        <v>5584</v>
      </c>
      <c r="AA88" s="18"/>
      <c r="AB88" s="18" t="s">
        <v>5585</v>
      </c>
      <c r="AC88" s="124"/>
      <c r="AD88" s="18" t="s">
        <v>4820</v>
      </c>
      <c r="AE88" s="124"/>
      <c r="AF88" s="124"/>
      <c r="AG88" s="124"/>
      <c r="AH88" s="124"/>
      <c r="AI88" s="124"/>
      <c r="AJ88" s="124" t="s">
        <v>5586</v>
      </c>
      <c r="AK88" s="124"/>
      <c r="AL88" s="18" t="s">
        <v>5207</v>
      </c>
      <c r="AM88" s="124"/>
      <c r="AN88" s="124"/>
      <c r="AO88" s="124"/>
      <c r="AP88" s="124"/>
      <c r="AQ88" s="124"/>
      <c r="AR88" s="124"/>
      <c r="AS88" s="18" t="s">
        <v>4487</v>
      </c>
      <c r="AT88" s="18" t="s">
        <v>5587</v>
      </c>
      <c r="AU88" s="124"/>
      <c r="AV88" s="124"/>
      <c r="AW88" s="18" t="s">
        <v>5579</v>
      </c>
      <c r="AX88" s="124"/>
      <c r="AY88" s="124"/>
      <c r="AZ88" s="124"/>
      <c r="BA88" s="124"/>
      <c r="BB88" s="124"/>
      <c r="BC88" s="124"/>
      <c r="BD88" s="124"/>
      <c r="BE88" s="124"/>
      <c r="BF88" s="124"/>
      <c r="BG88" s="124"/>
    </row>
    <row r="89" spans="1:59" x14ac:dyDescent="0.25">
      <c r="A89" s="124"/>
      <c r="B89" s="1468"/>
      <c r="C89" s="1468"/>
      <c r="D89" s="124"/>
      <c r="E89" s="124"/>
      <c r="F89" s="124"/>
      <c r="G89" s="124"/>
      <c r="H89" s="124"/>
      <c r="I89" s="124"/>
      <c r="J89" s="124"/>
      <c r="K89" s="124"/>
      <c r="L89" s="124"/>
      <c r="M89" s="124" t="s">
        <v>4752</v>
      </c>
      <c r="N89" s="124"/>
      <c r="O89" s="124"/>
      <c r="P89" s="124" t="s">
        <v>5032</v>
      </c>
      <c r="Q89" s="124" t="s">
        <v>4021</v>
      </c>
      <c r="R89" s="124" t="s">
        <v>4487</v>
      </c>
      <c r="S89" s="124" t="s">
        <v>5532</v>
      </c>
      <c r="T89" s="124" t="s">
        <v>4354</v>
      </c>
      <c r="U89" s="124"/>
      <c r="V89" s="124"/>
      <c r="W89" s="124"/>
      <c r="X89" s="124"/>
      <c r="Y89" s="124"/>
      <c r="Z89" s="124"/>
      <c r="AA89" s="124"/>
      <c r="AB89" s="124" t="s">
        <v>4983</v>
      </c>
      <c r="AC89" s="124"/>
      <c r="AD89" s="124" t="s">
        <v>4990</v>
      </c>
      <c r="AE89" s="124"/>
      <c r="AF89" s="124"/>
      <c r="AG89" s="124"/>
      <c r="AH89" s="124"/>
      <c r="AI89" s="124"/>
      <c r="AJ89" s="124" t="s">
        <v>5588</v>
      </c>
      <c r="AK89" s="124"/>
      <c r="AL89" s="124" t="s">
        <v>5589</v>
      </c>
      <c r="AM89" s="124"/>
      <c r="AN89" s="124"/>
      <c r="AO89" s="124"/>
      <c r="AP89" s="124"/>
      <c r="AQ89" s="124"/>
      <c r="AR89" s="124"/>
      <c r="AS89" s="124" t="s">
        <v>5432</v>
      </c>
      <c r="AT89" s="124" t="s">
        <v>5590</v>
      </c>
      <c r="AU89" s="124"/>
      <c r="AV89" s="124"/>
      <c r="AW89" s="124" t="s">
        <v>3907</v>
      </c>
      <c r="AX89" s="124"/>
      <c r="AY89" s="124"/>
      <c r="AZ89" s="124"/>
      <c r="BA89" s="124"/>
      <c r="BB89" s="124"/>
      <c r="BC89" s="124"/>
      <c r="BD89" s="124"/>
      <c r="BE89" s="124"/>
      <c r="BF89" s="124"/>
      <c r="BG89" s="124"/>
    </row>
    <row r="90" spans="1:59" x14ac:dyDescent="0.25">
      <c r="A90" s="124"/>
      <c r="B90" s="1468"/>
      <c r="C90" s="1468"/>
      <c r="D90" s="124"/>
      <c r="E90" s="124"/>
      <c r="F90" s="124"/>
      <c r="G90" s="124"/>
      <c r="H90" s="124"/>
      <c r="I90" s="124"/>
      <c r="J90" s="124"/>
      <c r="K90" s="124"/>
      <c r="L90" s="124"/>
      <c r="M90" s="18" t="s">
        <v>4629</v>
      </c>
      <c r="N90" s="124"/>
      <c r="O90" s="124"/>
      <c r="P90" s="18" t="s">
        <v>5591</v>
      </c>
      <c r="Q90" s="18" t="s">
        <v>4690</v>
      </c>
      <c r="R90" s="18" t="s">
        <v>5432</v>
      </c>
      <c r="S90" s="18" t="s">
        <v>5592</v>
      </c>
      <c r="T90" s="18" t="s">
        <v>5593</v>
      </c>
      <c r="U90" s="124"/>
      <c r="V90" s="124"/>
      <c r="W90" s="124"/>
      <c r="X90" s="124"/>
      <c r="Y90" s="124"/>
      <c r="Z90" s="124"/>
      <c r="AA90" s="124"/>
      <c r="AB90" s="18" t="s">
        <v>5594</v>
      </c>
      <c r="AC90" s="124"/>
      <c r="AD90" s="18" t="s">
        <v>4021</v>
      </c>
      <c r="AE90" s="124"/>
      <c r="AF90" s="124"/>
      <c r="AG90" s="124"/>
      <c r="AH90" s="124"/>
      <c r="AI90" s="124"/>
      <c r="AJ90" s="124" t="s">
        <v>5595</v>
      </c>
      <c r="AK90" s="124"/>
      <c r="AL90" s="124"/>
      <c r="AM90" s="124"/>
      <c r="AN90" s="124"/>
      <c r="AO90" s="124"/>
      <c r="AP90" s="124"/>
      <c r="AQ90" s="124"/>
      <c r="AR90" s="124"/>
      <c r="AS90" s="18" t="s">
        <v>4512</v>
      </c>
      <c r="AT90" s="18" t="s">
        <v>5596</v>
      </c>
      <c r="AU90" s="124"/>
      <c r="AV90" s="124"/>
      <c r="AW90" s="18" t="s">
        <v>5597</v>
      </c>
      <c r="AX90" s="124"/>
      <c r="AY90" s="124"/>
      <c r="AZ90" s="124"/>
      <c r="BA90" s="124"/>
      <c r="BB90" s="124"/>
      <c r="BC90" s="124"/>
      <c r="BD90" s="124"/>
      <c r="BE90" s="124"/>
      <c r="BF90" s="124"/>
      <c r="BG90" s="124"/>
    </row>
    <row r="91" spans="1:59" x14ac:dyDescent="0.25">
      <c r="A91" s="124"/>
      <c r="B91" s="1468"/>
      <c r="C91" s="1468"/>
      <c r="D91" s="124"/>
      <c r="E91" s="124"/>
      <c r="F91" s="124"/>
      <c r="G91" s="124"/>
      <c r="H91" s="124"/>
      <c r="I91" s="124"/>
      <c r="J91" s="124"/>
      <c r="K91" s="124"/>
      <c r="L91" s="124"/>
      <c r="M91" s="124" t="s">
        <v>4111</v>
      </c>
      <c r="N91" s="124"/>
      <c r="O91" s="124"/>
      <c r="P91" s="124" t="s">
        <v>5597</v>
      </c>
      <c r="Q91" s="124" t="s">
        <v>5164</v>
      </c>
      <c r="R91" s="124" t="s">
        <v>5598</v>
      </c>
      <c r="S91" s="124" t="s">
        <v>4420</v>
      </c>
      <c r="T91" s="124" t="s">
        <v>4771</v>
      </c>
      <c r="U91" s="124"/>
      <c r="V91" s="124"/>
      <c r="W91" s="124"/>
      <c r="X91" s="124"/>
      <c r="Y91" s="124"/>
      <c r="Z91" s="124"/>
      <c r="AA91" s="124"/>
      <c r="AB91" s="124" t="s">
        <v>5599</v>
      </c>
      <c r="AC91" s="124"/>
      <c r="AD91" s="124" t="s">
        <v>4690</v>
      </c>
      <c r="AE91" s="124"/>
      <c r="AF91" s="124"/>
      <c r="AG91" s="124"/>
      <c r="AH91" s="124"/>
      <c r="AI91" s="124"/>
      <c r="AJ91" s="124" t="s">
        <v>4487</v>
      </c>
      <c r="AK91" s="124"/>
      <c r="AL91" s="124"/>
      <c r="AM91" s="124"/>
      <c r="AN91" s="124"/>
      <c r="AO91" s="124"/>
      <c r="AP91" s="124"/>
      <c r="AQ91" s="124"/>
      <c r="AR91" s="124"/>
      <c r="AS91" s="124" t="s">
        <v>4021</v>
      </c>
      <c r="AT91" s="124" t="s">
        <v>4829</v>
      </c>
      <c r="AU91" s="124"/>
      <c r="AV91" s="124"/>
      <c r="AW91" s="124" t="s">
        <v>4512</v>
      </c>
      <c r="AX91" s="124"/>
      <c r="AY91" s="124"/>
      <c r="AZ91" s="124"/>
      <c r="BA91" s="124"/>
      <c r="BB91" s="124"/>
      <c r="BC91" s="124"/>
      <c r="BD91" s="124"/>
      <c r="BE91" s="124"/>
      <c r="BF91" s="124"/>
      <c r="BG91" s="124"/>
    </row>
    <row r="92" spans="1:59" x14ac:dyDescent="0.25">
      <c r="A92" s="124"/>
      <c r="B92" s="1468"/>
      <c r="C92" s="1468"/>
      <c r="D92" s="124"/>
      <c r="E92" s="124"/>
      <c r="F92" s="124"/>
      <c r="G92" s="124"/>
      <c r="H92" s="124"/>
      <c r="I92" s="124"/>
      <c r="J92" s="124"/>
      <c r="K92" s="124"/>
      <c r="L92" s="124"/>
      <c r="M92" s="18" t="s">
        <v>5600</v>
      </c>
      <c r="N92" s="124"/>
      <c r="O92" s="124"/>
      <c r="P92" s="18" t="s">
        <v>4487</v>
      </c>
      <c r="Q92" s="18" t="s">
        <v>5460</v>
      </c>
      <c r="R92" s="18" t="s">
        <v>4512</v>
      </c>
      <c r="S92" s="18" t="s">
        <v>4686</v>
      </c>
      <c r="T92" s="18" t="s">
        <v>4821</v>
      </c>
      <c r="U92" s="124"/>
      <c r="V92" s="124"/>
      <c r="W92" s="124"/>
      <c r="X92" s="124"/>
      <c r="Y92" s="124"/>
      <c r="Z92" s="124"/>
      <c r="AA92" s="124"/>
      <c r="AB92" s="18" t="s">
        <v>5412</v>
      </c>
      <c r="AC92" s="124"/>
      <c r="AD92" s="18" t="s">
        <v>5150</v>
      </c>
      <c r="AE92" s="124"/>
      <c r="AF92" s="124"/>
      <c r="AG92" s="124"/>
      <c r="AH92" s="124"/>
      <c r="AI92" s="124"/>
      <c r="AJ92" s="124" t="s">
        <v>5601</v>
      </c>
      <c r="AK92" s="124"/>
      <c r="AL92" s="124"/>
      <c r="AM92" s="124"/>
      <c r="AN92" s="124"/>
      <c r="AO92" s="124"/>
      <c r="AP92" s="124"/>
      <c r="AQ92" s="124"/>
      <c r="AR92" s="124"/>
      <c r="AS92" s="18" t="s">
        <v>4690</v>
      </c>
      <c r="AT92" s="18" t="s">
        <v>4906</v>
      </c>
      <c r="AU92" s="124"/>
      <c r="AV92" s="124"/>
      <c r="AW92" s="18" t="s">
        <v>4021</v>
      </c>
      <c r="AX92" s="124"/>
      <c r="AY92" s="124"/>
      <c r="AZ92" s="124"/>
      <c r="BA92" s="124"/>
      <c r="BB92" s="124"/>
      <c r="BC92" s="124"/>
      <c r="BD92" s="124"/>
      <c r="BE92" s="124"/>
      <c r="BF92" s="124"/>
      <c r="BG92" s="124"/>
    </row>
    <row r="93" spans="1:59" x14ac:dyDescent="0.25">
      <c r="A93" s="124"/>
      <c r="B93" s="1468"/>
      <c r="C93" s="1468"/>
      <c r="D93" s="124"/>
      <c r="E93" s="124"/>
      <c r="F93" s="124"/>
      <c r="G93" s="124"/>
      <c r="H93" s="124"/>
      <c r="I93" s="124"/>
      <c r="J93" s="124"/>
      <c r="K93" s="124"/>
      <c r="L93" s="124"/>
      <c r="M93" s="124" t="s">
        <v>4985</v>
      </c>
      <c r="N93" s="124"/>
      <c r="O93" s="124"/>
      <c r="P93" s="124" t="s">
        <v>5602</v>
      </c>
      <c r="Q93" s="124" t="s">
        <v>5603</v>
      </c>
      <c r="R93" s="124" t="s">
        <v>4021</v>
      </c>
      <c r="S93" s="124" t="s">
        <v>5365</v>
      </c>
      <c r="T93" s="124" t="s">
        <v>4846</v>
      </c>
      <c r="U93" s="124"/>
      <c r="V93" s="124"/>
      <c r="W93" s="124"/>
      <c r="X93" s="124"/>
      <c r="Y93" s="124"/>
      <c r="Z93" s="124"/>
      <c r="AA93" s="124"/>
      <c r="AB93" s="124" t="s">
        <v>5604</v>
      </c>
      <c r="AC93" s="124"/>
      <c r="AD93" s="124" t="s">
        <v>4840</v>
      </c>
      <c r="AE93" s="124"/>
      <c r="AF93" s="124"/>
      <c r="AG93" s="124"/>
      <c r="AH93" s="124"/>
      <c r="AI93" s="124"/>
      <c r="AJ93" s="124" t="s">
        <v>5605</v>
      </c>
      <c r="AK93" s="124"/>
      <c r="AL93" s="124"/>
      <c r="AM93" s="124"/>
      <c r="AN93" s="124"/>
      <c r="AO93" s="124"/>
      <c r="AP93" s="124"/>
      <c r="AQ93" s="124"/>
      <c r="AR93" s="124"/>
      <c r="AS93" s="124" t="s">
        <v>5606</v>
      </c>
      <c r="AT93" s="124" t="s">
        <v>5607</v>
      </c>
      <c r="AU93" s="124"/>
      <c r="AV93" s="124"/>
      <c r="AW93" s="124" t="s">
        <v>5370</v>
      </c>
      <c r="AX93" s="124"/>
      <c r="AY93" s="124"/>
      <c r="AZ93" s="124"/>
      <c r="BA93" s="124"/>
      <c r="BB93" s="124"/>
      <c r="BC93" s="124"/>
      <c r="BD93" s="124"/>
      <c r="BE93" s="124"/>
      <c r="BF93" s="124"/>
      <c r="BG93" s="124"/>
    </row>
    <row r="94" spans="1:59" x14ac:dyDescent="0.25">
      <c r="A94" s="124"/>
      <c r="B94" s="1468"/>
      <c r="C94" s="1468"/>
      <c r="D94" s="124"/>
      <c r="E94" s="124"/>
      <c r="F94" s="124"/>
      <c r="G94" s="124"/>
      <c r="H94" s="124"/>
      <c r="I94" s="124"/>
      <c r="J94" s="124"/>
      <c r="K94" s="124"/>
      <c r="L94" s="124"/>
      <c r="M94" s="18" t="s">
        <v>5608</v>
      </c>
      <c r="N94" s="124"/>
      <c r="O94" s="124"/>
      <c r="P94" s="18" t="s">
        <v>5566</v>
      </c>
      <c r="Q94" s="124"/>
      <c r="R94" s="18" t="s">
        <v>4690</v>
      </c>
      <c r="S94" s="18" t="s">
        <v>5582</v>
      </c>
      <c r="T94" s="18" t="s">
        <v>5609</v>
      </c>
      <c r="U94" s="124"/>
      <c r="V94" s="124"/>
      <c r="W94" s="124"/>
      <c r="X94" s="124"/>
      <c r="Y94" s="124"/>
      <c r="Z94" s="124"/>
      <c r="AA94" s="124"/>
      <c r="AB94" s="18" t="s">
        <v>5255</v>
      </c>
      <c r="AC94" s="124"/>
      <c r="AD94" s="18" t="s">
        <v>4373</v>
      </c>
      <c r="AE94" s="124"/>
      <c r="AF94" s="124"/>
      <c r="AG94" s="124"/>
      <c r="AH94" s="124"/>
      <c r="AI94" s="124"/>
      <c r="AJ94" s="124" t="s">
        <v>4512</v>
      </c>
      <c r="AK94" s="124"/>
      <c r="AL94" s="124"/>
      <c r="AM94" s="124"/>
      <c r="AN94" s="124"/>
      <c r="AO94" s="124"/>
      <c r="AP94" s="124"/>
      <c r="AQ94" s="124"/>
      <c r="AR94" s="124"/>
      <c r="AS94" s="18" t="s">
        <v>5460</v>
      </c>
      <c r="AT94" s="18" t="s">
        <v>5610</v>
      </c>
      <c r="AU94" s="124"/>
      <c r="AV94" s="124"/>
      <c r="AW94" s="18" t="s">
        <v>5611</v>
      </c>
      <c r="AX94" s="124"/>
      <c r="AY94" s="124"/>
      <c r="AZ94" s="124"/>
      <c r="BA94" s="124"/>
      <c r="BB94" s="124"/>
      <c r="BC94" s="124"/>
      <c r="BD94" s="124"/>
      <c r="BE94" s="124"/>
      <c r="BF94" s="124"/>
      <c r="BG94" s="124"/>
    </row>
    <row r="95" spans="1:59" x14ac:dyDescent="0.25">
      <c r="A95" s="124"/>
      <c r="B95" s="1468"/>
      <c r="C95" s="1468"/>
      <c r="D95" s="124"/>
      <c r="E95" s="124"/>
      <c r="F95" s="124"/>
      <c r="G95" s="124"/>
      <c r="H95" s="124"/>
      <c r="I95" s="124"/>
      <c r="J95" s="124"/>
      <c r="K95" s="124"/>
      <c r="L95" s="124"/>
      <c r="M95" s="124" t="s">
        <v>5612</v>
      </c>
      <c r="N95" s="124"/>
      <c r="O95" s="124"/>
      <c r="P95" s="124" t="s">
        <v>4512</v>
      </c>
      <c r="Q95" s="124"/>
      <c r="R95" s="124" t="s">
        <v>5150</v>
      </c>
      <c r="S95" s="124" t="s">
        <v>5562</v>
      </c>
      <c r="T95" s="124" t="s">
        <v>5284</v>
      </c>
      <c r="U95" s="124"/>
      <c r="V95" s="124"/>
      <c r="W95" s="124"/>
      <c r="X95" s="124"/>
      <c r="Y95" s="124"/>
      <c r="Z95" s="124"/>
      <c r="AA95" s="124"/>
      <c r="AB95" s="124" t="s">
        <v>5613</v>
      </c>
      <c r="AC95" s="124"/>
      <c r="AD95" s="124"/>
      <c r="AE95" s="124"/>
      <c r="AF95" s="124"/>
      <c r="AG95" s="124"/>
      <c r="AH95" s="124"/>
      <c r="AI95" s="124"/>
      <c r="AJ95" s="124" t="s">
        <v>4021</v>
      </c>
      <c r="AK95" s="124"/>
      <c r="AL95" s="124"/>
      <c r="AM95" s="124"/>
      <c r="AN95" s="124"/>
      <c r="AO95" s="124"/>
      <c r="AP95" s="124"/>
      <c r="AQ95" s="124"/>
      <c r="AR95" s="124"/>
      <c r="AS95" s="124" t="s">
        <v>5614</v>
      </c>
      <c r="AT95" s="124" t="s">
        <v>4223</v>
      </c>
      <c r="AU95" s="124"/>
      <c r="AV95" s="124"/>
      <c r="AW95" s="124" t="s">
        <v>5615</v>
      </c>
      <c r="AX95" s="124"/>
      <c r="AY95" s="124"/>
      <c r="AZ95" s="124"/>
      <c r="BA95" s="124"/>
      <c r="BB95" s="124"/>
      <c r="BC95" s="124"/>
      <c r="BD95" s="124"/>
      <c r="BE95" s="124"/>
      <c r="BF95" s="124"/>
      <c r="BG95" s="124"/>
    </row>
    <row r="96" spans="1:59" x14ac:dyDescent="0.25">
      <c r="A96" s="124"/>
      <c r="B96" s="1468"/>
      <c r="C96" s="1468"/>
      <c r="D96" s="124"/>
      <c r="E96" s="124"/>
      <c r="F96" s="124"/>
      <c r="G96" s="124"/>
      <c r="H96" s="124"/>
      <c r="I96" s="124"/>
      <c r="J96" s="124"/>
      <c r="K96" s="124"/>
      <c r="L96" s="124"/>
      <c r="M96" s="18" t="s">
        <v>4633</v>
      </c>
      <c r="N96" s="124"/>
      <c r="O96" s="124"/>
      <c r="P96" s="18" t="s">
        <v>4021</v>
      </c>
      <c r="Q96" s="124"/>
      <c r="R96" s="18" t="s">
        <v>5445</v>
      </c>
      <c r="S96" s="18" t="s">
        <v>4806</v>
      </c>
      <c r="T96" s="18" t="s">
        <v>5616</v>
      </c>
      <c r="U96" s="124"/>
      <c r="V96" s="124"/>
      <c r="W96" s="124"/>
      <c r="X96" s="124"/>
      <c r="Y96" s="124"/>
      <c r="Z96" s="124"/>
      <c r="AA96" s="124"/>
      <c r="AB96" s="18" t="s">
        <v>5617</v>
      </c>
      <c r="AC96" s="124"/>
      <c r="AD96" s="124"/>
      <c r="AE96" s="124"/>
      <c r="AF96" s="124"/>
      <c r="AG96" s="124"/>
      <c r="AH96" s="124"/>
      <c r="AI96" s="124"/>
      <c r="AJ96" s="124" t="s">
        <v>5618</v>
      </c>
      <c r="AK96" s="124"/>
      <c r="AL96" s="124"/>
      <c r="AM96" s="124"/>
      <c r="AN96" s="124"/>
      <c r="AO96" s="124"/>
      <c r="AP96" s="124"/>
      <c r="AQ96" s="124"/>
      <c r="AR96" s="124"/>
      <c r="AS96" s="18" t="s">
        <v>5619</v>
      </c>
      <c r="AT96" s="18" t="s">
        <v>4782</v>
      </c>
      <c r="AU96" s="124"/>
      <c r="AV96" s="124"/>
      <c r="AW96" s="18" t="s">
        <v>4373</v>
      </c>
      <c r="AX96" s="124"/>
      <c r="AY96" s="124"/>
      <c r="AZ96" s="124"/>
      <c r="BA96" s="124"/>
      <c r="BB96" s="124"/>
      <c r="BC96" s="124"/>
      <c r="BD96" s="124"/>
      <c r="BE96" s="124"/>
      <c r="BF96" s="124"/>
      <c r="BG96" s="124"/>
    </row>
    <row r="97" spans="1:59" x14ac:dyDescent="0.25">
      <c r="A97" s="124"/>
      <c r="B97" s="1468"/>
      <c r="C97" s="1468"/>
      <c r="D97" s="124"/>
      <c r="E97" s="124"/>
      <c r="F97" s="124"/>
      <c r="G97" s="124"/>
      <c r="H97" s="124"/>
      <c r="I97" s="124"/>
      <c r="J97" s="124"/>
      <c r="K97" s="124"/>
      <c r="L97" s="124"/>
      <c r="M97" s="124" t="s">
        <v>5008</v>
      </c>
      <c r="N97" s="124"/>
      <c r="O97" s="124"/>
      <c r="P97" s="124" t="s">
        <v>4690</v>
      </c>
      <c r="Q97" s="124"/>
      <c r="R97" s="124" t="s">
        <v>5620</v>
      </c>
      <c r="S97" s="124" t="s">
        <v>5556</v>
      </c>
      <c r="T97" s="124" t="s">
        <v>4864</v>
      </c>
      <c r="U97" s="124"/>
      <c r="V97" s="124"/>
      <c r="W97" s="124"/>
      <c r="X97" s="124"/>
      <c r="Y97" s="124"/>
      <c r="Z97" s="124"/>
      <c r="AA97" s="124"/>
      <c r="AB97" s="124" t="s">
        <v>5414</v>
      </c>
      <c r="AC97" s="124"/>
      <c r="AD97" s="124"/>
      <c r="AE97" s="124"/>
      <c r="AF97" s="124"/>
      <c r="AG97" s="124"/>
      <c r="AH97" s="124"/>
      <c r="AI97" s="124"/>
      <c r="AJ97" s="124" t="s">
        <v>4690</v>
      </c>
      <c r="AK97" s="124"/>
      <c r="AL97" s="124"/>
      <c r="AM97" s="124"/>
      <c r="AN97" s="124"/>
      <c r="AO97" s="124"/>
      <c r="AP97" s="124"/>
      <c r="AQ97" s="124"/>
      <c r="AR97" s="124"/>
      <c r="AS97" s="124"/>
      <c r="AT97" s="124" t="s">
        <v>4941</v>
      </c>
      <c r="AU97" s="124"/>
      <c r="AV97" s="124"/>
      <c r="AW97" s="124" t="s">
        <v>5621</v>
      </c>
      <c r="AX97" s="124"/>
      <c r="AY97" s="124"/>
      <c r="AZ97" s="124"/>
      <c r="BA97" s="124"/>
      <c r="BB97" s="124"/>
      <c r="BC97" s="124"/>
      <c r="BD97" s="124"/>
      <c r="BE97" s="124"/>
      <c r="BF97" s="124"/>
      <c r="BG97" s="124"/>
    </row>
    <row r="98" spans="1:59" x14ac:dyDescent="0.25">
      <c r="A98" s="124"/>
      <c r="B98" s="1468"/>
      <c r="C98" s="1468"/>
      <c r="D98" s="124"/>
      <c r="E98" s="124"/>
      <c r="F98" s="124"/>
      <c r="G98" s="124"/>
      <c r="H98" s="124"/>
      <c r="I98" s="124"/>
      <c r="J98" s="124"/>
      <c r="K98" s="124"/>
      <c r="L98" s="124"/>
      <c r="M98" s="18" t="s">
        <v>4658</v>
      </c>
      <c r="N98" s="124"/>
      <c r="O98" s="124"/>
      <c r="P98" s="18" t="s">
        <v>5460</v>
      </c>
      <c r="Q98" s="124"/>
      <c r="R98" s="18" t="s">
        <v>5622</v>
      </c>
      <c r="S98" s="18" t="s">
        <v>5578</v>
      </c>
      <c r="T98" s="18" t="s">
        <v>5130</v>
      </c>
      <c r="U98" s="124"/>
      <c r="V98" s="124"/>
      <c r="W98" s="124"/>
      <c r="X98" s="124"/>
      <c r="Y98" s="124"/>
      <c r="Z98" s="124"/>
      <c r="AA98" s="124"/>
      <c r="AB98" s="18" t="s">
        <v>5327</v>
      </c>
      <c r="AC98" s="124"/>
      <c r="AD98" s="124"/>
      <c r="AE98" s="124"/>
      <c r="AF98" s="124"/>
      <c r="AG98" s="124"/>
      <c r="AH98" s="124"/>
      <c r="AI98" s="124"/>
      <c r="AJ98" s="124" t="s">
        <v>5623</v>
      </c>
      <c r="AK98" s="124"/>
      <c r="AL98" s="124"/>
      <c r="AM98" s="124"/>
      <c r="AN98" s="124"/>
      <c r="AO98" s="124"/>
      <c r="AP98" s="124"/>
      <c r="AQ98" s="124"/>
      <c r="AR98" s="124"/>
      <c r="AS98" s="124"/>
      <c r="AT98" s="18" t="s">
        <v>4514</v>
      </c>
      <c r="AU98" s="124"/>
      <c r="AV98" s="124"/>
      <c r="AW98" s="18" t="s">
        <v>5624</v>
      </c>
      <c r="AX98" s="124"/>
      <c r="AY98" s="124"/>
      <c r="AZ98" s="124"/>
      <c r="BA98" s="124"/>
      <c r="BB98" s="124"/>
      <c r="BC98" s="124"/>
      <c r="BD98" s="124"/>
      <c r="BE98" s="124"/>
      <c r="BF98" s="124"/>
      <c r="BG98" s="124"/>
    </row>
    <row r="99" spans="1:59" x14ac:dyDescent="0.25">
      <c r="A99" s="124"/>
      <c r="B99" s="1468"/>
      <c r="C99" s="1468"/>
      <c r="D99" s="124"/>
      <c r="E99" s="124"/>
      <c r="F99" s="124"/>
      <c r="G99" s="124"/>
      <c r="H99" s="124"/>
      <c r="I99" s="124"/>
      <c r="J99" s="124"/>
      <c r="K99" s="124"/>
      <c r="L99" s="124"/>
      <c r="M99" s="124" t="s">
        <v>4589</v>
      </c>
      <c r="N99" s="124"/>
      <c r="O99" s="124"/>
      <c r="P99" s="124" t="s">
        <v>5625</v>
      </c>
      <c r="Q99" s="124"/>
      <c r="R99" s="124" t="s">
        <v>5626</v>
      </c>
      <c r="S99" s="124" t="s">
        <v>5627</v>
      </c>
      <c r="T99" s="124" t="s">
        <v>5167</v>
      </c>
      <c r="U99" s="124"/>
      <c r="V99" s="124"/>
      <c r="W99" s="124"/>
      <c r="X99" s="124"/>
      <c r="Y99" s="124"/>
      <c r="Z99" s="124"/>
      <c r="AA99" s="124"/>
      <c r="AB99" s="124" t="s">
        <v>5104</v>
      </c>
      <c r="AC99" s="124"/>
      <c r="AD99" s="124"/>
      <c r="AE99" s="124"/>
      <c r="AF99" s="124"/>
      <c r="AG99" s="124"/>
      <c r="AH99" s="124"/>
      <c r="AI99" s="124"/>
      <c r="AJ99" s="124" t="s">
        <v>5619</v>
      </c>
      <c r="AK99" s="124"/>
      <c r="AL99" s="124"/>
      <c r="AM99" s="124"/>
      <c r="AN99" s="124"/>
      <c r="AO99" s="124"/>
      <c r="AP99" s="124"/>
      <c r="AQ99" s="124"/>
      <c r="AR99" s="124"/>
      <c r="AS99" s="124"/>
      <c r="AT99" s="124" t="s">
        <v>5628</v>
      </c>
      <c r="AU99" s="124"/>
      <c r="AV99" s="124"/>
      <c r="AW99" s="124" t="s">
        <v>5629</v>
      </c>
      <c r="AX99" s="124"/>
      <c r="AY99" s="124"/>
      <c r="AZ99" s="124"/>
      <c r="BA99" s="124"/>
      <c r="BB99" s="124"/>
      <c r="BC99" s="124"/>
      <c r="BD99" s="124"/>
      <c r="BE99" s="124"/>
      <c r="BF99" s="124"/>
      <c r="BG99" s="124"/>
    </row>
    <row r="100" spans="1:59" x14ac:dyDescent="0.25">
      <c r="A100" s="124"/>
      <c r="B100" s="1468"/>
      <c r="C100" s="1468"/>
      <c r="D100" s="124"/>
      <c r="E100" s="124"/>
      <c r="F100" s="124"/>
      <c r="G100" s="124"/>
      <c r="H100" s="124"/>
      <c r="I100" s="124"/>
      <c r="J100" s="124"/>
      <c r="K100" s="124"/>
      <c r="L100" s="124"/>
      <c r="M100" s="18" t="s">
        <v>5630</v>
      </c>
      <c r="N100" s="124"/>
      <c r="O100" s="124"/>
      <c r="P100" s="18" t="s">
        <v>5631</v>
      </c>
      <c r="Q100" s="124"/>
      <c r="R100" s="18" t="s">
        <v>5577</v>
      </c>
      <c r="S100" s="18" t="s">
        <v>5632</v>
      </c>
      <c r="T100" s="18" t="s">
        <v>4917</v>
      </c>
      <c r="U100" s="124"/>
      <c r="V100" s="124"/>
      <c r="W100" s="124"/>
      <c r="X100" s="124"/>
      <c r="Y100" s="124"/>
      <c r="Z100" s="124"/>
      <c r="AA100" s="124"/>
      <c r="AB100" s="18" t="s">
        <v>5555</v>
      </c>
      <c r="AC100" s="124"/>
      <c r="AD100" s="124"/>
      <c r="AE100" s="124"/>
      <c r="AF100" s="124"/>
      <c r="AG100" s="124"/>
      <c r="AH100" s="124"/>
      <c r="AI100" s="124"/>
      <c r="AJ100" s="124" t="s">
        <v>5633</v>
      </c>
      <c r="AK100" s="124"/>
      <c r="AL100" s="124"/>
      <c r="AM100" s="124"/>
      <c r="AN100" s="124"/>
      <c r="AO100" s="124"/>
      <c r="AP100" s="124"/>
      <c r="AQ100" s="124"/>
      <c r="AR100" s="124"/>
      <c r="AS100" s="124"/>
      <c r="AT100" s="18" t="s">
        <v>4843</v>
      </c>
      <c r="AU100" s="124"/>
      <c r="AV100" s="124"/>
      <c r="AW100" s="18" t="s">
        <v>5634</v>
      </c>
      <c r="AX100" s="124"/>
      <c r="AY100" s="124"/>
      <c r="AZ100" s="124"/>
      <c r="BA100" s="124"/>
      <c r="BB100" s="124"/>
      <c r="BC100" s="124"/>
      <c r="BD100" s="124"/>
      <c r="BE100" s="124"/>
      <c r="BF100" s="124"/>
      <c r="BG100" s="124"/>
    </row>
    <row r="101" spans="1:59" x14ac:dyDescent="0.25">
      <c r="A101" s="124"/>
      <c r="B101" s="1468"/>
      <c r="C101" s="1468"/>
      <c r="D101" s="124"/>
      <c r="E101" s="124"/>
      <c r="F101" s="124"/>
      <c r="G101" s="124"/>
      <c r="H101" s="124"/>
      <c r="I101" s="124"/>
      <c r="J101" s="124"/>
      <c r="K101" s="124"/>
      <c r="L101" s="124"/>
      <c r="M101" s="124" t="s">
        <v>5041</v>
      </c>
      <c r="N101" s="124"/>
      <c r="O101" s="124"/>
      <c r="P101" s="124" t="s">
        <v>5614</v>
      </c>
      <c r="Q101" s="124"/>
      <c r="R101" s="124"/>
      <c r="S101" s="124" t="s">
        <v>5635</v>
      </c>
      <c r="T101" s="124" t="s">
        <v>5283</v>
      </c>
      <c r="U101" s="124"/>
      <c r="V101" s="124"/>
      <c r="W101" s="124"/>
      <c r="X101" s="124"/>
      <c r="Y101" s="124"/>
      <c r="Z101" s="124"/>
      <c r="AA101" s="124"/>
      <c r="AB101" s="124" t="s">
        <v>5318</v>
      </c>
      <c r="AC101" s="124"/>
      <c r="AD101" s="124"/>
      <c r="AE101" s="124"/>
      <c r="AF101" s="124"/>
      <c r="AG101" s="124"/>
      <c r="AH101" s="124"/>
      <c r="AI101" s="124"/>
      <c r="AJ101" s="124" t="s">
        <v>5636</v>
      </c>
      <c r="AK101" s="124"/>
      <c r="AL101" s="124"/>
      <c r="AM101" s="124"/>
      <c r="AN101" s="124"/>
      <c r="AO101" s="124"/>
      <c r="AP101" s="124"/>
      <c r="AQ101" s="124"/>
      <c r="AR101" s="124"/>
      <c r="AS101" s="124"/>
      <c r="AT101" s="124" t="s">
        <v>4801</v>
      </c>
      <c r="AU101" s="124"/>
      <c r="AV101" s="124"/>
      <c r="AW101" s="124" t="s">
        <v>5637</v>
      </c>
      <c r="AX101" s="124"/>
      <c r="AY101" s="124"/>
      <c r="AZ101" s="124"/>
      <c r="BA101" s="124"/>
      <c r="BB101" s="124"/>
      <c r="BC101" s="124"/>
      <c r="BD101" s="124"/>
      <c r="BE101" s="124"/>
      <c r="BF101" s="124"/>
      <c r="BG101" s="124"/>
    </row>
    <row r="102" spans="1:59" x14ac:dyDescent="0.25">
      <c r="A102" s="124"/>
      <c r="B102" s="1468"/>
      <c r="C102" s="1468"/>
      <c r="D102" s="124"/>
      <c r="E102" s="124"/>
      <c r="F102" s="124"/>
      <c r="G102" s="124"/>
      <c r="H102" s="124"/>
      <c r="I102" s="124"/>
      <c r="J102" s="124"/>
      <c r="K102" s="124"/>
      <c r="L102" s="124"/>
      <c r="M102" s="18" t="s">
        <v>5305</v>
      </c>
      <c r="N102" s="124"/>
      <c r="O102" s="124"/>
      <c r="P102" s="18" t="s">
        <v>5445</v>
      </c>
      <c r="Q102" s="124"/>
      <c r="R102" s="124"/>
      <c r="S102" s="18" t="s">
        <v>4021</v>
      </c>
      <c r="T102" s="18" t="s">
        <v>5481</v>
      </c>
      <c r="U102" s="124"/>
      <c r="V102" s="124"/>
      <c r="W102" s="124"/>
      <c r="X102" s="124"/>
      <c r="Y102" s="124"/>
      <c r="Z102" s="124"/>
      <c r="AA102" s="124"/>
      <c r="AB102" s="18" t="s">
        <v>5638</v>
      </c>
      <c r="AC102" s="124"/>
      <c r="AD102" s="124"/>
      <c r="AE102" s="124"/>
      <c r="AF102" s="124"/>
      <c r="AG102" s="124"/>
      <c r="AH102" s="124"/>
      <c r="AI102" s="124"/>
      <c r="AJ102" s="124"/>
      <c r="AK102" s="124"/>
      <c r="AL102" s="124"/>
      <c r="AM102" s="124"/>
      <c r="AN102" s="124"/>
      <c r="AO102" s="124"/>
      <c r="AP102" s="124"/>
      <c r="AQ102" s="124"/>
      <c r="AR102" s="124"/>
      <c r="AS102" s="124"/>
      <c r="AT102" s="18" t="s">
        <v>5447</v>
      </c>
      <c r="AU102" s="124"/>
      <c r="AV102" s="124"/>
      <c r="AW102" s="18" t="s">
        <v>5639</v>
      </c>
      <c r="AX102" s="124"/>
      <c r="AY102" s="124"/>
      <c r="AZ102" s="124"/>
      <c r="BA102" s="124"/>
      <c r="BB102" s="124"/>
      <c r="BC102" s="124"/>
      <c r="BD102" s="124"/>
      <c r="BE102" s="124"/>
      <c r="BF102" s="124"/>
      <c r="BG102" s="124"/>
    </row>
    <row r="103" spans="1:59" x14ac:dyDescent="0.25">
      <c r="A103" s="124"/>
      <c r="B103" s="1468"/>
      <c r="C103" s="1468"/>
      <c r="D103" s="124"/>
      <c r="E103" s="124"/>
      <c r="F103" s="124"/>
      <c r="G103" s="124"/>
      <c r="H103" s="124"/>
      <c r="I103" s="124"/>
      <c r="J103" s="124"/>
      <c r="K103" s="124"/>
      <c r="L103" s="124"/>
      <c r="M103" s="124" t="s">
        <v>4681</v>
      </c>
      <c r="N103" s="124"/>
      <c r="O103" s="124"/>
      <c r="P103" s="124" t="s">
        <v>5640</v>
      </c>
      <c r="Q103" s="124"/>
      <c r="R103" s="124"/>
      <c r="S103" s="124" t="s">
        <v>5641</v>
      </c>
      <c r="T103" s="124" t="s">
        <v>5642</v>
      </c>
      <c r="U103" s="124"/>
      <c r="V103" s="124"/>
      <c r="W103" s="124"/>
      <c r="X103" s="124"/>
      <c r="Y103" s="124"/>
      <c r="Z103" s="124"/>
      <c r="AA103" s="124"/>
      <c r="AB103" s="124" t="s">
        <v>5269</v>
      </c>
      <c r="AC103" s="124"/>
      <c r="AD103" s="124"/>
      <c r="AE103" s="124"/>
      <c r="AF103" s="124"/>
      <c r="AG103" s="124"/>
      <c r="AH103" s="124"/>
      <c r="AI103" s="124"/>
      <c r="AJ103" s="124"/>
      <c r="AK103" s="124"/>
      <c r="AL103" s="124"/>
      <c r="AM103" s="124"/>
      <c r="AN103" s="124"/>
      <c r="AO103" s="124"/>
      <c r="AP103" s="124"/>
      <c r="AQ103" s="124"/>
      <c r="AR103" s="124"/>
      <c r="AS103" s="124"/>
      <c r="AT103" s="124" t="s">
        <v>4419</v>
      </c>
      <c r="AU103" s="124"/>
      <c r="AV103" s="124"/>
      <c r="AW103" s="124" t="s">
        <v>5643</v>
      </c>
      <c r="AX103" s="124"/>
      <c r="AY103" s="124"/>
      <c r="AZ103" s="124"/>
      <c r="BA103" s="124"/>
      <c r="BB103" s="124"/>
      <c r="BC103" s="124"/>
      <c r="BD103" s="124"/>
      <c r="BE103" s="124"/>
      <c r="BF103" s="124"/>
      <c r="BG103" s="124"/>
    </row>
    <row r="104" spans="1:59" x14ac:dyDescent="0.25">
      <c r="A104" s="124"/>
      <c r="B104" s="1468"/>
      <c r="C104" s="1468"/>
      <c r="D104" s="124"/>
      <c r="E104" s="124"/>
      <c r="F104" s="124"/>
      <c r="G104" s="124"/>
      <c r="H104" s="124"/>
      <c r="I104" s="124"/>
      <c r="J104" s="124"/>
      <c r="K104" s="124"/>
      <c r="L104" s="124"/>
      <c r="M104" s="18" t="s">
        <v>4338</v>
      </c>
      <c r="N104" s="124"/>
      <c r="O104" s="124"/>
      <c r="P104" s="124"/>
      <c r="Q104" s="124"/>
      <c r="R104" s="124"/>
      <c r="S104" s="18" t="s">
        <v>5619</v>
      </c>
      <c r="T104" s="18" t="s">
        <v>5533</v>
      </c>
      <c r="U104" s="124"/>
      <c r="V104" s="124"/>
      <c r="W104" s="124"/>
      <c r="X104" s="124"/>
      <c r="Y104" s="124"/>
      <c r="Z104" s="124"/>
      <c r="AA104" s="124"/>
      <c r="AB104" s="18" t="s">
        <v>5644</v>
      </c>
      <c r="AC104" s="124"/>
      <c r="AD104" s="124"/>
      <c r="AE104" s="124"/>
      <c r="AF104" s="124"/>
      <c r="AG104" s="124"/>
      <c r="AH104" s="124"/>
      <c r="AI104" s="124"/>
      <c r="AJ104" s="124"/>
      <c r="AK104" s="124"/>
      <c r="AL104" s="124"/>
      <c r="AM104" s="124"/>
      <c r="AN104" s="124"/>
      <c r="AO104" s="124"/>
      <c r="AP104" s="124"/>
      <c r="AQ104" s="124"/>
      <c r="AR104" s="124"/>
      <c r="AS104" s="124"/>
      <c r="AT104" s="18" t="s">
        <v>5645</v>
      </c>
      <c r="AU104" s="124"/>
      <c r="AV104" s="124"/>
      <c r="AW104" s="18" t="s">
        <v>5646</v>
      </c>
      <c r="AX104" s="124"/>
      <c r="AY104" s="124"/>
      <c r="AZ104" s="124"/>
      <c r="BA104" s="124"/>
      <c r="BB104" s="124"/>
      <c r="BC104" s="124"/>
      <c r="BD104" s="124"/>
      <c r="BE104" s="124"/>
      <c r="BF104" s="124"/>
      <c r="BG104" s="124"/>
    </row>
    <row r="105" spans="1:59" x14ac:dyDescent="0.25">
      <c r="A105" s="124"/>
      <c r="B105" s="1468"/>
      <c r="C105" s="1468"/>
      <c r="D105" s="124"/>
      <c r="E105" s="124"/>
      <c r="F105" s="124"/>
      <c r="G105" s="124"/>
      <c r="H105" s="124"/>
      <c r="I105" s="124"/>
      <c r="J105" s="124"/>
      <c r="K105" s="124"/>
      <c r="L105" s="124"/>
      <c r="M105" s="124" t="s">
        <v>4354</v>
      </c>
      <c r="N105" s="124"/>
      <c r="O105" s="124"/>
      <c r="P105" s="124"/>
      <c r="Q105" s="124"/>
      <c r="R105" s="124"/>
      <c r="S105" s="124" t="s">
        <v>5647</v>
      </c>
      <c r="T105" s="124" t="s">
        <v>5244</v>
      </c>
      <c r="U105" s="124"/>
      <c r="V105" s="124"/>
      <c r="W105" s="124"/>
      <c r="X105" s="124"/>
      <c r="Y105" s="124"/>
      <c r="Z105" s="124"/>
      <c r="AA105" s="124"/>
      <c r="AB105" s="124" t="s">
        <v>5381</v>
      </c>
      <c r="AC105" s="124"/>
      <c r="AD105" s="124"/>
      <c r="AE105" s="124"/>
      <c r="AF105" s="124"/>
      <c r="AG105" s="124"/>
      <c r="AH105" s="124"/>
      <c r="AI105" s="124"/>
      <c r="AJ105" s="124"/>
      <c r="AK105" s="124"/>
      <c r="AL105" s="124"/>
      <c r="AM105" s="124"/>
      <c r="AN105" s="124"/>
      <c r="AO105" s="124"/>
      <c r="AP105" s="124"/>
      <c r="AQ105" s="124"/>
      <c r="AR105" s="124"/>
      <c r="AS105" s="124"/>
      <c r="AT105" s="124" t="s">
        <v>4750</v>
      </c>
      <c r="AU105" s="124"/>
      <c r="AV105" s="124"/>
      <c r="AW105" s="124" t="s">
        <v>5648</v>
      </c>
      <c r="AX105" s="124"/>
      <c r="AY105" s="124"/>
      <c r="AZ105" s="124"/>
      <c r="BA105" s="124"/>
      <c r="BB105" s="124"/>
      <c r="BC105" s="124"/>
      <c r="BD105" s="124"/>
      <c r="BE105" s="124"/>
      <c r="BF105" s="124"/>
      <c r="BG105" s="124"/>
    </row>
    <row r="106" spans="1:59" x14ac:dyDescent="0.25">
      <c r="A106" s="124"/>
      <c r="B106" s="1468"/>
      <c r="C106" s="1468"/>
      <c r="D106" s="124"/>
      <c r="E106" s="124"/>
      <c r="F106" s="124"/>
      <c r="G106" s="124"/>
      <c r="H106" s="124"/>
      <c r="I106" s="124"/>
      <c r="J106" s="124"/>
      <c r="K106" s="124"/>
      <c r="L106" s="124"/>
      <c r="M106" s="18" t="s">
        <v>5129</v>
      </c>
      <c r="N106" s="124"/>
      <c r="O106" s="124"/>
      <c r="P106" s="124"/>
      <c r="Q106" s="124"/>
      <c r="R106" s="124"/>
      <c r="S106" s="18" t="s">
        <v>5649</v>
      </c>
      <c r="T106" s="18" t="s">
        <v>5318</v>
      </c>
      <c r="U106" s="124"/>
      <c r="V106" s="124"/>
      <c r="W106" s="124"/>
      <c r="X106" s="124"/>
      <c r="Y106" s="124"/>
      <c r="Z106" s="124"/>
      <c r="AA106" s="124"/>
      <c r="AB106" s="18" t="s">
        <v>4189</v>
      </c>
      <c r="AC106" s="124"/>
      <c r="AD106" s="124"/>
      <c r="AE106" s="124"/>
      <c r="AF106" s="124"/>
      <c r="AG106" s="124"/>
      <c r="AH106" s="124"/>
      <c r="AI106" s="124"/>
      <c r="AJ106" s="124"/>
      <c r="AK106" s="124"/>
      <c r="AL106" s="124"/>
      <c r="AM106" s="124"/>
      <c r="AN106" s="124"/>
      <c r="AO106" s="124"/>
      <c r="AP106" s="124"/>
      <c r="AQ106" s="124"/>
      <c r="AR106" s="124"/>
      <c r="AS106" s="124"/>
      <c r="AT106" s="18" t="s">
        <v>5650</v>
      </c>
      <c r="AU106" s="124"/>
      <c r="AV106" s="124"/>
      <c r="AW106" s="18" t="s">
        <v>5651</v>
      </c>
      <c r="AX106" s="124"/>
      <c r="AY106" s="124"/>
      <c r="AZ106" s="124"/>
      <c r="BA106" s="124"/>
      <c r="BB106" s="124"/>
      <c r="BC106" s="124"/>
      <c r="BD106" s="124"/>
      <c r="BE106" s="124"/>
      <c r="BF106" s="124"/>
      <c r="BG106" s="124"/>
    </row>
    <row r="107" spans="1:59" x14ac:dyDescent="0.25">
      <c r="A107" s="124"/>
      <c r="B107" s="1468"/>
      <c r="C107" s="1468"/>
      <c r="D107" s="124"/>
      <c r="E107" s="124"/>
      <c r="F107" s="124"/>
      <c r="G107" s="124"/>
      <c r="H107" s="124"/>
      <c r="I107" s="124"/>
      <c r="J107" s="124"/>
      <c r="K107" s="124"/>
      <c r="L107" s="124"/>
      <c r="M107" s="124" t="s">
        <v>5652</v>
      </c>
      <c r="N107" s="124"/>
      <c r="O107" s="124"/>
      <c r="P107" s="124"/>
      <c r="Q107" s="124"/>
      <c r="R107" s="124"/>
      <c r="S107" s="124"/>
      <c r="T107" s="124" t="s">
        <v>5269</v>
      </c>
      <c r="U107" s="124"/>
      <c r="V107" s="124"/>
      <c r="W107" s="124"/>
      <c r="X107" s="124"/>
      <c r="Y107" s="124"/>
      <c r="Z107" s="124"/>
      <c r="AA107" s="124"/>
      <c r="AB107" s="124" t="s">
        <v>5653</v>
      </c>
      <c r="AC107" s="124"/>
      <c r="AD107" s="124"/>
      <c r="AE107" s="124"/>
      <c r="AF107" s="124"/>
      <c r="AG107" s="124"/>
      <c r="AH107" s="124"/>
      <c r="AI107" s="124"/>
      <c r="AJ107" s="124"/>
      <c r="AK107" s="124"/>
      <c r="AL107" s="124"/>
      <c r="AM107" s="124"/>
      <c r="AN107" s="124"/>
      <c r="AO107" s="124"/>
      <c r="AP107" s="124"/>
      <c r="AQ107" s="124"/>
      <c r="AR107" s="124"/>
      <c r="AS107" s="124"/>
      <c r="AT107" s="124" t="s">
        <v>5654</v>
      </c>
      <c r="AU107" s="124"/>
      <c r="AV107" s="124"/>
      <c r="AW107" s="124" t="s">
        <v>5655</v>
      </c>
      <c r="AX107" s="124"/>
      <c r="AY107" s="124"/>
      <c r="AZ107" s="124"/>
      <c r="BA107" s="124"/>
      <c r="BB107" s="124"/>
      <c r="BC107" s="124"/>
      <c r="BD107" s="124"/>
      <c r="BE107" s="124"/>
      <c r="BF107" s="124"/>
      <c r="BG107" s="124"/>
    </row>
    <row r="108" spans="1:59" x14ac:dyDescent="0.25">
      <c r="A108" s="124"/>
      <c r="B108" s="1468"/>
      <c r="C108" s="1468"/>
      <c r="D108" s="124"/>
      <c r="E108" s="124"/>
      <c r="F108" s="124"/>
      <c r="G108" s="124"/>
      <c r="H108" s="124"/>
      <c r="I108" s="124"/>
      <c r="J108" s="124"/>
      <c r="K108" s="124"/>
      <c r="L108" s="124"/>
      <c r="M108" s="18" t="s">
        <v>5136</v>
      </c>
      <c r="N108" s="124"/>
      <c r="O108" s="124"/>
      <c r="P108" s="124"/>
      <c r="Q108" s="124"/>
      <c r="R108" s="124"/>
      <c r="S108" s="124"/>
      <c r="T108" s="18" t="s">
        <v>5351</v>
      </c>
      <c r="U108" s="124"/>
      <c r="V108" s="124"/>
      <c r="W108" s="124"/>
      <c r="X108" s="124"/>
      <c r="Y108" s="124"/>
      <c r="Z108" s="124"/>
      <c r="AA108" s="124"/>
      <c r="AB108" s="18" t="s">
        <v>5428</v>
      </c>
      <c r="AC108" s="124"/>
      <c r="AD108" s="124"/>
      <c r="AE108" s="124"/>
      <c r="AF108" s="124"/>
      <c r="AG108" s="124"/>
      <c r="AH108" s="124"/>
      <c r="AI108" s="124"/>
      <c r="AJ108" s="124"/>
      <c r="AK108" s="124"/>
      <c r="AL108" s="124"/>
      <c r="AM108" s="124"/>
      <c r="AN108" s="124"/>
      <c r="AO108" s="124"/>
      <c r="AP108" s="124"/>
      <c r="AQ108" s="124"/>
      <c r="AR108" s="124"/>
      <c r="AS108" s="124"/>
      <c r="AT108" s="18" t="s">
        <v>4851</v>
      </c>
      <c r="AU108" s="124"/>
      <c r="AV108" s="124"/>
      <c r="AW108" s="18" t="s">
        <v>5656</v>
      </c>
      <c r="AX108" s="124"/>
      <c r="AY108" s="124"/>
      <c r="AZ108" s="124"/>
      <c r="BA108" s="124"/>
      <c r="BB108" s="124"/>
      <c r="BC108" s="124"/>
      <c r="BD108" s="124"/>
      <c r="BE108" s="124"/>
      <c r="BF108" s="124"/>
      <c r="BG108" s="124"/>
    </row>
    <row r="109" spans="1:59" x14ac:dyDescent="0.25">
      <c r="A109" s="124"/>
      <c r="B109" s="1468"/>
      <c r="C109" s="1468"/>
      <c r="D109" s="124"/>
      <c r="E109" s="124"/>
      <c r="F109" s="124"/>
      <c r="G109" s="124"/>
      <c r="H109" s="124"/>
      <c r="I109" s="124"/>
      <c r="J109" s="124"/>
      <c r="K109" s="124"/>
      <c r="L109" s="124"/>
      <c r="M109" s="124" t="s">
        <v>4883</v>
      </c>
      <c r="N109" s="124"/>
      <c r="O109" s="124"/>
      <c r="P109" s="124"/>
      <c r="Q109" s="124"/>
      <c r="R109" s="124"/>
      <c r="S109" s="124"/>
      <c r="T109" s="124" t="s">
        <v>5474</v>
      </c>
      <c r="U109" s="124"/>
      <c r="V109" s="124"/>
      <c r="W109" s="124"/>
      <c r="X109" s="124"/>
      <c r="Y109" s="124"/>
      <c r="Z109" s="124"/>
      <c r="AA109" s="124"/>
      <c r="AB109" s="124" t="s">
        <v>5341</v>
      </c>
      <c r="AC109" s="124"/>
      <c r="AD109" s="124"/>
      <c r="AE109" s="124"/>
      <c r="AF109" s="124"/>
      <c r="AG109" s="124"/>
      <c r="AH109" s="124"/>
      <c r="AI109" s="124"/>
      <c r="AJ109" s="124"/>
      <c r="AK109" s="124"/>
      <c r="AL109" s="124"/>
      <c r="AM109" s="124"/>
      <c r="AN109" s="124"/>
      <c r="AO109" s="124"/>
      <c r="AP109" s="124"/>
      <c r="AQ109" s="124"/>
      <c r="AR109" s="124"/>
      <c r="AS109" s="124"/>
      <c r="AT109" s="124" t="s">
        <v>4280</v>
      </c>
      <c r="AU109" s="124"/>
      <c r="AV109" s="124"/>
      <c r="AW109" s="124" t="s">
        <v>5657</v>
      </c>
      <c r="AX109" s="124"/>
      <c r="AY109" s="124"/>
      <c r="AZ109" s="124"/>
      <c r="BA109" s="124"/>
      <c r="BB109" s="124"/>
      <c r="BC109" s="124"/>
      <c r="BD109" s="124"/>
      <c r="BE109" s="124"/>
      <c r="BF109" s="124"/>
      <c r="BG109" s="124"/>
    </row>
    <row r="110" spans="1:59" x14ac:dyDescent="0.25">
      <c r="A110" s="124"/>
      <c r="B110" s="1468"/>
      <c r="C110" s="1468"/>
      <c r="D110" s="124"/>
      <c r="E110" s="124"/>
      <c r="F110" s="124"/>
      <c r="G110" s="124"/>
      <c r="H110" s="124"/>
      <c r="I110" s="124"/>
      <c r="J110" s="124"/>
      <c r="K110" s="124"/>
      <c r="L110" s="124"/>
      <c r="M110" s="18" t="s">
        <v>5658</v>
      </c>
      <c r="N110" s="124"/>
      <c r="O110" s="124"/>
      <c r="P110" s="124"/>
      <c r="Q110" s="124"/>
      <c r="R110" s="124"/>
      <c r="S110" s="124"/>
      <c r="T110" s="18" t="s">
        <v>5056</v>
      </c>
      <c r="U110" s="124"/>
      <c r="V110" s="124"/>
      <c r="W110" s="124"/>
      <c r="X110" s="124"/>
      <c r="Y110" s="124"/>
      <c r="Z110" s="124"/>
      <c r="AA110" s="124"/>
      <c r="AB110" s="18" t="s">
        <v>4512</v>
      </c>
      <c r="AC110" s="124"/>
      <c r="AD110" s="124"/>
      <c r="AE110" s="124"/>
      <c r="AF110" s="124"/>
      <c r="AG110" s="124"/>
      <c r="AH110" s="124"/>
      <c r="AI110" s="124"/>
      <c r="AJ110" s="124"/>
      <c r="AK110" s="124"/>
      <c r="AL110" s="124"/>
      <c r="AM110" s="124"/>
      <c r="AN110" s="124"/>
      <c r="AO110" s="124"/>
      <c r="AP110" s="124"/>
      <c r="AQ110" s="124"/>
      <c r="AR110" s="124"/>
      <c r="AS110" s="124"/>
      <c r="AT110" s="18" t="s">
        <v>4511</v>
      </c>
      <c r="AU110" s="124"/>
      <c r="AV110" s="124"/>
      <c r="AW110" s="18" t="s">
        <v>5659</v>
      </c>
      <c r="AX110" s="124"/>
      <c r="AY110" s="124"/>
      <c r="AZ110" s="124"/>
      <c r="BA110" s="124"/>
      <c r="BB110" s="124"/>
      <c r="BC110" s="124"/>
      <c r="BD110" s="124"/>
      <c r="BE110" s="124"/>
      <c r="BF110" s="124"/>
      <c r="BG110" s="124"/>
    </row>
    <row r="111" spans="1:59" x14ac:dyDescent="0.25">
      <c r="A111" s="124"/>
      <c r="B111" s="1468"/>
      <c r="C111" s="1468"/>
      <c r="D111" s="124"/>
      <c r="E111" s="124"/>
      <c r="F111" s="124"/>
      <c r="G111" s="124"/>
      <c r="H111" s="124"/>
      <c r="I111" s="124"/>
      <c r="J111" s="124"/>
      <c r="K111" s="124"/>
      <c r="L111" s="124"/>
      <c r="M111" s="124" t="s">
        <v>5338</v>
      </c>
      <c r="N111" s="124"/>
      <c r="O111" s="124"/>
      <c r="P111" s="124"/>
      <c r="Q111" s="124"/>
      <c r="R111" s="124"/>
      <c r="S111" s="124"/>
      <c r="T111" s="124" t="s">
        <v>5293</v>
      </c>
      <c r="U111" s="124"/>
      <c r="V111" s="124"/>
      <c r="W111" s="124"/>
      <c r="X111" s="124"/>
      <c r="Y111" s="124"/>
      <c r="Z111" s="124"/>
      <c r="AA111" s="124"/>
      <c r="AB111" s="124" t="s">
        <v>4021</v>
      </c>
      <c r="AC111" s="124"/>
      <c r="AD111" s="124"/>
      <c r="AE111" s="124"/>
      <c r="AF111" s="124"/>
      <c r="AG111" s="124"/>
      <c r="AH111" s="124"/>
      <c r="AI111" s="124"/>
      <c r="AJ111" s="124"/>
      <c r="AK111" s="124"/>
      <c r="AL111" s="124"/>
      <c r="AM111" s="124"/>
      <c r="AN111" s="124"/>
      <c r="AO111" s="124"/>
      <c r="AP111" s="124"/>
      <c r="AQ111" s="124"/>
      <c r="AR111" s="124"/>
      <c r="AS111" s="124"/>
      <c r="AT111" s="124" t="s">
        <v>5660</v>
      </c>
      <c r="AU111" s="124"/>
      <c r="AV111" s="124"/>
      <c r="AW111" s="124" t="s">
        <v>5661</v>
      </c>
      <c r="AX111" s="124"/>
      <c r="AY111" s="124"/>
      <c r="AZ111" s="124"/>
      <c r="BA111" s="124"/>
      <c r="BB111" s="124"/>
      <c r="BC111" s="124"/>
      <c r="BD111" s="124"/>
      <c r="BE111" s="124"/>
      <c r="BF111" s="124"/>
      <c r="BG111" s="124"/>
    </row>
    <row r="112" spans="1:59" x14ac:dyDescent="0.25">
      <c r="A112" s="124"/>
      <c r="B112" s="1468"/>
      <c r="C112" s="1468"/>
      <c r="D112" s="124"/>
      <c r="E112" s="124"/>
      <c r="F112" s="124"/>
      <c r="G112" s="124"/>
      <c r="H112" s="124"/>
      <c r="I112" s="124"/>
      <c r="J112" s="124"/>
      <c r="K112" s="124"/>
      <c r="L112" s="124"/>
      <c r="M112" s="18" t="s">
        <v>5662</v>
      </c>
      <c r="N112" s="124"/>
      <c r="O112" s="124"/>
      <c r="P112" s="124"/>
      <c r="Q112" s="124"/>
      <c r="R112" s="124"/>
      <c r="S112" s="124"/>
      <c r="T112" s="18" t="s">
        <v>5663</v>
      </c>
      <c r="U112" s="124"/>
      <c r="V112" s="124"/>
      <c r="W112" s="124"/>
      <c r="X112" s="124"/>
      <c r="Y112" s="124"/>
      <c r="Z112" s="124"/>
      <c r="AA112" s="124"/>
      <c r="AB112" s="18" t="s">
        <v>4690</v>
      </c>
      <c r="AC112" s="124"/>
      <c r="AD112" s="124"/>
      <c r="AE112" s="124"/>
      <c r="AF112" s="124"/>
      <c r="AG112" s="124"/>
      <c r="AH112" s="124"/>
      <c r="AI112" s="124"/>
      <c r="AJ112" s="124"/>
      <c r="AK112" s="124"/>
      <c r="AL112" s="124"/>
      <c r="AM112" s="124"/>
      <c r="AN112" s="124"/>
      <c r="AO112" s="124"/>
      <c r="AP112" s="124"/>
      <c r="AQ112" s="124"/>
      <c r="AR112" s="124"/>
      <c r="AS112" s="124"/>
      <c r="AT112" s="18" t="s">
        <v>5664</v>
      </c>
      <c r="AU112" s="124"/>
      <c r="AV112" s="124"/>
      <c r="AW112" s="18" t="s">
        <v>5665</v>
      </c>
      <c r="AX112" s="124"/>
      <c r="AY112" s="124"/>
      <c r="AZ112" s="124"/>
      <c r="BA112" s="124"/>
      <c r="BB112" s="124"/>
      <c r="BC112" s="124"/>
      <c r="BD112" s="124"/>
      <c r="BE112" s="124"/>
      <c r="BF112" s="124"/>
      <c r="BG112" s="124"/>
    </row>
    <row r="113" spans="1:59" x14ac:dyDescent="0.25">
      <c r="A113" s="124"/>
      <c r="B113" s="1468"/>
      <c r="C113" s="1468"/>
      <c r="D113" s="124"/>
      <c r="E113" s="124"/>
      <c r="F113" s="124"/>
      <c r="G113" s="124"/>
      <c r="H113" s="124"/>
      <c r="I113" s="124"/>
      <c r="J113" s="124"/>
      <c r="K113" s="124"/>
      <c r="L113" s="124"/>
      <c r="M113" s="124" t="s">
        <v>4923</v>
      </c>
      <c r="N113" s="124"/>
      <c r="O113" s="124"/>
      <c r="P113" s="124"/>
      <c r="Q113" s="124"/>
      <c r="R113" s="124"/>
      <c r="S113" s="124"/>
      <c r="T113" s="124" t="s">
        <v>5666</v>
      </c>
      <c r="U113" s="124"/>
      <c r="V113" s="124"/>
      <c r="W113" s="124"/>
      <c r="X113" s="124"/>
      <c r="Y113" s="124"/>
      <c r="Z113" s="124"/>
      <c r="AA113" s="124"/>
      <c r="AB113" s="124" t="s">
        <v>5150</v>
      </c>
      <c r="AC113" s="124"/>
      <c r="AD113" s="124"/>
      <c r="AE113" s="124"/>
      <c r="AF113" s="124"/>
      <c r="AG113" s="124"/>
      <c r="AH113" s="124"/>
      <c r="AI113" s="124"/>
      <c r="AJ113" s="124"/>
      <c r="AK113" s="124"/>
      <c r="AL113" s="124"/>
      <c r="AM113" s="124"/>
      <c r="AN113" s="124"/>
      <c r="AO113" s="124"/>
      <c r="AP113" s="124"/>
      <c r="AQ113" s="124"/>
      <c r="AR113" s="124"/>
      <c r="AS113" s="124"/>
      <c r="AT113" s="124" t="s">
        <v>5194</v>
      </c>
      <c r="AU113" s="124"/>
      <c r="AV113" s="124"/>
      <c r="AW113" s="124" t="s">
        <v>5667</v>
      </c>
      <c r="AX113" s="124"/>
      <c r="AY113" s="124"/>
      <c r="AZ113" s="124"/>
      <c r="BA113" s="124"/>
      <c r="BB113" s="124"/>
      <c r="BC113" s="124"/>
      <c r="BD113" s="124"/>
      <c r="BE113" s="124"/>
      <c r="BF113" s="124"/>
      <c r="BG113" s="124"/>
    </row>
    <row r="114" spans="1:59" x14ac:dyDescent="0.25">
      <c r="A114" s="124"/>
      <c r="B114" s="1468"/>
      <c r="C114" s="1468"/>
      <c r="D114" s="124"/>
      <c r="E114" s="124"/>
      <c r="F114" s="124"/>
      <c r="G114" s="124"/>
      <c r="H114" s="124"/>
      <c r="I114" s="124"/>
      <c r="J114" s="124"/>
      <c r="K114" s="124"/>
      <c r="L114" s="124"/>
      <c r="M114" s="18" t="s">
        <v>4667</v>
      </c>
      <c r="N114" s="124"/>
      <c r="O114" s="124"/>
      <c r="P114" s="124"/>
      <c r="Q114" s="124"/>
      <c r="R114" s="124"/>
      <c r="S114" s="124"/>
      <c r="T114" s="18" t="s">
        <v>4487</v>
      </c>
      <c r="U114" s="124"/>
      <c r="V114" s="124"/>
      <c r="W114" s="124"/>
      <c r="X114" s="124"/>
      <c r="Y114" s="124"/>
      <c r="Z114" s="124"/>
      <c r="AA114" s="124"/>
      <c r="AB114" s="18" t="s">
        <v>5626</v>
      </c>
      <c r="AC114" s="124"/>
      <c r="AD114" s="124"/>
      <c r="AE114" s="124"/>
      <c r="AF114" s="124"/>
      <c r="AG114" s="124"/>
      <c r="AH114" s="124"/>
      <c r="AI114" s="124"/>
      <c r="AJ114" s="124"/>
      <c r="AK114" s="124"/>
      <c r="AL114" s="124"/>
      <c r="AM114" s="124"/>
      <c r="AN114" s="124"/>
      <c r="AO114" s="124"/>
      <c r="AP114" s="124"/>
      <c r="AQ114" s="124"/>
      <c r="AR114" s="124"/>
      <c r="AS114" s="124"/>
      <c r="AT114" s="18" t="s">
        <v>4677</v>
      </c>
      <c r="AU114" s="124"/>
      <c r="AV114" s="124"/>
      <c r="AW114" s="18" t="s">
        <v>5668</v>
      </c>
      <c r="AX114" s="124"/>
      <c r="AY114" s="124"/>
      <c r="AZ114" s="124"/>
      <c r="BA114" s="124"/>
      <c r="BB114" s="124"/>
      <c r="BC114" s="124"/>
      <c r="BD114" s="124"/>
      <c r="BE114" s="124"/>
      <c r="BF114" s="124"/>
      <c r="BG114" s="124"/>
    </row>
    <row r="115" spans="1:59" x14ac:dyDescent="0.25">
      <c r="A115" s="124"/>
      <c r="B115" s="1468"/>
      <c r="C115" s="1468"/>
      <c r="D115" s="124"/>
      <c r="E115" s="124"/>
      <c r="F115" s="124"/>
      <c r="G115" s="124"/>
      <c r="H115" s="124"/>
      <c r="I115" s="124"/>
      <c r="J115" s="124"/>
      <c r="K115" s="124"/>
      <c r="L115" s="124"/>
      <c r="M115" s="124" t="s">
        <v>5167</v>
      </c>
      <c r="N115" s="124"/>
      <c r="O115" s="124"/>
      <c r="P115" s="124"/>
      <c r="Q115" s="124"/>
      <c r="R115" s="124"/>
      <c r="S115" s="124"/>
      <c r="T115" s="124" t="s">
        <v>4512</v>
      </c>
      <c r="U115" s="124"/>
      <c r="V115" s="124"/>
      <c r="W115" s="124"/>
      <c r="X115" s="124"/>
      <c r="Y115" s="124"/>
      <c r="Z115" s="124"/>
      <c r="AA115" s="124"/>
      <c r="AB115" s="124" t="s">
        <v>5577</v>
      </c>
      <c r="AC115" s="124"/>
      <c r="AD115" s="124"/>
      <c r="AE115" s="124"/>
      <c r="AF115" s="124"/>
      <c r="AG115" s="124"/>
      <c r="AH115" s="124"/>
      <c r="AI115" s="124"/>
      <c r="AJ115" s="124"/>
      <c r="AK115" s="124"/>
      <c r="AL115" s="124"/>
      <c r="AM115" s="124"/>
      <c r="AN115" s="124"/>
      <c r="AO115" s="124"/>
      <c r="AP115" s="124"/>
      <c r="AQ115" s="124"/>
      <c r="AR115" s="124"/>
      <c r="AS115" s="124"/>
      <c r="AT115" s="124" t="s">
        <v>4273</v>
      </c>
      <c r="AU115" s="124"/>
      <c r="AV115" s="124"/>
      <c r="AW115" s="124" t="s">
        <v>5669</v>
      </c>
      <c r="AX115" s="124"/>
      <c r="AY115" s="124"/>
      <c r="AZ115" s="124"/>
      <c r="BA115" s="124"/>
      <c r="BB115" s="124"/>
      <c r="BC115" s="124"/>
      <c r="BD115" s="124"/>
      <c r="BE115" s="124"/>
      <c r="BF115" s="124"/>
      <c r="BG115" s="124"/>
    </row>
    <row r="116" spans="1:59" x14ac:dyDescent="0.25">
      <c r="A116" s="124"/>
      <c r="B116" s="1468"/>
      <c r="C116" s="1468"/>
      <c r="D116" s="124"/>
      <c r="E116" s="124"/>
      <c r="F116" s="124"/>
      <c r="G116" s="124"/>
      <c r="H116" s="124"/>
      <c r="I116" s="124"/>
      <c r="J116" s="124"/>
      <c r="K116" s="124"/>
      <c r="L116" s="124"/>
      <c r="M116" s="18" t="s">
        <v>4662</v>
      </c>
      <c r="N116" s="124"/>
      <c r="O116" s="124"/>
      <c r="P116" s="124"/>
      <c r="Q116" s="124"/>
      <c r="R116" s="124"/>
      <c r="S116" s="124"/>
      <c r="T116" s="18" t="s">
        <v>4021</v>
      </c>
      <c r="U116" s="124"/>
      <c r="V116" s="124"/>
      <c r="W116" s="124"/>
      <c r="X116" s="124"/>
      <c r="Y116" s="124"/>
      <c r="Z116" s="124"/>
      <c r="AA116" s="124"/>
      <c r="AB116" s="18" t="s">
        <v>5670</v>
      </c>
      <c r="AC116" s="124"/>
      <c r="AD116" s="124"/>
      <c r="AE116" s="124"/>
      <c r="AF116" s="124"/>
      <c r="AG116" s="124"/>
      <c r="AH116" s="124"/>
      <c r="AI116" s="124"/>
      <c r="AJ116" s="124"/>
      <c r="AK116" s="124"/>
      <c r="AL116" s="124"/>
      <c r="AM116" s="124"/>
      <c r="AN116" s="124"/>
      <c r="AO116" s="124"/>
      <c r="AP116" s="124"/>
      <c r="AQ116" s="124"/>
      <c r="AR116" s="124"/>
      <c r="AS116" s="124"/>
      <c r="AT116" s="18" t="s">
        <v>5671</v>
      </c>
      <c r="AU116" s="124"/>
      <c r="AV116" s="124"/>
      <c r="AW116" s="18" t="s">
        <v>5672</v>
      </c>
      <c r="AX116" s="124"/>
      <c r="AY116" s="124"/>
      <c r="AZ116" s="124"/>
      <c r="BA116" s="124"/>
      <c r="BB116" s="124"/>
      <c r="BC116" s="124"/>
      <c r="BD116" s="124"/>
      <c r="BE116" s="124"/>
      <c r="BF116" s="124"/>
      <c r="BG116" s="124"/>
    </row>
    <row r="117" spans="1:59" x14ac:dyDescent="0.25">
      <c r="A117" s="124"/>
      <c r="B117" s="1468"/>
      <c r="C117" s="1468"/>
      <c r="D117" s="124"/>
      <c r="E117" s="124"/>
      <c r="F117" s="124"/>
      <c r="G117" s="124"/>
      <c r="H117" s="124"/>
      <c r="I117" s="124"/>
      <c r="J117" s="124"/>
      <c r="K117" s="124"/>
      <c r="L117" s="124"/>
      <c r="M117" s="124" t="s">
        <v>5283</v>
      </c>
      <c r="N117" s="124"/>
      <c r="O117" s="124"/>
      <c r="P117" s="124"/>
      <c r="Q117" s="124"/>
      <c r="R117" s="124"/>
      <c r="S117" s="124"/>
      <c r="T117" s="124" t="s">
        <v>4690</v>
      </c>
      <c r="U117" s="124"/>
      <c r="V117" s="124"/>
      <c r="W117" s="124"/>
      <c r="X117" s="124"/>
      <c r="Y117" s="124"/>
      <c r="Z117" s="124"/>
      <c r="AA117" s="124"/>
      <c r="AB117" s="124"/>
      <c r="AC117" s="124"/>
      <c r="AD117" s="124"/>
      <c r="AE117" s="124"/>
      <c r="AF117" s="124"/>
      <c r="AG117" s="124"/>
      <c r="AH117" s="124"/>
      <c r="AI117" s="124"/>
      <c r="AJ117" s="124"/>
      <c r="AK117" s="124"/>
      <c r="AL117" s="124"/>
      <c r="AM117" s="124"/>
      <c r="AN117" s="124"/>
      <c r="AO117" s="124"/>
      <c r="AP117" s="124"/>
      <c r="AQ117" s="124"/>
      <c r="AR117" s="124"/>
      <c r="AS117" s="124"/>
      <c r="AT117" s="124" t="s">
        <v>5673</v>
      </c>
      <c r="AU117" s="124"/>
      <c r="AV117" s="124"/>
      <c r="AW117" s="124" t="s">
        <v>5674</v>
      </c>
      <c r="AX117" s="124"/>
      <c r="AY117" s="124"/>
      <c r="AZ117" s="124"/>
      <c r="BA117" s="124"/>
      <c r="BB117" s="124"/>
      <c r="BC117" s="124"/>
      <c r="BD117" s="124"/>
      <c r="BE117" s="124"/>
      <c r="BF117" s="124"/>
      <c r="BG117" s="124"/>
    </row>
    <row r="118" spans="1:59" x14ac:dyDescent="0.25">
      <c r="A118" s="124"/>
      <c r="B118" s="1468"/>
      <c r="C118" s="1468"/>
      <c r="D118" s="124"/>
      <c r="E118" s="124"/>
      <c r="F118" s="124"/>
      <c r="G118" s="124"/>
      <c r="H118" s="124"/>
      <c r="I118" s="124"/>
      <c r="J118" s="124"/>
      <c r="K118" s="124"/>
      <c r="L118" s="124"/>
      <c r="M118" s="18" t="s">
        <v>4942</v>
      </c>
      <c r="N118" s="124"/>
      <c r="O118" s="124"/>
      <c r="P118" s="124"/>
      <c r="Q118" s="124"/>
      <c r="R118" s="124"/>
      <c r="S118" s="124"/>
      <c r="T118" s="18" t="s">
        <v>5150</v>
      </c>
      <c r="U118" s="124"/>
      <c r="V118" s="124"/>
      <c r="W118" s="124"/>
      <c r="X118" s="124"/>
      <c r="Y118" s="124"/>
      <c r="Z118" s="124"/>
      <c r="AA118" s="124"/>
      <c r="AB118" s="124"/>
      <c r="AC118" s="124"/>
      <c r="AD118" s="124"/>
      <c r="AE118" s="124"/>
      <c r="AF118" s="124"/>
      <c r="AG118" s="124"/>
      <c r="AH118" s="124"/>
      <c r="AI118" s="124"/>
      <c r="AJ118" s="124"/>
      <c r="AK118" s="124"/>
      <c r="AL118" s="124"/>
      <c r="AM118" s="124"/>
      <c r="AN118" s="124"/>
      <c r="AO118" s="124"/>
      <c r="AP118" s="124"/>
      <c r="AQ118" s="124"/>
      <c r="AR118" s="124"/>
      <c r="AS118" s="124"/>
      <c r="AT118" s="18" t="s">
        <v>4804</v>
      </c>
      <c r="AU118" s="124"/>
      <c r="AV118" s="124"/>
      <c r="AW118" s="18" t="s">
        <v>5675</v>
      </c>
      <c r="AX118" s="124"/>
      <c r="AY118" s="124"/>
      <c r="AZ118" s="124"/>
      <c r="BA118" s="124"/>
      <c r="BB118" s="124"/>
      <c r="BC118" s="124"/>
      <c r="BD118" s="124"/>
      <c r="BE118" s="124"/>
      <c r="BF118" s="124"/>
      <c r="BG118" s="124"/>
    </row>
    <row r="119" spans="1:59" x14ac:dyDescent="0.25">
      <c r="A119" s="124"/>
      <c r="B119" s="1468"/>
      <c r="C119" s="1468"/>
      <c r="D119" s="124"/>
      <c r="E119" s="124"/>
      <c r="F119" s="124"/>
      <c r="G119" s="124"/>
      <c r="H119" s="124"/>
      <c r="I119" s="124"/>
      <c r="J119" s="124"/>
      <c r="K119" s="124"/>
      <c r="L119" s="124"/>
      <c r="M119" s="124" t="s">
        <v>5288</v>
      </c>
      <c r="N119" s="124"/>
      <c r="O119" s="124"/>
      <c r="P119" s="124"/>
      <c r="Q119" s="124"/>
      <c r="R119" s="124"/>
      <c r="S119" s="124"/>
      <c r="T119" s="124" t="s">
        <v>5603</v>
      </c>
      <c r="U119" s="124"/>
      <c r="V119" s="124"/>
      <c r="W119" s="124"/>
      <c r="X119" s="124"/>
      <c r="Y119" s="124"/>
      <c r="Z119" s="124"/>
      <c r="AA119" s="124"/>
      <c r="AB119" s="124"/>
      <c r="AC119" s="124"/>
      <c r="AD119" s="124"/>
      <c r="AE119" s="124"/>
      <c r="AF119" s="124"/>
      <c r="AG119" s="124"/>
      <c r="AH119" s="124"/>
      <c r="AI119" s="124"/>
      <c r="AJ119" s="124"/>
      <c r="AK119" s="124"/>
      <c r="AL119" s="124"/>
      <c r="AM119" s="124"/>
      <c r="AN119" s="124"/>
      <c r="AO119" s="124"/>
      <c r="AP119" s="124"/>
      <c r="AQ119" s="124"/>
      <c r="AR119" s="124"/>
      <c r="AS119" s="124"/>
      <c r="AT119" s="124" t="s">
        <v>5676</v>
      </c>
      <c r="AU119" s="124"/>
      <c r="AV119" s="124"/>
      <c r="AW119" s="124" t="s">
        <v>5677</v>
      </c>
      <c r="AX119" s="124"/>
      <c r="AY119" s="124"/>
      <c r="AZ119" s="124"/>
      <c r="BA119" s="124"/>
      <c r="BB119" s="124"/>
      <c r="BC119" s="124"/>
      <c r="BD119" s="124"/>
      <c r="BE119" s="124"/>
      <c r="BF119" s="124"/>
      <c r="BG119" s="124"/>
    </row>
    <row r="120" spans="1:59" x14ac:dyDescent="0.25">
      <c r="A120" s="124"/>
      <c r="B120" s="1468"/>
      <c r="C120" s="1468"/>
      <c r="D120" s="124"/>
      <c r="E120" s="124"/>
      <c r="F120" s="124"/>
      <c r="G120" s="124"/>
      <c r="H120" s="124"/>
      <c r="I120" s="124"/>
      <c r="J120" s="124"/>
      <c r="K120" s="124"/>
      <c r="L120" s="124"/>
      <c r="M120" s="18" t="s">
        <v>5678</v>
      </c>
      <c r="N120" s="124"/>
      <c r="O120" s="124"/>
      <c r="P120" s="124"/>
      <c r="Q120" s="124"/>
      <c r="R120" s="124"/>
      <c r="S120" s="124"/>
      <c r="T120" s="18" t="s">
        <v>5679</v>
      </c>
      <c r="U120" s="124"/>
      <c r="V120" s="124"/>
      <c r="W120" s="124"/>
      <c r="X120" s="124"/>
      <c r="Y120" s="124"/>
      <c r="Z120" s="124"/>
      <c r="AA120" s="124"/>
      <c r="AB120" s="124"/>
      <c r="AC120" s="124"/>
      <c r="AD120" s="124"/>
      <c r="AE120" s="124"/>
      <c r="AF120" s="124"/>
      <c r="AG120" s="124"/>
      <c r="AH120" s="124"/>
      <c r="AI120" s="124"/>
      <c r="AJ120" s="124"/>
      <c r="AK120" s="124"/>
      <c r="AL120" s="124"/>
      <c r="AM120" s="124"/>
      <c r="AN120" s="124"/>
      <c r="AO120" s="124"/>
      <c r="AP120" s="124"/>
      <c r="AQ120" s="124"/>
      <c r="AR120" s="124"/>
      <c r="AS120" s="124"/>
      <c r="AT120" s="18" t="s">
        <v>5680</v>
      </c>
      <c r="AU120" s="124"/>
      <c r="AV120" s="124"/>
      <c r="AW120" s="18" t="s">
        <v>5681</v>
      </c>
      <c r="AX120" s="124"/>
      <c r="AY120" s="124"/>
      <c r="AZ120" s="124"/>
      <c r="BA120" s="124"/>
      <c r="BB120" s="124"/>
      <c r="BC120" s="124"/>
      <c r="BD120" s="124"/>
      <c r="BE120" s="124"/>
      <c r="BF120" s="124"/>
      <c r="BG120" s="124"/>
    </row>
    <row r="121" spans="1:59" x14ac:dyDescent="0.25">
      <c r="A121" s="124"/>
      <c r="B121" s="1468"/>
      <c r="C121" s="1468"/>
      <c r="D121" s="124"/>
      <c r="E121" s="124"/>
      <c r="F121" s="124"/>
      <c r="G121" s="124"/>
      <c r="H121" s="124"/>
      <c r="I121" s="124"/>
      <c r="J121" s="124"/>
      <c r="K121" s="124"/>
      <c r="L121" s="124"/>
      <c r="M121" s="124" t="s">
        <v>4983</v>
      </c>
      <c r="N121" s="124"/>
      <c r="O121" s="124"/>
      <c r="P121" s="124"/>
      <c r="Q121" s="124"/>
      <c r="R121" s="124"/>
      <c r="S121" s="124"/>
      <c r="T121" s="124" t="s">
        <v>5640</v>
      </c>
      <c r="U121" s="124"/>
      <c r="V121" s="124"/>
      <c r="W121" s="124"/>
      <c r="X121" s="124"/>
      <c r="Y121" s="124"/>
      <c r="Z121" s="124"/>
      <c r="AA121" s="124"/>
      <c r="AB121" s="124"/>
      <c r="AC121" s="124"/>
      <c r="AD121" s="124"/>
      <c r="AE121" s="124"/>
      <c r="AF121" s="124"/>
      <c r="AG121" s="124"/>
      <c r="AH121" s="124"/>
      <c r="AI121" s="124"/>
      <c r="AJ121" s="124"/>
      <c r="AK121" s="124"/>
      <c r="AL121" s="124"/>
      <c r="AM121" s="124"/>
      <c r="AN121" s="124"/>
      <c r="AO121" s="124"/>
      <c r="AP121" s="124"/>
      <c r="AQ121" s="124"/>
      <c r="AR121" s="124"/>
      <c r="AS121" s="124"/>
      <c r="AT121" s="124" t="s">
        <v>4349</v>
      </c>
      <c r="AU121" s="124"/>
      <c r="AV121" s="124"/>
      <c r="AW121" s="124" t="s">
        <v>5682</v>
      </c>
      <c r="AX121" s="124"/>
      <c r="AY121" s="124"/>
      <c r="AZ121" s="124"/>
      <c r="BA121" s="124"/>
      <c r="BB121" s="124"/>
      <c r="BC121" s="124"/>
      <c r="BD121" s="124"/>
      <c r="BE121" s="124"/>
      <c r="BF121" s="124"/>
      <c r="BG121" s="124"/>
    </row>
    <row r="122" spans="1:59" x14ac:dyDescent="0.25">
      <c r="A122" s="124"/>
      <c r="B122" s="1468"/>
      <c r="C122" s="1468"/>
      <c r="D122" s="124"/>
      <c r="E122" s="124"/>
      <c r="F122" s="124"/>
      <c r="G122" s="124"/>
      <c r="H122" s="124"/>
      <c r="I122" s="124"/>
      <c r="J122" s="124"/>
      <c r="K122" s="124"/>
      <c r="L122" s="124"/>
      <c r="M122" s="18" t="s">
        <v>4997</v>
      </c>
      <c r="N122" s="124"/>
      <c r="O122" s="124"/>
      <c r="P122" s="124"/>
      <c r="Q122" s="124"/>
      <c r="R122" s="124"/>
      <c r="S122" s="124"/>
      <c r="T122" s="124"/>
      <c r="U122" s="124"/>
      <c r="V122" s="124"/>
      <c r="W122" s="124"/>
      <c r="X122" s="124"/>
      <c r="Y122" s="124"/>
      <c r="Z122" s="124"/>
      <c r="AA122" s="124"/>
      <c r="AB122" s="124"/>
      <c r="AC122" s="124"/>
      <c r="AD122" s="124"/>
      <c r="AE122" s="124"/>
      <c r="AF122" s="124"/>
      <c r="AG122" s="124"/>
      <c r="AH122" s="124"/>
      <c r="AI122" s="124"/>
      <c r="AJ122" s="124"/>
      <c r="AK122" s="124"/>
      <c r="AL122" s="124"/>
      <c r="AM122" s="124"/>
      <c r="AN122" s="124"/>
      <c r="AO122" s="124"/>
      <c r="AP122" s="124"/>
      <c r="AQ122" s="124"/>
      <c r="AR122" s="124"/>
      <c r="AS122" s="124"/>
      <c r="AT122" s="18" t="s">
        <v>4663</v>
      </c>
      <c r="AU122" s="124"/>
      <c r="AV122" s="124"/>
      <c r="AW122" s="18" t="s">
        <v>5683</v>
      </c>
      <c r="AX122" s="124"/>
      <c r="AY122" s="124"/>
      <c r="AZ122" s="124"/>
      <c r="BA122" s="124"/>
      <c r="BB122" s="124"/>
      <c r="BC122" s="124"/>
      <c r="BD122" s="124"/>
      <c r="BE122" s="124"/>
      <c r="BF122" s="124"/>
      <c r="BG122" s="124"/>
    </row>
    <row r="123" spans="1:59" x14ac:dyDescent="0.25">
      <c r="A123" s="124"/>
      <c r="B123" s="1468"/>
      <c r="C123" s="1468"/>
      <c r="D123" s="124"/>
      <c r="E123" s="124"/>
      <c r="F123" s="124"/>
      <c r="G123" s="124"/>
      <c r="H123" s="124"/>
      <c r="I123" s="124"/>
      <c r="J123" s="124"/>
      <c r="K123" s="124"/>
      <c r="L123" s="124"/>
      <c r="M123" s="124" t="s">
        <v>5684</v>
      </c>
      <c r="N123" s="124"/>
      <c r="O123" s="124"/>
      <c r="P123" s="124"/>
      <c r="Q123" s="124"/>
      <c r="R123" s="124"/>
      <c r="S123" s="124"/>
      <c r="T123" s="124"/>
      <c r="U123" s="124"/>
      <c r="V123" s="124"/>
      <c r="W123" s="124"/>
      <c r="X123" s="124"/>
      <c r="Y123" s="124"/>
      <c r="Z123" s="124"/>
      <c r="AA123" s="124"/>
      <c r="AB123" s="124"/>
      <c r="AC123" s="124"/>
      <c r="AD123" s="124"/>
      <c r="AE123" s="124"/>
      <c r="AF123" s="124"/>
      <c r="AG123" s="124"/>
      <c r="AH123" s="124"/>
      <c r="AI123" s="124"/>
      <c r="AJ123" s="124"/>
      <c r="AK123" s="124"/>
      <c r="AL123" s="124"/>
      <c r="AM123" s="124"/>
      <c r="AN123" s="124"/>
      <c r="AO123" s="124"/>
      <c r="AP123" s="124"/>
      <c r="AQ123" s="124"/>
      <c r="AR123" s="124"/>
      <c r="AS123" s="124"/>
      <c r="AT123" s="124" t="s">
        <v>5527</v>
      </c>
      <c r="AU123" s="124"/>
      <c r="AV123" s="124"/>
      <c r="AW123" s="124" t="s">
        <v>5685</v>
      </c>
      <c r="AX123" s="124"/>
      <c r="AY123" s="124"/>
      <c r="AZ123" s="124"/>
      <c r="BA123" s="124"/>
      <c r="BB123" s="124"/>
      <c r="BC123" s="124"/>
      <c r="BD123" s="124"/>
      <c r="BE123" s="124"/>
      <c r="BF123" s="124"/>
      <c r="BG123" s="124"/>
    </row>
    <row r="124" spans="1:59" x14ac:dyDescent="0.25">
      <c r="A124" s="124"/>
      <c r="B124" s="1468"/>
      <c r="C124" s="1468"/>
      <c r="D124" s="124"/>
      <c r="E124" s="124"/>
      <c r="F124" s="124"/>
      <c r="G124" s="124"/>
      <c r="H124" s="124"/>
      <c r="I124" s="124"/>
      <c r="J124" s="124"/>
      <c r="K124" s="124"/>
      <c r="L124" s="124"/>
      <c r="M124" s="18" t="s">
        <v>5686</v>
      </c>
      <c r="N124" s="124"/>
      <c r="O124" s="124"/>
      <c r="P124" s="124"/>
      <c r="Q124" s="124"/>
      <c r="R124" s="124"/>
      <c r="S124" s="124"/>
      <c r="T124" s="124"/>
      <c r="U124" s="124"/>
      <c r="V124" s="124"/>
      <c r="W124" s="124"/>
      <c r="X124" s="124"/>
      <c r="Y124" s="124"/>
      <c r="Z124" s="124"/>
      <c r="AA124" s="124"/>
      <c r="AB124" s="124"/>
      <c r="AC124" s="124"/>
      <c r="AD124" s="124"/>
      <c r="AE124" s="124"/>
      <c r="AF124" s="124"/>
      <c r="AG124" s="124"/>
      <c r="AH124" s="124"/>
      <c r="AI124" s="124"/>
      <c r="AJ124" s="124"/>
      <c r="AK124" s="124"/>
      <c r="AL124" s="124"/>
      <c r="AM124" s="124"/>
      <c r="AN124" s="124"/>
      <c r="AO124" s="124"/>
      <c r="AP124" s="124"/>
      <c r="AQ124" s="124"/>
      <c r="AR124" s="124"/>
      <c r="AS124" s="124"/>
      <c r="AT124" s="18" t="s">
        <v>4387</v>
      </c>
      <c r="AU124" s="124"/>
      <c r="AV124" s="124"/>
      <c r="AW124" s="18" t="s">
        <v>5687</v>
      </c>
      <c r="AX124" s="124"/>
      <c r="AY124" s="124"/>
      <c r="AZ124" s="124"/>
      <c r="BA124" s="124"/>
      <c r="BB124" s="124"/>
      <c r="BC124" s="124"/>
      <c r="BD124" s="124"/>
      <c r="BE124" s="124"/>
      <c r="BF124" s="124"/>
      <c r="BG124" s="124"/>
    </row>
    <row r="125" spans="1:59" x14ac:dyDescent="0.25">
      <c r="A125" s="124"/>
      <c r="B125" s="1468"/>
      <c r="C125" s="1468"/>
      <c r="D125" s="124"/>
      <c r="E125" s="124"/>
      <c r="F125" s="124"/>
      <c r="G125" s="124"/>
      <c r="H125" s="124"/>
      <c r="I125" s="124"/>
      <c r="J125" s="124"/>
      <c r="K125" s="124"/>
      <c r="L125" s="124"/>
      <c r="M125" s="124" t="s">
        <v>5688</v>
      </c>
      <c r="N125" s="124"/>
      <c r="O125" s="124"/>
      <c r="P125" s="124"/>
      <c r="Q125" s="124"/>
      <c r="R125" s="124"/>
      <c r="S125" s="124"/>
      <c r="T125" s="124"/>
      <c r="U125" s="124"/>
      <c r="V125" s="124"/>
      <c r="W125" s="124"/>
      <c r="X125" s="124"/>
      <c r="Y125" s="124"/>
      <c r="Z125" s="124"/>
      <c r="AA125" s="124"/>
      <c r="AB125" s="124"/>
      <c r="AC125" s="124"/>
      <c r="AD125" s="124"/>
      <c r="AE125" s="124"/>
      <c r="AF125" s="124"/>
      <c r="AG125" s="124"/>
      <c r="AH125" s="124"/>
      <c r="AI125" s="124"/>
      <c r="AJ125" s="124"/>
      <c r="AK125" s="124"/>
      <c r="AL125" s="124"/>
      <c r="AM125" s="124"/>
      <c r="AN125" s="124"/>
      <c r="AO125" s="124"/>
      <c r="AP125" s="124"/>
      <c r="AQ125" s="124"/>
      <c r="AR125" s="124"/>
      <c r="AS125" s="124"/>
      <c r="AT125" s="124" t="s">
        <v>5689</v>
      </c>
      <c r="AU125" s="124"/>
      <c r="AV125" s="124"/>
      <c r="AW125" s="124" t="s">
        <v>5690</v>
      </c>
      <c r="AX125" s="124"/>
      <c r="AY125" s="124"/>
      <c r="AZ125" s="124"/>
      <c r="BA125" s="124"/>
      <c r="BB125" s="124"/>
      <c r="BC125" s="124"/>
      <c r="BD125" s="124"/>
      <c r="BE125" s="124"/>
      <c r="BF125" s="124"/>
      <c r="BG125" s="124"/>
    </row>
    <row r="126" spans="1:59" x14ac:dyDescent="0.25">
      <c r="A126" s="124"/>
      <c r="B126" s="1468"/>
      <c r="C126" s="1468"/>
      <c r="D126" s="124"/>
      <c r="E126" s="124"/>
      <c r="F126" s="124"/>
      <c r="G126" s="124"/>
      <c r="H126" s="124"/>
      <c r="I126" s="124"/>
      <c r="J126" s="124"/>
      <c r="K126" s="124"/>
      <c r="L126" s="124"/>
      <c r="M126" s="18" t="s">
        <v>5271</v>
      </c>
      <c r="N126" s="124"/>
      <c r="O126" s="124"/>
      <c r="P126" s="124"/>
      <c r="Q126" s="124"/>
      <c r="R126" s="124"/>
      <c r="S126" s="124"/>
      <c r="T126" s="124"/>
      <c r="U126" s="124"/>
      <c r="V126" s="124"/>
      <c r="W126" s="124"/>
      <c r="X126" s="124"/>
      <c r="Y126" s="124"/>
      <c r="Z126" s="124"/>
      <c r="AA126" s="124"/>
      <c r="AB126" s="124"/>
      <c r="AC126" s="124"/>
      <c r="AD126" s="124"/>
      <c r="AE126" s="124"/>
      <c r="AF126" s="124"/>
      <c r="AG126" s="124"/>
      <c r="AH126" s="124"/>
      <c r="AI126" s="124"/>
      <c r="AJ126" s="124"/>
      <c r="AK126" s="124"/>
      <c r="AL126" s="124"/>
      <c r="AM126" s="124"/>
      <c r="AN126" s="124"/>
      <c r="AO126" s="124"/>
      <c r="AP126" s="124"/>
      <c r="AQ126" s="124"/>
      <c r="AR126" s="124"/>
      <c r="AS126" s="124"/>
      <c r="AT126" s="18" t="s">
        <v>5691</v>
      </c>
      <c r="AU126" s="124"/>
      <c r="AV126" s="124"/>
      <c r="AW126" s="18" t="s">
        <v>5692</v>
      </c>
      <c r="AX126" s="124"/>
      <c r="AY126" s="124"/>
      <c r="AZ126" s="124"/>
      <c r="BA126" s="124"/>
      <c r="BB126" s="124"/>
      <c r="BC126" s="124"/>
      <c r="BD126" s="124"/>
      <c r="BE126" s="124"/>
      <c r="BF126" s="124"/>
      <c r="BG126" s="124"/>
    </row>
    <row r="127" spans="1:59" x14ac:dyDescent="0.25">
      <c r="A127" s="124"/>
      <c r="B127" s="1468"/>
      <c r="C127" s="1468"/>
      <c r="D127" s="124"/>
      <c r="E127" s="124"/>
      <c r="F127" s="124"/>
      <c r="G127" s="124"/>
      <c r="H127" s="124"/>
      <c r="I127" s="124"/>
      <c r="J127" s="124"/>
      <c r="K127" s="124"/>
      <c r="L127" s="124"/>
      <c r="M127" s="124" t="s">
        <v>5693</v>
      </c>
      <c r="N127" s="124"/>
      <c r="O127" s="124"/>
      <c r="P127" s="124"/>
      <c r="Q127" s="124"/>
      <c r="R127" s="124"/>
      <c r="S127" s="124"/>
      <c r="T127" s="124"/>
      <c r="U127" s="124"/>
      <c r="V127" s="124"/>
      <c r="W127" s="124"/>
      <c r="X127" s="124"/>
      <c r="Y127" s="124"/>
      <c r="Z127" s="124"/>
      <c r="AA127" s="124"/>
      <c r="AB127" s="124"/>
      <c r="AC127" s="124"/>
      <c r="AD127" s="124"/>
      <c r="AE127" s="124"/>
      <c r="AF127" s="124"/>
      <c r="AG127" s="124"/>
      <c r="AH127" s="124"/>
      <c r="AI127" s="124"/>
      <c r="AJ127" s="124"/>
      <c r="AK127" s="124"/>
      <c r="AL127" s="124"/>
      <c r="AM127" s="124"/>
      <c r="AN127" s="124"/>
      <c r="AO127" s="124"/>
      <c r="AP127" s="124"/>
      <c r="AQ127" s="124"/>
      <c r="AR127" s="124"/>
      <c r="AS127" s="124"/>
      <c r="AT127" s="124" t="s">
        <v>4201</v>
      </c>
      <c r="AU127" s="124"/>
      <c r="AV127" s="124"/>
      <c r="AW127" s="124" t="s">
        <v>5694</v>
      </c>
      <c r="AX127" s="124"/>
      <c r="AY127" s="124"/>
      <c r="AZ127" s="124"/>
      <c r="BA127" s="124"/>
      <c r="BB127" s="124"/>
      <c r="BC127" s="124"/>
      <c r="BD127" s="124"/>
      <c r="BE127" s="124"/>
      <c r="BF127" s="124"/>
      <c r="BG127" s="124"/>
    </row>
    <row r="128" spans="1:59" x14ac:dyDescent="0.25">
      <c r="A128" s="124"/>
      <c r="B128" s="1468"/>
      <c r="C128" s="1468"/>
      <c r="D128" s="124"/>
      <c r="E128" s="124"/>
      <c r="F128" s="124"/>
      <c r="G128" s="124"/>
      <c r="H128" s="124"/>
      <c r="I128" s="124"/>
      <c r="J128" s="124"/>
      <c r="K128" s="124"/>
      <c r="L128" s="124"/>
      <c r="M128" s="18" t="s">
        <v>5418</v>
      </c>
      <c r="N128" s="124"/>
      <c r="O128" s="124"/>
      <c r="P128" s="124"/>
      <c r="Q128" s="124"/>
      <c r="R128" s="124"/>
      <c r="S128" s="124"/>
      <c r="T128" s="124"/>
      <c r="U128" s="124"/>
      <c r="V128" s="124"/>
      <c r="W128" s="124"/>
      <c r="X128" s="124"/>
      <c r="Y128" s="124"/>
      <c r="Z128" s="124"/>
      <c r="AA128" s="124"/>
      <c r="AB128" s="124"/>
      <c r="AC128" s="124"/>
      <c r="AD128" s="124"/>
      <c r="AE128" s="124"/>
      <c r="AF128" s="124"/>
      <c r="AG128" s="124"/>
      <c r="AH128" s="124"/>
      <c r="AI128" s="124"/>
      <c r="AJ128" s="124"/>
      <c r="AK128" s="124"/>
      <c r="AL128" s="124"/>
      <c r="AM128" s="124"/>
      <c r="AN128" s="124"/>
      <c r="AO128" s="124"/>
      <c r="AP128" s="124"/>
      <c r="AQ128" s="124"/>
      <c r="AR128" s="124"/>
      <c r="AS128" s="124"/>
      <c r="AT128" s="18" t="s">
        <v>4813</v>
      </c>
      <c r="AU128" s="124"/>
      <c r="AV128" s="124"/>
      <c r="AW128" s="18" t="s">
        <v>5695</v>
      </c>
      <c r="AX128" s="124"/>
      <c r="AY128" s="124"/>
      <c r="AZ128" s="124"/>
      <c r="BA128" s="124"/>
      <c r="BB128" s="124"/>
      <c r="BC128" s="124"/>
      <c r="BD128" s="124"/>
      <c r="BE128" s="124"/>
      <c r="BF128" s="124"/>
      <c r="BG128" s="124"/>
    </row>
    <row r="129" spans="1:59" x14ac:dyDescent="0.25">
      <c r="A129" s="124"/>
      <c r="B129" s="1468"/>
      <c r="C129" s="1468"/>
      <c r="D129" s="124"/>
      <c r="E129" s="124"/>
      <c r="F129" s="124"/>
      <c r="G129" s="124"/>
      <c r="H129" s="124"/>
      <c r="I129" s="124"/>
      <c r="J129" s="124"/>
      <c r="K129" s="124"/>
      <c r="L129" s="124"/>
      <c r="M129" s="124" t="s">
        <v>5541</v>
      </c>
      <c r="N129" s="124"/>
      <c r="O129" s="124"/>
      <c r="P129" s="124"/>
      <c r="Q129" s="124"/>
      <c r="R129" s="124"/>
      <c r="S129" s="124"/>
      <c r="T129" s="124"/>
      <c r="U129" s="124"/>
      <c r="V129" s="124"/>
      <c r="W129" s="124"/>
      <c r="X129" s="124"/>
      <c r="Y129" s="124"/>
      <c r="Z129" s="124"/>
      <c r="AA129" s="124"/>
      <c r="AB129" s="124"/>
      <c r="AC129" s="124"/>
      <c r="AD129" s="124"/>
      <c r="AE129" s="124"/>
      <c r="AF129" s="124"/>
      <c r="AG129" s="124"/>
      <c r="AH129" s="124"/>
      <c r="AI129" s="124"/>
      <c r="AJ129" s="124"/>
      <c r="AK129" s="124"/>
      <c r="AL129" s="124"/>
      <c r="AM129" s="124"/>
      <c r="AN129" s="124"/>
      <c r="AO129" s="124"/>
      <c r="AP129" s="124"/>
      <c r="AQ129" s="124"/>
      <c r="AR129" s="124"/>
      <c r="AS129" s="124"/>
      <c r="AT129" s="124" t="s">
        <v>5696</v>
      </c>
      <c r="AU129" s="124"/>
      <c r="AV129" s="124"/>
      <c r="AW129" s="124" t="s">
        <v>5697</v>
      </c>
      <c r="AX129" s="124"/>
      <c r="AY129" s="124"/>
      <c r="AZ129" s="124"/>
      <c r="BA129" s="124"/>
      <c r="BB129" s="124"/>
      <c r="BC129" s="124"/>
      <c r="BD129" s="124"/>
      <c r="BE129" s="124"/>
      <c r="BF129" s="124"/>
      <c r="BG129" s="124"/>
    </row>
    <row r="130" spans="1:59" x14ac:dyDescent="0.25">
      <c r="A130" s="124"/>
      <c r="B130" s="1468"/>
      <c r="C130" s="1468"/>
      <c r="D130" s="124"/>
      <c r="E130" s="124"/>
      <c r="F130" s="124"/>
      <c r="G130" s="124"/>
      <c r="H130" s="124"/>
      <c r="I130" s="124"/>
      <c r="J130" s="124"/>
      <c r="K130" s="124"/>
      <c r="L130" s="124"/>
      <c r="M130" s="18" t="s">
        <v>5001</v>
      </c>
      <c r="N130" s="124"/>
      <c r="O130" s="124"/>
      <c r="P130" s="124"/>
      <c r="Q130" s="124"/>
      <c r="R130" s="124"/>
      <c r="S130" s="124"/>
      <c r="T130" s="124"/>
      <c r="U130" s="124"/>
      <c r="V130" s="124"/>
      <c r="W130" s="124"/>
      <c r="X130" s="124"/>
      <c r="Y130" s="124"/>
      <c r="Z130" s="124"/>
      <c r="AA130" s="124"/>
      <c r="AB130" s="124"/>
      <c r="AC130" s="124"/>
      <c r="AD130" s="124"/>
      <c r="AE130" s="124"/>
      <c r="AF130" s="124"/>
      <c r="AG130" s="124"/>
      <c r="AH130" s="124"/>
      <c r="AI130" s="124"/>
      <c r="AJ130" s="124"/>
      <c r="AK130" s="124"/>
      <c r="AL130" s="124"/>
      <c r="AM130" s="124"/>
      <c r="AN130" s="124"/>
      <c r="AO130" s="124"/>
      <c r="AP130" s="124"/>
      <c r="AQ130" s="124"/>
      <c r="AR130" s="124"/>
      <c r="AS130" s="124"/>
      <c r="AT130" s="18" t="s">
        <v>5698</v>
      </c>
      <c r="AU130" s="124"/>
      <c r="AV130" s="124"/>
      <c r="AW130" s="18" t="s">
        <v>5699</v>
      </c>
      <c r="AX130" s="124"/>
      <c r="AY130" s="124"/>
      <c r="AZ130" s="124"/>
      <c r="BA130" s="124"/>
      <c r="BB130" s="124"/>
      <c r="BC130" s="124"/>
      <c r="BD130" s="124"/>
      <c r="BE130" s="124"/>
      <c r="BF130" s="124"/>
      <c r="BG130" s="124"/>
    </row>
    <row r="131" spans="1:59" x14ac:dyDescent="0.25">
      <c r="A131" s="124"/>
      <c r="B131" s="1468"/>
      <c r="C131" s="1468"/>
      <c r="D131" s="124"/>
      <c r="E131" s="124"/>
      <c r="F131" s="124"/>
      <c r="G131" s="124"/>
      <c r="H131" s="124"/>
      <c r="I131" s="124"/>
      <c r="J131" s="124"/>
      <c r="K131" s="124"/>
      <c r="L131" s="124"/>
      <c r="M131" s="124" t="s">
        <v>4483</v>
      </c>
      <c r="N131" s="124"/>
      <c r="O131" s="124"/>
      <c r="P131" s="124"/>
      <c r="Q131" s="124"/>
      <c r="R131" s="124"/>
      <c r="S131" s="124"/>
      <c r="T131" s="124"/>
      <c r="U131" s="124"/>
      <c r="V131" s="124"/>
      <c r="W131" s="124"/>
      <c r="X131" s="124"/>
      <c r="Y131" s="124"/>
      <c r="Z131" s="124"/>
      <c r="AA131" s="124"/>
      <c r="AB131" s="124"/>
      <c r="AC131" s="124"/>
      <c r="AD131" s="124"/>
      <c r="AE131" s="124"/>
      <c r="AF131" s="124"/>
      <c r="AG131" s="124"/>
      <c r="AH131" s="124"/>
      <c r="AI131" s="124"/>
      <c r="AJ131" s="124"/>
      <c r="AK131" s="124"/>
      <c r="AL131" s="124"/>
      <c r="AM131" s="124"/>
      <c r="AN131" s="124"/>
      <c r="AO131" s="124"/>
      <c r="AP131" s="124"/>
      <c r="AQ131" s="124"/>
      <c r="AR131" s="124"/>
      <c r="AS131" s="124"/>
      <c r="AT131" s="124" t="s">
        <v>5064</v>
      </c>
      <c r="AU131" s="124"/>
      <c r="AV131" s="124"/>
      <c r="AW131" s="124" t="s">
        <v>5700</v>
      </c>
      <c r="AX131" s="124"/>
      <c r="AY131" s="124"/>
      <c r="AZ131" s="124"/>
      <c r="BA131" s="124"/>
      <c r="BB131" s="124"/>
      <c r="BC131" s="124"/>
      <c r="BD131" s="124"/>
      <c r="BE131" s="124"/>
      <c r="BF131" s="124"/>
      <c r="BG131" s="124"/>
    </row>
    <row r="132" spans="1:59" x14ac:dyDescent="0.25">
      <c r="A132" s="124"/>
      <c r="B132" s="1468"/>
      <c r="C132" s="1468"/>
      <c r="D132" s="124"/>
      <c r="E132" s="124"/>
      <c r="F132" s="124"/>
      <c r="G132" s="124"/>
      <c r="H132" s="124"/>
      <c r="I132" s="124"/>
      <c r="J132" s="124"/>
      <c r="K132" s="124"/>
      <c r="L132" s="124"/>
      <c r="M132" s="18" t="s">
        <v>5701</v>
      </c>
      <c r="N132" s="124"/>
      <c r="O132" s="124"/>
      <c r="P132" s="124"/>
      <c r="Q132" s="124"/>
      <c r="R132" s="124"/>
      <c r="S132" s="124"/>
      <c r="T132" s="124"/>
      <c r="U132" s="124"/>
      <c r="V132" s="124"/>
      <c r="W132" s="124"/>
      <c r="X132" s="124"/>
      <c r="Y132" s="124"/>
      <c r="Z132" s="124"/>
      <c r="AA132" s="124"/>
      <c r="AB132" s="124"/>
      <c r="AC132" s="124"/>
      <c r="AD132" s="124"/>
      <c r="AE132" s="124"/>
      <c r="AF132" s="124"/>
      <c r="AG132" s="124"/>
      <c r="AH132" s="124"/>
      <c r="AI132" s="124"/>
      <c r="AJ132" s="124"/>
      <c r="AK132" s="124"/>
      <c r="AL132" s="124"/>
      <c r="AM132" s="124"/>
      <c r="AN132" s="124"/>
      <c r="AO132" s="124"/>
      <c r="AP132" s="124"/>
      <c r="AQ132" s="124"/>
      <c r="AR132" s="124"/>
      <c r="AS132" s="124"/>
      <c r="AT132" s="18" t="s">
        <v>5702</v>
      </c>
      <c r="AU132" s="124"/>
      <c r="AV132" s="124"/>
      <c r="AW132" s="18" t="s">
        <v>5703</v>
      </c>
      <c r="AX132" s="124"/>
      <c r="AY132" s="124"/>
      <c r="AZ132" s="124"/>
      <c r="BA132" s="124"/>
      <c r="BB132" s="124"/>
      <c r="BC132" s="124"/>
      <c r="BD132" s="124"/>
      <c r="BE132" s="124"/>
      <c r="BF132" s="124"/>
      <c r="BG132" s="124"/>
    </row>
    <row r="133" spans="1:59" x14ac:dyDescent="0.25">
      <c r="A133" s="124"/>
      <c r="B133" s="1468"/>
      <c r="C133" s="1468"/>
      <c r="D133" s="124"/>
      <c r="E133" s="124"/>
      <c r="F133" s="124"/>
      <c r="G133" s="124"/>
      <c r="H133" s="124"/>
      <c r="I133" s="124"/>
      <c r="J133" s="124"/>
      <c r="K133" s="124"/>
      <c r="L133" s="124"/>
      <c r="M133" s="124" t="s">
        <v>5704</v>
      </c>
      <c r="N133" s="124"/>
      <c r="O133" s="124"/>
      <c r="P133" s="124"/>
      <c r="Q133" s="124"/>
      <c r="R133" s="124"/>
      <c r="S133" s="124"/>
      <c r="T133" s="124"/>
      <c r="U133" s="124"/>
      <c r="V133" s="124"/>
      <c r="W133" s="124"/>
      <c r="X133" s="124"/>
      <c r="Y133" s="124"/>
      <c r="Z133" s="124"/>
      <c r="AA133" s="124"/>
      <c r="AB133" s="124"/>
      <c r="AC133" s="124"/>
      <c r="AD133" s="124"/>
      <c r="AE133" s="124"/>
      <c r="AF133" s="124"/>
      <c r="AG133" s="124"/>
      <c r="AH133" s="124"/>
      <c r="AI133" s="124"/>
      <c r="AJ133" s="124"/>
      <c r="AK133" s="124"/>
      <c r="AL133" s="124"/>
      <c r="AM133" s="124"/>
      <c r="AN133" s="124"/>
      <c r="AO133" s="124"/>
      <c r="AP133" s="124"/>
      <c r="AQ133" s="124"/>
      <c r="AR133" s="124"/>
      <c r="AS133" s="124"/>
      <c r="AT133" s="124" t="s">
        <v>3825</v>
      </c>
      <c r="AU133" s="124"/>
      <c r="AV133" s="124"/>
      <c r="AW133" s="124" t="s">
        <v>5705</v>
      </c>
      <c r="AX133" s="124"/>
      <c r="AY133" s="124"/>
      <c r="AZ133" s="124"/>
      <c r="BA133" s="124"/>
      <c r="BB133" s="124"/>
      <c r="BC133" s="124"/>
      <c r="BD133" s="124"/>
      <c r="BE133" s="124"/>
      <c r="BF133" s="124"/>
      <c r="BG133" s="124"/>
    </row>
    <row r="134" spans="1:59" x14ac:dyDescent="0.25">
      <c r="A134" s="124"/>
      <c r="B134" s="1468"/>
      <c r="C134" s="1468"/>
      <c r="D134" s="124"/>
      <c r="E134" s="124"/>
      <c r="F134" s="124"/>
      <c r="G134" s="124"/>
      <c r="H134" s="124"/>
      <c r="I134" s="124"/>
      <c r="J134" s="124"/>
      <c r="K134" s="124"/>
      <c r="L134" s="124"/>
      <c r="M134" s="18" t="s">
        <v>5056</v>
      </c>
      <c r="N134" s="124"/>
      <c r="O134" s="124"/>
      <c r="P134" s="124"/>
      <c r="Q134" s="124"/>
      <c r="R134" s="124"/>
      <c r="S134" s="124"/>
      <c r="T134" s="124"/>
      <c r="U134" s="124"/>
      <c r="V134" s="124"/>
      <c r="W134" s="124"/>
      <c r="X134" s="124"/>
      <c r="Y134" s="124"/>
      <c r="Z134" s="124"/>
      <c r="AA134" s="124"/>
      <c r="AB134" s="124"/>
      <c r="AC134" s="124"/>
      <c r="AD134" s="124"/>
      <c r="AE134" s="124"/>
      <c r="AF134" s="124"/>
      <c r="AG134" s="124"/>
      <c r="AH134" s="124"/>
      <c r="AI134" s="124"/>
      <c r="AJ134" s="124"/>
      <c r="AK134" s="124"/>
      <c r="AL134" s="124"/>
      <c r="AM134" s="124"/>
      <c r="AN134" s="124"/>
      <c r="AO134" s="124"/>
      <c r="AP134" s="124"/>
      <c r="AQ134" s="124"/>
      <c r="AR134" s="124"/>
      <c r="AS134" s="124"/>
      <c r="AT134" s="18" t="s">
        <v>5706</v>
      </c>
      <c r="AU134" s="124"/>
      <c r="AV134" s="124"/>
      <c r="AW134" s="18" t="s">
        <v>5707</v>
      </c>
      <c r="AX134" s="124"/>
      <c r="AY134" s="124"/>
      <c r="AZ134" s="124"/>
      <c r="BA134" s="124"/>
      <c r="BB134" s="124"/>
      <c r="BC134" s="124"/>
      <c r="BD134" s="124"/>
      <c r="BE134" s="124"/>
      <c r="BF134" s="124"/>
      <c r="BG134" s="124"/>
    </row>
    <row r="135" spans="1:59" x14ac:dyDescent="0.25">
      <c r="A135" s="124"/>
      <c r="B135" s="1468"/>
      <c r="C135" s="1468"/>
      <c r="D135" s="124"/>
      <c r="E135" s="124"/>
      <c r="F135" s="124"/>
      <c r="G135" s="124"/>
      <c r="H135" s="124"/>
      <c r="I135" s="124"/>
      <c r="J135" s="124"/>
      <c r="K135" s="124"/>
      <c r="L135" s="124"/>
      <c r="M135" s="124" t="s">
        <v>5708</v>
      </c>
      <c r="N135" s="124"/>
      <c r="O135" s="124"/>
      <c r="P135" s="124"/>
      <c r="Q135" s="124"/>
      <c r="R135" s="124"/>
      <c r="S135" s="124"/>
      <c r="T135" s="124"/>
      <c r="U135" s="124"/>
      <c r="V135" s="124"/>
      <c r="W135" s="124"/>
      <c r="X135" s="124"/>
      <c r="Y135" s="124"/>
      <c r="Z135" s="124"/>
      <c r="AA135" s="124"/>
      <c r="AB135" s="124"/>
      <c r="AC135" s="124"/>
      <c r="AD135" s="124"/>
      <c r="AE135" s="124"/>
      <c r="AF135" s="124"/>
      <c r="AG135" s="124"/>
      <c r="AH135" s="124"/>
      <c r="AI135" s="124"/>
      <c r="AJ135" s="124"/>
      <c r="AK135" s="124"/>
      <c r="AL135" s="124"/>
      <c r="AM135" s="124"/>
      <c r="AN135" s="124"/>
      <c r="AO135" s="124"/>
      <c r="AP135" s="124"/>
      <c r="AQ135" s="124"/>
      <c r="AR135" s="124"/>
      <c r="AS135" s="124"/>
      <c r="AT135" s="124" t="s">
        <v>5709</v>
      </c>
      <c r="AU135" s="124"/>
      <c r="AV135" s="124"/>
      <c r="AW135" s="124"/>
      <c r="AX135" s="124"/>
      <c r="AY135" s="124"/>
      <c r="AZ135" s="124"/>
      <c r="BA135" s="124"/>
      <c r="BB135" s="124"/>
      <c r="BC135" s="124"/>
      <c r="BD135" s="124"/>
      <c r="BE135" s="124"/>
      <c r="BF135" s="124"/>
      <c r="BG135" s="124"/>
    </row>
    <row r="136" spans="1:59" x14ac:dyDescent="0.25">
      <c r="A136" s="124"/>
      <c r="B136" s="1468"/>
      <c r="C136" s="1468"/>
      <c r="D136" s="124"/>
      <c r="E136" s="124"/>
      <c r="F136" s="124"/>
      <c r="G136" s="124"/>
      <c r="H136" s="124"/>
      <c r="I136" s="124"/>
      <c r="J136" s="124"/>
      <c r="K136" s="124"/>
      <c r="L136" s="124"/>
      <c r="M136" s="18" t="s">
        <v>5710</v>
      </c>
      <c r="N136" s="124"/>
      <c r="O136" s="124"/>
      <c r="P136" s="124"/>
      <c r="Q136" s="124"/>
      <c r="R136" s="124"/>
      <c r="S136" s="124"/>
      <c r="T136" s="124"/>
      <c r="U136" s="124"/>
      <c r="V136" s="124"/>
      <c r="W136" s="124"/>
      <c r="X136" s="124"/>
      <c r="Y136" s="124"/>
      <c r="Z136" s="124"/>
      <c r="AA136" s="124"/>
      <c r="AB136" s="124"/>
      <c r="AC136" s="124"/>
      <c r="AD136" s="124"/>
      <c r="AE136" s="124"/>
      <c r="AF136" s="124"/>
      <c r="AG136" s="124"/>
      <c r="AH136" s="124"/>
      <c r="AI136" s="124"/>
      <c r="AJ136" s="124"/>
      <c r="AK136" s="124"/>
      <c r="AL136" s="124"/>
      <c r="AM136" s="124"/>
      <c r="AN136" s="124"/>
      <c r="AO136" s="124"/>
      <c r="AP136" s="124"/>
      <c r="AQ136" s="124"/>
      <c r="AR136" s="124"/>
      <c r="AS136" s="124"/>
      <c r="AT136" s="18" t="s">
        <v>4418</v>
      </c>
      <c r="AU136" s="124"/>
      <c r="AV136" s="124"/>
      <c r="AW136" s="124"/>
      <c r="AX136" s="124"/>
      <c r="AY136" s="124"/>
      <c r="AZ136" s="124"/>
      <c r="BA136" s="124"/>
      <c r="BB136" s="124"/>
      <c r="BC136" s="124"/>
      <c r="BD136" s="124"/>
      <c r="BE136" s="124"/>
      <c r="BF136" s="124"/>
      <c r="BG136" s="124"/>
    </row>
    <row r="137" spans="1:59" x14ac:dyDescent="0.25">
      <c r="A137" s="124"/>
      <c r="B137" s="1468"/>
      <c r="C137" s="1468"/>
      <c r="D137" s="124"/>
      <c r="E137" s="124"/>
      <c r="F137" s="124"/>
      <c r="G137" s="124"/>
      <c r="H137" s="124"/>
      <c r="I137" s="124"/>
      <c r="J137" s="124"/>
      <c r="K137" s="124"/>
      <c r="L137" s="124"/>
      <c r="M137" s="124" t="s">
        <v>5578</v>
      </c>
      <c r="N137" s="124"/>
      <c r="O137" s="124"/>
      <c r="P137" s="124"/>
      <c r="Q137" s="124"/>
      <c r="R137" s="124"/>
      <c r="S137" s="124"/>
      <c r="T137" s="124"/>
      <c r="U137" s="124"/>
      <c r="V137" s="124"/>
      <c r="W137" s="124"/>
      <c r="X137" s="124"/>
      <c r="Y137" s="124"/>
      <c r="Z137" s="124"/>
      <c r="AA137" s="124"/>
      <c r="AB137" s="124"/>
      <c r="AC137" s="124"/>
      <c r="AD137" s="124"/>
      <c r="AE137" s="124"/>
      <c r="AF137" s="124"/>
      <c r="AG137" s="124"/>
      <c r="AH137" s="124"/>
      <c r="AI137" s="124"/>
      <c r="AJ137" s="124"/>
      <c r="AK137" s="124"/>
      <c r="AL137" s="124"/>
      <c r="AM137" s="124"/>
      <c r="AN137" s="124"/>
      <c r="AO137" s="124"/>
      <c r="AP137" s="124"/>
      <c r="AQ137" s="124"/>
      <c r="AR137" s="124"/>
      <c r="AS137" s="124"/>
      <c r="AT137" s="124" t="s">
        <v>5711</v>
      </c>
      <c r="AU137" s="124"/>
      <c r="AV137" s="124"/>
      <c r="AW137" s="124"/>
      <c r="AX137" s="124"/>
      <c r="AY137" s="124"/>
      <c r="AZ137" s="124"/>
      <c r="BA137" s="124"/>
      <c r="BB137" s="124"/>
      <c r="BC137" s="124"/>
      <c r="BD137" s="124"/>
      <c r="BE137" s="124"/>
      <c r="BF137" s="124"/>
      <c r="BG137" s="124"/>
    </row>
    <row r="138" spans="1:59" x14ac:dyDescent="0.25">
      <c r="A138" s="124"/>
      <c r="B138" s="1468"/>
      <c r="C138" s="1468"/>
      <c r="D138" s="124"/>
      <c r="E138" s="124"/>
      <c r="F138" s="124"/>
      <c r="G138" s="124"/>
      <c r="H138" s="124"/>
      <c r="I138" s="124"/>
      <c r="J138" s="124"/>
      <c r="K138" s="124"/>
      <c r="L138" s="124"/>
      <c r="M138" s="18" t="s">
        <v>5712</v>
      </c>
      <c r="N138" s="124"/>
      <c r="O138" s="124"/>
      <c r="P138" s="124"/>
      <c r="Q138" s="124"/>
      <c r="R138" s="124"/>
      <c r="S138" s="124"/>
      <c r="T138" s="124"/>
      <c r="U138" s="124"/>
      <c r="V138" s="124"/>
      <c r="W138" s="124"/>
      <c r="X138" s="124"/>
      <c r="Y138" s="124"/>
      <c r="Z138" s="124"/>
      <c r="AA138" s="124"/>
      <c r="AB138" s="124"/>
      <c r="AC138" s="124"/>
      <c r="AD138" s="124"/>
      <c r="AE138" s="124"/>
      <c r="AF138" s="124"/>
      <c r="AG138" s="124"/>
      <c r="AH138" s="124"/>
      <c r="AI138" s="124"/>
      <c r="AJ138" s="124"/>
      <c r="AK138" s="124"/>
      <c r="AL138" s="124"/>
      <c r="AM138" s="124"/>
      <c r="AN138" s="124"/>
      <c r="AO138" s="124"/>
      <c r="AP138" s="124"/>
      <c r="AQ138" s="124"/>
      <c r="AR138" s="124"/>
      <c r="AS138" s="124"/>
      <c r="AT138" s="18" t="s">
        <v>5713</v>
      </c>
      <c r="AU138" s="124"/>
      <c r="AV138" s="124"/>
      <c r="AW138" s="124"/>
      <c r="AX138" s="124"/>
      <c r="AY138" s="124"/>
      <c r="AZ138" s="124"/>
      <c r="BA138" s="124"/>
      <c r="BB138" s="124"/>
      <c r="BC138" s="124"/>
      <c r="BD138" s="124"/>
      <c r="BE138" s="124"/>
      <c r="BF138" s="124"/>
      <c r="BG138" s="124"/>
    </row>
    <row r="139" spans="1:59" x14ac:dyDescent="0.25">
      <c r="A139" s="124"/>
      <c r="B139" s="1468"/>
      <c r="C139" s="1468"/>
      <c r="D139" s="124"/>
      <c r="E139" s="124"/>
      <c r="F139" s="124"/>
      <c r="G139" s="124"/>
      <c r="H139" s="124"/>
      <c r="I139" s="124"/>
      <c r="J139" s="124"/>
      <c r="K139" s="124"/>
      <c r="L139" s="124"/>
      <c r="M139" s="124" t="s">
        <v>5714</v>
      </c>
      <c r="N139" s="124"/>
      <c r="O139" s="124"/>
      <c r="P139" s="124"/>
      <c r="Q139" s="124"/>
      <c r="R139" s="124"/>
      <c r="S139" s="124"/>
      <c r="T139" s="124"/>
      <c r="U139" s="124"/>
      <c r="V139" s="124"/>
      <c r="W139" s="124"/>
      <c r="X139" s="124"/>
      <c r="Y139" s="124"/>
      <c r="Z139" s="124"/>
      <c r="AA139" s="124"/>
      <c r="AB139" s="124"/>
      <c r="AC139" s="124"/>
      <c r="AD139" s="124"/>
      <c r="AE139" s="124"/>
      <c r="AF139" s="124"/>
      <c r="AG139" s="124"/>
      <c r="AH139" s="124"/>
      <c r="AI139" s="124"/>
      <c r="AJ139" s="124"/>
      <c r="AK139" s="124"/>
      <c r="AL139" s="124"/>
      <c r="AM139" s="124"/>
      <c r="AN139" s="124"/>
      <c r="AO139" s="124"/>
      <c r="AP139" s="124"/>
      <c r="AQ139" s="124"/>
      <c r="AR139" s="124"/>
      <c r="AS139" s="124"/>
      <c r="AT139" s="124" t="s">
        <v>4077</v>
      </c>
      <c r="AU139" s="124"/>
      <c r="AV139" s="124"/>
      <c r="AW139" s="124"/>
      <c r="AX139" s="124"/>
      <c r="AY139" s="124"/>
      <c r="AZ139" s="124"/>
      <c r="BA139" s="124"/>
      <c r="BB139" s="124"/>
      <c r="BC139" s="124"/>
      <c r="BD139" s="124"/>
      <c r="BE139" s="124"/>
      <c r="BF139" s="124"/>
      <c r="BG139" s="124"/>
    </row>
    <row r="140" spans="1:59" x14ac:dyDescent="0.25">
      <c r="A140" s="124"/>
      <c r="B140" s="1468"/>
      <c r="C140" s="1468"/>
      <c r="D140" s="124"/>
      <c r="E140" s="124"/>
      <c r="F140" s="124"/>
      <c r="G140" s="124"/>
      <c r="H140" s="124"/>
      <c r="I140" s="124"/>
      <c r="J140" s="124"/>
      <c r="K140" s="124"/>
      <c r="L140" s="124"/>
      <c r="M140" s="18" t="s">
        <v>5715</v>
      </c>
      <c r="N140" s="124"/>
      <c r="O140" s="124"/>
      <c r="P140" s="124"/>
      <c r="Q140" s="124"/>
      <c r="R140" s="124"/>
      <c r="S140" s="124"/>
      <c r="T140" s="124"/>
      <c r="U140" s="124"/>
      <c r="V140" s="124"/>
      <c r="W140" s="124"/>
      <c r="X140" s="124"/>
      <c r="Y140" s="124"/>
      <c r="Z140" s="124"/>
      <c r="AA140" s="124"/>
      <c r="AB140" s="124"/>
      <c r="AC140" s="124"/>
      <c r="AD140" s="124"/>
      <c r="AE140" s="124"/>
      <c r="AF140" s="124"/>
      <c r="AG140" s="124"/>
      <c r="AH140" s="124"/>
      <c r="AI140" s="124"/>
      <c r="AJ140" s="124"/>
      <c r="AK140" s="124"/>
      <c r="AL140" s="124"/>
      <c r="AM140" s="124"/>
      <c r="AN140" s="124"/>
      <c r="AO140" s="124"/>
      <c r="AP140" s="124"/>
      <c r="AQ140" s="124"/>
      <c r="AR140" s="124"/>
      <c r="AS140" s="124"/>
      <c r="AT140" s="18" t="s">
        <v>4874</v>
      </c>
      <c r="AU140" s="124"/>
      <c r="AV140" s="124"/>
      <c r="AW140" s="124"/>
      <c r="AX140" s="124"/>
      <c r="AY140" s="124"/>
      <c r="AZ140" s="124"/>
      <c r="BA140" s="124"/>
      <c r="BB140" s="124"/>
      <c r="BC140" s="124"/>
      <c r="BD140" s="124"/>
      <c r="BE140" s="124"/>
      <c r="BF140" s="124"/>
      <c r="BG140" s="124"/>
    </row>
    <row r="141" spans="1:59" x14ac:dyDescent="0.25">
      <c r="A141" s="124"/>
      <c r="B141" s="1468"/>
      <c r="C141" s="1468"/>
      <c r="D141" s="124"/>
      <c r="E141" s="124"/>
      <c r="F141" s="124"/>
      <c r="G141" s="124"/>
      <c r="H141" s="124"/>
      <c r="I141" s="124"/>
      <c r="J141" s="124"/>
      <c r="K141" s="124"/>
      <c r="L141" s="124"/>
      <c r="M141" s="124" t="s">
        <v>5716</v>
      </c>
      <c r="N141" s="124"/>
      <c r="O141" s="124"/>
      <c r="P141" s="124"/>
      <c r="Q141" s="124"/>
      <c r="R141" s="124"/>
      <c r="S141" s="124"/>
      <c r="T141" s="124"/>
      <c r="U141" s="124"/>
      <c r="V141" s="124"/>
      <c r="W141" s="124"/>
      <c r="X141" s="124"/>
      <c r="Y141" s="124"/>
      <c r="Z141" s="124"/>
      <c r="AA141" s="124"/>
      <c r="AB141" s="124"/>
      <c r="AC141" s="124"/>
      <c r="AD141" s="124"/>
      <c r="AE141" s="124"/>
      <c r="AF141" s="124"/>
      <c r="AG141" s="124"/>
      <c r="AH141" s="124"/>
      <c r="AI141" s="124"/>
      <c r="AJ141" s="124"/>
      <c r="AK141" s="124"/>
      <c r="AL141" s="124"/>
      <c r="AM141" s="124"/>
      <c r="AN141" s="124"/>
      <c r="AO141" s="124"/>
      <c r="AP141" s="124"/>
      <c r="AQ141" s="124"/>
      <c r="AR141" s="124"/>
      <c r="AS141" s="124"/>
      <c r="AT141" s="124" t="s">
        <v>5717</v>
      </c>
      <c r="AU141" s="124"/>
      <c r="AV141" s="124"/>
      <c r="AW141" s="124"/>
      <c r="AX141" s="124"/>
      <c r="AY141" s="124"/>
      <c r="AZ141" s="124"/>
      <c r="BA141" s="124"/>
      <c r="BB141" s="124"/>
      <c r="BC141" s="124"/>
      <c r="BD141" s="124"/>
      <c r="BE141" s="124"/>
      <c r="BF141" s="124"/>
      <c r="BG141" s="124"/>
    </row>
    <row r="142" spans="1:59" x14ac:dyDescent="0.25">
      <c r="A142" s="124"/>
      <c r="B142" s="1468"/>
      <c r="C142" s="1468"/>
      <c r="D142" s="124"/>
      <c r="E142" s="124"/>
      <c r="F142" s="124"/>
      <c r="G142" s="124"/>
      <c r="H142" s="124"/>
      <c r="I142" s="124"/>
      <c r="J142" s="124"/>
      <c r="K142" s="124"/>
      <c r="L142" s="124"/>
      <c r="M142" s="18" t="s">
        <v>5718</v>
      </c>
      <c r="N142" s="124"/>
      <c r="O142" s="124"/>
      <c r="P142" s="124"/>
      <c r="Q142" s="124"/>
      <c r="R142" s="124"/>
      <c r="S142" s="124"/>
      <c r="T142" s="124"/>
      <c r="U142" s="124"/>
      <c r="V142" s="124"/>
      <c r="W142" s="124"/>
      <c r="X142" s="124"/>
      <c r="Y142" s="124"/>
      <c r="Z142" s="124"/>
      <c r="AA142" s="124"/>
      <c r="AB142" s="124"/>
      <c r="AC142" s="124"/>
      <c r="AD142" s="124"/>
      <c r="AE142" s="124"/>
      <c r="AF142" s="124"/>
      <c r="AG142" s="124"/>
      <c r="AH142" s="124"/>
      <c r="AI142" s="124"/>
      <c r="AJ142" s="124"/>
      <c r="AK142" s="124"/>
      <c r="AL142" s="124"/>
      <c r="AM142" s="124"/>
      <c r="AN142" s="124"/>
      <c r="AO142" s="124"/>
      <c r="AP142" s="124"/>
      <c r="AQ142" s="124"/>
      <c r="AR142" s="124"/>
      <c r="AS142" s="124"/>
      <c r="AT142" s="18" t="s">
        <v>5719</v>
      </c>
      <c r="AU142" s="124"/>
      <c r="AV142" s="124"/>
      <c r="AW142" s="124"/>
      <c r="AX142" s="124"/>
      <c r="AY142" s="124"/>
      <c r="AZ142" s="124"/>
      <c r="BA142" s="124"/>
      <c r="BB142" s="124"/>
      <c r="BC142" s="124"/>
      <c r="BD142" s="124"/>
      <c r="BE142" s="124"/>
      <c r="BF142" s="124"/>
      <c r="BG142" s="124"/>
    </row>
    <row r="143" spans="1:59" x14ac:dyDescent="0.25">
      <c r="A143" s="124"/>
      <c r="B143" s="1468"/>
      <c r="C143" s="1468"/>
      <c r="D143" s="124"/>
      <c r="E143" s="124"/>
      <c r="F143" s="124"/>
      <c r="G143" s="124"/>
      <c r="H143" s="124"/>
      <c r="I143" s="124"/>
      <c r="J143" s="124"/>
      <c r="K143" s="124"/>
      <c r="L143" s="124"/>
      <c r="M143" s="124" t="s">
        <v>5321</v>
      </c>
      <c r="N143" s="124"/>
      <c r="O143" s="124"/>
      <c r="P143" s="124"/>
      <c r="Q143" s="124"/>
      <c r="R143" s="124"/>
      <c r="S143" s="124"/>
      <c r="T143" s="124"/>
      <c r="U143" s="124"/>
      <c r="V143" s="124"/>
      <c r="W143" s="124"/>
      <c r="X143" s="124"/>
      <c r="Y143" s="124"/>
      <c r="Z143" s="124"/>
      <c r="AA143" s="124"/>
      <c r="AB143" s="124"/>
      <c r="AC143" s="124"/>
      <c r="AD143" s="124"/>
      <c r="AE143" s="124"/>
      <c r="AF143" s="124"/>
      <c r="AG143" s="124"/>
      <c r="AH143" s="124"/>
      <c r="AI143" s="124"/>
      <c r="AJ143" s="124"/>
      <c r="AK143" s="124"/>
      <c r="AL143" s="124"/>
      <c r="AM143" s="124"/>
      <c r="AN143" s="124"/>
      <c r="AO143" s="124"/>
      <c r="AP143" s="124"/>
      <c r="AQ143" s="124"/>
      <c r="AR143" s="124"/>
      <c r="AS143" s="124"/>
      <c r="AT143" s="124" t="s">
        <v>5720</v>
      </c>
      <c r="AU143" s="124"/>
      <c r="AV143" s="124"/>
      <c r="AW143" s="124"/>
      <c r="AX143" s="124"/>
      <c r="AY143" s="124"/>
      <c r="AZ143" s="124"/>
      <c r="BA143" s="124"/>
      <c r="BB143" s="124"/>
      <c r="BC143" s="124"/>
      <c r="BD143" s="124"/>
      <c r="BE143" s="124"/>
      <c r="BF143" s="124"/>
      <c r="BG143" s="124"/>
    </row>
    <row r="144" spans="1:59" x14ac:dyDescent="0.25">
      <c r="A144" s="124"/>
      <c r="B144" s="1468"/>
      <c r="C144" s="1468"/>
      <c r="D144" s="124"/>
      <c r="E144" s="124"/>
      <c r="F144" s="124"/>
      <c r="G144" s="124"/>
      <c r="H144" s="124"/>
      <c r="I144" s="124"/>
      <c r="J144" s="124"/>
      <c r="K144" s="124"/>
      <c r="L144" s="124"/>
      <c r="M144" s="18" t="s">
        <v>5721</v>
      </c>
      <c r="N144" s="124"/>
      <c r="O144" s="124"/>
      <c r="P144" s="124"/>
      <c r="Q144" s="124"/>
      <c r="R144" s="124"/>
      <c r="S144" s="124"/>
      <c r="T144" s="124"/>
      <c r="U144" s="124"/>
      <c r="V144" s="124"/>
      <c r="W144" s="124"/>
      <c r="X144" s="124"/>
      <c r="Y144" s="124"/>
      <c r="Z144" s="124"/>
      <c r="AA144" s="124"/>
      <c r="AB144" s="124"/>
      <c r="AC144" s="124"/>
      <c r="AD144" s="124"/>
      <c r="AE144" s="124"/>
      <c r="AF144" s="124"/>
      <c r="AG144" s="124"/>
      <c r="AH144" s="124"/>
      <c r="AI144" s="124"/>
      <c r="AJ144" s="124"/>
      <c r="AK144" s="124"/>
      <c r="AL144" s="124"/>
      <c r="AM144" s="124"/>
      <c r="AN144" s="124"/>
      <c r="AO144" s="124"/>
      <c r="AP144" s="124"/>
      <c r="AQ144" s="124"/>
      <c r="AR144" s="124"/>
      <c r="AS144" s="124"/>
      <c r="AT144" s="18" t="s">
        <v>5722</v>
      </c>
      <c r="AU144" s="124"/>
      <c r="AV144" s="124"/>
      <c r="AW144" s="124"/>
      <c r="AX144" s="124"/>
      <c r="AY144" s="124"/>
      <c r="AZ144" s="124"/>
      <c r="BA144" s="124"/>
      <c r="BB144" s="124"/>
      <c r="BC144" s="124"/>
      <c r="BD144" s="124"/>
      <c r="BE144" s="124"/>
      <c r="BF144" s="124"/>
      <c r="BG144" s="124"/>
    </row>
    <row r="145" spans="1:59" x14ac:dyDescent="0.25">
      <c r="A145" s="124"/>
      <c r="B145" s="1468"/>
      <c r="C145" s="1468"/>
      <c r="D145" s="124"/>
      <c r="E145" s="124"/>
      <c r="F145" s="124"/>
      <c r="G145" s="124"/>
      <c r="H145" s="124"/>
      <c r="I145" s="124"/>
      <c r="J145" s="124"/>
      <c r="K145" s="124"/>
      <c r="L145" s="124"/>
      <c r="M145" s="124" t="s">
        <v>4487</v>
      </c>
      <c r="N145" s="124"/>
      <c r="O145" s="124"/>
      <c r="P145" s="124"/>
      <c r="Q145" s="124"/>
      <c r="R145" s="124"/>
      <c r="S145" s="124"/>
      <c r="T145" s="124"/>
      <c r="U145" s="124"/>
      <c r="V145" s="124"/>
      <c r="W145" s="124"/>
      <c r="X145" s="124"/>
      <c r="Y145" s="124"/>
      <c r="Z145" s="124"/>
      <c r="AA145" s="124"/>
      <c r="AB145" s="124"/>
      <c r="AC145" s="124"/>
      <c r="AD145" s="124"/>
      <c r="AE145" s="124"/>
      <c r="AF145" s="124"/>
      <c r="AG145" s="124"/>
      <c r="AH145" s="124"/>
      <c r="AI145" s="124"/>
      <c r="AJ145" s="124"/>
      <c r="AK145" s="124"/>
      <c r="AL145" s="124"/>
      <c r="AM145" s="124"/>
      <c r="AN145" s="124"/>
      <c r="AO145" s="124"/>
      <c r="AP145" s="124"/>
      <c r="AQ145" s="124"/>
      <c r="AR145" s="124"/>
      <c r="AS145" s="124"/>
      <c r="AT145" s="124" t="s">
        <v>4752</v>
      </c>
      <c r="AU145" s="124"/>
      <c r="AV145" s="124"/>
      <c r="AW145" s="124"/>
      <c r="AX145" s="124"/>
      <c r="AY145" s="124"/>
      <c r="AZ145" s="124"/>
      <c r="BA145" s="124"/>
      <c r="BB145" s="124"/>
      <c r="BC145" s="124"/>
      <c r="BD145" s="124"/>
      <c r="BE145" s="124"/>
      <c r="BF145" s="124"/>
      <c r="BG145" s="124"/>
    </row>
    <row r="146" spans="1:59" x14ac:dyDescent="0.25">
      <c r="A146" s="124"/>
      <c r="B146" s="1468"/>
      <c r="C146" s="1468"/>
      <c r="D146" s="124"/>
      <c r="E146" s="124"/>
      <c r="F146" s="124"/>
      <c r="G146" s="124"/>
      <c r="H146" s="124"/>
      <c r="I146" s="124"/>
      <c r="J146" s="124"/>
      <c r="K146" s="124"/>
      <c r="L146" s="124"/>
      <c r="M146" s="18" t="s">
        <v>5723</v>
      </c>
      <c r="N146" s="124"/>
      <c r="O146" s="124"/>
      <c r="P146" s="124"/>
      <c r="Q146" s="124"/>
      <c r="R146" s="124"/>
      <c r="S146" s="124"/>
      <c r="T146" s="124"/>
      <c r="U146" s="124"/>
      <c r="V146" s="124"/>
      <c r="W146" s="124"/>
      <c r="X146" s="124"/>
      <c r="Y146" s="124"/>
      <c r="Z146" s="124"/>
      <c r="AA146" s="124"/>
      <c r="AB146" s="124"/>
      <c r="AC146" s="124"/>
      <c r="AD146" s="124"/>
      <c r="AE146" s="124"/>
      <c r="AF146" s="124"/>
      <c r="AG146" s="124"/>
      <c r="AH146" s="124"/>
      <c r="AI146" s="124"/>
      <c r="AJ146" s="124"/>
      <c r="AK146" s="124"/>
      <c r="AL146" s="124"/>
      <c r="AM146" s="124"/>
      <c r="AN146" s="124"/>
      <c r="AO146" s="124"/>
      <c r="AP146" s="124"/>
      <c r="AQ146" s="124"/>
      <c r="AR146" s="124"/>
      <c r="AS146" s="124"/>
      <c r="AT146" s="18" t="s">
        <v>4850</v>
      </c>
      <c r="AU146" s="124"/>
      <c r="AV146" s="124"/>
      <c r="AW146" s="124"/>
      <c r="AX146" s="124"/>
      <c r="AY146" s="124"/>
      <c r="AZ146" s="124"/>
      <c r="BA146" s="124"/>
      <c r="BB146" s="124"/>
      <c r="BC146" s="124"/>
      <c r="BD146" s="124"/>
      <c r="BE146" s="124"/>
      <c r="BF146" s="124"/>
      <c r="BG146" s="124"/>
    </row>
    <row r="147" spans="1:59" x14ac:dyDescent="0.25">
      <c r="A147" s="124"/>
      <c r="B147" s="1468"/>
      <c r="C147" s="1468"/>
      <c r="D147" s="124"/>
      <c r="E147" s="124"/>
      <c r="F147" s="124"/>
      <c r="G147" s="124"/>
      <c r="H147" s="124"/>
      <c r="I147" s="124"/>
      <c r="J147" s="124"/>
      <c r="K147" s="124"/>
      <c r="L147" s="124"/>
      <c r="M147" s="124" t="s">
        <v>5343</v>
      </c>
      <c r="N147" s="124"/>
      <c r="O147" s="124"/>
      <c r="P147" s="124"/>
      <c r="Q147" s="124"/>
      <c r="R147" s="124"/>
      <c r="S147" s="124"/>
      <c r="T147" s="124"/>
      <c r="U147" s="124"/>
      <c r="V147" s="124"/>
      <c r="W147" s="124"/>
      <c r="X147" s="124"/>
      <c r="Y147" s="124"/>
      <c r="Z147" s="124"/>
      <c r="AA147" s="124"/>
      <c r="AB147" s="124"/>
      <c r="AC147" s="124"/>
      <c r="AD147" s="124"/>
      <c r="AE147" s="124"/>
      <c r="AF147" s="124"/>
      <c r="AG147" s="124"/>
      <c r="AH147" s="124"/>
      <c r="AI147" s="124"/>
      <c r="AJ147" s="124"/>
      <c r="AK147" s="124"/>
      <c r="AL147" s="124"/>
      <c r="AM147" s="124"/>
      <c r="AN147" s="124"/>
      <c r="AO147" s="124"/>
      <c r="AP147" s="124"/>
      <c r="AQ147" s="124"/>
      <c r="AR147" s="124"/>
      <c r="AS147" s="124"/>
      <c r="AT147" s="124" t="s">
        <v>4629</v>
      </c>
      <c r="AU147" s="124"/>
      <c r="AV147" s="124"/>
      <c r="AW147" s="124"/>
      <c r="AX147" s="124"/>
      <c r="AY147" s="124"/>
      <c r="AZ147" s="124"/>
      <c r="BA147" s="124"/>
      <c r="BB147" s="124"/>
      <c r="BC147" s="124"/>
      <c r="BD147" s="124"/>
      <c r="BE147" s="124"/>
      <c r="BF147" s="124"/>
      <c r="BG147" s="124"/>
    </row>
    <row r="148" spans="1:59" x14ac:dyDescent="0.25">
      <c r="A148" s="124"/>
      <c r="B148" s="1468"/>
      <c r="C148" s="1468"/>
      <c r="D148" s="124"/>
      <c r="E148" s="124"/>
      <c r="F148" s="124"/>
      <c r="G148" s="124"/>
      <c r="H148" s="124"/>
      <c r="I148" s="124"/>
      <c r="J148" s="124"/>
      <c r="K148" s="124"/>
      <c r="L148" s="124"/>
      <c r="M148" s="18" t="s">
        <v>5377</v>
      </c>
      <c r="N148" s="124"/>
      <c r="O148" s="124"/>
      <c r="P148" s="124"/>
      <c r="Q148" s="124"/>
      <c r="R148" s="124"/>
      <c r="S148" s="124"/>
      <c r="T148" s="124"/>
      <c r="U148" s="124"/>
      <c r="V148" s="124"/>
      <c r="W148" s="124"/>
      <c r="X148" s="124"/>
      <c r="Y148" s="124"/>
      <c r="Z148" s="124"/>
      <c r="AA148" s="124"/>
      <c r="AB148" s="124"/>
      <c r="AC148" s="124"/>
      <c r="AD148" s="124"/>
      <c r="AE148" s="124"/>
      <c r="AF148" s="124"/>
      <c r="AG148" s="124"/>
      <c r="AH148" s="124"/>
      <c r="AI148" s="124"/>
      <c r="AJ148" s="124"/>
      <c r="AK148" s="124"/>
      <c r="AL148" s="124"/>
      <c r="AM148" s="124"/>
      <c r="AN148" s="124"/>
      <c r="AO148" s="124"/>
      <c r="AP148" s="124"/>
      <c r="AQ148" s="124"/>
      <c r="AR148" s="124"/>
      <c r="AS148" s="124"/>
      <c r="AT148" s="18" t="s">
        <v>4965</v>
      </c>
      <c r="AU148" s="124"/>
      <c r="AV148" s="124"/>
      <c r="AW148" s="124"/>
      <c r="AX148" s="124"/>
      <c r="AY148" s="124"/>
      <c r="AZ148" s="124"/>
      <c r="BA148" s="124"/>
      <c r="BB148" s="124"/>
      <c r="BC148" s="124"/>
      <c r="BD148" s="124"/>
      <c r="BE148" s="124"/>
      <c r="BF148" s="124"/>
      <c r="BG148" s="124"/>
    </row>
    <row r="149" spans="1:59" x14ac:dyDescent="0.25">
      <c r="A149" s="124"/>
      <c r="B149" s="1468"/>
      <c r="C149" s="1468"/>
      <c r="D149" s="124"/>
      <c r="E149" s="124"/>
      <c r="F149" s="124"/>
      <c r="G149" s="124"/>
      <c r="H149" s="124"/>
      <c r="I149" s="124"/>
      <c r="J149" s="124"/>
      <c r="K149" s="124"/>
      <c r="L149" s="124"/>
      <c r="M149" s="124" t="s">
        <v>5724</v>
      </c>
      <c r="N149" s="124"/>
      <c r="O149" s="124"/>
      <c r="P149" s="124"/>
      <c r="Q149" s="124"/>
      <c r="R149" s="124"/>
      <c r="S149" s="124"/>
      <c r="T149" s="124"/>
      <c r="U149" s="124"/>
      <c r="V149" s="124"/>
      <c r="W149" s="124"/>
      <c r="X149" s="124"/>
      <c r="Y149" s="124"/>
      <c r="Z149" s="124"/>
      <c r="AA149" s="124"/>
      <c r="AB149" s="124"/>
      <c r="AC149" s="124"/>
      <c r="AD149" s="124"/>
      <c r="AE149" s="124"/>
      <c r="AF149" s="124"/>
      <c r="AG149" s="124"/>
      <c r="AH149" s="124"/>
      <c r="AI149" s="124"/>
      <c r="AJ149" s="124"/>
      <c r="AK149" s="124"/>
      <c r="AL149" s="124"/>
      <c r="AM149" s="124"/>
      <c r="AN149" s="124"/>
      <c r="AO149" s="124"/>
      <c r="AP149" s="124"/>
      <c r="AQ149" s="124"/>
      <c r="AR149" s="124"/>
      <c r="AS149" s="124"/>
      <c r="AT149" s="124" t="s">
        <v>5725</v>
      </c>
      <c r="AU149" s="124"/>
      <c r="AV149" s="124"/>
      <c r="AW149" s="124"/>
      <c r="AX149" s="124"/>
      <c r="AY149" s="124"/>
      <c r="AZ149" s="124"/>
      <c r="BA149" s="124"/>
      <c r="BB149" s="124"/>
      <c r="BC149" s="124"/>
      <c r="BD149" s="124"/>
      <c r="BE149" s="124"/>
      <c r="BF149" s="124"/>
      <c r="BG149" s="124"/>
    </row>
    <row r="150" spans="1:59" x14ac:dyDescent="0.25">
      <c r="A150" s="124"/>
      <c r="B150" s="1468"/>
      <c r="C150" s="1468"/>
      <c r="D150" s="124"/>
      <c r="E150" s="124"/>
      <c r="F150" s="124"/>
      <c r="G150" s="124"/>
      <c r="H150" s="124"/>
      <c r="I150" s="124"/>
      <c r="J150" s="124"/>
      <c r="K150" s="124"/>
      <c r="L150" s="124"/>
      <c r="M150" s="18" t="s">
        <v>4512</v>
      </c>
      <c r="N150" s="124"/>
      <c r="O150" s="124"/>
      <c r="P150" s="124"/>
      <c r="Q150" s="124"/>
      <c r="R150" s="124"/>
      <c r="S150" s="124"/>
      <c r="T150" s="124"/>
      <c r="U150" s="124"/>
      <c r="V150" s="124"/>
      <c r="W150" s="124"/>
      <c r="X150" s="124"/>
      <c r="Y150" s="124"/>
      <c r="Z150" s="124"/>
      <c r="AA150" s="124"/>
      <c r="AB150" s="124"/>
      <c r="AC150" s="124"/>
      <c r="AD150" s="124"/>
      <c r="AE150" s="124"/>
      <c r="AF150" s="124"/>
      <c r="AG150" s="124"/>
      <c r="AH150" s="124"/>
      <c r="AI150" s="124"/>
      <c r="AJ150" s="124"/>
      <c r="AK150" s="124"/>
      <c r="AL150" s="124"/>
      <c r="AM150" s="124"/>
      <c r="AN150" s="124"/>
      <c r="AO150" s="124"/>
      <c r="AP150" s="124"/>
      <c r="AQ150" s="124"/>
      <c r="AR150" s="124"/>
      <c r="AS150" s="124"/>
      <c r="AT150" s="18" t="s">
        <v>5726</v>
      </c>
      <c r="AU150" s="124"/>
      <c r="AV150" s="124"/>
      <c r="AW150" s="124"/>
      <c r="AX150" s="124"/>
      <c r="AY150" s="124"/>
      <c r="AZ150" s="124"/>
      <c r="BA150" s="124"/>
      <c r="BB150" s="124"/>
      <c r="BC150" s="124"/>
      <c r="BD150" s="124"/>
      <c r="BE150" s="124"/>
      <c r="BF150" s="124"/>
      <c r="BG150" s="124"/>
    </row>
    <row r="151" spans="1:59" x14ac:dyDescent="0.25">
      <c r="A151" s="124"/>
      <c r="B151" s="1468"/>
      <c r="C151" s="1468"/>
      <c r="D151" s="124"/>
      <c r="E151" s="124"/>
      <c r="F151" s="124"/>
      <c r="G151" s="124"/>
      <c r="H151" s="124"/>
      <c r="I151" s="124"/>
      <c r="J151" s="124"/>
      <c r="K151" s="124"/>
      <c r="L151" s="124"/>
      <c r="M151" s="124" t="s">
        <v>4021</v>
      </c>
      <c r="N151" s="124"/>
      <c r="O151" s="124"/>
      <c r="P151" s="124"/>
      <c r="Q151" s="124"/>
      <c r="R151" s="124"/>
      <c r="S151" s="124"/>
      <c r="T151" s="124"/>
      <c r="U151" s="124"/>
      <c r="V151" s="124"/>
      <c r="W151" s="124"/>
      <c r="X151" s="124"/>
      <c r="Y151" s="124"/>
      <c r="Z151" s="124"/>
      <c r="AA151" s="124"/>
      <c r="AB151" s="124"/>
      <c r="AC151" s="124"/>
      <c r="AD151" s="124"/>
      <c r="AE151" s="124"/>
      <c r="AF151" s="124"/>
      <c r="AG151" s="124"/>
      <c r="AH151" s="124"/>
      <c r="AI151" s="124"/>
      <c r="AJ151" s="124"/>
      <c r="AK151" s="124"/>
      <c r="AL151" s="124"/>
      <c r="AM151" s="124"/>
      <c r="AN151" s="124"/>
      <c r="AO151" s="124"/>
      <c r="AP151" s="124"/>
      <c r="AQ151" s="124"/>
      <c r="AR151" s="124"/>
      <c r="AS151" s="124"/>
      <c r="AT151" s="124" t="s">
        <v>5727</v>
      </c>
      <c r="AU151" s="124"/>
      <c r="AV151" s="124"/>
      <c r="AW151" s="124"/>
      <c r="AX151" s="124"/>
      <c r="AY151" s="124"/>
      <c r="AZ151" s="124"/>
      <c r="BA151" s="124"/>
      <c r="BB151" s="124"/>
      <c r="BC151" s="124"/>
      <c r="BD151" s="124"/>
      <c r="BE151" s="124"/>
      <c r="BF151" s="124"/>
      <c r="BG151" s="124"/>
    </row>
    <row r="152" spans="1:59" x14ac:dyDescent="0.25">
      <c r="A152" s="124"/>
      <c r="B152" s="1468"/>
      <c r="C152" s="1468"/>
      <c r="D152" s="124"/>
      <c r="E152" s="124"/>
      <c r="F152" s="124"/>
      <c r="G152" s="124"/>
      <c r="H152" s="124"/>
      <c r="I152" s="124"/>
      <c r="J152" s="124"/>
      <c r="K152" s="124"/>
      <c r="L152" s="124"/>
      <c r="M152" s="18" t="s">
        <v>4690</v>
      </c>
      <c r="N152" s="124"/>
      <c r="O152" s="124"/>
      <c r="P152" s="124"/>
      <c r="Q152" s="124"/>
      <c r="R152" s="124"/>
      <c r="S152" s="124"/>
      <c r="T152" s="124"/>
      <c r="U152" s="124"/>
      <c r="V152" s="124"/>
      <c r="W152" s="124"/>
      <c r="X152" s="124"/>
      <c r="Y152" s="124"/>
      <c r="Z152" s="124"/>
      <c r="AA152" s="124"/>
      <c r="AB152" s="124"/>
      <c r="AC152" s="124"/>
      <c r="AD152" s="124"/>
      <c r="AE152" s="124"/>
      <c r="AF152" s="124"/>
      <c r="AG152" s="124"/>
      <c r="AH152" s="124"/>
      <c r="AI152" s="124"/>
      <c r="AJ152" s="124"/>
      <c r="AK152" s="124"/>
      <c r="AL152" s="124"/>
      <c r="AM152" s="124"/>
      <c r="AN152" s="124"/>
      <c r="AO152" s="124"/>
      <c r="AP152" s="124"/>
      <c r="AQ152" s="124"/>
      <c r="AR152" s="124"/>
      <c r="AS152" s="124"/>
      <c r="AT152" s="18" t="s">
        <v>5728</v>
      </c>
      <c r="AU152" s="124"/>
      <c r="AV152" s="124"/>
      <c r="AW152" s="124"/>
      <c r="AX152" s="124"/>
      <c r="AY152" s="124"/>
      <c r="AZ152" s="124"/>
      <c r="BA152" s="124"/>
      <c r="BB152" s="124"/>
      <c r="BC152" s="124"/>
      <c r="BD152" s="124"/>
      <c r="BE152" s="124"/>
      <c r="BF152" s="124"/>
      <c r="BG152" s="124"/>
    </row>
    <row r="153" spans="1:59" x14ac:dyDescent="0.25">
      <c r="A153" s="124"/>
      <c r="B153" s="1468"/>
      <c r="C153" s="1468"/>
      <c r="D153" s="124"/>
      <c r="E153" s="124"/>
      <c r="F153" s="124"/>
      <c r="G153" s="124"/>
      <c r="H153" s="124"/>
      <c r="I153" s="124"/>
      <c r="J153" s="124"/>
      <c r="K153" s="124"/>
      <c r="L153" s="124"/>
      <c r="M153" s="124" t="s">
        <v>5150</v>
      </c>
      <c r="N153" s="124"/>
      <c r="O153" s="124"/>
      <c r="P153" s="124"/>
      <c r="Q153" s="124"/>
      <c r="R153" s="124"/>
      <c r="S153" s="124"/>
      <c r="T153" s="124"/>
      <c r="U153" s="124"/>
      <c r="V153" s="124"/>
      <c r="W153" s="124"/>
      <c r="X153" s="124"/>
      <c r="Y153" s="124"/>
      <c r="Z153" s="124"/>
      <c r="AA153" s="124"/>
      <c r="AB153" s="124"/>
      <c r="AC153" s="124"/>
      <c r="AD153" s="124"/>
      <c r="AE153" s="124"/>
      <c r="AF153" s="124"/>
      <c r="AG153" s="124"/>
      <c r="AH153" s="124"/>
      <c r="AI153" s="124"/>
      <c r="AJ153" s="124"/>
      <c r="AK153" s="124"/>
      <c r="AL153" s="124"/>
      <c r="AM153" s="124"/>
      <c r="AN153" s="124"/>
      <c r="AO153" s="124"/>
      <c r="AP153" s="124"/>
      <c r="AQ153" s="124"/>
      <c r="AR153" s="124"/>
      <c r="AS153" s="124"/>
      <c r="AT153" s="124" t="s">
        <v>5729</v>
      </c>
      <c r="AU153" s="124"/>
      <c r="AV153" s="124"/>
      <c r="AW153" s="124"/>
      <c r="AX153" s="124"/>
      <c r="AY153" s="124"/>
      <c r="AZ153" s="124"/>
      <c r="BA153" s="124"/>
      <c r="BB153" s="124"/>
      <c r="BC153" s="124"/>
      <c r="BD153" s="124"/>
      <c r="BE153" s="124"/>
      <c r="BF153" s="124"/>
      <c r="BG153" s="124"/>
    </row>
    <row r="154" spans="1:59" x14ac:dyDescent="0.25">
      <c r="A154" s="124"/>
      <c r="B154" s="1468"/>
      <c r="C154" s="1468"/>
      <c r="D154" s="124"/>
      <c r="E154" s="124"/>
      <c r="F154" s="124"/>
      <c r="G154" s="124"/>
      <c r="H154" s="124"/>
      <c r="I154" s="124"/>
      <c r="J154" s="124"/>
      <c r="K154" s="124"/>
      <c r="L154" s="124"/>
      <c r="M154" s="18" t="s">
        <v>4840</v>
      </c>
      <c r="N154" s="124"/>
      <c r="O154" s="124"/>
      <c r="P154" s="124"/>
      <c r="Q154" s="124"/>
      <c r="R154" s="124"/>
      <c r="S154" s="124"/>
      <c r="T154" s="124"/>
      <c r="U154" s="124"/>
      <c r="V154" s="124"/>
      <c r="W154" s="124"/>
      <c r="X154" s="124"/>
      <c r="Y154" s="124"/>
      <c r="Z154" s="124"/>
      <c r="AA154" s="124"/>
      <c r="AB154" s="124"/>
      <c r="AC154" s="124"/>
      <c r="AD154" s="124"/>
      <c r="AE154" s="124"/>
      <c r="AF154" s="124"/>
      <c r="AG154" s="124"/>
      <c r="AH154" s="124"/>
      <c r="AI154" s="124"/>
      <c r="AJ154" s="124"/>
      <c r="AK154" s="124"/>
      <c r="AL154" s="124"/>
      <c r="AM154" s="124"/>
      <c r="AN154" s="124"/>
      <c r="AO154" s="124"/>
      <c r="AP154" s="124"/>
      <c r="AQ154" s="124"/>
      <c r="AR154" s="124"/>
      <c r="AS154" s="124"/>
      <c r="AT154" s="18" t="s">
        <v>5730</v>
      </c>
      <c r="AU154" s="124"/>
      <c r="AV154" s="124"/>
      <c r="AW154" s="124"/>
      <c r="AX154" s="124"/>
      <c r="AY154" s="124"/>
      <c r="AZ154" s="124"/>
      <c r="BA154" s="124"/>
      <c r="BB154" s="124"/>
      <c r="BC154" s="124"/>
      <c r="BD154" s="124"/>
      <c r="BE154" s="124"/>
      <c r="BF154" s="124"/>
      <c r="BG154" s="124"/>
    </row>
    <row r="155" spans="1:59" x14ac:dyDescent="0.25">
      <c r="A155" s="124"/>
      <c r="B155" s="1468"/>
      <c r="C155" s="1468"/>
      <c r="D155" s="124"/>
      <c r="E155" s="124"/>
      <c r="F155" s="124"/>
      <c r="G155" s="124"/>
      <c r="H155" s="124"/>
      <c r="I155" s="124"/>
      <c r="J155" s="124"/>
      <c r="K155" s="124"/>
      <c r="L155" s="124"/>
      <c r="M155" s="124" t="s">
        <v>5460</v>
      </c>
      <c r="N155" s="124"/>
      <c r="O155" s="124"/>
      <c r="P155" s="124"/>
      <c r="Q155" s="124"/>
      <c r="R155" s="124"/>
      <c r="S155" s="124"/>
      <c r="T155" s="124"/>
      <c r="U155" s="124"/>
      <c r="V155" s="124"/>
      <c r="W155" s="124"/>
      <c r="X155" s="124"/>
      <c r="Y155" s="124"/>
      <c r="Z155" s="124"/>
      <c r="AA155" s="124"/>
      <c r="AB155" s="124"/>
      <c r="AC155" s="124"/>
      <c r="AD155" s="124"/>
      <c r="AE155" s="124"/>
      <c r="AF155" s="124"/>
      <c r="AG155" s="124"/>
      <c r="AH155" s="124"/>
      <c r="AI155" s="124"/>
      <c r="AJ155" s="124"/>
      <c r="AK155" s="124"/>
      <c r="AL155" s="124"/>
      <c r="AM155" s="124"/>
      <c r="AN155" s="124"/>
      <c r="AO155" s="124"/>
      <c r="AP155" s="124"/>
      <c r="AQ155" s="124"/>
      <c r="AR155" s="124"/>
      <c r="AS155" s="124"/>
      <c r="AT155" s="124" t="s">
        <v>5731</v>
      </c>
      <c r="AU155" s="124"/>
      <c r="AV155" s="124"/>
      <c r="AW155" s="124"/>
      <c r="AX155" s="124"/>
      <c r="AY155" s="124"/>
      <c r="AZ155" s="124"/>
      <c r="BA155" s="124"/>
      <c r="BB155" s="124"/>
      <c r="BC155" s="124"/>
      <c r="BD155" s="124"/>
      <c r="BE155" s="124"/>
      <c r="BF155" s="124"/>
      <c r="BG155" s="124"/>
    </row>
    <row r="156" spans="1:59" x14ac:dyDescent="0.25">
      <c r="A156" s="124"/>
      <c r="B156" s="1468"/>
      <c r="C156" s="1468"/>
      <c r="D156" s="124"/>
      <c r="E156" s="124"/>
      <c r="F156" s="124"/>
      <c r="G156" s="124"/>
      <c r="H156" s="124"/>
      <c r="I156" s="124"/>
      <c r="J156" s="124"/>
      <c r="K156" s="124"/>
      <c r="L156" s="124"/>
      <c r="M156" s="18" t="s">
        <v>5732</v>
      </c>
      <c r="N156" s="124"/>
      <c r="O156" s="124"/>
      <c r="P156" s="124"/>
      <c r="Q156" s="124"/>
      <c r="R156" s="124"/>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24"/>
      <c r="AN156" s="124"/>
      <c r="AO156" s="124"/>
      <c r="AP156" s="124"/>
      <c r="AQ156" s="124"/>
      <c r="AR156" s="124"/>
      <c r="AS156" s="124"/>
      <c r="AT156" s="18" t="s">
        <v>5733</v>
      </c>
      <c r="AU156" s="124"/>
      <c r="AV156" s="124"/>
      <c r="AW156" s="124"/>
      <c r="AX156" s="124"/>
      <c r="AY156" s="124"/>
      <c r="AZ156" s="124"/>
      <c r="BA156" s="124"/>
      <c r="BB156" s="124"/>
      <c r="BC156" s="124"/>
      <c r="BD156" s="124"/>
      <c r="BE156" s="124"/>
      <c r="BF156" s="124"/>
      <c r="BG156" s="124"/>
    </row>
    <row r="157" spans="1:59" x14ac:dyDescent="0.25">
      <c r="A157" s="124"/>
      <c r="B157" s="1468"/>
      <c r="C157" s="1468"/>
      <c r="D157" s="124"/>
      <c r="E157" s="124"/>
      <c r="F157" s="124"/>
      <c r="G157" s="124"/>
      <c r="H157" s="124"/>
      <c r="I157" s="124"/>
      <c r="J157" s="124"/>
      <c r="K157" s="124"/>
      <c r="L157" s="124"/>
      <c r="M157" s="124" t="s">
        <v>5375</v>
      </c>
      <c r="N157" s="124"/>
      <c r="O157" s="124"/>
      <c r="P157" s="124"/>
      <c r="Q157" s="124"/>
      <c r="R157" s="124"/>
      <c r="S157" s="124"/>
      <c r="T157" s="124"/>
      <c r="U157" s="124"/>
      <c r="V157" s="124"/>
      <c r="W157" s="124"/>
      <c r="X157" s="124"/>
      <c r="Y157" s="124"/>
      <c r="Z157" s="124"/>
      <c r="AA157" s="124"/>
      <c r="AB157" s="124"/>
      <c r="AC157" s="124"/>
      <c r="AD157" s="124"/>
      <c r="AE157" s="124"/>
      <c r="AF157" s="124"/>
      <c r="AG157" s="124"/>
      <c r="AH157" s="124"/>
      <c r="AI157" s="124"/>
      <c r="AJ157" s="124"/>
      <c r="AK157" s="124"/>
      <c r="AL157" s="124"/>
      <c r="AM157" s="124"/>
      <c r="AN157" s="124"/>
      <c r="AO157" s="124"/>
      <c r="AP157" s="124"/>
      <c r="AQ157" s="124"/>
      <c r="AR157" s="124"/>
      <c r="AS157" s="124"/>
      <c r="AT157" s="124" t="s">
        <v>5734</v>
      </c>
      <c r="AU157" s="124"/>
      <c r="AV157" s="124"/>
      <c r="AW157" s="124"/>
      <c r="AX157" s="124"/>
      <c r="AY157" s="124"/>
      <c r="AZ157" s="124"/>
      <c r="BA157" s="124"/>
      <c r="BB157" s="124"/>
      <c r="BC157" s="124"/>
      <c r="BD157" s="124"/>
      <c r="BE157" s="124"/>
      <c r="BF157" s="124"/>
      <c r="BG157" s="124"/>
    </row>
    <row r="158" spans="1:59" x14ac:dyDescent="0.25">
      <c r="A158" s="124"/>
      <c r="B158" s="1468"/>
      <c r="C158" s="1468"/>
      <c r="D158" s="124"/>
      <c r="E158" s="124"/>
      <c r="F158" s="124"/>
      <c r="G158" s="124"/>
      <c r="H158" s="124"/>
      <c r="I158" s="124"/>
      <c r="J158" s="124"/>
      <c r="K158" s="124"/>
      <c r="L158" s="124"/>
      <c r="M158" s="18" t="s">
        <v>5623</v>
      </c>
      <c r="N158" s="124"/>
      <c r="O158" s="124"/>
      <c r="P158" s="124"/>
      <c r="Q158" s="124"/>
      <c r="R158" s="124"/>
      <c r="S158" s="124"/>
      <c r="T158" s="124"/>
      <c r="U158" s="124"/>
      <c r="V158" s="124"/>
      <c r="W158" s="124"/>
      <c r="X158" s="124"/>
      <c r="Y158" s="124"/>
      <c r="Z158" s="124"/>
      <c r="AA158" s="124"/>
      <c r="AB158" s="124"/>
      <c r="AC158" s="124"/>
      <c r="AD158" s="124"/>
      <c r="AE158" s="124"/>
      <c r="AF158" s="124"/>
      <c r="AG158" s="124"/>
      <c r="AH158" s="124"/>
      <c r="AI158" s="124"/>
      <c r="AJ158" s="124"/>
      <c r="AK158" s="124"/>
      <c r="AL158" s="124"/>
      <c r="AM158" s="124"/>
      <c r="AN158" s="124"/>
      <c r="AO158" s="124"/>
      <c r="AP158" s="124"/>
      <c r="AQ158" s="124"/>
      <c r="AR158" s="124"/>
      <c r="AS158" s="124"/>
      <c r="AT158" s="18" t="s">
        <v>4658</v>
      </c>
      <c r="AU158" s="124"/>
      <c r="AV158" s="124"/>
      <c r="AW158" s="124"/>
      <c r="AX158" s="124"/>
      <c r="AY158" s="124"/>
      <c r="AZ158" s="124"/>
      <c r="BA158" s="124"/>
      <c r="BB158" s="124"/>
      <c r="BC158" s="124"/>
      <c r="BD158" s="124"/>
      <c r="BE158" s="124"/>
      <c r="BF158" s="124"/>
      <c r="BG158" s="124"/>
    </row>
    <row r="159" spans="1:59" x14ac:dyDescent="0.25">
      <c r="A159" s="124"/>
      <c r="B159" s="1468"/>
      <c r="C159" s="1468"/>
      <c r="D159" s="124"/>
      <c r="E159" s="124"/>
      <c r="F159" s="124"/>
      <c r="G159" s="124"/>
      <c r="H159" s="124"/>
      <c r="I159" s="124"/>
      <c r="J159" s="124"/>
      <c r="K159" s="124"/>
      <c r="L159" s="124"/>
      <c r="M159" s="124" t="s">
        <v>5523</v>
      </c>
      <c r="N159" s="124"/>
      <c r="O159" s="124"/>
      <c r="P159" s="124"/>
      <c r="Q159" s="124"/>
      <c r="R159" s="124"/>
      <c r="S159" s="124"/>
      <c r="T159" s="124"/>
      <c r="U159" s="124"/>
      <c r="V159" s="124"/>
      <c r="W159" s="124"/>
      <c r="X159" s="124"/>
      <c r="Y159" s="124"/>
      <c r="Z159" s="124"/>
      <c r="AA159" s="124"/>
      <c r="AB159" s="124"/>
      <c r="AC159" s="124"/>
      <c r="AD159" s="124"/>
      <c r="AE159" s="124"/>
      <c r="AF159" s="124"/>
      <c r="AG159" s="124"/>
      <c r="AH159" s="124"/>
      <c r="AI159" s="124"/>
      <c r="AJ159" s="124"/>
      <c r="AK159" s="124"/>
      <c r="AL159" s="124"/>
      <c r="AM159" s="124"/>
      <c r="AN159" s="124"/>
      <c r="AO159" s="124"/>
      <c r="AP159" s="124"/>
      <c r="AQ159" s="124"/>
      <c r="AR159" s="124"/>
      <c r="AS159" s="124"/>
      <c r="AT159" s="124" t="s">
        <v>4589</v>
      </c>
      <c r="AU159" s="124"/>
      <c r="AV159" s="124"/>
      <c r="AW159" s="124"/>
      <c r="AX159" s="124"/>
      <c r="AY159" s="124"/>
      <c r="AZ159" s="124"/>
      <c r="BA159" s="124"/>
      <c r="BB159" s="124"/>
      <c r="BC159" s="124"/>
      <c r="BD159" s="124"/>
      <c r="BE159" s="124"/>
      <c r="BF159" s="124"/>
      <c r="BG159" s="124"/>
    </row>
    <row r="160" spans="1:59" x14ac:dyDescent="0.25">
      <c r="A160" s="124"/>
      <c r="B160" s="1468"/>
      <c r="C160" s="1468"/>
      <c r="D160" s="124"/>
      <c r="E160" s="124"/>
      <c r="F160" s="124"/>
      <c r="G160" s="124"/>
      <c r="H160" s="124"/>
      <c r="I160" s="124"/>
      <c r="J160" s="124"/>
      <c r="K160" s="124"/>
      <c r="L160" s="124"/>
      <c r="M160" s="18" t="s">
        <v>5626</v>
      </c>
      <c r="N160" s="124"/>
      <c r="O160" s="124"/>
      <c r="P160" s="124"/>
      <c r="Q160" s="124"/>
      <c r="R160" s="124"/>
      <c r="S160" s="124"/>
      <c r="T160" s="124"/>
      <c r="U160" s="124"/>
      <c r="V160" s="124"/>
      <c r="W160" s="124"/>
      <c r="X160" s="124"/>
      <c r="Y160" s="124"/>
      <c r="Z160" s="124"/>
      <c r="AA160" s="124"/>
      <c r="AB160" s="124"/>
      <c r="AC160" s="124"/>
      <c r="AD160" s="124"/>
      <c r="AE160" s="124"/>
      <c r="AF160" s="124"/>
      <c r="AG160" s="124"/>
      <c r="AH160" s="124"/>
      <c r="AI160" s="124"/>
      <c r="AJ160" s="124"/>
      <c r="AK160" s="124"/>
      <c r="AL160" s="124"/>
      <c r="AM160" s="124"/>
      <c r="AN160" s="124"/>
      <c r="AO160" s="124"/>
      <c r="AP160" s="124"/>
      <c r="AQ160" s="124"/>
      <c r="AR160" s="124"/>
      <c r="AS160" s="124"/>
      <c r="AT160" s="18" t="s">
        <v>4968</v>
      </c>
      <c r="AU160" s="124"/>
      <c r="AV160" s="124"/>
      <c r="AW160" s="124"/>
      <c r="AX160" s="124"/>
      <c r="AY160" s="124"/>
      <c r="AZ160" s="124"/>
      <c r="BA160" s="124"/>
      <c r="BB160" s="124"/>
      <c r="BC160" s="124"/>
      <c r="BD160" s="124"/>
      <c r="BE160" s="124"/>
      <c r="BF160" s="124"/>
      <c r="BG160" s="124"/>
    </row>
    <row r="161" spans="1:59" x14ac:dyDescent="0.25">
      <c r="A161" s="124"/>
      <c r="B161" s="1468"/>
      <c r="C161" s="1468"/>
      <c r="D161" s="124"/>
      <c r="E161" s="124"/>
      <c r="F161" s="124"/>
      <c r="G161" s="124"/>
      <c r="H161" s="124"/>
      <c r="I161" s="124"/>
      <c r="J161" s="124"/>
      <c r="K161" s="124"/>
      <c r="L161" s="124"/>
      <c r="M161" s="124"/>
      <c r="N161" s="124"/>
      <c r="O161" s="124"/>
      <c r="P161" s="124"/>
      <c r="Q161" s="124"/>
      <c r="R161" s="124"/>
      <c r="S161" s="124"/>
      <c r="T161" s="124"/>
      <c r="U161" s="124"/>
      <c r="V161" s="124"/>
      <c r="W161" s="124"/>
      <c r="X161" s="124"/>
      <c r="Y161" s="124"/>
      <c r="Z161" s="124"/>
      <c r="AA161" s="124"/>
      <c r="AB161" s="124"/>
      <c r="AC161" s="124"/>
      <c r="AD161" s="124"/>
      <c r="AE161" s="124"/>
      <c r="AF161" s="124"/>
      <c r="AG161" s="124"/>
      <c r="AH161" s="124"/>
      <c r="AI161" s="124"/>
      <c r="AJ161" s="124"/>
      <c r="AK161" s="124"/>
      <c r="AL161" s="124"/>
      <c r="AM161" s="124"/>
      <c r="AN161" s="124"/>
      <c r="AO161" s="124"/>
      <c r="AP161" s="124"/>
      <c r="AQ161" s="124"/>
      <c r="AR161" s="124"/>
      <c r="AS161" s="124"/>
      <c r="AT161" s="124" t="s">
        <v>4572</v>
      </c>
      <c r="AU161" s="124"/>
      <c r="AV161" s="124"/>
      <c r="AW161" s="124"/>
      <c r="AX161" s="124"/>
      <c r="AY161" s="124"/>
      <c r="AZ161" s="124"/>
      <c r="BA161" s="124"/>
      <c r="BB161" s="124"/>
      <c r="BC161" s="124"/>
      <c r="BD161" s="124"/>
      <c r="BE161" s="124"/>
      <c r="BF161" s="124"/>
      <c r="BG161" s="124"/>
    </row>
    <row r="162" spans="1:59" x14ac:dyDescent="0.25">
      <c r="A162" s="124"/>
      <c r="B162" s="1468"/>
      <c r="C162" s="1468"/>
      <c r="D162" s="124"/>
      <c r="E162" s="124"/>
      <c r="F162" s="124"/>
      <c r="G162" s="124"/>
      <c r="H162" s="124"/>
      <c r="I162" s="124"/>
      <c r="J162" s="124"/>
      <c r="K162" s="124"/>
      <c r="L162" s="124"/>
      <c r="M162" s="124"/>
      <c r="N162" s="124"/>
      <c r="O162" s="124"/>
      <c r="P162" s="124"/>
      <c r="Q162" s="124"/>
      <c r="R162" s="124"/>
      <c r="S162" s="124"/>
      <c r="T162" s="124"/>
      <c r="U162" s="124"/>
      <c r="V162" s="124"/>
      <c r="W162" s="124"/>
      <c r="X162" s="124"/>
      <c r="Y162" s="124"/>
      <c r="Z162" s="124"/>
      <c r="AA162" s="124"/>
      <c r="AB162" s="124"/>
      <c r="AC162" s="124"/>
      <c r="AD162" s="124"/>
      <c r="AE162" s="124"/>
      <c r="AF162" s="124"/>
      <c r="AG162" s="124"/>
      <c r="AH162" s="124"/>
      <c r="AI162" s="124"/>
      <c r="AJ162" s="124"/>
      <c r="AK162" s="124"/>
      <c r="AL162" s="124"/>
      <c r="AM162" s="124"/>
      <c r="AN162" s="124"/>
      <c r="AO162" s="124"/>
      <c r="AP162" s="124"/>
      <c r="AQ162" s="124"/>
      <c r="AR162" s="124"/>
      <c r="AS162" s="124"/>
      <c r="AT162" s="18" t="s">
        <v>5735</v>
      </c>
      <c r="AU162" s="124"/>
      <c r="AV162" s="124"/>
      <c r="AW162" s="124"/>
      <c r="AX162" s="124"/>
      <c r="AY162" s="124"/>
      <c r="AZ162" s="124"/>
      <c r="BA162" s="124"/>
      <c r="BB162" s="124"/>
      <c r="BC162" s="124"/>
      <c r="BD162" s="124"/>
      <c r="BE162" s="124"/>
      <c r="BF162" s="124"/>
      <c r="BG162" s="124"/>
    </row>
    <row r="163" spans="1:59" x14ac:dyDescent="0.25">
      <c r="A163" s="124"/>
      <c r="B163" s="1468"/>
      <c r="C163" s="1468"/>
      <c r="D163" s="124"/>
      <c r="E163" s="124"/>
      <c r="F163" s="124"/>
      <c r="G163" s="124"/>
      <c r="H163" s="124"/>
      <c r="I163" s="124"/>
      <c r="J163" s="124"/>
      <c r="K163" s="124"/>
      <c r="L163" s="124"/>
      <c r="M163" s="124"/>
      <c r="N163" s="124"/>
      <c r="O163" s="124"/>
      <c r="P163" s="124"/>
      <c r="Q163" s="124"/>
      <c r="R163" s="124"/>
      <c r="S163" s="124"/>
      <c r="T163" s="124"/>
      <c r="U163" s="124"/>
      <c r="V163" s="124"/>
      <c r="W163" s="124"/>
      <c r="X163" s="124"/>
      <c r="Y163" s="124"/>
      <c r="Z163" s="124"/>
      <c r="AA163" s="124"/>
      <c r="AB163" s="124"/>
      <c r="AC163" s="124"/>
      <c r="AD163" s="124"/>
      <c r="AE163" s="124"/>
      <c r="AF163" s="124"/>
      <c r="AG163" s="124"/>
      <c r="AH163" s="124"/>
      <c r="AI163" s="124"/>
      <c r="AJ163" s="124"/>
      <c r="AK163" s="124"/>
      <c r="AL163" s="124"/>
      <c r="AM163" s="124"/>
      <c r="AN163" s="124"/>
      <c r="AO163" s="124"/>
      <c r="AP163" s="124"/>
      <c r="AQ163" s="124"/>
      <c r="AR163" s="124"/>
      <c r="AS163" s="124"/>
      <c r="AT163" s="124" t="s">
        <v>5736</v>
      </c>
      <c r="AU163" s="124"/>
      <c r="AV163" s="124"/>
      <c r="AW163" s="124"/>
      <c r="AX163" s="124"/>
      <c r="AY163" s="124"/>
      <c r="AZ163" s="124"/>
      <c r="BA163" s="124"/>
      <c r="BB163" s="124"/>
      <c r="BC163" s="124"/>
      <c r="BD163" s="124"/>
      <c r="BE163" s="124"/>
      <c r="BF163" s="124"/>
      <c r="BG163" s="124"/>
    </row>
    <row r="164" spans="1:59" x14ac:dyDescent="0.25">
      <c r="A164" s="124"/>
      <c r="B164" s="1468"/>
      <c r="C164" s="1468"/>
      <c r="D164" s="124"/>
      <c r="E164" s="124"/>
      <c r="F164" s="124"/>
      <c r="G164" s="124"/>
      <c r="H164" s="124"/>
      <c r="I164" s="124"/>
      <c r="J164" s="124"/>
      <c r="K164" s="124"/>
      <c r="L164" s="124"/>
      <c r="M164" s="124"/>
      <c r="N164" s="124"/>
      <c r="O164" s="124"/>
      <c r="P164" s="124"/>
      <c r="Q164" s="124"/>
      <c r="R164" s="124"/>
      <c r="S164" s="124"/>
      <c r="T164" s="124"/>
      <c r="U164" s="124"/>
      <c r="V164" s="124"/>
      <c r="W164" s="124"/>
      <c r="X164" s="124"/>
      <c r="Y164" s="124"/>
      <c r="Z164" s="124"/>
      <c r="AA164" s="124"/>
      <c r="AB164" s="124"/>
      <c r="AC164" s="124"/>
      <c r="AD164" s="124"/>
      <c r="AE164" s="124"/>
      <c r="AF164" s="124"/>
      <c r="AG164" s="124"/>
      <c r="AH164" s="124"/>
      <c r="AI164" s="124"/>
      <c r="AJ164" s="124"/>
      <c r="AK164" s="124"/>
      <c r="AL164" s="124"/>
      <c r="AM164" s="124"/>
      <c r="AN164" s="124"/>
      <c r="AO164" s="124"/>
      <c r="AP164" s="124"/>
      <c r="AQ164" s="124"/>
      <c r="AR164" s="124"/>
      <c r="AS164" s="124"/>
      <c r="AT164" s="18" t="s">
        <v>5165</v>
      </c>
      <c r="AU164" s="124"/>
      <c r="AV164" s="124"/>
      <c r="AW164" s="124"/>
      <c r="AX164" s="124"/>
      <c r="AY164" s="124"/>
      <c r="AZ164" s="124"/>
      <c r="BA164" s="124"/>
      <c r="BB164" s="124"/>
      <c r="BC164" s="124"/>
      <c r="BD164" s="124"/>
      <c r="BE164" s="124"/>
      <c r="BF164" s="124"/>
      <c r="BG164" s="124"/>
    </row>
    <row r="165" spans="1:59" x14ac:dyDescent="0.25">
      <c r="A165" s="124"/>
      <c r="B165" s="1468"/>
      <c r="C165" s="1468"/>
      <c r="D165" s="124"/>
      <c r="E165" s="124"/>
      <c r="F165" s="124"/>
      <c r="G165" s="124"/>
      <c r="H165" s="124"/>
      <c r="I165" s="124"/>
      <c r="J165" s="124"/>
      <c r="K165" s="124"/>
      <c r="L165" s="124"/>
      <c r="M165" s="124"/>
      <c r="N165" s="124"/>
      <c r="O165" s="124"/>
      <c r="P165" s="124"/>
      <c r="Q165" s="124"/>
      <c r="R165" s="124"/>
      <c r="S165" s="124"/>
      <c r="T165" s="124"/>
      <c r="U165" s="124"/>
      <c r="V165" s="124"/>
      <c r="W165" s="124"/>
      <c r="X165" s="124"/>
      <c r="Y165" s="124"/>
      <c r="Z165" s="124"/>
      <c r="AA165" s="124"/>
      <c r="AB165" s="124"/>
      <c r="AC165" s="124"/>
      <c r="AD165" s="124"/>
      <c r="AE165" s="124"/>
      <c r="AF165" s="124"/>
      <c r="AG165" s="124"/>
      <c r="AH165" s="124"/>
      <c r="AI165" s="124"/>
      <c r="AJ165" s="124"/>
      <c r="AK165" s="124"/>
      <c r="AL165" s="124"/>
      <c r="AM165" s="124"/>
      <c r="AN165" s="124"/>
      <c r="AO165" s="124"/>
      <c r="AP165" s="124"/>
      <c r="AQ165" s="124"/>
      <c r="AR165" s="124"/>
      <c r="AS165" s="124"/>
      <c r="AT165" s="124" t="s">
        <v>5361</v>
      </c>
      <c r="AU165" s="124"/>
      <c r="AV165" s="124"/>
      <c r="AW165" s="124"/>
      <c r="AX165" s="124"/>
      <c r="AY165" s="124"/>
      <c r="AZ165" s="124"/>
      <c r="BA165" s="124"/>
      <c r="BB165" s="124"/>
      <c r="BC165" s="124"/>
      <c r="BD165" s="124"/>
      <c r="BE165" s="124"/>
      <c r="BF165" s="124"/>
      <c r="BG165" s="124"/>
    </row>
    <row r="166" spans="1:59" x14ac:dyDescent="0.25">
      <c r="A166" s="124"/>
      <c r="B166" s="1468"/>
      <c r="C166" s="1468"/>
      <c r="D166" s="124"/>
      <c r="E166" s="124"/>
      <c r="F166" s="124"/>
      <c r="G166" s="124"/>
      <c r="H166" s="124"/>
      <c r="I166" s="124"/>
      <c r="J166" s="124"/>
      <c r="K166" s="124"/>
      <c r="L166" s="124"/>
      <c r="M166" s="124"/>
      <c r="N166" s="124"/>
      <c r="O166" s="124"/>
      <c r="P166" s="124"/>
      <c r="Q166" s="124"/>
      <c r="R166" s="124"/>
      <c r="S166" s="124"/>
      <c r="T166" s="124"/>
      <c r="U166" s="124"/>
      <c r="V166" s="124"/>
      <c r="W166" s="124"/>
      <c r="X166" s="124"/>
      <c r="Y166" s="124"/>
      <c r="Z166" s="124"/>
      <c r="AA166" s="124"/>
      <c r="AB166" s="124"/>
      <c r="AC166" s="124"/>
      <c r="AD166" s="124"/>
      <c r="AE166" s="124"/>
      <c r="AF166" s="124"/>
      <c r="AG166" s="124"/>
      <c r="AH166" s="124"/>
      <c r="AI166" s="124"/>
      <c r="AJ166" s="124"/>
      <c r="AK166" s="124"/>
      <c r="AL166" s="124"/>
      <c r="AM166" s="124"/>
      <c r="AN166" s="124"/>
      <c r="AO166" s="124"/>
      <c r="AP166" s="124"/>
      <c r="AQ166" s="124"/>
      <c r="AR166" s="124"/>
      <c r="AS166" s="124"/>
      <c r="AT166" s="18" t="s">
        <v>5235</v>
      </c>
      <c r="AU166" s="124"/>
      <c r="AV166" s="124"/>
      <c r="AW166" s="124"/>
      <c r="AX166" s="124"/>
      <c r="AY166" s="124"/>
      <c r="AZ166" s="124"/>
      <c r="BA166" s="124"/>
      <c r="BB166" s="124"/>
      <c r="BC166" s="124"/>
      <c r="BD166" s="124"/>
      <c r="BE166" s="124"/>
      <c r="BF166" s="124"/>
      <c r="BG166" s="124"/>
    </row>
    <row r="167" spans="1:59" x14ac:dyDescent="0.25">
      <c r="A167" s="124"/>
      <c r="B167" s="1468"/>
      <c r="C167" s="1468"/>
      <c r="D167" s="124"/>
      <c r="E167" s="124"/>
      <c r="F167" s="124"/>
      <c r="G167" s="124"/>
      <c r="H167" s="124"/>
      <c r="I167" s="124"/>
      <c r="J167" s="124"/>
      <c r="K167" s="124"/>
      <c r="L167" s="124"/>
      <c r="M167" s="124"/>
      <c r="N167" s="124"/>
      <c r="O167" s="124"/>
      <c r="P167" s="124"/>
      <c r="Q167" s="124"/>
      <c r="R167" s="124"/>
      <c r="S167" s="124"/>
      <c r="T167" s="124"/>
      <c r="U167" s="124"/>
      <c r="V167" s="124"/>
      <c r="W167" s="124"/>
      <c r="X167" s="124"/>
      <c r="Y167" s="124"/>
      <c r="Z167" s="124"/>
      <c r="AA167" s="124"/>
      <c r="AB167" s="124"/>
      <c r="AC167" s="124"/>
      <c r="AD167" s="124"/>
      <c r="AE167" s="124"/>
      <c r="AF167" s="124"/>
      <c r="AG167" s="124"/>
      <c r="AH167" s="124"/>
      <c r="AI167" s="124"/>
      <c r="AJ167" s="124"/>
      <c r="AK167" s="124"/>
      <c r="AL167" s="124"/>
      <c r="AM167" s="124"/>
      <c r="AN167" s="124"/>
      <c r="AO167" s="124"/>
      <c r="AP167" s="124"/>
      <c r="AQ167" s="124"/>
      <c r="AR167" s="124"/>
      <c r="AS167" s="124"/>
      <c r="AT167" s="124" t="s">
        <v>5737</v>
      </c>
      <c r="AU167" s="124"/>
      <c r="AV167" s="124"/>
      <c r="AW167" s="124"/>
      <c r="AX167" s="124"/>
      <c r="AY167" s="124"/>
      <c r="AZ167" s="124"/>
      <c r="BA167" s="124"/>
      <c r="BB167" s="124"/>
      <c r="BC167" s="124"/>
      <c r="BD167" s="124"/>
      <c r="BE167" s="124"/>
      <c r="BF167" s="124"/>
      <c r="BG167" s="124"/>
    </row>
    <row r="168" spans="1:59" x14ac:dyDescent="0.25">
      <c r="A168" s="124"/>
      <c r="B168" s="1468"/>
      <c r="C168" s="1468"/>
      <c r="D168" s="124"/>
      <c r="E168" s="124"/>
      <c r="F168" s="124"/>
      <c r="G168" s="124"/>
      <c r="H168" s="124"/>
      <c r="I168" s="124"/>
      <c r="J168" s="124"/>
      <c r="K168" s="124"/>
      <c r="L168" s="124"/>
      <c r="M168" s="124"/>
      <c r="N168" s="124"/>
      <c r="O168" s="124"/>
      <c r="P168" s="124"/>
      <c r="Q168" s="124"/>
      <c r="R168" s="124"/>
      <c r="S168" s="124"/>
      <c r="T168" s="124"/>
      <c r="U168" s="124"/>
      <c r="V168" s="124"/>
      <c r="W168" s="124"/>
      <c r="X168" s="124"/>
      <c r="Y168" s="124"/>
      <c r="Z168" s="124"/>
      <c r="AA168" s="124"/>
      <c r="AB168" s="124"/>
      <c r="AC168" s="124"/>
      <c r="AD168" s="124"/>
      <c r="AE168" s="124"/>
      <c r="AF168" s="124"/>
      <c r="AG168" s="124"/>
      <c r="AH168" s="124"/>
      <c r="AI168" s="124"/>
      <c r="AJ168" s="124"/>
      <c r="AK168" s="124"/>
      <c r="AL168" s="124"/>
      <c r="AM168" s="124"/>
      <c r="AN168" s="124"/>
      <c r="AO168" s="124"/>
      <c r="AP168" s="124"/>
      <c r="AQ168" s="124"/>
      <c r="AR168" s="124"/>
      <c r="AS168" s="124"/>
      <c r="AT168" s="18" t="s">
        <v>5363</v>
      </c>
      <c r="AU168" s="124"/>
      <c r="AV168" s="124"/>
      <c r="AW168" s="124"/>
      <c r="AX168" s="124"/>
      <c r="AY168" s="124"/>
      <c r="AZ168" s="124"/>
      <c r="BA168" s="124"/>
      <c r="BB168" s="124"/>
      <c r="BC168" s="124"/>
      <c r="BD168" s="124"/>
      <c r="BE168" s="124"/>
      <c r="BF168" s="124"/>
      <c r="BG168" s="124"/>
    </row>
    <row r="169" spans="1:59" x14ac:dyDescent="0.25">
      <c r="A169" s="124"/>
      <c r="B169" s="1468"/>
      <c r="C169" s="1468"/>
      <c r="D169" s="124"/>
      <c r="E169" s="124"/>
      <c r="F169" s="124"/>
      <c r="G169" s="124"/>
      <c r="H169" s="124"/>
      <c r="I169" s="124"/>
      <c r="J169" s="124"/>
      <c r="K169" s="124"/>
      <c r="L169" s="124"/>
      <c r="M169" s="124"/>
      <c r="N169" s="124"/>
      <c r="O169" s="124"/>
      <c r="P169" s="124"/>
      <c r="Q169" s="124"/>
      <c r="R169" s="124"/>
      <c r="S169" s="124"/>
      <c r="T169" s="124"/>
      <c r="U169" s="124"/>
      <c r="V169" s="124"/>
      <c r="W169" s="124"/>
      <c r="X169" s="124"/>
      <c r="Y169" s="124"/>
      <c r="Z169" s="124"/>
      <c r="AA169" s="124"/>
      <c r="AB169" s="124"/>
      <c r="AC169" s="124"/>
      <c r="AD169" s="124"/>
      <c r="AE169" s="124"/>
      <c r="AF169" s="124"/>
      <c r="AG169" s="124"/>
      <c r="AH169" s="124"/>
      <c r="AI169" s="124"/>
      <c r="AJ169" s="124"/>
      <c r="AK169" s="124"/>
      <c r="AL169" s="124"/>
      <c r="AM169" s="124"/>
      <c r="AN169" s="124"/>
      <c r="AO169" s="124"/>
      <c r="AP169" s="124"/>
      <c r="AQ169" s="124"/>
      <c r="AR169" s="124"/>
      <c r="AS169" s="124"/>
      <c r="AT169" s="124" t="s">
        <v>5305</v>
      </c>
      <c r="AU169" s="124"/>
      <c r="AV169" s="124"/>
      <c r="AW169" s="124"/>
      <c r="AX169" s="124"/>
      <c r="AY169" s="124"/>
      <c r="AZ169" s="124"/>
      <c r="BA169" s="124"/>
      <c r="BB169" s="124"/>
      <c r="BC169" s="124"/>
      <c r="BD169" s="124"/>
      <c r="BE169" s="124"/>
      <c r="BF169" s="124"/>
      <c r="BG169" s="124"/>
    </row>
    <row r="170" spans="1:59" x14ac:dyDescent="0.25">
      <c r="A170" s="124"/>
      <c r="B170" s="1468"/>
      <c r="C170" s="1468"/>
      <c r="D170" s="124"/>
      <c r="E170" s="124"/>
      <c r="F170" s="124"/>
      <c r="G170" s="124"/>
      <c r="H170" s="124"/>
      <c r="I170" s="124"/>
      <c r="J170" s="124"/>
      <c r="K170" s="124"/>
      <c r="L170" s="124"/>
      <c r="M170" s="124"/>
      <c r="N170" s="124"/>
      <c r="O170" s="124"/>
      <c r="P170" s="124"/>
      <c r="Q170" s="124"/>
      <c r="R170" s="124"/>
      <c r="S170" s="124"/>
      <c r="T170" s="124"/>
      <c r="U170" s="124"/>
      <c r="V170" s="124"/>
      <c r="W170" s="124"/>
      <c r="X170" s="124"/>
      <c r="Y170" s="124"/>
      <c r="Z170" s="124"/>
      <c r="AA170" s="124"/>
      <c r="AB170" s="124"/>
      <c r="AC170" s="124"/>
      <c r="AD170" s="124"/>
      <c r="AE170" s="124"/>
      <c r="AF170" s="124"/>
      <c r="AG170" s="124"/>
      <c r="AH170" s="124"/>
      <c r="AI170" s="124"/>
      <c r="AJ170" s="124"/>
      <c r="AK170" s="124"/>
      <c r="AL170" s="124"/>
      <c r="AM170" s="124"/>
      <c r="AN170" s="124"/>
      <c r="AO170" s="124"/>
      <c r="AP170" s="124"/>
      <c r="AQ170" s="124"/>
      <c r="AR170" s="124"/>
      <c r="AS170" s="124"/>
      <c r="AT170" s="18" t="s">
        <v>5738</v>
      </c>
      <c r="AU170" s="124"/>
      <c r="AV170" s="124"/>
      <c r="AW170" s="124"/>
      <c r="AX170" s="124"/>
      <c r="AY170" s="124"/>
      <c r="AZ170" s="124"/>
      <c r="BA170" s="124"/>
      <c r="BB170" s="124"/>
      <c r="BC170" s="124"/>
      <c r="BD170" s="124"/>
      <c r="BE170" s="124"/>
      <c r="BF170" s="124"/>
      <c r="BG170" s="124"/>
    </row>
    <row r="171" spans="1:59" x14ac:dyDescent="0.25">
      <c r="A171" s="124"/>
      <c r="B171" s="1468"/>
      <c r="C171" s="1468"/>
      <c r="D171" s="124"/>
      <c r="E171" s="124"/>
      <c r="F171" s="124"/>
      <c r="G171" s="124"/>
      <c r="H171" s="124"/>
      <c r="I171" s="124"/>
      <c r="J171" s="124"/>
      <c r="K171" s="124"/>
      <c r="L171" s="124"/>
      <c r="M171" s="124"/>
      <c r="N171" s="124"/>
      <c r="O171" s="124"/>
      <c r="P171" s="124"/>
      <c r="Q171" s="124"/>
      <c r="R171" s="124"/>
      <c r="S171" s="124"/>
      <c r="T171" s="124"/>
      <c r="U171" s="124"/>
      <c r="V171" s="124"/>
      <c r="W171" s="124"/>
      <c r="X171" s="124"/>
      <c r="Y171" s="124"/>
      <c r="Z171" s="124"/>
      <c r="AA171" s="124"/>
      <c r="AB171" s="124"/>
      <c r="AC171" s="124"/>
      <c r="AD171" s="124"/>
      <c r="AE171" s="124"/>
      <c r="AF171" s="124"/>
      <c r="AG171" s="124"/>
      <c r="AH171" s="124"/>
      <c r="AI171" s="124"/>
      <c r="AJ171" s="124"/>
      <c r="AK171" s="124"/>
      <c r="AL171" s="124"/>
      <c r="AM171" s="124"/>
      <c r="AN171" s="124"/>
      <c r="AO171" s="124"/>
      <c r="AP171" s="124"/>
      <c r="AQ171" s="124"/>
      <c r="AR171" s="124"/>
      <c r="AS171" s="124"/>
      <c r="AT171" s="124" t="s">
        <v>4338</v>
      </c>
      <c r="AU171" s="124"/>
      <c r="AV171" s="124"/>
      <c r="AW171" s="124"/>
      <c r="AX171" s="124"/>
      <c r="AY171" s="124"/>
      <c r="AZ171" s="124"/>
      <c r="BA171" s="124"/>
      <c r="BB171" s="124"/>
      <c r="BC171" s="124"/>
      <c r="BD171" s="124"/>
      <c r="BE171" s="124"/>
      <c r="BF171" s="124"/>
      <c r="BG171" s="124"/>
    </row>
    <row r="172" spans="1:59" x14ac:dyDescent="0.25">
      <c r="A172" s="124"/>
      <c r="B172" s="1468"/>
      <c r="C172" s="1468"/>
      <c r="D172" s="124"/>
      <c r="E172" s="124"/>
      <c r="F172" s="124"/>
      <c r="G172" s="124"/>
      <c r="H172" s="124"/>
      <c r="I172" s="124"/>
      <c r="J172" s="124"/>
      <c r="K172" s="124"/>
      <c r="L172" s="124"/>
      <c r="M172" s="124"/>
      <c r="N172" s="124"/>
      <c r="O172" s="124"/>
      <c r="P172" s="124"/>
      <c r="Q172" s="124"/>
      <c r="R172" s="124"/>
      <c r="S172" s="124"/>
      <c r="T172" s="124"/>
      <c r="U172" s="124"/>
      <c r="V172" s="124"/>
      <c r="W172" s="124"/>
      <c r="X172" s="124"/>
      <c r="Y172" s="124"/>
      <c r="Z172" s="124"/>
      <c r="AA172" s="124"/>
      <c r="AB172" s="124"/>
      <c r="AC172" s="124"/>
      <c r="AD172" s="124"/>
      <c r="AE172" s="124"/>
      <c r="AF172" s="124"/>
      <c r="AG172" s="124"/>
      <c r="AH172" s="124"/>
      <c r="AI172" s="124"/>
      <c r="AJ172" s="124"/>
      <c r="AK172" s="124"/>
      <c r="AL172" s="124"/>
      <c r="AM172" s="124"/>
      <c r="AN172" s="124"/>
      <c r="AO172" s="124"/>
      <c r="AP172" s="124"/>
      <c r="AQ172" s="124"/>
      <c r="AR172" s="124"/>
      <c r="AS172" s="124"/>
      <c r="AT172" s="18" t="s">
        <v>5337</v>
      </c>
      <c r="AU172" s="124"/>
      <c r="AV172" s="124"/>
      <c r="AW172" s="124"/>
      <c r="AX172" s="124"/>
      <c r="AY172" s="124"/>
      <c r="AZ172" s="124"/>
      <c r="BA172" s="124"/>
      <c r="BB172" s="124"/>
      <c r="BC172" s="124"/>
      <c r="BD172" s="124"/>
      <c r="BE172" s="124"/>
      <c r="BF172" s="124"/>
      <c r="BG172" s="124"/>
    </row>
    <row r="173" spans="1:59" x14ac:dyDescent="0.25">
      <c r="A173" s="124"/>
      <c r="B173" s="1468"/>
      <c r="C173" s="1468"/>
      <c r="D173" s="124"/>
      <c r="E173" s="124"/>
      <c r="F173" s="124"/>
      <c r="G173" s="124"/>
      <c r="H173" s="124"/>
      <c r="I173" s="124"/>
      <c r="J173" s="124"/>
      <c r="K173" s="124"/>
      <c r="L173" s="124"/>
      <c r="M173" s="124"/>
      <c r="N173" s="124"/>
      <c r="O173" s="124"/>
      <c r="P173" s="124"/>
      <c r="Q173" s="124"/>
      <c r="R173" s="124"/>
      <c r="S173" s="124"/>
      <c r="T173" s="124"/>
      <c r="U173" s="124"/>
      <c r="V173" s="124"/>
      <c r="W173" s="124"/>
      <c r="X173" s="124"/>
      <c r="Y173" s="124"/>
      <c r="Z173" s="124"/>
      <c r="AA173" s="124"/>
      <c r="AB173" s="124"/>
      <c r="AC173" s="124"/>
      <c r="AD173" s="124"/>
      <c r="AE173" s="124"/>
      <c r="AF173" s="124"/>
      <c r="AG173" s="124"/>
      <c r="AH173" s="124"/>
      <c r="AI173" s="124"/>
      <c r="AJ173" s="124"/>
      <c r="AK173" s="124"/>
      <c r="AL173" s="124"/>
      <c r="AM173" s="124"/>
      <c r="AN173" s="124"/>
      <c r="AO173" s="124"/>
      <c r="AP173" s="124"/>
      <c r="AQ173" s="124"/>
      <c r="AR173" s="124"/>
      <c r="AS173" s="124"/>
      <c r="AT173" s="124" t="s">
        <v>4313</v>
      </c>
      <c r="AU173" s="124"/>
      <c r="AV173" s="124"/>
      <c r="AW173" s="124"/>
      <c r="AX173" s="124"/>
      <c r="AY173" s="124"/>
      <c r="AZ173" s="124"/>
      <c r="BA173" s="124"/>
      <c r="BB173" s="124"/>
      <c r="BC173" s="124"/>
      <c r="BD173" s="124"/>
      <c r="BE173" s="124"/>
      <c r="BF173" s="124"/>
      <c r="BG173" s="124"/>
    </row>
    <row r="174" spans="1:59" x14ac:dyDescent="0.25">
      <c r="A174" s="124"/>
      <c r="B174" s="1468"/>
      <c r="C174" s="1468"/>
      <c r="D174" s="124"/>
      <c r="E174" s="124"/>
      <c r="F174" s="124"/>
      <c r="G174" s="124"/>
      <c r="H174" s="124"/>
      <c r="I174" s="124"/>
      <c r="J174" s="124"/>
      <c r="K174" s="124"/>
      <c r="L174" s="124"/>
      <c r="M174" s="124"/>
      <c r="N174" s="124"/>
      <c r="O174" s="124"/>
      <c r="P174" s="124"/>
      <c r="Q174" s="124"/>
      <c r="R174" s="124"/>
      <c r="S174" s="124"/>
      <c r="T174" s="124"/>
      <c r="U174" s="124"/>
      <c r="V174" s="124"/>
      <c r="W174" s="124"/>
      <c r="X174" s="124"/>
      <c r="Y174" s="124"/>
      <c r="Z174" s="124"/>
      <c r="AA174" s="124"/>
      <c r="AB174" s="124"/>
      <c r="AC174" s="124"/>
      <c r="AD174" s="124"/>
      <c r="AE174" s="124"/>
      <c r="AF174" s="124"/>
      <c r="AG174" s="124"/>
      <c r="AH174" s="124"/>
      <c r="AI174" s="124"/>
      <c r="AJ174" s="124"/>
      <c r="AK174" s="124"/>
      <c r="AL174" s="124"/>
      <c r="AM174" s="124"/>
      <c r="AN174" s="124"/>
      <c r="AO174" s="124"/>
      <c r="AP174" s="124"/>
      <c r="AQ174" s="124"/>
      <c r="AR174" s="124"/>
      <c r="AS174" s="124"/>
      <c r="AT174" s="18" t="s">
        <v>5739</v>
      </c>
      <c r="AU174" s="124"/>
      <c r="AV174" s="124"/>
      <c r="AW174" s="124"/>
      <c r="AX174" s="124"/>
      <c r="AY174" s="124"/>
      <c r="AZ174" s="124"/>
      <c r="BA174" s="124"/>
      <c r="BB174" s="124"/>
      <c r="BC174" s="124"/>
      <c r="BD174" s="124"/>
      <c r="BE174" s="124"/>
      <c r="BF174" s="124"/>
      <c r="BG174" s="124"/>
    </row>
    <row r="175" spans="1:59" x14ac:dyDescent="0.25">
      <c r="A175" s="124"/>
      <c r="B175" s="1468"/>
      <c r="C175" s="1468"/>
      <c r="D175" s="124"/>
      <c r="E175" s="124"/>
      <c r="F175" s="124"/>
      <c r="G175" s="124"/>
      <c r="H175" s="124"/>
      <c r="I175" s="124"/>
      <c r="J175" s="124"/>
      <c r="K175" s="124"/>
      <c r="L175" s="124"/>
      <c r="M175" s="124"/>
      <c r="N175" s="124"/>
      <c r="O175" s="124"/>
      <c r="P175" s="124"/>
      <c r="Q175" s="124"/>
      <c r="R175" s="124"/>
      <c r="S175" s="124"/>
      <c r="T175" s="124"/>
      <c r="U175" s="124"/>
      <c r="V175" s="124"/>
      <c r="W175" s="124"/>
      <c r="X175" s="124"/>
      <c r="Y175" s="124"/>
      <c r="Z175" s="124"/>
      <c r="AA175" s="124"/>
      <c r="AB175" s="124"/>
      <c r="AC175" s="124"/>
      <c r="AD175" s="124"/>
      <c r="AE175" s="124"/>
      <c r="AF175" s="124"/>
      <c r="AG175" s="124"/>
      <c r="AH175" s="124"/>
      <c r="AI175" s="124"/>
      <c r="AJ175" s="124"/>
      <c r="AK175" s="124"/>
      <c r="AL175" s="124"/>
      <c r="AM175" s="124"/>
      <c r="AN175" s="124"/>
      <c r="AO175" s="124"/>
      <c r="AP175" s="124"/>
      <c r="AQ175" s="124"/>
      <c r="AR175" s="124"/>
      <c r="AS175" s="124"/>
      <c r="AT175" s="124" t="s">
        <v>5740</v>
      </c>
      <c r="AU175" s="124"/>
      <c r="AV175" s="124"/>
      <c r="AW175" s="124"/>
      <c r="AX175" s="124"/>
      <c r="AY175" s="124"/>
      <c r="AZ175" s="124"/>
      <c r="BA175" s="124"/>
      <c r="BB175" s="124"/>
      <c r="BC175" s="124"/>
      <c r="BD175" s="124"/>
      <c r="BE175" s="124"/>
      <c r="BF175" s="124"/>
      <c r="BG175" s="124"/>
    </row>
    <row r="176" spans="1:59" x14ac:dyDescent="0.25">
      <c r="A176" s="124"/>
      <c r="B176" s="1468"/>
      <c r="C176" s="1468"/>
      <c r="D176" s="124"/>
      <c r="E176" s="124"/>
      <c r="F176" s="124"/>
      <c r="G176" s="124"/>
      <c r="H176" s="124"/>
      <c r="I176" s="124"/>
      <c r="J176" s="124"/>
      <c r="K176" s="124"/>
      <c r="L176" s="124"/>
      <c r="M176" s="124"/>
      <c r="N176" s="124"/>
      <c r="O176" s="124"/>
      <c r="P176" s="124"/>
      <c r="Q176" s="124"/>
      <c r="R176" s="124"/>
      <c r="S176" s="124"/>
      <c r="T176" s="124"/>
      <c r="U176" s="124"/>
      <c r="V176" s="124"/>
      <c r="W176" s="124"/>
      <c r="X176" s="124"/>
      <c r="Y176" s="124"/>
      <c r="Z176" s="124"/>
      <c r="AA176" s="124"/>
      <c r="AB176" s="124"/>
      <c r="AC176" s="124"/>
      <c r="AD176" s="124"/>
      <c r="AE176" s="124"/>
      <c r="AF176" s="124"/>
      <c r="AG176" s="124"/>
      <c r="AH176" s="124"/>
      <c r="AI176" s="124"/>
      <c r="AJ176" s="124"/>
      <c r="AK176" s="124"/>
      <c r="AL176" s="124"/>
      <c r="AM176" s="124"/>
      <c r="AN176" s="124"/>
      <c r="AO176" s="124"/>
      <c r="AP176" s="124"/>
      <c r="AQ176" s="124"/>
      <c r="AR176" s="124"/>
      <c r="AS176" s="124"/>
      <c r="AT176" s="18" t="s">
        <v>5741</v>
      </c>
      <c r="AU176" s="124"/>
      <c r="AV176" s="124"/>
      <c r="AW176" s="124"/>
      <c r="AX176" s="124"/>
      <c r="AY176" s="124"/>
      <c r="AZ176" s="124"/>
      <c r="BA176" s="124"/>
      <c r="BB176" s="124"/>
      <c r="BC176" s="124"/>
      <c r="BD176" s="124"/>
      <c r="BE176" s="124"/>
      <c r="BF176" s="124"/>
      <c r="BG176" s="124"/>
    </row>
    <row r="177" spans="1:59" x14ac:dyDescent="0.25">
      <c r="A177" s="124"/>
      <c r="B177" s="1468"/>
      <c r="C177" s="1468"/>
      <c r="D177" s="124"/>
      <c r="E177" s="124"/>
      <c r="F177" s="124"/>
      <c r="G177" s="124"/>
      <c r="H177" s="124"/>
      <c r="I177" s="124"/>
      <c r="J177" s="124"/>
      <c r="K177" s="124"/>
      <c r="L177" s="124"/>
      <c r="M177" s="124"/>
      <c r="N177" s="124"/>
      <c r="O177" s="124"/>
      <c r="P177" s="124"/>
      <c r="Q177" s="124"/>
      <c r="R177" s="124"/>
      <c r="S177" s="124"/>
      <c r="T177" s="124"/>
      <c r="U177" s="124"/>
      <c r="V177" s="124"/>
      <c r="W177" s="124"/>
      <c r="X177" s="124"/>
      <c r="Y177" s="124"/>
      <c r="Z177" s="124"/>
      <c r="AA177" s="124"/>
      <c r="AB177" s="124"/>
      <c r="AC177" s="124"/>
      <c r="AD177" s="124"/>
      <c r="AE177" s="124"/>
      <c r="AF177" s="124"/>
      <c r="AG177" s="124"/>
      <c r="AH177" s="124"/>
      <c r="AI177" s="124"/>
      <c r="AJ177" s="124"/>
      <c r="AK177" s="124"/>
      <c r="AL177" s="124"/>
      <c r="AM177" s="124"/>
      <c r="AN177" s="124"/>
      <c r="AO177" s="124"/>
      <c r="AP177" s="124"/>
      <c r="AQ177" s="124"/>
      <c r="AR177" s="124"/>
      <c r="AS177" s="124"/>
      <c r="AT177" s="124" t="s">
        <v>5136</v>
      </c>
      <c r="AU177" s="124"/>
      <c r="AV177" s="124"/>
      <c r="AW177" s="124"/>
      <c r="AX177" s="124"/>
      <c r="AY177" s="124"/>
      <c r="AZ177" s="124"/>
      <c r="BA177" s="124"/>
      <c r="BB177" s="124"/>
      <c r="BC177" s="124"/>
      <c r="BD177" s="124"/>
      <c r="BE177" s="124"/>
      <c r="BF177" s="124"/>
      <c r="BG177" s="124"/>
    </row>
    <row r="178" spans="1:59" x14ac:dyDescent="0.25">
      <c r="A178" s="124"/>
      <c r="B178" s="1468"/>
      <c r="C178" s="1468"/>
      <c r="D178" s="124"/>
      <c r="E178" s="124"/>
      <c r="F178" s="124"/>
      <c r="G178" s="124"/>
      <c r="H178" s="124"/>
      <c r="I178" s="124"/>
      <c r="J178" s="124"/>
      <c r="K178" s="124"/>
      <c r="L178" s="124"/>
      <c r="M178" s="124"/>
      <c r="N178" s="124"/>
      <c r="O178" s="124"/>
      <c r="P178" s="124"/>
      <c r="Q178" s="124"/>
      <c r="R178" s="124"/>
      <c r="S178" s="124"/>
      <c r="T178" s="124"/>
      <c r="U178" s="124"/>
      <c r="V178" s="124"/>
      <c r="W178" s="124"/>
      <c r="X178" s="124"/>
      <c r="Y178" s="124"/>
      <c r="Z178" s="124"/>
      <c r="AA178" s="124"/>
      <c r="AB178" s="124"/>
      <c r="AC178" s="124"/>
      <c r="AD178" s="124"/>
      <c r="AE178" s="124"/>
      <c r="AF178" s="124"/>
      <c r="AG178" s="124"/>
      <c r="AH178" s="124"/>
      <c r="AI178" s="124"/>
      <c r="AJ178" s="124"/>
      <c r="AK178" s="124"/>
      <c r="AL178" s="124"/>
      <c r="AM178" s="124"/>
      <c r="AN178" s="124"/>
      <c r="AO178" s="124"/>
      <c r="AP178" s="124"/>
      <c r="AQ178" s="124"/>
      <c r="AR178" s="124"/>
      <c r="AS178" s="124"/>
      <c r="AT178" s="18" t="s">
        <v>5742</v>
      </c>
      <c r="AU178" s="124"/>
      <c r="AV178" s="124"/>
      <c r="AW178" s="124"/>
      <c r="AX178" s="124"/>
      <c r="AY178" s="124"/>
      <c r="AZ178" s="124"/>
      <c r="BA178" s="124"/>
      <c r="BB178" s="124"/>
      <c r="BC178" s="124"/>
      <c r="BD178" s="124"/>
      <c r="BE178" s="124"/>
      <c r="BF178" s="124"/>
      <c r="BG178" s="124"/>
    </row>
    <row r="179" spans="1:59" x14ac:dyDescent="0.25">
      <c r="A179" s="124"/>
      <c r="B179" s="1468"/>
      <c r="C179" s="1468"/>
      <c r="D179" s="124"/>
      <c r="E179" s="124"/>
      <c r="F179" s="124"/>
      <c r="G179" s="124"/>
      <c r="H179" s="124"/>
      <c r="I179" s="124"/>
      <c r="J179" s="124"/>
      <c r="K179" s="124"/>
      <c r="L179" s="124"/>
      <c r="M179" s="124"/>
      <c r="N179" s="124"/>
      <c r="O179" s="124"/>
      <c r="P179" s="124"/>
      <c r="Q179" s="124"/>
      <c r="R179" s="124"/>
      <c r="S179" s="124"/>
      <c r="T179" s="124"/>
      <c r="U179" s="124"/>
      <c r="V179" s="124"/>
      <c r="W179" s="124"/>
      <c r="X179" s="124"/>
      <c r="Y179" s="124"/>
      <c r="Z179" s="124"/>
      <c r="AA179" s="124"/>
      <c r="AB179" s="124"/>
      <c r="AC179" s="124"/>
      <c r="AD179" s="124"/>
      <c r="AE179" s="124"/>
      <c r="AF179" s="124"/>
      <c r="AG179" s="124"/>
      <c r="AH179" s="124"/>
      <c r="AI179" s="124"/>
      <c r="AJ179" s="124"/>
      <c r="AK179" s="124"/>
      <c r="AL179" s="124"/>
      <c r="AM179" s="124"/>
      <c r="AN179" s="124"/>
      <c r="AO179" s="124"/>
      <c r="AP179" s="124"/>
      <c r="AQ179" s="124"/>
      <c r="AR179" s="124"/>
      <c r="AS179" s="124"/>
      <c r="AT179" s="124" t="s">
        <v>5743</v>
      </c>
      <c r="AU179" s="124"/>
      <c r="AV179" s="124"/>
      <c r="AW179" s="124"/>
      <c r="AX179" s="124"/>
      <c r="AY179" s="124"/>
      <c r="AZ179" s="124"/>
      <c r="BA179" s="124"/>
      <c r="BB179" s="124"/>
      <c r="BC179" s="124"/>
      <c r="BD179" s="124"/>
      <c r="BE179" s="124"/>
      <c r="BF179" s="124"/>
      <c r="BG179" s="124"/>
    </row>
    <row r="180" spans="1:59" x14ac:dyDescent="0.25">
      <c r="A180" s="124"/>
      <c r="B180" s="1468"/>
      <c r="C180" s="1468"/>
      <c r="D180" s="124"/>
      <c r="E180" s="124"/>
      <c r="F180" s="124"/>
      <c r="G180" s="124"/>
      <c r="H180" s="124"/>
      <c r="I180" s="124"/>
      <c r="J180" s="124"/>
      <c r="K180" s="124"/>
      <c r="L180" s="124"/>
      <c r="M180" s="124"/>
      <c r="N180" s="124"/>
      <c r="O180" s="124"/>
      <c r="P180" s="124"/>
      <c r="Q180" s="124"/>
      <c r="R180" s="124"/>
      <c r="S180" s="124"/>
      <c r="T180" s="124"/>
      <c r="U180" s="124"/>
      <c r="V180" s="124"/>
      <c r="W180" s="124"/>
      <c r="X180" s="124"/>
      <c r="Y180" s="124"/>
      <c r="Z180" s="124"/>
      <c r="AA180" s="124"/>
      <c r="AB180" s="124"/>
      <c r="AC180" s="124"/>
      <c r="AD180" s="124"/>
      <c r="AE180" s="124"/>
      <c r="AF180" s="124"/>
      <c r="AG180" s="124"/>
      <c r="AH180" s="124"/>
      <c r="AI180" s="124"/>
      <c r="AJ180" s="124"/>
      <c r="AK180" s="124"/>
      <c r="AL180" s="124"/>
      <c r="AM180" s="124"/>
      <c r="AN180" s="124"/>
      <c r="AO180" s="124"/>
      <c r="AP180" s="124"/>
      <c r="AQ180" s="124"/>
      <c r="AR180" s="124"/>
      <c r="AS180" s="124"/>
      <c r="AT180" s="18" t="s">
        <v>5744</v>
      </c>
      <c r="AU180" s="124"/>
      <c r="AV180" s="124"/>
      <c r="AW180" s="124"/>
      <c r="AX180" s="124"/>
      <c r="AY180" s="124"/>
      <c r="AZ180" s="124"/>
      <c r="BA180" s="124"/>
      <c r="BB180" s="124"/>
      <c r="BC180" s="124"/>
      <c r="BD180" s="124"/>
      <c r="BE180" s="124"/>
      <c r="BF180" s="124"/>
      <c r="BG180" s="124"/>
    </row>
    <row r="181" spans="1:59" x14ac:dyDescent="0.25">
      <c r="A181" s="124"/>
      <c r="B181" s="1468"/>
      <c r="C181" s="1468"/>
      <c r="D181" s="124"/>
      <c r="E181" s="124"/>
      <c r="F181" s="124"/>
      <c r="G181" s="124"/>
      <c r="H181" s="124"/>
      <c r="I181" s="124"/>
      <c r="J181" s="124"/>
      <c r="K181" s="124"/>
      <c r="L181" s="124"/>
      <c r="M181" s="124"/>
      <c r="N181" s="124"/>
      <c r="O181" s="124"/>
      <c r="P181" s="124"/>
      <c r="Q181" s="124"/>
      <c r="R181" s="124"/>
      <c r="S181" s="124"/>
      <c r="T181" s="124"/>
      <c r="U181" s="124"/>
      <c r="V181" s="124"/>
      <c r="W181" s="124"/>
      <c r="X181" s="124"/>
      <c r="Y181" s="124"/>
      <c r="Z181" s="124"/>
      <c r="AA181" s="124"/>
      <c r="AB181" s="124"/>
      <c r="AC181" s="124"/>
      <c r="AD181" s="124"/>
      <c r="AE181" s="124"/>
      <c r="AF181" s="124"/>
      <c r="AG181" s="124"/>
      <c r="AH181" s="124"/>
      <c r="AI181" s="124"/>
      <c r="AJ181" s="124"/>
      <c r="AK181" s="124"/>
      <c r="AL181" s="124"/>
      <c r="AM181" s="124"/>
      <c r="AN181" s="124"/>
      <c r="AO181" s="124"/>
      <c r="AP181" s="124"/>
      <c r="AQ181" s="124"/>
      <c r="AR181" s="124"/>
      <c r="AS181" s="124"/>
      <c r="AT181" s="124" t="s">
        <v>5609</v>
      </c>
      <c r="AU181" s="124"/>
      <c r="AV181" s="124"/>
      <c r="AW181" s="124"/>
      <c r="AX181" s="124"/>
      <c r="AY181" s="124"/>
      <c r="AZ181" s="124"/>
      <c r="BA181" s="124"/>
      <c r="BB181" s="124"/>
      <c r="BC181" s="124"/>
      <c r="BD181" s="124"/>
      <c r="BE181" s="124"/>
      <c r="BF181" s="124"/>
      <c r="BG181" s="124"/>
    </row>
    <row r="182" spans="1:59" x14ac:dyDescent="0.25">
      <c r="A182" s="124"/>
      <c r="B182" s="1468"/>
      <c r="C182" s="1468"/>
      <c r="D182" s="124"/>
      <c r="E182" s="124"/>
      <c r="F182" s="124"/>
      <c r="G182" s="124"/>
      <c r="H182" s="124"/>
      <c r="I182" s="124"/>
      <c r="J182" s="124"/>
      <c r="K182" s="124"/>
      <c r="L182" s="124"/>
      <c r="M182" s="124"/>
      <c r="N182" s="124"/>
      <c r="O182" s="124"/>
      <c r="P182" s="124"/>
      <c r="Q182" s="124"/>
      <c r="R182" s="124"/>
      <c r="S182" s="124"/>
      <c r="T182" s="124"/>
      <c r="U182" s="124"/>
      <c r="V182" s="124"/>
      <c r="W182" s="124"/>
      <c r="X182" s="124"/>
      <c r="Y182" s="124"/>
      <c r="Z182" s="124"/>
      <c r="AA182" s="124"/>
      <c r="AB182" s="124"/>
      <c r="AC182" s="124"/>
      <c r="AD182" s="124"/>
      <c r="AE182" s="124"/>
      <c r="AF182" s="124"/>
      <c r="AG182" s="124"/>
      <c r="AH182" s="124"/>
      <c r="AI182" s="124"/>
      <c r="AJ182" s="124"/>
      <c r="AK182" s="124"/>
      <c r="AL182" s="124"/>
      <c r="AM182" s="124"/>
      <c r="AN182" s="124"/>
      <c r="AO182" s="124"/>
      <c r="AP182" s="124"/>
      <c r="AQ182" s="124"/>
      <c r="AR182" s="124"/>
      <c r="AS182" s="124"/>
      <c r="AT182" s="18" t="s">
        <v>4165</v>
      </c>
      <c r="AU182" s="124"/>
      <c r="AV182" s="124"/>
      <c r="AW182" s="124"/>
      <c r="AX182" s="124"/>
      <c r="AY182" s="124"/>
      <c r="AZ182" s="124"/>
      <c r="BA182" s="124"/>
      <c r="BB182" s="124"/>
      <c r="BC182" s="124"/>
      <c r="BD182" s="124"/>
      <c r="BE182" s="124"/>
      <c r="BF182" s="124"/>
      <c r="BG182" s="124"/>
    </row>
    <row r="183" spans="1:59" x14ac:dyDescent="0.25">
      <c r="A183" s="124"/>
      <c r="B183" s="1468"/>
      <c r="C183" s="1468"/>
      <c r="D183" s="124"/>
      <c r="E183" s="124"/>
      <c r="F183" s="124"/>
      <c r="G183" s="124"/>
      <c r="H183" s="124"/>
      <c r="I183" s="124"/>
      <c r="J183" s="124"/>
      <c r="K183" s="124"/>
      <c r="L183" s="124"/>
      <c r="M183" s="124"/>
      <c r="N183" s="124"/>
      <c r="O183" s="124"/>
      <c r="P183" s="124"/>
      <c r="Q183" s="124"/>
      <c r="R183" s="124"/>
      <c r="S183" s="124"/>
      <c r="T183" s="124"/>
      <c r="U183" s="124"/>
      <c r="V183" s="124"/>
      <c r="W183" s="124"/>
      <c r="X183" s="124"/>
      <c r="Y183" s="124"/>
      <c r="Z183" s="124"/>
      <c r="AA183" s="124"/>
      <c r="AB183" s="124"/>
      <c r="AC183" s="124"/>
      <c r="AD183" s="124"/>
      <c r="AE183" s="124"/>
      <c r="AF183" s="124"/>
      <c r="AG183" s="124"/>
      <c r="AH183" s="124"/>
      <c r="AI183" s="124"/>
      <c r="AJ183" s="124"/>
      <c r="AK183" s="124"/>
      <c r="AL183" s="124"/>
      <c r="AM183" s="124"/>
      <c r="AN183" s="124"/>
      <c r="AO183" s="124"/>
      <c r="AP183" s="124"/>
      <c r="AQ183" s="124"/>
      <c r="AR183" s="124"/>
      <c r="AS183" s="124"/>
      <c r="AT183" s="124" t="s">
        <v>5745</v>
      </c>
      <c r="AU183" s="124"/>
      <c r="AV183" s="124"/>
      <c r="AW183" s="124"/>
      <c r="AX183" s="124"/>
      <c r="AY183" s="124"/>
      <c r="AZ183" s="124"/>
      <c r="BA183" s="124"/>
      <c r="BB183" s="124"/>
      <c r="BC183" s="124"/>
      <c r="BD183" s="124"/>
      <c r="BE183" s="124"/>
      <c r="BF183" s="124"/>
      <c r="BG183" s="124"/>
    </row>
    <row r="184" spans="1:59" x14ac:dyDescent="0.25">
      <c r="A184" s="124"/>
      <c r="B184" s="1468"/>
      <c r="C184" s="1468"/>
      <c r="D184" s="124"/>
      <c r="E184" s="124"/>
      <c r="F184" s="124"/>
      <c r="G184" s="124"/>
      <c r="H184" s="124"/>
      <c r="I184" s="124"/>
      <c r="J184" s="124"/>
      <c r="K184" s="124"/>
      <c r="L184" s="124"/>
      <c r="M184" s="124"/>
      <c r="N184" s="124"/>
      <c r="O184" s="124"/>
      <c r="P184" s="124"/>
      <c r="Q184" s="124"/>
      <c r="R184" s="124"/>
      <c r="S184" s="124"/>
      <c r="T184" s="124"/>
      <c r="U184" s="124"/>
      <c r="V184" s="124"/>
      <c r="W184" s="124"/>
      <c r="X184" s="124"/>
      <c r="Y184" s="124"/>
      <c r="Z184" s="124"/>
      <c r="AA184" s="124"/>
      <c r="AB184" s="124"/>
      <c r="AC184" s="124"/>
      <c r="AD184" s="124"/>
      <c r="AE184" s="124"/>
      <c r="AF184" s="124"/>
      <c r="AG184" s="124"/>
      <c r="AH184" s="124"/>
      <c r="AI184" s="124"/>
      <c r="AJ184" s="124"/>
      <c r="AK184" s="124"/>
      <c r="AL184" s="124"/>
      <c r="AM184" s="124"/>
      <c r="AN184" s="124"/>
      <c r="AO184" s="124"/>
      <c r="AP184" s="124"/>
      <c r="AQ184" s="124"/>
      <c r="AR184" s="124"/>
      <c r="AS184" s="124"/>
      <c r="AT184" s="18" t="s">
        <v>5198</v>
      </c>
      <c r="AU184" s="124"/>
      <c r="AV184" s="124"/>
      <c r="AW184" s="124"/>
      <c r="AX184" s="124"/>
      <c r="AY184" s="124"/>
      <c r="AZ184" s="124"/>
      <c r="BA184" s="124"/>
      <c r="BB184" s="124"/>
      <c r="BC184" s="124"/>
      <c r="BD184" s="124"/>
      <c r="BE184" s="124"/>
      <c r="BF184" s="124"/>
      <c r="BG184" s="124"/>
    </row>
    <row r="185" spans="1:59" x14ac:dyDescent="0.25">
      <c r="A185" s="124"/>
      <c r="B185" s="1468"/>
      <c r="C185" s="1468"/>
      <c r="D185" s="124"/>
      <c r="E185" s="124"/>
      <c r="F185" s="124"/>
      <c r="G185" s="124"/>
      <c r="H185" s="124"/>
      <c r="I185" s="124"/>
      <c r="J185" s="124"/>
      <c r="K185" s="124"/>
      <c r="L185" s="124"/>
      <c r="M185" s="124"/>
      <c r="N185" s="124"/>
      <c r="O185" s="124"/>
      <c r="P185" s="124"/>
      <c r="Q185" s="124"/>
      <c r="R185" s="124"/>
      <c r="S185" s="124"/>
      <c r="T185" s="124"/>
      <c r="U185" s="124"/>
      <c r="V185" s="124"/>
      <c r="W185" s="124"/>
      <c r="X185" s="124"/>
      <c r="Y185" s="124"/>
      <c r="Z185" s="124"/>
      <c r="AA185" s="124"/>
      <c r="AB185" s="124"/>
      <c r="AC185" s="124"/>
      <c r="AD185" s="124"/>
      <c r="AE185" s="124"/>
      <c r="AF185" s="124"/>
      <c r="AG185" s="124"/>
      <c r="AH185" s="124"/>
      <c r="AI185" s="124"/>
      <c r="AJ185" s="124"/>
      <c r="AK185" s="124"/>
      <c r="AL185" s="124"/>
      <c r="AM185" s="124"/>
      <c r="AN185" s="124"/>
      <c r="AO185" s="124"/>
      <c r="AP185" s="124"/>
      <c r="AQ185" s="124"/>
      <c r="AR185" s="124"/>
      <c r="AS185" s="124"/>
      <c r="AT185" s="124" t="s">
        <v>5746</v>
      </c>
      <c r="AU185" s="124"/>
      <c r="AV185" s="124"/>
      <c r="AW185" s="124"/>
      <c r="AX185" s="124"/>
      <c r="AY185" s="124"/>
      <c r="AZ185" s="124"/>
      <c r="BA185" s="124"/>
      <c r="BB185" s="124"/>
      <c r="BC185" s="124"/>
      <c r="BD185" s="124"/>
      <c r="BE185" s="124"/>
      <c r="BF185" s="124"/>
      <c r="BG185" s="124"/>
    </row>
    <row r="186" spans="1:59" x14ac:dyDescent="0.25">
      <c r="A186" s="124"/>
      <c r="B186" s="1468"/>
      <c r="C186" s="1468"/>
      <c r="D186" s="124"/>
      <c r="E186" s="124"/>
      <c r="F186" s="124"/>
      <c r="G186" s="124"/>
      <c r="H186" s="124"/>
      <c r="I186" s="124"/>
      <c r="J186" s="124"/>
      <c r="K186" s="124"/>
      <c r="L186" s="124"/>
      <c r="M186" s="124"/>
      <c r="N186" s="124"/>
      <c r="O186" s="124"/>
      <c r="P186" s="124"/>
      <c r="Q186" s="124"/>
      <c r="R186" s="124"/>
      <c r="S186" s="124"/>
      <c r="T186" s="124"/>
      <c r="U186" s="124"/>
      <c r="V186" s="124"/>
      <c r="W186" s="124"/>
      <c r="X186" s="124"/>
      <c r="Y186" s="124"/>
      <c r="Z186" s="124"/>
      <c r="AA186" s="124"/>
      <c r="AB186" s="124"/>
      <c r="AC186" s="124"/>
      <c r="AD186" s="124"/>
      <c r="AE186" s="124"/>
      <c r="AF186" s="124"/>
      <c r="AG186" s="124"/>
      <c r="AH186" s="124"/>
      <c r="AI186" s="124"/>
      <c r="AJ186" s="124"/>
      <c r="AK186" s="124"/>
      <c r="AL186" s="124"/>
      <c r="AM186" s="124"/>
      <c r="AN186" s="124"/>
      <c r="AO186" s="124"/>
      <c r="AP186" s="124"/>
      <c r="AQ186" s="124"/>
      <c r="AR186" s="124"/>
      <c r="AS186" s="124"/>
      <c r="AT186" s="18" t="s">
        <v>5747</v>
      </c>
      <c r="AU186" s="124"/>
      <c r="AV186" s="124"/>
      <c r="AW186" s="124"/>
      <c r="AX186" s="124"/>
      <c r="AY186" s="124"/>
      <c r="AZ186" s="124"/>
      <c r="BA186" s="124"/>
      <c r="BB186" s="124"/>
      <c r="BC186" s="124"/>
      <c r="BD186" s="124"/>
      <c r="BE186" s="124"/>
      <c r="BF186" s="124"/>
      <c r="BG186" s="124"/>
    </row>
    <row r="187" spans="1:59" x14ac:dyDescent="0.25">
      <c r="A187" s="124"/>
      <c r="B187" s="1468"/>
      <c r="C187" s="1468"/>
      <c r="D187" s="124"/>
      <c r="E187" s="124"/>
      <c r="F187" s="124"/>
      <c r="G187" s="124"/>
      <c r="H187" s="124"/>
      <c r="I187" s="124"/>
      <c r="J187" s="124"/>
      <c r="K187" s="124"/>
      <c r="L187" s="124"/>
      <c r="M187" s="124"/>
      <c r="N187" s="124"/>
      <c r="O187" s="124"/>
      <c r="P187" s="124"/>
      <c r="Q187" s="124"/>
      <c r="R187" s="124"/>
      <c r="S187" s="124"/>
      <c r="T187" s="124"/>
      <c r="U187" s="124"/>
      <c r="V187" s="124"/>
      <c r="W187" s="124"/>
      <c r="X187" s="124"/>
      <c r="Y187" s="124"/>
      <c r="Z187" s="124"/>
      <c r="AA187" s="124"/>
      <c r="AB187" s="124"/>
      <c r="AC187" s="124"/>
      <c r="AD187" s="124"/>
      <c r="AE187" s="124"/>
      <c r="AF187" s="124"/>
      <c r="AG187" s="124"/>
      <c r="AH187" s="124"/>
      <c r="AI187" s="124"/>
      <c r="AJ187" s="124"/>
      <c r="AK187" s="124"/>
      <c r="AL187" s="124"/>
      <c r="AM187" s="124"/>
      <c r="AN187" s="124"/>
      <c r="AO187" s="124"/>
      <c r="AP187" s="124"/>
      <c r="AQ187" s="124"/>
      <c r="AR187" s="124"/>
      <c r="AS187" s="124"/>
      <c r="AT187" s="124" t="s">
        <v>5748</v>
      </c>
      <c r="AU187" s="124"/>
      <c r="AV187" s="124"/>
      <c r="AW187" s="124"/>
      <c r="AX187" s="124"/>
      <c r="AY187" s="124"/>
      <c r="AZ187" s="124"/>
      <c r="BA187" s="124"/>
      <c r="BB187" s="124"/>
      <c r="BC187" s="124"/>
      <c r="BD187" s="124"/>
      <c r="BE187" s="124"/>
      <c r="BF187" s="124"/>
      <c r="BG187" s="124"/>
    </row>
    <row r="188" spans="1:59" x14ac:dyDescent="0.25">
      <c r="A188" s="124"/>
      <c r="B188" s="1468"/>
      <c r="C188" s="1468"/>
      <c r="D188" s="124"/>
      <c r="E188" s="124"/>
      <c r="F188" s="124"/>
      <c r="G188" s="124"/>
      <c r="H188" s="124"/>
      <c r="I188" s="124"/>
      <c r="J188" s="124"/>
      <c r="K188" s="124"/>
      <c r="L188" s="124"/>
      <c r="M188" s="124"/>
      <c r="N188" s="124"/>
      <c r="O188" s="124"/>
      <c r="P188" s="124"/>
      <c r="Q188" s="124"/>
      <c r="R188" s="124"/>
      <c r="S188" s="124"/>
      <c r="T188" s="124"/>
      <c r="U188" s="124"/>
      <c r="V188" s="124"/>
      <c r="W188" s="124"/>
      <c r="X188" s="124"/>
      <c r="Y188" s="124"/>
      <c r="Z188" s="124"/>
      <c r="AA188" s="124"/>
      <c r="AB188" s="124"/>
      <c r="AC188" s="124"/>
      <c r="AD188" s="124"/>
      <c r="AE188" s="124"/>
      <c r="AF188" s="124"/>
      <c r="AG188" s="124"/>
      <c r="AH188" s="124"/>
      <c r="AI188" s="124"/>
      <c r="AJ188" s="124"/>
      <c r="AK188" s="124"/>
      <c r="AL188" s="124"/>
      <c r="AM188" s="124"/>
      <c r="AN188" s="124"/>
      <c r="AO188" s="124"/>
      <c r="AP188" s="124"/>
      <c r="AQ188" s="124"/>
      <c r="AR188" s="124"/>
      <c r="AS188" s="124"/>
      <c r="AT188" s="18" t="s">
        <v>4662</v>
      </c>
      <c r="AU188" s="124"/>
      <c r="AV188" s="124"/>
      <c r="AW188" s="124"/>
      <c r="AX188" s="124"/>
      <c r="AY188" s="124"/>
      <c r="AZ188" s="124"/>
      <c r="BA188" s="124"/>
      <c r="BB188" s="124"/>
      <c r="BC188" s="124"/>
      <c r="BD188" s="124"/>
      <c r="BE188" s="124"/>
      <c r="BF188" s="124"/>
      <c r="BG188" s="124"/>
    </row>
    <row r="189" spans="1:59" x14ac:dyDescent="0.25">
      <c r="A189" s="124"/>
      <c r="B189" s="1468"/>
      <c r="C189" s="1468"/>
      <c r="D189" s="124"/>
      <c r="E189" s="124"/>
      <c r="F189" s="124"/>
      <c r="G189" s="124"/>
      <c r="H189" s="124"/>
      <c r="I189" s="124"/>
      <c r="J189" s="124"/>
      <c r="K189" s="124"/>
      <c r="L189" s="124"/>
      <c r="M189" s="124"/>
      <c r="N189" s="124"/>
      <c r="O189" s="124"/>
      <c r="P189" s="124"/>
      <c r="Q189" s="124"/>
      <c r="R189" s="124"/>
      <c r="S189" s="124"/>
      <c r="T189" s="124"/>
      <c r="U189" s="124"/>
      <c r="V189" s="124"/>
      <c r="W189" s="124"/>
      <c r="X189" s="124"/>
      <c r="Y189" s="124"/>
      <c r="Z189" s="124"/>
      <c r="AA189" s="124"/>
      <c r="AB189" s="124"/>
      <c r="AC189" s="124"/>
      <c r="AD189" s="124"/>
      <c r="AE189" s="124"/>
      <c r="AF189" s="124"/>
      <c r="AG189" s="124"/>
      <c r="AH189" s="124"/>
      <c r="AI189" s="124"/>
      <c r="AJ189" s="124"/>
      <c r="AK189" s="124"/>
      <c r="AL189" s="124"/>
      <c r="AM189" s="124"/>
      <c r="AN189" s="124"/>
      <c r="AO189" s="124"/>
      <c r="AP189" s="124"/>
      <c r="AQ189" s="124"/>
      <c r="AR189" s="124"/>
      <c r="AS189" s="124"/>
      <c r="AT189" s="124" t="s">
        <v>5184</v>
      </c>
      <c r="AU189" s="124"/>
      <c r="AV189" s="124"/>
      <c r="AW189" s="124"/>
      <c r="AX189" s="124"/>
      <c r="AY189" s="124"/>
      <c r="AZ189" s="124"/>
      <c r="BA189" s="124"/>
      <c r="BB189" s="124"/>
      <c r="BC189" s="124"/>
      <c r="BD189" s="124"/>
      <c r="BE189" s="124"/>
      <c r="BF189" s="124"/>
      <c r="BG189" s="124"/>
    </row>
    <row r="190" spans="1:59" x14ac:dyDescent="0.25">
      <c r="A190" s="124"/>
      <c r="B190" s="1468"/>
      <c r="C190" s="1468"/>
      <c r="D190" s="124"/>
      <c r="E190" s="124"/>
      <c r="F190" s="124"/>
      <c r="G190" s="124"/>
      <c r="H190" s="124"/>
      <c r="I190" s="124"/>
      <c r="J190" s="124"/>
      <c r="K190" s="124"/>
      <c r="L190" s="124"/>
      <c r="M190" s="124"/>
      <c r="N190" s="124"/>
      <c r="O190" s="124"/>
      <c r="P190" s="124"/>
      <c r="Q190" s="124"/>
      <c r="R190" s="124"/>
      <c r="S190" s="124"/>
      <c r="T190" s="124"/>
      <c r="U190" s="124"/>
      <c r="V190" s="124"/>
      <c r="W190" s="124"/>
      <c r="X190" s="124"/>
      <c r="Y190" s="124"/>
      <c r="Z190" s="124"/>
      <c r="AA190" s="124"/>
      <c r="AB190" s="124"/>
      <c r="AC190" s="124"/>
      <c r="AD190" s="124"/>
      <c r="AE190" s="124"/>
      <c r="AF190" s="124"/>
      <c r="AG190" s="124"/>
      <c r="AH190" s="124"/>
      <c r="AI190" s="124"/>
      <c r="AJ190" s="124"/>
      <c r="AK190" s="124"/>
      <c r="AL190" s="124"/>
      <c r="AM190" s="124"/>
      <c r="AN190" s="124"/>
      <c r="AO190" s="124"/>
      <c r="AP190" s="124"/>
      <c r="AQ190" s="124"/>
      <c r="AR190" s="124"/>
      <c r="AS190" s="124"/>
      <c r="AT190" s="18" t="s">
        <v>5749</v>
      </c>
      <c r="AU190" s="124"/>
      <c r="AV190" s="124"/>
      <c r="AW190" s="124"/>
      <c r="AX190" s="124"/>
      <c r="AY190" s="124"/>
      <c r="AZ190" s="124"/>
      <c r="BA190" s="124"/>
      <c r="BB190" s="124"/>
      <c r="BC190" s="124"/>
      <c r="BD190" s="124"/>
      <c r="BE190" s="124"/>
      <c r="BF190" s="124"/>
      <c r="BG190" s="124"/>
    </row>
    <row r="191" spans="1:59" x14ac:dyDescent="0.25">
      <c r="A191" s="124"/>
      <c r="B191" s="1468"/>
      <c r="C191" s="1468"/>
      <c r="D191" s="124"/>
      <c r="E191" s="124"/>
      <c r="F191" s="124"/>
      <c r="G191" s="124"/>
      <c r="H191" s="124"/>
      <c r="I191" s="124"/>
      <c r="J191" s="124"/>
      <c r="K191" s="124"/>
      <c r="L191" s="124"/>
      <c r="M191" s="124"/>
      <c r="N191" s="124"/>
      <c r="O191" s="124"/>
      <c r="P191" s="124"/>
      <c r="Q191" s="124"/>
      <c r="R191" s="124"/>
      <c r="S191" s="124"/>
      <c r="T191" s="124"/>
      <c r="U191" s="124"/>
      <c r="V191" s="124"/>
      <c r="W191" s="124"/>
      <c r="X191" s="124"/>
      <c r="Y191" s="124"/>
      <c r="Z191" s="124"/>
      <c r="AA191" s="124"/>
      <c r="AB191" s="124"/>
      <c r="AC191" s="124"/>
      <c r="AD191" s="124"/>
      <c r="AE191" s="124"/>
      <c r="AF191" s="124"/>
      <c r="AG191" s="124"/>
      <c r="AH191" s="124"/>
      <c r="AI191" s="124"/>
      <c r="AJ191" s="124"/>
      <c r="AK191" s="124"/>
      <c r="AL191" s="124"/>
      <c r="AM191" s="124"/>
      <c r="AN191" s="124"/>
      <c r="AO191" s="124"/>
      <c r="AP191" s="124"/>
      <c r="AQ191" s="124"/>
      <c r="AR191" s="124"/>
      <c r="AS191" s="124"/>
      <c r="AT191" s="124" t="s">
        <v>5750</v>
      </c>
      <c r="AU191" s="124"/>
      <c r="AV191" s="124"/>
      <c r="AW191" s="124"/>
      <c r="AX191" s="124"/>
      <c r="AY191" s="124"/>
      <c r="AZ191" s="124"/>
      <c r="BA191" s="124"/>
      <c r="BB191" s="124"/>
      <c r="BC191" s="124"/>
      <c r="BD191" s="124"/>
      <c r="BE191" s="124"/>
      <c r="BF191" s="124"/>
      <c r="BG191" s="124"/>
    </row>
    <row r="192" spans="1:59" x14ac:dyDescent="0.25">
      <c r="A192" s="124"/>
      <c r="B192" s="1468"/>
      <c r="C192" s="1468"/>
      <c r="D192" s="124"/>
      <c r="E192" s="124"/>
      <c r="F192" s="124"/>
      <c r="G192" s="124"/>
      <c r="H192" s="124"/>
      <c r="I192" s="124"/>
      <c r="J192" s="124"/>
      <c r="K192" s="124"/>
      <c r="L192" s="124"/>
      <c r="M192" s="124"/>
      <c r="N192" s="124"/>
      <c r="O192" s="124"/>
      <c r="P192" s="124"/>
      <c r="Q192" s="124"/>
      <c r="R192" s="124"/>
      <c r="S192" s="124"/>
      <c r="T192" s="124"/>
      <c r="U192" s="124"/>
      <c r="V192" s="124"/>
      <c r="W192" s="124"/>
      <c r="X192" s="124"/>
      <c r="Y192" s="124"/>
      <c r="Z192" s="124"/>
      <c r="AA192" s="124"/>
      <c r="AB192" s="124"/>
      <c r="AC192" s="124"/>
      <c r="AD192" s="124"/>
      <c r="AE192" s="124"/>
      <c r="AF192" s="124"/>
      <c r="AG192" s="124"/>
      <c r="AH192" s="124"/>
      <c r="AI192" s="124"/>
      <c r="AJ192" s="124"/>
      <c r="AK192" s="124"/>
      <c r="AL192" s="124"/>
      <c r="AM192" s="124"/>
      <c r="AN192" s="124"/>
      <c r="AO192" s="124"/>
      <c r="AP192" s="124"/>
      <c r="AQ192" s="124"/>
      <c r="AR192" s="124"/>
      <c r="AS192" s="124"/>
      <c r="AT192" s="18" t="s">
        <v>5751</v>
      </c>
      <c r="AU192" s="124"/>
      <c r="AV192" s="124"/>
      <c r="AW192" s="124"/>
      <c r="AX192" s="124"/>
      <c r="AY192" s="124"/>
      <c r="AZ192" s="124"/>
      <c r="BA192" s="124"/>
      <c r="BB192" s="124"/>
      <c r="BC192" s="124"/>
      <c r="BD192" s="124"/>
      <c r="BE192" s="124"/>
      <c r="BF192" s="124"/>
      <c r="BG192" s="124"/>
    </row>
    <row r="193" spans="1:59" x14ac:dyDescent="0.25">
      <c r="A193" s="124"/>
      <c r="B193" s="1468"/>
      <c r="C193" s="1468"/>
      <c r="D193" s="124"/>
      <c r="E193" s="124"/>
      <c r="F193" s="124"/>
      <c r="G193" s="124"/>
      <c r="H193" s="124"/>
      <c r="I193" s="124"/>
      <c r="J193" s="124"/>
      <c r="K193" s="124"/>
      <c r="L193" s="124"/>
      <c r="M193" s="124"/>
      <c r="N193" s="124"/>
      <c r="O193" s="124"/>
      <c r="P193" s="124"/>
      <c r="Q193" s="124"/>
      <c r="R193" s="124"/>
      <c r="S193" s="124"/>
      <c r="T193" s="124"/>
      <c r="U193" s="124"/>
      <c r="V193" s="124"/>
      <c r="W193" s="124"/>
      <c r="X193" s="124"/>
      <c r="Y193" s="124"/>
      <c r="Z193" s="124"/>
      <c r="AA193" s="124"/>
      <c r="AB193" s="124"/>
      <c r="AC193" s="124"/>
      <c r="AD193" s="124"/>
      <c r="AE193" s="124"/>
      <c r="AF193" s="124"/>
      <c r="AG193" s="124"/>
      <c r="AH193" s="124"/>
      <c r="AI193" s="124"/>
      <c r="AJ193" s="124"/>
      <c r="AK193" s="124"/>
      <c r="AL193" s="124"/>
      <c r="AM193" s="124"/>
      <c r="AN193" s="124"/>
      <c r="AO193" s="124"/>
      <c r="AP193" s="124"/>
      <c r="AQ193" s="124"/>
      <c r="AR193" s="124"/>
      <c r="AS193" s="124"/>
      <c r="AT193" s="124" t="s">
        <v>5752</v>
      </c>
      <c r="AU193" s="124"/>
      <c r="AV193" s="124"/>
      <c r="AW193" s="124"/>
      <c r="AX193" s="124"/>
      <c r="AY193" s="124"/>
      <c r="AZ193" s="124"/>
      <c r="BA193" s="124"/>
      <c r="BB193" s="124"/>
      <c r="BC193" s="124"/>
      <c r="BD193" s="124"/>
      <c r="BE193" s="124"/>
      <c r="BF193" s="124"/>
      <c r="BG193" s="124"/>
    </row>
    <row r="194" spans="1:59" x14ac:dyDescent="0.25">
      <c r="A194" s="124"/>
      <c r="B194" s="1468"/>
      <c r="C194" s="1468"/>
      <c r="D194" s="124"/>
      <c r="E194" s="124"/>
      <c r="F194" s="124"/>
      <c r="G194" s="124"/>
      <c r="H194" s="124"/>
      <c r="I194" s="124"/>
      <c r="J194" s="124"/>
      <c r="K194" s="124"/>
      <c r="L194" s="124"/>
      <c r="M194" s="124"/>
      <c r="N194" s="124"/>
      <c r="O194" s="124"/>
      <c r="P194" s="124"/>
      <c r="Q194" s="124"/>
      <c r="R194" s="124"/>
      <c r="S194" s="124"/>
      <c r="T194" s="124"/>
      <c r="U194" s="124"/>
      <c r="V194" s="124"/>
      <c r="W194" s="124"/>
      <c r="X194" s="124"/>
      <c r="Y194" s="124"/>
      <c r="Z194" s="124"/>
      <c r="AA194" s="124"/>
      <c r="AB194" s="124"/>
      <c r="AC194" s="124"/>
      <c r="AD194" s="124"/>
      <c r="AE194" s="124"/>
      <c r="AF194" s="124"/>
      <c r="AG194" s="124"/>
      <c r="AH194" s="124"/>
      <c r="AI194" s="124"/>
      <c r="AJ194" s="124"/>
      <c r="AK194" s="124"/>
      <c r="AL194" s="124"/>
      <c r="AM194" s="124"/>
      <c r="AN194" s="124"/>
      <c r="AO194" s="124"/>
      <c r="AP194" s="124"/>
      <c r="AQ194" s="124"/>
      <c r="AR194" s="124"/>
      <c r="AS194" s="124"/>
      <c r="AT194" s="18" t="s">
        <v>5753</v>
      </c>
      <c r="AU194" s="124"/>
      <c r="AV194" s="124"/>
      <c r="AW194" s="124"/>
      <c r="AX194" s="124"/>
      <c r="AY194" s="124"/>
      <c r="AZ194" s="124"/>
      <c r="BA194" s="124"/>
      <c r="BB194" s="124"/>
      <c r="BC194" s="124"/>
      <c r="BD194" s="124"/>
      <c r="BE194" s="124"/>
      <c r="BF194" s="124"/>
      <c r="BG194" s="124"/>
    </row>
    <row r="195" spans="1:59" x14ac:dyDescent="0.25">
      <c r="A195" s="124"/>
      <c r="B195" s="1468"/>
      <c r="C195" s="1468"/>
      <c r="D195" s="124"/>
      <c r="E195" s="124"/>
      <c r="F195" s="124"/>
      <c r="G195" s="124"/>
      <c r="H195" s="124"/>
      <c r="I195" s="124"/>
      <c r="J195" s="124"/>
      <c r="K195" s="124"/>
      <c r="L195" s="124"/>
      <c r="M195" s="124"/>
      <c r="N195" s="124"/>
      <c r="O195" s="124"/>
      <c r="P195" s="124"/>
      <c r="Q195" s="124"/>
      <c r="R195" s="124"/>
      <c r="S195" s="124"/>
      <c r="T195" s="124"/>
      <c r="U195" s="124"/>
      <c r="V195" s="124"/>
      <c r="W195" s="124"/>
      <c r="X195" s="124"/>
      <c r="Y195" s="124"/>
      <c r="Z195" s="124"/>
      <c r="AA195" s="124"/>
      <c r="AB195" s="124"/>
      <c r="AC195" s="124"/>
      <c r="AD195" s="124"/>
      <c r="AE195" s="124"/>
      <c r="AF195" s="124"/>
      <c r="AG195" s="124"/>
      <c r="AH195" s="124"/>
      <c r="AI195" s="124"/>
      <c r="AJ195" s="124"/>
      <c r="AK195" s="124"/>
      <c r="AL195" s="124"/>
      <c r="AM195" s="124"/>
      <c r="AN195" s="124"/>
      <c r="AO195" s="124"/>
      <c r="AP195" s="124"/>
      <c r="AQ195" s="124"/>
      <c r="AR195" s="124"/>
      <c r="AS195" s="124"/>
      <c r="AT195" s="124" t="s">
        <v>5754</v>
      </c>
      <c r="AU195" s="124"/>
      <c r="AV195" s="124"/>
      <c r="AW195" s="124"/>
      <c r="AX195" s="124"/>
      <c r="AY195" s="124"/>
      <c r="AZ195" s="124"/>
      <c r="BA195" s="124"/>
      <c r="BB195" s="124"/>
      <c r="BC195" s="124"/>
      <c r="BD195" s="124"/>
      <c r="BE195" s="124"/>
      <c r="BF195" s="124"/>
      <c r="BG195" s="124"/>
    </row>
    <row r="196" spans="1:59" x14ac:dyDescent="0.25">
      <c r="A196" s="124"/>
      <c r="B196" s="1468"/>
      <c r="C196" s="1468"/>
      <c r="D196" s="124"/>
      <c r="E196" s="124"/>
      <c r="F196" s="124"/>
      <c r="G196" s="124"/>
      <c r="H196" s="124"/>
      <c r="I196" s="124"/>
      <c r="J196" s="124"/>
      <c r="K196" s="124"/>
      <c r="L196" s="124"/>
      <c r="M196" s="124"/>
      <c r="N196" s="124"/>
      <c r="O196" s="124"/>
      <c r="P196" s="124"/>
      <c r="Q196" s="124"/>
      <c r="R196" s="124"/>
      <c r="S196" s="124"/>
      <c r="T196" s="124"/>
      <c r="U196" s="124"/>
      <c r="V196" s="124"/>
      <c r="W196" s="124"/>
      <c r="X196" s="124"/>
      <c r="Y196" s="124"/>
      <c r="Z196" s="124"/>
      <c r="AA196" s="124"/>
      <c r="AB196" s="124"/>
      <c r="AC196" s="124"/>
      <c r="AD196" s="124"/>
      <c r="AE196" s="124"/>
      <c r="AF196" s="124"/>
      <c r="AG196" s="124"/>
      <c r="AH196" s="124"/>
      <c r="AI196" s="124"/>
      <c r="AJ196" s="124"/>
      <c r="AK196" s="124"/>
      <c r="AL196" s="124"/>
      <c r="AM196" s="124"/>
      <c r="AN196" s="124"/>
      <c r="AO196" s="124"/>
      <c r="AP196" s="124"/>
      <c r="AQ196" s="124"/>
      <c r="AR196" s="124"/>
      <c r="AS196" s="124"/>
      <c r="AT196" s="18" t="s">
        <v>5755</v>
      </c>
      <c r="AU196" s="124"/>
      <c r="AV196" s="124"/>
      <c r="AW196" s="124"/>
      <c r="AX196" s="124"/>
      <c r="AY196" s="124"/>
      <c r="AZ196" s="124"/>
      <c r="BA196" s="124"/>
      <c r="BB196" s="124"/>
      <c r="BC196" s="124"/>
      <c r="BD196" s="124"/>
      <c r="BE196" s="124"/>
      <c r="BF196" s="124"/>
      <c r="BG196" s="124"/>
    </row>
    <row r="197" spans="1:59" x14ac:dyDescent="0.25">
      <c r="A197" s="124"/>
      <c r="B197" s="1468"/>
      <c r="C197" s="1468"/>
      <c r="D197" s="124"/>
      <c r="E197" s="124"/>
      <c r="F197" s="124"/>
      <c r="G197" s="124"/>
      <c r="H197" s="124"/>
      <c r="I197" s="124"/>
      <c r="J197" s="124"/>
      <c r="K197" s="124"/>
      <c r="L197" s="124"/>
      <c r="M197" s="124"/>
      <c r="N197" s="124"/>
      <c r="O197" s="124"/>
      <c r="P197" s="124"/>
      <c r="Q197" s="124"/>
      <c r="R197" s="124"/>
      <c r="S197" s="124"/>
      <c r="T197" s="124"/>
      <c r="U197" s="124"/>
      <c r="V197" s="124"/>
      <c r="W197" s="124"/>
      <c r="X197" s="124"/>
      <c r="Y197" s="124"/>
      <c r="Z197" s="124"/>
      <c r="AA197" s="124"/>
      <c r="AB197" s="124"/>
      <c r="AC197" s="124"/>
      <c r="AD197" s="124"/>
      <c r="AE197" s="124"/>
      <c r="AF197" s="124"/>
      <c r="AG197" s="124"/>
      <c r="AH197" s="124"/>
      <c r="AI197" s="124"/>
      <c r="AJ197" s="124"/>
      <c r="AK197" s="124"/>
      <c r="AL197" s="124"/>
      <c r="AM197" s="124"/>
      <c r="AN197" s="124"/>
      <c r="AO197" s="124"/>
      <c r="AP197" s="124"/>
      <c r="AQ197" s="124"/>
      <c r="AR197" s="124"/>
      <c r="AS197" s="124"/>
      <c r="AT197" s="124" t="s">
        <v>5756</v>
      </c>
      <c r="AU197" s="124"/>
      <c r="AV197" s="124"/>
      <c r="AW197" s="124"/>
      <c r="AX197" s="124"/>
      <c r="AY197" s="124"/>
      <c r="AZ197" s="124"/>
      <c r="BA197" s="124"/>
      <c r="BB197" s="124"/>
      <c r="BC197" s="124"/>
      <c r="BD197" s="124"/>
      <c r="BE197" s="124"/>
      <c r="BF197" s="124"/>
      <c r="BG197" s="124"/>
    </row>
    <row r="198" spans="1:59" x14ac:dyDescent="0.25">
      <c r="A198" s="124"/>
      <c r="B198" s="1468"/>
      <c r="C198" s="1468"/>
      <c r="D198" s="124"/>
      <c r="E198" s="124"/>
      <c r="F198" s="124"/>
      <c r="G198" s="124"/>
      <c r="H198" s="124"/>
      <c r="I198" s="124"/>
      <c r="J198" s="124"/>
      <c r="K198" s="124"/>
      <c r="L198" s="124"/>
      <c r="M198" s="124"/>
      <c r="N198" s="124"/>
      <c r="O198" s="124"/>
      <c r="P198" s="124"/>
      <c r="Q198" s="124"/>
      <c r="R198" s="124"/>
      <c r="S198" s="124"/>
      <c r="T198" s="124"/>
      <c r="U198" s="124"/>
      <c r="V198" s="124"/>
      <c r="W198" s="124"/>
      <c r="X198" s="124"/>
      <c r="Y198" s="124"/>
      <c r="Z198" s="124"/>
      <c r="AA198" s="124"/>
      <c r="AB198" s="124"/>
      <c r="AC198" s="124"/>
      <c r="AD198" s="124"/>
      <c r="AE198" s="124"/>
      <c r="AF198" s="124"/>
      <c r="AG198" s="124"/>
      <c r="AH198" s="124"/>
      <c r="AI198" s="124"/>
      <c r="AJ198" s="124"/>
      <c r="AK198" s="124"/>
      <c r="AL198" s="124"/>
      <c r="AM198" s="124"/>
      <c r="AN198" s="124"/>
      <c r="AO198" s="124"/>
      <c r="AP198" s="124"/>
      <c r="AQ198" s="124"/>
      <c r="AR198" s="124"/>
      <c r="AS198" s="124"/>
      <c r="AT198" s="18" t="s">
        <v>5223</v>
      </c>
      <c r="AU198" s="124"/>
      <c r="AV198" s="124"/>
      <c r="AW198" s="124"/>
      <c r="AX198" s="124"/>
      <c r="AY198" s="124"/>
      <c r="AZ198" s="124"/>
      <c r="BA198" s="124"/>
      <c r="BB198" s="124"/>
      <c r="BC198" s="124"/>
      <c r="BD198" s="124"/>
      <c r="BE198" s="124"/>
      <c r="BF198" s="124"/>
      <c r="BG198" s="124"/>
    </row>
    <row r="199" spans="1:59" x14ac:dyDescent="0.25">
      <c r="A199" s="124"/>
      <c r="B199" s="1468"/>
      <c r="C199" s="1468"/>
      <c r="D199" s="124"/>
      <c r="E199" s="124"/>
      <c r="F199" s="124"/>
      <c r="G199" s="124"/>
      <c r="H199" s="124"/>
      <c r="I199" s="124"/>
      <c r="J199" s="124"/>
      <c r="K199" s="124"/>
      <c r="L199" s="124"/>
      <c r="M199" s="124"/>
      <c r="N199" s="124"/>
      <c r="O199" s="124"/>
      <c r="P199" s="124"/>
      <c r="Q199" s="124"/>
      <c r="R199" s="124"/>
      <c r="S199" s="124"/>
      <c r="T199" s="124"/>
      <c r="U199" s="124"/>
      <c r="V199" s="124"/>
      <c r="W199" s="124"/>
      <c r="X199" s="124"/>
      <c r="Y199" s="124"/>
      <c r="Z199" s="124"/>
      <c r="AA199" s="124"/>
      <c r="AB199" s="124"/>
      <c r="AC199" s="124"/>
      <c r="AD199" s="124"/>
      <c r="AE199" s="124"/>
      <c r="AF199" s="124"/>
      <c r="AG199" s="124"/>
      <c r="AH199" s="124"/>
      <c r="AI199" s="124"/>
      <c r="AJ199" s="124"/>
      <c r="AK199" s="124"/>
      <c r="AL199" s="124"/>
      <c r="AM199" s="124"/>
      <c r="AN199" s="124"/>
      <c r="AO199" s="124"/>
      <c r="AP199" s="124"/>
      <c r="AQ199" s="124"/>
      <c r="AR199" s="124"/>
      <c r="AS199" s="124"/>
      <c r="AT199" s="124" t="s">
        <v>5481</v>
      </c>
      <c r="AU199" s="124"/>
      <c r="AV199" s="124"/>
      <c r="AW199" s="124"/>
      <c r="AX199" s="124"/>
      <c r="AY199" s="124"/>
      <c r="AZ199" s="124"/>
      <c r="BA199" s="124"/>
      <c r="BB199" s="124"/>
      <c r="BC199" s="124"/>
      <c r="BD199" s="124"/>
      <c r="BE199" s="124"/>
      <c r="BF199" s="124"/>
      <c r="BG199" s="124"/>
    </row>
    <row r="200" spans="1:59" x14ac:dyDescent="0.25">
      <c r="A200" s="124"/>
      <c r="B200" s="1468"/>
      <c r="C200" s="1468"/>
      <c r="D200" s="124"/>
      <c r="E200" s="124"/>
      <c r="F200" s="124"/>
      <c r="G200" s="124"/>
      <c r="H200" s="124"/>
      <c r="I200" s="124"/>
      <c r="J200" s="124"/>
      <c r="K200" s="124"/>
      <c r="L200" s="124"/>
      <c r="M200" s="124"/>
      <c r="N200" s="124"/>
      <c r="O200" s="124"/>
      <c r="P200" s="124"/>
      <c r="Q200" s="124"/>
      <c r="R200" s="124"/>
      <c r="S200" s="124"/>
      <c r="T200" s="124"/>
      <c r="U200" s="124"/>
      <c r="V200" s="124"/>
      <c r="W200" s="124"/>
      <c r="X200" s="124"/>
      <c r="Y200" s="124"/>
      <c r="Z200" s="124"/>
      <c r="AA200" s="124"/>
      <c r="AB200" s="124"/>
      <c r="AC200" s="124"/>
      <c r="AD200" s="124"/>
      <c r="AE200" s="124"/>
      <c r="AF200" s="124"/>
      <c r="AG200" s="124"/>
      <c r="AH200" s="124"/>
      <c r="AI200" s="124"/>
      <c r="AJ200" s="124"/>
      <c r="AK200" s="124"/>
      <c r="AL200" s="124"/>
      <c r="AM200" s="124"/>
      <c r="AN200" s="124"/>
      <c r="AO200" s="124"/>
      <c r="AP200" s="124"/>
      <c r="AQ200" s="124"/>
      <c r="AR200" s="124"/>
      <c r="AS200" s="124"/>
      <c r="AT200" s="18" t="s">
        <v>5757</v>
      </c>
      <c r="AU200" s="124"/>
      <c r="AV200" s="124"/>
      <c r="AW200" s="124"/>
      <c r="AX200" s="124"/>
      <c r="AY200" s="124"/>
      <c r="AZ200" s="124"/>
      <c r="BA200" s="124"/>
      <c r="BB200" s="124"/>
      <c r="BC200" s="124"/>
      <c r="BD200" s="124"/>
      <c r="BE200" s="124"/>
      <c r="BF200" s="124"/>
      <c r="BG200" s="124"/>
    </row>
    <row r="201" spans="1:59" x14ac:dyDescent="0.25">
      <c r="A201" s="124"/>
      <c r="B201" s="1468"/>
      <c r="C201" s="1468"/>
      <c r="D201" s="124"/>
      <c r="E201" s="124"/>
      <c r="F201" s="124"/>
      <c r="G201" s="124"/>
      <c r="H201" s="124"/>
      <c r="I201" s="124"/>
      <c r="J201" s="124"/>
      <c r="K201" s="124"/>
      <c r="L201" s="124"/>
      <c r="M201" s="124"/>
      <c r="N201" s="124"/>
      <c r="O201" s="124"/>
      <c r="P201" s="124"/>
      <c r="Q201" s="124"/>
      <c r="R201" s="124"/>
      <c r="S201" s="124"/>
      <c r="T201" s="124"/>
      <c r="U201" s="124"/>
      <c r="V201" s="124"/>
      <c r="W201" s="124"/>
      <c r="X201" s="124"/>
      <c r="Y201" s="124"/>
      <c r="Z201" s="124"/>
      <c r="AA201" s="124"/>
      <c r="AB201" s="124"/>
      <c r="AC201" s="124"/>
      <c r="AD201" s="124"/>
      <c r="AE201" s="124"/>
      <c r="AF201" s="124"/>
      <c r="AG201" s="124"/>
      <c r="AH201" s="124"/>
      <c r="AI201" s="124"/>
      <c r="AJ201" s="124"/>
      <c r="AK201" s="124"/>
      <c r="AL201" s="124"/>
      <c r="AM201" s="124"/>
      <c r="AN201" s="124"/>
      <c r="AO201" s="124"/>
      <c r="AP201" s="124"/>
      <c r="AQ201" s="124"/>
      <c r="AR201" s="124"/>
      <c r="AS201" s="124"/>
      <c r="AT201" s="124" t="s">
        <v>5758</v>
      </c>
      <c r="AU201" s="124"/>
      <c r="AV201" s="124"/>
      <c r="AW201" s="124"/>
      <c r="AX201" s="124"/>
      <c r="AY201" s="124"/>
      <c r="AZ201" s="124"/>
      <c r="BA201" s="124"/>
      <c r="BB201" s="124"/>
      <c r="BC201" s="124"/>
      <c r="BD201" s="124"/>
      <c r="BE201" s="124"/>
      <c r="BF201" s="124"/>
      <c r="BG201" s="124"/>
    </row>
    <row r="202" spans="1:59" x14ac:dyDescent="0.25">
      <c r="A202" s="124"/>
      <c r="B202" s="1468"/>
      <c r="C202" s="1468"/>
      <c r="D202" s="124"/>
      <c r="E202" s="124"/>
      <c r="F202" s="124"/>
      <c r="G202" s="124"/>
      <c r="H202" s="124"/>
      <c r="I202" s="124"/>
      <c r="J202" s="124"/>
      <c r="K202" s="124"/>
      <c r="L202" s="124"/>
      <c r="M202" s="124"/>
      <c r="N202" s="124"/>
      <c r="O202" s="124"/>
      <c r="P202" s="124"/>
      <c r="Q202" s="124"/>
      <c r="R202" s="124"/>
      <c r="S202" s="124"/>
      <c r="T202" s="124"/>
      <c r="U202" s="124"/>
      <c r="V202" s="124"/>
      <c r="W202" s="124"/>
      <c r="X202" s="124"/>
      <c r="Y202" s="124"/>
      <c r="Z202" s="124"/>
      <c r="AA202" s="124"/>
      <c r="AB202" s="124"/>
      <c r="AC202" s="124"/>
      <c r="AD202" s="124"/>
      <c r="AE202" s="124"/>
      <c r="AF202" s="124"/>
      <c r="AG202" s="124"/>
      <c r="AH202" s="124"/>
      <c r="AI202" s="124"/>
      <c r="AJ202" s="124"/>
      <c r="AK202" s="124"/>
      <c r="AL202" s="124"/>
      <c r="AM202" s="124"/>
      <c r="AN202" s="124"/>
      <c r="AO202" s="124"/>
      <c r="AP202" s="124"/>
      <c r="AQ202" s="124"/>
      <c r="AR202" s="124"/>
      <c r="AS202" s="124"/>
      <c r="AT202" s="18" t="s">
        <v>5228</v>
      </c>
      <c r="AU202" s="124"/>
      <c r="AV202" s="124"/>
      <c r="AW202" s="124"/>
      <c r="AX202" s="124"/>
      <c r="AY202" s="124"/>
      <c r="AZ202" s="124"/>
      <c r="BA202" s="124"/>
      <c r="BB202" s="124"/>
      <c r="BC202" s="124"/>
      <c r="BD202" s="124"/>
      <c r="BE202" s="124"/>
      <c r="BF202" s="124"/>
      <c r="BG202" s="124"/>
    </row>
    <row r="203" spans="1:59" x14ac:dyDescent="0.25">
      <c r="A203" s="124"/>
      <c r="B203" s="1468"/>
      <c r="C203" s="1468"/>
      <c r="D203" s="124"/>
      <c r="E203" s="124"/>
      <c r="F203" s="124"/>
      <c r="G203" s="124"/>
      <c r="H203" s="124"/>
      <c r="I203" s="124"/>
      <c r="J203" s="124"/>
      <c r="K203" s="124"/>
      <c r="L203" s="124"/>
      <c r="M203" s="124"/>
      <c r="N203" s="124"/>
      <c r="O203" s="124"/>
      <c r="P203" s="124"/>
      <c r="Q203" s="124"/>
      <c r="R203" s="124"/>
      <c r="S203" s="124"/>
      <c r="T203" s="124"/>
      <c r="U203" s="124"/>
      <c r="V203" s="124"/>
      <c r="W203" s="124"/>
      <c r="X203" s="124"/>
      <c r="Y203" s="124"/>
      <c r="Z203" s="124"/>
      <c r="AA203" s="124"/>
      <c r="AB203" s="124"/>
      <c r="AC203" s="124"/>
      <c r="AD203" s="124"/>
      <c r="AE203" s="124"/>
      <c r="AF203" s="124"/>
      <c r="AG203" s="124"/>
      <c r="AH203" s="124"/>
      <c r="AI203" s="124"/>
      <c r="AJ203" s="124"/>
      <c r="AK203" s="124"/>
      <c r="AL203" s="124"/>
      <c r="AM203" s="124"/>
      <c r="AN203" s="124"/>
      <c r="AO203" s="124"/>
      <c r="AP203" s="124"/>
      <c r="AQ203" s="124"/>
      <c r="AR203" s="124"/>
      <c r="AS203" s="124"/>
      <c r="AT203" s="124" t="s">
        <v>5759</v>
      </c>
      <c r="AU203" s="124"/>
      <c r="AV203" s="124"/>
      <c r="AW203" s="124"/>
      <c r="AX203" s="124"/>
      <c r="AY203" s="124"/>
      <c r="AZ203" s="124"/>
      <c r="BA203" s="124"/>
      <c r="BB203" s="124"/>
      <c r="BC203" s="124"/>
      <c r="BD203" s="124"/>
      <c r="BE203" s="124"/>
      <c r="BF203" s="124"/>
      <c r="BG203" s="124"/>
    </row>
    <row r="204" spans="1:59" x14ac:dyDescent="0.25">
      <c r="A204" s="124"/>
      <c r="B204" s="1468"/>
      <c r="C204" s="1468"/>
      <c r="D204" s="124"/>
      <c r="E204" s="124"/>
      <c r="F204" s="124"/>
      <c r="G204" s="124"/>
      <c r="H204" s="124"/>
      <c r="I204" s="124"/>
      <c r="J204" s="124"/>
      <c r="K204" s="124"/>
      <c r="L204" s="124"/>
      <c r="M204" s="124"/>
      <c r="N204" s="124"/>
      <c r="O204" s="124"/>
      <c r="P204" s="124"/>
      <c r="Q204" s="124"/>
      <c r="R204" s="124"/>
      <c r="S204" s="124"/>
      <c r="T204" s="124"/>
      <c r="U204" s="124"/>
      <c r="V204" s="124"/>
      <c r="W204" s="124"/>
      <c r="X204" s="124"/>
      <c r="Y204" s="124"/>
      <c r="Z204" s="124"/>
      <c r="AA204" s="124"/>
      <c r="AB204" s="124"/>
      <c r="AC204" s="124"/>
      <c r="AD204" s="124"/>
      <c r="AE204" s="124"/>
      <c r="AF204" s="124"/>
      <c r="AG204" s="124"/>
      <c r="AH204" s="124"/>
      <c r="AI204" s="124"/>
      <c r="AJ204" s="124"/>
      <c r="AK204" s="124"/>
      <c r="AL204" s="124"/>
      <c r="AM204" s="124"/>
      <c r="AN204" s="124"/>
      <c r="AO204" s="124"/>
      <c r="AP204" s="124"/>
      <c r="AQ204" s="124"/>
      <c r="AR204" s="124"/>
      <c r="AS204" s="124"/>
      <c r="AT204" s="18" t="s">
        <v>5760</v>
      </c>
      <c r="AU204" s="124"/>
      <c r="AV204" s="124"/>
      <c r="AW204" s="124"/>
      <c r="AX204" s="124"/>
      <c r="AY204" s="124"/>
      <c r="AZ204" s="124"/>
      <c r="BA204" s="124"/>
      <c r="BB204" s="124"/>
      <c r="BC204" s="124"/>
      <c r="BD204" s="124"/>
      <c r="BE204" s="124"/>
      <c r="BF204" s="124"/>
      <c r="BG204" s="124"/>
    </row>
    <row r="205" spans="1:59" x14ac:dyDescent="0.25">
      <c r="A205" s="124"/>
      <c r="B205" s="1468"/>
      <c r="C205" s="1468"/>
      <c r="D205" s="124"/>
      <c r="E205" s="124"/>
      <c r="F205" s="124"/>
      <c r="G205" s="124"/>
      <c r="H205" s="124"/>
      <c r="I205" s="124"/>
      <c r="J205" s="124"/>
      <c r="K205" s="124"/>
      <c r="L205" s="124"/>
      <c r="M205" s="124"/>
      <c r="N205" s="124"/>
      <c r="O205" s="124"/>
      <c r="P205" s="124"/>
      <c r="Q205" s="124"/>
      <c r="R205" s="124"/>
      <c r="S205" s="124"/>
      <c r="T205" s="124"/>
      <c r="U205" s="124"/>
      <c r="V205" s="124"/>
      <c r="W205" s="124"/>
      <c r="X205" s="124"/>
      <c r="Y205" s="124"/>
      <c r="Z205" s="124"/>
      <c r="AA205" s="124"/>
      <c r="AB205" s="124"/>
      <c r="AC205" s="124"/>
      <c r="AD205" s="124"/>
      <c r="AE205" s="124"/>
      <c r="AF205" s="124"/>
      <c r="AG205" s="124"/>
      <c r="AH205" s="124"/>
      <c r="AI205" s="124"/>
      <c r="AJ205" s="124"/>
      <c r="AK205" s="124"/>
      <c r="AL205" s="124"/>
      <c r="AM205" s="124"/>
      <c r="AN205" s="124"/>
      <c r="AO205" s="124"/>
      <c r="AP205" s="124"/>
      <c r="AQ205" s="124"/>
      <c r="AR205" s="124"/>
      <c r="AS205" s="124"/>
      <c r="AT205" s="124" t="s">
        <v>5761</v>
      </c>
      <c r="AU205" s="124"/>
      <c r="AV205" s="124"/>
      <c r="AW205" s="124"/>
      <c r="AX205" s="124"/>
      <c r="AY205" s="124"/>
      <c r="AZ205" s="124"/>
      <c r="BA205" s="124"/>
      <c r="BB205" s="124"/>
      <c r="BC205" s="124"/>
      <c r="BD205" s="124"/>
      <c r="BE205" s="124"/>
      <c r="BF205" s="124"/>
      <c r="BG205" s="124"/>
    </row>
    <row r="206" spans="1:59" x14ac:dyDescent="0.25">
      <c r="A206" s="124"/>
      <c r="B206" s="1468"/>
      <c r="C206" s="1468"/>
      <c r="D206" s="124"/>
      <c r="E206" s="124"/>
      <c r="F206" s="124"/>
      <c r="G206" s="124"/>
      <c r="H206" s="124"/>
      <c r="I206" s="124"/>
      <c r="J206" s="124"/>
      <c r="K206" s="124"/>
      <c r="L206" s="124"/>
      <c r="M206" s="124"/>
      <c r="N206" s="124"/>
      <c r="O206" s="124"/>
      <c r="P206" s="124"/>
      <c r="Q206" s="124"/>
      <c r="R206" s="124"/>
      <c r="S206" s="124"/>
      <c r="T206" s="124"/>
      <c r="U206" s="124"/>
      <c r="V206" s="124"/>
      <c r="W206" s="124"/>
      <c r="X206" s="124"/>
      <c r="Y206" s="124"/>
      <c r="Z206" s="124"/>
      <c r="AA206" s="124"/>
      <c r="AB206" s="124"/>
      <c r="AC206" s="124"/>
      <c r="AD206" s="124"/>
      <c r="AE206" s="124"/>
      <c r="AF206" s="124"/>
      <c r="AG206" s="124"/>
      <c r="AH206" s="124"/>
      <c r="AI206" s="124"/>
      <c r="AJ206" s="124"/>
      <c r="AK206" s="124"/>
      <c r="AL206" s="124"/>
      <c r="AM206" s="124"/>
      <c r="AN206" s="124"/>
      <c r="AO206" s="124"/>
      <c r="AP206" s="124"/>
      <c r="AQ206" s="124"/>
      <c r="AR206" s="124"/>
      <c r="AS206" s="124"/>
      <c r="AT206" s="18" t="s">
        <v>5762</v>
      </c>
      <c r="AU206" s="124"/>
      <c r="AV206" s="124"/>
      <c r="AW206" s="124"/>
      <c r="AX206" s="124"/>
      <c r="AY206" s="124"/>
      <c r="AZ206" s="124"/>
      <c r="BA206" s="124"/>
      <c r="BB206" s="124"/>
      <c r="BC206" s="124"/>
      <c r="BD206" s="124"/>
      <c r="BE206" s="124"/>
      <c r="BF206" s="124"/>
      <c r="BG206" s="124"/>
    </row>
    <row r="207" spans="1:59" x14ac:dyDescent="0.25">
      <c r="A207" s="124"/>
      <c r="B207" s="1468"/>
      <c r="C207" s="1468"/>
      <c r="D207" s="124"/>
      <c r="E207" s="124"/>
      <c r="F207" s="124"/>
      <c r="G207" s="124"/>
      <c r="H207" s="124"/>
      <c r="I207" s="124"/>
      <c r="J207" s="124"/>
      <c r="K207" s="124"/>
      <c r="L207" s="124"/>
      <c r="M207" s="124"/>
      <c r="N207" s="124"/>
      <c r="O207" s="124"/>
      <c r="P207" s="124"/>
      <c r="Q207" s="124"/>
      <c r="R207" s="124"/>
      <c r="S207" s="124"/>
      <c r="T207" s="124"/>
      <c r="U207" s="124"/>
      <c r="V207" s="124"/>
      <c r="W207" s="124"/>
      <c r="X207" s="124"/>
      <c r="Y207" s="124"/>
      <c r="Z207" s="124"/>
      <c r="AA207" s="124"/>
      <c r="AB207" s="124"/>
      <c r="AC207" s="124"/>
      <c r="AD207" s="124"/>
      <c r="AE207" s="124"/>
      <c r="AF207" s="124"/>
      <c r="AG207" s="124"/>
      <c r="AH207" s="124"/>
      <c r="AI207" s="124"/>
      <c r="AJ207" s="124"/>
      <c r="AK207" s="124"/>
      <c r="AL207" s="124"/>
      <c r="AM207" s="124"/>
      <c r="AN207" s="124"/>
      <c r="AO207" s="124"/>
      <c r="AP207" s="124"/>
      <c r="AQ207" s="124"/>
      <c r="AR207" s="124"/>
      <c r="AS207" s="124"/>
      <c r="AT207" s="124" t="s">
        <v>5763</v>
      </c>
      <c r="AU207" s="124"/>
      <c r="AV207" s="124"/>
      <c r="AW207" s="124"/>
      <c r="AX207" s="124"/>
      <c r="AY207" s="124"/>
      <c r="AZ207" s="124"/>
      <c r="BA207" s="124"/>
      <c r="BB207" s="124"/>
      <c r="BC207" s="124"/>
      <c r="BD207" s="124"/>
      <c r="BE207" s="124"/>
      <c r="BF207" s="124"/>
      <c r="BG207" s="124"/>
    </row>
    <row r="208" spans="1:59" x14ac:dyDescent="0.25">
      <c r="A208" s="124"/>
      <c r="B208" s="1468"/>
      <c r="C208" s="1468"/>
      <c r="D208" s="124"/>
      <c r="E208" s="124"/>
      <c r="F208" s="124"/>
      <c r="G208" s="124"/>
      <c r="H208" s="124"/>
      <c r="I208" s="124"/>
      <c r="J208" s="124"/>
      <c r="K208" s="124"/>
      <c r="L208" s="124"/>
      <c r="M208" s="124"/>
      <c r="N208" s="124"/>
      <c r="O208" s="124"/>
      <c r="P208" s="124"/>
      <c r="Q208" s="124"/>
      <c r="R208" s="124"/>
      <c r="S208" s="124"/>
      <c r="T208" s="124"/>
      <c r="U208" s="124"/>
      <c r="V208" s="124"/>
      <c r="W208" s="124"/>
      <c r="X208" s="124"/>
      <c r="Y208" s="124"/>
      <c r="Z208" s="124"/>
      <c r="AA208" s="124"/>
      <c r="AB208" s="124"/>
      <c r="AC208" s="124"/>
      <c r="AD208" s="124"/>
      <c r="AE208" s="124"/>
      <c r="AF208" s="124"/>
      <c r="AG208" s="124"/>
      <c r="AH208" s="124"/>
      <c r="AI208" s="124"/>
      <c r="AJ208" s="124"/>
      <c r="AK208" s="124"/>
      <c r="AL208" s="124"/>
      <c r="AM208" s="124"/>
      <c r="AN208" s="124"/>
      <c r="AO208" s="124"/>
      <c r="AP208" s="124"/>
      <c r="AQ208" s="124"/>
      <c r="AR208" s="124"/>
      <c r="AS208" s="124"/>
      <c r="AT208" s="18" t="s">
        <v>5764</v>
      </c>
      <c r="AU208" s="124"/>
      <c r="AV208" s="124"/>
      <c r="AW208" s="124"/>
      <c r="AX208" s="124"/>
      <c r="AY208" s="124"/>
      <c r="AZ208" s="124"/>
      <c r="BA208" s="124"/>
      <c r="BB208" s="124"/>
      <c r="BC208" s="124"/>
      <c r="BD208" s="124"/>
      <c r="BE208" s="124"/>
      <c r="BF208" s="124"/>
      <c r="BG208" s="124"/>
    </row>
    <row r="209" spans="1:59" x14ac:dyDescent="0.25">
      <c r="A209" s="124"/>
      <c r="B209" s="1468"/>
      <c r="C209" s="1468"/>
      <c r="D209" s="124"/>
      <c r="E209" s="124"/>
      <c r="F209" s="124"/>
      <c r="G209" s="124"/>
      <c r="H209" s="124"/>
      <c r="I209" s="124"/>
      <c r="J209" s="124"/>
      <c r="K209" s="124"/>
      <c r="L209" s="124"/>
      <c r="M209" s="124"/>
      <c r="N209" s="124"/>
      <c r="O209" s="124"/>
      <c r="P209" s="124"/>
      <c r="Q209" s="124"/>
      <c r="R209" s="124"/>
      <c r="S209" s="124"/>
      <c r="T209" s="124"/>
      <c r="U209" s="124"/>
      <c r="V209" s="124"/>
      <c r="W209" s="124"/>
      <c r="X209" s="124"/>
      <c r="Y209" s="124"/>
      <c r="Z209" s="124"/>
      <c r="AA209" s="124"/>
      <c r="AB209" s="124"/>
      <c r="AC209" s="124"/>
      <c r="AD209" s="124"/>
      <c r="AE209" s="124"/>
      <c r="AF209" s="124"/>
      <c r="AG209" s="124"/>
      <c r="AH209" s="124"/>
      <c r="AI209" s="124"/>
      <c r="AJ209" s="124"/>
      <c r="AK209" s="124"/>
      <c r="AL209" s="124"/>
      <c r="AM209" s="124"/>
      <c r="AN209" s="124"/>
      <c r="AO209" s="124"/>
      <c r="AP209" s="124"/>
      <c r="AQ209" s="124"/>
      <c r="AR209" s="124"/>
      <c r="AS209" s="124"/>
      <c r="AT209" s="124" t="s">
        <v>5765</v>
      </c>
      <c r="AU209" s="124"/>
      <c r="AV209" s="124"/>
      <c r="AW209" s="124"/>
      <c r="AX209" s="124"/>
      <c r="AY209" s="124"/>
      <c r="AZ209" s="124"/>
      <c r="BA209" s="124"/>
      <c r="BB209" s="124"/>
      <c r="BC209" s="124"/>
      <c r="BD209" s="124"/>
      <c r="BE209" s="124"/>
      <c r="BF209" s="124"/>
      <c r="BG209" s="124"/>
    </row>
    <row r="210" spans="1:59" x14ac:dyDescent="0.25">
      <c r="A210" s="124"/>
      <c r="B210" s="1468"/>
      <c r="C210" s="1468"/>
      <c r="D210" s="124"/>
      <c r="E210" s="124"/>
      <c r="F210" s="124"/>
      <c r="G210" s="124"/>
      <c r="H210" s="124"/>
      <c r="I210" s="124"/>
      <c r="J210" s="124"/>
      <c r="K210" s="124"/>
      <c r="L210" s="124"/>
      <c r="M210" s="124"/>
      <c r="N210" s="124"/>
      <c r="O210" s="124"/>
      <c r="P210" s="124"/>
      <c r="Q210" s="124"/>
      <c r="R210" s="124"/>
      <c r="S210" s="124"/>
      <c r="T210" s="124"/>
      <c r="U210" s="124"/>
      <c r="V210" s="124"/>
      <c r="W210" s="124"/>
      <c r="X210" s="124"/>
      <c r="Y210" s="124"/>
      <c r="Z210" s="124"/>
      <c r="AA210" s="124"/>
      <c r="AB210" s="124"/>
      <c r="AC210" s="124"/>
      <c r="AD210" s="124"/>
      <c r="AE210" s="124"/>
      <c r="AF210" s="124"/>
      <c r="AG210" s="124"/>
      <c r="AH210" s="124"/>
      <c r="AI210" s="124"/>
      <c r="AJ210" s="124"/>
      <c r="AK210" s="124"/>
      <c r="AL210" s="124"/>
      <c r="AM210" s="124"/>
      <c r="AN210" s="124"/>
      <c r="AO210" s="124"/>
      <c r="AP210" s="124"/>
      <c r="AQ210" s="124"/>
      <c r="AR210" s="124"/>
      <c r="AS210" s="124"/>
      <c r="AT210" s="18" t="s">
        <v>5766</v>
      </c>
      <c r="AU210" s="124"/>
      <c r="AV210" s="124"/>
      <c r="AW210" s="124"/>
      <c r="AX210" s="124"/>
      <c r="AY210" s="124"/>
      <c r="AZ210" s="124"/>
      <c r="BA210" s="124"/>
      <c r="BB210" s="124"/>
      <c r="BC210" s="124"/>
      <c r="BD210" s="124"/>
      <c r="BE210" s="124"/>
      <c r="BF210" s="124"/>
      <c r="BG210" s="124"/>
    </row>
    <row r="211" spans="1:59" x14ac:dyDescent="0.25">
      <c r="A211" s="124"/>
      <c r="B211" s="1468"/>
      <c r="C211" s="1468"/>
      <c r="D211" s="124"/>
      <c r="E211" s="124"/>
      <c r="F211" s="124"/>
      <c r="G211" s="124"/>
      <c r="H211" s="124"/>
      <c r="I211" s="124"/>
      <c r="J211" s="124"/>
      <c r="K211" s="124"/>
      <c r="L211" s="124"/>
      <c r="M211" s="124"/>
      <c r="N211" s="124"/>
      <c r="O211" s="124"/>
      <c r="P211" s="124"/>
      <c r="Q211" s="124"/>
      <c r="R211" s="124"/>
      <c r="S211" s="124"/>
      <c r="T211" s="124"/>
      <c r="U211" s="124"/>
      <c r="V211" s="124"/>
      <c r="W211" s="124"/>
      <c r="X211" s="124"/>
      <c r="Y211" s="124"/>
      <c r="Z211" s="124"/>
      <c r="AA211" s="124"/>
      <c r="AB211" s="124"/>
      <c r="AC211" s="124"/>
      <c r="AD211" s="124"/>
      <c r="AE211" s="124"/>
      <c r="AF211" s="124"/>
      <c r="AG211" s="124"/>
      <c r="AH211" s="124"/>
      <c r="AI211" s="124"/>
      <c r="AJ211" s="124"/>
      <c r="AK211" s="124"/>
      <c r="AL211" s="124"/>
      <c r="AM211" s="124"/>
      <c r="AN211" s="124"/>
      <c r="AO211" s="124"/>
      <c r="AP211" s="124"/>
      <c r="AQ211" s="124"/>
      <c r="AR211" s="124"/>
      <c r="AS211" s="124"/>
      <c r="AT211" s="124" t="s">
        <v>5269</v>
      </c>
      <c r="AU211" s="124"/>
      <c r="AV211" s="124"/>
      <c r="AW211" s="124"/>
      <c r="AX211" s="124"/>
      <c r="AY211" s="124"/>
      <c r="AZ211" s="124"/>
      <c r="BA211" s="124"/>
      <c r="BB211" s="124"/>
      <c r="BC211" s="124"/>
      <c r="BD211" s="124"/>
      <c r="BE211" s="124"/>
      <c r="BF211" s="124"/>
      <c r="BG211" s="124"/>
    </row>
    <row r="212" spans="1:59" x14ac:dyDescent="0.25">
      <c r="A212" s="124"/>
      <c r="B212" s="1468"/>
      <c r="C212" s="1468"/>
      <c r="D212" s="124"/>
      <c r="E212" s="124"/>
      <c r="F212" s="124"/>
      <c r="G212" s="124"/>
      <c r="H212" s="124"/>
      <c r="I212" s="124"/>
      <c r="J212" s="124"/>
      <c r="K212" s="124"/>
      <c r="L212" s="124"/>
      <c r="M212" s="124"/>
      <c r="N212" s="124"/>
      <c r="O212" s="124"/>
      <c r="P212" s="124"/>
      <c r="Q212" s="124"/>
      <c r="R212" s="124"/>
      <c r="S212" s="124"/>
      <c r="T212" s="124"/>
      <c r="U212" s="124"/>
      <c r="V212" s="124"/>
      <c r="W212" s="124"/>
      <c r="X212" s="124"/>
      <c r="Y212" s="124"/>
      <c r="Z212" s="124"/>
      <c r="AA212" s="124"/>
      <c r="AB212" s="124"/>
      <c r="AC212" s="124"/>
      <c r="AD212" s="124"/>
      <c r="AE212" s="124"/>
      <c r="AF212" s="124"/>
      <c r="AG212" s="124"/>
      <c r="AH212" s="124"/>
      <c r="AI212" s="124"/>
      <c r="AJ212" s="124"/>
      <c r="AK212" s="124"/>
      <c r="AL212" s="124"/>
      <c r="AM212" s="124"/>
      <c r="AN212" s="124"/>
      <c r="AO212" s="124"/>
      <c r="AP212" s="124"/>
      <c r="AQ212" s="124"/>
      <c r="AR212" s="124"/>
      <c r="AS212" s="124"/>
      <c r="AT212" s="18" t="s">
        <v>4686</v>
      </c>
      <c r="AU212" s="124"/>
      <c r="AV212" s="124"/>
      <c r="AW212" s="124"/>
      <c r="AX212" s="124"/>
      <c r="AY212" s="124"/>
      <c r="AZ212" s="124"/>
      <c r="BA212" s="124"/>
      <c r="BB212" s="124"/>
      <c r="BC212" s="124"/>
      <c r="BD212" s="124"/>
      <c r="BE212" s="124"/>
      <c r="BF212" s="124"/>
      <c r="BG212" s="124"/>
    </row>
    <row r="213" spans="1:59" x14ac:dyDescent="0.25">
      <c r="A213" s="124"/>
      <c r="B213" s="1468"/>
      <c r="C213" s="1468"/>
      <c r="D213" s="124"/>
      <c r="E213" s="124"/>
      <c r="F213" s="124"/>
      <c r="G213" s="124"/>
      <c r="H213" s="124"/>
      <c r="I213" s="124"/>
      <c r="J213" s="124"/>
      <c r="K213" s="124"/>
      <c r="L213" s="124"/>
      <c r="M213" s="124"/>
      <c r="N213" s="124"/>
      <c r="O213" s="124"/>
      <c r="P213" s="124"/>
      <c r="Q213" s="124"/>
      <c r="R213" s="124"/>
      <c r="S213" s="124"/>
      <c r="T213" s="124"/>
      <c r="U213" s="124"/>
      <c r="V213" s="124"/>
      <c r="W213" s="124"/>
      <c r="X213" s="124"/>
      <c r="Y213" s="124"/>
      <c r="Z213" s="124"/>
      <c r="AA213" s="124"/>
      <c r="AB213" s="124"/>
      <c r="AC213" s="124"/>
      <c r="AD213" s="124"/>
      <c r="AE213" s="124"/>
      <c r="AF213" s="124"/>
      <c r="AG213" s="124"/>
      <c r="AH213" s="124"/>
      <c r="AI213" s="124"/>
      <c r="AJ213" s="124"/>
      <c r="AK213" s="124"/>
      <c r="AL213" s="124"/>
      <c r="AM213" s="124"/>
      <c r="AN213" s="124"/>
      <c r="AO213" s="124"/>
      <c r="AP213" s="124"/>
      <c r="AQ213" s="124"/>
      <c r="AR213" s="124"/>
      <c r="AS213" s="124"/>
      <c r="AT213" s="124" t="s">
        <v>5365</v>
      </c>
      <c r="AU213" s="124"/>
      <c r="AV213" s="124"/>
      <c r="AW213" s="124"/>
      <c r="AX213" s="124"/>
      <c r="AY213" s="124"/>
      <c r="AZ213" s="124"/>
      <c r="BA213" s="124"/>
      <c r="BB213" s="124"/>
      <c r="BC213" s="124"/>
      <c r="BD213" s="124"/>
      <c r="BE213" s="124"/>
      <c r="BF213" s="124"/>
      <c r="BG213" s="124"/>
    </row>
    <row r="214" spans="1:59" x14ac:dyDescent="0.25">
      <c r="A214" s="124"/>
      <c r="B214" s="1468"/>
      <c r="C214" s="1468"/>
      <c r="D214" s="124"/>
      <c r="E214" s="124"/>
      <c r="F214" s="124"/>
      <c r="G214" s="124"/>
      <c r="H214" s="124"/>
      <c r="I214" s="124"/>
      <c r="J214" s="124"/>
      <c r="K214" s="124"/>
      <c r="L214" s="124"/>
      <c r="M214" s="124"/>
      <c r="N214" s="124"/>
      <c r="O214" s="124"/>
      <c r="P214" s="124"/>
      <c r="Q214" s="124"/>
      <c r="R214" s="124"/>
      <c r="S214" s="124"/>
      <c r="T214" s="124"/>
      <c r="U214" s="124"/>
      <c r="V214" s="124"/>
      <c r="W214" s="124"/>
      <c r="X214" s="124"/>
      <c r="Y214" s="124"/>
      <c r="Z214" s="124"/>
      <c r="AA214" s="124"/>
      <c r="AB214" s="124"/>
      <c r="AC214" s="124"/>
      <c r="AD214" s="124"/>
      <c r="AE214" s="124"/>
      <c r="AF214" s="124"/>
      <c r="AG214" s="124"/>
      <c r="AH214" s="124"/>
      <c r="AI214" s="124"/>
      <c r="AJ214" s="124"/>
      <c r="AK214" s="124"/>
      <c r="AL214" s="124"/>
      <c r="AM214" s="124"/>
      <c r="AN214" s="124"/>
      <c r="AO214" s="124"/>
      <c r="AP214" s="124"/>
      <c r="AQ214" s="124"/>
      <c r="AR214" s="124"/>
      <c r="AS214" s="124"/>
      <c r="AT214" s="18" t="s">
        <v>5767</v>
      </c>
      <c r="AU214" s="124"/>
      <c r="AV214" s="124"/>
      <c r="AW214" s="124"/>
      <c r="AX214" s="124"/>
      <c r="AY214" s="124"/>
      <c r="AZ214" s="124"/>
      <c r="BA214" s="124"/>
      <c r="BB214" s="124"/>
      <c r="BC214" s="124"/>
      <c r="BD214" s="124"/>
      <c r="BE214" s="124"/>
      <c r="BF214" s="124"/>
      <c r="BG214" s="124"/>
    </row>
    <row r="215" spans="1:59" x14ac:dyDescent="0.25">
      <c r="A215" s="124"/>
      <c r="B215" s="1468"/>
      <c r="C215" s="1468"/>
      <c r="D215" s="124"/>
      <c r="E215" s="124"/>
      <c r="F215" s="124"/>
      <c r="G215" s="124"/>
      <c r="H215" s="124"/>
      <c r="I215" s="124"/>
      <c r="J215" s="124"/>
      <c r="K215" s="124"/>
      <c r="L215" s="124"/>
      <c r="M215" s="124"/>
      <c r="N215" s="124"/>
      <c r="O215" s="124"/>
      <c r="P215" s="124"/>
      <c r="Q215" s="124"/>
      <c r="R215" s="124"/>
      <c r="S215" s="124"/>
      <c r="T215" s="124"/>
      <c r="U215" s="124"/>
      <c r="V215" s="124"/>
      <c r="W215" s="124"/>
      <c r="X215" s="124"/>
      <c r="Y215" s="124"/>
      <c r="Z215" s="124"/>
      <c r="AA215" s="124"/>
      <c r="AB215" s="124"/>
      <c r="AC215" s="124"/>
      <c r="AD215" s="124"/>
      <c r="AE215" s="124"/>
      <c r="AF215" s="124"/>
      <c r="AG215" s="124"/>
      <c r="AH215" s="124"/>
      <c r="AI215" s="124"/>
      <c r="AJ215" s="124"/>
      <c r="AK215" s="124"/>
      <c r="AL215" s="124"/>
      <c r="AM215" s="124"/>
      <c r="AN215" s="124"/>
      <c r="AO215" s="124"/>
      <c r="AP215" s="124"/>
      <c r="AQ215" s="124"/>
      <c r="AR215" s="124"/>
      <c r="AS215" s="124"/>
      <c r="AT215" s="124" t="s">
        <v>5768</v>
      </c>
      <c r="AU215" s="124"/>
      <c r="AV215" s="124"/>
      <c r="AW215" s="124"/>
      <c r="AX215" s="124"/>
      <c r="AY215" s="124"/>
      <c r="AZ215" s="124"/>
      <c r="BA215" s="124"/>
      <c r="BB215" s="124"/>
      <c r="BC215" s="124"/>
      <c r="BD215" s="124"/>
      <c r="BE215" s="124"/>
      <c r="BF215" s="124"/>
      <c r="BG215" s="124"/>
    </row>
    <row r="216" spans="1:59" x14ac:dyDescent="0.25">
      <c r="A216" s="124"/>
      <c r="B216" s="1468"/>
      <c r="C216" s="1468"/>
      <c r="D216" s="124"/>
      <c r="E216" s="124"/>
      <c r="F216" s="124"/>
      <c r="G216" s="124"/>
      <c r="H216" s="124"/>
      <c r="I216" s="124"/>
      <c r="J216" s="124"/>
      <c r="K216" s="124"/>
      <c r="L216" s="124"/>
      <c r="M216" s="124"/>
      <c r="N216" s="124"/>
      <c r="O216" s="124"/>
      <c r="P216" s="124"/>
      <c r="Q216" s="124"/>
      <c r="R216" s="124"/>
      <c r="S216" s="124"/>
      <c r="T216" s="124"/>
      <c r="U216" s="124"/>
      <c r="V216" s="124"/>
      <c r="W216" s="124"/>
      <c r="X216" s="124"/>
      <c r="Y216" s="124"/>
      <c r="Z216" s="124"/>
      <c r="AA216" s="124"/>
      <c r="AB216" s="124"/>
      <c r="AC216" s="124"/>
      <c r="AD216" s="124"/>
      <c r="AE216" s="124"/>
      <c r="AF216" s="124"/>
      <c r="AG216" s="124"/>
      <c r="AH216" s="124"/>
      <c r="AI216" s="124"/>
      <c r="AJ216" s="124"/>
      <c r="AK216" s="124"/>
      <c r="AL216" s="124"/>
      <c r="AM216" s="124"/>
      <c r="AN216" s="124"/>
      <c r="AO216" s="124"/>
      <c r="AP216" s="124"/>
      <c r="AQ216" s="124"/>
      <c r="AR216" s="124"/>
      <c r="AS216" s="124"/>
      <c r="AT216" s="18" t="s">
        <v>5418</v>
      </c>
      <c r="AU216" s="124"/>
      <c r="AV216" s="124"/>
      <c r="AW216" s="124"/>
      <c r="AX216" s="124"/>
      <c r="AY216" s="124"/>
      <c r="AZ216" s="124"/>
      <c r="BA216" s="124"/>
      <c r="BB216" s="124"/>
      <c r="BC216" s="124"/>
      <c r="BD216" s="124"/>
      <c r="BE216" s="124"/>
      <c r="BF216" s="124"/>
      <c r="BG216" s="124"/>
    </row>
    <row r="217" spans="1:59" x14ac:dyDescent="0.25">
      <c r="A217" s="124"/>
      <c r="B217" s="1468"/>
      <c r="C217" s="1468"/>
      <c r="D217" s="124"/>
      <c r="E217" s="124"/>
      <c r="F217" s="124"/>
      <c r="G217" s="124"/>
      <c r="H217" s="124"/>
      <c r="I217" s="124"/>
      <c r="J217" s="124"/>
      <c r="K217" s="124"/>
      <c r="L217" s="124"/>
      <c r="M217" s="124"/>
      <c r="N217" s="124"/>
      <c r="O217" s="124"/>
      <c r="P217" s="124"/>
      <c r="Q217" s="124"/>
      <c r="R217" s="124"/>
      <c r="S217" s="124"/>
      <c r="T217" s="124"/>
      <c r="U217" s="124"/>
      <c r="V217" s="124"/>
      <c r="W217" s="124"/>
      <c r="X217" s="124"/>
      <c r="Y217" s="124"/>
      <c r="Z217" s="124"/>
      <c r="AA217" s="124"/>
      <c r="AB217" s="124"/>
      <c r="AC217" s="124"/>
      <c r="AD217" s="124"/>
      <c r="AE217" s="124"/>
      <c r="AF217" s="124"/>
      <c r="AG217" s="124"/>
      <c r="AH217" s="124"/>
      <c r="AI217" s="124"/>
      <c r="AJ217" s="124"/>
      <c r="AK217" s="124"/>
      <c r="AL217" s="124"/>
      <c r="AM217" s="124"/>
      <c r="AN217" s="124"/>
      <c r="AO217" s="124"/>
      <c r="AP217" s="124"/>
      <c r="AQ217" s="124"/>
      <c r="AR217" s="124"/>
      <c r="AS217" s="124"/>
      <c r="AT217" s="124" t="s">
        <v>5769</v>
      </c>
      <c r="AU217" s="124"/>
      <c r="AV217" s="124"/>
      <c r="AW217" s="124"/>
      <c r="AX217" s="124"/>
      <c r="AY217" s="124"/>
      <c r="AZ217" s="124"/>
      <c r="BA217" s="124"/>
      <c r="BB217" s="124"/>
      <c r="BC217" s="124"/>
      <c r="BD217" s="124"/>
      <c r="BE217" s="124"/>
      <c r="BF217" s="124"/>
      <c r="BG217" s="124"/>
    </row>
    <row r="218" spans="1:59" x14ac:dyDescent="0.25">
      <c r="A218" s="124"/>
      <c r="B218" s="1468"/>
      <c r="C218" s="1468"/>
      <c r="D218" s="124"/>
      <c r="E218" s="124"/>
      <c r="F218" s="124"/>
      <c r="G218" s="124"/>
      <c r="H218" s="124"/>
      <c r="I218" s="124"/>
      <c r="J218" s="124"/>
      <c r="K218" s="124"/>
      <c r="L218" s="124"/>
      <c r="M218" s="124"/>
      <c r="N218" s="124"/>
      <c r="O218" s="124"/>
      <c r="P218" s="124"/>
      <c r="Q218" s="124"/>
      <c r="R218" s="124"/>
      <c r="S218" s="124"/>
      <c r="T218" s="124"/>
      <c r="U218" s="124"/>
      <c r="V218" s="124"/>
      <c r="W218" s="124"/>
      <c r="X218" s="124"/>
      <c r="Y218" s="124"/>
      <c r="Z218" s="124"/>
      <c r="AA218" s="124"/>
      <c r="AB218" s="124"/>
      <c r="AC218" s="124"/>
      <c r="AD218" s="124"/>
      <c r="AE218" s="124"/>
      <c r="AF218" s="124"/>
      <c r="AG218" s="124"/>
      <c r="AH218" s="124"/>
      <c r="AI218" s="124"/>
      <c r="AJ218" s="124"/>
      <c r="AK218" s="124"/>
      <c r="AL218" s="124"/>
      <c r="AM218" s="124"/>
      <c r="AN218" s="124"/>
      <c r="AO218" s="124"/>
      <c r="AP218" s="124"/>
      <c r="AQ218" s="124"/>
      <c r="AR218" s="124"/>
      <c r="AS218" s="124"/>
      <c r="AT218" s="18" t="s">
        <v>5770</v>
      </c>
      <c r="AU218" s="124"/>
      <c r="AV218" s="124"/>
      <c r="AW218" s="124"/>
      <c r="AX218" s="124"/>
      <c r="AY218" s="124"/>
      <c r="AZ218" s="124"/>
      <c r="BA218" s="124"/>
      <c r="BB218" s="124"/>
      <c r="BC218" s="124"/>
      <c r="BD218" s="124"/>
      <c r="BE218" s="124"/>
      <c r="BF218" s="124"/>
      <c r="BG218" s="124"/>
    </row>
    <row r="219" spans="1:59" x14ac:dyDescent="0.25">
      <c r="A219" s="124"/>
      <c r="B219" s="1468"/>
      <c r="C219" s="1468"/>
      <c r="D219" s="124"/>
      <c r="E219" s="124"/>
      <c r="F219" s="124"/>
      <c r="G219" s="124"/>
      <c r="H219" s="124"/>
      <c r="I219" s="124"/>
      <c r="J219" s="124"/>
      <c r="K219" s="124"/>
      <c r="L219" s="124"/>
      <c r="M219" s="124"/>
      <c r="N219" s="124"/>
      <c r="O219" s="124"/>
      <c r="P219" s="124"/>
      <c r="Q219" s="124"/>
      <c r="R219" s="124"/>
      <c r="S219" s="124"/>
      <c r="T219" s="124"/>
      <c r="U219" s="124"/>
      <c r="V219" s="124"/>
      <c r="W219" s="124"/>
      <c r="X219" s="124"/>
      <c r="Y219" s="124"/>
      <c r="Z219" s="124"/>
      <c r="AA219" s="124"/>
      <c r="AB219" s="124"/>
      <c r="AC219" s="124"/>
      <c r="AD219" s="124"/>
      <c r="AE219" s="124"/>
      <c r="AF219" s="124"/>
      <c r="AG219" s="124"/>
      <c r="AH219" s="124"/>
      <c r="AI219" s="124"/>
      <c r="AJ219" s="124"/>
      <c r="AK219" s="124"/>
      <c r="AL219" s="124"/>
      <c r="AM219" s="124"/>
      <c r="AN219" s="124"/>
      <c r="AO219" s="124"/>
      <c r="AP219" s="124"/>
      <c r="AQ219" s="124"/>
      <c r="AR219" s="124"/>
      <c r="AS219" s="124"/>
      <c r="AT219" s="124" t="s">
        <v>5771</v>
      </c>
      <c r="AU219" s="124"/>
      <c r="AV219" s="124"/>
      <c r="AW219" s="124"/>
      <c r="AX219" s="124"/>
      <c r="AY219" s="124"/>
      <c r="AZ219" s="124"/>
      <c r="BA219" s="124"/>
      <c r="BB219" s="124"/>
      <c r="BC219" s="124"/>
      <c r="BD219" s="124"/>
      <c r="BE219" s="124"/>
      <c r="BF219" s="124"/>
      <c r="BG219" s="124"/>
    </row>
    <row r="220" spans="1:59" x14ac:dyDescent="0.25">
      <c r="A220" s="124"/>
      <c r="B220" s="1468"/>
      <c r="C220" s="1468"/>
      <c r="D220" s="124"/>
      <c r="E220" s="124"/>
      <c r="F220" s="124"/>
      <c r="G220" s="124"/>
      <c r="H220" s="124"/>
      <c r="I220" s="124"/>
      <c r="J220" s="124"/>
      <c r="K220" s="124"/>
      <c r="L220" s="124"/>
      <c r="M220" s="124"/>
      <c r="N220" s="124"/>
      <c r="O220" s="124"/>
      <c r="P220" s="124"/>
      <c r="Q220" s="124"/>
      <c r="R220" s="124"/>
      <c r="S220" s="124"/>
      <c r="T220" s="124"/>
      <c r="U220" s="124"/>
      <c r="V220" s="124"/>
      <c r="W220" s="124"/>
      <c r="X220" s="124"/>
      <c r="Y220" s="124"/>
      <c r="Z220" s="124"/>
      <c r="AA220" s="124"/>
      <c r="AB220" s="124"/>
      <c r="AC220" s="124"/>
      <c r="AD220" s="124"/>
      <c r="AE220" s="124"/>
      <c r="AF220" s="124"/>
      <c r="AG220" s="124"/>
      <c r="AH220" s="124"/>
      <c r="AI220" s="124"/>
      <c r="AJ220" s="124"/>
      <c r="AK220" s="124"/>
      <c r="AL220" s="124"/>
      <c r="AM220" s="124"/>
      <c r="AN220" s="124"/>
      <c r="AO220" s="124"/>
      <c r="AP220" s="124"/>
      <c r="AQ220" s="124"/>
      <c r="AR220" s="124"/>
      <c r="AS220" s="124"/>
      <c r="AT220" s="18" t="s">
        <v>5772</v>
      </c>
      <c r="AU220" s="124"/>
      <c r="AV220" s="124"/>
      <c r="AW220" s="124"/>
      <c r="AX220" s="124"/>
      <c r="AY220" s="124"/>
      <c r="AZ220" s="124"/>
      <c r="BA220" s="124"/>
      <c r="BB220" s="124"/>
      <c r="BC220" s="124"/>
      <c r="BD220" s="124"/>
      <c r="BE220" s="124"/>
      <c r="BF220" s="124"/>
      <c r="BG220" s="124"/>
    </row>
    <row r="221" spans="1:59" x14ac:dyDescent="0.25">
      <c r="A221" s="124"/>
      <c r="B221" s="1468"/>
      <c r="C221" s="1468"/>
      <c r="D221" s="124"/>
      <c r="E221" s="124"/>
      <c r="F221" s="124"/>
      <c r="G221" s="124"/>
      <c r="H221" s="124"/>
      <c r="I221" s="124"/>
      <c r="J221" s="124"/>
      <c r="K221" s="124"/>
      <c r="L221" s="124"/>
      <c r="M221" s="124"/>
      <c r="N221" s="124"/>
      <c r="O221" s="124"/>
      <c r="P221" s="124"/>
      <c r="Q221" s="124"/>
      <c r="R221" s="124"/>
      <c r="S221" s="124"/>
      <c r="T221" s="124"/>
      <c r="U221" s="124"/>
      <c r="V221" s="124"/>
      <c r="W221" s="124"/>
      <c r="X221" s="124"/>
      <c r="Y221" s="124"/>
      <c r="Z221" s="124"/>
      <c r="AA221" s="124"/>
      <c r="AB221" s="124"/>
      <c r="AC221" s="124"/>
      <c r="AD221" s="124"/>
      <c r="AE221" s="124"/>
      <c r="AF221" s="124"/>
      <c r="AG221" s="124"/>
      <c r="AH221" s="124"/>
      <c r="AI221" s="124"/>
      <c r="AJ221" s="124"/>
      <c r="AK221" s="124"/>
      <c r="AL221" s="124"/>
      <c r="AM221" s="124"/>
      <c r="AN221" s="124"/>
      <c r="AO221" s="124"/>
      <c r="AP221" s="124"/>
      <c r="AQ221" s="124"/>
      <c r="AR221" s="124"/>
      <c r="AS221" s="124"/>
      <c r="AT221" s="124" t="s">
        <v>5773</v>
      </c>
      <c r="AU221" s="124"/>
      <c r="AV221" s="124"/>
      <c r="AW221" s="124"/>
      <c r="AX221" s="124"/>
      <c r="AY221" s="124"/>
      <c r="AZ221" s="124"/>
      <c r="BA221" s="124"/>
      <c r="BB221" s="124"/>
      <c r="BC221" s="124"/>
      <c r="BD221" s="124"/>
      <c r="BE221" s="124"/>
      <c r="BF221" s="124"/>
      <c r="BG221" s="124"/>
    </row>
    <row r="222" spans="1:59" x14ac:dyDescent="0.25">
      <c r="A222" s="124"/>
      <c r="B222" s="1468"/>
      <c r="C222" s="1468"/>
      <c r="D222" s="124"/>
      <c r="E222" s="124"/>
      <c r="F222" s="124"/>
      <c r="G222" s="124"/>
      <c r="H222" s="124"/>
      <c r="I222" s="124"/>
      <c r="J222" s="124"/>
      <c r="K222" s="124"/>
      <c r="L222" s="124"/>
      <c r="M222" s="124"/>
      <c r="N222" s="124"/>
      <c r="O222" s="124"/>
      <c r="P222" s="124"/>
      <c r="Q222" s="124"/>
      <c r="R222" s="124"/>
      <c r="S222" s="124"/>
      <c r="T222" s="124"/>
      <c r="U222" s="124"/>
      <c r="V222" s="124"/>
      <c r="W222" s="124"/>
      <c r="X222" s="124"/>
      <c r="Y222" s="124"/>
      <c r="Z222" s="124"/>
      <c r="AA222" s="124"/>
      <c r="AB222" s="124"/>
      <c r="AC222" s="124"/>
      <c r="AD222" s="124"/>
      <c r="AE222" s="124"/>
      <c r="AF222" s="124"/>
      <c r="AG222" s="124"/>
      <c r="AH222" s="124"/>
      <c r="AI222" s="124"/>
      <c r="AJ222" s="124"/>
      <c r="AK222" s="124"/>
      <c r="AL222" s="124"/>
      <c r="AM222" s="124"/>
      <c r="AN222" s="124"/>
      <c r="AO222" s="124"/>
      <c r="AP222" s="124"/>
      <c r="AQ222" s="124"/>
      <c r="AR222" s="124"/>
      <c r="AS222" s="124"/>
      <c r="AT222" s="18" t="s">
        <v>5056</v>
      </c>
      <c r="AU222" s="124"/>
      <c r="AV222" s="124"/>
      <c r="AW222" s="124"/>
      <c r="AX222" s="124"/>
      <c r="AY222" s="124"/>
      <c r="AZ222" s="124"/>
      <c r="BA222" s="124"/>
      <c r="BB222" s="124"/>
      <c r="BC222" s="124"/>
      <c r="BD222" s="124"/>
      <c r="BE222" s="124"/>
      <c r="BF222" s="124"/>
      <c r="BG222" s="124"/>
    </row>
    <row r="223" spans="1:59" x14ac:dyDescent="0.25">
      <c r="A223" s="124"/>
      <c r="B223" s="1468"/>
      <c r="C223" s="1468"/>
      <c r="D223" s="124"/>
      <c r="E223" s="124"/>
      <c r="F223" s="124"/>
      <c r="G223" s="124"/>
      <c r="H223" s="124"/>
      <c r="I223" s="124"/>
      <c r="J223" s="124"/>
      <c r="K223" s="124"/>
      <c r="L223" s="124"/>
      <c r="M223" s="124"/>
      <c r="N223" s="124"/>
      <c r="O223" s="124"/>
      <c r="P223" s="124"/>
      <c r="Q223" s="124"/>
      <c r="R223" s="124"/>
      <c r="S223" s="124"/>
      <c r="T223" s="124"/>
      <c r="U223" s="124"/>
      <c r="V223" s="124"/>
      <c r="W223" s="124"/>
      <c r="X223" s="124"/>
      <c r="Y223" s="124"/>
      <c r="Z223" s="124"/>
      <c r="AA223" s="124"/>
      <c r="AB223" s="124"/>
      <c r="AC223" s="124"/>
      <c r="AD223" s="124"/>
      <c r="AE223" s="124"/>
      <c r="AF223" s="124"/>
      <c r="AG223" s="124"/>
      <c r="AH223" s="124"/>
      <c r="AI223" s="124"/>
      <c r="AJ223" s="124"/>
      <c r="AK223" s="124"/>
      <c r="AL223" s="124"/>
      <c r="AM223" s="124"/>
      <c r="AN223" s="124"/>
      <c r="AO223" s="124"/>
      <c r="AP223" s="124"/>
      <c r="AQ223" s="124"/>
      <c r="AR223" s="124"/>
      <c r="AS223" s="124"/>
      <c r="AT223" s="124" t="s">
        <v>5710</v>
      </c>
      <c r="AU223" s="124"/>
      <c r="AV223" s="124"/>
      <c r="AW223" s="124"/>
      <c r="AX223" s="124"/>
      <c r="AY223" s="124"/>
      <c r="AZ223" s="124"/>
      <c r="BA223" s="124"/>
      <c r="BB223" s="124"/>
      <c r="BC223" s="124"/>
      <c r="BD223" s="124"/>
      <c r="BE223" s="124"/>
      <c r="BF223" s="124"/>
      <c r="BG223" s="124"/>
    </row>
    <row r="224" spans="1:59" x14ac:dyDescent="0.25">
      <c r="A224" s="124"/>
      <c r="B224" s="1468"/>
      <c r="C224" s="1468"/>
      <c r="D224" s="124"/>
      <c r="E224" s="124"/>
      <c r="F224" s="124"/>
      <c r="G224" s="124"/>
      <c r="H224" s="124"/>
      <c r="I224" s="124"/>
      <c r="J224" s="124"/>
      <c r="K224" s="124"/>
      <c r="L224" s="124"/>
      <c r="M224" s="124"/>
      <c r="N224" s="124"/>
      <c r="O224" s="124"/>
      <c r="P224" s="124"/>
      <c r="Q224" s="124"/>
      <c r="R224" s="124"/>
      <c r="S224" s="124"/>
      <c r="T224" s="124"/>
      <c r="U224" s="124"/>
      <c r="V224" s="124"/>
      <c r="W224" s="124"/>
      <c r="X224" s="124"/>
      <c r="Y224" s="124"/>
      <c r="Z224" s="124"/>
      <c r="AA224" s="124"/>
      <c r="AB224" s="124"/>
      <c r="AC224" s="124"/>
      <c r="AD224" s="124"/>
      <c r="AE224" s="124"/>
      <c r="AF224" s="124"/>
      <c r="AG224" s="124"/>
      <c r="AH224" s="124"/>
      <c r="AI224" s="124"/>
      <c r="AJ224" s="124"/>
      <c r="AK224" s="124"/>
      <c r="AL224" s="124"/>
      <c r="AM224" s="124"/>
      <c r="AN224" s="124"/>
      <c r="AO224" s="124"/>
      <c r="AP224" s="124"/>
      <c r="AQ224" s="124"/>
      <c r="AR224" s="124"/>
      <c r="AS224" s="124"/>
      <c r="AT224" s="18" t="s">
        <v>5774</v>
      </c>
      <c r="AU224" s="124"/>
      <c r="AV224" s="124"/>
      <c r="AW224" s="124"/>
      <c r="AX224" s="124"/>
      <c r="AY224" s="124"/>
      <c r="AZ224" s="124"/>
      <c r="BA224" s="124"/>
      <c r="BB224" s="124"/>
      <c r="BC224" s="124"/>
      <c r="BD224" s="124"/>
      <c r="BE224" s="124"/>
      <c r="BF224" s="124"/>
      <c r="BG224" s="124"/>
    </row>
    <row r="225" spans="1:59" x14ac:dyDescent="0.25">
      <c r="A225" s="124"/>
      <c r="B225" s="1468"/>
      <c r="C225" s="1468"/>
      <c r="D225" s="124"/>
      <c r="E225" s="124"/>
      <c r="F225" s="124"/>
      <c r="G225" s="124"/>
      <c r="H225" s="124"/>
      <c r="I225" s="124"/>
      <c r="J225" s="124"/>
      <c r="K225" s="124"/>
      <c r="L225" s="124"/>
      <c r="M225" s="124"/>
      <c r="N225" s="124"/>
      <c r="O225" s="124"/>
      <c r="P225" s="124"/>
      <c r="Q225" s="124"/>
      <c r="R225" s="124"/>
      <c r="S225" s="124"/>
      <c r="T225" s="124"/>
      <c r="U225" s="124"/>
      <c r="V225" s="124"/>
      <c r="W225" s="124"/>
      <c r="X225" s="124"/>
      <c r="Y225" s="124"/>
      <c r="Z225" s="124"/>
      <c r="AA225" s="124"/>
      <c r="AB225" s="124"/>
      <c r="AC225" s="124"/>
      <c r="AD225" s="124"/>
      <c r="AE225" s="124"/>
      <c r="AF225" s="124"/>
      <c r="AG225" s="124"/>
      <c r="AH225" s="124"/>
      <c r="AI225" s="124"/>
      <c r="AJ225" s="124"/>
      <c r="AK225" s="124"/>
      <c r="AL225" s="124"/>
      <c r="AM225" s="124"/>
      <c r="AN225" s="124"/>
      <c r="AO225" s="124"/>
      <c r="AP225" s="124"/>
      <c r="AQ225" s="124"/>
      <c r="AR225" s="124"/>
      <c r="AS225" s="124"/>
      <c r="AT225" s="124" t="s">
        <v>5775</v>
      </c>
      <c r="AU225" s="124"/>
      <c r="AV225" s="124"/>
      <c r="AW225" s="124"/>
      <c r="AX225" s="124"/>
      <c r="AY225" s="124"/>
      <c r="AZ225" s="124"/>
      <c r="BA225" s="124"/>
      <c r="BB225" s="124"/>
      <c r="BC225" s="124"/>
      <c r="BD225" s="124"/>
      <c r="BE225" s="124"/>
      <c r="BF225" s="124"/>
      <c r="BG225" s="124"/>
    </row>
    <row r="226" spans="1:59" x14ac:dyDescent="0.25">
      <c r="A226" s="124"/>
      <c r="B226" s="1468"/>
      <c r="C226" s="1468"/>
      <c r="D226" s="124"/>
      <c r="E226" s="124"/>
      <c r="F226" s="124"/>
      <c r="G226" s="124"/>
      <c r="H226" s="124"/>
      <c r="I226" s="124"/>
      <c r="J226" s="124"/>
      <c r="K226" s="124"/>
      <c r="L226" s="124"/>
      <c r="M226" s="124"/>
      <c r="N226" s="124"/>
      <c r="O226" s="124"/>
      <c r="P226" s="124"/>
      <c r="Q226" s="124"/>
      <c r="R226" s="124"/>
      <c r="S226" s="124"/>
      <c r="T226" s="124"/>
      <c r="U226" s="124"/>
      <c r="V226" s="124"/>
      <c r="W226" s="124"/>
      <c r="X226" s="124"/>
      <c r="Y226" s="124"/>
      <c r="Z226" s="124"/>
      <c r="AA226" s="124"/>
      <c r="AB226" s="124"/>
      <c r="AC226" s="124"/>
      <c r="AD226" s="124"/>
      <c r="AE226" s="124"/>
      <c r="AF226" s="124"/>
      <c r="AG226" s="124"/>
      <c r="AH226" s="124"/>
      <c r="AI226" s="124"/>
      <c r="AJ226" s="124"/>
      <c r="AK226" s="124"/>
      <c r="AL226" s="124"/>
      <c r="AM226" s="124"/>
      <c r="AN226" s="124"/>
      <c r="AO226" s="124"/>
      <c r="AP226" s="124"/>
      <c r="AQ226" s="124"/>
      <c r="AR226" s="124"/>
      <c r="AS226" s="124"/>
      <c r="AT226" s="18" t="s">
        <v>5776</v>
      </c>
      <c r="AU226" s="124"/>
      <c r="AV226" s="124"/>
      <c r="AW226" s="124"/>
      <c r="AX226" s="124"/>
      <c r="AY226" s="124"/>
      <c r="AZ226" s="124"/>
      <c r="BA226" s="124"/>
      <c r="BB226" s="124"/>
      <c r="BC226" s="124"/>
      <c r="BD226" s="124"/>
      <c r="BE226" s="124"/>
      <c r="BF226" s="124"/>
      <c r="BG226" s="124"/>
    </row>
    <row r="227" spans="1:59" x14ac:dyDescent="0.25">
      <c r="A227" s="124"/>
      <c r="B227" s="1468"/>
      <c r="C227" s="1468"/>
      <c r="D227" s="124"/>
      <c r="E227" s="124"/>
      <c r="F227" s="124"/>
      <c r="G227" s="124"/>
      <c r="H227" s="124"/>
      <c r="I227" s="124"/>
      <c r="J227" s="124"/>
      <c r="K227" s="124"/>
      <c r="L227" s="124"/>
      <c r="M227" s="124"/>
      <c r="N227" s="124"/>
      <c r="O227" s="124"/>
      <c r="P227" s="124"/>
      <c r="Q227" s="124"/>
      <c r="R227" s="124"/>
      <c r="S227" s="124"/>
      <c r="T227" s="124"/>
      <c r="U227" s="124"/>
      <c r="V227" s="124"/>
      <c r="W227" s="124"/>
      <c r="X227" s="124"/>
      <c r="Y227" s="124"/>
      <c r="Z227" s="124"/>
      <c r="AA227" s="124"/>
      <c r="AB227" s="124"/>
      <c r="AC227" s="124"/>
      <c r="AD227" s="124"/>
      <c r="AE227" s="124"/>
      <c r="AF227" s="124"/>
      <c r="AG227" s="124"/>
      <c r="AH227" s="124"/>
      <c r="AI227" s="124"/>
      <c r="AJ227" s="124"/>
      <c r="AK227" s="124"/>
      <c r="AL227" s="124"/>
      <c r="AM227" s="124"/>
      <c r="AN227" s="124"/>
      <c r="AO227" s="124"/>
      <c r="AP227" s="124"/>
      <c r="AQ227" s="124"/>
      <c r="AR227" s="124"/>
      <c r="AS227" s="124"/>
      <c r="AT227" s="124" t="s">
        <v>5777</v>
      </c>
      <c r="AU227" s="124"/>
      <c r="AV227" s="124"/>
      <c r="AW227" s="124"/>
      <c r="AX227" s="124"/>
      <c r="AY227" s="124"/>
      <c r="AZ227" s="124"/>
      <c r="BA227" s="124"/>
      <c r="BB227" s="124"/>
      <c r="BC227" s="124"/>
      <c r="BD227" s="124"/>
      <c r="BE227" s="124"/>
      <c r="BF227" s="124"/>
      <c r="BG227" s="124"/>
    </row>
    <row r="228" spans="1:59" x14ac:dyDescent="0.25">
      <c r="A228" s="124"/>
      <c r="B228" s="1468"/>
      <c r="C228" s="1468"/>
      <c r="D228" s="124"/>
      <c r="E228" s="124"/>
      <c r="F228" s="124"/>
      <c r="G228" s="124"/>
      <c r="H228" s="124"/>
      <c r="I228" s="124"/>
      <c r="J228" s="124"/>
      <c r="K228" s="124"/>
      <c r="L228" s="124"/>
      <c r="M228" s="124"/>
      <c r="N228" s="124"/>
      <c r="O228" s="124"/>
      <c r="P228" s="124"/>
      <c r="Q228" s="124"/>
      <c r="R228" s="124"/>
      <c r="S228" s="124"/>
      <c r="T228" s="124"/>
      <c r="U228" s="124"/>
      <c r="V228" s="124"/>
      <c r="W228" s="124"/>
      <c r="X228" s="124"/>
      <c r="Y228" s="124"/>
      <c r="Z228" s="124"/>
      <c r="AA228" s="124"/>
      <c r="AB228" s="124"/>
      <c r="AC228" s="124"/>
      <c r="AD228" s="124"/>
      <c r="AE228" s="124"/>
      <c r="AF228" s="124"/>
      <c r="AG228" s="124"/>
      <c r="AH228" s="124"/>
      <c r="AI228" s="124"/>
      <c r="AJ228" s="124"/>
      <c r="AK228" s="124"/>
      <c r="AL228" s="124"/>
      <c r="AM228" s="124"/>
      <c r="AN228" s="124"/>
      <c r="AO228" s="124"/>
      <c r="AP228" s="124"/>
      <c r="AQ228" s="124"/>
      <c r="AR228" s="124"/>
      <c r="AS228" s="124"/>
      <c r="AT228" s="18" t="s">
        <v>5778</v>
      </c>
      <c r="AU228" s="124"/>
      <c r="AV228" s="124"/>
      <c r="AW228" s="124"/>
      <c r="AX228" s="124"/>
      <c r="AY228" s="124"/>
      <c r="AZ228" s="124"/>
      <c r="BA228" s="124"/>
      <c r="BB228" s="124"/>
      <c r="BC228" s="124"/>
      <c r="BD228" s="124"/>
      <c r="BE228" s="124"/>
      <c r="BF228" s="124"/>
      <c r="BG228" s="124"/>
    </row>
    <row r="229" spans="1:59" x14ac:dyDescent="0.25">
      <c r="A229" s="124"/>
      <c r="B229" s="1468"/>
      <c r="C229" s="1468"/>
      <c r="D229" s="124"/>
      <c r="E229" s="124"/>
      <c r="F229" s="124"/>
      <c r="G229" s="124"/>
      <c r="H229" s="124"/>
      <c r="I229" s="124"/>
      <c r="J229" s="124"/>
      <c r="K229" s="124"/>
      <c r="L229" s="124"/>
      <c r="M229" s="124"/>
      <c r="N229" s="124"/>
      <c r="O229" s="124"/>
      <c r="P229" s="124"/>
      <c r="Q229" s="124"/>
      <c r="R229" s="124"/>
      <c r="S229" s="124"/>
      <c r="T229" s="124"/>
      <c r="U229" s="124"/>
      <c r="V229" s="124"/>
      <c r="W229" s="124"/>
      <c r="X229" s="124"/>
      <c r="Y229" s="124"/>
      <c r="Z229" s="124"/>
      <c r="AA229" s="124"/>
      <c r="AB229" s="124"/>
      <c r="AC229" s="124"/>
      <c r="AD229" s="124"/>
      <c r="AE229" s="124"/>
      <c r="AF229" s="124"/>
      <c r="AG229" s="124"/>
      <c r="AH229" s="124"/>
      <c r="AI229" s="124"/>
      <c r="AJ229" s="124"/>
      <c r="AK229" s="124"/>
      <c r="AL229" s="124"/>
      <c r="AM229" s="124"/>
      <c r="AN229" s="124"/>
      <c r="AO229" s="124"/>
      <c r="AP229" s="124"/>
      <c r="AQ229" s="124"/>
      <c r="AR229" s="124"/>
      <c r="AS229" s="124"/>
      <c r="AT229" s="124" t="s">
        <v>5173</v>
      </c>
      <c r="AU229" s="124"/>
      <c r="AV229" s="124"/>
      <c r="AW229" s="124"/>
      <c r="AX229" s="124"/>
      <c r="AY229" s="124"/>
      <c r="AZ229" s="124"/>
      <c r="BA229" s="124"/>
      <c r="BB229" s="124"/>
      <c r="BC229" s="124"/>
      <c r="BD229" s="124"/>
      <c r="BE229" s="124"/>
      <c r="BF229" s="124"/>
      <c r="BG229" s="124"/>
    </row>
    <row r="230" spans="1:59" x14ac:dyDescent="0.25">
      <c r="A230" s="124"/>
      <c r="B230" s="1468"/>
      <c r="C230" s="1468"/>
      <c r="D230" s="124"/>
      <c r="E230" s="124"/>
      <c r="F230" s="124"/>
      <c r="G230" s="124"/>
      <c r="H230" s="124"/>
      <c r="I230" s="124"/>
      <c r="J230" s="124"/>
      <c r="K230" s="124"/>
      <c r="L230" s="124"/>
      <c r="M230" s="124"/>
      <c r="N230" s="124"/>
      <c r="O230" s="124"/>
      <c r="P230" s="124"/>
      <c r="Q230" s="124"/>
      <c r="R230" s="124"/>
      <c r="S230" s="124"/>
      <c r="T230" s="124"/>
      <c r="U230" s="124"/>
      <c r="V230" s="124"/>
      <c r="W230" s="124"/>
      <c r="X230" s="124"/>
      <c r="Y230" s="124"/>
      <c r="Z230" s="124"/>
      <c r="AA230" s="124"/>
      <c r="AB230" s="124"/>
      <c r="AC230" s="124"/>
      <c r="AD230" s="124"/>
      <c r="AE230" s="124"/>
      <c r="AF230" s="124"/>
      <c r="AG230" s="124"/>
      <c r="AH230" s="124"/>
      <c r="AI230" s="124"/>
      <c r="AJ230" s="124"/>
      <c r="AK230" s="124"/>
      <c r="AL230" s="124"/>
      <c r="AM230" s="124"/>
      <c r="AN230" s="124"/>
      <c r="AO230" s="124"/>
      <c r="AP230" s="124"/>
      <c r="AQ230" s="124"/>
      <c r="AR230" s="124"/>
      <c r="AS230" s="124"/>
      <c r="AT230" s="18" t="s">
        <v>5094</v>
      </c>
      <c r="AU230" s="124"/>
      <c r="AV230" s="124"/>
      <c r="AW230" s="124"/>
      <c r="AX230" s="124"/>
      <c r="AY230" s="124"/>
      <c r="AZ230" s="124"/>
      <c r="BA230" s="124"/>
      <c r="BB230" s="124"/>
      <c r="BC230" s="124"/>
      <c r="BD230" s="124"/>
      <c r="BE230" s="124"/>
      <c r="BF230" s="124"/>
      <c r="BG230" s="124"/>
    </row>
    <row r="231" spans="1:59" x14ac:dyDescent="0.25">
      <c r="A231" s="124"/>
      <c r="B231" s="1468"/>
      <c r="C231" s="1468"/>
      <c r="D231" s="124"/>
      <c r="E231" s="124"/>
      <c r="F231" s="124"/>
      <c r="G231" s="124"/>
      <c r="H231" s="124"/>
      <c r="I231" s="124"/>
      <c r="J231" s="124"/>
      <c r="K231" s="124"/>
      <c r="L231" s="124"/>
      <c r="M231" s="124"/>
      <c r="N231" s="124"/>
      <c r="O231" s="124"/>
      <c r="P231" s="124"/>
      <c r="Q231" s="124"/>
      <c r="R231" s="124"/>
      <c r="S231" s="124"/>
      <c r="T231" s="124"/>
      <c r="U231" s="124"/>
      <c r="V231" s="124"/>
      <c r="W231" s="124"/>
      <c r="X231" s="124"/>
      <c r="Y231" s="124"/>
      <c r="Z231" s="124"/>
      <c r="AA231" s="124"/>
      <c r="AB231" s="124"/>
      <c r="AC231" s="124"/>
      <c r="AD231" s="124"/>
      <c r="AE231" s="124"/>
      <c r="AF231" s="124"/>
      <c r="AG231" s="124"/>
      <c r="AH231" s="124"/>
      <c r="AI231" s="124"/>
      <c r="AJ231" s="124"/>
      <c r="AK231" s="124"/>
      <c r="AL231" s="124"/>
      <c r="AM231" s="124"/>
      <c r="AN231" s="124"/>
      <c r="AO231" s="124"/>
      <c r="AP231" s="124"/>
      <c r="AQ231" s="124"/>
      <c r="AR231" s="124"/>
      <c r="AS231" s="124"/>
      <c r="AT231" s="124" t="s">
        <v>5112</v>
      </c>
      <c r="AU231" s="124"/>
      <c r="AV231" s="124"/>
      <c r="AW231" s="124"/>
      <c r="AX231" s="124"/>
      <c r="AY231" s="124"/>
      <c r="AZ231" s="124"/>
      <c r="BA231" s="124"/>
      <c r="BB231" s="124"/>
      <c r="BC231" s="124"/>
      <c r="BD231" s="124"/>
      <c r="BE231" s="124"/>
      <c r="BF231" s="124"/>
      <c r="BG231" s="124"/>
    </row>
    <row r="232" spans="1:59" x14ac:dyDescent="0.25">
      <c r="A232" s="124"/>
      <c r="B232" s="1468"/>
      <c r="C232" s="1468"/>
      <c r="D232" s="124"/>
      <c r="E232" s="124"/>
      <c r="F232" s="124"/>
      <c r="G232" s="124"/>
      <c r="H232" s="124"/>
      <c r="I232" s="124"/>
      <c r="J232" s="124"/>
      <c r="K232" s="124"/>
      <c r="L232" s="124"/>
      <c r="M232" s="124"/>
      <c r="N232" s="124"/>
      <c r="O232" s="124"/>
      <c r="P232" s="124"/>
      <c r="Q232" s="124"/>
      <c r="R232" s="124"/>
      <c r="S232" s="124"/>
      <c r="T232" s="124"/>
      <c r="U232" s="124"/>
      <c r="V232" s="124"/>
      <c r="W232" s="124"/>
      <c r="X232" s="124"/>
      <c r="Y232" s="124"/>
      <c r="Z232" s="124"/>
      <c r="AA232" s="124"/>
      <c r="AB232" s="124"/>
      <c r="AC232" s="124"/>
      <c r="AD232" s="124"/>
      <c r="AE232" s="124"/>
      <c r="AF232" s="124"/>
      <c r="AG232" s="124"/>
      <c r="AH232" s="124"/>
      <c r="AI232" s="124"/>
      <c r="AJ232" s="124"/>
      <c r="AK232" s="124"/>
      <c r="AL232" s="124"/>
      <c r="AM232" s="124"/>
      <c r="AN232" s="124"/>
      <c r="AO232" s="124"/>
      <c r="AP232" s="124"/>
      <c r="AQ232" s="124"/>
      <c r="AR232" s="124"/>
      <c r="AS232" s="124"/>
      <c r="AT232" s="18" t="s">
        <v>5779</v>
      </c>
      <c r="AU232" s="124"/>
      <c r="AV232" s="124"/>
      <c r="AW232" s="124"/>
      <c r="AX232" s="124"/>
      <c r="AY232" s="124"/>
      <c r="AZ232" s="124"/>
      <c r="BA232" s="124"/>
      <c r="BB232" s="124"/>
      <c r="BC232" s="124"/>
      <c r="BD232" s="124"/>
      <c r="BE232" s="124"/>
      <c r="BF232" s="124"/>
      <c r="BG232" s="124"/>
    </row>
    <row r="233" spans="1:59" x14ac:dyDescent="0.25">
      <c r="A233" s="124"/>
      <c r="B233" s="1468"/>
      <c r="C233" s="1468"/>
      <c r="D233" s="124"/>
      <c r="E233" s="124"/>
      <c r="F233" s="124"/>
      <c r="G233" s="124"/>
      <c r="H233" s="124"/>
      <c r="I233" s="124"/>
      <c r="J233" s="124"/>
      <c r="K233" s="124"/>
      <c r="L233" s="124"/>
      <c r="M233" s="124"/>
      <c r="N233" s="124"/>
      <c r="O233" s="124"/>
      <c r="P233" s="124"/>
      <c r="Q233" s="124"/>
      <c r="R233" s="124"/>
      <c r="S233" s="124"/>
      <c r="T233" s="124"/>
      <c r="U233" s="124"/>
      <c r="V233" s="124"/>
      <c r="W233" s="124"/>
      <c r="X233" s="124"/>
      <c r="Y233" s="124"/>
      <c r="Z233" s="124"/>
      <c r="AA233" s="124"/>
      <c r="AB233" s="124"/>
      <c r="AC233" s="124"/>
      <c r="AD233" s="124"/>
      <c r="AE233" s="124"/>
      <c r="AF233" s="124"/>
      <c r="AG233" s="124"/>
      <c r="AH233" s="124"/>
      <c r="AI233" s="124"/>
      <c r="AJ233" s="124"/>
      <c r="AK233" s="124"/>
      <c r="AL233" s="124"/>
      <c r="AM233" s="124"/>
      <c r="AN233" s="124"/>
      <c r="AO233" s="124"/>
      <c r="AP233" s="124"/>
      <c r="AQ233" s="124"/>
      <c r="AR233" s="124"/>
      <c r="AS233" s="124"/>
      <c r="AT233" s="124" t="s">
        <v>5780</v>
      </c>
      <c r="AU233" s="124"/>
      <c r="AV233" s="124"/>
      <c r="AW233" s="124"/>
      <c r="AX233" s="124"/>
      <c r="AY233" s="124"/>
      <c r="AZ233" s="124"/>
      <c r="BA233" s="124"/>
      <c r="BB233" s="124"/>
      <c r="BC233" s="124"/>
      <c r="BD233" s="124"/>
      <c r="BE233" s="124"/>
      <c r="BF233" s="124"/>
      <c r="BG233" s="124"/>
    </row>
    <row r="234" spans="1:59" x14ac:dyDescent="0.25">
      <c r="A234" s="124"/>
      <c r="B234" s="1468"/>
      <c r="C234" s="1468"/>
      <c r="D234" s="124"/>
      <c r="E234" s="124"/>
      <c r="F234" s="124"/>
      <c r="G234" s="124"/>
      <c r="H234" s="124"/>
      <c r="I234" s="124"/>
      <c r="J234" s="124"/>
      <c r="K234" s="124"/>
      <c r="L234" s="124"/>
      <c r="M234" s="124"/>
      <c r="N234" s="124"/>
      <c r="O234" s="124"/>
      <c r="P234" s="124"/>
      <c r="Q234" s="124"/>
      <c r="R234" s="124"/>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124"/>
      <c r="AP234" s="124"/>
      <c r="AQ234" s="124"/>
      <c r="AR234" s="124"/>
      <c r="AS234" s="124"/>
      <c r="AT234" s="18" t="s">
        <v>5781</v>
      </c>
      <c r="AU234" s="124"/>
      <c r="AV234" s="124"/>
      <c r="AW234" s="124"/>
      <c r="AX234" s="124"/>
      <c r="AY234" s="124"/>
      <c r="AZ234" s="124"/>
      <c r="BA234" s="124"/>
      <c r="BB234" s="124"/>
      <c r="BC234" s="124"/>
      <c r="BD234" s="124"/>
      <c r="BE234" s="124"/>
      <c r="BF234" s="124"/>
      <c r="BG234" s="124"/>
    </row>
    <row r="235" spans="1:59" x14ac:dyDescent="0.25">
      <c r="A235" s="124"/>
      <c r="B235" s="1468"/>
      <c r="C235" s="1468"/>
      <c r="D235" s="124"/>
      <c r="E235" s="124"/>
      <c r="F235" s="124"/>
      <c r="G235" s="124"/>
      <c r="H235" s="124"/>
      <c r="I235" s="124"/>
      <c r="J235" s="124"/>
      <c r="K235" s="124"/>
      <c r="L235" s="124"/>
      <c r="M235" s="124"/>
      <c r="N235" s="124"/>
      <c r="O235" s="124"/>
      <c r="P235" s="124"/>
      <c r="Q235" s="124"/>
      <c r="R235" s="124"/>
      <c r="S235" s="124"/>
      <c r="T235" s="124"/>
      <c r="U235" s="124"/>
      <c r="V235" s="124"/>
      <c r="W235" s="124"/>
      <c r="X235" s="124"/>
      <c r="Y235" s="124"/>
      <c r="Z235" s="124"/>
      <c r="AA235" s="124"/>
      <c r="AB235" s="124"/>
      <c r="AC235" s="124"/>
      <c r="AD235" s="124"/>
      <c r="AE235" s="124"/>
      <c r="AF235" s="124"/>
      <c r="AG235" s="124"/>
      <c r="AH235" s="124"/>
      <c r="AI235" s="124"/>
      <c r="AJ235" s="124"/>
      <c r="AK235" s="124"/>
      <c r="AL235" s="124"/>
      <c r="AM235" s="124"/>
      <c r="AN235" s="124"/>
      <c r="AO235" s="124"/>
      <c r="AP235" s="124"/>
      <c r="AQ235" s="124"/>
      <c r="AR235" s="124"/>
      <c r="AS235" s="124"/>
      <c r="AT235" s="124" t="s">
        <v>5782</v>
      </c>
      <c r="AU235" s="124"/>
      <c r="AV235" s="124"/>
      <c r="AW235" s="124"/>
      <c r="AX235" s="124"/>
      <c r="AY235" s="124"/>
      <c r="AZ235" s="124"/>
      <c r="BA235" s="124"/>
      <c r="BB235" s="124"/>
      <c r="BC235" s="124"/>
      <c r="BD235" s="124"/>
      <c r="BE235" s="124"/>
      <c r="BF235" s="124"/>
      <c r="BG235" s="124"/>
    </row>
    <row r="236" spans="1:59" x14ac:dyDescent="0.25">
      <c r="A236" s="124"/>
      <c r="B236" s="1468"/>
      <c r="C236" s="1468"/>
      <c r="D236" s="124"/>
      <c r="E236" s="124"/>
      <c r="F236" s="124"/>
      <c r="G236" s="124"/>
      <c r="H236" s="124"/>
      <c r="I236" s="124"/>
      <c r="J236" s="124"/>
      <c r="K236" s="124"/>
      <c r="L236" s="124"/>
      <c r="M236" s="124"/>
      <c r="N236" s="124"/>
      <c r="O236" s="124"/>
      <c r="P236" s="124"/>
      <c r="Q236" s="124"/>
      <c r="R236" s="124"/>
      <c r="S236" s="124"/>
      <c r="T236" s="124"/>
      <c r="U236" s="124"/>
      <c r="V236" s="124"/>
      <c r="W236" s="124"/>
      <c r="X236" s="124"/>
      <c r="Y236" s="124"/>
      <c r="Z236" s="124"/>
      <c r="AA236" s="124"/>
      <c r="AB236" s="124"/>
      <c r="AC236" s="124"/>
      <c r="AD236" s="124"/>
      <c r="AE236" s="124"/>
      <c r="AF236" s="124"/>
      <c r="AG236" s="124"/>
      <c r="AH236" s="124"/>
      <c r="AI236" s="124"/>
      <c r="AJ236" s="124"/>
      <c r="AK236" s="124"/>
      <c r="AL236" s="124"/>
      <c r="AM236" s="124"/>
      <c r="AN236" s="124"/>
      <c r="AO236" s="124"/>
      <c r="AP236" s="124"/>
      <c r="AQ236" s="124"/>
      <c r="AR236" s="124"/>
      <c r="AS236" s="124"/>
      <c r="AT236" s="18" t="s">
        <v>5783</v>
      </c>
      <c r="AU236" s="124"/>
      <c r="AV236" s="124"/>
      <c r="AW236" s="124"/>
      <c r="AX236" s="124"/>
      <c r="AY236" s="124"/>
      <c r="AZ236" s="124"/>
      <c r="BA236" s="124"/>
      <c r="BB236" s="124"/>
      <c r="BC236" s="124"/>
      <c r="BD236" s="124"/>
      <c r="BE236" s="124"/>
      <c r="BF236" s="124"/>
      <c r="BG236" s="124"/>
    </row>
    <row r="237" spans="1:59" x14ac:dyDescent="0.25">
      <c r="A237" s="124"/>
      <c r="B237" s="1468"/>
      <c r="C237" s="1468"/>
      <c r="D237" s="124"/>
      <c r="E237" s="124"/>
      <c r="F237" s="124"/>
      <c r="G237" s="124"/>
      <c r="H237" s="124"/>
      <c r="I237" s="124"/>
      <c r="J237" s="124"/>
      <c r="K237" s="124"/>
      <c r="L237" s="124"/>
      <c r="M237" s="124"/>
      <c r="N237" s="124"/>
      <c r="O237" s="124"/>
      <c r="P237" s="124"/>
      <c r="Q237" s="124"/>
      <c r="R237" s="124"/>
      <c r="S237" s="124"/>
      <c r="T237" s="124"/>
      <c r="U237" s="124"/>
      <c r="V237" s="124"/>
      <c r="W237" s="124"/>
      <c r="X237" s="124"/>
      <c r="Y237" s="124"/>
      <c r="Z237" s="124"/>
      <c r="AA237" s="124"/>
      <c r="AB237" s="124"/>
      <c r="AC237" s="124"/>
      <c r="AD237" s="124"/>
      <c r="AE237" s="124"/>
      <c r="AF237" s="124"/>
      <c r="AG237" s="124"/>
      <c r="AH237" s="124"/>
      <c r="AI237" s="124"/>
      <c r="AJ237" s="124"/>
      <c r="AK237" s="124"/>
      <c r="AL237" s="124"/>
      <c r="AM237" s="124"/>
      <c r="AN237" s="124"/>
      <c r="AO237" s="124"/>
      <c r="AP237" s="124"/>
      <c r="AQ237" s="124"/>
      <c r="AR237" s="124"/>
      <c r="AS237" s="124"/>
      <c r="AT237" s="124" t="s">
        <v>5343</v>
      </c>
      <c r="AU237" s="124"/>
      <c r="AV237" s="124"/>
      <c r="AW237" s="124"/>
      <c r="AX237" s="124"/>
      <c r="AY237" s="124"/>
      <c r="AZ237" s="124"/>
      <c r="BA237" s="124"/>
      <c r="BB237" s="124"/>
      <c r="BC237" s="124"/>
      <c r="BD237" s="124"/>
      <c r="BE237" s="124"/>
      <c r="BF237" s="124"/>
      <c r="BG237" s="124"/>
    </row>
    <row r="238" spans="1:59" x14ac:dyDescent="0.25">
      <c r="A238" s="124"/>
      <c r="B238" s="1468"/>
      <c r="C238" s="1468"/>
      <c r="D238" s="124"/>
      <c r="E238" s="124"/>
      <c r="F238" s="124"/>
      <c r="G238" s="124"/>
      <c r="H238" s="124"/>
      <c r="I238" s="124"/>
      <c r="J238" s="124"/>
      <c r="K238" s="124"/>
      <c r="L238" s="124"/>
      <c r="M238" s="124"/>
      <c r="N238" s="124"/>
      <c r="O238" s="124"/>
      <c r="P238" s="124"/>
      <c r="Q238" s="124"/>
      <c r="R238" s="124"/>
      <c r="S238" s="124"/>
      <c r="T238" s="124"/>
      <c r="U238" s="124"/>
      <c r="V238" s="124"/>
      <c r="W238" s="124"/>
      <c r="X238" s="124"/>
      <c r="Y238" s="124"/>
      <c r="Z238" s="124"/>
      <c r="AA238" s="124"/>
      <c r="AB238" s="124"/>
      <c r="AC238" s="124"/>
      <c r="AD238" s="124"/>
      <c r="AE238" s="124"/>
      <c r="AF238" s="124"/>
      <c r="AG238" s="124"/>
      <c r="AH238" s="124"/>
      <c r="AI238" s="124"/>
      <c r="AJ238" s="124"/>
      <c r="AK238" s="124"/>
      <c r="AL238" s="124"/>
      <c r="AM238" s="124"/>
      <c r="AN238" s="124"/>
      <c r="AO238" s="124"/>
      <c r="AP238" s="124"/>
      <c r="AQ238" s="124"/>
      <c r="AR238" s="124"/>
      <c r="AS238" s="124"/>
      <c r="AT238" s="18" t="s">
        <v>5784</v>
      </c>
      <c r="AU238" s="124"/>
      <c r="AV238" s="124"/>
      <c r="AW238" s="124"/>
      <c r="AX238" s="124"/>
      <c r="AY238" s="124"/>
      <c r="AZ238" s="124"/>
      <c r="BA238" s="124"/>
      <c r="BB238" s="124"/>
      <c r="BC238" s="124"/>
      <c r="BD238" s="124"/>
      <c r="BE238" s="124"/>
      <c r="BF238" s="124"/>
      <c r="BG238" s="124"/>
    </row>
    <row r="239" spans="1:59" x14ac:dyDescent="0.25">
      <c r="A239" s="124"/>
      <c r="B239" s="1468"/>
      <c r="C239" s="1468"/>
      <c r="D239" s="124"/>
      <c r="E239" s="124"/>
      <c r="F239" s="124"/>
      <c r="G239" s="124"/>
      <c r="H239" s="124"/>
      <c r="I239" s="124"/>
      <c r="J239" s="124"/>
      <c r="K239" s="124"/>
      <c r="L239" s="124"/>
      <c r="M239" s="124"/>
      <c r="N239" s="124"/>
      <c r="O239" s="124"/>
      <c r="P239" s="124"/>
      <c r="Q239" s="124"/>
      <c r="R239" s="124"/>
      <c r="S239" s="124"/>
      <c r="T239" s="124"/>
      <c r="U239" s="124"/>
      <c r="V239" s="124"/>
      <c r="W239" s="124"/>
      <c r="X239" s="124"/>
      <c r="Y239" s="124"/>
      <c r="Z239" s="124"/>
      <c r="AA239" s="124"/>
      <c r="AB239" s="124"/>
      <c r="AC239" s="124"/>
      <c r="AD239" s="124"/>
      <c r="AE239" s="124"/>
      <c r="AF239" s="124"/>
      <c r="AG239" s="124"/>
      <c r="AH239" s="124"/>
      <c r="AI239" s="124"/>
      <c r="AJ239" s="124"/>
      <c r="AK239" s="124"/>
      <c r="AL239" s="124"/>
      <c r="AM239" s="124"/>
      <c r="AN239" s="124"/>
      <c r="AO239" s="124"/>
      <c r="AP239" s="124"/>
      <c r="AQ239" s="124"/>
      <c r="AR239" s="124"/>
      <c r="AS239" s="124"/>
      <c r="AT239" s="124" t="s">
        <v>5145</v>
      </c>
      <c r="AU239" s="124"/>
      <c r="AV239" s="124"/>
      <c r="AW239" s="124"/>
      <c r="AX239" s="124"/>
      <c r="AY239" s="124"/>
      <c r="AZ239" s="124"/>
      <c r="BA239" s="124"/>
      <c r="BB239" s="124"/>
      <c r="BC239" s="124"/>
      <c r="BD239" s="124"/>
      <c r="BE239" s="124"/>
      <c r="BF239" s="124"/>
      <c r="BG239" s="124"/>
    </row>
    <row r="240" spans="1:59" x14ac:dyDescent="0.25">
      <c r="A240" s="124"/>
      <c r="B240" s="1468"/>
      <c r="C240" s="1468"/>
      <c r="D240" s="124"/>
      <c r="E240" s="124"/>
      <c r="F240" s="124"/>
      <c r="G240" s="124"/>
      <c r="H240" s="124"/>
      <c r="I240" s="124"/>
      <c r="J240" s="124"/>
      <c r="K240" s="124"/>
      <c r="L240" s="124"/>
      <c r="M240" s="124"/>
      <c r="N240" s="124"/>
      <c r="O240" s="124"/>
      <c r="P240" s="124"/>
      <c r="Q240" s="124"/>
      <c r="R240" s="124"/>
      <c r="S240" s="124"/>
      <c r="T240" s="124"/>
      <c r="U240" s="124"/>
      <c r="V240" s="124"/>
      <c r="W240" s="124"/>
      <c r="X240" s="124"/>
      <c r="Y240" s="124"/>
      <c r="Z240" s="124"/>
      <c r="AA240" s="124"/>
      <c r="AB240" s="124"/>
      <c r="AC240" s="124"/>
      <c r="AD240" s="124"/>
      <c r="AE240" s="124"/>
      <c r="AF240" s="124"/>
      <c r="AG240" s="124"/>
      <c r="AH240" s="124"/>
      <c r="AI240" s="124"/>
      <c r="AJ240" s="124"/>
      <c r="AK240" s="124"/>
      <c r="AL240" s="124"/>
      <c r="AM240" s="124"/>
      <c r="AN240" s="124"/>
      <c r="AO240" s="124"/>
      <c r="AP240" s="124"/>
      <c r="AQ240" s="124"/>
      <c r="AR240" s="124"/>
      <c r="AS240" s="124"/>
      <c r="AT240" s="18" t="s">
        <v>4021</v>
      </c>
      <c r="AU240" s="124"/>
      <c r="AV240" s="124"/>
      <c r="AW240" s="124"/>
      <c r="AX240" s="124"/>
      <c r="AY240" s="124"/>
      <c r="AZ240" s="124"/>
      <c r="BA240" s="124"/>
      <c r="BB240" s="124"/>
      <c r="BC240" s="124"/>
      <c r="BD240" s="124"/>
      <c r="BE240" s="124"/>
      <c r="BF240" s="124"/>
      <c r="BG240" s="124"/>
    </row>
    <row r="241" spans="1:59" x14ac:dyDescent="0.25">
      <c r="A241" s="124"/>
      <c r="B241" s="1468"/>
      <c r="C241" s="1468"/>
      <c r="D241" s="124"/>
      <c r="E241" s="124"/>
      <c r="F241" s="124"/>
      <c r="G241" s="124"/>
      <c r="H241" s="124"/>
      <c r="I241" s="124"/>
      <c r="J241" s="124"/>
      <c r="K241" s="124"/>
      <c r="L241" s="124"/>
      <c r="M241" s="124"/>
      <c r="N241" s="124"/>
      <c r="O241" s="124"/>
      <c r="P241" s="124"/>
      <c r="Q241" s="124"/>
      <c r="R241" s="124"/>
      <c r="S241" s="124"/>
      <c r="T241" s="124"/>
      <c r="U241" s="124"/>
      <c r="V241" s="124"/>
      <c r="W241" s="124"/>
      <c r="X241" s="124"/>
      <c r="Y241" s="124"/>
      <c r="Z241" s="124"/>
      <c r="AA241" s="124"/>
      <c r="AB241" s="124"/>
      <c r="AC241" s="124"/>
      <c r="AD241" s="124"/>
      <c r="AE241" s="124"/>
      <c r="AF241" s="124"/>
      <c r="AG241" s="124"/>
      <c r="AH241" s="124"/>
      <c r="AI241" s="124"/>
      <c r="AJ241" s="124"/>
      <c r="AK241" s="124"/>
      <c r="AL241" s="124"/>
      <c r="AM241" s="124"/>
      <c r="AN241" s="124"/>
      <c r="AO241" s="124"/>
      <c r="AP241" s="124"/>
      <c r="AQ241" s="124"/>
      <c r="AR241" s="124"/>
      <c r="AS241" s="124"/>
      <c r="AT241" s="124" t="s">
        <v>5785</v>
      </c>
      <c r="AU241" s="124"/>
      <c r="AV241" s="124"/>
      <c r="AW241" s="124"/>
      <c r="AX241" s="124"/>
      <c r="AY241" s="124"/>
      <c r="AZ241" s="124"/>
      <c r="BA241" s="124"/>
      <c r="BB241" s="124"/>
      <c r="BC241" s="124"/>
      <c r="BD241" s="124"/>
      <c r="BE241" s="124"/>
      <c r="BF241" s="124"/>
      <c r="BG241" s="124"/>
    </row>
    <row r="242" spans="1:59" x14ac:dyDescent="0.25">
      <c r="A242" s="124"/>
      <c r="B242" s="1468"/>
      <c r="C242" s="1468"/>
      <c r="D242" s="124"/>
      <c r="E242" s="124"/>
      <c r="F242" s="124"/>
      <c r="G242" s="124"/>
      <c r="H242" s="124"/>
      <c r="I242" s="124"/>
      <c r="J242" s="124"/>
      <c r="K242" s="124"/>
      <c r="L242" s="124"/>
      <c r="M242" s="124"/>
      <c r="N242" s="124"/>
      <c r="O242" s="124"/>
      <c r="P242" s="124"/>
      <c r="Q242" s="124"/>
      <c r="R242" s="124"/>
      <c r="S242" s="124"/>
      <c r="T242" s="124"/>
      <c r="U242" s="124"/>
      <c r="V242" s="124"/>
      <c r="W242" s="124"/>
      <c r="X242" s="124"/>
      <c r="Y242" s="124"/>
      <c r="Z242" s="124"/>
      <c r="AA242" s="124"/>
      <c r="AB242" s="124"/>
      <c r="AC242" s="124"/>
      <c r="AD242" s="124"/>
      <c r="AE242" s="124"/>
      <c r="AF242" s="124"/>
      <c r="AG242" s="124"/>
      <c r="AH242" s="124"/>
      <c r="AI242" s="124"/>
      <c r="AJ242" s="124"/>
      <c r="AK242" s="124"/>
      <c r="AL242" s="124"/>
      <c r="AM242" s="124"/>
      <c r="AN242" s="124"/>
      <c r="AO242" s="124"/>
      <c r="AP242" s="124"/>
      <c r="AQ242" s="124"/>
      <c r="AR242" s="124"/>
      <c r="AS242" s="124"/>
      <c r="AT242" s="18" t="s">
        <v>5786</v>
      </c>
      <c r="AU242" s="124"/>
      <c r="AV242" s="124"/>
      <c r="AW242" s="124"/>
      <c r="AX242" s="124"/>
      <c r="AY242" s="124"/>
      <c r="AZ242" s="124"/>
      <c r="BA242" s="124"/>
      <c r="BB242" s="124"/>
      <c r="BC242" s="124"/>
      <c r="BD242" s="124"/>
      <c r="BE242" s="124"/>
      <c r="BF242" s="124"/>
      <c r="BG242" s="124"/>
    </row>
    <row r="243" spans="1:59" x14ac:dyDescent="0.25">
      <c r="A243" s="124"/>
      <c r="B243" s="1468"/>
      <c r="C243" s="1468"/>
      <c r="D243" s="124"/>
      <c r="E243" s="124"/>
      <c r="F243" s="124"/>
      <c r="G243" s="124"/>
      <c r="H243" s="124"/>
      <c r="I243" s="124"/>
      <c r="J243" s="124"/>
      <c r="K243" s="124"/>
      <c r="L243" s="124"/>
      <c r="M243" s="124"/>
      <c r="N243" s="124"/>
      <c r="O243" s="124"/>
      <c r="P243" s="124"/>
      <c r="Q243" s="124"/>
      <c r="R243" s="124"/>
      <c r="S243" s="124"/>
      <c r="T243" s="124"/>
      <c r="U243" s="124"/>
      <c r="V243" s="124"/>
      <c r="W243" s="124"/>
      <c r="X243" s="124"/>
      <c r="Y243" s="124"/>
      <c r="Z243" s="124"/>
      <c r="AA243" s="124"/>
      <c r="AB243" s="124"/>
      <c r="AC243" s="124"/>
      <c r="AD243" s="124"/>
      <c r="AE243" s="124"/>
      <c r="AF243" s="124"/>
      <c r="AG243" s="124"/>
      <c r="AH243" s="124"/>
      <c r="AI243" s="124"/>
      <c r="AJ243" s="124"/>
      <c r="AK243" s="124"/>
      <c r="AL243" s="124"/>
      <c r="AM243" s="124"/>
      <c r="AN243" s="124"/>
      <c r="AO243" s="124"/>
      <c r="AP243" s="124"/>
      <c r="AQ243" s="124"/>
      <c r="AR243" s="124"/>
      <c r="AS243" s="124"/>
      <c r="AT243" s="124" t="s">
        <v>4840</v>
      </c>
      <c r="AU243" s="124"/>
      <c r="AV243" s="124"/>
      <c r="AW243" s="124"/>
      <c r="AX243" s="124"/>
      <c r="AY243" s="124"/>
      <c r="AZ243" s="124"/>
      <c r="BA243" s="124"/>
      <c r="BB243" s="124"/>
      <c r="BC243" s="124"/>
      <c r="BD243" s="124"/>
      <c r="BE243" s="124"/>
      <c r="BF243" s="124"/>
      <c r="BG243" s="124"/>
    </row>
    <row r="244" spans="1:59" x14ac:dyDescent="0.25">
      <c r="A244" s="124"/>
      <c r="B244" s="1468"/>
      <c r="C244" s="1468"/>
      <c r="D244" s="124"/>
      <c r="E244" s="124"/>
      <c r="F244" s="124"/>
      <c r="G244" s="124"/>
      <c r="H244" s="124"/>
      <c r="I244" s="124"/>
      <c r="J244" s="124"/>
      <c r="K244" s="124"/>
      <c r="L244" s="124"/>
      <c r="M244" s="124"/>
      <c r="N244" s="124"/>
      <c r="O244" s="124"/>
      <c r="P244" s="124"/>
      <c r="Q244" s="124"/>
      <c r="R244" s="124"/>
      <c r="S244" s="124"/>
      <c r="T244" s="124"/>
      <c r="U244" s="124"/>
      <c r="V244" s="124"/>
      <c r="W244" s="124"/>
      <c r="X244" s="124"/>
      <c r="Y244" s="124"/>
      <c r="Z244" s="124"/>
      <c r="AA244" s="124"/>
      <c r="AB244" s="124"/>
      <c r="AC244" s="124"/>
      <c r="AD244" s="124"/>
      <c r="AE244" s="124"/>
      <c r="AF244" s="124"/>
      <c r="AG244" s="124"/>
      <c r="AH244" s="124"/>
      <c r="AI244" s="124"/>
      <c r="AJ244" s="124"/>
      <c r="AK244" s="124"/>
      <c r="AL244" s="124"/>
      <c r="AM244" s="124"/>
      <c r="AN244" s="124"/>
      <c r="AO244" s="124"/>
      <c r="AP244" s="124"/>
      <c r="AQ244" s="124"/>
      <c r="AR244" s="124"/>
      <c r="AS244" s="124"/>
      <c r="AT244" s="18" t="s">
        <v>5641</v>
      </c>
      <c r="AU244" s="124"/>
      <c r="AV244" s="124"/>
      <c r="AW244" s="124"/>
      <c r="AX244" s="124"/>
      <c r="AY244" s="124"/>
      <c r="AZ244" s="124"/>
      <c r="BA244" s="124"/>
      <c r="BB244" s="124"/>
      <c r="BC244" s="124"/>
      <c r="BD244" s="124"/>
      <c r="BE244" s="124"/>
      <c r="BF244" s="124"/>
      <c r="BG244" s="124"/>
    </row>
    <row r="245" spans="1:59" x14ac:dyDescent="0.25">
      <c r="A245" s="124"/>
      <c r="B245" s="1468"/>
      <c r="C245" s="1468"/>
      <c r="D245" s="124"/>
      <c r="E245" s="124"/>
      <c r="F245" s="124"/>
      <c r="G245" s="124"/>
      <c r="H245" s="124"/>
      <c r="I245" s="124"/>
      <c r="J245" s="124"/>
      <c r="K245" s="124"/>
      <c r="L245" s="124"/>
      <c r="M245" s="124"/>
      <c r="N245" s="124"/>
      <c r="O245" s="124"/>
      <c r="P245" s="124"/>
      <c r="Q245" s="124"/>
      <c r="R245" s="124"/>
      <c r="S245" s="124"/>
      <c r="T245" s="124"/>
      <c r="U245" s="124"/>
      <c r="V245" s="124"/>
      <c r="W245" s="124"/>
      <c r="X245" s="124"/>
      <c r="Y245" s="124"/>
      <c r="Z245" s="124"/>
      <c r="AA245" s="124"/>
      <c r="AB245" s="124"/>
      <c r="AC245" s="124"/>
      <c r="AD245" s="124"/>
      <c r="AE245" s="124"/>
      <c r="AF245" s="124"/>
      <c r="AG245" s="124"/>
      <c r="AH245" s="124"/>
      <c r="AI245" s="124"/>
      <c r="AJ245" s="124"/>
      <c r="AK245" s="124"/>
      <c r="AL245" s="124"/>
      <c r="AM245" s="124"/>
      <c r="AN245" s="124"/>
      <c r="AO245" s="124"/>
      <c r="AP245" s="124"/>
      <c r="AQ245" s="124"/>
      <c r="AR245" s="124"/>
      <c r="AS245" s="124"/>
      <c r="AT245" s="124" t="s">
        <v>5787</v>
      </c>
      <c r="AU245" s="124"/>
      <c r="AV245" s="124"/>
      <c r="AW245" s="124"/>
      <c r="AX245" s="124"/>
      <c r="AY245" s="124"/>
      <c r="AZ245" s="124"/>
      <c r="BA245" s="124"/>
      <c r="BB245" s="124"/>
      <c r="BC245" s="124"/>
      <c r="BD245" s="124"/>
      <c r="BE245" s="124"/>
      <c r="BF245" s="124"/>
      <c r="BG245" s="124"/>
    </row>
    <row r="246" spans="1:59" x14ac:dyDescent="0.25">
      <c r="A246" s="124"/>
      <c r="B246" s="1468"/>
      <c r="C246" s="1468"/>
      <c r="D246" s="124"/>
      <c r="E246" s="124"/>
      <c r="F246" s="124"/>
      <c r="G246" s="124"/>
      <c r="H246" s="124"/>
      <c r="I246" s="124"/>
      <c r="J246" s="124"/>
      <c r="K246" s="124"/>
      <c r="L246" s="124"/>
      <c r="M246" s="124"/>
      <c r="N246" s="124"/>
      <c r="O246" s="124"/>
      <c r="P246" s="124"/>
      <c r="Q246" s="124"/>
      <c r="R246" s="124"/>
      <c r="S246" s="124"/>
      <c r="T246" s="124"/>
      <c r="U246" s="124"/>
      <c r="V246" s="124"/>
      <c r="W246" s="124"/>
      <c r="X246" s="124"/>
      <c r="Y246" s="124"/>
      <c r="Z246" s="124"/>
      <c r="AA246" s="124"/>
      <c r="AB246" s="124"/>
      <c r="AC246" s="124"/>
      <c r="AD246" s="124"/>
      <c r="AE246" s="124"/>
      <c r="AF246" s="124"/>
      <c r="AG246" s="124"/>
      <c r="AH246" s="124"/>
      <c r="AI246" s="124"/>
      <c r="AJ246" s="124"/>
      <c r="AK246" s="124"/>
      <c r="AL246" s="124"/>
      <c r="AM246" s="124"/>
      <c r="AN246" s="124"/>
      <c r="AO246" s="124"/>
      <c r="AP246" s="124"/>
      <c r="AQ246" s="124"/>
      <c r="AR246" s="124"/>
      <c r="AS246" s="124"/>
      <c r="AT246" s="18" t="s">
        <v>5788</v>
      </c>
      <c r="AU246" s="124"/>
      <c r="AV246" s="124"/>
      <c r="AW246" s="124"/>
      <c r="AX246" s="124"/>
      <c r="AY246" s="124"/>
      <c r="AZ246" s="124"/>
      <c r="BA246" s="124"/>
      <c r="BB246" s="124"/>
      <c r="BC246" s="124"/>
      <c r="BD246" s="124"/>
      <c r="BE246" s="124"/>
      <c r="BF246" s="124"/>
      <c r="BG246" s="124"/>
    </row>
    <row r="247" spans="1:59" x14ac:dyDescent="0.25">
      <c r="A247" s="124"/>
      <c r="B247" s="1468"/>
      <c r="C247" s="1468"/>
      <c r="D247" s="124"/>
      <c r="E247" s="124"/>
      <c r="F247" s="124"/>
      <c r="G247" s="124"/>
      <c r="H247" s="124"/>
      <c r="I247" s="124"/>
      <c r="J247" s="124"/>
      <c r="K247" s="124"/>
      <c r="L247" s="124"/>
      <c r="M247" s="124"/>
      <c r="N247" s="124"/>
      <c r="O247" s="124"/>
      <c r="P247" s="124"/>
      <c r="Q247" s="124"/>
      <c r="R247" s="124"/>
      <c r="S247" s="124"/>
      <c r="T247" s="124"/>
      <c r="U247" s="124"/>
      <c r="V247" s="124"/>
      <c r="W247" s="124"/>
      <c r="X247" s="124"/>
      <c r="Y247" s="124"/>
      <c r="Z247" s="124"/>
      <c r="AA247" s="124"/>
      <c r="AB247" s="124"/>
      <c r="AC247" s="124"/>
      <c r="AD247" s="124"/>
      <c r="AE247" s="124"/>
      <c r="AF247" s="124"/>
      <c r="AG247" s="124"/>
      <c r="AH247" s="124"/>
      <c r="AI247" s="124"/>
      <c r="AJ247" s="124"/>
      <c r="AK247" s="124"/>
      <c r="AL247" s="124"/>
      <c r="AM247" s="124"/>
      <c r="AN247" s="124"/>
      <c r="AO247" s="124"/>
      <c r="AP247" s="124"/>
      <c r="AQ247" s="124"/>
      <c r="AR247" s="124"/>
      <c r="AS247" s="124"/>
      <c r="AT247" s="124" t="s">
        <v>5614</v>
      </c>
      <c r="AU247" s="124"/>
      <c r="AV247" s="124"/>
      <c r="AW247" s="124"/>
      <c r="AX247" s="124"/>
      <c r="AY247" s="124"/>
      <c r="AZ247" s="124"/>
      <c r="BA247" s="124"/>
      <c r="BB247" s="124"/>
      <c r="BC247" s="124"/>
      <c r="BD247" s="124"/>
      <c r="BE247" s="124"/>
      <c r="BF247" s="124"/>
      <c r="BG247" s="124"/>
    </row>
    <row r="248" spans="1:59" x14ac:dyDescent="0.25">
      <c r="A248" s="124"/>
      <c r="B248" s="1468"/>
      <c r="C248" s="1468"/>
      <c r="D248" s="124"/>
      <c r="E248" s="124"/>
      <c r="F248" s="124"/>
      <c r="G248" s="124"/>
      <c r="H248" s="124"/>
      <c r="I248" s="124"/>
      <c r="J248" s="124"/>
      <c r="K248" s="124"/>
      <c r="L248" s="124"/>
      <c r="M248" s="124"/>
      <c r="N248" s="124"/>
      <c r="O248" s="124"/>
      <c r="P248" s="124"/>
      <c r="Q248" s="124"/>
      <c r="R248" s="124"/>
      <c r="S248" s="124"/>
      <c r="T248" s="124"/>
      <c r="U248" s="124"/>
      <c r="V248" s="124"/>
      <c r="W248" s="124"/>
      <c r="X248" s="124"/>
      <c r="Y248" s="124"/>
      <c r="Z248" s="124"/>
      <c r="AA248" s="124"/>
      <c r="AB248" s="124"/>
      <c r="AC248" s="124"/>
      <c r="AD248" s="124"/>
      <c r="AE248" s="124"/>
      <c r="AF248" s="124"/>
      <c r="AG248" s="124"/>
      <c r="AH248" s="124"/>
      <c r="AI248" s="124"/>
      <c r="AJ248" s="124"/>
      <c r="AL248" s="124"/>
      <c r="AM248" s="124"/>
      <c r="AN248" s="124"/>
      <c r="AO248" s="124"/>
      <c r="AP248" s="124"/>
      <c r="AQ248" s="124"/>
      <c r="AR248" s="124"/>
      <c r="AS248" s="124"/>
      <c r="AT248" s="18" t="s">
        <v>5619</v>
      </c>
      <c r="AU248" s="124"/>
      <c r="AV248" s="124"/>
      <c r="AW248" s="124"/>
      <c r="AX248" s="124"/>
      <c r="AY248" s="124"/>
      <c r="AZ248" s="124"/>
      <c r="BA248" s="124"/>
      <c r="BB248" s="124"/>
      <c r="BC248" s="124"/>
      <c r="BD248" s="124"/>
      <c r="BE248" s="124"/>
      <c r="BF248" s="124"/>
      <c r="BG248" s="124"/>
    </row>
    <row r="249" spans="1:59" x14ac:dyDescent="0.25">
      <c r="A249" s="124"/>
      <c r="B249" s="1468"/>
      <c r="C249" s="1468"/>
      <c r="D249" s="124"/>
      <c r="E249" s="124"/>
      <c r="F249" s="124"/>
      <c r="G249" s="124"/>
      <c r="H249" s="124"/>
      <c r="I249" s="124"/>
      <c r="J249" s="124"/>
      <c r="K249" s="124"/>
      <c r="L249" s="124"/>
      <c r="M249" s="124"/>
      <c r="N249" s="124"/>
      <c r="O249" s="124"/>
      <c r="P249" s="124"/>
      <c r="Q249" s="124"/>
      <c r="R249" s="124"/>
      <c r="S249" s="124"/>
      <c r="T249" s="124"/>
      <c r="U249" s="124"/>
      <c r="V249" s="124"/>
      <c r="W249" s="124"/>
      <c r="X249" s="124"/>
      <c r="Y249" s="124"/>
      <c r="Z249" s="124"/>
      <c r="AA249" s="124"/>
      <c r="AB249" s="124"/>
      <c r="AC249" s="124"/>
      <c r="AD249" s="124"/>
      <c r="AE249" s="124"/>
      <c r="AF249" s="124"/>
      <c r="AG249" s="124"/>
      <c r="AH249" s="124"/>
      <c r="AI249" s="124"/>
      <c r="AJ249" s="124"/>
      <c r="AL249" s="124"/>
      <c r="AM249" s="124"/>
      <c r="AN249" s="124"/>
      <c r="AO249" s="124"/>
      <c r="AP249" s="124"/>
      <c r="AQ249" s="124"/>
      <c r="AR249" s="124"/>
      <c r="AS249" s="124"/>
      <c r="AT249" s="124" t="s">
        <v>5789</v>
      </c>
      <c r="AU249" s="124"/>
      <c r="AV249" s="124"/>
      <c r="AW249" s="124"/>
      <c r="AX249" s="124"/>
      <c r="AY249" s="124"/>
      <c r="AZ249" s="124"/>
      <c r="BA249" s="124"/>
      <c r="BB249" s="124"/>
      <c r="BC249" s="124"/>
      <c r="BD249" s="124"/>
      <c r="BE249" s="124"/>
      <c r="BF249" s="124"/>
      <c r="BG249" s="124"/>
    </row>
    <row r="250" spans="1:59" x14ac:dyDescent="0.25">
      <c r="A250" s="124"/>
      <c r="B250" s="1468"/>
      <c r="C250" s="1468"/>
      <c r="D250" s="124"/>
      <c r="E250" s="124"/>
      <c r="F250" s="124"/>
      <c r="G250" s="124"/>
      <c r="H250" s="124"/>
      <c r="I250" s="124"/>
      <c r="J250" s="124"/>
      <c r="K250" s="124"/>
      <c r="L250" s="124"/>
      <c r="M250" s="124"/>
      <c r="N250" s="124"/>
      <c r="O250" s="124"/>
      <c r="P250" s="124"/>
      <c r="Q250" s="124"/>
      <c r="R250" s="124"/>
      <c r="S250" s="124"/>
      <c r="T250" s="124"/>
      <c r="U250" s="124"/>
      <c r="V250" s="124"/>
      <c r="W250" s="124"/>
      <c r="X250" s="124"/>
      <c r="Y250" s="124"/>
      <c r="Z250" s="124"/>
      <c r="AA250" s="124"/>
      <c r="AB250" s="124"/>
      <c r="AC250" s="124"/>
      <c r="AD250" s="124"/>
      <c r="AE250" s="124"/>
      <c r="AF250" s="124"/>
      <c r="AG250" s="124"/>
      <c r="AH250" s="124"/>
      <c r="AI250" s="124"/>
      <c r="AJ250" s="124"/>
      <c r="AL250" s="124"/>
      <c r="AM250" s="124"/>
      <c r="AN250" s="124"/>
      <c r="AO250" s="124"/>
      <c r="AP250" s="124"/>
      <c r="AQ250" s="124"/>
      <c r="AR250" s="124"/>
      <c r="AS250" s="124"/>
      <c r="AT250" s="18" t="s">
        <v>5611</v>
      </c>
      <c r="AU250" s="124"/>
      <c r="AV250" s="124"/>
      <c r="AW250" s="124"/>
      <c r="AX250" s="124"/>
      <c r="AY250" s="124"/>
      <c r="AZ250" s="124"/>
      <c r="BA250" s="124"/>
      <c r="BB250" s="124"/>
      <c r="BC250" s="124"/>
      <c r="BD250" s="124"/>
      <c r="BE250" s="124"/>
      <c r="BF250" s="124"/>
      <c r="BG250" s="124"/>
    </row>
    <row r="251" spans="1:59" x14ac:dyDescent="0.25">
      <c r="A251" s="124"/>
      <c r="B251" s="1468"/>
      <c r="C251" s="1468"/>
      <c r="D251" s="124"/>
      <c r="E251" s="124"/>
      <c r="F251" s="124"/>
      <c r="G251" s="124"/>
      <c r="H251" s="124"/>
      <c r="I251" s="124"/>
      <c r="J251" s="124"/>
      <c r="K251" s="124"/>
      <c r="L251" s="124"/>
      <c r="M251" s="124"/>
      <c r="N251" s="124"/>
      <c r="O251" s="124"/>
      <c r="P251" s="124"/>
      <c r="Q251" s="124"/>
      <c r="R251" s="124"/>
      <c r="S251" s="124"/>
      <c r="T251" s="124"/>
      <c r="U251" s="124"/>
      <c r="V251" s="124"/>
      <c r="W251" s="124"/>
      <c r="X251" s="124"/>
      <c r="Y251" s="124"/>
      <c r="Z251" s="124"/>
      <c r="AA251" s="124"/>
      <c r="AB251" s="124"/>
      <c r="AC251" s="124"/>
      <c r="AD251" s="124"/>
      <c r="AE251" s="124"/>
      <c r="AF251" s="124"/>
      <c r="AG251" s="124"/>
      <c r="AH251" s="124"/>
      <c r="AI251" s="124"/>
      <c r="AJ251" s="124"/>
      <c r="AL251" s="124"/>
      <c r="AM251" s="124"/>
      <c r="AN251" s="124"/>
      <c r="AO251" s="124"/>
      <c r="AP251" s="124"/>
      <c r="AQ251" s="124"/>
      <c r="AR251" s="124"/>
      <c r="AS251" s="124"/>
      <c r="AT251" s="124" t="s">
        <v>5207</v>
      </c>
      <c r="AU251" s="124"/>
      <c r="AV251" s="124"/>
      <c r="AW251" s="124"/>
      <c r="AX251" s="124"/>
      <c r="AY251" s="124"/>
      <c r="AZ251" s="124"/>
      <c r="BA251" s="124"/>
      <c r="BB251" s="124"/>
      <c r="BC251" s="124"/>
      <c r="BD251" s="124"/>
      <c r="BE251" s="124"/>
      <c r="BF251" s="124"/>
      <c r="BG251" s="124"/>
    </row>
    <row r="252" spans="1:59" x14ac:dyDescent="0.25">
      <c r="A252" s="124"/>
      <c r="B252" s="1468"/>
      <c r="C252" s="1468"/>
      <c r="D252" s="124"/>
      <c r="E252" s="124"/>
      <c r="F252" s="124"/>
      <c r="G252" s="124"/>
      <c r="H252" s="124"/>
      <c r="I252" s="124"/>
      <c r="J252" s="124"/>
      <c r="K252" s="124"/>
      <c r="L252" s="124"/>
      <c r="M252" s="124"/>
      <c r="N252" s="124"/>
      <c r="O252" s="124"/>
      <c r="P252" s="124"/>
      <c r="Q252" s="124"/>
      <c r="R252" s="124"/>
      <c r="S252" s="124"/>
      <c r="T252" s="124"/>
      <c r="U252" s="124"/>
      <c r="V252" s="124"/>
      <c r="W252" s="124"/>
      <c r="X252" s="124"/>
      <c r="Y252" s="124"/>
      <c r="Z252" s="124"/>
      <c r="AA252" s="124"/>
      <c r="AB252" s="124"/>
      <c r="AC252" s="124"/>
      <c r="AD252" s="124"/>
      <c r="AE252" s="124"/>
      <c r="AF252" s="124"/>
      <c r="AG252" s="124"/>
      <c r="AH252" s="124"/>
      <c r="AI252" s="124"/>
      <c r="AJ252" s="124"/>
      <c r="AL252" s="124"/>
      <c r="AM252" s="124"/>
      <c r="AN252" s="124"/>
      <c r="AO252" s="124"/>
      <c r="AP252" s="124"/>
      <c r="AQ252" s="124"/>
      <c r="AR252" s="124"/>
      <c r="AS252" s="124"/>
      <c r="AT252" s="18" t="s">
        <v>5790</v>
      </c>
      <c r="AU252" s="124"/>
      <c r="AV252" s="124"/>
      <c r="AW252" s="124"/>
      <c r="AX252" s="124"/>
      <c r="AY252" s="124"/>
      <c r="AZ252" s="124"/>
      <c r="BA252" s="124"/>
      <c r="BB252" s="124"/>
      <c r="BC252" s="124"/>
      <c r="BD252" s="124"/>
      <c r="BE252" s="124"/>
      <c r="BF252" s="124"/>
      <c r="BG252" s="124"/>
    </row>
    <row r="253" spans="1:59" x14ac:dyDescent="0.25">
      <c r="A253" s="124"/>
      <c r="B253" s="1468"/>
      <c r="C253" s="1468"/>
      <c r="D253" s="124"/>
      <c r="E253" s="124"/>
      <c r="F253" s="124"/>
      <c r="G253" s="124"/>
      <c r="H253" s="124"/>
      <c r="I253" s="124"/>
      <c r="J253" s="124"/>
      <c r="K253" s="124"/>
      <c r="L253" s="124"/>
      <c r="M253" s="124"/>
      <c r="N253" s="124"/>
      <c r="O253" s="124"/>
      <c r="P253" s="124"/>
      <c r="Q253" s="124"/>
      <c r="R253" s="124"/>
      <c r="S253" s="124"/>
      <c r="T253" s="124"/>
      <c r="U253" s="124"/>
      <c r="V253" s="124"/>
      <c r="W253" s="124"/>
      <c r="X253" s="124"/>
      <c r="Y253" s="124"/>
      <c r="Z253" s="124"/>
      <c r="AA253" s="124"/>
      <c r="AB253" s="124"/>
      <c r="AC253" s="124"/>
      <c r="AD253" s="124"/>
      <c r="AE253" s="124"/>
      <c r="AF253" s="124"/>
      <c r="AG253" s="124"/>
      <c r="AH253" s="124"/>
      <c r="AI253" s="124"/>
      <c r="AJ253" s="124"/>
      <c r="AL253" s="124"/>
      <c r="AM253" s="124"/>
      <c r="AN253" s="124"/>
      <c r="AO253" s="124"/>
      <c r="AP253" s="124"/>
      <c r="AQ253" s="124"/>
      <c r="AR253" s="124"/>
      <c r="AS253" s="124"/>
      <c r="AT253" s="124" t="s">
        <v>5791</v>
      </c>
      <c r="AU253" s="124"/>
      <c r="AV253" s="124"/>
      <c r="AW253" s="124"/>
      <c r="AX253" s="124"/>
      <c r="AY253" s="124"/>
      <c r="AZ253" s="124"/>
      <c r="BA253" s="124"/>
      <c r="BB253" s="124"/>
      <c r="BC253" s="124"/>
      <c r="BD253" s="124"/>
      <c r="BE253" s="124"/>
      <c r="BF253" s="124"/>
      <c r="BG253" s="124"/>
    </row>
    <row r="254" spans="1:59" x14ac:dyDescent="0.25">
      <c r="A254" s="124"/>
      <c r="B254" s="1468"/>
      <c r="C254" s="1468"/>
      <c r="D254" s="124"/>
      <c r="E254" s="124"/>
      <c r="F254" s="124"/>
      <c r="G254" s="124"/>
      <c r="H254" s="124"/>
      <c r="I254" s="124"/>
      <c r="J254" s="124"/>
      <c r="K254" s="124"/>
      <c r="L254" s="124"/>
      <c r="M254" s="124"/>
      <c r="N254" s="124"/>
      <c r="O254" s="124"/>
      <c r="P254" s="124"/>
      <c r="Q254" s="124"/>
      <c r="R254" s="124"/>
      <c r="S254" s="124"/>
      <c r="T254" s="124"/>
      <c r="U254" s="124"/>
      <c r="V254" s="124"/>
      <c r="W254" s="124"/>
      <c r="X254" s="124"/>
      <c r="Y254" s="124"/>
      <c r="Z254" s="124"/>
      <c r="AA254" s="124"/>
      <c r="AB254" s="124"/>
      <c r="AC254" s="124"/>
      <c r="AD254" s="124"/>
      <c r="AE254" s="124"/>
      <c r="AF254" s="124"/>
      <c r="AG254" s="124"/>
      <c r="AH254" s="124"/>
      <c r="AI254" s="124"/>
      <c r="AJ254" s="124"/>
      <c r="AL254" s="124"/>
      <c r="AM254" s="124"/>
      <c r="AN254" s="124"/>
      <c r="AO254" s="124"/>
      <c r="AP254" s="124"/>
      <c r="AQ254" s="124"/>
      <c r="AR254" s="124"/>
      <c r="AS254" s="124"/>
      <c r="AT254" s="18" t="s">
        <v>5792</v>
      </c>
      <c r="AU254" s="124"/>
      <c r="AV254" s="124"/>
      <c r="AW254" s="124"/>
      <c r="AX254" s="124"/>
      <c r="AY254" s="124"/>
      <c r="AZ254" s="124"/>
      <c r="BA254" s="124"/>
      <c r="BB254" s="124"/>
      <c r="BC254" s="124"/>
      <c r="BD254" s="124"/>
      <c r="BE254" s="124"/>
      <c r="BF254" s="124"/>
      <c r="BG254" s="124"/>
    </row>
    <row r="255" spans="1:59" x14ac:dyDescent="0.25">
      <c r="A255" s="124"/>
      <c r="B255" s="1468"/>
      <c r="C255" s="1468"/>
      <c r="D255" s="124"/>
      <c r="E255" s="124"/>
      <c r="F255" s="124"/>
      <c r="G255" s="124"/>
      <c r="H255" s="124"/>
      <c r="I255" s="124"/>
      <c r="J255" s="124"/>
      <c r="K255" s="124"/>
      <c r="L255" s="124"/>
      <c r="M255" s="124"/>
      <c r="N255" s="124"/>
      <c r="O255" s="124"/>
      <c r="P255" s="124"/>
      <c r="Q255" s="124"/>
      <c r="R255" s="124"/>
      <c r="S255" s="124"/>
      <c r="T255" s="124"/>
      <c r="U255" s="124"/>
      <c r="V255" s="124"/>
      <c r="W255" s="124"/>
      <c r="X255" s="124"/>
      <c r="Y255" s="124"/>
      <c r="Z255" s="124"/>
      <c r="AA255" s="124"/>
      <c r="AB255" s="124"/>
      <c r="AC255" s="124"/>
      <c r="AD255" s="124"/>
      <c r="AE255" s="124"/>
      <c r="AF255" s="124"/>
      <c r="AG255" s="124"/>
      <c r="AH255" s="124"/>
      <c r="AI255" s="124"/>
      <c r="AJ255" s="124"/>
      <c r="AL255" s="124"/>
      <c r="AM255" s="124"/>
      <c r="AN255" s="124"/>
      <c r="AO255" s="124"/>
      <c r="AP255" s="124"/>
      <c r="AQ255" s="124"/>
      <c r="AR255" s="124"/>
      <c r="AS255" s="124"/>
      <c r="AT255" s="124" t="s">
        <v>5793</v>
      </c>
      <c r="AU255" s="124"/>
      <c r="AV255" s="124"/>
      <c r="AW255" s="124"/>
      <c r="AX255" s="124"/>
      <c r="AY255" s="124"/>
      <c r="AZ255" s="124"/>
      <c r="BA255" s="124"/>
      <c r="BB255" s="124"/>
      <c r="BC255" s="124"/>
      <c r="BD255" s="124"/>
      <c r="BE255" s="124"/>
      <c r="BF255" s="124"/>
      <c r="BG255" s="124"/>
    </row>
    <row r="256" spans="1:59" x14ac:dyDescent="0.25">
      <c r="A256" s="124"/>
      <c r="B256" s="1468"/>
      <c r="C256" s="1468"/>
      <c r="D256" s="124"/>
      <c r="E256" s="124"/>
      <c r="F256" s="124"/>
      <c r="G256" s="124"/>
      <c r="H256" s="124"/>
      <c r="I256" s="124"/>
      <c r="J256" s="124"/>
      <c r="K256" s="124"/>
      <c r="L256" s="124"/>
      <c r="M256" s="124"/>
      <c r="N256" s="124"/>
      <c r="O256" s="124"/>
      <c r="P256" s="124"/>
      <c r="Q256" s="124"/>
      <c r="R256" s="124"/>
      <c r="S256" s="124"/>
      <c r="T256" s="124"/>
      <c r="U256" s="124"/>
      <c r="V256" s="124"/>
      <c r="W256" s="124"/>
      <c r="X256" s="124"/>
      <c r="Y256" s="124"/>
      <c r="Z256" s="124"/>
      <c r="AA256" s="124"/>
      <c r="AB256" s="124"/>
      <c r="AC256" s="124"/>
      <c r="AD256" s="124"/>
      <c r="AE256" s="124"/>
      <c r="AF256" s="124"/>
      <c r="AG256" s="124"/>
      <c r="AH256" s="124"/>
      <c r="AI256" s="124"/>
      <c r="AJ256" s="124"/>
      <c r="AL256" s="124"/>
      <c r="AM256" s="124"/>
      <c r="AN256" s="124"/>
      <c r="AO256" s="124"/>
      <c r="AP256" s="124"/>
      <c r="AQ256" s="124"/>
      <c r="AR256" s="124"/>
      <c r="AS256" s="124"/>
      <c r="AT256" s="124"/>
      <c r="AU256" s="124"/>
      <c r="AV256" s="124"/>
      <c r="AW256" s="124"/>
      <c r="AX256" s="124"/>
      <c r="AY256" s="124"/>
      <c r="AZ256" s="124"/>
      <c r="BA256" s="124"/>
      <c r="BB256" s="124"/>
      <c r="BC256" s="124"/>
      <c r="BD256" s="124"/>
      <c r="BE256" s="124"/>
      <c r="BF256" s="124"/>
      <c r="BG256" s="124"/>
    </row>
    <row r="257" spans="9:9" x14ac:dyDescent="0.25">
      <c r="I257" s="124"/>
    </row>
    <row r="258" spans="9:9" x14ac:dyDescent="0.25">
      <c r="I258" s="124"/>
    </row>
    <row r="259" spans="9:9" x14ac:dyDescent="0.25">
      <c r="I259" s="124"/>
    </row>
    <row r="260" spans="9:9" x14ac:dyDescent="0.25">
      <c r="I260" s="124"/>
    </row>
    <row r="261" spans="9:9" x14ac:dyDescent="0.25">
      <c r="I261" s="124"/>
    </row>
    <row r="262" spans="9:9" x14ac:dyDescent="0.25">
      <c r="I262" s="124"/>
    </row>
    <row r="263" spans="9:9" x14ac:dyDescent="0.25">
      <c r="I263" s="124"/>
    </row>
    <row r="264" spans="9:9" x14ac:dyDescent="0.25">
      <c r="I264" s="124"/>
    </row>
  </sheetData>
  <sheetProtection sheet="1" objects="1" scenarios="1"/>
  <mergeCells count="188">
    <mergeCell ref="B69:C69"/>
    <mergeCell ref="B70:C70"/>
    <mergeCell ref="B71:C71"/>
    <mergeCell ref="B72:C72"/>
    <mergeCell ref="B73:C73"/>
    <mergeCell ref="B74:C74"/>
    <mergeCell ref="B81:C81"/>
    <mergeCell ref="B82:C82"/>
    <mergeCell ref="B83:C83"/>
    <mergeCell ref="B84:C84"/>
    <mergeCell ref="B85:C85"/>
    <mergeCell ref="B86:C86"/>
    <mergeCell ref="B75:C75"/>
    <mergeCell ref="B76:C76"/>
    <mergeCell ref="B77:C77"/>
    <mergeCell ref="B78:C78"/>
    <mergeCell ref="B79:C79"/>
    <mergeCell ref="B80:C80"/>
    <mergeCell ref="B93:C93"/>
    <mergeCell ref="B94:C94"/>
    <mergeCell ref="B95:C95"/>
    <mergeCell ref="B96:C96"/>
    <mergeCell ref="B97:C97"/>
    <mergeCell ref="B98:C98"/>
    <mergeCell ref="B87:C87"/>
    <mergeCell ref="B88:C88"/>
    <mergeCell ref="B89:C89"/>
    <mergeCell ref="B90:C90"/>
    <mergeCell ref="B91:C91"/>
    <mergeCell ref="B92:C92"/>
    <mergeCell ref="B105:C105"/>
    <mergeCell ref="B106:C106"/>
    <mergeCell ref="B107:C107"/>
    <mergeCell ref="B108:C108"/>
    <mergeCell ref="B109:C109"/>
    <mergeCell ref="B110:C110"/>
    <mergeCell ref="B99:C99"/>
    <mergeCell ref="B100:C100"/>
    <mergeCell ref="B101:C101"/>
    <mergeCell ref="B102:C102"/>
    <mergeCell ref="B103:C103"/>
    <mergeCell ref="B104:C104"/>
    <mergeCell ref="B117:C117"/>
    <mergeCell ref="B118:C118"/>
    <mergeCell ref="B119:C119"/>
    <mergeCell ref="B120:C120"/>
    <mergeCell ref="B121:C121"/>
    <mergeCell ref="B122:C122"/>
    <mergeCell ref="B111:C111"/>
    <mergeCell ref="B112:C112"/>
    <mergeCell ref="B113:C113"/>
    <mergeCell ref="B114:C114"/>
    <mergeCell ref="B115:C115"/>
    <mergeCell ref="B116:C116"/>
    <mergeCell ref="B129:C129"/>
    <mergeCell ref="B130:C130"/>
    <mergeCell ref="B131:C131"/>
    <mergeCell ref="B132:C132"/>
    <mergeCell ref="B133:C133"/>
    <mergeCell ref="B134:C134"/>
    <mergeCell ref="B123:C123"/>
    <mergeCell ref="B124:C124"/>
    <mergeCell ref="B125:C125"/>
    <mergeCell ref="B126:C126"/>
    <mergeCell ref="B127:C127"/>
    <mergeCell ref="B128:C128"/>
    <mergeCell ref="B141:C141"/>
    <mergeCell ref="B142:C142"/>
    <mergeCell ref="B143:C143"/>
    <mergeCell ref="B144:C144"/>
    <mergeCell ref="B145:C145"/>
    <mergeCell ref="B146:C146"/>
    <mergeCell ref="B135:C135"/>
    <mergeCell ref="B136:C136"/>
    <mergeCell ref="B137:C137"/>
    <mergeCell ref="B138:C138"/>
    <mergeCell ref="B139:C139"/>
    <mergeCell ref="B140:C140"/>
    <mergeCell ref="B153:C153"/>
    <mergeCell ref="B154:C154"/>
    <mergeCell ref="B155:C155"/>
    <mergeCell ref="B156:C156"/>
    <mergeCell ref="B157:C157"/>
    <mergeCell ref="B158:C158"/>
    <mergeCell ref="B147:C147"/>
    <mergeCell ref="B148:C148"/>
    <mergeCell ref="B149:C149"/>
    <mergeCell ref="B150:C150"/>
    <mergeCell ref="B151:C151"/>
    <mergeCell ref="B152:C152"/>
    <mergeCell ref="B165:C165"/>
    <mergeCell ref="B166:C166"/>
    <mergeCell ref="B167:C167"/>
    <mergeCell ref="B168:C168"/>
    <mergeCell ref="B169:C169"/>
    <mergeCell ref="B170:C170"/>
    <mergeCell ref="B159:C159"/>
    <mergeCell ref="B160:C160"/>
    <mergeCell ref="B161:C161"/>
    <mergeCell ref="B162:C162"/>
    <mergeCell ref="B163:C163"/>
    <mergeCell ref="B164:C164"/>
    <mergeCell ref="B177:C177"/>
    <mergeCell ref="B178:C178"/>
    <mergeCell ref="B179:C179"/>
    <mergeCell ref="B180:C180"/>
    <mergeCell ref="B181:C181"/>
    <mergeCell ref="B182:C182"/>
    <mergeCell ref="B171:C171"/>
    <mergeCell ref="B172:C172"/>
    <mergeCell ref="B173:C173"/>
    <mergeCell ref="B174:C174"/>
    <mergeCell ref="B175:C175"/>
    <mergeCell ref="B176:C176"/>
    <mergeCell ref="B189:C189"/>
    <mergeCell ref="B190:C190"/>
    <mergeCell ref="B191:C191"/>
    <mergeCell ref="B192:C192"/>
    <mergeCell ref="B193:C193"/>
    <mergeCell ref="B194:C194"/>
    <mergeCell ref="B183:C183"/>
    <mergeCell ref="B184:C184"/>
    <mergeCell ref="B185:C185"/>
    <mergeCell ref="B186:C186"/>
    <mergeCell ref="B187:C187"/>
    <mergeCell ref="B188:C188"/>
    <mergeCell ref="B201:C201"/>
    <mergeCell ref="B202:C202"/>
    <mergeCell ref="B203:C203"/>
    <mergeCell ref="B204:C204"/>
    <mergeCell ref="B205:C205"/>
    <mergeCell ref="B206:C206"/>
    <mergeCell ref="B195:C195"/>
    <mergeCell ref="B196:C196"/>
    <mergeCell ref="B197:C197"/>
    <mergeCell ref="B198:C198"/>
    <mergeCell ref="B199:C199"/>
    <mergeCell ref="B200:C200"/>
    <mergeCell ref="B213:C213"/>
    <mergeCell ref="B214:C214"/>
    <mergeCell ref="B215:C215"/>
    <mergeCell ref="B216:C216"/>
    <mergeCell ref="B217:C217"/>
    <mergeCell ref="B218:C218"/>
    <mergeCell ref="B207:C207"/>
    <mergeCell ref="B208:C208"/>
    <mergeCell ref="B209:C209"/>
    <mergeCell ref="B210:C210"/>
    <mergeCell ref="B211:C211"/>
    <mergeCell ref="B212:C212"/>
    <mergeCell ref="B225:C225"/>
    <mergeCell ref="B226:C226"/>
    <mergeCell ref="B227:C227"/>
    <mergeCell ref="B228:C228"/>
    <mergeCell ref="B229:C229"/>
    <mergeCell ref="B230:C230"/>
    <mergeCell ref="B219:C219"/>
    <mergeCell ref="B220:C220"/>
    <mergeCell ref="B221:C221"/>
    <mergeCell ref="B222:C222"/>
    <mergeCell ref="B223:C223"/>
    <mergeCell ref="B224:C224"/>
    <mergeCell ref="B237:C237"/>
    <mergeCell ref="B238:C238"/>
    <mergeCell ref="B239:C239"/>
    <mergeCell ref="B240:C240"/>
    <mergeCell ref="B241:C241"/>
    <mergeCell ref="B242:C242"/>
    <mergeCell ref="B231:C231"/>
    <mergeCell ref="B232:C232"/>
    <mergeCell ref="B233:C233"/>
    <mergeCell ref="B234:C234"/>
    <mergeCell ref="B235:C235"/>
    <mergeCell ref="B236:C236"/>
    <mergeCell ref="B255:C255"/>
    <mergeCell ref="B256:C256"/>
    <mergeCell ref="B249:C249"/>
    <mergeCell ref="B250:C250"/>
    <mergeCell ref="B251:C251"/>
    <mergeCell ref="B252:C252"/>
    <mergeCell ref="B253:C253"/>
    <mergeCell ref="B254:C254"/>
    <mergeCell ref="B243:C243"/>
    <mergeCell ref="B244:C244"/>
    <mergeCell ref="B245:C245"/>
    <mergeCell ref="B246:C246"/>
    <mergeCell ref="B247:C247"/>
    <mergeCell ref="B248:C248"/>
  </mergeCells>
  <pageMargins left="0.7" right="0.7" top="0.75" bottom="0.75" header="0.3" footer="0.3"/>
  <tableParts count="57">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4822B-E037-4633-9E61-D70EBCCAAD67}">
  <dimension ref="A1:F3246"/>
  <sheetViews>
    <sheetView workbookViewId="0"/>
  </sheetViews>
  <sheetFormatPr defaultRowHeight="15" x14ac:dyDescent="0.25"/>
  <cols>
    <col min="1" max="1" width="13.5703125" style="15" customWidth="1"/>
    <col min="2" max="2" width="32.42578125" bestFit="1" customWidth="1"/>
    <col min="4" max="4" width="25.7109375" customWidth="1"/>
    <col min="5" max="5" width="12.28515625" customWidth="1"/>
    <col min="6" max="6" width="13.140625" customWidth="1"/>
  </cols>
  <sheetData>
    <row r="1" spans="1:6" x14ac:dyDescent="0.25">
      <c r="A1" s="238" t="s">
        <v>5794</v>
      </c>
      <c r="B1" s="239"/>
      <c r="C1" s="239"/>
      <c r="D1" s="239"/>
      <c r="E1" s="239"/>
      <c r="F1" s="239"/>
    </row>
    <row r="2" spans="1:6" x14ac:dyDescent="0.25">
      <c r="A2" s="238" t="s">
        <v>5795</v>
      </c>
      <c r="B2" s="238" t="s">
        <v>5796</v>
      </c>
      <c r="C2" s="238" t="s">
        <v>5797</v>
      </c>
      <c r="D2" s="238" t="s">
        <v>5798</v>
      </c>
      <c r="E2" s="238" t="s">
        <v>5799</v>
      </c>
      <c r="F2" s="238" t="s">
        <v>199</v>
      </c>
    </row>
    <row r="3" spans="1:6" x14ac:dyDescent="0.25">
      <c r="A3" s="242" t="s">
        <v>5800</v>
      </c>
      <c r="B3" s="240" t="s">
        <v>3818</v>
      </c>
      <c r="C3" s="240" t="s">
        <v>3541</v>
      </c>
      <c r="D3" s="240" t="s">
        <v>5801</v>
      </c>
      <c r="E3" s="239" t="str">
        <f>LEFT(A3, 2)</f>
        <v>01</v>
      </c>
      <c r="F3" s="240" t="s">
        <v>5802</v>
      </c>
    </row>
    <row r="4" spans="1:6" x14ac:dyDescent="0.25">
      <c r="A4" s="242" t="s">
        <v>5803</v>
      </c>
      <c r="B4" s="239" t="s">
        <v>3858</v>
      </c>
      <c r="C4" s="239" t="s">
        <v>3541</v>
      </c>
      <c r="D4" s="239" t="s">
        <v>5804</v>
      </c>
      <c r="E4" s="239" t="str">
        <f t="shared" ref="E4:E67" si="0">LEFT(A4, 2)</f>
        <v>01</v>
      </c>
      <c r="F4" s="239" t="s">
        <v>5802</v>
      </c>
    </row>
    <row r="5" spans="1:6" x14ac:dyDescent="0.25">
      <c r="A5" s="242" t="s">
        <v>5805</v>
      </c>
      <c r="B5" s="240" t="s">
        <v>3853</v>
      </c>
      <c r="C5" s="240" t="s">
        <v>3541</v>
      </c>
      <c r="D5" s="240" t="s">
        <v>5806</v>
      </c>
      <c r="E5" s="239" t="str">
        <f t="shared" si="0"/>
        <v>01</v>
      </c>
      <c r="F5" s="240" t="s">
        <v>5802</v>
      </c>
    </row>
    <row r="6" spans="1:6" x14ac:dyDescent="0.25">
      <c r="A6" s="242" t="s">
        <v>5807</v>
      </c>
      <c r="B6" s="239" t="s">
        <v>3947</v>
      </c>
      <c r="C6" s="239" t="s">
        <v>3541</v>
      </c>
      <c r="D6" s="239" t="s">
        <v>5808</v>
      </c>
      <c r="E6" s="239" t="str">
        <f t="shared" si="0"/>
        <v>01</v>
      </c>
      <c r="F6" s="239" t="s">
        <v>5802</v>
      </c>
    </row>
    <row r="7" spans="1:6" x14ac:dyDescent="0.25">
      <c r="A7" s="242" t="s">
        <v>5809</v>
      </c>
      <c r="B7" s="240" t="s">
        <v>3991</v>
      </c>
      <c r="C7" s="240" t="s">
        <v>3541</v>
      </c>
      <c r="D7" s="240" t="s">
        <v>5810</v>
      </c>
      <c r="E7" s="239" t="str">
        <f t="shared" si="0"/>
        <v>01</v>
      </c>
      <c r="F7" s="240" t="s">
        <v>5802</v>
      </c>
    </row>
    <row r="8" spans="1:6" x14ac:dyDescent="0.25">
      <c r="A8" s="242" t="s">
        <v>5811</v>
      </c>
      <c r="B8" s="239" t="s">
        <v>4032</v>
      </c>
      <c r="C8" s="239" t="s">
        <v>3541</v>
      </c>
      <c r="D8" s="239" t="s">
        <v>5812</v>
      </c>
      <c r="E8" s="239" t="str">
        <f t="shared" si="0"/>
        <v>01</v>
      </c>
      <c r="F8" s="239" t="s">
        <v>5802</v>
      </c>
    </row>
    <row r="9" spans="1:6" x14ac:dyDescent="0.25">
      <c r="A9" s="242" t="s">
        <v>5813</v>
      </c>
      <c r="B9" s="240" t="s">
        <v>4066</v>
      </c>
      <c r="C9" s="240" t="s">
        <v>3541</v>
      </c>
      <c r="D9" s="240" t="s">
        <v>5814</v>
      </c>
      <c r="E9" s="239" t="str">
        <f t="shared" si="0"/>
        <v>01</v>
      </c>
      <c r="F9" s="240" t="s">
        <v>5802</v>
      </c>
    </row>
    <row r="10" spans="1:6" x14ac:dyDescent="0.25">
      <c r="A10" s="242" t="s">
        <v>5815</v>
      </c>
      <c r="B10" s="239" t="s">
        <v>4069</v>
      </c>
      <c r="C10" s="239" t="s">
        <v>3541</v>
      </c>
      <c r="D10" s="239" t="s">
        <v>5816</v>
      </c>
      <c r="E10" s="239" t="str">
        <f t="shared" si="0"/>
        <v>01</v>
      </c>
      <c r="F10" s="239" t="s">
        <v>5802</v>
      </c>
    </row>
    <row r="11" spans="1:6" x14ac:dyDescent="0.25">
      <c r="A11" s="242" t="s">
        <v>5817</v>
      </c>
      <c r="B11" s="240" t="s">
        <v>4134</v>
      </c>
      <c r="C11" s="240" t="s">
        <v>3541</v>
      </c>
      <c r="D11" s="240" t="s">
        <v>5818</v>
      </c>
      <c r="E11" s="239" t="str">
        <f t="shared" si="0"/>
        <v>01</v>
      </c>
      <c r="F11" s="240" t="s">
        <v>5802</v>
      </c>
    </row>
    <row r="12" spans="1:6" x14ac:dyDescent="0.25">
      <c r="A12" s="242" t="s">
        <v>5819</v>
      </c>
      <c r="B12" s="239" t="s">
        <v>4170</v>
      </c>
      <c r="C12" s="239" t="s">
        <v>3541</v>
      </c>
      <c r="D12" s="239" t="s">
        <v>5820</v>
      </c>
      <c r="E12" s="239" t="str">
        <f t="shared" si="0"/>
        <v>01</v>
      </c>
      <c r="F12" s="239" t="s">
        <v>5802</v>
      </c>
    </row>
    <row r="13" spans="1:6" x14ac:dyDescent="0.25">
      <c r="A13" s="242" t="s">
        <v>5821</v>
      </c>
      <c r="B13" s="240" t="s">
        <v>4203</v>
      </c>
      <c r="C13" s="240" t="s">
        <v>3541</v>
      </c>
      <c r="D13" s="240" t="s">
        <v>5822</v>
      </c>
      <c r="E13" s="239" t="str">
        <f t="shared" si="0"/>
        <v>01</v>
      </c>
      <c r="F13" s="240" t="s">
        <v>5802</v>
      </c>
    </row>
    <row r="14" spans="1:6" x14ac:dyDescent="0.25">
      <c r="A14" s="242" t="s">
        <v>5823</v>
      </c>
      <c r="B14" s="239" t="s">
        <v>4186</v>
      </c>
      <c r="C14" s="239" t="s">
        <v>3541</v>
      </c>
      <c r="D14" s="239" t="s">
        <v>5824</v>
      </c>
      <c r="E14" s="239" t="str">
        <f t="shared" si="0"/>
        <v>01</v>
      </c>
      <c r="F14" s="239" t="s">
        <v>5802</v>
      </c>
    </row>
    <row r="15" spans="1:6" x14ac:dyDescent="0.25">
      <c r="A15" s="242" t="s">
        <v>5825</v>
      </c>
      <c r="B15" s="240" t="s">
        <v>4249</v>
      </c>
      <c r="C15" s="240" t="s">
        <v>3541</v>
      </c>
      <c r="D15" s="240" t="s">
        <v>5826</v>
      </c>
      <c r="E15" s="239" t="str">
        <f t="shared" si="0"/>
        <v>01</v>
      </c>
      <c r="F15" s="240" t="s">
        <v>5802</v>
      </c>
    </row>
    <row r="16" spans="1:6" x14ac:dyDescent="0.25">
      <c r="A16" s="242" t="s">
        <v>5827</v>
      </c>
      <c r="B16" s="239" t="s">
        <v>4130</v>
      </c>
      <c r="C16" s="239" t="s">
        <v>3541</v>
      </c>
      <c r="D16" s="239" t="s">
        <v>5828</v>
      </c>
      <c r="E16" s="239" t="str">
        <f t="shared" si="0"/>
        <v>01</v>
      </c>
      <c r="F16" s="239" t="s">
        <v>5802</v>
      </c>
    </row>
    <row r="17" spans="1:6" x14ac:dyDescent="0.25">
      <c r="A17" s="242" t="s">
        <v>5829</v>
      </c>
      <c r="B17" s="240" t="s">
        <v>4239</v>
      </c>
      <c r="C17" s="240" t="s">
        <v>3541</v>
      </c>
      <c r="D17" s="240" t="s">
        <v>5830</v>
      </c>
      <c r="E17" s="239" t="str">
        <f t="shared" si="0"/>
        <v>01</v>
      </c>
      <c r="F17" s="240" t="s">
        <v>5802</v>
      </c>
    </row>
    <row r="18" spans="1:6" x14ac:dyDescent="0.25">
      <c r="A18" s="242" t="s">
        <v>5831</v>
      </c>
      <c r="B18" s="239" t="s">
        <v>4360</v>
      </c>
      <c r="C18" s="239" t="s">
        <v>3541</v>
      </c>
      <c r="D18" s="239" t="s">
        <v>5832</v>
      </c>
      <c r="E18" s="239" t="str">
        <f t="shared" si="0"/>
        <v>01</v>
      </c>
      <c r="F18" s="239" t="s">
        <v>5802</v>
      </c>
    </row>
    <row r="19" spans="1:6" x14ac:dyDescent="0.25">
      <c r="A19" s="242" t="s">
        <v>5833</v>
      </c>
      <c r="B19" s="240" t="s">
        <v>4395</v>
      </c>
      <c r="C19" s="240" t="s">
        <v>3541</v>
      </c>
      <c r="D19" s="240" t="s">
        <v>5834</v>
      </c>
      <c r="E19" s="239" t="str">
        <f t="shared" si="0"/>
        <v>01</v>
      </c>
      <c r="F19" s="240" t="s">
        <v>5802</v>
      </c>
    </row>
    <row r="20" spans="1:6" x14ac:dyDescent="0.25">
      <c r="A20" s="242" t="s">
        <v>5835</v>
      </c>
      <c r="B20" s="239" t="s">
        <v>4422</v>
      </c>
      <c r="C20" s="239" t="s">
        <v>3541</v>
      </c>
      <c r="D20" s="239" t="s">
        <v>5836</v>
      </c>
      <c r="E20" s="239" t="str">
        <f t="shared" si="0"/>
        <v>01</v>
      </c>
      <c r="F20" s="239" t="s">
        <v>5802</v>
      </c>
    </row>
    <row r="21" spans="1:6" x14ac:dyDescent="0.25">
      <c r="A21" s="242" t="s">
        <v>5837</v>
      </c>
      <c r="B21" s="240" t="s">
        <v>4450</v>
      </c>
      <c r="C21" s="240" t="s">
        <v>3541</v>
      </c>
      <c r="D21" s="240" t="s">
        <v>5838</v>
      </c>
      <c r="E21" s="239" t="str">
        <f t="shared" si="0"/>
        <v>01</v>
      </c>
      <c r="F21" s="240" t="s">
        <v>5802</v>
      </c>
    </row>
    <row r="22" spans="1:6" x14ac:dyDescent="0.25">
      <c r="A22" s="242" t="s">
        <v>5839</v>
      </c>
      <c r="B22" s="239" t="s">
        <v>4376</v>
      </c>
      <c r="C22" s="239" t="s">
        <v>3541</v>
      </c>
      <c r="D22" s="239" t="s">
        <v>5840</v>
      </c>
      <c r="E22" s="239" t="str">
        <f t="shared" si="0"/>
        <v>01</v>
      </c>
      <c r="F22" s="239" t="s">
        <v>5802</v>
      </c>
    </row>
    <row r="23" spans="1:6" x14ac:dyDescent="0.25">
      <c r="A23" s="242" t="s">
        <v>5841</v>
      </c>
      <c r="B23" s="240" t="s">
        <v>4501</v>
      </c>
      <c r="C23" s="240" t="s">
        <v>3541</v>
      </c>
      <c r="D23" s="240" t="s">
        <v>5842</v>
      </c>
      <c r="E23" s="239" t="str">
        <f t="shared" si="0"/>
        <v>01</v>
      </c>
      <c r="F23" s="240" t="s">
        <v>5802</v>
      </c>
    </row>
    <row r="24" spans="1:6" x14ac:dyDescent="0.25">
      <c r="A24" s="242" t="s">
        <v>5843</v>
      </c>
      <c r="B24" s="239" t="s">
        <v>4523</v>
      </c>
      <c r="C24" s="239" t="s">
        <v>3541</v>
      </c>
      <c r="D24" s="239" t="s">
        <v>5844</v>
      </c>
      <c r="E24" s="239" t="str">
        <f t="shared" si="0"/>
        <v>01</v>
      </c>
      <c r="F24" s="239" t="s">
        <v>5802</v>
      </c>
    </row>
    <row r="25" spans="1:6" x14ac:dyDescent="0.25">
      <c r="A25" s="242" t="s">
        <v>5845</v>
      </c>
      <c r="B25" s="240" t="s">
        <v>4549</v>
      </c>
      <c r="C25" s="240" t="s">
        <v>3541</v>
      </c>
      <c r="D25" s="240" t="s">
        <v>5846</v>
      </c>
      <c r="E25" s="239" t="str">
        <f t="shared" si="0"/>
        <v>01</v>
      </c>
      <c r="F25" s="240" t="s">
        <v>5802</v>
      </c>
    </row>
    <row r="26" spans="1:6" x14ac:dyDescent="0.25">
      <c r="A26" s="242" t="s">
        <v>5847</v>
      </c>
      <c r="B26" s="239" t="s">
        <v>4474</v>
      </c>
      <c r="C26" s="239" t="s">
        <v>3541</v>
      </c>
      <c r="D26" s="239" t="s">
        <v>5848</v>
      </c>
      <c r="E26" s="239" t="str">
        <f t="shared" si="0"/>
        <v>01</v>
      </c>
      <c r="F26" s="239" t="s">
        <v>5802</v>
      </c>
    </row>
    <row r="27" spans="1:6" x14ac:dyDescent="0.25">
      <c r="A27" s="242" t="s">
        <v>5849</v>
      </c>
      <c r="B27" s="240" t="s">
        <v>4400</v>
      </c>
      <c r="C27" s="240" t="s">
        <v>3541</v>
      </c>
      <c r="D27" s="240" t="s">
        <v>5850</v>
      </c>
      <c r="E27" s="239" t="str">
        <f t="shared" si="0"/>
        <v>01</v>
      </c>
      <c r="F27" s="240" t="s">
        <v>5802</v>
      </c>
    </row>
    <row r="28" spans="1:6" x14ac:dyDescent="0.25">
      <c r="A28" s="242" t="s">
        <v>5851</v>
      </c>
      <c r="B28" s="239" t="s">
        <v>4478</v>
      </c>
      <c r="C28" s="239" t="s">
        <v>3541</v>
      </c>
      <c r="D28" s="239" t="s">
        <v>5852</v>
      </c>
      <c r="E28" s="239" t="str">
        <f t="shared" si="0"/>
        <v>01</v>
      </c>
      <c r="F28" s="239" t="s">
        <v>5802</v>
      </c>
    </row>
    <row r="29" spans="1:6" x14ac:dyDescent="0.25">
      <c r="A29" s="242" t="s">
        <v>5853</v>
      </c>
      <c r="B29" s="240" t="s">
        <v>4366</v>
      </c>
      <c r="C29" s="240" t="s">
        <v>3541</v>
      </c>
      <c r="D29" s="240" t="s">
        <v>5854</v>
      </c>
      <c r="E29" s="239" t="str">
        <f t="shared" si="0"/>
        <v>01</v>
      </c>
      <c r="F29" s="240" t="s">
        <v>5802</v>
      </c>
    </row>
    <row r="30" spans="1:6" x14ac:dyDescent="0.25">
      <c r="A30" s="242" t="s">
        <v>5855</v>
      </c>
      <c r="B30" s="239" t="s">
        <v>4669</v>
      </c>
      <c r="C30" s="239" t="s">
        <v>3541</v>
      </c>
      <c r="D30" s="239" t="s">
        <v>5856</v>
      </c>
      <c r="E30" s="239" t="str">
        <f t="shared" si="0"/>
        <v>01</v>
      </c>
      <c r="F30" s="239" t="s">
        <v>5802</v>
      </c>
    </row>
    <row r="31" spans="1:6" x14ac:dyDescent="0.25">
      <c r="A31" s="242" t="s">
        <v>5857</v>
      </c>
      <c r="B31" s="240" t="s">
        <v>4200</v>
      </c>
      <c r="C31" s="240" t="s">
        <v>3541</v>
      </c>
      <c r="D31" s="240" t="s">
        <v>5858</v>
      </c>
      <c r="E31" s="239" t="str">
        <f t="shared" si="0"/>
        <v>01</v>
      </c>
      <c r="F31" s="240" t="s">
        <v>5802</v>
      </c>
    </row>
    <row r="32" spans="1:6" x14ac:dyDescent="0.25">
      <c r="A32" s="242" t="s">
        <v>5859</v>
      </c>
      <c r="B32" s="239" t="s">
        <v>3960</v>
      </c>
      <c r="C32" s="239" t="s">
        <v>3541</v>
      </c>
      <c r="D32" s="239" t="s">
        <v>5860</v>
      </c>
      <c r="E32" s="239" t="str">
        <f t="shared" si="0"/>
        <v>01</v>
      </c>
      <c r="F32" s="239" t="s">
        <v>5802</v>
      </c>
    </row>
    <row r="33" spans="1:6" x14ac:dyDescent="0.25">
      <c r="A33" s="242" t="s">
        <v>5861</v>
      </c>
      <c r="B33" s="240" t="s">
        <v>4738</v>
      </c>
      <c r="C33" s="240" t="s">
        <v>3541</v>
      </c>
      <c r="D33" s="240" t="s">
        <v>5862</v>
      </c>
      <c r="E33" s="239" t="str">
        <f t="shared" si="0"/>
        <v>01</v>
      </c>
      <c r="F33" s="240" t="s">
        <v>5802</v>
      </c>
    </row>
    <row r="34" spans="1:6" x14ac:dyDescent="0.25">
      <c r="A34" s="242" t="s">
        <v>5863</v>
      </c>
      <c r="B34" s="239" t="s">
        <v>4489</v>
      </c>
      <c r="C34" s="239" t="s">
        <v>3541</v>
      </c>
      <c r="D34" s="239" t="s">
        <v>5864</v>
      </c>
      <c r="E34" s="239" t="str">
        <f t="shared" si="0"/>
        <v>01</v>
      </c>
      <c r="F34" s="239" t="s">
        <v>5802</v>
      </c>
    </row>
    <row r="35" spans="1:6" x14ac:dyDescent="0.25">
      <c r="A35" s="242" t="s">
        <v>5865</v>
      </c>
      <c r="B35" s="240" t="s">
        <v>4782</v>
      </c>
      <c r="C35" s="240" t="s">
        <v>3541</v>
      </c>
      <c r="D35" s="240" t="s">
        <v>5866</v>
      </c>
      <c r="E35" s="239" t="str">
        <f t="shared" si="0"/>
        <v>01</v>
      </c>
      <c r="F35" s="240" t="s">
        <v>5802</v>
      </c>
    </row>
    <row r="36" spans="1:6" x14ac:dyDescent="0.25">
      <c r="A36" s="242" t="s">
        <v>5867</v>
      </c>
      <c r="B36" s="239" t="s">
        <v>4788</v>
      </c>
      <c r="C36" s="239" t="s">
        <v>3541</v>
      </c>
      <c r="D36" s="239" t="s">
        <v>5868</v>
      </c>
      <c r="E36" s="239" t="str">
        <f t="shared" si="0"/>
        <v>01</v>
      </c>
      <c r="F36" s="239" t="s">
        <v>5802</v>
      </c>
    </row>
    <row r="37" spans="1:6" x14ac:dyDescent="0.25">
      <c r="A37" s="242" t="s">
        <v>5869</v>
      </c>
      <c r="B37" s="240" t="s">
        <v>4677</v>
      </c>
      <c r="C37" s="240" t="s">
        <v>3541</v>
      </c>
      <c r="D37" s="240" t="s">
        <v>5870</v>
      </c>
      <c r="E37" s="239" t="str">
        <f t="shared" si="0"/>
        <v>01</v>
      </c>
      <c r="F37" s="240" t="s">
        <v>5802</v>
      </c>
    </row>
    <row r="38" spans="1:6" x14ac:dyDescent="0.25">
      <c r="A38" s="242" t="s">
        <v>5871</v>
      </c>
      <c r="B38" s="239" t="s">
        <v>4349</v>
      </c>
      <c r="C38" s="239" t="s">
        <v>3541</v>
      </c>
      <c r="D38" s="239" t="s">
        <v>5872</v>
      </c>
      <c r="E38" s="239" t="str">
        <f t="shared" si="0"/>
        <v>01</v>
      </c>
      <c r="F38" s="239" t="s">
        <v>5802</v>
      </c>
    </row>
    <row r="39" spans="1:6" x14ac:dyDescent="0.25">
      <c r="A39" s="242" t="s">
        <v>5873</v>
      </c>
      <c r="B39" s="240" t="s">
        <v>4387</v>
      </c>
      <c r="C39" s="240" t="s">
        <v>3541</v>
      </c>
      <c r="D39" s="240" t="s">
        <v>5874</v>
      </c>
      <c r="E39" s="239" t="str">
        <f t="shared" si="0"/>
        <v>01</v>
      </c>
      <c r="F39" s="240" t="s">
        <v>5802</v>
      </c>
    </row>
    <row r="40" spans="1:6" x14ac:dyDescent="0.25">
      <c r="A40" s="242" t="s">
        <v>5875</v>
      </c>
      <c r="B40" s="239" t="s">
        <v>4874</v>
      </c>
      <c r="C40" s="239" t="s">
        <v>3541</v>
      </c>
      <c r="D40" s="239" t="s">
        <v>5876</v>
      </c>
      <c r="E40" s="239" t="str">
        <f t="shared" si="0"/>
        <v>01</v>
      </c>
      <c r="F40" s="239" t="s">
        <v>5802</v>
      </c>
    </row>
    <row r="41" spans="1:6" x14ac:dyDescent="0.25">
      <c r="A41" s="242" t="s">
        <v>5877</v>
      </c>
      <c r="B41" s="240" t="s">
        <v>4896</v>
      </c>
      <c r="C41" s="240" t="s">
        <v>3541</v>
      </c>
      <c r="D41" s="240" t="s">
        <v>5878</v>
      </c>
      <c r="E41" s="239" t="str">
        <f t="shared" si="0"/>
        <v>01</v>
      </c>
      <c r="F41" s="240" t="s">
        <v>5802</v>
      </c>
    </row>
    <row r="42" spans="1:6" x14ac:dyDescent="0.25">
      <c r="A42" s="242" t="s">
        <v>5879</v>
      </c>
      <c r="B42" s="239" t="s">
        <v>4882</v>
      </c>
      <c r="C42" s="239" t="s">
        <v>3541</v>
      </c>
      <c r="D42" s="239" t="s">
        <v>5880</v>
      </c>
      <c r="E42" s="239" t="str">
        <f t="shared" si="0"/>
        <v>01</v>
      </c>
      <c r="F42" s="239" t="s">
        <v>5802</v>
      </c>
    </row>
    <row r="43" spans="1:6" x14ac:dyDescent="0.25">
      <c r="A43" s="242" t="s">
        <v>5881</v>
      </c>
      <c r="B43" s="240" t="s">
        <v>4752</v>
      </c>
      <c r="C43" s="240" t="s">
        <v>3541</v>
      </c>
      <c r="D43" s="240" t="s">
        <v>5882</v>
      </c>
      <c r="E43" s="239" t="str">
        <f t="shared" si="0"/>
        <v>01</v>
      </c>
      <c r="F43" s="240" t="s">
        <v>5802</v>
      </c>
    </row>
    <row r="44" spans="1:6" x14ac:dyDescent="0.25">
      <c r="A44" s="242" t="s">
        <v>5883</v>
      </c>
      <c r="B44" s="239" t="s">
        <v>4965</v>
      </c>
      <c r="C44" s="239" t="s">
        <v>3541</v>
      </c>
      <c r="D44" s="239" t="s">
        <v>5884</v>
      </c>
      <c r="E44" s="239" t="str">
        <f t="shared" si="0"/>
        <v>01</v>
      </c>
      <c r="F44" s="239" t="s">
        <v>5802</v>
      </c>
    </row>
    <row r="45" spans="1:6" x14ac:dyDescent="0.25">
      <c r="A45" s="242" t="s">
        <v>5885</v>
      </c>
      <c r="B45" s="240" t="s">
        <v>4985</v>
      </c>
      <c r="C45" s="240" t="s">
        <v>3541</v>
      </c>
      <c r="D45" s="240" t="s">
        <v>5886</v>
      </c>
      <c r="E45" s="239" t="str">
        <f t="shared" si="0"/>
        <v>01</v>
      </c>
      <c r="F45" s="240" t="s">
        <v>5802</v>
      </c>
    </row>
    <row r="46" spans="1:6" x14ac:dyDescent="0.25">
      <c r="A46" s="242" t="s">
        <v>5887</v>
      </c>
      <c r="B46" s="239" t="s">
        <v>5008</v>
      </c>
      <c r="C46" s="239" t="s">
        <v>3541</v>
      </c>
      <c r="D46" s="239" t="s">
        <v>5888</v>
      </c>
      <c r="E46" s="239" t="str">
        <f t="shared" si="0"/>
        <v>01</v>
      </c>
      <c r="F46" s="239" t="s">
        <v>5802</v>
      </c>
    </row>
    <row r="47" spans="1:6" x14ac:dyDescent="0.25">
      <c r="A47" s="242" t="s">
        <v>5889</v>
      </c>
      <c r="B47" s="240" t="s">
        <v>4658</v>
      </c>
      <c r="C47" s="240" t="s">
        <v>3541</v>
      </c>
      <c r="D47" s="240" t="s">
        <v>5890</v>
      </c>
      <c r="E47" s="239" t="str">
        <f t="shared" si="0"/>
        <v>01</v>
      </c>
      <c r="F47" s="240" t="s">
        <v>5802</v>
      </c>
    </row>
    <row r="48" spans="1:6" x14ac:dyDescent="0.25">
      <c r="A48" s="242" t="s">
        <v>5891</v>
      </c>
      <c r="B48" s="239" t="s">
        <v>5040</v>
      </c>
      <c r="C48" s="239" t="s">
        <v>3541</v>
      </c>
      <c r="D48" s="239" t="s">
        <v>5892</v>
      </c>
      <c r="E48" s="239" t="str">
        <f t="shared" si="0"/>
        <v>01</v>
      </c>
      <c r="F48" s="239" t="s">
        <v>5802</v>
      </c>
    </row>
    <row r="49" spans="1:6" x14ac:dyDescent="0.25">
      <c r="A49" s="242" t="s">
        <v>5893</v>
      </c>
      <c r="B49" s="240" t="s">
        <v>4589</v>
      </c>
      <c r="C49" s="240" t="s">
        <v>3541</v>
      </c>
      <c r="D49" s="240" t="s">
        <v>5894</v>
      </c>
      <c r="E49" s="239" t="str">
        <f t="shared" si="0"/>
        <v>01</v>
      </c>
      <c r="F49" s="240" t="s">
        <v>5802</v>
      </c>
    </row>
    <row r="50" spans="1:6" x14ac:dyDescent="0.25">
      <c r="A50" s="242" t="s">
        <v>5895</v>
      </c>
      <c r="B50" s="239" t="s">
        <v>4642</v>
      </c>
      <c r="C50" s="239" t="s">
        <v>3541</v>
      </c>
      <c r="D50" s="239" t="s">
        <v>5896</v>
      </c>
      <c r="E50" s="239" t="str">
        <f t="shared" si="0"/>
        <v>01</v>
      </c>
      <c r="F50" s="239" t="s">
        <v>5802</v>
      </c>
    </row>
    <row r="51" spans="1:6" x14ac:dyDescent="0.25">
      <c r="A51" s="242" t="s">
        <v>5897</v>
      </c>
      <c r="B51" s="240" t="s">
        <v>5096</v>
      </c>
      <c r="C51" s="240" t="s">
        <v>3541</v>
      </c>
      <c r="D51" s="240" t="s">
        <v>5898</v>
      </c>
      <c r="E51" s="239" t="str">
        <f t="shared" si="0"/>
        <v>01</v>
      </c>
      <c r="F51" s="240" t="s">
        <v>5802</v>
      </c>
    </row>
    <row r="52" spans="1:6" x14ac:dyDescent="0.25">
      <c r="A52" s="242" t="s">
        <v>5899</v>
      </c>
      <c r="B52" s="239" t="s">
        <v>4681</v>
      </c>
      <c r="C52" s="239" t="s">
        <v>3541</v>
      </c>
      <c r="D52" s="239" t="s">
        <v>5900</v>
      </c>
      <c r="E52" s="239" t="str">
        <f t="shared" si="0"/>
        <v>01</v>
      </c>
      <c r="F52" s="239" t="s">
        <v>5802</v>
      </c>
    </row>
    <row r="53" spans="1:6" x14ac:dyDescent="0.25">
      <c r="A53" s="242" t="s">
        <v>5901</v>
      </c>
      <c r="B53" s="240" t="s">
        <v>4338</v>
      </c>
      <c r="C53" s="240" t="s">
        <v>3541</v>
      </c>
      <c r="D53" s="240" t="s">
        <v>5902</v>
      </c>
      <c r="E53" s="239" t="str">
        <f t="shared" si="0"/>
        <v>01</v>
      </c>
      <c r="F53" s="240" t="s">
        <v>5802</v>
      </c>
    </row>
    <row r="54" spans="1:6" x14ac:dyDescent="0.25">
      <c r="A54" s="242" t="s">
        <v>5903</v>
      </c>
      <c r="B54" s="239" t="s">
        <v>4354</v>
      </c>
      <c r="C54" s="239" t="s">
        <v>3541</v>
      </c>
      <c r="D54" s="239" t="s">
        <v>5904</v>
      </c>
      <c r="E54" s="239" t="str">
        <f t="shared" si="0"/>
        <v>01</v>
      </c>
      <c r="F54" s="239" t="s">
        <v>5802</v>
      </c>
    </row>
    <row r="55" spans="1:6" x14ac:dyDescent="0.25">
      <c r="A55" s="242" t="s">
        <v>5905</v>
      </c>
      <c r="B55" s="240" t="s">
        <v>5130</v>
      </c>
      <c r="C55" s="240" t="s">
        <v>3541</v>
      </c>
      <c r="D55" s="240" t="s">
        <v>5906</v>
      </c>
      <c r="E55" s="239" t="str">
        <f t="shared" si="0"/>
        <v>01</v>
      </c>
      <c r="F55" s="240" t="s">
        <v>5802</v>
      </c>
    </row>
    <row r="56" spans="1:6" x14ac:dyDescent="0.25">
      <c r="A56" s="242" t="s">
        <v>5907</v>
      </c>
      <c r="B56" s="239" t="s">
        <v>4923</v>
      </c>
      <c r="C56" s="239" t="s">
        <v>3541</v>
      </c>
      <c r="D56" s="239" t="s">
        <v>5908</v>
      </c>
      <c r="E56" s="239" t="str">
        <f t="shared" si="0"/>
        <v>01</v>
      </c>
      <c r="F56" s="239" t="s">
        <v>5802</v>
      </c>
    </row>
    <row r="57" spans="1:6" x14ac:dyDescent="0.25">
      <c r="A57" s="242" t="s">
        <v>5909</v>
      </c>
      <c r="B57" s="240" t="s">
        <v>5167</v>
      </c>
      <c r="C57" s="240" t="s">
        <v>3541</v>
      </c>
      <c r="D57" s="240" t="s">
        <v>5910</v>
      </c>
      <c r="E57" s="239" t="str">
        <f t="shared" si="0"/>
        <v>01</v>
      </c>
      <c r="F57" s="240" t="s">
        <v>5802</v>
      </c>
    </row>
    <row r="58" spans="1:6" x14ac:dyDescent="0.25">
      <c r="A58" s="242" t="s">
        <v>5911</v>
      </c>
      <c r="B58" s="239" t="s">
        <v>4983</v>
      </c>
      <c r="C58" s="239" t="s">
        <v>3541</v>
      </c>
      <c r="D58" s="239" t="s">
        <v>5912</v>
      </c>
      <c r="E58" s="239" t="str">
        <f t="shared" si="0"/>
        <v>01</v>
      </c>
      <c r="F58" s="239" t="s">
        <v>5802</v>
      </c>
    </row>
    <row r="59" spans="1:6" x14ac:dyDescent="0.25">
      <c r="A59" s="242" t="s">
        <v>5913</v>
      </c>
      <c r="B59" s="240" t="s">
        <v>5244</v>
      </c>
      <c r="C59" s="240" t="s">
        <v>3541</v>
      </c>
      <c r="D59" s="240" t="s">
        <v>5914</v>
      </c>
      <c r="E59" s="239" t="str">
        <f t="shared" si="0"/>
        <v>01</v>
      </c>
      <c r="F59" s="240" t="s">
        <v>5802</v>
      </c>
    </row>
    <row r="60" spans="1:6" x14ac:dyDescent="0.25">
      <c r="A60" s="242" t="s">
        <v>5915</v>
      </c>
      <c r="B60" s="239" t="s">
        <v>5255</v>
      </c>
      <c r="C60" s="239" t="s">
        <v>3541</v>
      </c>
      <c r="D60" s="239" t="s">
        <v>5916</v>
      </c>
      <c r="E60" s="239" t="str">
        <f t="shared" si="0"/>
        <v>01</v>
      </c>
      <c r="F60" s="239" t="s">
        <v>5802</v>
      </c>
    </row>
    <row r="61" spans="1:6" x14ac:dyDescent="0.25">
      <c r="A61" s="242" t="s">
        <v>5917</v>
      </c>
      <c r="B61" s="240" t="s">
        <v>5269</v>
      </c>
      <c r="C61" s="240" t="s">
        <v>3541</v>
      </c>
      <c r="D61" s="240" t="s">
        <v>5918</v>
      </c>
      <c r="E61" s="239" t="str">
        <f t="shared" si="0"/>
        <v>01</v>
      </c>
      <c r="F61" s="240" t="s">
        <v>5802</v>
      </c>
    </row>
    <row r="62" spans="1:6" x14ac:dyDescent="0.25">
      <c r="A62" s="242" t="s">
        <v>5919</v>
      </c>
      <c r="B62" s="239" t="s">
        <v>5001</v>
      </c>
      <c r="C62" s="239" t="s">
        <v>3541</v>
      </c>
      <c r="D62" s="239" t="s">
        <v>5920</v>
      </c>
      <c r="E62" s="239" t="str">
        <f t="shared" si="0"/>
        <v>01</v>
      </c>
      <c r="F62" s="239" t="s">
        <v>5802</v>
      </c>
    </row>
    <row r="63" spans="1:6" x14ac:dyDescent="0.25">
      <c r="A63" s="242" t="s">
        <v>5921</v>
      </c>
      <c r="B63" s="240" t="s">
        <v>5297</v>
      </c>
      <c r="C63" s="240" t="s">
        <v>3541</v>
      </c>
      <c r="D63" s="240" t="s">
        <v>5922</v>
      </c>
      <c r="E63" s="239" t="str">
        <f t="shared" si="0"/>
        <v>01</v>
      </c>
      <c r="F63" s="240" t="s">
        <v>5802</v>
      </c>
    </row>
    <row r="64" spans="1:6" x14ac:dyDescent="0.25">
      <c r="A64" s="242" t="s">
        <v>5923</v>
      </c>
      <c r="B64" s="239" t="s">
        <v>5311</v>
      </c>
      <c r="C64" s="239" t="s">
        <v>3541</v>
      </c>
      <c r="D64" s="239" t="s">
        <v>5924</v>
      </c>
      <c r="E64" s="239" t="str">
        <f t="shared" si="0"/>
        <v>01</v>
      </c>
      <c r="F64" s="239" t="s">
        <v>5802</v>
      </c>
    </row>
    <row r="65" spans="1:6" x14ac:dyDescent="0.25">
      <c r="A65" s="242" t="s">
        <v>5925</v>
      </c>
      <c r="B65" s="240" t="s">
        <v>5326</v>
      </c>
      <c r="C65" s="240" t="s">
        <v>3541</v>
      </c>
      <c r="D65" s="240" t="s">
        <v>5926</v>
      </c>
      <c r="E65" s="239" t="str">
        <f t="shared" si="0"/>
        <v>01</v>
      </c>
      <c r="F65" s="240" t="s">
        <v>5802</v>
      </c>
    </row>
    <row r="66" spans="1:6" x14ac:dyDescent="0.25">
      <c r="A66" s="242" t="s">
        <v>5927</v>
      </c>
      <c r="B66" s="239" t="s">
        <v>5343</v>
      </c>
      <c r="C66" s="239" t="s">
        <v>3541</v>
      </c>
      <c r="D66" s="239" t="s">
        <v>5928</v>
      </c>
      <c r="E66" s="239" t="str">
        <f t="shared" si="0"/>
        <v>01</v>
      </c>
      <c r="F66" s="239" t="s">
        <v>5802</v>
      </c>
    </row>
    <row r="67" spans="1:6" x14ac:dyDescent="0.25">
      <c r="A67" s="242" t="s">
        <v>5929</v>
      </c>
      <c r="B67" s="240" t="s">
        <v>4021</v>
      </c>
      <c r="C67" s="240" t="s">
        <v>3541</v>
      </c>
      <c r="D67" s="240" t="s">
        <v>5930</v>
      </c>
      <c r="E67" s="239" t="str">
        <f t="shared" si="0"/>
        <v>01</v>
      </c>
      <c r="F67" s="240" t="s">
        <v>5802</v>
      </c>
    </row>
    <row r="68" spans="1:6" x14ac:dyDescent="0.25">
      <c r="A68" s="242" t="s">
        <v>5931</v>
      </c>
      <c r="B68" s="239" t="s">
        <v>5375</v>
      </c>
      <c r="C68" s="239" t="s">
        <v>3541</v>
      </c>
      <c r="D68" s="239" t="s">
        <v>5932</v>
      </c>
      <c r="E68" s="239" t="str">
        <f t="shared" ref="E68:E131" si="1">LEFT(A68, 2)</f>
        <v>01</v>
      </c>
      <c r="F68" s="239" t="s">
        <v>5802</v>
      </c>
    </row>
    <row r="69" spans="1:6" x14ac:dyDescent="0.25">
      <c r="A69" s="242" t="s">
        <v>5933</v>
      </c>
      <c r="B69" s="240" t="s">
        <v>5388</v>
      </c>
      <c r="C69" s="240" t="s">
        <v>3541</v>
      </c>
      <c r="D69" s="240" t="s">
        <v>5934</v>
      </c>
      <c r="E69" s="239" t="str">
        <f t="shared" si="1"/>
        <v>01</v>
      </c>
      <c r="F69" s="240" t="s">
        <v>5802</v>
      </c>
    </row>
    <row r="70" spans="1:6" x14ac:dyDescent="0.25">
      <c r="A70" s="242" t="s">
        <v>5935</v>
      </c>
      <c r="B70" s="239" t="s">
        <v>3819</v>
      </c>
      <c r="C70" s="239" t="s">
        <v>3500</v>
      </c>
      <c r="D70" s="239" t="s">
        <v>5936</v>
      </c>
      <c r="E70" s="239" t="str">
        <f t="shared" si="1"/>
        <v>02</v>
      </c>
      <c r="F70" s="239" t="s">
        <v>5937</v>
      </c>
    </row>
    <row r="71" spans="1:6" x14ac:dyDescent="0.25">
      <c r="A71" s="242" t="s">
        <v>5938</v>
      </c>
      <c r="B71" s="240" t="s">
        <v>3859</v>
      </c>
      <c r="C71" s="240" t="s">
        <v>3500</v>
      </c>
      <c r="D71" s="240" t="s">
        <v>5939</v>
      </c>
      <c r="E71" s="239" t="str">
        <f t="shared" si="1"/>
        <v>02</v>
      </c>
      <c r="F71" s="240" t="s">
        <v>5937</v>
      </c>
    </row>
    <row r="72" spans="1:6" x14ac:dyDescent="0.25">
      <c r="A72" s="242" t="s">
        <v>5940</v>
      </c>
      <c r="B72" s="239" t="s">
        <v>3901</v>
      </c>
      <c r="C72" s="239" t="s">
        <v>3500</v>
      </c>
      <c r="D72" s="239" t="s">
        <v>5941</v>
      </c>
      <c r="E72" s="239" t="str">
        <f t="shared" si="1"/>
        <v>02</v>
      </c>
      <c r="F72" s="239" t="s">
        <v>5937</v>
      </c>
    </row>
    <row r="73" spans="1:6" x14ac:dyDescent="0.25">
      <c r="A73" s="242" t="s">
        <v>5942</v>
      </c>
      <c r="B73" s="240" t="s">
        <v>3948</v>
      </c>
      <c r="C73" s="240" t="s">
        <v>3500</v>
      </c>
      <c r="D73" s="240" t="s">
        <v>5943</v>
      </c>
      <c r="E73" s="239" t="str">
        <f t="shared" si="1"/>
        <v>02</v>
      </c>
      <c r="F73" s="240" t="s">
        <v>5937</v>
      </c>
    </row>
    <row r="74" spans="1:6" x14ac:dyDescent="0.25">
      <c r="A74" s="242" t="s">
        <v>5944</v>
      </c>
      <c r="B74" s="239" t="s">
        <v>3992</v>
      </c>
      <c r="C74" s="239" t="s">
        <v>3500</v>
      </c>
      <c r="D74" s="239" t="s">
        <v>5945</v>
      </c>
      <c r="E74" s="239" t="str">
        <f t="shared" si="1"/>
        <v>02</v>
      </c>
      <c r="F74" s="239" t="s">
        <v>5937</v>
      </c>
    </row>
    <row r="75" spans="1:6" x14ac:dyDescent="0.25">
      <c r="A75" s="242" t="s">
        <v>5946</v>
      </c>
      <c r="B75" s="240" t="s">
        <v>4033</v>
      </c>
      <c r="C75" s="240" t="s">
        <v>3500</v>
      </c>
      <c r="D75" s="240" t="s">
        <v>5947</v>
      </c>
      <c r="E75" s="239" t="str">
        <f t="shared" si="1"/>
        <v>02</v>
      </c>
      <c r="F75" s="240" t="s">
        <v>5937</v>
      </c>
    </row>
    <row r="76" spans="1:6" x14ac:dyDescent="0.25">
      <c r="A76" s="242" t="s">
        <v>5948</v>
      </c>
      <c r="B76" s="239" t="s">
        <v>4067</v>
      </c>
      <c r="C76" s="239" t="s">
        <v>3500</v>
      </c>
      <c r="D76" s="239" t="s">
        <v>5949</v>
      </c>
      <c r="E76" s="239" t="str">
        <f t="shared" si="1"/>
        <v>02</v>
      </c>
      <c r="F76" s="239" t="s">
        <v>5937</v>
      </c>
    </row>
    <row r="77" spans="1:6" x14ac:dyDescent="0.25">
      <c r="A77" s="242" t="s">
        <v>5950</v>
      </c>
      <c r="B77" s="240" t="s">
        <v>4102</v>
      </c>
      <c r="C77" s="240" t="s">
        <v>3500</v>
      </c>
      <c r="D77" s="240" t="s">
        <v>5951</v>
      </c>
      <c r="E77" s="239" t="str">
        <f t="shared" si="1"/>
        <v>02</v>
      </c>
      <c r="F77" s="240" t="s">
        <v>5937</v>
      </c>
    </row>
    <row r="78" spans="1:6" x14ac:dyDescent="0.25">
      <c r="A78" s="242" t="s">
        <v>5952</v>
      </c>
      <c r="B78" s="239" t="s">
        <v>4135</v>
      </c>
      <c r="C78" s="239" t="s">
        <v>3500</v>
      </c>
      <c r="D78" s="239" t="s">
        <v>5953</v>
      </c>
      <c r="E78" s="239" t="str">
        <f t="shared" si="1"/>
        <v>02</v>
      </c>
      <c r="F78" s="239" t="s">
        <v>5937</v>
      </c>
    </row>
    <row r="79" spans="1:6" x14ac:dyDescent="0.25">
      <c r="A79" s="242" t="s">
        <v>5954</v>
      </c>
      <c r="B79" s="240" t="s">
        <v>4171</v>
      </c>
      <c r="C79" s="240" t="s">
        <v>3500</v>
      </c>
      <c r="D79" s="240" t="s">
        <v>5955</v>
      </c>
      <c r="E79" s="239" t="str">
        <f t="shared" si="1"/>
        <v>02</v>
      </c>
      <c r="F79" s="240" t="s">
        <v>5937</v>
      </c>
    </row>
    <row r="80" spans="1:6" x14ac:dyDescent="0.25">
      <c r="A80" s="242" t="s">
        <v>5956</v>
      </c>
      <c r="B80" s="239" t="s">
        <v>4204</v>
      </c>
      <c r="C80" s="239" t="s">
        <v>3500</v>
      </c>
      <c r="D80" s="239" t="s">
        <v>5957</v>
      </c>
      <c r="E80" s="239" t="str">
        <f t="shared" si="1"/>
        <v>02</v>
      </c>
      <c r="F80" s="239" t="s">
        <v>5937</v>
      </c>
    </row>
    <row r="81" spans="1:6" x14ac:dyDescent="0.25">
      <c r="A81" s="242" t="s">
        <v>5958</v>
      </c>
      <c r="B81" s="240" t="s">
        <v>4237</v>
      </c>
      <c r="C81" s="240" t="s">
        <v>3500</v>
      </c>
      <c r="D81" s="240" t="s">
        <v>5959</v>
      </c>
      <c r="E81" s="239" t="str">
        <f t="shared" si="1"/>
        <v>02</v>
      </c>
      <c r="F81" s="240" t="s">
        <v>5937</v>
      </c>
    </row>
    <row r="82" spans="1:6" x14ac:dyDescent="0.25">
      <c r="A82" s="242" t="s">
        <v>5960</v>
      </c>
      <c r="B82" s="239" t="s">
        <v>4262</v>
      </c>
      <c r="C82" s="239" t="s">
        <v>3500</v>
      </c>
      <c r="D82" s="239" t="s">
        <v>5961</v>
      </c>
      <c r="E82" s="239" t="str">
        <f t="shared" si="1"/>
        <v>02</v>
      </c>
      <c r="F82" s="239" t="s">
        <v>5937</v>
      </c>
    </row>
    <row r="83" spans="1:6" x14ac:dyDescent="0.25">
      <c r="A83" s="242" t="s">
        <v>5962</v>
      </c>
      <c r="B83" s="240" t="s">
        <v>4295</v>
      </c>
      <c r="C83" s="240" t="s">
        <v>3500</v>
      </c>
      <c r="D83" s="240" t="s">
        <v>5963</v>
      </c>
      <c r="E83" s="239" t="str">
        <f t="shared" si="1"/>
        <v>02</v>
      </c>
      <c r="F83" s="240" t="s">
        <v>5937</v>
      </c>
    </row>
    <row r="84" spans="1:6" x14ac:dyDescent="0.25">
      <c r="A84" s="242" t="s">
        <v>5964</v>
      </c>
      <c r="B84" s="239" t="s">
        <v>4326</v>
      </c>
      <c r="C84" s="239" t="s">
        <v>3500</v>
      </c>
      <c r="D84" s="239" t="s">
        <v>5965</v>
      </c>
      <c r="E84" s="239" t="str">
        <f t="shared" si="1"/>
        <v>02</v>
      </c>
      <c r="F84" s="239" t="s">
        <v>5937</v>
      </c>
    </row>
    <row r="85" spans="1:6" x14ac:dyDescent="0.25">
      <c r="A85" s="242" t="s">
        <v>5966</v>
      </c>
      <c r="B85" s="240" t="s">
        <v>4361</v>
      </c>
      <c r="C85" s="240" t="s">
        <v>3500</v>
      </c>
      <c r="D85" s="240" t="s">
        <v>5967</v>
      </c>
      <c r="E85" s="239" t="str">
        <f t="shared" si="1"/>
        <v>02</v>
      </c>
      <c r="F85" s="240" t="s">
        <v>5937</v>
      </c>
    </row>
    <row r="86" spans="1:6" x14ac:dyDescent="0.25">
      <c r="A86" s="242" t="s">
        <v>5968</v>
      </c>
      <c r="B86" s="239" t="s">
        <v>4396</v>
      </c>
      <c r="C86" s="239" t="s">
        <v>3500</v>
      </c>
      <c r="D86" s="239" t="s">
        <v>5969</v>
      </c>
      <c r="E86" s="239" t="str">
        <f t="shared" si="1"/>
        <v>02</v>
      </c>
      <c r="F86" s="239" t="s">
        <v>5937</v>
      </c>
    </row>
    <row r="87" spans="1:6" x14ac:dyDescent="0.25">
      <c r="A87" s="242" t="s">
        <v>5970</v>
      </c>
      <c r="B87" s="240" t="s">
        <v>4423</v>
      </c>
      <c r="C87" s="240" t="s">
        <v>3500</v>
      </c>
      <c r="D87" s="240" t="s">
        <v>5971</v>
      </c>
      <c r="E87" s="239" t="str">
        <f t="shared" si="1"/>
        <v>02</v>
      </c>
      <c r="F87" s="240" t="s">
        <v>5937</v>
      </c>
    </row>
    <row r="88" spans="1:6" x14ac:dyDescent="0.25">
      <c r="A88" s="242" t="s">
        <v>5972</v>
      </c>
      <c r="B88" s="239" t="s">
        <v>4451</v>
      </c>
      <c r="C88" s="239" t="s">
        <v>3500</v>
      </c>
      <c r="D88" s="239" t="s">
        <v>5973</v>
      </c>
      <c r="E88" s="239" t="str">
        <f t="shared" si="1"/>
        <v>02</v>
      </c>
      <c r="F88" s="239" t="s">
        <v>5937</v>
      </c>
    </row>
    <row r="89" spans="1:6" x14ac:dyDescent="0.25">
      <c r="A89" s="242" t="s">
        <v>5974</v>
      </c>
      <c r="B89" s="240" t="s">
        <v>4473</v>
      </c>
      <c r="C89" s="240" t="s">
        <v>3500</v>
      </c>
      <c r="D89" s="240" t="s">
        <v>5975</v>
      </c>
      <c r="E89" s="239" t="str">
        <f t="shared" si="1"/>
        <v>02</v>
      </c>
      <c r="F89" s="240" t="s">
        <v>5937</v>
      </c>
    </row>
    <row r="90" spans="1:6" x14ac:dyDescent="0.25">
      <c r="A90" s="242" t="s">
        <v>5976</v>
      </c>
      <c r="B90" s="239" t="s">
        <v>4502</v>
      </c>
      <c r="C90" s="239" t="s">
        <v>3500</v>
      </c>
      <c r="D90" s="239" t="s">
        <v>5977</v>
      </c>
      <c r="E90" s="239" t="str">
        <f t="shared" si="1"/>
        <v>02</v>
      </c>
      <c r="F90" s="239" t="s">
        <v>5937</v>
      </c>
    </row>
    <row r="91" spans="1:6" x14ac:dyDescent="0.25">
      <c r="A91" s="242" t="s">
        <v>5978</v>
      </c>
      <c r="B91" s="240" t="s">
        <v>4524</v>
      </c>
      <c r="C91" s="240" t="s">
        <v>3500</v>
      </c>
      <c r="D91" s="240" t="s">
        <v>5979</v>
      </c>
      <c r="E91" s="239" t="str">
        <f t="shared" si="1"/>
        <v>02</v>
      </c>
      <c r="F91" s="240" t="s">
        <v>5937</v>
      </c>
    </row>
    <row r="92" spans="1:6" x14ac:dyDescent="0.25">
      <c r="A92" s="242" t="s">
        <v>5980</v>
      </c>
      <c r="B92" s="239" t="s">
        <v>4550</v>
      </c>
      <c r="C92" s="239" t="s">
        <v>3500</v>
      </c>
      <c r="D92" s="239" t="s">
        <v>5981</v>
      </c>
      <c r="E92" s="239" t="str">
        <f t="shared" si="1"/>
        <v>02</v>
      </c>
      <c r="F92" s="239" t="s">
        <v>5937</v>
      </c>
    </row>
    <row r="93" spans="1:6" x14ac:dyDescent="0.25">
      <c r="A93" s="242" t="s">
        <v>5982</v>
      </c>
      <c r="B93" s="240" t="s">
        <v>4577</v>
      </c>
      <c r="C93" s="240" t="s">
        <v>3500</v>
      </c>
      <c r="D93" s="240" t="s">
        <v>5983</v>
      </c>
      <c r="E93" s="239" t="str">
        <f t="shared" si="1"/>
        <v>02</v>
      </c>
      <c r="F93" s="240" t="s">
        <v>5937</v>
      </c>
    </row>
    <row r="94" spans="1:6" x14ac:dyDescent="0.25">
      <c r="A94" s="242" t="s">
        <v>5984</v>
      </c>
      <c r="B94" s="239" t="s">
        <v>4599</v>
      </c>
      <c r="C94" s="239" t="s">
        <v>3500</v>
      </c>
      <c r="D94" s="239" t="s">
        <v>5985</v>
      </c>
      <c r="E94" s="239" t="str">
        <f t="shared" si="1"/>
        <v>02</v>
      </c>
      <c r="F94" s="239" t="s">
        <v>5937</v>
      </c>
    </row>
    <row r="95" spans="1:6" x14ac:dyDescent="0.25">
      <c r="A95" s="242" t="s">
        <v>5986</v>
      </c>
      <c r="B95" s="240" t="s">
        <v>4619</v>
      </c>
      <c r="C95" s="240" t="s">
        <v>3500</v>
      </c>
      <c r="D95" s="240" t="s">
        <v>5987</v>
      </c>
      <c r="E95" s="239" t="str">
        <f t="shared" si="1"/>
        <v>02</v>
      </c>
      <c r="F95" s="240" t="s">
        <v>5937</v>
      </c>
    </row>
    <row r="96" spans="1:6" x14ac:dyDescent="0.25">
      <c r="A96" s="242" t="s">
        <v>5988</v>
      </c>
      <c r="B96" s="239" t="s">
        <v>4644</v>
      </c>
      <c r="C96" s="239" t="s">
        <v>3500</v>
      </c>
      <c r="D96" s="239" t="s">
        <v>5989</v>
      </c>
      <c r="E96" s="239" t="str">
        <f t="shared" si="1"/>
        <v>02</v>
      </c>
      <c r="F96" s="239" t="s">
        <v>5937</v>
      </c>
    </row>
    <row r="97" spans="1:6" x14ac:dyDescent="0.25">
      <c r="A97" s="242" t="s">
        <v>5990</v>
      </c>
      <c r="B97" s="240" t="s">
        <v>4670</v>
      </c>
      <c r="C97" s="240" t="s">
        <v>3500</v>
      </c>
      <c r="D97" s="240" t="s">
        <v>5991</v>
      </c>
      <c r="E97" s="239" t="str">
        <f t="shared" si="1"/>
        <v>02</v>
      </c>
      <c r="F97" s="240" t="s">
        <v>5937</v>
      </c>
    </row>
    <row r="98" spans="1:6" x14ac:dyDescent="0.25">
      <c r="A98" s="242" t="s">
        <v>5992</v>
      </c>
      <c r="B98" s="239" t="s">
        <v>4692</v>
      </c>
      <c r="C98" s="239" t="s">
        <v>3500</v>
      </c>
      <c r="D98" s="239" t="s">
        <v>5993</v>
      </c>
      <c r="E98" s="239" t="str">
        <f t="shared" si="1"/>
        <v>02</v>
      </c>
      <c r="F98" s="239" t="s">
        <v>5937</v>
      </c>
    </row>
    <row r="99" spans="1:6" x14ac:dyDescent="0.25">
      <c r="A99" s="242" t="s">
        <v>5994</v>
      </c>
      <c r="B99" s="240" t="s">
        <v>4715</v>
      </c>
      <c r="C99" s="240" t="s">
        <v>3500</v>
      </c>
      <c r="D99" s="240" t="s">
        <v>5995</v>
      </c>
      <c r="E99" s="239" t="str">
        <f t="shared" si="1"/>
        <v>02</v>
      </c>
      <c r="F99" s="240" t="s">
        <v>5937</v>
      </c>
    </row>
    <row r="100" spans="1:6" x14ac:dyDescent="0.25">
      <c r="A100" s="242" t="s">
        <v>5996</v>
      </c>
      <c r="B100" s="239" t="s">
        <v>3820</v>
      </c>
      <c r="C100" s="239" t="s">
        <v>3619</v>
      </c>
      <c r="D100" s="239" t="s">
        <v>5997</v>
      </c>
      <c r="E100" s="239" t="str">
        <f t="shared" si="1"/>
        <v>04</v>
      </c>
      <c r="F100" s="239" t="s">
        <v>5998</v>
      </c>
    </row>
    <row r="101" spans="1:6" x14ac:dyDescent="0.25">
      <c r="A101" s="242" t="s">
        <v>5999</v>
      </c>
      <c r="B101" s="240" t="s">
        <v>3860</v>
      </c>
      <c r="C101" s="240" t="s">
        <v>3619</v>
      </c>
      <c r="D101" s="240" t="s">
        <v>6000</v>
      </c>
      <c r="E101" s="239" t="str">
        <f t="shared" si="1"/>
        <v>04</v>
      </c>
      <c r="F101" s="240" t="s">
        <v>5998</v>
      </c>
    </row>
    <row r="102" spans="1:6" x14ac:dyDescent="0.25">
      <c r="A102" s="242" t="s">
        <v>6001</v>
      </c>
      <c r="B102" s="239" t="s">
        <v>3902</v>
      </c>
      <c r="C102" s="239" t="s">
        <v>3619</v>
      </c>
      <c r="D102" s="239" t="s">
        <v>6002</v>
      </c>
      <c r="E102" s="239" t="str">
        <f t="shared" si="1"/>
        <v>04</v>
      </c>
      <c r="F102" s="239" t="s">
        <v>5998</v>
      </c>
    </row>
    <row r="103" spans="1:6" x14ac:dyDescent="0.25">
      <c r="A103" s="242" t="s">
        <v>6003</v>
      </c>
      <c r="B103" s="240" t="s">
        <v>3949</v>
      </c>
      <c r="C103" s="240" t="s">
        <v>3619</v>
      </c>
      <c r="D103" s="240" t="s">
        <v>6004</v>
      </c>
      <c r="E103" s="239" t="str">
        <f t="shared" si="1"/>
        <v>04</v>
      </c>
      <c r="F103" s="240" t="s">
        <v>5998</v>
      </c>
    </row>
    <row r="104" spans="1:6" x14ac:dyDescent="0.25">
      <c r="A104" s="242" t="s">
        <v>6005</v>
      </c>
      <c r="B104" s="239" t="s">
        <v>3993</v>
      </c>
      <c r="C104" s="239" t="s">
        <v>3619</v>
      </c>
      <c r="D104" s="239" t="s">
        <v>6006</v>
      </c>
      <c r="E104" s="239" t="str">
        <f t="shared" si="1"/>
        <v>04</v>
      </c>
      <c r="F104" s="239" t="s">
        <v>5998</v>
      </c>
    </row>
    <row r="105" spans="1:6" x14ac:dyDescent="0.25">
      <c r="A105" s="242" t="s">
        <v>6007</v>
      </c>
      <c r="B105" s="240" t="s">
        <v>4034</v>
      </c>
      <c r="C105" s="240" t="s">
        <v>3619</v>
      </c>
      <c r="D105" s="240" t="s">
        <v>6008</v>
      </c>
      <c r="E105" s="239" t="str">
        <f t="shared" si="1"/>
        <v>04</v>
      </c>
      <c r="F105" s="240" t="s">
        <v>5998</v>
      </c>
    </row>
    <row r="106" spans="1:6" x14ac:dyDescent="0.25">
      <c r="A106" s="242" t="s">
        <v>6009</v>
      </c>
      <c r="B106" s="239" t="s">
        <v>4068</v>
      </c>
      <c r="C106" s="239" t="s">
        <v>3619</v>
      </c>
      <c r="D106" s="239" t="s">
        <v>6010</v>
      </c>
      <c r="E106" s="239" t="str">
        <f t="shared" si="1"/>
        <v>04</v>
      </c>
      <c r="F106" s="239" t="s">
        <v>5998</v>
      </c>
    </row>
    <row r="107" spans="1:6" x14ac:dyDescent="0.25">
      <c r="A107" s="242" t="s">
        <v>6011</v>
      </c>
      <c r="B107" s="240" t="s">
        <v>4103</v>
      </c>
      <c r="C107" s="240" t="s">
        <v>3619</v>
      </c>
      <c r="D107" s="240" t="s">
        <v>6012</v>
      </c>
      <c r="E107" s="239" t="str">
        <f t="shared" si="1"/>
        <v>04</v>
      </c>
      <c r="F107" s="240" t="s">
        <v>5998</v>
      </c>
    </row>
    <row r="108" spans="1:6" x14ac:dyDescent="0.25">
      <c r="A108" s="242" t="s">
        <v>6013</v>
      </c>
      <c r="B108" s="239" t="s">
        <v>4136</v>
      </c>
      <c r="C108" s="239" t="s">
        <v>3619</v>
      </c>
      <c r="D108" s="239" t="s">
        <v>6014</v>
      </c>
      <c r="E108" s="239" t="str">
        <f t="shared" si="1"/>
        <v>04</v>
      </c>
      <c r="F108" s="239" t="s">
        <v>5998</v>
      </c>
    </row>
    <row r="109" spans="1:6" x14ac:dyDescent="0.25">
      <c r="A109" s="242" t="s">
        <v>6015</v>
      </c>
      <c r="B109" s="240" t="s">
        <v>4172</v>
      </c>
      <c r="C109" s="240" t="s">
        <v>3619</v>
      </c>
      <c r="D109" s="240" t="s">
        <v>6016</v>
      </c>
      <c r="E109" s="239" t="str">
        <f t="shared" si="1"/>
        <v>04</v>
      </c>
      <c r="F109" s="240" t="s">
        <v>5998</v>
      </c>
    </row>
    <row r="110" spans="1:6" x14ac:dyDescent="0.25">
      <c r="A110" s="242" t="s">
        <v>6017</v>
      </c>
      <c r="B110" s="239" t="s">
        <v>4205</v>
      </c>
      <c r="C110" s="239" t="s">
        <v>3619</v>
      </c>
      <c r="D110" s="239" t="s">
        <v>6018</v>
      </c>
      <c r="E110" s="239" t="str">
        <f t="shared" si="1"/>
        <v>04</v>
      </c>
      <c r="F110" s="239" t="s">
        <v>5998</v>
      </c>
    </row>
    <row r="111" spans="1:6" x14ac:dyDescent="0.25">
      <c r="A111" s="242" t="s">
        <v>6019</v>
      </c>
      <c r="B111" s="240" t="s">
        <v>4238</v>
      </c>
      <c r="C111" s="240" t="s">
        <v>3619</v>
      </c>
      <c r="D111" s="240" t="s">
        <v>6020</v>
      </c>
      <c r="E111" s="239" t="str">
        <f t="shared" si="1"/>
        <v>04</v>
      </c>
      <c r="F111" s="240" t="s">
        <v>5998</v>
      </c>
    </row>
    <row r="112" spans="1:6" x14ac:dyDescent="0.25">
      <c r="A112" s="242" t="s">
        <v>6021</v>
      </c>
      <c r="B112" s="239" t="s">
        <v>4263</v>
      </c>
      <c r="C112" s="239" t="s">
        <v>3619</v>
      </c>
      <c r="D112" s="239" t="s">
        <v>6022</v>
      </c>
      <c r="E112" s="239" t="str">
        <f t="shared" si="1"/>
        <v>04</v>
      </c>
      <c r="F112" s="239" t="s">
        <v>5998</v>
      </c>
    </row>
    <row r="113" spans="1:6" x14ac:dyDescent="0.25">
      <c r="A113" s="242" t="s">
        <v>6023</v>
      </c>
      <c r="B113" s="240" t="s">
        <v>4296</v>
      </c>
      <c r="C113" s="240" t="s">
        <v>3619</v>
      </c>
      <c r="D113" s="240" t="s">
        <v>6024</v>
      </c>
      <c r="E113" s="239" t="str">
        <f t="shared" si="1"/>
        <v>04</v>
      </c>
      <c r="F113" s="240" t="s">
        <v>5998</v>
      </c>
    </row>
    <row r="114" spans="1:6" x14ac:dyDescent="0.25">
      <c r="A114" s="242" t="s">
        <v>6025</v>
      </c>
      <c r="B114" s="239" t="s">
        <v>4327</v>
      </c>
      <c r="C114" s="239" t="s">
        <v>3619</v>
      </c>
      <c r="D114" s="239" t="s">
        <v>6026</v>
      </c>
      <c r="E114" s="239" t="str">
        <f t="shared" si="1"/>
        <v>04</v>
      </c>
      <c r="F114" s="239" t="s">
        <v>5998</v>
      </c>
    </row>
    <row r="115" spans="1:6" x14ac:dyDescent="0.25">
      <c r="A115" s="242" t="s">
        <v>6027</v>
      </c>
      <c r="B115" s="240" t="s">
        <v>3821</v>
      </c>
      <c r="C115" s="240" t="s">
        <v>3575</v>
      </c>
      <c r="D115" s="240" t="s">
        <v>6028</v>
      </c>
      <c r="E115" s="239" t="str">
        <f t="shared" si="1"/>
        <v>05</v>
      </c>
      <c r="F115" s="240" t="s">
        <v>6029</v>
      </c>
    </row>
    <row r="116" spans="1:6" x14ac:dyDescent="0.25">
      <c r="A116" s="242" t="s">
        <v>6030</v>
      </c>
      <c r="B116" s="239" t="s">
        <v>3861</v>
      </c>
      <c r="C116" s="239" t="s">
        <v>3575</v>
      </c>
      <c r="D116" s="239" t="s">
        <v>6031</v>
      </c>
      <c r="E116" s="239" t="str">
        <f t="shared" si="1"/>
        <v>05</v>
      </c>
      <c r="F116" s="239" t="s">
        <v>6029</v>
      </c>
    </row>
    <row r="117" spans="1:6" x14ac:dyDescent="0.25">
      <c r="A117" s="242" t="s">
        <v>6032</v>
      </c>
      <c r="B117" s="240" t="s">
        <v>3903</v>
      </c>
      <c r="C117" s="240" t="s">
        <v>3575</v>
      </c>
      <c r="D117" s="240" t="s">
        <v>6033</v>
      </c>
      <c r="E117" s="239" t="str">
        <f t="shared" si="1"/>
        <v>05</v>
      </c>
      <c r="F117" s="240" t="s">
        <v>6029</v>
      </c>
    </row>
    <row r="118" spans="1:6" x14ac:dyDescent="0.25">
      <c r="A118" s="242" t="s">
        <v>6034</v>
      </c>
      <c r="B118" s="239" t="s">
        <v>3885</v>
      </c>
      <c r="C118" s="239" t="s">
        <v>3575</v>
      </c>
      <c r="D118" s="239" t="s">
        <v>6035</v>
      </c>
      <c r="E118" s="239" t="str">
        <f t="shared" si="1"/>
        <v>05</v>
      </c>
      <c r="F118" s="239" t="s">
        <v>6029</v>
      </c>
    </row>
    <row r="119" spans="1:6" x14ac:dyDescent="0.25">
      <c r="A119" s="242" t="s">
        <v>6036</v>
      </c>
      <c r="B119" s="240" t="s">
        <v>3940</v>
      </c>
      <c r="C119" s="240" t="s">
        <v>3575</v>
      </c>
      <c r="D119" s="240" t="s">
        <v>6037</v>
      </c>
      <c r="E119" s="239" t="str">
        <f t="shared" si="1"/>
        <v>05</v>
      </c>
      <c r="F119" s="240" t="s">
        <v>6029</v>
      </c>
    </row>
    <row r="120" spans="1:6" x14ac:dyDescent="0.25">
      <c r="A120" s="242" t="s">
        <v>6038</v>
      </c>
      <c r="B120" s="239" t="s">
        <v>4035</v>
      </c>
      <c r="C120" s="239" t="s">
        <v>3575</v>
      </c>
      <c r="D120" s="239" t="s">
        <v>6039</v>
      </c>
      <c r="E120" s="239" t="str">
        <f t="shared" si="1"/>
        <v>05</v>
      </c>
      <c r="F120" s="239" t="s">
        <v>6029</v>
      </c>
    </row>
    <row r="121" spans="1:6" x14ac:dyDescent="0.25">
      <c r="A121" s="242" t="s">
        <v>6040</v>
      </c>
      <c r="B121" s="240" t="s">
        <v>4069</v>
      </c>
      <c r="C121" s="240" t="s">
        <v>3575</v>
      </c>
      <c r="D121" s="240" t="s">
        <v>6041</v>
      </c>
      <c r="E121" s="239" t="str">
        <f t="shared" si="1"/>
        <v>05</v>
      </c>
      <c r="F121" s="240" t="s">
        <v>6029</v>
      </c>
    </row>
    <row r="122" spans="1:6" x14ac:dyDescent="0.25">
      <c r="A122" s="242" t="s">
        <v>6042</v>
      </c>
      <c r="B122" s="239" t="s">
        <v>3880</v>
      </c>
      <c r="C122" s="239" t="s">
        <v>3575</v>
      </c>
      <c r="D122" s="239" t="s">
        <v>6043</v>
      </c>
      <c r="E122" s="239" t="str">
        <f t="shared" si="1"/>
        <v>05</v>
      </c>
      <c r="F122" s="239" t="s">
        <v>6029</v>
      </c>
    </row>
    <row r="123" spans="1:6" x14ac:dyDescent="0.25">
      <c r="A123" s="242" t="s">
        <v>6044</v>
      </c>
      <c r="B123" s="240" t="s">
        <v>4137</v>
      </c>
      <c r="C123" s="240" t="s">
        <v>3575</v>
      </c>
      <c r="D123" s="240" t="s">
        <v>6045</v>
      </c>
      <c r="E123" s="239" t="str">
        <f t="shared" si="1"/>
        <v>05</v>
      </c>
      <c r="F123" s="240" t="s">
        <v>6029</v>
      </c>
    </row>
    <row r="124" spans="1:6" x14ac:dyDescent="0.25">
      <c r="A124" s="242" t="s">
        <v>6046</v>
      </c>
      <c r="B124" s="239" t="s">
        <v>3879</v>
      </c>
      <c r="C124" s="239" t="s">
        <v>3575</v>
      </c>
      <c r="D124" s="239" t="s">
        <v>6047</v>
      </c>
      <c r="E124" s="239" t="str">
        <f t="shared" si="1"/>
        <v>05</v>
      </c>
      <c r="F124" s="239" t="s">
        <v>6029</v>
      </c>
    </row>
    <row r="125" spans="1:6" x14ac:dyDescent="0.25">
      <c r="A125" s="242" t="s">
        <v>6048</v>
      </c>
      <c r="B125" s="240" t="s">
        <v>4130</v>
      </c>
      <c r="C125" s="240" t="s">
        <v>3575</v>
      </c>
      <c r="D125" s="240" t="s">
        <v>6049</v>
      </c>
      <c r="E125" s="239" t="str">
        <f t="shared" si="1"/>
        <v>05</v>
      </c>
      <c r="F125" s="240" t="s">
        <v>6029</v>
      </c>
    </row>
    <row r="126" spans="1:6" x14ac:dyDescent="0.25">
      <c r="A126" s="242" t="s">
        <v>6050</v>
      </c>
      <c r="B126" s="239" t="s">
        <v>4239</v>
      </c>
      <c r="C126" s="239" t="s">
        <v>3575</v>
      </c>
      <c r="D126" s="239" t="s">
        <v>6051</v>
      </c>
      <c r="E126" s="239" t="str">
        <f t="shared" si="1"/>
        <v>05</v>
      </c>
      <c r="F126" s="239" t="s">
        <v>6029</v>
      </c>
    </row>
    <row r="127" spans="1:6" x14ac:dyDescent="0.25">
      <c r="A127" s="242" t="s">
        <v>6052</v>
      </c>
      <c r="B127" s="240" t="s">
        <v>4264</v>
      </c>
      <c r="C127" s="240" t="s">
        <v>3575</v>
      </c>
      <c r="D127" s="240" t="s">
        <v>6053</v>
      </c>
      <c r="E127" s="239" t="str">
        <f t="shared" si="1"/>
        <v>05</v>
      </c>
      <c r="F127" s="240" t="s">
        <v>6029</v>
      </c>
    </row>
    <row r="128" spans="1:6" x14ac:dyDescent="0.25">
      <c r="A128" s="242" t="s">
        <v>6054</v>
      </c>
      <c r="B128" s="239" t="s">
        <v>4020</v>
      </c>
      <c r="C128" s="239" t="s">
        <v>3575</v>
      </c>
      <c r="D128" s="239" t="s">
        <v>6055</v>
      </c>
      <c r="E128" s="239" t="str">
        <f t="shared" si="1"/>
        <v>05</v>
      </c>
      <c r="F128" s="239" t="s">
        <v>6029</v>
      </c>
    </row>
    <row r="129" spans="1:6" x14ac:dyDescent="0.25">
      <c r="A129" s="242" t="s">
        <v>6056</v>
      </c>
      <c r="B129" s="240" t="s">
        <v>4328</v>
      </c>
      <c r="C129" s="240" t="s">
        <v>3575</v>
      </c>
      <c r="D129" s="240" t="s">
        <v>6057</v>
      </c>
      <c r="E129" s="239" t="str">
        <f t="shared" si="1"/>
        <v>05</v>
      </c>
      <c r="F129" s="240" t="s">
        <v>6029</v>
      </c>
    </row>
    <row r="130" spans="1:6" x14ac:dyDescent="0.25">
      <c r="A130" s="242" t="s">
        <v>6058</v>
      </c>
      <c r="B130" s="239" t="s">
        <v>4362</v>
      </c>
      <c r="C130" s="239" t="s">
        <v>3575</v>
      </c>
      <c r="D130" s="239" t="s">
        <v>6059</v>
      </c>
      <c r="E130" s="239" t="str">
        <f t="shared" si="1"/>
        <v>05</v>
      </c>
      <c r="F130" s="239" t="s">
        <v>6029</v>
      </c>
    </row>
    <row r="131" spans="1:6" x14ac:dyDescent="0.25">
      <c r="A131" s="242" t="s">
        <v>6060</v>
      </c>
      <c r="B131" s="240" t="s">
        <v>4260</v>
      </c>
      <c r="C131" s="240" t="s">
        <v>3575</v>
      </c>
      <c r="D131" s="240" t="s">
        <v>6061</v>
      </c>
      <c r="E131" s="239" t="str">
        <f t="shared" si="1"/>
        <v>05</v>
      </c>
      <c r="F131" s="240" t="s">
        <v>6029</v>
      </c>
    </row>
    <row r="132" spans="1:6" x14ac:dyDescent="0.25">
      <c r="A132" s="242" t="s">
        <v>6062</v>
      </c>
      <c r="B132" s="239" t="s">
        <v>4424</v>
      </c>
      <c r="C132" s="239" t="s">
        <v>3575</v>
      </c>
      <c r="D132" s="239" t="s">
        <v>6063</v>
      </c>
      <c r="E132" s="239" t="str">
        <f t="shared" ref="E132:E195" si="2">LEFT(A132, 2)</f>
        <v>05</v>
      </c>
      <c r="F132" s="239" t="s">
        <v>6029</v>
      </c>
    </row>
    <row r="133" spans="1:6" x14ac:dyDescent="0.25">
      <c r="A133" s="242" t="s">
        <v>6064</v>
      </c>
      <c r="B133" s="240" t="s">
        <v>4452</v>
      </c>
      <c r="C133" s="240" t="s">
        <v>3575</v>
      </c>
      <c r="D133" s="240" t="s">
        <v>6065</v>
      </c>
      <c r="E133" s="239" t="str">
        <f t="shared" si="2"/>
        <v>05</v>
      </c>
      <c r="F133" s="240" t="s">
        <v>6029</v>
      </c>
    </row>
    <row r="134" spans="1:6" x14ac:dyDescent="0.25">
      <c r="A134" s="242" t="s">
        <v>6066</v>
      </c>
      <c r="B134" s="239" t="s">
        <v>4474</v>
      </c>
      <c r="C134" s="239" t="s">
        <v>3575</v>
      </c>
      <c r="D134" s="239" t="s">
        <v>6067</v>
      </c>
      <c r="E134" s="239" t="str">
        <f t="shared" si="2"/>
        <v>05</v>
      </c>
      <c r="F134" s="239" t="s">
        <v>6029</v>
      </c>
    </row>
    <row r="135" spans="1:6" x14ac:dyDescent="0.25">
      <c r="A135" s="242" t="s">
        <v>6068</v>
      </c>
      <c r="B135" s="240" t="s">
        <v>4503</v>
      </c>
      <c r="C135" s="240" t="s">
        <v>3575</v>
      </c>
      <c r="D135" s="240" t="s">
        <v>6069</v>
      </c>
      <c r="E135" s="239" t="str">
        <f t="shared" si="2"/>
        <v>05</v>
      </c>
      <c r="F135" s="240" t="s">
        <v>6029</v>
      </c>
    </row>
    <row r="136" spans="1:6" x14ac:dyDescent="0.25">
      <c r="A136" s="242" t="s">
        <v>6070</v>
      </c>
      <c r="B136" s="239" t="s">
        <v>4525</v>
      </c>
      <c r="C136" s="239" t="s">
        <v>3575</v>
      </c>
      <c r="D136" s="239" t="s">
        <v>6071</v>
      </c>
      <c r="E136" s="239" t="str">
        <f t="shared" si="2"/>
        <v>05</v>
      </c>
      <c r="F136" s="239" t="s">
        <v>6029</v>
      </c>
    </row>
    <row r="137" spans="1:6" x14ac:dyDescent="0.25">
      <c r="A137" s="242" t="s">
        <v>6072</v>
      </c>
      <c r="B137" s="240" t="s">
        <v>4551</v>
      </c>
      <c r="C137" s="240" t="s">
        <v>3575</v>
      </c>
      <c r="D137" s="240" t="s">
        <v>6073</v>
      </c>
      <c r="E137" s="239" t="str">
        <f t="shared" si="2"/>
        <v>05</v>
      </c>
      <c r="F137" s="240" t="s">
        <v>6029</v>
      </c>
    </row>
    <row r="138" spans="1:6" x14ac:dyDescent="0.25">
      <c r="A138" s="242" t="s">
        <v>6074</v>
      </c>
      <c r="B138" s="239" t="s">
        <v>3960</v>
      </c>
      <c r="C138" s="239" t="s">
        <v>3575</v>
      </c>
      <c r="D138" s="239" t="s">
        <v>6075</v>
      </c>
      <c r="E138" s="239" t="str">
        <f t="shared" si="2"/>
        <v>05</v>
      </c>
      <c r="F138" s="239" t="s">
        <v>6029</v>
      </c>
    </row>
    <row r="139" spans="1:6" x14ac:dyDescent="0.25">
      <c r="A139" s="242" t="s">
        <v>6076</v>
      </c>
      <c r="B139" s="240" t="s">
        <v>4437</v>
      </c>
      <c r="C139" s="240" t="s">
        <v>3575</v>
      </c>
      <c r="D139" s="240" t="s">
        <v>6077</v>
      </c>
      <c r="E139" s="239" t="str">
        <f t="shared" si="2"/>
        <v>05</v>
      </c>
      <c r="F139" s="240" t="s">
        <v>6029</v>
      </c>
    </row>
    <row r="140" spans="1:6" x14ac:dyDescent="0.25">
      <c r="A140" s="242" t="s">
        <v>6078</v>
      </c>
      <c r="B140" s="239" t="s">
        <v>4620</v>
      </c>
      <c r="C140" s="239" t="s">
        <v>3575</v>
      </c>
      <c r="D140" s="239" t="s">
        <v>6079</v>
      </c>
      <c r="E140" s="239" t="str">
        <f t="shared" si="2"/>
        <v>05</v>
      </c>
      <c r="F140" s="239" t="s">
        <v>6029</v>
      </c>
    </row>
    <row r="141" spans="1:6" x14ac:dyDescent="0.25">
      <c r="A141" s="242" t="s">
        <v>6080</v>
      </c>
      <c r="B141" s="240" t="s">
        <v>4191</v>
      </c>
      <c r="C141" s="240" t="s">
        <v>3575</v>
      </c>
      <c r="D141" s="240" t="s">
        <v>6081</v>
      </c>
      <c r="E141" s="239" t="str">
        <f t="shared" si="2"/>
        <v>05</v>
      </c>
      <c r="F141" s="240" t="s">
        <v>6029</v>
      </c>
    </row>
    <row r="142" spans="1:6" x14ac:dyDescent="0.25">
      <c r="A142" s="242" t="s">
        <v>6082</v>
      </c>
      <c r="B142" s="239" t="s">
        <v>4489</v>
      </c>
      <c r="C142" s="239" t="s">
        <v>3575</v>
      </c>
      <c r="D142" s="239" t="s">
        <v>6083</v>
      </c>
      <c r="E142" s="239" t="str">
        <f t="shared" si="2"/>
        <v>05</v>
      </c>
      <c r="F142" s="239" t="s">
        <v>6029</v>
      </c>
    </row>
    <row r="143" spans="1:6" x14ac:dyDescent="0.25">
      <c r="A143" s="242" t="s">
        <v>6084</v>
      </c>
      <c r="B143" s="240" t="s">
        <v>4693</v>
      </c>
      <c r="C143" s="240" t="s">
        <v>3575</v>
      </c>
      <c r="D143" s="240" t="s">
        <v>6085</v>
      </c>
      <c r="E143" s="239" t="str">
        <f t="shared" si="2"/>
        <v>05</v>
      </c>
      <c r="F143" s="240" t="s">
        <v>6029</v>
      </c>
    </row>
    <row r="144" spans="1:6" x14ac:dyDescent="0.25">
      <c r="A144" s="242" t="s">
        <v>6086</v>
      </c>
      <c r="B144" s="239" t="s">
        <v>4716</v>
      </c>
      <c r="C144" s="239" t="s">
        <v>3575</v>
      </c>
      <c r="D144" s="239" t="s">
        <v>6087</v>
      </c>
      <c r="E144" s="239" t="str">
        <f t="shared" si="2"/>
        <v>05</v>
      </c>
      <c r="F144" s="239" t="s">
        <v>6029</v>
      </c>
    </row>
    <row r="145" spans="1:6" x14ac:dyDescent="0.25">
      <c r="A145" s="242" t="s">
        <v>6088</v>
      </c>
      <c r="B145" s="240" t="s">
        <v>4273</v>
      </c>
      <c r="C145" s="240" t="s">
        <v>3575</v>
      </c>
      <c r="D145" s="240" t="s">
        <v>6089</v>
      </c>
      <c r="E145" s="239" t="str">
        <f t="shared" si="2"/>
        <v>05</v>
      </c>
      <c r="F145" s="240" t="s">
        <v>6029</v>
      </c>
    </row>
    <row r="146" spans="1:6" x14ac:dyDescent="0.25">
      <c r="A146" s="242" t="s">
        <v>6090</v>
      </c>
      <c r="B146" s="239" t="s">
        <v>4758</v>
      </c>
      <c r="C146" s="239" t="s">
        <v>3575</v>
      </c>
      <c r="D146" s="239" t="s">
        <v>6091</v>
      </c>
      <c r="E146" s="239" t="str">
        <f t="shared" si="2"/>
        <v>05</v>
      </c>
      <c r="F146" s="239" t="s">
        <v>6029</v>
      </c>
    </row>
    <row r="147" spans="1:6" x14ac:dyDescent="0.25">
      <c r="A147" s="242" t="s">
        <v>6092</v>
      </c>
      <c r="B147" s="240" t="s">
        <v>4783</v>
      </c>
      <c r="C147" s="240" t="s">
        <v>3575</v>
      </c>
      <c r="D147" s="240" t="s">
        <v>6093</v>
      </c>
      <c r="E147" s="239" t="str">
        <f t="shared" si="2"/>
        <v>05</v>
      </c>
      <c r="F147" s="240" t="s">
        <v>6029</v>
      </c>
    </row>
    <row r="148" spans="1:6" x14ac:dyDescent="0.25">
      <c r="A148" s="242" t="s">
        <v>6094</v>
      </c>
      <c r="B148" s="239" t="s">
        <v>4349</v>
      </c>
      <c r="C148" s="239" t="s">
        <v>3575</v>
      </c>
      <c r="D148" s="239" t="s">
        <v>6095</v>
      </c>
      <c r="E148" s="239" t="str">
        <f t="shared" si="2"/>
        <v>05</v>
      </c>
      <c r="F148" s="239" t="s">
        <v>6029</v>
      </c>
    </row>
    <row r="149" spans="1:6" x14ac:dyDescent="0.25">
      <c r="A149" s="242" t="s">
        <v>6096</v>
      </c>
      <c r="B149" s="240" t="s">
        <v>4387</v>
      </c>
      <c r="C149" s="240" t="s">
        <v>3575</v>
      </c>
      <c r="D149" s="240" t="s">
        <v>6097</v>
      </c>
      <c r="E149" s="239" t="str">
        <f t="shared" si="2"/>
        <v>05</v>
      </c>
      <c r="F149" s="240" t="s">
        <v>6029</v>
      </c>
    </row>
    <row r="150" spans="1:6" x14ac:dyDescent="0.25">
      <c r="A150" s="242" t="s">
        <v>6098</v>
      </c>
      <c r="B150" s="239" t="s">
        <v>4201</v>
      </c>
      <c r="C150" s="239" t="s">
        <v>3575</v>
      </c>
      <c r="D150" s="239" t="s">
        <v>6099</v>
      </c>
      <c r="E150" s="239" t="str">
        <f t="shared" si="2"/>
        <v>05</v>
      </c>
      <c r="F150" s="239" t="s">
        <v>6029</v>
      </c>
    </row>
    <row r="151" spans="1:6" x14ac:dyDescent="0.25">
      <c r="A151" s="242" t="s">
        <v>6100</v>
      </c>
      <c r="B151" s="240" t="s">
        <v>4786</v>
      </c>
      <c r="C151" s="240" t="s">
        <v>3575</v>
      </c>
      <c r="D151" s="240" t="s">
        <v>6101</v>
      </c>
      <c r="E151" s="239" t="str">
        <f t="shared" si="2"/>
        <v>05</v>
      </c>
      <c r="F151" s="240" t="s">
        <v>6029</v>
      </c>
    </row>
    <row r="152" spans="1:6" x14ac:dyDescent="0.25">
      <c r="A152" s="242" t="s">
        <v>6102</v>
      </c>
      <c r="B152" s="239" t="s">
        <v>4882</v>
      </c>
      <c r="C152" s="239" t="s">
        <v>3575</v>
      </c>
      <c r="D152" s="239" t="s">
        <v>6103</v>
      </c>
      <c r="E152" s="239" t="str">
        <f t="shared" si="2"/>
        <v>05</v>
      </c>
      <c r="F152" s="239" t="s">
        <v>6029</v>
      </c>
    </row>
    <row r="153" spans="1:6" x14ac:dyDescent="0.25">
      <c r="A153" s="242" t="s">
        <v>6104</v>
      </c>
      <c r="B153" s="240" t="s">
        <v>4752</v>
      </c>
      <c r="C153" s="240" t="s">
        <v>3575</v>
      </c>
      <c r="D153" s="240" t="s">
        <v>6105</v>
      </c>
      <c r="E153" s="239" t="str">
        <f t="shared" si="2"/>
        <v>05</v>
      </c>
      <c r="F153" s="240" t="s">
        <v>6029</v>
      </c>
    </row>
    <row r="154" spans="1:6" x14ac:dyDescent="0.25">
      <c r="A154" s="242" t="s">
        <v>6106</v>
      </c>
      <c r="B154" s="239" t="s">
        <v>4111</v>
      </c>
      <c r="C154" s="239" t="s">
        <v>3575</v>
      </c>
      <c r="D154" s="239" t="s">
        <v>6107</v>
      </c>
      <c r="E154" s="239" t="str">
        <f t="shared" si="2"/>
        <v>05</v>
      </c>
      <c r="F154" s="239" t="s">
        <v>6029</v>
      </c>
    </row>
    <row r="155" spans="1:6" x14ac:dyDescent="0.25">
      <c r="A155" s="242" t="s">
        <v>6108</v>
      </c>
      <c r="B155" s="240" t="s">
        <v>4950</v>
      </c>
      <c r="C155" s="240" t="s">
        <v>3575</v>
      </c>
      <c r="D155" s="240" t="s">
        <v>6109</v>
      </c>
      <c r="E155" s="239" t="str">
        <f t="shared" si="2"/>
        <v>05</v>
      </c>
      <c r="F155" s="240" t="s">
        <v>6029</v>
      </c>
    </row>
    <row r="156" spans="1:6" x14ac:dyDescent="0.25">
      <c r="A156" s="242" t="s">
        <v>6110</v>
      </c>
      <c r="B156" s="239" t="s">
        <v>4573</v>
      </c>
      <c r="C156" s="239" t="s">
        <v>3575</v>
      </c>
      <c r="D156" s="239" t="s">
        <v>6111</v>
      </c>
      <c r="E156" s="239" t="str">
        <f t="shared" si="2"/>
        <v>05</v>
      </c>
      <c r="F156" s="239" t="s">
        <v>6029</v>
      </c>
    </row>
    <row r="157" spans="1:6" x14ac:dyDescent="0.25">
      <c r="A157" s="242" t="s">
        <v>6112</v>
      </c>
      <c r="B157" s="240" t="s">
        <v>4986</v>
      </c>
      <c r="C157" s="240" t="s">
        <v>3575</v>
      </c>
      <c r="D157" s="240" t="s">
        <v>6113</v>
      </c>
      <c r="E157" s="239" t="str">
        <f t="shared" si="2"/>
        <v>05</v>
      </c>
      <c r="F157" s="240" t="s">
        <v>6029</v>
      </c>
    </row>
    <row r="158" spans="1:6" x14ac:dyDescent="0.25">
      <c r="A158" s="242" t="s">
        <v>6114</v>
      </c>
      <c r="B158" s="239" t="s">
        <v>4658</v>
      </c>
      <c r="C158" s="239" t="s">
        <v>3575</v>
      </c>
      <c r="D158" s="239" t="s">
        <v>6115</v>
      </c>
      <c r="E158" s="239" t="str">
        <f t="shared" si="2"/>
        <v>05</v>
      </c>
      <c r="F158" s="239" t="s">
        <v>6029</v>
      </c>
    </row>
    <row r="159" spans="1:6" x14ac:dyDescent="0.25">
      <c r="A159" s="242" t="s">
        <v>6116</v>
      </c>
      <c r="B159" s="240" t="s">
        <v>4589</v>
      </c>
      <c r="C159" s="240" t="s">
        <v>3575</v>
      </c>
      <c r="D159" s="240" t="s">
        <v>6117</v>
      </c>
      <c r="E159" s="239" t="str">
        <f t="shared" si="2"/>
        <v>05</v>
      </c>
      <c r="F159" s="240" t="s">
        <v>6029</v>
      </c>
    </row>
    <row r="160" spans="1:6" x14ac:dyDescent="0.25">
      <c r="A160" s="242" t="s">
        <v>6118</v>
      </c>
      <c r="B160" s="239" t="s">
        <v>5041</v>
      </c>
      <c r="C160" s="239" t="s">
        <v>3575</v>
      </c>
      <c r="D160" s="239" t="s">
        <v>6119</v>
      </c>
      <c r="E160" s="239" t="str">
        <f t="shared" si="2"/>
        <v>05</v>
      </c>
      <c r="F160" s="239" t="s">
        <v>6029</v>
      </c>
    </row>
    <row r="161" spans="1:6" x14ac:dyDescent="0.25">
      <c r="A161" s="242" t="s">
        <v>6120</v>
      </c>
      <c r="B161" s="240" t="s">
        <v>5059</v>
      </c>
      <c r="C161" s="240" t="s">
        <v>3575</v>
      </c>
      <c r="D161" s="240" t="s">
        <v>6121</v>
      </c>
      <c r="E161" s="239" t="str">
        <f t="shared" si="2"/>
        <v>05</v>
      </c>
      <c r="F161" s="240" t="s">
        <v>6029</v>
      </c>
    </row>
    <row r="162" spans="1:6" x14ac:dyDescent="0.25">
      <c r="A162" s="242" t="s">
        <v>6122</v>
      </c>
      <c r="B162" s="239" t="s">
        <v>4681</v>
      </c>
      <c r="C162" s="239" t="s">
        <v>3575</v>
      </c>
      <c r="D162" s="239" t="s">
        <v>6123</v>
      </c>
      <c r="E162" s="239" t="str">
        <f t="shared" si="2"/>
        <v>05</v>
      </c>
      <c r="F162" s="239" t="s">
        <v>6029</v>
      </c>
    </row>
    <row r="163" spans="1:6" x14ac:dyDescent="0.25">
      <c r="A163" s="242" t="s">
        <v>6124</v>
      </c>
      <c r="B163" s="240" t="s">
        <v>4338</v>
      </c>
      <c r="C163" s="240" t="s">
        <v>3575</v>
      </c>
      <c r="D163" s="240" t="s">
        <v>6125</v>
      </c>
      <c r="E163" s="239" t="str">
        <f t="shared" si="2"/>
        <v>05</v>
      </c>
      <c r="F163" s="240" t="s">
        <v>6029</v>
      </c>
    </row>
    <row r="164" spans="1:6" x14ac:dyDescent="0.25">
      <c r="A164" s="242" t="s">
        <v>6126</v>
      </c>
      <c r="B164" s="239" t="s">
        <v>4694</v>
      </c>
      <c r="C164" s="239" t="s">
        <v>3575</v>
      </c>
      <c r="D164" s="239" t="s">
        <v>6127</v>
      </c>
      <c r="E164" s="239" t="str">
        <f t="shared" si="2"/>
        <v>05</v>
      </c>
      <c r="F164" s="239" t="s">
        <v>6029</v>
      </c>
    </row>
    <row r="165" spans="1:6" x14ac:dyDescent="0.25">
      <c r="A165" s="242" t="s">
        <v>6128</v>
      </c>
      <c r="B165" s="240" t="s">
        <v>5136</v>
      </c>
      <c r="C165" s="240" t="s">
        <v>3575</v>
      </c>
      <c r="D165" s="240" t="s">
        <v>6129</v>
      </c>
      <c r="E165" s="239" t="str">
        <f t="shared" si="2"/>
        <v>05</v>
      </c>
      <c r="F165" s="240" t="s">
        <v>6029</v>
      </c>
    </row>
    <row r="166" spans="1:6" x14ac:dyDescent="0.25">
      <c r="A166" s="242" t="s">
        <v>6130</v>
      </c>
      <c r="B166" s="239" t="s">
        <v>5153</v>
      </c>
      <c r="C166" s="239" t="s">
        <v>3575</v>
      </c>
      <c r="D166" s="239" t="s">
        <v>6131</v>
      </c>
      <c r="E166" s="239" t="str">
        <f t="shared" si="2"/>
        <v>05</v>
      </c>
      <c r="F166" s="239" t="s">
        <v>6029</v>
      </c>
    </row>
    <row r="167" spans="1:6" x14ac:dyDescent="0.25">
      <c r="A167" s="242" t="s">
        <v>6132</v>
      </c>
      <c r="B167" s="240" t="s">
        <v>5130</v>
      </c>
      <c r="C167" s="240" t="s">
        <v>3575</v>
      </c>
      <c r="D167" s="240" t="s">
        <v>6133</v>
      </c>
      <c r="E167" s="239" t="str">
        <f t="shared" si="2"/>
        <v>05</v>
      </c>
      <c r="F167" s="240" t="s">
        <v>6029</v>
      </c>
    </row>
    <row r="168" spans="1:6" x14ac:dyDescent="0.25">
      <c r="A168" s="242" t="s">
        <v>6134</v>
      </c>
      <c r="B168" s="239" t="s">
        <v>4855</v>
      </c>
      <c r="C168" s="239" t="s">
        <v>3575</v>
      </c>
      <c r="D168" s="239" t="s">
        <v>6135</v>
      </c>
      <c r="E168" s="239" t="str">
        <f t="shared" si="2"/>
        <v>05</v>
      </c>
      <c r="F168" s="239" t="s">
        <v>6029</v>
      </c>
    </row>
    <row r="169" spans="1:6" x14ac:dyDescent="0.25">
      <c r="A169" s="242" t="s">
        <v>6136</v>
      </c>
      <c r="B169" s="240" t="s">
        <v>5167</v>
      </c>
      <c r="C169" s="240" t="s">
        <v>3575</v>
      </c>
      <c r="D169" s="240" t="s">
        <v>6137</v>
      </c>
      <c r="E169" s="239" t="str">
        <f t="shared" si="2"/>
        <v>05</v>
      </c>
      <c r="F169" s="240" t="s">
        <v>6029</v>
      </c>
    </row>
    <row r="170" spans="1:6" x14ac:dyDescent="0.25">
      <c r="A170" s="242" t="s">
        <v>6138</v>
      </c>
      <c r="B170" s="239" t="s">
        <v>5230</v>
      </c>
      <c r="C170" s="239" t="s">
        <v>3575</v>
      </c>
      <c r="D170" s="239" t="s">
        <v>6139</v>
      </c>
      <c r="E170" s="239" t="str">
        <f t="shared" si="2"/>
        <v>05</v>
      </c>
      <c r="F170" s="239" t="s">
        <v>6029</v>
      </c>
    </row>
    <row r="171" spans="1:6" x14ac:dyDescent="0.25">
      <c r="A171" s="242" t="s">
        <v>6140</v>
      </c>
      <c r="B171" s="240" t="s">
        <v>4662</v>
      </c>
      <c r="C171" s="240" t="s">
        <v>3575</v>
      </c>
      <c r="D171" s="240" t="s">
        <v>6141</v>
      </c>
      <c r="E171" s="239" t="str">
        <f t="shared" si="2"/>
        <v>05</v>
      </c>
      <c r="F171" s="240" t="s">
        <v>6029</v>
      </c>
    </row>
    <row r="172" spans="1:6" x14ac:dyDescent="0.25">
      <c r="A172" s="242" t="s">
        <v>6142</v>
      </c>
      <c r="B172" s="239" t="s">
        <v>5256</v>
      </c>
      <c r="C172" s="239" t="s">
        <v>3575</v>
      </c>
      <c r="D172" s="239" t="s">
        <v>6143</v>
      </c>
      <c r="E172" s="239" t="str">
        <f t="shared" si="2"/>
        <v>05</v>
      </c>
      <c r="F172" s="239" t="s">
        <v>6029</v>
      </c>
    </row>
    <row r="173" spans="1:6" x14ac:dyDescent="0.25">
      <c r="A173" s="242" t="s">
        <v>6144</v>
      </c>
      <c r="B173" s="240" t="s">
        <v>4940</v>
      </c>
      <c r="C173" s="240" t="s">
        <v>3575</v>
      </c>
      <c r="D173" s="240" t="s">
        <v>6145</v>
      </c>
      <c r="E173" s="239" t="str">
        <f t="shared" si="2"/>
        <v>05</v>
      </c>
      <c r="F173" s="240" t="s">
        <v>6029</v>
      </c>
    </row>
    <row r="174" spans="1:6" x14ac:dyDescent="0.25">
      <c r="A174" s="242" t="s">
        <v>6146</v>
      </c>
      <c r="B174" s="239" t="s">
        <v>5283</v>
      </c>
      <c r="C174" s="239" t="s">
        <v>3575</v>
      </c>
      <c r="D174" s="239" t="s">
        <v>6147</v>
      </c>
      <c r="E174" s="239" t="str">
        <f t="shared" si="2"/>
        <v>05</v>
      </c>
      <c r="F174" s="239" t="s">
        <v>6029</v>
      </c>
    </row>
    <row r="175" spans="1:6" x14ac:dyDescent="0.25">
      <c r="A175" s="242" t="s">
        <v>6148</v>
      </c>
      <c r="B175" s="240" t="s">
        <v>4983</v>
      </c>
      <c r="C175" s="240" t="s">
        <v>3575</v>
      </c>
      <c r="D175" s="240" t="s">
        <v>6149</v>
      </c>
      <c r="E175" s="239" t="str">
        <f t="shared" si="2"/>
        <v>05</v>
      </c>
      <c r="F175" s="240" t="s">
        <v>6029</v>
      </c>
    </row>
    <row r="176" spans="1:6" x14ac:dyDescent="0.25">
      <c r="A176" s="242" t="s">
        <v>6150</v>
      </c>
      <c r="B176" s="239" t="s">
        <v>5312</v>
      </c>
      <c r="C176" s="239" t="s">
        <v>3575</v>
      </c>
      <c r="D176" s="239" t="s">
        <v>6151</v>
      </c>
      <c r="E176" s="239" t="str">
        <f t="shared" si="2"/>
        <v>05</v>
      </c>
      <c r="F176" s="239" t="s">
        <v>6029</v>
      </c>
    </row>
    <row r="177" spans="1:6" x14ac:dyDescent="0.25">
      <c r="A177" s="242" t="s">
        <v>6152</v>
      </c>
      <c r="B177" s="240" t="s">
        <v>5327</v>
      </c>
      <c r="C177" s="240" t="s">
        <v>3575</v>
      </c>
      <c r="D177" s="240" t="s">
        <v>6153</v>
      </c>
      <c r="E177" s="239" t="str">
        <f t="shared" si="2"/>
        <v>05</v>
      </c>
      <c r="F177" s="240" t="s">
        <v>6029</v>
      </c>
    </row>
    <row r="178" spans="1:6" x14ac:dyDescent="0.25">
      <c r="A178" s="242" t="s">
        <v>6154</v>
      </c>
      <c r="B178" s="239" t="s">
        <v>5318</v>
      </c>
      <c r="C178" s="239" t="s">
        <v>3575</v>
      </c>
      <c r="D178" s="239" t="s">
        <v>6155</v>
      </c>
      <c r="E178" s="239" t="str">
        <f t="shared" si="2"/>
        <v>05</v>
      </c>
      <c r="F178" s="239" t="s">
        <v>6029</v>
      </c>
    </row>
    <row r="179" spans="1:6" x14ac:dyDescent="0.25">
      <c r="A179" s="242" t="s">
        <v>6156</v>
      </c>
      <c r="B179" s="240" t="s">
        <v>5359</v>
      </c>
      <c r="C179" s="240" t="s">
        <v>3575</v>
      </c>
      <c r="D179" s="240" t="s">
        <v>6157</v>
      </c>
      <c r="E179" s="239" t="str">
        <f t="shared" si="2"/>
        <v>05</v>
      </c>
      <c r="F179" s="240" t="s">
        <v>6029</v>
      </c>
    </row>
    <row r="180" spans="1:6" x14ac:dyDescent="0.25">
      <c r="A180" s="242" t="s">
        <v>6158</v>
      </c>
      <c r="B180" s="239" t="s">
        <v>5376</v>
      </c>
      <c r="C180" s="239" t="s">
        <v>3575</v>
      </c>
      <c r="D180" s="239" t="s">
        <v>6159</v>
      </c>
      <c r="E180" s="239" t="str">
        <f t="shared" si="2"/>
        <v>05</v>
      </c>
      <c r="F180" s="239" t="s">
        <v>6029</v>
      </c>
    </row>
    <row r="181" spans="1:6" x14ac:dyDescent="0.25">
      <c r="A181" s="242" t="s">
        <v>6160</v>
      </c>
      <c r="B181" s="240" t="s">
        <v>4518</v>
      </c>
      <c r="C181" s="240" t="s">
        <v>3575</v>
      </c>
      <c r="D181" s="240" t="s">
        <v>6161</v>
      </c>
      <c r="E181" s="239" t="str">
        <f t="shared" si="2"/>
        <v>05</v>
      </c>
      <c r="F181" s="240" t="s">
        <v>6029</v>
      </c>
    </row>
    <row r="182" spans="1:6" x14ac:dyDescent="0.25">
      <c r="A182" s="242" t="s">
        <v>6162</v>
      </c>
      <c r="B182" s="239" t="s">
        <v>5399</v>
      </c>
      <c r="C182" s="239" t="s">
        <v>3575</v>
      </c>
      <c r="D182" s="239" t="s">
        <v>6163</v>
      </c>
      <c r="E182" s="239" t="str">
        <f t="shared" si="2"/>
        <v>05</v>
      </c>
      <c r="F182" s="239" t="s">
        <v>6029</v>
      </c>
    </row>
    <row r="183" spans="1:6" x14ac:dyDescent="0.25">
      <c r="A183" s="242" t="s">
        <v>6164</v>
      </c>
      <c r="B183" s="240" t="s">
        <v>5381</v>
      </c>
      <c r="C183" s="240" t="s">
        <v>3575</v>
      </c>
      <c r="D183" s="240" t="s">
        <v>6165</v>
      </c>
      <c r="E183" s="239" t="str">
        <f t="shared" si="2"/>
        <v>05</v>
      </c>
      <c r="F183" s="240" t="s">
        <v>6029</v>
      </c>
    </row>
    <row r="184" spans="1:6" x14ac:dyDescent="0.25">
      <c r="A184" s="242" t="s">
        <v>6166</v>
      </c>
      <c r="B184" s="239" t="s">
        <v>4487</v>
      </c>
      <c r="C184" s="239" t="s">
        <v>3575</v>
      </c>
      <c r="D184" s="239" t="s">
        <v>6167</v>
      </c>
      <c r="E184" s="239" t="str">
        <f t="shared" si="2"/>
        <v>05</v>
      </c>
      <c r="F184" s="239" t="s">
        <v>6029</v>
      </c>
    </row>
    <row r="185" spans="1:6" x14ac:dyDescent="0.25">
      <c r="A185" s="242" t="s">
        <v>6168</v>
      </c>
      <c r="B185" s="240" t="s">
        <v>5432</v>
      </c>
      <c r="C185" s="240" t="s">
        <v>3575</v>
      </c>
      <c r="D185" s="240" t="s">
        <v>6169</v>
      </c>
      <c r="E185" s="239" t="str">
        <f t="shared" si="2"/>
        <v>05</v>
      </c>
      <c r="F185" s="240" t="s">
        <v>6029</v>
      </c>
    </row>
    <row r="186" spans="1:6" x14ac:dyDescent="0.25">
      <c r="A186" s="242" t="s">
        <v>6170</v>
      </c>
      <c r="B186" s="239" t="s">
        <v>4021</v>
      </c>
      <c r="C186" s="239" t="s">
        <v>3575</v>
      </c>
      <c r="D186" s="239" t="s">
        <v>6171</v>
      </c>
      <c r="E186" s="239" t="str">
        <f t="shared" si="2"/>
        <v>05</v>
      </c>
      <c r="F186" s="239" t="s">
        <v>6029</v>
      </c>
    </row>
    <row r="187" spans="1:6" x14ac:dyDescent="0.25">
      <c r="A187" s="242" t="s">
        <v>6172</v>
      </c>
      <c r="B187" s="240" t="s">
        <v>5460</v>
      </c>
      <c r="C187" s="240" t="s">
        <v>3575</v>
      </c>
      <c r="D187" s="240" t="s">
        <v>6173</v>
      </c>
      <c r="E187" s="239" t="str">
        <f t="shared" si="2"/>
        <v>05</v>
      </c>
      <c r="F187" s="240" t="s">
        <v>6029</v>
      </c>
    </row>
    <row r="188" spans="1:6" x14ac:dyDescent="0.25">
      <c r="A188" s="242" t="s">
        <v>6174</v>
      </c>
      <c r="B188" s="239" t="s">
        <v>5471</v>
      </c>
      <c r="C188" s="239" t="s">
        <v>3575</v>
      </c>
      <c r="D188" s="239" t="s">
        <v>6175</v>
      </c>
      <c r="E188" s="239" t="str">
        <f t="shared" si="2"/>
        <v>05</v>
      </c>
      <c r="F188" s="239" t="s">
        <v>6029</v>
      </c>
    </row>
    <row r="189" spans="1:6" x14ac:dyDescent="0.25">
      <c r="A189" s="242" t="s">
        <v>6176</v>
      </c>
      <c r="B189" s="240" t="s">
        <v>5483</v>
      </c>
      <c r="C189" s="240" t="s">
        <v>3575</v>
      </c>
      <c r="D189" s="240" t="s">
        <v>6177</v>
      </c>
      <c r="E189" s="239" t="str">
        <f t="shared" si="2"/>
        <v>05</v>
      </c>
      <c r="F189" s="240" t="s">
        <v>6029</v>
      </c>
    </row>
    <row r="190" spans="1:6" x14ac:dyDescent="0.25">
      <c r="A190" s="242" t="s">
        <v>6178</v>
      </c>
      <c r="B190" s="239" t="s">
        <v>3822</v>
      </c>
      <c r="C190" s="239" t="s">
        <v>3640</v>
      </c>
      <c r="D190" s="239" t="s">
        <v>6179</v>
      </c>
      <c r="E190" s="239" t="str">
        <f t="shared" si="2"/>
        <v>06</v>
      </c>
      <c r="F190" s="239" t="s">
        <v>5998</v>
      </c>
    </row>
    <row r="191" spans="1:6" x14ac:dyDescent="0.25">
      <c r="A191" s="242" t="s">
        <v>6180</v>
      </c>
      <c r="B191" s="240" t="s">
        <v>3862</v>
      </c>
      <c r="C191" s="240" t="s">
        <v>3640</v>
      </c>
      <c r="D191" s="240" t="s">
        <v>6181</v>
      </c>
      <c r="E191" s="239" t="str">
        <f t="shared" si="2"/>
        <v>06</v>
      </c>
      <c r="F191" s="240" t="s">
        <v>5998</v>
      </c>
    </row>
    <row r="192" spans="1:6" x14ac:dyDescent="0.25">
      <c r="A192" s="242" t="s">
        <v>6182</v>
      </c>
      <c r="B192" s="239" t="s">
        <v>3904</v>
      </c>
      <c r="C192" s="239" t="s">
        <v>3640</v>
      </c>
      <c r="D192" s="239" t="s">
        <v>6183</v>
      </c>
      <c r="E192" s="239" t="str">
        <f t="shared" si="2"/>
        <v>06</v>
      </c>
      <c r="F192" s="239" t="s">
        <v>5998</v>
      </c>
    </row>
    <row r="193" spans="1:6" x14ac:dyDescent="0.25">
      <c r="A193" s="242" t="s">
        <v>6184</v>
      </c>
      <c r="B193" s="240" t="s">
        <v>3950</v>
      </c>
      <c r="C193" s="240" t="s">
        <v>3640</v>
      </c>
      <c r="D193" s="240" t="s">
        <v>6185</v>
      </c>
      <c r="E193" s="239" t="str">
        <f t="shared" si="2"/>
        <v>06</v>
      </c>
      <c r="F193" s="240" t="s">
        <v>5998</v>
      </c>
    </row>
    <row r="194" spans="1:6" x14ac:dyDescent="0.25">
      <c r="A194" s="242" t="s">
        <v>6186</v>
      </c>
      <c r="B194" s="239" t="s">
        <v>3994</v>
      </c>
      <c r="C194" s="239" t="s">
        <v>3640</v>
      </c>
      <c r="D194" s="239" t="s">
        <v>6187</v>
      </c>
      <c r="E194" s="239" t="str">
        <f t="shared" si="2"/>
        <v>06</v>
      </c>
      <c r="F194" s="239" t="s">
        <v>5998</v>
      </c>
    </row>
    <row r="195" spans="1:6" x14ac:dyDescent="0.25">
      <c r="A195" s="242" t="s">
        <v>6188</v>
      </c>
      <c r="B195" s="240" t="s">
        <v>4036</v>
      </c>
      <c r="C195" s="240" t="s">
        <v>3640</v>
      </c>
      <c r="D195" s="240" t="s">
        <v>6189</v>
      </c>
      <c r="E195" s="239" t="str">
        <f t="shared" si="2"/>
        <v>06</v>
      </c>
      <c r="F195" s="240" t="s">
        <v>5998</v>
      </c>
    </row>
    <row r="196" spans="1:6" x14ac:dyDescent="0.25">
      <c r="A196" s="242" t="s">
        <v>6190</v>
      </c>
      <c r="B196" s="239" t="s">
        <v>4070</v>
      </c>
      <c r="C196" s="239" t="s">
        <v>3640</v>
      </c>
      <c r="D196" s="239" t="s">
        <v>6191</v>
      </c>
      <c r="E196" s="239" t="str">
        <f t="shared" ref="E196:E259" si="3">LEFT(A196, 2)</f>
        <v>06</v>
      </c>
      <c r="F196" s="239" t="s">
        <v>5998</v>
      </c>
    </row>
    <row r="197" spans="1:6" x14ac:dyDescent="0.25">
      <c r="A197" s="242" t="s">
        <v>6192</v>
      </c>
      <c r="B197" s="240" t="s">
        <v>4104</v>
      </c>
      <c r="C197" s="240" t="s">
        <v>3640</v>
      </c>
      <c r="D197" s="240" t="s">
        <v>6193</v>
      </c>
      <c r="E197" s="239" t="str">
        <f t="shared" si="3"/>
        <v>06</v>
      </c>
      <c r="F197" s="240" t="s">
        <v>5998</v>
      </c>
    </row>
    <row r="198" spans="1:6" x14ac:dyDescent="0.25">
      <c r="A198" s="242" t="s">
        <v>6194</v>
      </c>
      <c r="B198" s="239" t="s">
        <v>4138</v>
      </c>
      <c r="C198" s="239" t="s">
        <v>3640</v>
      </c>
      <c r="D198" s="239" t="s">
        <v>6195</v>
      </c>
      <c r="E198" s="239" t="str">
        <f t="shared" si="3"/>
        <v>06</v>
      </c>
      <c r="F198" s="239" t="s">
        <v>5998</v>
      </c>
    </row>
    <row r="199" spans="1:6" x14ac:dyDescent="0.25">
      <c r="A199" s="242" t="s">
        <v>6196</v>
      </c>
      <c r="B199" s="240" t="s">
        <v>4173</v>
      </c>
      <c r="C199" s="240" t="s">
        <v>3640</v>
      </c>
      <c r="D199" s="240" t="s">
        <v>6197</v>
      </c>
      <c r="E199" s="239" t="str">
        <f t="shared" si="3"/>
        <v>06</v>
      </c>
      <c r="F199" s="240" t="s">
        <v>5998</v>
      </c>
    </row>
    <row r="200" spans="1:6" x14ac:dyDescent="0.25">
      <c r="A200" s="242" t="s">
        <v>6198</v>
      </c>
      <c r="B200" s="239" t="s">
        <v>4206</v>
      </c>
      <c r="C200" s="239" t="s">
        <v>3640</v>
      </c>
      <c r="D200" s="239" t="s">
        <v>6199</v>
      </c>
      <c r="E200" s="239" t="str">
        <f t="shared" si="3"/>
        <v>06</v>
      </c>
      <c r="F200" s="239" t="s">
        <v>5998</v>
      </c>
    </row>
    <row r="201" spans="1:6" x14ac:dyDescent="0.25">
      <c r="A201" s="242" t="s">
        <v>6200</v>
      </c>
      <c r="B201" s="240" t="s">
        <v>4085</v>
      </c>
      <c r="C201" s="240" t="s">
        <v>3640</v>
      </c>
      <c r="D201" s="240" t="s">
        <v>6201</v>
      </c>
      <c r="E201" s="239" t="str">
        <f t="shared" si="3"/>
        <v>06</v>
      </c>
      <c r="F201" s="240" t="s">
        <v>5998</v>
      </c>
    </row>
    <row r="202" spans="1:6" x14ac:dyDescent="0.25">
      <c r="A202" s="242" t="s">
        <v>6202</v>
      </c>
      <c r="B202" s="239" t="s">
        <v>4265</v>
      </c>
      <c r="C202" s="239" t="s">
        <v>3640</v>
      </c>
      <c r="D202" s="239" t="s">
        <v>6203</v>
      </c>
      <c r="E202" s="239" t="str">
        <f t="shared" si="3"/>
        <v>06</v>
      </c>
      <c r="F202" s="239" t="s">
        <v>5998</v>
      </c>
    </row>
    <row r="203" spans="1:6" x14ac:dyDescent="0.25">
      <c r="A203" s="242" t="s">
        <v>6204</v>
      </c>
      <c r="B203" s="240" t="s">
        <v>4297</v>
      </c>
      <c r="C203" s="240" t="s">
        <v>3640</v>
      </c>
      <c r="D203" s="240" t="s">
        <v>6205</v>
      </c>
      <c r="E203" s="239" t="str">
        <f t="shared" si="3"/>
        <v>06</v>
      </c>
      <c r="F203" s="240" t="s">
        <v>5998</v>
      </c>
    </row>
    <row r="204" spans="1:6" x14ac:dyDescent="0.25">
      <c r="A204" s="242" t="s">
        <v>6206</v>
      </c>
      <c r="B204" s="239" t="s">
        <v>4329</v>
      </c>
      <c r="C204" s="239" t="s">
        <v>3640</v>
      </c>
      <c r="D204" s="239" t="s">
        <v>6207</v>
      </c>
      <c r="E204" s="239" t="str">
        <f t="shared" si="3"/>
        <v>06</v>
      </c>
      <c r="F204" s="239" t="s">
        <v>5998</v>
      </c>
    </row>
    <row r="205" spans="1:6" x14ac:dyDescent="0.25">
      <c r="A205" s="242" t="s">
        <v>6208</v>
      </c>
      <c r="B205" s="240" t="s">
        <v>4363</v>
      </c>
      <c r="C205" s="240" t="s">
        <v>3640</v>
      </c>
      <c r="D205" s="240" t="s">
        <v>6209</v>
      </c>
      <c r="E205" s="239" t="str">
        <f t="shared" si="3"/>
        <v>06</v>
      </c>
      <c r="F205" s="240" t="s">
        <v>5998</v>
      </c>
    </row>
    <row r="206" spans="1:6" x14ac:dyDescent="0.25">
      <c r="A206" s="242" t="s">
        <v>6210</v>
      </c>
      <c r="B206" s="239" t="s">
        <v>4397</v>
      </c>
      <c r="C206" s="239" t="s">
        <v>3640</v>
      </c>
      <c r="D206" s="239" t="s">
        <v>6211</v>
      </c>
      <c r="E206" s="239" t="str">
        <f t="shared" si="3"/>
        <v>06</v>
      </c>
      <c r="F206" s="239" t="s">
        <v>5998</v>
      </c>
    </row>
    <row r="207" spans="1:6" x14ac:dyDescent="0.25">
      <c r="A207" s="242" t="s">
        <v>6212</v>
      </c>
      <c r="B207" s="240" t="s">
        <v>4425</v>
      </c>
      <c r="C207" s="240" t="s">
        <v>3640</v>
      </c>
      <c r="D207" s="240" t="s">
        <v>6213</v>
      </c>
      <c r="E207" s="239" t="str">
        <f t="shared" si="3"/>
        <v>06</v>
      </c>
      <c r="F207" s="240" t="s">
        <v>5998</v>
      </c>
    </row>
    <row r="208" spans="1:6" x14ac:dyDescent="0.25">
      <c r="A208" s="242" t="s">
        <v>6214</v>
      </c>
      <c r="B208" s="239" t="s">
        <v>4453</v>
      </c>
      <c r="C208" s="239" t="s">
        <v>3640</v>
      </c>
      <c r="D208" s="239" t="s">
        <v>6215</v>
      </c>
      <c r="E208" s="239" t="str">
        <f t="shared" si="3"/>
        <v>06</v>
      </c>
      <c r="F208" s="239" t="s">
        <v>5998</v>
      </c>
    </row>
    <row r="209" spans="1:6" x14ac:dyDescent="0.25">
      <c r="A209" s="242" t="s">
        <v>6216</v>
      </c>
      <c r="B209" s="240" t="s">
        <v>4475</v>
      </c>
      <c r="C209" s="240" t="s">
        <v>3640</v>
      </c>
      <c r="D209" s="240" t="s">
        <v>6217</v>
      </c>
      <c r="E209" s="239" t="str">
        <f t="shared" si="3"/>
        <v>06</v>
      </c>
      <c r="F209" s="240" t="s">
        <v>5998</v>
      </c>
    </row>
    <row r="210" spans="1:6" x14ac:dyDescent="0.25">
      <c r="A210" s="242" t="s">
        <v>6218</v>
      </c>
      <c r="B210" s="239" t="s">
        <v>4504</v>
      </c>
      <c r="C210" s="239" t="s">
        <v>3640</v>
      </c>
      <c r="D210" s="239" t="s">
        <v>6219</v>
      </c>
      <c r="E210" s="239" t="str">
        <f t="shared" si="3"/>
        <v>06</v>
      </c>
      <c r="F210" s="239" t="s">
        <v>5998</v>
      </c>
    </row>
    <row r="211" spans="1:6" x14ac:dyDescent="0.25">
      <c r="A211" s="242" t="s">
        <v>6220</v>
      </c>
      <c r="B211" s="240" t="s">
        <v>4526</v>
      </c>
      <c r="C211" s="240" t="s">
        <v>3640</v>
      </c>
      <c r="D211" s="240" t="s">
        <v>6221</v>
      </c>
      <c r="E211" s="239" t="str">
        <f t="shared" si="3"/>
        <v>06</v>
      </c>
      <c r="F211" s="240" t="s">
        <v>5998</v>
      </c>
    </row>
    <row r="212" spans="1:6" x14ac:dyDescent="0.25">
      <c r="A212" s="242" t="s">
        <v>6222</v>
      </c>
      <c r="B212" s="239" t="s">
        <v>4552</v>
      </c>
      <c r="C212" s="239" t="s">
        <v>3640</v>
      </c>
      <c r="D212" s="239" t="s">
        <v>6223</v>
      </c>
      <c r="E212" s="239" t="str">
        <f t="shared" si="3"/>
        <v>06</v>
      </c>
      <c r="F212" s="239" t="s">
        <v>5998</v>
      </c>
    </row>
    <row r="213" spans="1:6" x14ac:dyDescent="0.25">
      <c r="A213" s="242" t="s">
        <v>6224</v>
      </c>
      <c r="B213" s="240" t="s">
        <v>4578</v>
      </c>
      <c r="C213" s="240" t="s">
        <v>3640</v>
      </c>
      <c r="D213" s="240" t="s">
        <v>6225</v>
      </c>
      <c r="E213" s="239" t="str">
        <f t="shared" si="3"/>
        <v>06</v>
      </c>
      <c r="F213" s="240" t="s">
        <v>5998</v>
      </c>
    </row>
    <row r="214" spans="1:6" x14ac:dyDescent="0.25">
      <c r="A214" s="242" t="s">
        <v>6226</v>
      </c>
      <c r="B214" s="239" t="s">
        <v>4600</v>
      </c>
      <c r="C214" s="239" t="s">
        <v>3640</v>
      </c>
      <c r="D214" s="239" t="s">
        <v>6227</v>
      </c>
      <c r="E214" s="239" t="str">
        <f t="shared" si="3"/>
        <v>06</v>
      </c>
      <c r="F214" s="239" t="s">
        <v>5998</v>
      </c>
    </row>
    <row r="215" spans="1:6" x14ac:dyDescent="0.25">
      <c r="A215" s="242" t="s">
        <v>6228</v>
      </c>
      <c r="B215" s="240" t="s">
        <v>4621</v>
      </c>
      <c r="C215" s="240" t="s">
        <v>3640</v>
      </c>
      <c r="D215" s="240" t="s">
        <v>6229</v>
      </c>
      <c r="E215" s="239" t="str">
        <f t="shared" si="3"/>
        <v>06</v>
      </c>
      <c r="F215" s="240" t="s">
        <v>5998</v>
      </c>
    </row>
    <row r="216" spans="1:6" x14ac:dyDescent="0.25">
      <c r="A216" s="242" t="s">
        <v>6230</v>
      </c>
      <c r="B216" s="239" t="s">
        <v>4645</v>
      </c>
      <c r="C216" s="239" t="s">
        <v>3640</v>
      </c>
      <c r="D216" s="239" t="s">
        <v>6231</v>
      </c>
      <c r="E216" s="239" t="str">
        <f t="shared" si="3"/>
        <v>06</v>
      </c>
      <c r="F216" s="239" t="s">
        <v>5998</v>
      </c>
    </row>
    <row r="217" spans="1:6" x14ac:dyDescent="0.25">
      <c r="A217" s="242" t="s">
        <v>6232</v>
      </c>
      <c r="B217" s="240" t="s">
        <v>4671</v>
      </c>
      <c r="C217" s="240" t="s">
        <v>3640</v>
      </c>
      <c r="D217" s="240" t="s">
        <v>6233</v>
      </c>
      <c r="E217" s="239" t="str">
        <f t="shared" si="3"/>
        <v>06</v>
      </c>
      <c r="F217" s="240" t="s">
        <v>5998</v>
      </c>
    </row>
    <row r="218" spans="1:6" x14ac:dyDescent="0.25">
      <c r="A218" s="242" t="s">
        <v>6234</v>
      </c>
      <c r="B218" s="239" t="s">
        <v>4694</v>
      </c>
      <c r="C218" s="239" t="s">
        <v>3640</v>
      </c>
      <c r="D218" s="239" t="s">
        <v>6235</v>
      </c>
      <c r="E218" s="239" t="str">
        <f t="shared" si="3"/>
        <v>06</v>
      </c>
      <c r="F218" s="239" t="s">
        <v>5998</v>
      </c>
    </row>
    <row r="219" spans="1:6" x14ac:dyDescent="0.25">
      <c r="A219" s="242" t="s">
        <v>6236</v>
      </c>
      <c r="B219" s="240" t="s">
        <v>4165</v>
      </c>
      <c r="C219" s="240" t="s">
        <v>3640</v>
      </c>
      <c r="D219" s="240" t="s">
        <v>6237</v>
      </c>
      <c r="E219" s="239" t="str">
        <f t="shared" si="3"/>
        <v>06</v>
      </c>
      <c r="F219" s="240" t="s">
        <v>5998</v>
      </c>
    </row>
    <row r="220" spans="1:6" x14ac:dyDescent="0.25">
      <c r="A220" s="242" t="s">
        <v>6238</v>
      </c>
      <c r="B220" s="239" t="s">
        <v>4739</v>
      </c>
      <c r="C220" s="239" t="s">
        <v>3640</v>
      </c>
      <c r="D220" s="239" t="s">
        <v>6239</v>
      </c>
      <c r="E220" s="239" t="str">
        <f t="shared" si="3"/>
        <v>06</v>
      </c>
      <c r="F220" s="239" t="s">
        <v>5998</v>
      </c>
    </row>
    <row r="221" spans="1:6" x14ac:dyDescent="0.25">
      <c r="A221" s="242" t="s">
        <v>6240</v>
      </c>
      <c r="B221" s="240" t="s">
        <v>4759</v>
      </c>
      <c r="C221" s="240" t="s">
        <v>3640</v>
      </c>
      <c r="D221" s="240" t="s">
        <v>6241</v>
      </c>
      <c r="E221" s="239" t="str">
        <f t="shared" si="3"/>
        <v>06</v>
      </c>
      <c r="F221" s="240" t="s">
        <v>5998</v>
      </c>
    </row>
    <row r="222" spans="1:6" x14ac:dyDescent="0.25">
      <c r="A222" s="242" t="s">
        <v>6242</v>
      </c>
      <c r="B222" s="239" t="s">
        <v>4784</v>
      </c>
      <c r="C222" s="239" t="s">
        <v>3640</v>
      </c>
      <c r="D222" s="239" t="s">
        <v>6243</v>
      </c>
      <c r="E222" s="239" t="str">
        <f t="shared" si="3"/>
        <v>06</v>
      </c>
      <c r="F222" s="239" t="s">
        <v>5998</v>
      </c>
    </row>
    <row r="223" spans="1:6" x14ac:dyDescent="0.25">
      <c r="A223" s="242" t="s">
        <v>6244</v>
      </c>
      <c r="B223" s="240" t="s">
        <v>4808</v>
      </c>
      <c r="C223" s="240" t="s">
        <v>3640</v>
      </c>
      <c r="D223" s="240" t="s">
        <v>6245</v>
      </c>
      <c r="E223" s="239" t="str">
        <f t="shared" si="3"/>
        <v>06</v>
      </c>
      <c r="F223" s="240" t="s">
        <v>5998</v>
      </c>
    </row>
    <row r="224" spans="1:6" x14ac:dyDescent="0.25">
      <c r="A224" s="242" t="s">
        <v>6246</v>
      </c>
      <c r="B224" s="239" t="s">
        <v>4824</v>
      </c>
      <c r="C224" s="239" t="s">
        <v>3640</v>
      </c>
      <c r="D224" s="239" t="s">
        <v>6247</v>
      </c>
      <c r="E224" s="239" t="str">
        <f t="shared" si="3"/>
        <v>06</v>
      </c>
      <c r="F224" s="239" t="s">
        <v>5998</v>
      </c>
    </row>
    <row r="225" spans="1:6" x14ac:dyDescent="0.25">
      <c r="A225" s="242" t="s">
        <v>6248</v>
      </c>
      <c r="B225" s="240" t="s">
        <v>4848</v>
      </c>
      <c r="C225" s="240" t="s">
        <v>3640</v>
      </c>
      <c r="D225" s="240" t="s">
        <v>6249</v>
      </c>
      <c r="E225" s="239" t="str">
        <f t="shared" si="3"/>
        <v>06</v>
      </c>
      <c r="F225" s="240" t="s">
        <v>5998</v>
      </c>
    </row>
    <row r="226" spans="1:6" x14ac:dyDescent="0.25">
      <c r="A226" s="242" t="s">
        <v>6250</v>
      </c>
      <c r="B226" s="239" t="s">
        <v>4867</v>
      </c>
      <c r="C226" s="239" t="s">
        <v>3640</v>
      </c>
      <c r="D226" s="239" t="s">
        <v>6251</v>
      </c>
      <c r="E226" s="239" t="str">
        <f t="shared" si="3"/>
        <v>06</v>
      </c>
      <c r="F226" s="239" t="s">
        <v>5998</v>
      </c>
    </row>
    <row r="227" spans="1:6" x14ac:dyDescent="0.25">
      <c r="A227" s="242" t="s">
        <v>6252</v>
      </c>
      <c r="B227" s="240" t="s">
        <v>4890</v>
      </c>
      <c r="C227" s="240" t="s">
        <v>3640</v>
      </c>
      <c r="D227" s="240" t="s">
        <v>6253</v>
      </c>
      <c r="E227" s="239" t="str">
        <f t="shared" si="3"/>
        <v>06</v>
      </c>
      <c r="F227" s="240" t="s">
        <v>5998</v>
      </c>
    </row>
    <row r="228" spans="1:6" x14ac:dyDescent="0.25">
      <c r="A228" s="242" t="s">
        <v>6254</v>
      </c>
      <c r="B228" s="239" t="s">
        <v>4911</v>
      </c>
      <c r="C228" s="239" t="s">
        <v>3640</v>
      </c>
      <c r="D228" s="239" t="s">
        <v>6255</v>
      </c>
      <c r="E228" s="239" t="str">
        <f t="shared" si="3"/>
        <v>06</v>
      </c>
      <c r="F228" s="239" t="s">
        <v>5998</v>
      </c>
    </row>
    <row r="229" spans="1:6" x14ac:dyDescent="0.25">
      <c r="A229" s="242" t="s">
        <v>6256</v>
      </c>
      <c r="B229" s="240" t="s">
        <v>4928</v>
      </c>
      <c r="C229" s="240" t="s">
        <v>3640</v>
      </c>
      <c r="D229" s="240" t="s">
        <v>6257</v>
      </c>
      <c r="E229" s="239" t="str">
        <f t="shared" si="3"/>
        <v>06</v>
      </c>
      <c r="F229" s="240" t="s">
        <v>5998</v>
      </c>
    </row>
    <row r="230" spans="1:6" x14ac:dyDescent="0.25">
      <c r="A230" s="242" t="s">
        <v>6258</v>
      </c>
      <c r="B230" s="239" t="s">
        <v>4951</v>
      </c>
      <c r="C230" s="239" t="s">
        <v>3640</v>
      </c>
      <c r="D230" s="239" t="s">
        <v>6259</v>
      </c>
      <c r="E230" s="239" t="str">
        <f t="shared" si="3"/>
        <v>06</v>
      </c>
      <c r="F230" s="239" t="s">
        <v>5998</v>
      </c>
    </row>
    <row r="231" spans="1:6" x14ac:dyDescent="0.25">
      <c r="A231" s="242" t="s">
        <v>6260</v>
      </c>
      <c r="B231" s="240" t="s">
        <v>4966</v>
      </c>
      <c r="C231" s="240" t="s">
        <v>3640</v>
      </c>
      <c r="D231" s="240" t="s">
        <v>6261</v>
      </c>
      <c r="E231" s="239" t="str">
        <f t="shared" si="3"/>
        <v>06</v>
      </c>
      <c r="F231" s="240" t="s">
        <v>5998</v>
      </c>
    </row>
    <row r="232" spans="1:6" x14ac:dyDescent="0.25">
      <c r="A232" s="242" t="s">
        <v>6262</v>
      </c>
      <c r="B232" s="239" t="s">
        <v>4987</v>
      </c>
      <c r="C232" s="239" t="s">
        <v>3640</v>
      </c>
      <c r="D232" s="239" t="s">
        <v>6263</v>
      </c>
      <c r="E232" s="239" t="str">
        <f t="shared" si="3"/>
        <v>06</v>
      </c>
      <c r="F232" s="239" t="s">
        <v>5998</v>
      </c>
    </row>
    <row r="233" spans="1:6" x14ac:dyDescent="0.25">
      <c r="A233" s="242" t="s">
        <v>6264</v>
      </c>
      <c r="B233" s="240" t="s">
        <v>4263</v>
      </c>
      <c r="C233" s="240" t="s">
        <v>3640</v>
      </c>
      <c r="D233" s="240" t="s">
        <v>6265</v>
      </c>
      <c r="E233" s="239" t="str">
        <f t="shared" si="3"/>
        <v>06</v>
      </c>
      <c r="F233" s="240" t="s">
        <v>5998</v>
      </c>
    </row>
    <row r="234" spans="1:6" x14ac:dyDescent="0.25">
      <c r="A234" s="242" t="s">
        <v>6266</v>
      </c>
      <c r="B234" s="239" t="s">
        <v>5025</v>
      </c>
      <c r="C234" s="239" t="s">
        <v>3640</v>
      </c>
      <c r="D234" s="239" t="s">
        <v>6267</v>
      </c>
      <c r="E234" s="239" t="str">
        <f t="shared" si="3"/>
        <v>06</v>
      </c>
      <c r="F234" s="239" t="s">
        <v>5998</v>
      </c>
    </row>
    <row r="235" spans="1:6" x14ac:dyDescent="0.25">
      <c r="A235" s="242" t="s">
        <v>6268</v>
      </c>
      <c r="B235" s="240" t="s">
        <v>4680</v>
      </c>
      <c r="C235" s="240" t="s">
        <v>3640</v>
      </c>
      <c r="D235" s="240" t="s">
        <v>6269</v>
      </c>
      <c r="E235" s="239" t="str">
        <f t="shared" si="3"/>
        <v>06</v>
      </c>
      <c r="F235" s="240" t="s">
        <v>5998</v>
      </c>
    </row>
    <row r="236" spans="1:6" x14ac:dyDescent="0.25">
      <c r="A236" s="242" t="s">
        <v>6270</v>
      </c>
      <c r="B236" s="239" t="s">
        <v>5060</v>
      </c>
      <c r="C236" s="239" t="s">
        <v>3640</v>
      </c>
      <c r="D236" s="239" t="s">
        <v>6271</v>
      </c>
      <c r="E236" s="239" t="str">
        <f t="shared" si="3"/>
        <v>06</v>
      </c>
      <c r="F236" s="239" t="s">
        <v>5998</v>
      </c>
    </row>
    <row r="237" spans="1:6" x14ac:dyDescent="0.25">
      <c r="A237" s="242" t="s">
        <v>6272</v>
      </c>
      <c r="B237" s="240" t="s">
        <v>5081</v>
      </c>
      <c r="C237" s="240" t="s">
        <v>3640</v>
      </c>
      <c r="D237" s="240" t="s">
        <v>6273</v>
      </c>
      <c r="E237" s="239" t="str">
        <f t="shared" si="3"/>
        <v>06</v>
      </c>
      <c r="F237" s="240" t="s">
        <v>5998</v>
      </c>
    </row>
    <row r="238" spans="1:6" x14ac:dyDescent="0.25">
      <c r="A238" s="242" t="s">
        <v>6274</v>
      </c>
      <c r="B238" s="239" t="s">
        <v>5097</v>
      </c>
      <c r="C238" s="239" t="s">
        <v>3640</v>
      </c>
      <c r="D238" s="239" t="s">
        <v>6275</v>
      </c>
      <c r="E238" s="239" t="str">
        <f t="shared" si="3"/>
        <v>06</v>
      </c>
      <c r="F238" s="239" t="s">
        <v>5998</v>
      </c>
    </row>
    <row r="239" spans="1:6" x14ac:dyDescent="0.25">
      <c r="A239" s="242" t="s">
        <v>6276</v>
      </c>
      <c r="B239" s="240" t="s">
        <v>5114</v>
      </c>
      <c r="C239" s="240" t="s">
        <v>3640</v>
      </c>
      <c r="D239" s="240" t="s">
        <v>6277</v>
      </c>
      <c r="E239" s="239" t="str">
        <f t="shared" si="3"/>
        <v>06</v>
      </c>
      <c r="F239" s="240" t="s">
        <v>5998</v>
      </c>
    </row>
    <row r="240" spans="1:6" x14ac:dyDescent="0.25">
      <c r="A240" s="242" t="s">
        <v>6278</v>
      </c>
      <c r="B240" s="239" t="s">
        <v>5137</v>
      </c>
      <c r="C240" s="239" t="s">
        <v>3640</v>
      </c>
      <c r="D240" s="239" t="s">
        <v>6279</v>
      </c>
      <c r="E240" s="239" t="str">
        <f t="shared" si="3"/>
        <v>06</v>
      </c>
      <c r="F240" s="239" t="s">
        <v>5998</v>
      </c>
    </row>
    <row r="241" spans="1:6" x14ac:dyDescent="0.25">
      <c r="A241" s="242" t="s">
        <v>6280</v>
      </c>
      <c r="B241" s="240" t="s">
        <v>5154</v>
      </c>
      <c r="C241" s="240" t="s">
        <v>3640</v>
      </c>
      <c r="D241" s="240" t="s">
        <v>6281</v>
      </c>
      <c r="E241" s="239" t="str">
        <f t="shared" si="3"/>
        <v>06</v>
      </c>
      <c r="F241" s="240" t="s">
        <v>5998</v>
      </c>
    </row>
    <row r="242" spans="1:6" x14ac:dyDescent="0.25">
      <c r="A242" s="242" t="s">
        <v>6282</v>
      </c>
      <c r="B242" s="239" t="s">
        <v>5173</v>
      </c>
      <c r="C242" s="239" t="s">
        <v>3640</v>
      </c>
      <c r="D242" s="239" t="s">
        <v>6283</v>
      </c>
      <c r="E242" s="239" t="str">
        <f t="shared" si="3"/>
        <v>06</v>
      </c>
      <c r="F242" s="239" t="s">
        <v>5998</v>
      </c>
    </row>
    <row r="243" spans="1:6" x14ac:dyDescent="0.25">
      <c r="A243" s="242" t="s">
        <v>6284</v>
      </c>
      <c r="B243" s="240" t="s">
        <v>5190</v>
      </c>
      <c r="C243" s="240" t="s">
        <v>3640</v>
      </c>
      <c r="D243" s="240" t="s">
        <v>6285</v>
      </c>
      <c r="E243" s="239" t="str">
        <f t="shared" si="3"/>
        <v>06</v>
      </c>
      <c r="F243" s="240" t="s">
        <v>5998</v>
      </c>
    </row>
    <row r="244" spans="1:6" x14ac:dyDescent="0.25">
      <c r="A244" s="242" t="s">
        <v>6286</v>
      </c>
      <c r="B244" s="239" t="s">
        <v>5210</v>
      </c>
      <c r="C244" s="239" t="s">
        <v>3640</v>
      </c>
      <c r="D244" s="239" t="s">
        <v>6287</v>
      </c>
      <c r="E244" s="239" t="str">
        <f t="shared" si="3"/>
        <v>06</v>
      </c>
      <c r="F244" s="239" t="s">
        <v>5998</v>
      </c>
    </row>
    <row r="245" spans="1:6" x14ac:dyDescent="0.25">
      <c r="A245" s="242" t="s">
        <v>6288</v>
      </c>
      <c r="B245" s="240" t="s">
        <v>5231</v>
      </c>
      <c r="C245" s="240" t="s">
        <v>3640</v>
      </c>
      <c r="D245" s="240" t="s">
        <v>6289</v>
      </c>
      <c r="E245" s="239" t="str">
        <f t="shared" si="3"/>
        <v>06</v>
      </c>
      <c r="F245" s="240" t="s">
        <v>5998</v>
      </c>
    </row>
    <row r="246" spans="1:6" x14ac:dyDescent="0.25">
      <c r="A246" s="242" t="s">
        <v>6290</v>
      </c>
      <c r="B246" s="239" t="s">
        <v>5245</v>
      </c>
      <c r="C246" s="239" t="s">
        <v>3640</v>
      </c>
      <c r="D246" s="239" t="s">
        <v>6291</v>
      </c>
      <c r="E246" s="239" t="str">
        <f t="shared" si="3"/>
        <v>06</v>
      </c>
      <c r="F246" s="239" t="s">
        <v>5998</v>
      </c>
    </row>
    <row r="247" spans="1:6" x14ac:dyDescent="0.25">
      <c r="A247" s="242" t="s">
        <v>6292</v>
      </c>
      <c r="B247" s="240" t="s">
        <v>5257</v>
      </c>
      <c r="C247" s="240" t="s">
        <v>3640</v>
      </c>
      <c r="D247" s="240" t="s">
        <v>6293</v>
      </c>
      <c r="E247" s="239" t="str">
        <f t="shared" si="3"/>
        <v>06</v>
      </c>
      <c r="F247" s="240" t="s">
        <v>5998</v>
      </c>
    </row>
    <row r="248" spans="1:6" x14ac:dyDescent="0.25">
      <c r="A248" s="242" t="s">
        <v>6294</v>
      </c>
      <c r="B248" s="239" t="s">
        <v>3823</v>
      </c>
      <c r="C248" s="239" t="s">
        <v>3658</v>
      </c>
      <c r="D248" s="239" t="s">
        <v>6295</v>
      </c>
      <c r="E248" s="239" t="str">
        <f t="shared" si="3"/>
        <v>08</v>
      </c>
      <c r="F248" s="239" t="s">
        <v>6296</v>
      </c>
    </row>
    <row r="249" spans="1:6" x14ac:dyDescent="0.25">
      <c r="A249" s="242" t="s">
        <v>6297</v>
      </c>
      <c r="B249" s="240" t="s">
        <v>3863</v>
      </c>
      <c r="C249" s="240" t="s">
        <v>3658</v>
      </c>
      <c r="D249" s="240" t="s">
        <v>6298</v>
      </c>
      <c r="E249" s="239" t="str">
        <f t="shared" si="3"/>
        <v>08</v>
      </c>
      <c r="F249" s="240" t="s">
        <v>6296</v>
      </c>
    </row>
    <row r="250" spans="1:6" x14ac:dyDescent="0.25">
      <c r="A250" s="242" t="s">
        <v>6299</v>
      </c>
      <c r="B250" s="239" t="s">
        <v>3905</v>
      </c>
      <c r="C250" s="239" t="s">
        <v>3658</v>
      </c>
      <c r="D250" s="239" t="s">
        <v>6300</v>
      </c>
      <c r="E250" s="239" t="str">
        <f t="shared" si="3"/>
        <v>08</v>
      </c>
      <c r="F250" s="239" t="s">
        <v>6296</v>
      </c>
    </row>
    <row r="251" spans="1:6" x14ac:dyDescent="0.25">
      <c r="A251" s="242" t="s">
        <v>6301</v>
      </c>
      <c r="B251" s="240" t="s">
        <v>3951</v>
      </c>
      <c r="C251" s="240" t="s">
        <v>3658</v>
      </c>
      <c r="D251" s="240" t="s">
        <v>6302</v>
      </c>
      <c r="E251" s="239" t="str">
        <f t="shared" si="3"/>
        <v>08</v>
      </c>
      <c r="F251" s="240" t="s">
        <v>6296</v>
      </c>
    </row>
    <row r="252" spans="1:6" x14ac:dyDescent="0.25">
      <c r="A252" s="242" t="s">
        <v>6303</v>
      </c>
      <c r="B252" s="239" t="s">
        <v>3995</v>
      </c>
      <c r="C252" s="239" t="s">
        <v>3658</v>
      </c>
      <c r="D252" s="239" t="s">
        <v>6304</v>
      </c>
      <c r="E252" s="239" t="str">
        <f t="shared" si="3"/>
        <v>08</v>
      </c>
      <c r="F252" s="239" t="s">
        <v>6296</v>
      </c>
    </row>
    <row r="253" spans="1:6" x14ac:dyDescent="0.25">
      <c r="A253" s="242" t="s">
        <v>6305</v>
      </c>
      <c r="B253" s="240" t="s">
        <v>4037</v>
      </c>
      <c r="C253" s="240" t="s">
        <v>3658</v>
      </c>
      <c r="D253" s="240" t="s">
        <v>6306</v>
      </c>
      <c r="E253" s="239" t="str">
        <f t="shared" si="3"/>
        <v>08</v>
      </c>
      <c r="F253" s="240" t="s">
        <v>6296</v>
      </c>
    </row>
    <row r="254" spans="1:6" x14ac:dyDescent="0.25">
      <c r="A254" s="242" t="s">
        <v>6307</v>
      </c>
      <c r="B254" s="239" t="s">
        <v>4071</v>
      </c>
      <c r="C254" s="239" t="s">
        <v>3658</v>
      </c>
      <c r="D254" s="239" t="s">
        <v>6308</v>
      </c>
      <c r="E254" s="239" t="str">
        <f t="shared" si="3"/>
        <v>08</v>
      </c>
      <c r="F254" s="239" t="s">
        <v>6296</v>
      </c>
    </row>
    <row r="255" spans="1:6" x14ac:dyDescent="0.25">
      <c r="A255" s="242" t="s">
        <v>6309</v>
      </c>
      <c r="B255" s="240" t="s">
        <v>4105</v>
      </c>
      <c r="C255" s="240" t="s">
        <v>3658</v>
      </c>
      <c r="D255" s="240" t="s">
        <v>6310</v>
      </c>
      <c r="E255" s="239" t="str">
        <f t="shared" si="3"/>
        <v>08</v>
      </c>
      <c r="F255" s="240" t="s">
        <v>6296</v>
      </c>
    </row>
    <row r="256" spans="1:6" x14ac:dyDescent="0.25">
      <c r="A256" s="242" t="s">
        <v>6311</v>
      </c>
      <c r="B256" s="239" t="s">
        <v>4139</v>
      </c>
      <c r="C256" s="239" t="s">
        <v>3658</v>
      </c>
      <c r="D256" s="239" t="s">
        <v>6312</v>
      </c>
      <c r="E256" s="239" t="str">
        <f t="shared" si="3"/>
        <v>08</v>
      </c>
      <c r="F256" s="239" t="s">
        <v>6296</v>
      </c>
    </row>
    <row r="257" spans="1:6" x14ac:dyDescent="0.25">
      <c r="A257" s="242" t="s">
        <v>6313</v>
      </c>
      <c r="B257" s="240" t="s">
        <v>4174</v>
      </c>
      <c r="C257" s="240" t="s">
        <v>3658</v>
      </c>
      <c r="D257" s="240" t="s">
        <v>6314</v>
      </c>
      <c r="E257" s="239" t="str">
        <f t="shared" si="3"/>
        <v>08</v>
      </c>
      <c r="F257" s="240" t="s">
        <v>6296</v>
      </c>
    </row>
    <row r="258" spans="1:6" x14ac:dyDescent="0.25">
      <c r="A258" s="242" t="s">
        <v>6315</v>
      </c>
      <c r="B258" s="239" t="s">
        <v>4207</v>
      </c>
      <c r="C258" s="239" t="s">
        <v>3658</v>
      </c>
      <c r="D258" s="239" t="s">
        <v>6316</v>
      </c>
      <c r="E258" s="239" t="str">
        <f t="shared" si="3"/>
        <v>08</v>
      </c>
      <c r="F258" s="239" t="s">
        <v>6296</v>
      </c>
    </row>
    <row r="259" spans="1:6" x14ac:dyDescent="0.25">
      <c r="A259" s="242" t="s">
        <v>6317</v>
      </c>
      <c r="B259" s="240" t="s">
        <v>4240</v>
      </c>
      <c r="C259" s="240" t="s">
        <v>3658</v>
      </c>
      <c r="D259" s="240" t="s">
        <v>6318</v>
      </c>
      <c r="E259" s="239" t="str">
        <f t="shared" si="3"/>
        <v>08</v>
      </c>
      <c r="F259" s="240" t="s">
        <v>6296</v>
      </c>
    </row>
    <row r="260" spans="1:6" x14ac:dyDescent="0.25">
      <c r="A260" s="242" t="s">
        <v>6319</v>
      </c>
      <c r="B260" s="239" t="s">
        <v>4266</v>
      </c>
      <c r="C260" s="239" t="s">
        <v>3658</v>
      </c>
      <c r="D260" s="239" t="s">
        <v>6320</v>
      </c>
      <c r="E260" s="239" t="str">
        <f t="shared" ref="E260:E331" si="4">LEFT(A260, 2)</f>
        <v>08</v>
      </c>
      <c r="F260" s="239" t="s">
        <v>6296</v>
      </c>
    </row>
    <row r="261" spans="1:6" x14ac:dyDescent="0.25">
      <c r="A261" s="242" t="s">
        <v>6321</v>
      </c>
      <c r="B261" s="240" t="s">
        <v>4298</v>
      </c>
      <c r="C261" s="240" t="s">
        <v>3658</v>
      </c>
      <c r="D261" s="240" t="s">
        <v>6322</v>
      </c>
      <c r="E261" s="239" t="str">
        <f t="shared" si="4"/>
        <v>08</v>
      </c>
      <c r="F261" s="240" t="s">
        <v>6296</v>
      </c>
    </row>
    <row r="262" spans="1:6" x14ac:dyDescent="0.25">
      <c r="A262" s="242" t="s">
        <v>6323</v>
      </c>
      <c r="B262" s="239" t="s">
        <v>4154</v>
      </c>
      <c r="C262" s="239" t="s">
        <v>3658</v>
      </c>
      <c r="D262" s="239" t="s">
        <v>6324</v>
      </c>
      <c r="E262" s="239" t="str">
        <f t="shared" si="4"/>
        <v>08</v>
      </c>
      <c r="F262" s="239" t="s">
        <v>6296</v>
      </c>
    </row>
    <row r="263" spans="1:6" x14ac:dyDescent="0.25">
      <c r="A263" s="242" t="s">
        <v>6325</v>
      </c>
      <c r="B263" s="240" t="s">
        <v>4364</v>
      </c>
      <c r="C263" s="240" t="s">
        <v>3658</v>
      </c>
      <c r="D263" s="240" t="s">
        <v>6326</v>
      </c>
      <c r="E263" s="239" t="str">
        <f t="shared" si="4"/>
        <v>08</v>
      </c>
      <c r="F263" s="240" t="s">
        <v>6296</v>
      </c>
    </row>
    <row r="264" spans="1:6" x14ac:dyDescent="0.25">
      <c r="A264" s="242" t="s">
        <v>6327</v>
      </c>
      <c r="B264" s="239" t="s">
        <v>4398</v>
      </c>
      <c r="C264" s="239" t="s">
        <v>3658</v>
      </c>
      <c r="D264" s="239" t="s">
        <v>6328</v>
      </c>
      <c r="E264" s="239" t="str">
        <f t="shared" si="4"/>
        <v>08</v>
      </c>
      <c r="F264" s="239" t="s">
        <v>6296</v>
      </c>
    </row>
    <row r="265" spans="1:6" x14ac:dyDescent="0.25">
      <c r="A265" s="242" t="s">
        <v>6329</v>
      </c>
      <c r="B265" s="240" t="s">
        <v>4426</v>
      </c>
      <c r="C265" s="240" t="s">
        <v>3658</v>
      </c>
      <c r="D265" s="240" t="s">
        <v>6330</v>
      </c>
      <c r="E265" s="239" t="str">
        <f t="shared" si="4"/>
        <v>08</v>
      </c>
      <c r="F265" s="240" t="s">
        <v>6296</v>
      </c>
    </row>
    <row r="266" spans="1:6" x14ac:dyDescent="0.25">
      <c r="A266" s="242" t="s">
        <v>6331</v>
      </c>
      <c r="B266" s="239" t="s">
        <v>3924</v>
      </c>
      <c r="C266" s="239" t="s">
        <v>3658</v>
      </c>
      <c r="D266" s="239" t="s">
        <v>6332</v>
      </c>
      <c r="E266" s="239" t="str">
        <f t="shared" si="4"/>
        <v>08</v>
      </c>
      <c r="F266" s="239" t="s">
        <v>6296</v>
      </c>
    </row>
    <row r="267" spans="1:6" x14ac:dyDescent="0.25">
      <c r="A267" s="242" t="s">
        <v>6333</v>
      </c>
      <c r="B267" s="240" t="s">
        <v>4476</v>
      </c>
      <c r="C267" s="240" t="s">
        <v>3658</v>
      </c>
      <c r="D267" s="240" t="s">
        <v>6334</v>
      </c>
      <c r="E267" s="239" t="str">
        <f t="shared" si="4"/>
        <v>08</v>
      </c>
      <c r="F267" s="240" t="s">
        <v>6296</v>
      </c>
    </row>
    <row r="268" spans="1:6" x14ac:dyDescent="0.25">
      <c r="A268" s="242" t="s">
        <v>6335</v>
      </c>
      <c r="B268" s="239" t="s">
        <v>4505</v>
      </c>
      <c r="C268" s="239" t="s">
        <v>3658</v>
      </c>
      <c r="D268" s="239" t="s">
        <v>6336</v>
      </c>
      <c r="E268" s="239" t="str">
        <f t="shared" si="4"/>
        <v>08</v>
      </c>
      <c r="F268" s="239" t="s">
        <v>6296</v>
      </c>
    </row>
    <row r="269" spans="1:6" x14ac:dyDescent="0.25">
      <c r="A269" s="242" t="s">
        <v>6337</v>
      </c>
      <c r="B269" s="240" t="s">
        <v>4527</v>
      </c>
      <c r="C269" s="240" t="s">
        <v>3658</v>
      </c>
      <c r="D269" s="240" t="s">
        <v>6338</v>
      </c>
      <c r="E269" s="239" t="str">
        <f t="shared" si="4"/>
        <v>08</v>
      </c>
      <c r="F269" s="240" t="s">
        <v>6296</v>
      </c>
    </row>
    <row r="270" spans="1:6" x14ac:dyDescent="0.25">
      <c r="A270" s="242" t="s">
        <v>6339</v>
      </c>
      <c r="B270" s="239" t="s">
        <v>4100</v>
      </c>
      <c r="C270" s="239" t="s">
        <v>3658</v>
      </c>
      <c r="D270" s="239" t="s">
        <v>6340</v>
      </c>
      <c r="E270" s="239" t="str">
        <f t="shared" si="4"/>
        <v>08</v>
      </c>
      <c r="F270" s="239" t="s">
        <v>6296</v>
      </c>
    </row>
    <row r="271" spans="1:6" x14ac:dyDescent="0.25">
      <c r="A271" s="242" t="s">
        <v>6341</v>
      </c>
      <c r="B271" s="240" t="s">
        <v>4164</v>
      </c>
      <c r="C271" s="240" t="s">
        <v>3658</v>
      </c>
      <c r="D271" s="240" t="s">
        <v>6342</v>
      </c>
      <c r="E271" s="239" t="str">
        <f t="shared" si="4"/>
        <v>08</v>
      </c>
      <c r="F271" s="240" t="s">
        <v>6296</v>
      </c>
    </row>
    <row r="272" spans="1:6" x14ac:dyDescent="0.25">
      <c r="A272" s="242" t="s">
        <v>6343</v>
      </c>
      <c r="B272" s="239" t="s">
        <v>4601</v>
      </c>
      <c r="C272" s="239" t="s">
        <v>3658</v>
      </c>
      <c r="D272" s="239" t="s">
        <v>6344</v>
      </c>
      <c r="E272" s="239" t="str">
        <f t="shared" si="4"/>
        <v>08</v>
      </c>
      <c r="F272" s="239" t="s">
        <v>6296</v>
      </c>
    </row>
    <row r="273" spans="1:6" x14ac:dyDescent="0.25">
      <c r="A273" s="242" t="s">
        <v>6345</v>
      </c>
      <c r="B273" s="240" t="s">
        <v>4197</v>
      </c>
      <c r="C273" s="240" t="s">
        <v>3658</v>
      </c>
      <c r="D273" s="240" t="s">
        <v>6346</v>
      </c>
      <c r="E273" s="239" t="str">
        <f t="shared" si="4"/>
        <v>08</v>
      </c>
      <c r="F273" s="240" t="s">
        <v>6296</v>
      </c>
    </row>
    <row r="274" spans="1:6" x14ac:dyDescent="0.25">
      <c r="A274" s="242" t="s">
        <v>6347</v>
      </c>
      <c r="B274" s="239" t="s">
        <v>4646</v>
      </c>
      <c r="C274" s="239" t="s">
        <v>3658</v>
      </c>
      <c r="D274" s="239" t="s">
        <v>6348</v>
      </c>
      <c r="E274" s="239" t="str">
        <f t="shared" si="4"/>
        <v>08</v>
      </c>
      <c r="F274" s="239" t="s">
        <v>6296</v>
      </c>
    </row>
    <row r="275" spans="1:6" x14ac:dyDescent="0.25">
      <c r="A275" s="242" t="s">
        <v>6349</v>
      </c>
      <c r="B275" s="240" t="s">
        <v>4672</v>
      </c>
      <c r="C275" s="240" t="s">
        <v>3658</v>
      </c>
      <c r="D275" s="240" t="s">
        <v>6350</v>
      </c>
      <c r="E275" s="239" t="str">
        <f t="shared" si="4"/>
        <v>08</v>
      </c>
      <c r="F275" s="240" t="s">
        <v>6296</v>
      </c>
    </row>
    <row r="276" spans="1:6" x14ac:dyDescent="0.25">
      <c r="A276" s="242" t="s">
        <v>6351</v>
      </c>
      <c r="B276" s="239" t="s">
        <v>4695</v>
      </c>
      <c r="C276" s="239" t="s">
        <v>3658</v>
      </c>
      <c r="D276" s="239" t="s">
        <v>6352</v>
      </c>
      <c r="E276" s="239" t="str">
        <f t="shared" si="4"/>
        <v>08</v>
      </c>
      <c r="F276" s="239" t="s">
        <v>6296</v>
      </c>
    </row>
    <row r="277" spans="1:6" x14ac:dyDescent="0.25">
      <c r="A277" s="242" t="s">
        <v>6353</v>
      </c>
      <c r="B277" s="240" t="s">
        <v>4349</v>
      </c>
      <c r="C277" s="240" t="s">
        <v>3658</v>
      </c>
      <c r="D277" s="240" t="s">
        <v>6354</v>
      </c>
      <c r="E277" s="239" t="str">
        <f t="shared" si="4"/>
        <v>08</v>
      </c>
      <c r="F277" s="240" t="s">
        <v>6296</v>
      </c>
    </row>
    <row r="278" spans="1:6" x14ac:dyDescent="0.25">
      <c r="A278" s="242" t="s">
        <v>6355</v>
      </c>
      <c r="B278" s="239" t="s">
        <v>4387</v>
      </c>
      <c r="C278" s="239" t="s">
        <v>3658</v>
      </c>
      <c r="D278" s="239" t="s">
        <v>6356</v>
      </c>
      <c r="E278" s="239" t="str">
        <f t="shared" si="4"/>
        <v>08</v>
      </c>
      <c r="F278" s="239" t="s">
        <v>6296</v>
      </c>
    </row>
    <row r="279" spans="1:6" x14ac:dyDescent="0.25">
      <c r="A279" s="242" t="s">
        <v>6357</v>
      </c>
      <c r="B279" s="240" t="s">
        <v>4760</v>
      </c>
      <c r="C279" s="240" t="s">
        <v>3658</v>
      </c>
      <c r="D279" s="240" t="s">
        <v>6358</v>
      </c>
      <c r="E279" s="239" t="str">
        <f t="shared" si="4"/>
        <v>08</v>
      </c>
      <c r="F279" s="240" t="s">
        <v>6296</v>
      </c>
    </row>
    <row r="280" spans="1:6" x14ac:dyDescent="0.25">
      <c r="A280" s="242" t="s">
        <v>6359</v>
      </c>
      <c r="B280" s="239" t="s">
        <v>4785</v>
      </c>
      <c r="C280" s="239" t="s">
        <v>3658</v>
      </c>
      <c r="D280" s="239" t="s">
        <v>6360</v>
      </c>
      <c r="E280" s="239" t="str">
        <f t="shared" si="4"/>
        <v>08</v>
      </c>
      <c r="F280" s="239" t="s">
        <v>6296</v>
      </c>
    </row>
    <row r="281" spans="1:6" x14ac:dyDescent="0.25">
      <c r="A281" s="242" t="s">
        <v>6361</v>
      </c>
      <c r="B281" s="240" t="s">
        <v>4397</v>
      </c>
      <c r="C281" s="240" t="s">
        <v>3658</v>
      </c>
      <c r="D281" s="240" t="s">
        <v>6362</v>
      </c>
      <c r="E281" s="239" t="str">
        <f t="shared" si="4"/>
        <v>08</v>
      </c>
      <c r="F281" s="240" t="s">
        <v>6296</v>
      </c>
    </row>
    <row r="282" spans="1:6" x14ac:dyDescent="0.25">
      <c r="A282" s="242" t="s">
        <v>6363</v>
      </c>
      <c r="B282" s="239" t="s">
        <v>4825</v>
      </c>
      <c r="C282" s="239" t="s">
        <v>3658</v>
      </c>
      <c r="D282" s="239" t="s">
        <v>6364</v>
      </c>
      <c r="E282" s="239" t="str">
        <f t="shared" si="4"/>
        <v>08</v>
      </c>
      <c r="F282" s="239" t="s">
        <v>6296</v>
      </c>
    </row>
    <row r="283" spans="1:6" x14ac:dyDescent="0.25">
      <c r="A283" s="242" t="s">
        <v>6365</v>
      </c>
      <c r="B283" s="240" t="s">
        <v>4849</v>
      </c>
      <c r="C283" s="240" t="s">
        <v>3658</v>
      </c>
      <c r="D283" s="240" t="s">
        <v>6366</v>
      </c>
      <c r="E283" s="239" t="str">
        <f t="shared" si="4"/>
        <v>08</v>
      </c>
      <c r="F283" s="240" t="s">
        <v>6296</v>
      </c>
    </row>
    <row r="284" spans="1:6" x14ac:dyDescent="0.25">
      <c r="A284" s="242" t="s">
        <v>6367</v>
      </c>
      <c r="B284" s="239" t="s">
        <v>4868</v>
      </c>
      <c r="C284" s="239" t="s">
        <v>3658</v>
      </c>
      <c r="D284" s="239" t="s">
        <v>6368</v>
      </c>
      <c r="E284" s="239" t="str">
        <f t="shared" si="4"/>
        <v>08</v>
      </c>
      <c r="F284" s="239" t="s">
        <v>6296</v>
      </c>
    </row>
    <row r="285" spans="1:6" x14ac:dyDescent="0.25">
      <c r="A285" s="242" t="s">
        <v>6369</v>
      </c>
      <c r="B285" s="240" t="s">
        <v>4111</v>
      </c>
      <c r="C285" s="240" t="s">
        <v>3658</v>
      </c>
      <c r="D285" s="240" t="s">
        <v>6370</v>
      </c>
      <c r="E285" s="239" t="str">
        <f t="shared" si="4"/>
        <v>08</v>
      </c>
      <c r="F285" s="240" t="s">
        <v>6296</v>
      </c>
    </row>
    <row r="286" spans="1:6" x14ac:dyDescent="0.25">
      <c r="A286" s="242" t="s">
        <v>6371</v>
      </c>
      <c r="B286" s="239" t="s">
        <v>4573</v>
      </c>
      <c r="C286" s="239" t="s">
        <v>3658</v>
      </c>
      <c r="D286" s="239" t="s">
        <v>6372</v>
      </c>
      <c r="E286" s="239" t="str">
        <f t="shared" si="4"/>
        <v>08</v>
      </c>
      <c r="F286" s="239" t="s">
        <v>6296</v>
      </c>
    </row>
    <row r="287" spans="1:6" x14ac:dyDescent="0.25">
      <c r="A287" s="242" t="s">
        <v>6373</v>
      </c>
      <c r="B287" s="240" t="s">
        <v>4929</v>
      </c>
      <c r="C287" s="240" t="s">
        <v>3658</v>
      </c>
      <c r="D287" s="240" t="s">
        <v>6374</v>
      </c>
      <c r="E287" s="239" t="str">
        <f t="shared" si="4"/>
        <v>08</v>
      </c>
      <c r="F287" s="240" t="s">
        <v>6296</v>
      </c>
    </row>
    <row r="288" spans="1:6" x14ac:dyDescent="0.25">
      <c r="A288" s="242" t="s">
        <v>6375</v>
      </c>
      <c r="B288" s="239" t="s">
        <v>4221</v>
      </c>
      <c r="C288" s="239" t="s">
        <v>3658</v>
      </c>
      <c r="D288" s="239" t="s">
        <v>6376</v>
      </c>
      <c r="E288" s="239" t="str">
        <f t="shared" si="4"/>
        <v>08</v>
      </c>
      <c r="F288" s="239" t="s">
        <v>6296</v>
      </c>
    </row>
    <row r="289" spans="1:6" x14ac:dyDescent="0.25">
      <c r="A289" s="242" t="s">
        <v>6377</v>
      </c>
      <c r="B289" s="240" t="s">
        <v>4967</v>
      </c>
      <c r="C289" s="240" t="s">
        <v>3658</v>
      </c>
      <c r="D289" s="240" t="s">
        <v>6378</v>
      </c>
      <c r="E289" s="239" t="str">
        <f t="shared" si="4"/>
        <v>08</v>
      </c>
      <c r="F289" s="240" t="s">
        <v>6296</v>
      </c>
    </row>
    <row r="290" spans="1:6" x14ac:dyDescent="0.25">
      <c r="A290" s="242" t="s">
        <v>6379</v>
      </c>
      <c r="B290" s="239" t="s">
        <v>4988</v>
      </c>
      <c r="C290" s="239" t="s">
        <v>3658</v>
      </c>
      <c r="D290" s="239" t="s">
        <v>6380</v>
      </c>
      <c r="E290" s="239" t="str">
        <f t="shared" si="4"/>
        <v>08</v>
      </c>
      <c r="F290" s="239" t="s">
        <v>6296</v>
      </c>
    </row>
    <row r="291" spans="1:6" x14ac:dyDescent="0.25">
      <c r="A291" s="242" t="s">
        <v>6381</v>
      </c>
      <c r="B291" s="240" t="s">
        <v>5009</v>
      </c>
      <c r="C291" s="240" t="s">
        <v>3658</v>
      </c>
      <c r="D291" s="240" t="s">
        <v>6382</v>
      </c>
      <c r="E291" s="239" t="str">
        <f t="shared" si="4"/>
        <v>08</v>
      </c>
      <c r="F291" s="240" t="s">
        <v>6296</v>
      </c>
    </row>
    <row r="292" spans="1:6" x14ac:dyDescent="0.25">
      <c r="A292" s="242" t="s">
        <v>6383</v>
      </c>
      <c r="B292" s="239" t="s">
        <v>4354</v>
      </c>
      <c r="C292" s="239" t="s">
        <v>3658</v>
      </c>
      <c r="D292" s="239" t="s">
        <v>6384</v>
      </c>
      <c r="E292" s="239" t="str">
        <f t="shared" si="4"/>
        <v>08</v>
      </c>
      <c r="F292" s="239" t="s">
        <v>6296</v>
      </c>
    </row>
    <row r="293" spans="1:6" x14ac:dyDescent="0.25">
      <c r="A293" s="242" t="s">
        <v>6385</v>
      </c>
      <c r="B293" s="240" t="s">
        <v>4488</v>
      </c>
      <c r="C293" s="240" t="s">
        <v>3658</v>
      </c>
      <c r="D293" s="240" t="s">
        <v>6386</v>
      </c>
      <c r="E293" s="239" t="str">
        <f t="shared" si="4"/>
        <v>08</v>
      </c>
      <c r="F293" s="240" t="s">
        <v>6296</v>
      </c>
    </row>
    <row r="294" spans="1:6" x14ac:dyDescent="0.25">
      <c r="A294" s="242" t="s">
        <v>6387</v>
      </c>
      <c r="B294" s="239" t="s">
        <v>5061</v>
      </c>
      <c r="C294" s="239" t="s">
        <v>3658</v>
      </c>
      <c r="D294" s="239" t="s">
        <v>6388</v>
      </c>
      <c r="E294" s="239" t="str">
        <f t="shared" si="4"/>
        <v>08</v>
      </c>
      <c r="F294" s="239" t="s">
        <v>6296</v>
      </c>
    </row>
    <row r="295" spans="1:6" x14ac:dyDescent="0.25">
      <c r="A295" s="242" t="s">
        <v>6389</v>
      </c>
      <c r="B295" s="240" t="s">
        <v>4358</v>
      </c>
      <c r="C295" s="240" t="s">
        <v>3658</v>
      </c>
      <c r="D295" s="240" t="s">
        <v>6390</v>
      </c>
      <c r="E295" s="239" t="str">
        <f t="shared" si="4"/>
        <v>08</v>
      </c>
      <c r="F295" s="240" t="s">
        <v>6296</v>
      </c>
    </row>
    <row r="296" spans="1:6" x14ac:dyDescent="0.25">
      <c r="A296" s="242" t="s">
        <v>6391</v>
      </c>
      <c r="B296" s="239" t="s">
        <v>4855</v>
      </c>
      <c r="C296" s="239" t="s">
        <v>3658</v>
      </c>
      <c r="D296" s="239" t="s">
        <v>6392</v>
      </c>
      <c r="E296" s="239" t="str">
        <f t="shared" si="4"/>
        <v>08</v>
      </c>
      <c r="F296" s="239" t="s">
        <v>6296</v>
      </c>
    </row>
    <row r="297" spans="1:6" x14ac:dyDescent="0.25">
      <c r="A297" s="242" t="s">
        <v>6393</v>
      </c>
      <c r="B297" s="240" t="s">
        <v>5115</v>
      </c>
      <c r="C297" s="240" t="s">
        <v>3658</v>
      </c>
      <c r="D297" s="240" t="s">
        <v>6394</v>
      </c>
      <c r="E297" s="239" t="str">
        <f t="shared" si="4"/>
        <v>08</v>
      </c>
      <c r="F297" s="240" t="s">
        <v>6296</v>
      </c>
    </row>
    <row r="298" spans="1:6" x14ac:dyDescent="0.25">
      <c r="A298" s="242" t="s">
        <v>6395</v>
      </c>
      <c r="B298" s="239" t="s">
        <v>5138</v>
      </c>
      <c r="C298" s="239" t="s">
        <v>3658</v>
      </c>
      <c r="D298" s="239" t="s">
        <v>6396</v>
      </c>
      <c r="E298" s="239" t="str">
        <f t="shared" si="4"/>
        <v>08</v>
      </c>
      <c r="F298" s="239" t="s">
        <v>6296</v>
      </c>
    </row>
    <row r="299" spans="1:6" x14ac:dyDescent="0.25">
      <c r="A299" s="242" t="s">
        <v>6397</v>
      </c>
      <c r="B299" s="240" t="s">
        <v>5155</v>
      </c>
      <c r="C299" s="240" t="s">
        <v>3658</v>
      </c>
      <c r="D299" s="240" t="s">
        <v>6398</v>
      </c>
      <c r="E299" s="239" t="str">
        <f t="shared" si="4"/>
        <v>08</v>
      </c>
      <c r="F299" s="240" t="s">
        <v>6296</v>
      </c>
    </row>
    <row r="300" spans="1:6" x14ac:dyDescent="0.25">
      <c r="A300" s="242" t="s">
        <v>6399</v>
      </c>
      <c r="B300" s="239" t="s">
        <v>5174</v>
      </c>
      <c r="C300" s="239" t="s">
        <v>3658</v>
      </c>
      <c r="D300" s="239" t="s">
        <v>6400</v>
      </c>
      <c r="E300" s="239" t="str">
        <f t="shared" si="4"/>
        <v>08</v>
      </c>
      <c r="F300" s="239" t="s">
        <v>6296</v>
      </c>
    </row>
    <row r="301" spans="1:6" x14ac:dyDescent="0.25">
      <c r="A301" s="242" t="s">
        <v>6401</v>
      </c>
      <c r="B301" s="240" t="s">
        <v>5191</v>
      </c>
      <c r="C301" s="240" t="s">
        <v>3658</v>
      </c>
      <c r="D301" s="240" t="s">
        <v>6402</v>
      </c>
      <c r="E301" s="239" t="str">
        <f t="shared" si="4"/>
        <v>08</v>
      </c>
      <c r="F301" s="240" t="s">
        <v>6296</v>
      </c>
    </row>
    <row r="302" spans="1:6" x14ac:dyDescent="0.25">
      <c r="A302" s="242" t="s">
        <v>6403</v>
      </c>
      <c r="B302" s="239" t="s">
        <v>5211</v>
      </c>
      <c r="C302" s="239" t="s">
        <v>3658</v>
      </c>
      <c r="D302" s="239" t="s">
        <v>6404</v>
      </c>
      <c r="E302" s="239" t="str">
        <f t="shared" si="4"/>
        <v>08</v>
      </c>
      <c r="F302" s="239" t="s">
        <v>6296</v>
      </c>
    </row>
    <row r="303" spans="1:6" x14ac:dyDescent="0.25">
      <c r="A303" s="242" t="s">
        <v>6405</v>
      </c>
      <c r="B303" s="240" t="s">
        <v>5232</v>
      </c>
      <c r="C303" s="240" t="s">
        <v>3658</v>
      </c>
      <c r="D303" s="240" t="s">
        <v>6406</v>
      </c>
      <c r="E303" s="239" t="str">
        <f t="shared" si="4"/>
        <v>08</v>
      </c>
      <c r="F303" s="240" t="s">
        <v>6296</v>
      </c>
    </row>
    <row r="304" spans="1:6" x14ac:dyDescent="0.25">
      <c r="A304" s="242" t="s">
        <v>6407</v>
      </c>
      <c r="B304" s="239" t="s">
        <v>4467</v>
      </c>
      <c r="C304" s="239" t="s">
        <v>3658</v>
      </c>
      <c r="D304" s="239" t="s">
        <v>6408</v>
      </c>
      <c r="E304" s="239" t="str">
        <f t="shared" si="4"/>
        <v>08</v>
      </c>
      <c r="F304" s="239" t="s">
        <v>6296</v>
      </c>
    </row>
    <row r="305" spans="1:6" x14ac:dyDescent="0.25">
      <c r="A305" s="242" t="s">
        <v>6409</v>
      </c>
      <c r="B305" s="240" t="s">
        <v>4631</v>
      </c>
      <c r="C305" s="240" t="s">
        <v>3658</v>
      </c>
      <c r="D305" s="240" t="s">
        <v>6410</v>
      </c>
      <c r="E305" s="239" t="str">
        <f t="shared" si="4"/>
        <v>08</v>
      </c>
      <c r="F305" s="240" t="s">
        <v>6296</v>
      </c>
    </row>
    <row r="306" spans="1:6" x14ac:dyDescent="0.25">
      <c r="A306" s="242" t="s">
        <v>6411</v>
      </c>
      <c r="B306" s="239" t="s">
        <v>5270</v>
      </c>
      <c r="C306" s="239" t="s">
        <v>3658</v>
      </c>
      <c r="D306" s="239" t="s">
        <v>6412</v>
      </c>
      <c r="E306" s="239" t="str">
        <f t="shared" si="4"/>
        <v>08</v>
      </c>
      <c r="F306" s="239" t="s">
        <v>6296</v>
      </c>
    </row>
    <row r="307" spans="1:6" x14ac:dyDescent="0.25">
      <c r="A307" s="242" t="s">
        <v>6413</v>
      </c>
      <c r="B307" s="240" t="s">
        <v>4546</v>
      </c>
      <c r="C307" s="240" t="s">
        <v>3658</v>
      </c>
      <c r="D307" s="240" t="s">
        <v>6414</v>
      </c>
      <c r="E307" s="239" t="str">
        <f t="shared" si="4"/>
        <v>08</v>
      </c>
      <c r="F307" s="240" t="s">
        <v>6296</v>
      </c>
    </row>
    <row r="308" spans="1:6" x14ac:dyDescent="0.25">
      <c r="A308" s="242" t="s">
        <v>6415</v>
      </c>
      <c r="B308" s="239" t="s">
        <v>5298</v>
      </c>
      <c r="C308" s="239" t="s">
        <v>3658</v>
      </c>
      <c r="D308" s="239" t="s">
        <v>6416</v>
      </c>
      <c r="E308" s="239" t="str">
        <f t="shared" si="4"/>
        <v>08</v>
      </c>
      <c r="F308" s="239" t="s">
        <v>6296</v>
      </c>
    </row>
    <row r="309" spans="1:6" x14ac:dyDescent="0.25">
      <c r="A309" s="242" t="s">
        <v>6417</v>
      </c>
      <c r="B309" s="240" t="s">
        <v>4021</v>
      </c>
      <c r="C309" s="240" t="s">
        <v>3658</v>
      </c>
      <c r="D309" s="240" t="s">
        <v>6418</v>
      </c>
      <c r="E309" s="239" t="str">
        <f t="shared" si="4"/>
        <v>08</v>
      </c>
      <c r="F309" s="240" t="s">
        <v>6296</v>
      </c>
    </row>
    <row r="310" spans="1:6" x14ac:dyDescent="0.25">
      <c r="A310" s="242" t="s">
        <v>6419</v>
      </c>
      <c r="B310" s="239" t="s">
        <v>5328</v>
      </c>
      <c r="C310" s="239" t="s">
        <v>3658</v>
      </c>
      <c r="D310" s="239" t="s">
        <v>6420</v>
      </c>
      <c r="E310" s="239" t="str">
        <f t="shared" si="4"/>
        <v>08</v>
      </c>
      <c r="F310" s="239" t="s">
        <v>6296</v>
      </c>
    </row>
    <row r="311" spans="1:6" x14ac:dyDescent="0.25">
      <c r="A311" s="242" t="s">
        <v>6421</v>
      </c>
      <c r="B311" s="240" t="s">
        <v>4327</v>
      </c>
      <c r="C311" s="240" t="s">
        <v>3658</v>
      </c>
      <c r="D311" s="240" t="s">
        <v>6422</v>
      </c>
      <c r="E311" s="239" t="str">
        <f t="shared" si="4"/>
        <v>08</v>
      </c>
      <c r="F311" s="240" t="s">
        <v>6296</v>
      </c>
    </row>
    <row r="312" spans="1:6" x14ac:dyDescent="0.25">
      <c r="A312" s="242" t="s">
        <v>6423</v>
      </c>
      <c r="B312" s="239" t="s">
        <v>4175</v>
      </c>
      <c r="C312" s="239" t="s">
        <v>3672</v>
      </c>
      <c r="D312" s="239" t="s">
        <v>4175</v>
      </c>
      <c r="E312" s="239" t="str">
        <f t="shared" si="4"/>
        <v>09</v>
      </c>
      <c r="F312" s="239" t="s">
        <v>6424</v>
      </c>
    </row>
    <row r="313" spans="1:6" x14ac:dyDescent="0.25">
      <c r="A313" s="242" t="s">
        <v>6425</v>
      </c>
      <c r="B313" s="239" t="s">
        <v>4208</v>
      </c>
      <c r="C313" s="239" t="s">
        <v>3672</v>
      </c>
      <c r="D313" s="239" t="s">
        <v>6426</v>
      </c>
      <c r="E313" s="239" t="str">
        <f t="shared" si="4"/>
        <v>09</v>
      </c>
      <c r="F313" s="239" t="s">
        <v>6424</v>
      </c>
    </row>
    <row r="314" spans="1:6" x14ac:dyDescent="0.25">
      <c r="A314" s="242" t="s">
        <v>6427</v>
      </c>
      <c r="B314" s="239" t="s">
        <v>4241</v>
      </c>
      <c r="C314" s="239" t="s">
        <v>3672</v>
      </c>
      <c r="D314" s="239" t="s">
        <v>6428</v>
      </c>
      <c r="E314" s="239" t="str">
        <f t="shared" si="4"/>
        <v>09</v>
      </c>
      <c r="F314" s="239" t="s">
        <v>6424</v>
      </c>
    </row>
    <row r="315" spans="1:6" x14ac:dyDescent="0.25">
      <c r="A315" s="242" t="s">
        <v>6429</v>
      </c>
      <c r="B315" s="239" t="s">
        <v>4150</v>
      </c>
      <c r="C315" s="239" t="s">
        <v>3672</v>
      </c>
      <c r="D315" s="239" t="s">
        <v>6430</v>
      </c>
      <c r="E315" s="239" t="str">
        <f t="shared" si="4"/>
        <v>09</v>
      </c>
      <c r="F315" s="239" t="s">
        <v>6424</v>
      </c>
    </row>
    <row r="316" spans="1:6" x14ac:dyDescent="0.25">
      <c r="A316" s="242" t="s">
        <v>6431</v>
      </c>
      <c r="B316" s="239" t="s">
        <v>4299</v>
      </c>
      <c r="C316" s="239" t="s">
        <v>3672</v>
      </c>
      <c r="D316" s="239" t="s">
        <v>6432</v>
      </c>
      <c r="E316" s="239" t="str">
        <f t="shared" si="4"/>
        <v>09</v>
      </c>
      <c r="F316" s="239" t="s">
        <v>6424</v>
      </c>
    </row>
    <row r="317" spans="1:6" x14ac:dyDescent="0.25">
      <c r="A317" s="242" t="s">
        <v>6433</v>
      </c>
      <c r="B317" s="239" t="s">
        <v>4330</v>
      </c>
      <c r="C317" s="239" t="s">
        <v>3672</v>
      </c>
      <c r="D317" s="239" t="s">
        <v>6434</v>
      </c>
      <c r="E317" s="239" t="str">
        <f t="shared" si="4"/>
        <v>09</v>
      </c>
      <c r="F317" s="239" t="s">
        <v>6424</v>
      </c>
    </row>
    <row r="318" spans="1:6" x14ac:dyDescent="0.25">
      <c r="A318" s="242" t="s">
        <v>6435</v>
      </c>
      <c r="B318" s="239" t="s">
        <v>4365</v>
      </c>
      <c r="C318" s="239" t="s">
        <v>3672</v>
      </c>
      <c r="D318" s="239" t="s">
        <v>6436</v>
      </c>
      <c r="E318" s="239" t="str">
        <f t="shared" si="4"/>
        <v>09</v>
      </c>
      <c r="F318" s="239" t="s">
        <v>6424</v>
      </c>
    </row>
    <row r="319" spans="1:6" x14ac:dyDescent="0.25">
      <c r="A319" s="242" t="s">
        <v>6437</v>
      </c>
      <c r="B319" s="239" t="s">
        <v>4290</v>
      </c>
      <c r="C319" s="239" t="s">
        <v>3672</v>
      </c>
      <c r="D319" s="239" t="s">
        <v>6438</v>
      </c>
      <c r="E319" s="239" t="str">
        <f t="shared" si="4"/>
        <v>09</v>
      </c>
      <c r="F319" s="239" t="s">
        <v>6424</v>
      </c>
    </row>
    <row r="320" spans="1:6" x14ac:dyDescent="0.25">
      <c r="A320" s="242" t="s">
        <v>6439</v>
      </c>
      <c r="B320" s="239" t="s">
        <v>3824</v>
      </c>
      <c r="C320" s="239" t="s">
        <v>3672</v>
      </c>
      <c r="D320" s="239" t="s">
        <v>6440</v>
      </c>
      <c r="E320" s="239" t="str">
        <f t="shared" si="4"/>
        <v>09</v>
      </c>
      <c r="F320" s="239" t="s">
        <v>6424</v>
      </c>
    </row>
    <row r="321" spans="1:6" x14ac:dyDescent="0.25">
      <c r="A321" s="242" t="s">
        <v>6441</v>
      </c>
      <c r="B321" s="240" t="s">
        <v>3864</v>
      </c>
      <c r="C321" s="240" t="s">
        <v>3672</v>
      </c>
      <c r="D321" s="240" t="s">
        <v>6442</v>
      </c>
      <c r="E321" s="239" t="str">
        <f t="shared" si="4"/>
        <v>09</v>
      </c>
      <c r="F321" s="240" t="s">
        <v>6424</v>
      </c>
    </row>
    <row r="322" spans="1:6" x14ac:dyDescent="0.25">
      <c r="A322" s="242" t="s">
        <v>6443</v>
      </c>
      <c r="B322" s="239" t="s">
        <v>3906</v>
      </c>
      <c r="C322" s="239" t="s">
        <v>3672</v>
      </c>
      <c r="D322" s="239" t="s">
        <v>6444</v>
      </c>
      <c r="E322" s="239" t="str">
        <f t="shared" si="4"/>
        <v>09</v>
      </c>
      <c r="F322" s="239" t="s">
        <v>6424</v>
      </c>
    </row>
    <row r="323" spans="1:6" x14ac:dyDescent="0.25">
      <c r="A323" s="242" t="s">
        <v>6445</v>
      </c>
      <c r="B323" s="240" t="s">
        <v>3952</v>
      </c>
      <c r="C323" s="240" t="s">
        <v>3672</v>
      </c>
      <c r="D323" s="240" t="s">
        <v>6446</v>
      </c>
      <c r="E323" s="239" t="str">
        <f t="shared" si="4"/>
        <v>09</v>
      </c>
      <c r="F323" s="240" t="s">
        <v>6424</v>
      </c>
    </row>
    <row r="324" spans="1:6" x14ac:dyDescent="0.25">
      <c r="A324" s="242" t="s">
        <v>6447</v>
      </c>
      <c r="B324" s="239" t="s">
        <v>3996</v>
      </c>
      <c r="C324" s="239" t="s">
        <v>3672</v>
      </c>
      <c r="D324" s="239" t="s">
        <v>6448</v>
      </c>
      <c r="E324" s="239" t="str">
        <f t="shared" si="4"/>
        <v>09</v>
      </c>
      <c r="F324" s="239" t="s">
        <v>6424</v>
      </c>
    </row>
    <row r="325" spans="1:6" x14ac:dyDescent="0.25">
      <c r="A325" s="242" t="s">
        <v>6449</v>
      </c>
      <c r="B325" s="240" t="s">
        <v>4038</v>
      </c>
      <c r="C325" s="240" t="s">
        <v>3672</v>
      </c>
      <c r="D325" s="240" t="s">
        <v>6450</v>
      </c>
      <c r="E325" s="239" t="str">
        <f t="shared" si="4"/>
        <v>09</v>
      </c>
      <c r="F325" s="240" t="s">
        <v>6424</v>
      </c>
    </row>
    <row r="326" spans="1:6" x14ac:dyDescent="0.25">
      <c r="A326" s="242" t="s">
        <v>6451</v>
      </c>
      <c r="B326" s="239" t="s">
        <v>4072</v>
      </c>
      <c r="C326" s="239" t="s">
        <v>3672</v>
      </c>
      <c r="D326" s="239" t="s">
        <v>6452</v>
      </c>
      <c r="E326" s="239" t="str">
        <f t="shared" si="4"/>
        <v>09</v>
      </c>
      <c r="F326" s="239" t="s">
        <v>6424</v>
      </c>
    </row>
    <row r="327" spans="1:6" x14ac:dyDescent="0.25">
      <c r="A327" s="242" t="s">
        <v>6453</v>
      </c>
      <c r="B327" s="240" t="s">
        <v>4106</v>
      </c>
      <c r="C327" s="240" t="s">
        <v>3672</v>
      </c>
      <c r="D327" s="240" t="s">
        <v>6454</v>
      </c>
      <c r="E327" s="239" t="str">
        <f t="shared" si="4"/>
        <v>09</v>
      </c>
      <c r="F327" s="240" t="s">
        <v>6424</v>
      </c>
    </row>
    <row r="328" spans="1:6" x14ac:dyDescent="0.25">
      <c r="A328" s="242" t="s">
        <v>6455</v>
      </c>
      <c r="B328" s="239" t="s">
        <v>4140</v>
      </c>
      <c r="C328" s="239" t="s">
        <v>3672</v>
      </c>
      <c r="D328" s="239" t="s">
        <v>6456</v>
      </c>
      <c r="E328" s="239" t="str">
        <f t="shared" si="4"/>
        <v>09</v>
      </c>
      <c r="F328" s="239" t="s">
        <v>6424</v>
      </c>
    </row>
    <row r="329" spans="1:6" x14ac:dyDescent="0.25">
      <c r="A329" s="242" t="s">
        <v>6457</v>
      </c>
      <c r="B329" s="240" t="s">
        <v>3825</v>
      </c>
      <c r="C329" s="240" t="s">
        <v>3688</v>
      </c>
      <c r="D329" s="240" t="s">
        <v>6458</v>
      </c>
      <c r="E329" s="239" t="str">
        <f t="shared" si="4"/>
        <v>10</v>
      </c>
      <c r="F329" s="240" t="s">
        <v>6459</v>
      </c>
    </row>
    <row r="330" spans="1:6" x14ac:dyDescent="0.25">
      <c r="A330" s="242" t="s">
        <v>6460</v>
      </c>
      <c r="B330" s="239" t="s">
        <v>3865</v>
      </c>
      <c r="C330" s="239" t="s">
        <v>3688</v>
      </c>
      <c r="D330" s="239" t="s">
        <v>6461</v>
      </c>
      <c r="E330" s="239" t="str">
        <f t="shared" si="4"/>
        <v>10</v>
      </c>
      <c r="F330" s="239" t="s">
        <v>6459</v>
      </c>
    </row>
    <row r="331" spans="1:6" x14ac:dyDescent="0.25">
      <c r="A331" s="242" t="s">
        <v>6462</v>
      </c>
      <c r="B331" s="240" t="s">
        <v>3907</v>
      </c>
      <c r="C331" s="240" t="s">
        <v>3688</v>
      </c>
      <c r="D331" s="240" t="s">
        <v>6463</v>
      </c>
      <c r="E331" s="239" t="str">
        <f t="shared" si="4"/>
        <v>10</v>
      </c>
      <c r="F331" s="240" t="s">
        <v>6459</v>
      </c>
    </row>
    <row r="332" spans="1:6" x14ac:dyDescent="0.25">
      <c r="A332" s="242" t="s">
        <v>6464</v>
      </c>
      <c r="B332" s="239" t="s">
        <v>3680</v>
      </c>
      <c r="C332" s="239" t="s">
        <v>3681</v>
      </c>
      <c r="D332" s="239" t="s">
        <v>6465</v>
      </c>
      <c r="E332" s="239" t="str">
        <f t="shared" ref="E332:E395" si="5">LEFT(A332, 2)</f>
        <v>11</v>
      </c>
      <c r="F332" s="239" t="s">
        <v>6459</v>
      </c>
    </row>
    <row r="333" spans="1:6" x14ac:dyDescent="0.25">
      <c r="A333" s="242" t="s">
        <v>6466</v>
      </c>
      <c r="B333" s="240" t="s">
        <v>3826</v>
      </c>
      <c r="C333" s="240" t="s">
        <v>3693</v>
      </c>
      <c r="D333" s="240" t="s">
        <v>6467</v>
      </c>
      <c r="E333" s="239" t="str">
        <f t="shared" si="5"/>
        <v>12</v>
      </c>
      <c r="F333" s="240" t="s">
        <v>5802</v>
      </c>
    </row>
    <row r="334" spans="1:6" x14ac:dyDescent="0.25">
      <c r="A334" s="242" t="s">
        <v>6468</v>
      </c>
      <c r="B334" s="239" t="s">
        <v>3845</v>
      </c>
      <c r="C334" s="239" t="s">
        <v>3693</v>
      </c>
      <c r="D334" s="239" t="s">
        <v>6469</v>
      </c>
      <c r="E334" s="239" t="str">
        <f t="shared" si="5"/>
        <v>12</v>
      </c>
      <c r="F334" s="239" t="s">
        <v>5802</v>
      </c>
    </row>
    <row r="335" spans="1:6" x14ac:dyDescent="0.25">
      <c r="A335" s="242" t="s">
        <v>6470</v>
      </c>
      <c r="B335" s="240" t="s">
        <v>3908</v>
      </c>
      <c r="C335" s="240" t="s">
        <v>3693</v>
      </c>
      <c r="D335" s="240" t="s">
        <v>6471</v>
      </c>
      <c r="E335" s="239" t="str">
        <f t="shared" si="5"/>
        <v>12</v>
      </c>
      <c r="F335" s="240" t="s">
        <v>5802</v>
      </c>
    </row>
    <row r="336" spans="1:6" x14ac:dyDescent="0.25">
      <c r="A336" s="242" t="s">
        <v>6472</v>
      </c>
      <c r="B336" s="239" t="s">
        <v>3953</v>
      </c>
      <c r="C336" s="239" t="s">
        <v>3693</v>
      </c>
      <c r="D336" s="239" t="s">
        <v>6473</v>
      </c>
      <c r="E336" s="239" t="str">
        <f t="shared" si="5"/>
        <v>12</v>
      </c>
      <c r="F336" s="239" t="s">
        <v>5802</v>
      </c>
    </row>
    <row r="337" spans="1:6" x14ac:dyDescent="0.25">
      <c r="A337" s="242" t="s">
        <v>6474</v>
      </c>
      <c r="B337" s="240" t="s">
        <v>3997</v>
      </c>
      <c r="C337" s="240" t="s">
        <v>3693</v>
      </c>
      <c r="D337" s="240" t="s">
        <v>6475</v>
      </c>
      <c r="E337" s="239" t="str">
        <f t="shared" si="5"/>
        <v>12</v>
      </c>
      <c r="F337" s="240" t="s">
        <v>5802</v>
      </c>
    </row>
    <row r="338" spans="1:6" x14ac:dyDescent="0.25">
      <c r="A338" s="242" t="s">
        <v>6476</v>
      </c>
      <c r="B338" s="239" t="s">
        <v>4039</v>
      </c>
      <c r="C338" s="239" t="s">
        <v>3693</v>
      </c>
      <c r="D338" s="239" t="s">
        <v>6477</v>
      </c>
      <c r="E338" s="239" t="str">
        <f t="shared" si="5"/>
        <v>12</v>
      </c>
      <c r="F338" s="239" t="s">
        <v>5802</v>
      </c>
    </row>
    <row r="339" spans="1:6" x14ac:dyDescent="0.25">
      <c r="A339" s="242" t="s">
        <v>6478</v>
      </c>
      <c r="B339" s="240" t="s">
        <v>4069</v>
      </c>
      <c r="C339" s="240" t="s">
        <v>3693</v>
      </c>
      <c r="D339" s="240" t="s">
        <v>6479</v>
      </c>
      <c r="E339" s="239" t="str">
        <f t="shared" si="5"/>
        <v>12</v>
      </c>
      <c r="F339" s="240" t="s">
        <v>5802</v>
      </c>
    </row>
    <row r="340" spans="1:6" x14ac:dyDescent="0.25">
      <c r="A340" s="242" t="s">
        <v>6480</v>
      </c>
      <c r="B340" s="239" t="s">
        <v>4107</v>
      </c>
      <c r="C340" s="239" t="s">
        <v>3693</v>
      </c>
      <c r="D340" s="239" t="s">
        <v>6481</v>
      </c>
      <c r="E340" s="239" t="str">
        <f t="shared" si="5"/>
        <v>12</v>
      </c>
      <c r="F340" s="239" t="s">
        <v>5802</v>
      </c>
    </row>
    <row r="341" spans="1:6" x14ac:dyDescent="0.25">
      <c r="A341" s="242" t="s">
        <v>6482</v>
      </c>
      <c r="B341" s="240" t="s">
        <v>4141</v>
      </c>
      <c r="C341" s="240" t="s">
        <v>3693</v>
      </c>
      <c r="D341" s="240" t="s">
        <v>6483</v>
      </c>
      <c r="E341" s="239" t="str">
        <f t="shared" si="5"/>
        <v>12</v>
      </c>
      <c r="F341" s="240" t="s">
        <v>5802</v>
      </c>
    </row>
    <row r="342" spans="1:6" x14ac:dyDescent="0.25">
      <c r="A342" s="242" t="s">
        <v>6484</v>
      </c>
      <c r="B342" s="239" t="s">
        <v>4130</v>
      </c>
      <c r="C342" s="239" t="s">
        <v>3693</v>
      </c>
      <c r="D342" s="239" t="s">
        <v>6485</v>
      </c>
      <c r="E342" s="239" t="str">
        <f t="shared" si="5"/>
        <v>12</v>
      </c>
      <c r="F342" s="239" t="s">
        <v>5802</v>
      </c>
    </row>
    <row r="343" spans="1:6" x14ac:dyDescent="0.25">
      <c r="A343" s="242" t="s">
        <v>6486</v>
      </c>
      <c r="B343" s="240" t="s">
        <v>4209</v>
      </c>
      <c r="C343" s="240" t="s">
        <v>3693</v>
      </c>
      <c r="D343" s="240" t="s">
        <v>6487</v>
      </c>
      <c r="E343" s="239" t="str">
        <f t="shared" si="5"/>
        <v>12</v>
      </c>
      <c r="F343" s="240" t="s">
        <v>5802</v>
      </c>
    </row>
    <row r="344" spans="1:6" x14ac:dyDescent="0.25">
      <c r="A344" s="242" t="s">
        <v>6488</v>
      </c>
      <c r="B344" s="239" t="s">
        <v>4020</v>
      </c>
      <c r="C344" s="239" t="s">
        <v>3693</v>
      </c>
      <c r="D344" s="239" t="s">
        <v>6489</v>
      </c>
      <c r="E344" s="239" t="str">
        <f t="shared" si="5"/>
        <v>12</v>
      </c>
      <c r="F344" s="239" t="s">
        <v>5802</v>
      </c>
    </row>
    <row r="345" spans="1:6" x14ac:dyDescent="0.25">
      <c r="A345" s="242" t="s">
        <v>6490</v>
      </c>
      <c r="B345" s="240" t="s">
        <v>4267</v>
      </c>
      <c r="C345" s="240" t="s">
        <v>3693</v>
      </c>
      <c r="D345" s="240" t="s">
        <v>6491</v>
      </c>
      <c r="E345" s="239" t="str">
        <f t="shared" si="5"/>
        <v>12</v>
      </c>
      <c r="F345" s="240" t="s">
        <v>5802</v>
      </c>
    </row>
    <row r="346" spans="1:6" x14ac:dyDescent="0.25">
      <c r="A346" s="242" t="s">
        <v>6492</v>
      </c>
      <c r="B346" s="239" t="s">
        <v>4300</v>
      </c>
      <c r="C346" s="239" t="s">
        <v>3693</v>
      </c>
      <c r="D346" s="239" t="s">
        <v>6493</v>
      </c>
      <c r="E346" s="239" t="str">
        <f t="shared" si="5"/>
        <v>12</v>
      </c>
      <c r="F346" s="239" t="s">
        <v>5802</v>
      </c>
    </row>
    <row r="347" spans="1:6" x14ac:dyDescent="0.25">
      <c r="A347" s="242" t="s">
        <v>6494</v>
      </c>
      <c r="B347" s="240" t="s">
        <v>4331</v>
      </c>
      <c r="C347" s="240" t="s">
        <v>3693</v>
      </c>
      <c r="D347" s="240" t="s">
        <v>6495</v>
      </c>
      <c r="E347" s="239" t="str">
        <f t="shared" si="5"/>
        <v>12</v>
      </c>
      <c r="F347" s="240" t="s">
        <v>5802</v>
      </c>
    </row>
    <row r="348" spans="1:6" x14ac:dyDescent="0.25">
      <c r="A348" s="242" t="s">
        <v>6496</v>
      </c>
      <c r="B348" s="239" t="s">
        <v>4366</v>
      </c>
      <c r="C348" s="239" t="s">
        <v>3693</v>
      </c>
      <c r="D348" s="239" t="s">
        <v>6497</v>
      </c>
      <c r="E348" s="239" t="str">
        <f t="shared" si="5"/>
        <v>12</v>
      </c>
      <c r="F348" s="239" t="s">
        <v>5802</v>
      </c>
    </row>
    <row r="349" spans="1:6" x14ac:dyDescent="0.25">
      <c r="A349" s="242" t="s">
        <v>6498</v>
      </c>
      <c r="B349" s="240" t="s">
        <v>4399</v>
      </c>
      <c r="C349" s="240" t="s">
        <v>3693</v>
      </c>
      <c r="D349" s="240" t="s">
        <v>6499</v>
      </c>
      <c r="E349" s="239" t="str">
        <f t="shared" si="5"/>
        <v>12</v>
      </c>
      <c r="F349" s="240" t="s">
        <v>5802</v>
      </c>
    </row>
    <row r="350" spans="1:6" x14ac:dyDescent="0.25">
      <c r="A350" s="242" t="s">
        <v>6500</v>
      </c>
      <c r="B350" s="239" t="s">
        <v>3960</v>
      </c>
      <c r="C350" s="239" t="s">
        <v>3693</v>
      </c>
      <c r="D350" s="239" t="s">
        <v>6501</v>
      </c>
      <c r="E350" s="239" t="str">
        <f t="shared" si="5"/>
        <v>12</v>
      </c>
      <c r="F350" s="239" t="s">
        <v>5802</v>
      </c>
    </row>
    <row r="351" spans="1:6" x14ac:dyDescent="0.25">
      <c r="A351" s="242" t="s">
        <v>6502</v>
      </c>
      <c r="B351" s="240" t="s">
        <v>4454</v>
      </c>
      <c r="C351" s="240" t="s">
        <v>3693</v>
      </c>
      <c r="D351" s="240" t="s">
        <v>6503</v>
      </c>
      <c r="E351" s="239" t="str">
        <f t="shared" si="5"/>
        <v>12</v>
      </c>
      <c r="F351" s="240" t="s">
        <v>5802</v>
      </c>
    </row>
    <row r="352" spans="1:6" x14ac:dyDescent="0.25">
      <c r="A352" s="242" t="s">
        <v>6504</v>
      </c>
      <c r="B352" s="239" t="s">
        <v>4477</v>
      </c>
      <c r="C352" s="239" t="s">
        <v>3693</v>
      </c>
      <c r="D352" s="239" t="s">
        <v>6505</v>
      </c>
      <c r="E352" s="239" t="str">
        <f t="shared" si="5"/>
        <v>12</v>
      </c>
      <c r="F352" s="239" t="s">
        <v>5802</v>
      </c>
    </row>
    <row r="353" spans="1:6" x14ac:dyDescent="0.25">
      <c r="A353" s="242" t="s">
        <v>6506</v>
      </c>
      <c r="B353" s="240" t="s">
        <v>4506</v>
      </c>
      <c r="C353" s="240" t="s">
        <v>3693</v>
      </c>
      <c r="D353" s="240" t="s">
        <v>6507</v>
      </c>
      <c r="E353" s="239" t="str">
        <f t="shared" si="5"/>
        <v>12</v>
      </c>
      <c r="F353" s="240" t="s">
        <v>5802</v>
      </c>
    </row>
    <row r="354" spans="1:6" x14ac:dyDescent="0.25">
      <c r="A354" s="242" t="s">
        <v>6508</v>
      </c>
      <c r="B354" s="239" t="s">
        <v>4528</v>
      </c>
      <c r="C354" s="239" t="s">
        <v>3693</v>
      </c>
      <c r="D354" s="239" t="s">
        <v>6509</v>
      </c>
      <c r="E354" s="239" t="str">
        <f t="shared" si="5"/>
        <v>12</v>
      </c>
      <c r="F354" s="239" t="s">
        <v>5802</v>
      </c>
    </row>
    <row r="355" spans="1:6" x14ac:dyDescent="0.25">
      <c r="A355" s="242" t="s">
        <v>6510</v>
      </c>
      <c r="B355" s="240" t="s">
        <v>4514</v>
      </c>
      <c r="C355" s="240" t="s">
        <v>3693</v>
      </c>
      <c r="D355" s="240" t="s">
        <v>6511</v>
      </c>
      <c r="E355" s="239" t="str">
        <f t="shared" si="5"/>
        <v>12</v>
      </c>
      <c r="F355" s="240" t="s">
        <v>5802</v>
      </c>
    </row>
    <row r="356" spans="1:6" x14ac:dyDescent="0.25">
      <c r="A356" s="242" t="s">
        <v>6512</v>
      </c>
      <c r="B356" s="239" t="s">
        <v>4579</v>
      </c>
      <c r="C356" s="239" t="s">
        <v>3693</v>
      </c>
      <c r="D356" s="239" t="s">
        <v>6513</v>
      </c>
      <c r="E356" s="239" t="str">
        <f t="shared" si="5"/>
        <v>12</v>
      </c>
      <c r="F356" s="239" t="s">
        <v>5802</v>
      </c>
    </row>
    <row r="357" spans="1:6" x14ac:dyDescent="0.25">
      <c r="A357" s="242" t="s">
        <v>6514</v>
      </c>
      <c r="B357" s="240" t="s">
        <v>4602</v>
      </c>
      <c r="C357" s="240" t="s">
        <v>3693</v>
      </c>
      <c r="D357" s="240" t="s">
        <v>6515</v>
      </c>
      <c r="E357" s="239" t="str">
        <f t="shared" si="5"/>
        <v>12</v>
      </c>
      <c r="F357" s="240" t="s">
        <v>5802</v>
      </c>
    </row>
    <row r="358" spans="1:6" x14ac:dyDescent="0.25">
      <c r="A358" s="242" t="s">
        <v>6516</v>
      </c>
      <c r="B358" s="239" t="s">
        <v>4622</v>
      </c>
      <c r="C358" s="239" t="s">
        <v>3693</v>
      </c>
      <c r="D358" s="239" t="s">
        <v>6517</v>
      </c>
      <c r="E358" s="239" t="str">
        <f t="shared" si="5"/>
        <v>12</v>
      </c>
      <c r="F358" s="239" t="s">
        <v>5802</v>
      </c>
    </row>
    <row r="359" spans="1:6" x14ac:dyDescent="0.25">
      <c r="A359" s="242" t="s">
        <v>6518</v>
      </c>
      <c r="B359" s="240" t="s">
        <v>4647</v>
      </c>
      <c r="C359" s="240" t="s">
        <v>3693</v>
      </c>
      <c r="D359" s="240" t="s">
        <v>6519</v>
      </c>
      <c r="E359" s="239" t="str">
        <f t="shared" si="5"/>
        <v>12</v>
      </c>
      <c r="F359" s="240" t="s">
        <v>5802</v>
      </c>
    </row>
    <row r="360" spans="1:6" x14ac:dyDescent="0.25">
      <c r="A360" s="242" t="s">
        <v>6520</v>
      </c>
      <c r="B360" s="239" t="s">
        <v>4052</v>
      </c>
      <c r="C360" s="239" t="s">
        <v>3693</v>
      </c>
      <c r="D360" s="239" t="s">
        <v>6521</v>
      </c>
      <c r="E360" s="239" t="str">
        <f t="shared" si="5"/>
        <v>12</v>
      </c>
      <c r="F360" s="239" t="s">
        <v>5802</v>
      </c>
    </row>
    <row r="361" spans="1:6" x14ac:dyDescent="0.25">
      <c r="A361" s="242" t="s">
        <v>6522</v>
      </c>
      <c r="B361" s="240" t="s">
        <v>4627</v>
      </c>
      <c r="C361" s="240" t="s">
        <v>3693</v>
      </c>
      <c r="D361" s="240" t="s">
        <v>6523</v>
      </c>
      <c r="E361" s="239" t="str">
        <f t="shared" si="5"/>
        <v>12</v>
      </c>
      <c r="F361" s="240" t="s">
        <v>5802</v>
      </c>
    </row>
    <row r="362" spans="1:6" x14ac:dyDescent="0.25">
      <c r="A362" s="242" t="s">
        <v>6524</v>
      </c>
      <c r="B362" s="239" t="s">
        <v>4717</v>
      </c>
      <c r="C362" s="239" t="s">
        <v>3693</v>
      </c>
      <c r="D362" s="239" t="s">
        <v>6525</v>
      </c>
      <c r="E362" s="239" t="str">
        <f t="shared" si="5"/>
        <v>12</v>
      </c>
      <c r="F362" s="239" t="s">
        <v>5802</v>
      </c>
    </row>
    <row r="363" spans="1:6" x14ac:dyDescent="0.25">
      <c r="A363" s="242" t="s">
        <v>6526</v>
      </c>
      <c r="B363" s="240" t="s">
        <v>4349</v>
      </c>
      <c r="C363" s="240" t="s">
        <v>3693</v>
      </c>
      <c r="D363" s="240" t="s">
        <v>6527</v>
      </c>
      <c r="E363" s="239" t="str">
        <f t="shared" si="5"/>
        <v>12</v>
      </c>
      <c r="F363" s="240" t="s">
        <v>5802</v>
      </c>
    </row>
    <row r="364" spans="1:6" x14ac:dyDescent="0.25">
      <c r="A364" s="242" t="s">
        <v>6528</v>
      </c>
      <c r="B364" s="239" t="s">
        <v>4387</v>
      </c>
      <c r="C364" s="239" t="s">
        <v>3693</v>
      </c>
      <c r="D364" s="239" t="s">
        <v>6529</v>
      </c>
      <c r="E364" s="239" t="str">
        <f t="shared" si="5"/>
        <v>12</v>
      </c>
      <c r="F364" s="239" t="s">
        <v>5802</v>
      </c>
    </row>
    <row r="365" spans="1:6" x14ac:dyDescent="0.25">
      <c r="A365" s="242" t="s">
        <v>6530</v>
      </c>
      <c r="B365" s="240" t="s">
        <v>4786</v>
      </c>
      <c r="C365" s="240" t="s">
        <v>3693</v>
      </c>
      <c r="D365" s="240" t="s">
        <v>6531</v>
      </c>
      <c r="E365" s="239" t="str">
        <f t="shared" si="5"/>
        <v>12</v>
      </c>
      <c r="F365" s="240" t="s">
        <v>5802</v>
      </c>
    </row>
    <row r="366" spans="1:6" x14ac:dyDescent="0.25">
      <c r="A366" s="242" t="s">
        <v>6532</v>
      </c>
      <c r="B366" s="239" t="s">
        <v>4397</v>
      </c>
      <c r="C366" s="239" t="s">
        <v>3693</v>
      </c>
      <c r="D366" s="239" t="s">
        <v>6533</v>
      </c>
      <c r="E366" s="239" t="str">
        <f t="shared" si="5"/>
        <v>12</v>
      </c>
      <c r="F366" s="239" t="s">
        <v>5802</v>
      </c>
    </row>
    <row r="367" spans="1:6" x14ac:dyDescent="0.25">
      <c r="A367" s="242" t="s">
        <v>6534</v>
      </c>
      <c r="B367" s="240" t="s">
        <v>4752</v>
      </c>
      <c r="C367" s="240" t="s">
        <v>3693</v>
      </c>
      <c r="D367" s="240" t="s">
        <v>6535</v>
      </c>
      <c r="E367" s="239" t="str">
        <f t="shared" si="5"/>
        <v>12</v>
      </c>
      <c r="F367" s="240" t="s">
        <v>5802</v>
      </c>
    </row>
    <row r="368" spans="1:6" x14ac:dyDescent="0.25">
      <c r="A368" s="242" t="s">
        <v>6536</v>
      </c>
      <c r="B368" s="239" t="s">
        <v>4850</v>
      </c>
      <c r="C368" s="239" t="s">
        <v>3693</v>
      </c>
      <c r="D368" s="239" t="s">
        <v>6537</v>
      </c>
      <c r="E368" s="239" t="str">
        <f t="shared" si="5"/>
        <v>12</v>
      </c>
      <c r="F368" s="239" t="s">
        <v>5802</v>
      </c>
    </row>
    <row r="369" spans="1:6" x14ac:dyDescent="0.25">
      <c r="A369" s="242" t="s">
        <v>6538</v>
      </c>
      <c r="B369" s="240" t="s">
        <v>4869</v>
      </c>
      <c r="C369" s="240" t="s">
        <v>3693</v>
      </c>
      <c r="D369" s="240" t="s">
        <v>6539</v>
      </c>
      <c r="E369" s="239" t="str">
        <f t="shared" si="5"/>
        <v>12</v>
      </c>
      <c r="F369" s="240" t="s">
        <v>5802</v>
      </c>
    </row>
    <row r="370" spans="1:6" x14ac:dyDescent="0.25">
      <c r="A370" s="242" t="s">
        <v>6540</v>
      </c>
      <c r="B370" s="239" t="s">
        <v>4629</v>
      </c>
      <c r="C370" s="239" t="s">
        <v>3693</v>
      </c>
      <c r="D370" s="239" t="s">
        <v>6541</v>
      </c>
      <c r="E370" s="239" t="str">
        <f t="shared" si="5"/>
        <v>12</v>
      </c>
      <c r="F370" s="239" t="s">
        <v>5802</v>
      </c>
    </row>
    <row r="371" spans="1:6" x14ac:dyDescent="0.25">
      <c r="A371" s="242" t="s">
        <v>6542</v>
      </c>
      <c r="B371" s="240" t="s">
        <v>4658</v>
      </c>
      <c r="C371" s="240" t="s">
        <v>3693</v>
      </c>
      <c r="D371" s="240" t="s">
        <v>6543</v>
      </c>
      <c r="E371" s="239" t="str">
        <f t="shared" si="5"/>
        <v>12</v>
      </c>
      <c r="F371" s="240" t="s">
        <v>5802</v>
      </c>
    </row>
    <row r="372" spans="1:6" x14ac:dyDescent="0.25">
      <c r="A372" s="242" t="s">
        <v>6544</v>
      </c>
      <c r="B372" s="239" t="s">
        <v>4930</v>
      </c>
      <c r="C372" s="239" t="s">
        <v>3693</v>
      </c>
      <c r="D372" s="239" t="s">
        <v>6545</v>
      </c>
      <c r="E372" s="239" t="str">
        <f t="shared" si="5"/>
        <v>12</v>
      </c>
      <c r="F372" s="239" t="s">
        <v>5802</v>
      </c>
    </row>
    <row r="373" spans="1:6" x14ac:dyDescent="0.25">
      <c r="A373" s="242" t="s">
        <v>6546</v>
      </c>
      <c r="B373" s="240" t="s">
        <v>4589</v>
      </c>
      <c r="C373" s="240" t="s">
        <v>3693</v>
      </c>
      <c r="D373" s="240" t="s">
        <v>6547</v>
      </c>
      <c r="E373" s="239" t="str">
        <f t="shared" si="5"/>
        <v>12</v>
      </c>
      <c r="F373" s="240" t="s">
        <v>5802</v>
      </c>
    </row>
    <row r="374" spans="1:6" x14ac:dyDescent="0.25">
      <c r="A374" s="242" t="s">
        <v>6548</v>
      </c>
      <c r="B374" s="239" t="s">
        <v>4968</v>
      </c>
      <c r="C374" s="239" t="s">
        <v>3693</v>
      </c>
      <c r="D374" s="239" t="s">
        <v>6549</v>
      </c>
      <c r="E374" s="239" t="str">
        <f t="shared" si="5"/>
        <v>12</v>
      </c>
      <c r="F374" s="239" t="s">
        <v>5802</v>
      </c>
    </row>
    <row r="375" spans="1:6" x14ac:dyDescent="0.25">
      <c r="A375" s="242" t="s">
        <v>6550</v>
      </c>
      <c r="B375" s="240" t="s">
        <v>4989</v>
      </c>
      <c r="C375" s="240" t="s">
        <v>3693</v>
      </c>
      <c r="D375" s="240" t="s">
        <v>6551</v>
      </c>
      <c r="E375" s="239" t="str">
        <f t="shared" si="5"/>
        <v>12</v>
      </c>
      <c r="F375" s="240" t="s">
        <v>5802</v>
      </c>
    </row>
    <row r="376" spans="1:6" x14ac:dyDescent="0.25">
      <c r="A376" s="242" t="s">
        <v>6552</v>
      </c>
      <c r="B376" s="239" t="s">
        <v>4681</v>
      </c>
      <c r="C376" s="239" t="s">
        <v>3693</v>
      </c>
      <c r="D376" s="239" t="s">
        <v>6553</v>
      </c>
      <c r="E376" s="239" t="str">
        <f t="shared" si="5"/>
        <v>12</v>
      </c>
      <c r="F376" s="239" t="s">
        <v>5802</v>
      </c>
    </row>
    <row r="377" spans="1:6" x14ac:dyDescent="0.25">
      <c r="A377" s="242" t="s">
        <v>6554</v>
      </c>
      <c r="B377" s="240" t="s">
        <v>4724</v>
      </c>
      <c r="C377" s="240" t="s">
        <v>3693</v>
      </c>
      <c r="D377" s="240" t="s">
        <v>6555</v>
      </c>
      <c r="E377" s="239" t="str">
        <f t="shared" si="5"/>
        <v>12</v>
      </c>
      <c r="F377" s="240" t="s">
        <v>5802</v>
      </c>
    </row>
    <row r="378" spans="1:6" x14ac:dyDescent="0.25">
      <c r="A378" s="242" t="s">
        <v>6556</v>
      </c>
      <c r="B378" s="239" t="s">
        <v>5042</v>
      </c>
      <c r="C378" s="239" t="s">
        <v>3693</v>
      </c>
      <c r="D378" s="239" t="s">
        <v>6557</v>
      </c>
      <c r="E378" s="239" t="str">
        <f t="shared" si="5"/>
        <v>12</v>
      </c>
      <c r="F378" s="239" t="s">
        <v>5802</v>
      </c>
    </row>
    <row r="379" spans="1:6" x14ac:dyDescent="0.25">
      <c r="A379" s="242" t="s">
        <v>6558</v>
      </c>
      <c r="B379" s="240" t="s">
        <v>5062</v>
      </c>
      <c r="C379" s="240" t="s">
        <v>3693</v>
      </c>
      <c r="D379" s="240" t="s">
        <v>6559</v>
      </c>
      <c r="E379" s="239" t="str">
        <f t="shared" si="5"/>
        <v>12</v>
      </c>
      <c r="F379" s="240" t="s">
        <v>5802</v>
      </c>
    </row>
    <row r="380" spans="1:6" x14ac:dyDescent="0.25">
      <c r="A380" s="242" t="s">
        <v>6560</v>
      </c>
      <c r="B380" s="239" t="s">
        <v>4165</v>
      </c>
      <c r="C380" s="239" t="s">
        <v>3693</v>
      </c>
      <c r="D380" s="239" t="s">
        <v>6561</v>
      </c>
      <c r="E380" s="239" t="str">
        <f t="shared" si="5"/>
        <v>12</v>
      </c>
      <c r="F380" s="239" t="s">
        <v>5802</v>
      </c>
    </row>
    <row r="381" spans="1:6" x14ac:dyDescent="0.25">
      <c r="A381" s="242" t="s">
        <v>6562</v>
      </c>
      <c r="B381" s="240" t="s">
        <v>5098</v>
      </c>
      <c r="C381" s="240" t="s">
        <v>3693</v>
      </c>
      <c r="D381" s="240" t="s">
        <v>6563</v>
      </c>
      <c r="E381" s="239" t="str">
        <f t="shared" si="5"/>
        <v>12</v>
      </c>
      <c r="F381" s="240" t="s">
        <v>5802</v>
      </c>
    </row>
    <row r="382" spans="1:6" x14ac:dyDescent="0.25">
      <c r="A382" s="242" t="s">
        <v>6564</v>
      </c>
      <c r="B382" s="239" t="s">
        <v>5116</v>
      </c>
      <c r="C382" s="239" t="s">
        <v>3693</v>
      </c>
      <c r="D382" s="239" t="s">
        <v>6565</v>
      </c>
      <c r="E382" s="239" t="str">
        <f t="shared" si="5"/>
        <v>12</v>
      </c>
      <c r="F382" s="239" t="s">
        <v>5802</v>
      </c>
    </row>
    <row r="383" spans="1:6" x14ac:dyDescent="0.25">
      <c r="A383" s="242" t="s">
        <v>6566</v>
      </c>
      <c r="B383" s="240" t="s">
        <v>5139</v>
      </c>
      <c r="C383" s="240" t="s">
        <v>3693</v>
      </c>
      <c r="D383" s="240" t="s">
        <v>6567</v>
      </c>
      <c r="E383" s="239" t="str">
        <f t="shared" si="5"/>
        <v>12</v>
      </c>
      <c r="F383" s="240" t="s">
        <v>5802</v>
      </c>
    </row>
    <row r="384" spans="1:6" x14ac:dyDescent="0.25">
      <c r="A384" s="242" t="s">
        <v>6568</v>
      </c>
      <c r="B384" s="239" t="s">
        <v>5156</v>
      </c>
      <c r="C384" s="239" t="s">
        <v>3693</v>
      </c>
      <c r="D384" s="239" t="s">
        <v>6569</v>
      </c>
      <c r="E384" s="239" t="str">
        <f t="shared" si="5"/>
        <v>12</v>
      </c>
      <c r="F384" s="239" t="s">
        <v>5802</v>
      </c>
    </row>
    <row r="385" spans="1:6" x14ac:dyDescent="0.25">
      <c r="A385" s="242" t="s">
        <v>6570</v>
      </c>
      <c r="B385" s="240" t="s">
        <v>4662</v>
      </c>
      <c r="C385" s="240" t="s">
        <v>3693</v>
      </c>
      <c r="D385" s="240" t="s">
        <v>6571</v>
      </c>
      <c r="E385" s="239" t="str">
        <f t="shared" si="5"/>
        <v>12</v>
      </c>
      <c r="F385" s="240" t="s">
        <v>5802</v>
      </c>
    </row>
    <row r="386" spans="1:6" x14ac:dyDescent="0.25">
      <c r="A386" s="242" t="s">
        <v>6572</v>
      </c>
      <c r="B386" s="239" t="s">
        <v>4942</v>
      </c>
      <c r="C386" s="239" t="s">
        <v>3693</v>
      </c>
      <c r="D386" s="239" t="s">
        <v>6573</v>
      </c>
      <c r="E386" s="239" t="str">
        <f t="shared" si="5"/>
        <v>12</v>
      </c>
      <c r="F386" s="239" t="s">
        <v>5802</v>
      </c>
    </row>
    <row r="387" spans="1:6" x14ac:dyDescent="0.25">
      <c r="A387" s="242" t="s">
        <v>6574</v>
      </c>
      <c r="B387" s="240" t="s">
        <v>5212</v>
      </c>
      <c r="C387" s="240" t="s">
        <v>3693</v>
      </c>
      <c r="D387" s="240" t="s">
        <v>6575</v>
      </c>
      <c r="E387" s="239" t="str">
        <f t="shared" si="5"/>
        <v>12</v>
      </c>
      <c r="F387" s="240" t="s">
        <v>5802</v>
      </c>
    </row>
    <row r="388" spans="1:6" x14ac:dyDescent="0.25">
      <c r="A388" s="242" t="s">
        <v>6576</v>
      </c>
      <c r="B388" s="239" t="s">
        <v>5233</v>
      </c>
      <c r="C388" s="239" t="s">
        <v>3693</v>
      </c>
      <c r="D388" s="239" t="s">
        <v>6577</v>
      </c>
      <c r="E388" s="239" t="str">
        <f t="shared" si="5"/>
        <v>12</v>
      </c>
      <c r="F388" s="239" t="s">
        <v>5802</v>
      </c>
    </row>
    <row r="389" spans="1:6" x14ac:dyDescent="0.25">
      <c r="A389" s="242" t="s">
        <v>6578</v>
      </c>
      <c r="B389" s="240" t="s">
        <v>5246</v>
      </c>
      <c r="C389" s="240" t="s">
        <v>3693</v>
      </c>
      <c r="D389" s="240" t="s">
        <v>6579</v>
      </c>
      <c r="E389" s="239" t="str">
        <f t="shared" si="5"/>
        <v>12</v>
      </c>
      <c r="F389" s="240" t="s">
        <v>5802</v>
      </c>
    </row>
    <row r="390" spans="1:6" x14ac:dyDescent="0.25">
      <c r="A390" s="242" t="s">
        <v>6580</v>
      </c>
      <c r="B390" s="239" t="s">
        <v>5258</v>
      </c>
      <c r="C390" s="239" t="s">
        <v>3693</v>
      </c>
      <c r="D390" s="239" t="s">
        <v>6581</v>
      </c>
      <c r="E390" s="239" t="str">
        <f t="shared" si="5"/>
        <v>12</v>
      </c>
      <c r="F390" s="239" t="s">
        <v>5802</v>
      </c>
    </row>
    <row r="391" spans="1:6" x14ac:dyDescent="0.25">
      <c r="A391" s="242" t="s">
        <v>6582</v>
      </c>
      <c r="B391" s="240" t="s">
        <v>5271</v>
      </c>
      <c r="C391" s="240" t="s">
        <v>3693</v>
      </c>
      <c r="D391" s="240" t="s">
        <v>6583</v>
      </c>
      <c r="E391" s="239" t="str">
        <f t="shared" si="5"/>
        <v>12</v>
      </c>
      <c r="F391" s="240" t="s">
        <v>5802</v>
      </c>
    </row>
    <row r="392" spans="1:6" x14ac:dyDescent="0.25">
      <c r="A392" s="242" t="s">
        <v>6584</v>
      </c>
      <c r="B392" s="239" t="s">
        <v>5001</v>
      </c>
      <c r="C392" s="239" t="s">
        <v>3693</v>
      </c>
      <c r="D392" s="239" t="s">
        <v>6585</v>
      </c>
      <c r="E392" s="239" t="str">
        <f t="shared" si="5"/>
        <v>12</v>
      </c>
      <c r="F392" s="239" t="s">
        <v>5802</v>
      </c>
    </row>
    <row r="393" spans="1:6" x14ac:dyDescent="0.25">
      <c r="A393" s="242" t="s">
        <v>6586</v>
      </c>
      <c r="B393" s="240" t="s">
        <v>5299</v>
      </c>
      <c r="C393" s="240" t="s">
        <v>3693</v>
      </c>
      <c r="D393" s="240" t="s">
        <v>6587</v>
      </c>
      <c r="E393" s="239" t="str">
        <f t="shared" si="5"/>
        <v>12</v>
      </c>
      <c r="F393" s="240" t="s">
        <v>5802</v>
      </c>
    </row>
    <row r="394" spans="1:6" x14ac:dyDescent="0.25">
      <c r="A394" s="242" t="s">
        <v>6588</v>
      </c>
      <c r="B394" s="239" t="s">
        <v>5056</v>
      </c>
      <c r="C394" s="239" t="s">
        <v>3693</v>
      </c>
      <c r="D394" s="239" t="s">
        <v>6589</v>
      </c>
      <c r="E394" s="239" t="str">
        <f t="shared" si="5"/>
        <v>12</v>
      </c>
      <c r="F394" s="239" t="s">
        <v>5802</v>
      </c>
    </row>
    <row r="395" spans="1:6" x14ac:dyDescent="0.25">
      <c r="A395" s="242" t="s">
        <v>6590</v>
      </c>
      <c r="B395" s="240" t="s">
        <v>4487</v>
      </c>
      <c r="C395" s="240" t="s">
        <v>3693</v>
      </c>
      <c r="D395" s="240" t="s">
        <v>6591</v>
      </c>
      <c r="E395" s="239" t="str">
        <f t="shared" si="5"/>
        <v>12</v>
      </c>
      <c r="F395" s="240" t="s">
        <v>5802</v>
      </c>
    </row>
    <row r="396" spans="1:6" x14ac:dyDescent="0.25">
      <c r="A396" s="242" t="s">
        <v>6592</v>
      </c>
      <c r="B396" s="239" t="s">
        <v>5344</v>
      </c>
      <c r="C396" s="239" t="s">
        <v>3693</v>
      </c>
      <c r="D396" s="239" t="s">
        <v>6593</v>
      </c>
      <c r="E396" s="239" t="str">
        <f t="shared" ref="E396:E459" si="6">LEFT(A396, 2)</f>
        <v>12</v>
      </c>
      <c r="F396" s="239" t="s">
        <v>5802</v>
      </c>
    </row>
    <row r="397" spans="1:6" x14ac:dyDescent="0.25">
      <c r="A397" s="242" t="s">
        <v>6594</v>
      </c>
      <c r="B397" s="240" t="s">
        <v>5360</v>
      </c>
      <c r="C397" s="240" t="s">
        <v>3693</v>
      </c>
      <c r="D397" s="240" t="s">
        <v>6595</v>
      </c>
      <c r="E397" s="239" t="str">
        <f t="shared" si="6"/>
        <v>12</v>
      </c>
      <c r="F397" s="240" t="s">
        <v>5802</v>
      </c>
    </row>
    <row r="398" spans="1:6" x14ac:dyDescent="0.25">
      <c r="A398" s="242" t="s">
        <v>6596</v>
      </c>
      <c r="B398" s="239" t="s">
        <v>5377</v>
      </c>
      <c r="C398" s="239" t="s">
        <v>3693</v>
      </c>
      <c r="D398" s="239" t="s">
        <v>6597</v>
      </c>
      <c r="E398" s="239" t="str">
        <f t="shared" si="6"/>
        <v>12</v>
      </c>
      <c r="F398" s="239" t="s">
        <v>5802</v>
      </c>
    </row>
    <row r="399" spans="1:6" x14ac:dyDescent="0.25">
      <c r="A399" s="242" t="s">
        <v>6598</v>
      </c>
      <c r="B399" s="240" t="s">
        <v>4021</v>
      </c>
      <c r="C399" s="240" t="s">
        <v>3693</v>
      </c>
      <c r="D399" s="240" t="s">
        <v>6599</v>
      </c>
      <c r="E399" s="239" t="str">
        <f t="shared" si="6"/>
        <v>12</v>
      </c>
      <c r="F399" s="240" t="s">
        <v>5802</v>
      </c>
    </row>
    <row r="400" spans="1:6" x14ac:dyDescent="0.25">
      <c r="A400" s="242" t="s">
        <v>6600</v>
      </c>
      <c r="B400" s="239" t="s">
        <v>3827</v>
      </c>
      <c r="C400" s="239" t="s">
        <v>3698</v>
      </c>
      <c r="D400" s="239" t="s">
        <v>6601</v>
      </c>
      <c r="E400" s="239" t="str">
        <f t="shared" si="6"/>
        <v>13</v>
      </c>
      <c r="F400" s="239" t="s">
        <v>5802</v>
      </c>
    </row>
    <row r="401" spans="1:6" x14ac:dyDescent="0.25">
      <c r="A401" s="242" t="s">
        <v>6602</v>
      </c>
      <c r="B401" s="240" t="s">
        <v>3866</v>
      </c>
      <c r="C401" s="240" t="s">
        <v>3698</v>
      </c>
      <c r="D401" s="240" t="s">
        <v>6603</v>
      </c>
      <c r="E401" s="239" t="str">
        <f t="shared" si="6"/>
        <v>13</v>
      </c>
      <c r="F401" s="240" t="s">
        <v>5802</v>
      </c>
    </row>
    <row r="402" spans="1:6" x14ac:dyDescent="0.25">
      <c r="A402" s="242" t="s">
        <v>6604</v>
      </c>
      <c r="B402" s="239" t="s">
        <v>3909</v>
      </c>
      <c r="C402" s="239" t="s">
        <v>3698</v>
      </c>
      <c r="D402" s="239" t="s">
        <v>6605</v>
      </c>
      <c r="E402" s="239" t="str">
        <f t="shared" si="6"/>
        <v>13</v>
      </c>
      <c r="F402" s="239" t="s">
        <v>5802</v>
      </c>
    </row>
    <row r="403" spans="1:6" x14ac:dyDescent="0.25">
      <c r="A403" s="242" t="s">
        <v>6606</v>
      </c>
      <c r="B403" s="240" t="s">
        <v>3845</v>
      </c>
      <c r="C403" s="240" t="s">
        <v>3698</v>
      </c>
      <c r="D403" s="240" t="s">
        <v>6607</v>
      </c>
      <c r="E403" s="239" t="str">
        <f t="shared" si="6"/>
        <v>13</v>
      </c>
      <c r="F403" s="240" t="s">
        <v>5802</v>
      </c>
    </row>
    <row r="404" spans="1:6" x14ac:dyDescent="0.25">
      <c r="A404" s="242" t="s">
        <v>6608</v>
      </c>
      <c r="B404" s="239" t="s">
        <v>3858</v>
      </c>
      <c r="C404" s="239" t="s">
        <v>3698</v>
      </c>
      <c r="D404" s="239" t="s">
        <v>6609</v>
      </c>
      <c r="E404" s="239" t="str">
        <f t="shared" si="6"/>
        <v>13</v>
      </c>
      <c r="F404" s="239" t="s">
        <v>5802</v>
      </c>
    </row>
    <row r="405" spans="1:6" x14ac:dyDescent="0.25">
      <c r="A405" s="242" t="s">
        <v>6610</v>
      </c>
      <c r="B405" s="240" t="s">
        <v>4040</v>
      </c>
      <c r="C405" s="240" t="s">
        <v>3698</v>
      </c>
      <c r="D405" s="240" t="s">
        <v>6611</v>
      </c>
      <c r="E405" s="239" t="str">
        <f t="shared" si="6"/>
        <v>13</v>
      </c>
      <c r="F405" s="240" t="s">
        <v>5802</v>
      </c>
    </row>
    <row r="406" spans="1:6" x14ac:dyDescent="0.25">
      <c r="A406" s="242" t="s">
        <v>6612</v>
      </c>
      <c r="B406" s="239" t="s">
        <v>4073</v>
      </c>
      <c r="C406" s="239" t="s">
        <v>3698</v>
      </c>
      <c r="D406" s="239" t="s">
        <v>6613</v>
      </c>
      <c r="E406" s="239" t="str">
        <f t="shared" si="6"/>
        <v>13</v>
      </c>
      <c r="F406" s="239" t="s">
        <v>5802</v>
      </c>
    </row>
    <row r="407" spans="1:6" x14ac:dyDescent="0.25">
      <c r="A407" s="242" t="s">
        <v>6614</v>
      </c>
      <c r="B407" s="240" t="s">
        <v>4108</v>
      </c>
      <c r="C407" s="240" t="s">
        <v>3698</v>
      </c>
      <c r="D407" s="240" t="s">
        <v>6615</v>
      </c>
      <c r="E407" s="239" t="str">
        <f t="shared" si="6"/>
        <v>13</v>
      </c>
      <c r="F407" s="240" t="s">
        <v>5802</v>
      </c>
    </row>
    <row r="408" spans="1:6" x14ac:dyDescent="0.25">
      <c r="A408" s="242" t="s">
        <v>6616</v>
      </c>
      <c r="B408" s="239" t="s">
        <v>4142</v>
      </c>
      <c r="C408" s="239" t="s">
        <v>3698</v>
      </c>
      <c r="D408" s="239" t="s">
        <v>6617</v>
      </c>
      <c r="E408" s="239" t="str">
        <f t="shared" si="6"/>
        <v>13</v>
      </c>
      <c r="F408" s="239" t="s">
        <v>5802</v>
      </c>
    </row>
    <row r="409" spans="1:6" x14ac:dyDescent="0.25">
      <c r="A409" s="242" t="s">
        <v>6618</v>
      </c>
      <c r="B409" s="240" t="s">
        <v>4176</v>
      </c>
      <c r="C409" s="240" t="s">
        <v>3698</v>
      </c>
      <c r="D409" s="240" t="s">
        <v>6619</v>
      </c>
      <c r="E409" s="239" t="str">
        <f t="shared" si="6"/>
        <v>13</v>
      </c>
      <c r="F409" s="240" t="s">
        <v>5802</v>
      </c>
    </row>
    <row r="410" spans="1:6" x14ac:dyDescent="0.25">
      <c r="A410" s="242" t="s">
        <v>6620</v>
      </c>
      <c r="B410" s="239" t="s">
        <v>3947</v>
      </c>
      <c r="C410" s="239" t="s">
        <v>3698</v>
      </c>
      <c r="D410" s="239" t="s">
        <v>6621</v>
      </c>
      <c r="E410" s="239" t="str">
        <f t="shared" si="6"/>
        <v>13</v>
      </c>
      <c r="F410" s="239" t="s">
        <v>5802</v>
      </c>
    </row>
    <row r="411" spans="1:6" x14ac:dyDescent="0.25">
      <c r="A411" s="242" t="s">
        <v>6622</v>
      </c>
      <c r="B411" s="240" t="s">
        <v>4242</v>
      </c>
      <c r="C411" s="240" t="s">
        <v>3698</v>
      </c>
      <c r="D411" s="240" t="s">
        <v>6623</v>
      </c>
      <c r="E411" s="239" t="str">
        <f t="shared" si="6"/>
        <v>13</v>
      </c>
      <c r="F411" s="240" t="s">
        <v>5802</v>
      </c>
    </row>
    <row r="412" spans="1:6" x14ac:dyDescent="0.25">
      <c r="A412" s="242" t="s">
        <v>6624</v>
      </c>
      <c r="B412" s="239" t="s">
        <v>4268</v>
      </c>
      <c r="C412" s="239" t="s">
        <v>3698</v>
      </c>
      <c r="D412" s="239" t="s">
        <v>6625</v>
      </c>
      <c r="E412" s="239" t="str">
        <f t="shared" si="6"/>
        <v>13</v>
      </c>
      <c r="F412" s="239" t="s">
        <v>5802</v>
      </c>
    </row>
    <row r="413" spans="1:6" x14ac:dyDescent="0.25">
      <c r="A413" s="242" t="s">
        <v>6626</v>
      </c>
      <c r="B413" s="240" t="s">
        <v>4301</v>
      </c>
      <c r="C413" s="240" t="s">
        <v>3698</v>
      </c>
      <c r="D413" s="240" t="s">
        <v>6627</v>
      </c>
      <c r="E413" s="239" t="str">
        <f t="shared" si="6"/>
        <v>13</v>
      </c>
      <c r="F413" s="240" t="s">
        <v>5802</v>
      </c>
    </row>
    <row r="414" spans="1:6" x14ac:dyDescent="0.25">
      <c r="A414" s="242" t="s">
        <v>6628</v>
      </c>
      <c r="B414" s="239" t="s">
        <v>4092</v>
      </c>
      <c r="C414" s="239" t="s">
        <v>3698</v>
      </c>
      <c r="D414" s="239" t="s">
        <v>6629</v>
      </c>
      <c r="E414" s="239" t="str">
        <f t="shared" si="6"/>
        <v>13</v>
      </c>
      <c r="F414" s="239" t="s">
        <v>5802</v>
      </c>
    </row>
    <row r="415" spans="1:6" x14ac:dyDescent="0.25">
      <c r="A415" s="242" t="s">
        <v>6630</v>
      </c>
      <c r="B415" s="240" t="s">
        <v>4367</v>
      </c>
      <c r="C415" s="240" t="s">
        <v>3698</v>
      </c>
      <c r="D415" s="240" t="s">
        <v>6631</v>
      </c>
      <c r="E415" s="239" t="str">
        <f t="shared" si="6"/>
        <v>13</v>
      </c>
      <c r="F415" s="240" t="s">
        <v>5802</v>
      </c>
    </row>
    <row r="416" spans="1:6" x14ac:dyDescent="0.25">
      <c r="A416" s="242" t="s">
        <v>6632</v>
      </c>
      <c r="B416" s="239" t="s">
        <v>4090</v>
      </c>
      <c r="C416" s="239" t="s">
        <v>3698</v>
      </c>
      <c r="D416" s="239" t="s">
        <v>6633</v>
      </c>
      <c r="E416" s="239" t="str">
        <f t="shared" si="6"/>
        <v>13</v>
      </c>
      <c r="F416" s="239" t="s">
        <v>5802</v>
      </c>
    </row>
    <row r="417" spans="1:6" x14ac:dyDescent="0.25">
      <c r="A417" s="242" t="s">
        <v>6634</v>
      </c>
      <c r="B417" s="240" t="s">
        <v>4427</v>
      </c>
      <c r="C417" s="240" t="s">
        <v>3698</v>
      </c>
      <c r="D417" s="240" t="s">
        <v>6635</v>
      </c>
      <c r="E417" s="239" t="str">
        <f t="shared" si="6"/>
        <v>13</v>
      </c>
      <c r="F417" s="240" t="s">
        <v>5802</v>
      </c>
    </row>
    <row r="418" spans="1:6" x14ac:dyDescent="0.25">
      <c r="A418" s="242" t="s">
        <v>6636</v>
      </c>
      <c r="B418" s="239" t="s">
        <v>4069</v>
      </c>
      <c r="C418" s="239" t="s">
        <v>3698</v>
      </c>
      <c r="D418" s="239" t="s">
        <v>6637</v>
      </c>
      <c r="E418" s="239" t="str">
        <f t="shared" si="6"/>
        <v>13</v>
      </c>
      <c r="F418" s="239" t="s">
        <v>5802</v>
      </c>
    </row>
    <row r="419" spans="1:6" x14ac:dyDescent="0.25">
      <c r="A419" s="242" t="s">
        <v>6638</v>
      </c>
      <c r="B419" s="240" t="s">
        <v>3971</v>
      </c>
      <c r="C419" s="240" t="s">
        <v>3698</v>
      </c>
      <c r="D419" s="240" t="s">
        <v>6639</v>
      </c>
      <c r="E419" s="239" t="str">
        <f t="shared" si="6"/>
        <v>13</v>
      </c>
      <c r="F419" s="240" t="s">
        <v>5802</v>
      </c>
    </row>
    <row r="420" spans="1:6" x14ac:dyDescent="0.25">
      <c r="A420" s="242" t="s">
        <v>6640</v>
      </c>
      <c r="B420" s="239" t="s">
        <v>4507</v>
      </c>
      <c r="C420" s="239" t="s">
        <v>3698</v>
      </c>
      <c r="D420" s="239" t="s">
        <v>6641</v>
      </c>
      <c r="E420" s="239" t="str">
        <f t="shared" si="6"/>
        <v>13</v>
      </c>
      <c r="F420" s="239" t="s">
        <v>5802</v>
      </c>
    </row>
    <row r="421" spans="1:6" x14ac:dyDescent="0.25">
      <c r="A421" s="242" t="s">
        <v>6642</v>
      </c>
      <c r="B421" s="240" t="s">
        <v>3880</v>
      </c>
      <c r="C421" s="240" t="s">
        <v>3698</v>
      </c>
      <c r="D421" s="240" t="s">
        <v>6643</v>
      </c>
      <c r="E421" s="239" t="str">
        <f t="shared" si="6"/>
        <v>13</v>
      </c>
      <c r="F421" s="240" t="s">
        <v>5802</v>
      </c>
    </row>
    <row r="422" spans="1:6" x14ac:dyDescent="0.25">
      <c r="A422" s="242" t="s">
        <v>6644</v>
      </c>
      <c r="B422" s="239" t="s">
        <v>4553</v>
      </c>
      <c r="C422" s="239" t="s">
        <v>3698</v>
      </c>
      <c r="D422" s="239" t="s">
        <v>6645</v>
      </c>
      <c r="E422" s="239" t="str">
        <f t="shared" si="6"/>
        <v>13</v>
      </c>
      <c r="F422" s="239" t="s">
        <v>5802</v>
      </c>
    </row>
    <row r="423" spans="1:6" x14ac:dyDescent="0.25">
      <c r="A423" s="242" t="s">
        <v>6646</v>
      </c>
      <c r="B423" s="240" t="s">
        <v>4580</v>
      </c>
      <c r="C423" s="240" t="s">
        <v>3698</v>
      </c>
      <c r="D423" s="240" t="s">
        <v>6647</v>
      </c>
      <c r="E423" s="239" t="str">
        <f t="shared" si="6"/>
        <v>13</v>
      </c>
      <c r="F423" s="240" t="s">
        <v>5802</v>
      </c>
    </row>
    <row r="424" spans="1:6" x14ac:dyDescent="0.25">
      <c r="A424" s="242" t="s">
        <v>6648</v>
      </c>
      <c r="B424" s="239" t="s">
        <v>4460</v>
      </c>
      <c r="C424" s="239" t="s">
        <v>3698</v>
      </c>
      <c r="D424" s="239" t="s">
        <v>6649</v>
      </c>
      <c r="E424" s="239" t="str">
        <f t="shared" si="6"/>
        <v>13</v>
      </c>
      <c r="F424" s="239" t="s">
        <v>5802</v>
      </c>
    </row>
    <row r="425" spans="1:6" x14ac:dyDescent="0.25">
      <c r="A425" s="242" t="s">
        <v>6650</v>
      </c>
      <c r="B425" s="240" t="s">
        <v>4623</v>
      </c>
      <c r="C425" s="240" t="s">
        <v>3698</v>
      </c>
      <c r="D425" s="240" t="s">
        <v>6651</v>
      </c>
      <c r="E425" s="239" t="str">
        <f t="shared" si="6"/>
        <v>13</v>
      </c>
      <c r="F425" s="240" t="s">
        <v>5802</v>
      </c>
    </row>
    <row r="426" spans="1:6" x14ac:dyDescent="0.25">
      <c r="A426" s="242" t="s">
        <v>6652</v>
      </c>
      <c r="B426" s="239" t="s">
        <v>4648</v>
      </c>
      <c r="C426" s="239" t="s">
        <v>3698</v>
      </c>
      <c r="D426" s="239" t="s">
        <v>6653</v>
      </c>
      <c r="E426" s="239" t="str">
        <f t="shared" si="6"/>
        <v>13</v>
      </c>
      <c r="F426" s="239" t="s">
        <v>5802</v>
      </c>
    </row>
    <row r="427" spans="1:6" x14ac:dyDescent="0.25">
      <c r="A427" s="242" t="s">
        <v>6654</v>
      </c>
      <c r="B427" s="240" t="s">
        <v>4170</v>
      </c>
      <c r="C427" s="240" t="s">
        <v>3698</v>
      </c>
      <c r="D427" s="240" t="s">
        <v>6655</v>
      </c>
      <c r="E427" s="239" t="str">
        <f t="shared" si="6"/>
        <v>13</v>
      </c>
      <c r="F427" s="240" t="s">
        <v>5802</v>
      </c>
    </row>
    <row r="428" spans="1:6" x14ac:dyDescent="0.25">
      <c r="A428" s="242" t="s">
        <v>6656</v>
      </c>
      <c r="B428" s="239" t="s">
        <v>4249</v>
      </c>
      <c r="C428" s="239" t="s">
        <v>3698</v>
      </c>
      <c r="D428" s="239" t="s">
        <v>6657</v>
      </c>
      <c r="E428" s="239" t="str">
        <f t="shared" si="6"/>
        <v>13</v>
      </c>
      <c r="F428" s="239" t="s">
        <v>5802</v>
      </c>
    </row>
    <row r="429" spans="1:6" x14ac:dyDescent="0.25">
      <c r="A429" s="242" t="s">
        <v>6658</v>
      </c>
      <c r="B429" s="240" t="s">
        <v>4130</v>
      </c>
      <c r="C429" s="240" t="s">
        <v>3698</v>
      </c>
      <c r="D429" s="240" t="s">
        <v>6659</v>
      </c>
      <c r="E429" s="239" t="str">
        <f t="shared" si="6"/>
        <v>13</v>
      </c>
      <c r="F429" s="240" t="s">
        <v>5802</v>
      </c>
    </row>
    <row r="430" spans="1:6" x14ac:dyDescent="0.25">
      <c r="A430" s="242" t="s">
        <v>6660</v>
      </c>
      <c r="B430" s="239" t="s">
        <v>4531</v>
      </c>
      <c r="C430" s="239" t="s">
        <v>3698</v>
      </c>
      <c r="D430" s="239" t="s">
        <v>6661</v>
      </c>
      <c r="E430" s="239" t="str">
        <f t="shared" si="6"/>
        <v>13</v>
      </c>
      <c r="F430" s="239" t="s">
        <v>5802</v>
      </c>
    </row>
    <row r="431" spans="1:6" x14ac:dyDescent="0.25">
      <c r="A431" s="242" t="s">
        <v>6662</v>
      </c>
      <c r="B431" s="240" t="s">
        <v>4761</v>
      </c>
      <c r="C431" s="240" t="s">
        <v>3698</v>
      </c>
      <c r="D431" s="240" t="s">
        <v>6663</v>
      </c>
      <c r="E431" s="239" t="str">
        <f t="shared" si="6"/>
        <v>13</v>
      </c>
      <c r="F431" s="240" t="s">
        <v>5802</v>
      </c>
    </row>
    <row r="432" spans="1:6" x14ac:dyDescent="0.25">
      <c r="A432" s="242" t="s">
        <v>6664</v>
      </c>
      <c r="B432" s="239" t="s">
        <v>4787</v>
      </c>
      <c r="C432" s="239" t="s">
        <v>3698</v>
      </c>
      <c r="D432" s="239" t="s">
        <v>6665</v>
      </c>
      <c r="E432" s="239" t="str">
        <f t="shared" si="6"/>
        <v>13</v>
      </c>
      <c r="F432" s="239" t="s">
        <v>5802</v>
      </c>
    </row>
    <row r="433" spans="1:6" x14ac:dyDescent="0.25">
      <c r="A433" s="242" t="s">
        <v>6666</v>
      </c>
      <c r="B433" s="240" t="s">
        <v>4360</v>
      </c>
      <c r="C433" s="240" t="s">
        <v>3698</v>
      </c>
      <c r="D433" s="240" t="s">
        <v>6667</v>
      </c>
      <c r="E433" s="239" t="str">
        <f t="shared" si="6"/>
        <v>13</v>
      </c>
      <c r="F433" s="240" t="s">
        <v>5802</v>
      </c>
    </row>
    <row r="434" spans="1:6" x14ac:dyDescent="0.25">
      <c r="A434" s="242" t="s">
        <v>6668</v>
      </c>
      <c r="B434" s="239" t="s">
        <v>4826</v>
      </c>
      <c r="C434" s="239" t="s">
        <v>3698</v>
      </c>
      <c r="D434" s="239" t="s">
        <v>6669</v>
      </c>
      <c r="E434" s="239" t="str">
        <f t="shared" si="6"/>
        <v>13</v>
      </c>
      <c r="F434" s="239" t="s">
        <v>5802</v>
      </c>
    </row>
    <row r="435" spans="1:6" x14ac:dyDescent="0.25">
      <c r="A435" s="242" t="s">
        <v>6670</v>
      </c>
      <c r="B435" s="240" t="s">
        <v>4020</v>
      </c>
      <c r="C435" s="240" t="s">
        <v>3698</v>
      </c>
      <c r="D435" s="240" t="s">
        <v>6671</v>
      </c>
      <c r="E435" s="239" t="str">
        <f t="shared" si="6"/>
        <v>13</v>
      </c>
      <c r="F435" s="240" t="s">
        <v>5802</v>
      </c>
    </row>
    <row r="436" spans="1:6" x14ac:dyDescent="0.25">
      <c r="A436" s="242" t="s">
        <v>6672</v>
      </c>
      <c r="B436" s="239" t="s">
        <v>4369</v>
      </c>
      <c r="C436" s="239" t="s">
        <v>3698</v>
      </c>
      <c r="D436" s="239" t="s">
        <v>6673</v>
      </c>
      <c r="E436" s="239" t="str">
        <f t="shared" si="6"/>
        <v>13</v>
      </c>
      <c r="F436" s="239" t="s">
        <v>5802</v>
      </c>
    </row>
    <row r="437" spans="1:6" x14ac:dyDescent="0.25">
      <c r="A437" s="242" t="s">
        <v>6674</v>
      </c>
      <c r="B437" s="240" t="s">
        <v>4891</v>
      </c>
      <c r="C437" s="240" t="s">
        <v>3698</v>
      </c>
      <c r="D437" s="240" t="s">
        <v>6675</v>
      </c>
      <c r="E437" s="239" t="str">
        <f t="shared" si="6"/>
        <v>13</v>
      </c>
      <c r="F437" s="240" t="s">
        <v>5802</v>
      </c>
    </row>
    <row r="438" spans="1:6" x14ac:dyDescent="0.25">
      <c r="A438" s="242" t="s">
        <v>6676</v>
      </c>
      <c r="B438" s="239" t="s">
        <v>4260</v>
      </c>
      <c r="C438" s="239" t="s">
        <v>3698</v>
      </c>
      <c r="D438" s="239" t="s">
        <v>6677</v>
      </c>
      <c r="E438" s="239" t="str">
        <f t="shared" si="6"/>
        <v>13</v>
      </c>
      <c r="F438" s="239" t="s">
        <v>5802</v>
      </c>
    </row>
    <row r="439" spans="1:6" x14ac:dyDescent="0.25">
      <c r="A439" s="242" t="s">
        <v>6678</v>
      </c>
      <c r="B439" s="240" t="s">
        <v>4931</v>
      </c>
      <c r="C439" s="240" t="s">
        <v>3698</v>
      </c>
      <c r="D439" s="240" t="s">
        <v>6679</v>
      </c>
      <c r="E439" s="239" t="str">
        <f t="shared" si="6"/>
        <v>13</v>
      </c>
      <c r="F439" s="240" t="s">
        <v>5802</v>
      </c>
    </row>
    <row r="440" spans="1:6" x14ac:dyDescent="0.25">
      <c r="A440" s="242" t="s">
        <v>6680</v>
      </c>
      <c r="B440" s="239" t="s">
        <v>4702</v>
      </c>
      <c r="C440" s="239" t="s">
        <v>3698</v>
      </c>
      <c r="D440" s="239" t="s">
        <v>6681</v>
      </c>
      <c r="E440" s="239" t="str">
        <f t="shared" si="6"/>
        <v>13</v>
      </c>
      <c r="F440" s="239" t="s">
        <v>5802</v>
      </c>
    </row>
    <row r="441" spans="1:6" x14ac:dyDescent="0.25">
      <c r="A441" s="242" t="s">
        <v>6682</v>
      </c>
      <c r="B441" s="240" t="s">
        <v>4219</v>
      </c>
      <c r="C441" s="240" t="s">
        <v>3698</v>
      </c>
      <c r="D441" s="240" t="s">
        <v>6683</v>
      </c>
      <c r="E441" s="239" t="str">
        <f t="shared" si="6"/>
        <v>13</v>
      </c>
      <c r="F441" s="240" t="s">
        <v>5802</v>
      </c>
    </row>
    <row r="442" spans="1:6" x14ac:dyDescent="0.25">
      <c r="A442" s="242" t="s">
        <v>6684</v>
      </c>
      <c r="B442" s="239" t="s">
        <v>4370</v>
      </c>
      <c r="C442" s="239" t="s">
        <v>3698</v>
      </c>
      <c r="D442" s="239" t="s">
        <v>6685</v>
      </c>
      <c r="E442" s="239" t="str">
        <f t="shared" si="6"/>
        <v>13</v>
      </c>
      <c r="F442" s="239" t="s">
        <v>5802</v>
      </c>
    </row>
    <row r="443" spans="1:6" x14ac:dyDescent="0.25">
      <c r="A443" s="242" t="s">
        <v>6686</v>
      </c>
      <c r="B443" s="240" t="s">
        <v>4400</v>
      </c>
      <c r="C443" s="240" t="s">
        <v>3698</v>
      </c>
      <c r="D443" s="240" t="s">
        <v>6687</v>
      </c>
      <c r="E443" s="239" t="str">
        <f t="shared" si="6"/>
        <v>13</v>
      </c>
      <c r="F443" s="240" t="s">
        <v>5802</v>
      </c>
    </row>
    <row r="444" spans="1:6" x14ac:dyDescent="0.25">
      <c r="A444" s="242" t="s">
        <v>6688</v>
      </c>
      <c r="B444" s="239" t="s">
        <v>4323</v>
      </c>
      <c r="C444" s="239" t="s">
        <v>3698</v>
      </c>
      <c r="D444" s="239" t="s">
        <v>6689</v>
      </c>
      <c r="E444" s="239" t="str">
        <f t="shared" si="6"/>
        <v>13</v>
      </c>
      <c r="F444" s="239" t="s">
        <v>5802</v>
      </c>
    </row>
    <row r="445" spans="1:6" x14ac:dyDescent="0.25">
      <c r="A445" s="242" t="s">
        <v>6690</v>
      </c>
      <c r="B445" s="240" t="s">
        <v>5043</v>
      </c>
      <c r="C445" s="240" t="s">
        <v>3698</v>
      </c>
      <c r="D445" s="240" t="s">
        <v>6691</v>
      </c>
      <c r="E445" s="239" t="str">
        <f t="shared" si="6"/>
        <v>13</v>
      </c>
      <c r="F445" s="240" t="s">
        <v>5802</v>
      </c>
    </row>
    <row r="446" spans="1:6" x14ac:dyDescent="0.25">
      <c r="A446" s="242" t="s">
        <v>6692</v>
      </c>
      <c r="B446" s="239" t="s">
        <v>5063</v>
      </c>
      <c r="C446" s="239" t="s">
        <v>3698</v>
      </c>
      <c r="D446" s="239" t="s">
        <v>6693</v>
      </c>
      <c r="E446" s="239" t="str">
        <f t="shared" si="6"/>
        <v>13</v>
      </c>
      <c r="F446" s="239" t="s">
        <v>5802</v>
      </c>
    </row>
    <row r="447" spans="1:6" x14ac:dyDescent="0.25">
      <c r="A447" s="242" t="s">
        <v>6694</v>
      </c>
      <c r="B447" s="240" t="s">
        <v>3924</v>
      </c>
      <c r="C447" s="240" t="s">
        <v>3698</v>
      </c>
      <c r="D447" s="240" t="s">
        <v>6695</v>
      </c>
      <c r="E447" s="239" t="str">
        <f t="shared" si="6"/>
        <v>13</v>
      </c>
      <c r="F447" s="240" t="s">
        <v>5802</v>
      </c>
    </row>
    <row r="448" spans="1:6" x14ac:dyDescent="0.25">
      <c r="A448" s="242" t="s">
        <v>6696</v>
      </c>
      <c r="B448" s="239" t="s">
        <v>5099</v>
      </c>
      <c r="C448" s="239" t="s">
        <v>3698</v>
      </c>
      <c r="D448" s="239" t="s">
        <v>6697</v>
      </c>
      <c r="E448" s="239" t="str">
        <f t="shared" si="6"/>
        <v>13</v>
      </c>
      <c r="F448" s="239" t="s">
        <v>5802</v>
      </c>
    </row>
    <row r="449" spans="1:6" x14ac:dyDescent="0.25">
      <c r="A449" s="242" t="s">
        <v>6698</v>
      </c>
      <c r="B449" s="240" t="s">
        <v>5117</v>
      </c>
      <c r="C449" s="240" t="s">
        <v>3698</v>
      </c>
      <c r="D449" s="240" t="s">
        <v>6699</v>
      </c>
      <c r="E449" s="239" t="str">
        <f t="shared" si="6"/>
        <v>13</v>
      </c>
      <c r="F449" s="240" t="s">
        <v>5802</v>
      </c>
    </row>
    <row r="450" spans="1:6" x14ac:dyDescent="0.25">
      <c r="A450" s="242" t="s">
        <v>6700</v>
      </c>
      <c r="B450" s="239" t="s">
        <v>4604</v>
      </c>
      <c r="C450" s="239" t="s">
        <v>3698</v>
      </c>
      <c r="D450" s="239" t="s">
        <v>6701</v>
      </c>
      <c r="E450" s="239" t="str">
        <f t="shared" si="6"/>
        <v>13</v>
      </c>
      <c r="F450" s="239" t="s">
        <v>5802</v>
      </c>
    </row>
    <row r="451" spans="1:6" x14ac:dyDescent="0.25">
      <c r="A451" s="242" t="s">
        <v>6702</v>
      </c>
      <c r="B451" s="240" t="s">
        <v>4505</v>
      </c>
      <c r="C451" s="240" t="s">
        <v>3698</v>
      </c>
      <c r="D451" s="240" t="s">
        <v>6703</v>
      </c>
      <c r="E451" s="239" t="str">
        <f t="shared" si="6"/>
        <v>13</v>
      </c>
      <c r="F451" s="240" t="s">
        <v>5802</v>
      </c>
    </row>
    <row r="452" spans="1:6" x14ac:dyDescent="0.25">
      <c r="A452" s="242" t="s">
        <v>6704</v>
      </c>
      <c r="B452" s="239" t="s">
        <v>5175</v>
      </c>
      <c r="C452" s="239" t="s">
        <v>3698</v>
      </c>
      <c r="D452" s="239" t="s">
        <v>6705</v>
      </c>
      <c r="E452" s="239" t="str">
        <f t="shared" si="6"/>
        <v>13</v>
      </c>
      <c r="F452" s="239" t="s">
        <v>5802</v>
      </c>
    </row>
    <row r="453" spans="1:6" x14ac:dyDescent="0.25">
      <c r="A453" s="242" t="s">
        <v>6706</v>
      </c>
      <c r="B453" s="240" t="s">
        <v>5192</v>
      </c>
      <c r="C453" s="240" t="s">
        <v>3698</v>
      </c>
      <c r="D453" s="240" t="s">
        <v>6707</v>
      </c>
      <c r="E453" s="239" t="str">
        <f t="shared" si="6"/>
        <v>13</v>
      </c>
      <c r="F453" s="240" t="s">
        <v>5802</v>
      </c>
    </row>
    <row r="454" spans="1:6" x14ac:dyDescent="0.25">
      <c r="A454" s="242" t="s">
        <v>6708</v>
      </c>
      <c r="B454" s="239" t="s">
        <v>5213</v>
      </c>
      <c r="C454" s="239" t="s">
        <v>3698</v>
      </c>
      <c r="D454" s="239" t="s">
        <v>6709</v>
      </c>
      <c r="E454" s="239" t="str">
        <f t="shared" si="6"/>
        <v>13</v>
      </c>
      <c r="F454" s="239" t="s">
        <v>5802</v>
      </c>
    </row>
    <row r="455" spans="1:6" x14ac:dyDescent="0.25">
      <c r="A455" s="242" t="s">
        <v>6710</v>
      </c>
      <c r="B455" s="240" t="s">
        <v>4200</v>
      </c>
      <c r="C455" s="240" t="s">
        <v>3698</v>
      </c>
      <c r="D455" s="240" t="s">
        <v>6711</v>
      </c>
      <c r="E455" s="239" t="str">
        <f t="shared" si="6"/>
        <v>13</v>
      </c>
      <c r="F455" s="240" t="s">
        <v>5802</v>
      </c>
    </row>
    <row r="456" spans="1:6" x14ac:dyDescent="0.25">
      <c r="A456" s="242" t="s">
        <v>6712</v>
      </c>
      <c r="B456" s="239" t="s">
        <v>4530</v>
      </c>
      <c r="C456" s="239" t="s">
        <v>3698</v>
      </c>
      <c r="D456" s="239" t="s">
        <v>6713</v>
      </c>
      <c r="E456" s="239" t="str">
        <f t="shared" si="6"/>
        <v>13</v>
      </c>
      <c r="F456" s="239" t="s">
        <v>5802</v>
      </c>
    </row>
    <row r="457" spans="1:6" x14ac:dyDescent="0.25">
      <c r="A457" s="242" t="s">
        <v>6714</v>
      </c>
      <c r="B457" s="240" t="s">
        <v>4816</v>
      </c>
      <c r="C457" s="240" t="s">
        <v>3698</v>
      </c>
      <c r="D457" s="240" t="s">
        <v>6715</v>
      </c>
      <c r="E457" s="239" t="str">
        <f t="shared" si="6"/>
        <v>13</v>
      </c>
      <c r="F457" s="240" t="s">
        <v>5802</v>
      </c>
    </row>
    <row r="458" spans="1:6" x14ac:dyDescent="0.25">
      <c r="A458" s="242" t="s">
        <v>6716</v>
      </c>
      <c r="B458" s="239" t="s">
        <v>3960</v>
      </c>
      <c r="C458" s="239" t="s">
        <v>3698</v>
      </c>
      <c r="D458" s="239" t="s">
        <v>6717</v>
      </c>
      <c r="E458" s="239" t="str">
        <f t="shared" si="6"/>
        <v>13</v>
      </c>
      <c r="F458" s="239" t="s">
        <v>5802</v>
      </c>
    </row>
    <row r="459" spans="1:6" x14ac:dyDescent="0.25">
      <c r="A459" s="242" t="s">
        <v>6718</v>
      </c>
      <c r="B459" s="240" t="s">
        <v>4437</v>
      </c>
      <c r="C459" s="240" t="s">
        <v>3698</v>
      </c>
      <c r="D459" s="240" t="s">
        <v>6719</v>
      </c>
      <c r="E459" s="239" t="str">
        <f t="shared" si="6"/>
        <v>13</v>
      </c>
      <c r="F459" s="240" t="s">
        <v>5802</v>
      </c>
    </row>
    <row r="460" spans="1:6" x14ac:dyDescent="0.25">
      <c r="A460" s="242" t="s">
        <v>6720</v>
      </c>
      <c r="B460" s="239" t="s">
        <v>4234</v>
      </c>
      <c r="C460" s="239" t="s">
        <v>3698</v>
      </c>
      <c r="D460" s="239" t="s">
        <v>6721</v>
      </c>
      <c r="E460" s="239" t="str">
        <f t="shared" ref="E460:E523" si="7">LEFT(A460, 2)</f>
        <v>13</v>
      </c>
      <c r="F460" s="239" t="s">
        <v>5802</v>
      </c>
    </row>
    <row r="461" spans="1:6" x14ac:dyDescent="0.25">
      <c r="A461" s="242" t="s">
        <v>6722</v>
      </c>
      <c r="B461" s="240" t="s">
        <v>5313</v>
      </c>
      <c r="C461" s="240" t="s">
        <v>3698</v>
      </c>
      <c r="D461" s="240" t="s">
        <v>6723</v>
      </c>
      <c r="E461" s="239" t="str">
        <f t="shared" si="7"/>
        <v>13</v>
      </c>
      <c r="F461" s="240" t="s">
        <v>5802</v>
      </c>
    </row>
    <row r="462" spans="1:6" x14ac:dyDescent="0.25">
      <c r="A462" s="242" t="s">
        <v>6724</v>
      </c>
      <c r="B462" s="239" t="s">
        <v>5329</v>
      </c>
      <c r="C462" s="239" t="s">
        <v>3698</v>
      </c>
      <c r="D462" s="239" t="s">
        <v>6725</v>
      </c>
      <c r="E462" s="239" t="str">
        <f t="shared" si="7"/>
        <v>13</v>
      </c>
      <c r="F462" s="239" t="s">
        <v>5802</v>
      </c>
    </row>
    <row r="463" spans="1:6" x14ac:dyDescent="0.25">
      <c r="A463" s="242" t="s">
        <v>6726</v>
      </c>
      <c r="B463" s="240" t="s">
        <v>5345</v>
      </c>
      <c r="C463" s="240" t="s">
        <v>3698</v>
      </c>
      <c r="D463" s="240" t="s">
        <v>6727</v>
      </c>
      <c r="E463" s="239" t="str">
        <f t="shared" si="7"/>
        <v>13</v>
      </c>
      <c r="F463" s="240" t="s">
        <v>5802</v>
      </c>
    </row>
    <row r="464" spans="1:6" x14ac:dyDescent="0.25">
      <c r="A464" s="242" t="s">
        <v>6728</v>
      </c>
      <c r="B464" s="239" t="s">
        <v>4634</v>
      </c>
      <c r="C464" s="239" t="s">
        <v>3698</v>
      </c>
      <c r="D464" s="239" t="s">
        <v>6729</v>
      </c>
      <c r="E464" s="239" t="str">
        <f t="shared" si="7"/>
        <v>13</v>
      </c>
      <c r="F464" s="239" t="s">
        <v>5802</v>
      </c>
    </row>
    <row r="465" spans="1:6" x14ac:dyDescent="0.25">
      <c r="A465" s="242" t="s">
        <v>6730</v>
      </c>
      <c r="B465" s="240" t="s">
        <v>4489</v>
      </c>
      <c r="C465" s="240" t="s">
        <v>3698</v>
      </c>
      <c r="D465" s="240" t="s">
        <v>6731</v>
      </c>
      <c r="E465" s="239" t="str">
        <f t="shared" si="7"/>
        <v>13</v>
      </c>
      <c r="F465" s="240" t="s">
        <v>5802</v>
      </c>
    </row>
    <row r="466" spans="1:6" x14ac:dyDescent="0.25">
      <c r="A466" s="242" t="s">
        <v>6732</v>
      </c>
      <c r="B466" s="239" t="s">
        <v>5389</v>
      </c>
      <c r="C466" s="239" t="s">
        <v>3698</v>
      </c>
      <c r="D466" s="239" t="s">
        <v>6733</v>
      </c>
      <c r="E466" s="239" t="str">
        <f t="shared" si="7"/>
        <v>13</v>
      </c>
      <c r="F466" s="239" t="s">
        <v>5802</v>
      </c>
    </row>
    <row r="467" spans="1:6" x14ac:dyDescent="0.25">
      <c r="A467" s="242" t="s">
        <v>6734</v>
      </c>
      <c r="B467" s="240" t="s">
        <v>5400</v>
      </c>
      <c r="C467" s="240" t="s">
        <v>3698</v>
      </c>
      <c r="D467" s="240" t="s">
        <v>6735</v>
      </c>
      <c r="E467" s="239" t="str">
        <f t="shared" si="7"/>
        <v>13</v>
      </c>
      <c r="F467" s="240" t="s">
        <v>5802</v>
      </c>
    </row>
    <row r="468" spans="1:6" x14ac:dyDescent="0.25">
      <c r="A468" s="242" t="s">
        <v>6736</v>
      </c>
      <c r="B468" s="239" t="s">
        <v>4941</v>
      </c>
      <c r="C468" s="239" t="s">
        <v>3698</v>
      </c>
      <c r="D468" s="239" t="s">
        <v>6737</v>
      </c>
      <c r="E468" s="239" t="str">
        <f t="shared" si="7"/>
        <v>13</v>
      </c>
      <c r="F468" s="239" t="s">
        <v>5802</v>
      </c>
    </row>
    <row r="469" spans="1:6" x14ac:dyDescent="0.25">
      <c r="A469" s="242" t="s">
        <v>6738</v>
      </c>
      <c r="B469" s="240" t="s">
        <v>4006</v>
      </c>
      <c r="C469" s="240" t="s">
        <v>3698</v>
      </c>
      <c r="D469" s="240" t="s">
        <v>6739</v>
      </c>
      <c r="E469" s="239" t="str">
        <f t="shared" si="7"/>
        <v>13</v>
      </c>
      <c r="F469" s="240" t="s">
        <v>5802</v>
      </c>
    </row>
    <row r="470" spans="1:6" x14ac:dyDescent="0.25">
      <c r="A470" s="242" t="s">
        <v>6740</v>
      </c>
      <c r="B470" s="239" t="s">
        <v>5433</v>
      </c>
      <c r="C470" s="239" t="s">
        <v>3698</v>
      </c>
      <c r="D470" s="239" t="s">
        <v>6741</v>
      </c>
      <c r="E470" s="239" t="str">
        <f t="shared" si="7"/>
        <v>13</v>
      </c>
      <c r="F470" s="239" t="s">
        <v>5802</v>
      </c>
    </row>
    <row r="471" spans="1:6" x14ac:dyDescent="0.25">
      <c r="A471" s="242" t="s">
        <v>6742</v>
      </c>
      <c r="B471" s="240" t="s">
        <v>5447</v>
      </c>
      <c r="C471" s="240" t="s">
        <v>3698</v>
      </c>
      <c r="D471" s="240" t="s">
        <v>6743</v>
      </c>
      <c r="E471" s="239" t="str">
        <f t="shared" si="7"/>
        <v>13</v>
      </c>
      <c r="F471" s="240" t="s">
        <v>5802</v>
      </c>
    </row>
    <row r="472" spans="1:6" x14ac:dyDescent="0.25">
      <c r="A472" s="242" t="s">
        <v>6744</v>
      </c>
      <c r="B472" s="239" t="s">
        <v>5120</v>
      </c>
      <c r="C472" s="239" t="s">
        <v>3698</v>
      </c>
      <c r="D472" s="239" t="s">
        <v>6745</v>
      </c>
      <c r="E472" s="239" t="str">
        <f t="shared" si="7"/>
        <v>13</v>
      </c>
      <c r="F472" s="239" t="s">
        <v>5802</v>
      </c>
    </row>
    <row r="473" spans="1:6" x14ac:dyDescent="0.25">
      <c r="A473" s="242" t="s">
        <v>6746</v>
      </c>
      <c r="B473" s="240" t="s">
        <v>5472</v>
      </c>
      <c r="C473" s="240" t="s">
        <v>3698</v>
      </c>
      <c r="D473" s="240" t="s">
        <v>6747</v>
      </c>
      <c r="E473" s="239" t="str">
        <f t="shared" si="7"/>
        <v>13</v>
      </c>
      <c r="F473" s="240" t="s">
        <v>5802</v>
      </c>
    </row>
    <row r="474" spans="1:6" x14ac:dyDescent="0.25">
      <c r="A474" s="242" t="s">
        <v>6748</v>
      </c>
      <c r="B474" s="239" t="s">
        <v>4788</v>
      </c>
      <c r="C474" s="239" t="s">
        <v>3698</v>
      </c>
      <c r="D474" s="239" t="s">
        <v>6749</v>
      </c>
      <c r="E474" s="239" t="str">
        <f t="shared" si="7"/>
        <v>13</v>
      </c>
      <c r="F474" s="239" t="s">
        <v>5802</v>
      </c>
    </row>
    <row r="475" spans="1:6" x14ac:dyDescent="0.25">
      <c r="A475" s="242" t="s">
        <v>6750</v>
      </c>
      <c r="B475" s="240" t="s">
        <v>4677</v>
      </c>
      <c r="C475" s="240" t="s">
        <v>3698</v>
      </c>
      <c r="D475" s="240" t="s">
        <v>6751</v>
      </c>
      <c r="E475" s="239" t="str">
        <f t="shared" si="7"/>
        <v>13</v>
      </c>
      <c r="F475" s="240" t="s">
        <v>5802</v>
      </c>
    </row>
    <row r="476" spans="1:6" x14ac:dyDescent="0.25">
      <c r="A476" s="242" t="s">
        <v>6752</v>
      </c>
      <c r="B476" s="239" t="s">
        <v>5496</v>
      </c>
      <c r="C476" s="239" t="s">
        <v>3698</v>
      </c>
      <c r="D476" s="239" t="s">
        <v>6753</v>
      </c>
      <c r="E476" s="239" t="str">
        <f t="shared" si="7"/>
        <v>13</v>
      </c>
      <c r="F476" s="239" t="s">
        <v>5802</v>
      </c>
    </row>
    <row r="477" spans="1:6" x14ac:dyDescent="0.25">
      <c r="A477" s="242" t="s">
        <v>6754</v>
      </c>
      <c r="B477" s="240" t="s">
        <v>4349</v>
      </c>
      <c r="C477" s="240" t="s">
        <v>3698</v>
      </c>
      <c r="D477" s="240" t="s">
        <v>6755</v>
      </c>
      <c r="E477" s="239" t="str">
        <f t="shared" si="7"/>
        <v>13</v>
      </c>
      <c r="F477" s="240" t="s">
        <v>5802</v>
      </c>
    </row>
    <row r="478" spans="1:6" x14ac:dyDescent="0.25">
      <c r="A478" s="242" t="s">
        <v>6756</v>
      </c>
      <c r="B478" s="239" t="s">
        <v>4663</v>
      </c>
      <c r="C478" s="239" t="s">
        <v>3698</v>
      </c>
      <c r="D478" s="239" t="s">
        <v>6757</v>
      </c>
      <c r="E478" s="239" t="str">
        <f t="shared" si="7"/>
        <v>13</v>
      </c>
      <c r="F478" s="239" t="s">
        <v>5802</v>
      </c>
    </row>
    <row r="479" spans="1:6" x14ac:dyDescent="0.25">
      <c r="A479" s="242" t="s">
        <v>6758</v>
      </c>
      <c r="B479" s="240" t="s">
        <v>5527</v>
      </c>
      <c r="C479" s="240" t="s">
        <v>3698</v>
      </c>
      <c r="D479" s="240" t="s">
        <v>6759</v>
      </c>
      <c r="E479" s="239" t="str">
        <f t="shared" si="7"/>
        <v>13</v>
      </c>
      <c r="F479" s="240" t="s">
        <v>5802</v>
      </c>
    </row>
    <row r="480" spans="1:6" x14ac:dyDescent="0.25">
      <c r="A480" s="242" t="s">
        <v>6760</v>
      </c>
      <c r="B480" s="239" t="s">
        <v>4387</v>
      </c>
      <c r="C480" s="239" t="s">
        <v>3698</v>
      </c>
      <c r="D480" s="239" t="s">
        <v>6761</v>
      </c>
      <c r="E480" s="239" t="str">
        <f t="shared" si="7"/>
        <v>13</v>
      </c>
      <c r="F480" s="239" t="s">
        <v>5802</v>
      </c>
    </row>
    <row r="481" spans="1:6" x14ac:dyDescent="0.25">
      <c r="A481" s="242" t="s">
        <v>6762</v>
      </c>
      <c r="B481" s="240" t="s">
        <v>5543</v>
      </c>
      <c r="C481" s="240" t="s">
        <v>3698</v>
      </c>
      <c r="D481" s="240" t="s">
        <v>6763</v>
      </c>
      <c r="E481" s="239" t="str">
        <f t="shared" si="7"/>
        <v>13</v>
      </c>
      <c r="F481" s="240" t="s">
        <v>5802</v>
      </c>
    </row>
    <row r="482" spans="1:6" x14ac:dyDescent="0.25">
      <c r="A482" s="242" t="s">
        <v>6764</v>
      </c>
      <c r="B482" s="239" t="s">
        <v>4201</v>
      </c>
      <c r="C482" s="239" t="s">
        <v>3698</v>
      </c>
      <c r="D482" s="239" t="s">
        <v>6765</v>
      </c>
      <c r="E482" s="239" t="str">
        <f t="shared" si="7"/>
        <v>13</v>
      </c>
      <c r="F482" s="239" t="s">
        <v>5802</v>
      </c>
    </row>
    <row r="483" spans="1:6" x14ac:dyDescent="0.25">
      <c r="A483" s="242" t="s">
        <v>6766</v>
      </c>
      <c r="B483" s="240" t="s">
        <v>4813</v>
      </c>
      <c r="C483" s="240" t="s">
        <v>3698</v>
      </c>
      <c r="D483" s="240" t="s">
        <v>6767</v>
      </c>
      <c r="E483" s="239" t="str">
        <f t="shared" si="7"/>
        <v>13</v>
      </c>
      <c r="F483" s="240" t="s">
        <v>5802</v>
      </c>
    </row>
    <row r="484" spans="1:6" x14ac:dyDescent="0.25">
      <c r="A484" s="242" t="s">
        <v>6768</v>
      </c>
      <c r="B484" s="239" t="s">
        <v>4874</v>
      </c>
      <c r="C484" s="239" t="s">
        <v>3698</v>
      </c>
      <c r="D484" s="239" t="s">
        <v>6769</v>
      </c>
      <c r="E484" s="239" t="str">
        <f t="shared" si="7"/>
        <v>13</v>
      </c>
      <c r="F484" s="239" t="s">
        <v>5802</v>
      </c>
    </row>
    <row r="485" spans="1:6" x14ac:dyDescent="0.25">
      <c r="A485" s="242" t="s">
        <v>6770</v>
      </c>
      <c r="B485" s="240" t="s">
        <v>5575</v>
      </c>
      <c r="C485" s="240" t="s">
        <v>3698</v>
      </c>
      <c r="D485" s="240" t="s">
        <v>6771</v>
      </c>
      <c r="E485" s="239" t="str">
        <f t="shared" si="7"/>
        <v>13</v>
      </c>
      <c r="F485" s="240" t="s">
        <v>5802</v>
      </c>
    </row>
    <row r="486" spans="1:6" x14ac:dyDescent="0.25">
      <c r="A486" s="242" t="s">
        <v>6772</v>
      </c>
      <c r="B486" s="239" t="s">
        <v>4730</v>
      </c>
      <c r="C486" s="239" t="s">
        <v>3698</v>
      </c>
      <c r="D486" s="239" t="s">
        <v>6773</v>
      </c>
      <c r="E486" s="239" t="str">
        <f t="shared" si="7"/>
        <v>13</v>
      </c>
      <c r="F486" s="239" t="s">
        <v>5802</v>
      </c>
    </row>
    <row r="487" spans="1:6" x14ac:dyDescent="0.25">
      <c r="A487" s="242" t="s">
        <v>6774</v>
      </c>
      <c r="B487" s="240" t="s">
        <v>4752</v>
      </c>
      <c r="C487" s="240" t="s">
        <v>3698</v>
      </c>
      <c r="D487" s="240" t="s">
        <v>6775</v>
      </c>
      <c r="E487" s="239" t="str">
        <f t="shared" si="7"/>
        <v>13</v>
      </c>
      <c r="F487" s="240" t="s">
        <v>5802</v>
      </c>
    </row>
    <row r="488" spans="1:6" x14ac:dyDescent="0.25">
      <c r="A488" s="242" t="s">
        <v>6776</v>
      </c>
      <c r="B488" s="239" t="s">
        <v>4629</v>
      </c>
      <c r="C488" s="239" t="s">
        <v>3698</v>
      </c>
      <c r="D488" s="239" t="s">
        <v>6777</v>
      </c>
      <c r="E488" s="239" t="str">
        <f t="shared" si="7"/>
        <v>13</v>
      </c>
      <c r="F488" s="239" t="s">
        <v>5802</v>
      </c>
    </row>
    <row r="489" spans="1:6" x14ac:dyDescent="0.25">
      <c r="A489" s="242" t="s">
        <v>6778</v>
      </c>
      <c r="B489" s="240" t="s">
        <v>4111</v>
      </c>
      <c r="C489" s="240" t="s">
        <v>3698</v>
      </c>
      <c r="D489" s="240" t="s">
        <v>6779</v>
      </c>
      <c r="E489" s="239" t="str">
        <f t="shared" si="7"/>
        <v>13</v>
      </c>
      <c r="F489" s="240" t="s">
        <v>5802</v>
      </c>
    </row>
    <row r="490" spans="1:6" x14ac:dyDescent="0.25">
      <c r="A490" s="242" t="s">
        <v>6780</v>
      </c>
      <c r="B490" s="239" t="s">
        <v>5600</v>
      </c>
      <c r="C490" s="239" t="s">
        <v>3698</v>
      </c>
      <c r="D490" s="239" t="s">
        <v>6781</v>
      </c>
      <c r="E490" s="239" t="str">
        <f t="shared" si="7"/>
        <v>13</v>
      </c>
      <c r="F490" s="239" t="s">
        <v>5802</v>
      </c>
    </row>
    <row r="491" spans="1:6" x14ac:dyDescent="0.25">
      <c r="A491" s="242" t="s">
        <v>6782</v>
      </c>
      <c r="B491" s="240" t="s">
        <v>4985</v>
      </c>
      <c r="C491" s="240" t="s">
        <v>3698</v>
      </c>
      <c r="D491" s="240" t="s">
        <v>6783</v>
      </c>
      <c r="E491" s="239" t="str">
        <f t="shared" si="7"/>
        <v>13</v>
      </c>
      <c r="F491" s="240" t="s">
        <v>5802</v>
      </c>
    </row>
    <row r="492" spans="1:6" x14ac:dyDescent="0.25">
      <c r="A492" s="242" t="s">
        <v>6784</v>
      </c>
      <c r="B492" s="239" t="s">
        <v>5608</v>
      </c>
      <c r="C492" s="239" t="s">
        <v>3698</v>
      </c>
      <c r="D492" s="239" t="s">
        <v>6785</v>
      </c>
      <c r="E492" s="239" t="str">
        <f t="shared" si="7"/>
        <v>13</v>
      </c>
      <c r="F492" s="239" t="s">
        <v>5802</v>
      </c>
    </row>
    <row r="493" spans="1:6" x14ac:dyDescent="0.25">
      <c r="A493" s="242" t="s">
        <v>6786</v>
      </c>
      <c r="B493" s="240" t="s">
        <v>5612</v>
      </c>
      <c r="C493" s="240" t="s">
        <v>3698</v>
      </c>
      <c r="D493" s="240" t="s">
        <v>6787</v>
      </c>
      <c r="E493" s="239" t="str">
        <f t="shared" si="7"/>
        <v>13</v>
      </c>
      <c r="F493" s="240" t="s">
        <v>5802</v>
      </c>
    </row>
    <row r="494" spans="1:6" x14ac:dyDescent="0.25">
      <c r="A494" s="242" t="s">
        <v>6788</v>
      </c>
      <c r="B494" s="239" t="s">
        <v>4633</v>
      </c>
      <c r="C494" s="239" t="s">
        <v>3698</v>
      </c>
      <c r="D494" s="239" t="s">
        <v>6789</v>
      </c>
      <c r="E494" s="239" t="str">
        <f t="shared" si="7"/>
        <v>13</v>
      </c>
      <c r="F494" s="239" t="s">
        <v>5802</v>
      </c>
    </row>
    <row r="495" spans="1:6" x14ac:dyDescent="0.25">
      <c r="A495" s="242" t="s">
        <v>6790</v>
      </c>
      <c r="B495" s="240" t="s">
        <v>5008</v>
      </c>
      <c r="C495" s="240" t="s">
        <v>3698</v>
      </c>
      <c r="D495" s="240" t="s">
        <v>6791</v>
      </c>
      <c r="E495" s="239" t="str">
        <f t="shared" si="7"/>
        <v>13</v>
      </c>
      <c r="F495" s="240" t="s">
        <v>5802</v>
      </c>
    </row>
    <row r="496" spans="1:6" x14ac:dyDescent="0.25">
      <c r="A496" s="242" t="s">
        <v>6792</v>
      </c>
      <c r="B496" s="239" t="s">
        <v>4658</v>
      </c>
      <c r="C496" s="239" t="s">
        <v>3698</v>
      </c>
      <c r="D496" s="239" t="s">
        <v>6793</v>
      </c>
      <c r="E496" s="239" t="str">
        <f t="shared" si="7"/>
        <v>13</v>
      </c>
      <c r="F496" s="239" t="s">
        <v>5802</v>
      </c>
    </row>
    <row r="497" spans="1:6" x14ac:dyDescent="0.25">
      <c r="A497" s="242" t="s">
        <v>6794</v>
      </c>
      <c r="B497" s="240" t="s">
        <v>4589</v>
      </c>
      <c r="C497" s="240" t="s">
        <v>3698</v>
      </c>
      <c r="D497" s="240" t="s">
        <v>6795</v>
      </c>
      <c r="E497" s="239" t="str">
        <f t="shared" si="7"/>
        <v>13</v>
      </c>
      <c r="F497" s="240" t="s">
        <v>5802</v>
      </c>
    </row>
    <row r="498" spans="1:6" x14ac:dyDescent="0.25">
      <c r="A498" s="242" t="s">
        <v>6796</v>
      </c>
      <c r="B498" s="239" t="s">
        <v>5630</v>
      </c>
      <c r="C498" s="239" t="s">
        <v>3698</v>
      </c>
      <c r="D498" s="239" t="s">
        <v>6797</v>
      </c>
      <c r="E498" s="239" t="str">
        <f t="shared" si="7"/>
        <v>13</v>
      </c>
      <c r="F498" s="239" t="s">
        <v>5802</v>
      </c>
    </row>
    <row r="499" spans="1:6" x14ac:dyDescent="0.25">
      <c r="A499" s="242" t="s">
        <v>6798</v>
      </c>
      <c r="B499" s="240" t="s">
        <v>5041</v>
      </c>
      <c r="C499" s="240" t="s">
        <v>3698</v>
      </c>
      <c r="D499" s="240" t="s">
        <v>6799</v>
      </c>
      <c r="E499" s="239" t="str">
        <f t="shared" si="7"/>
        <v>13</v>
      </c>
      <c r="F499" s="240" t="s">
        <v>5802</v>
      </c>
    </row>
    <row r="500" spans="1:6" x14ac:dyDescent="0.25">
      <c r="A500" s="242" t="s">
        <v>6800</v>
      </c>
      <c r="B500" s="239" t="s">
        <v>5305</v>
      </c>
      <c r="C500" s="239" t="s">
        <v>3698</v>
      </c>
      <c r="D500" s="239" t="s">
        <v>6801</v>
      </c>
      <c r="E500" s="239" t="str">
        <f t="shared" si="7"/>
        <v>13</v>
      </c>
      <c r="F500" s="239" t="s">
        <v>5802</v>
      </c>
    </row>
    <row r="501" spans="1:6" x14ac:dyDescent="0.25">
      <c r="A501" s="242" t="s">
        <v>6802</v>
      </c>
      <c r="B501" s="240" t="s">
        <v>4681</v>
      </c>
      <c r="C501" s="240" t="s">
        <v>3698</v>
      </c>
      <c r="D501" s="240" t="s">
        <v>6803</v>
      </c>
      <c r="E501" s="239" t="str">
        <f t="shared" si="7"/>
        <v>13</v>
      </c>
      <c r="F501" s="240" t="s">
        <v>5802</v>
      </c>
    </row>
    <row r="502" spans="1:6" x14ac:dyDescent="0.25">
      <c r="A502" s="242" t="s">
        <v>6804</v>
      </c>
      <c r="B502" s="239" t="s">
        <v>4338</v>
      </c>
      <c r="C502" s="239" t="s">
        <v>3698</v>
      </c>
      <c r="D502" s="239" t="s">
        <v>6805</v>
      </c>
      <c r="E502" s="239" t="str">
        <f t="shared" si="7"/>
        <v>13</v>
      </c>
      <c r="F502" s="239" t="s">
        <v>5802</v>
      </c>
    </row>
    <row r="503" spans="1:6" x14ac:dyDescent="0.25">
      <c r="A503" s="242" t="s">
        <v>6806</v>
      </c>
      <c r="B503" s="240" t="s">
        <v>4354</v>
      </c>
      <c r="C503" s="240" t="s">
        <v>3698</v>
      </c>
      <c r="D503" s="240" t="s">
        <v>6807</v>
      </c>
      <c r="E503" s="239" t="str">
        <f t="shared" si="7"/>
        <v>13</v>
      </c>
      <c r="F503" s="240" t="s">
        <v>5802</v>
      </c>
    </row>
    <row r="504" spans="1:6" x14ac:dyDescent="0.25">
      <c r="A504" s="242" t="s">
        <v>6808</v>
      </c>
      <c r="B504" s="239" t="s">
        <v>5129</v>
      </c>
      <c r="C504" s="239" t="s">
        <v>3698</v>
      </c>
      <c r="D504" s="239" t="s">
        <v>6809</v>
      </c>
      <c r="E504" s="239" t="str">
        <f t="shared" si="7"/>
        <v>13</v>
      </c>
      <c r="F504" s="239" t="s">
        <v>5802</v>
      </c>
    </row>
    <row r="505" spans="1:6" x14ac:dyDescent="0.25">
      <c r="A505" s="242" t="s">
        <v>6810</v>
      </c>
      <c r="B505" s="240" t="s">
        <v>5652</v>
      </c>
      <c r="C505" s="240" t="s">
        <v>3698</v>
      </c>
      <c r="D505" s="240" t="s">
        <v>6811</v>
      </c>
      <c r="E505" s="239" t="str">
        <f t="shared" si="7"/>
        <v>13</v>
      </c>
      <c r="F505" s="240" t="s">
        <v>5802</v>
      </c>
    </row>
    <row r="506" spans="1:6" x14ac:dyDescent="0.25">
      <c r="A506" s="242" t="s">
        <v>6812</v>
      </c>
      <c r="B506" s="239" t="s">
        <v>5136</v>
      </c>
      <c r="C506" s="239" t="s">
        <v>3698</v>
      </c>
      <c r="D506" s="239" t="s">
        <v>6813</v>
      </c>
      <c r="E506" s="239" t="str">
        <f t="shared" si="7"/>
        <v>13</v>
      </c>
      <c r="F506" s="239" t="s">
        <v>5802</v>
      </c>
    </row>
    <row r="507" spans="1:6" x14ac:dyDescent="0.25">
      <c r="A507" s="242" t="s">
        <v>6814</v>
      </c>
      <c r="B507" s="240" t="s">
        <v>4883</v>
      </c>
      <c r="C507" s="240" t="s">
        <v>3698</v>
      </c>
      <c r="D507" s="240" t="s">
        <v>6815</v>
      </c>
      <c r="E507" s="239" t="str">
        <f t="shared" si="7"/>
        <v>13</v>
      </c>
      <c r="F507" s="240" t="s">
        <v>5802</v>
      </c>
    </row>
    <row r="508" spans="1:6" x14ac:dyDescent="0.25">
      <c r="A508" s="242" t="s">
        <v>6816</v>
      </c>
      <c r="B508" s="239" t="s">
        <v>5658</v>
      </c>
      <c r="C508" s="239" t="s">
        <v>3698</v>
      </c>
      <c r="D508" s="239" t="s">
        <v>6817</v>
      </c>
      <c r="E508" s="239" t="str">
        <f t="shared" si="7"/>
        <v>13</v>
      </c>
      <c r="F508" s="239" t="s">
        <v>5802</v>
      </c>
    </row>
    <row r="509" spans="1:6" x14ac:dyDescent="0.25">
      <c r="A509" s="242" t="s">
        <v>6818</v>
      </c>
      <c r="B509" s="240" t="s">
        <v>5338</v>
      </c>
      <c r="C509" s="240" t="s">
        <v>3698</v>
      </c>
      <c r="D509" s="240" t="s">
        <v>6819</v>
      </c>
      <c r="E509" s="239" t="str">
        <f t="shared" si="7"/>
        <v>13</v>
      </c>
      <c r="F509" s="240" t="s">
        <v>5802</v>
      </c>
    </row>
    <row r="510" spans="1:6" x14ac:dyDescent="0.25">
      <c r="A510" s="242" t="s">
        <v>6820</v>
      </c>
      <c r="B510" s="239" t="s">
        <v>5662</v>
      </c>
      <c r="C510" s="239" t="s">
        <v>3698</v>
      </c>
      <c r="D510" s="239" t="s">
        <v>6821</v>
      </c>
      <c r="E510" s="239" t="str">
        <f t="shared" si="7"/>
        <v>13</v>
      </c>
      <c r="F510" s="239" t="s">
        <v>5802</v>
      </c>
    </row>
    <row r="511" spans="1:6" x14ac:dyDescent="0.25">
      <c r="A511" s="242" t="s">
        <v>6822</v>
      </c>
      <c r="B511" s="240" t="s">
        <v>4923</v>
      </c>
      <c r="C511" s="240" t="s">
        <v>3698</v>
      </c>
      <c r="D511" s="240" t="s">
        <v>6823</v>
      </c>
      <c r="E511" s="239" t="str">
        <f t="shared" si="7"/>
        <v>13</v>
      </c>
      <c r="F511" s="240" t="s">
        <v>5802</v>
      </c>
    </row>
    <row r="512" spans="1:6" x14ac:dyDescent="0.25">
      <c r="A512" s="242" t="s">
        <v>6824</v>
      </c>
      <c r="B512" s="239" t="s">
        <v>4667</v>
      </c>
      <c r="C512" s="239" t="s">
        <v>3698</v>
      </c>
      <c r="D512" s="239" t="s">
        <v>6825</v>
      </c>
      <c r="E512" s="239" t="str">
        <f t="shared" si="7"/>
        <v>13</v>
      </c>
      <c r="F512" s="239" t="s">
        <v>5802</v>
      </c>
    </row>
    <row r="513" spans="1:6" x14ac:dyDescent="0.25">
      <c r="A513" s="242" t="s">
        <v>6826</v>
      </c>
      <c r="B513" s="240" t="s">
        <v>5167</v>
      </c>
      <c r="C513" s="240" t="s">
        <v>3698</v>
      </c>
      <c r="D513" s="240" t="s">
        <v>6827</v>
      </c>
      <c r="E513" s="239" t="str">
        <f t="shared" si="7"/>
        <v>13</v>
      </c>
      <c r="F513" s="240" t="s">
        <v>5802</v>
      </c>
    </row>
    <row r="514" spans="1:6" x14ac:dyDescent="0.25">
      <c r="A514" s="242" t="s">
        <v>6828</v>
      </c>
      <c r="B514" s="239" t="s">
        <v>4662</v>
      </c>
      <c r="C514" s="239" t="s">
        <v>3698</v>
      </c>
      <c r="D514" s="239" t="s">
        <v>6829</v>
      </c>
      <c r="E514" s="239" t="str">
        <f t="shared" si="7"/>
        <v>13</v>
      </c>
      <c r="F514" s="239" t="s">
        <v>5802</v>
      </c>
    </row>
    <row r="515" spans="1:6" x14ac:dyDescent="0.25">
      <c r="A515" s="242" t="s">
        <v>6830</v>
      </c>
      <c r="B515" s="240" t="s">
        <v>5283</v>
      </c>
      <c r="C515" s="240" t="s">
        <v>3698</v>
      </c>
      <c r="D515" s="240" t="s">
        <v>6831</v>
      </c>
      <c r="E515" s="239" t="str">
        <f t="shared" si="7"/>
        <v>13</v>
      </c>
      <c r="F515" s="240" t="s">
        <v>5802</v>
      </c>
    </row>
    <row r="516" spans="1:6" x14ac:dyDescent="0.25">
      <c r="A516" s="242" t="s">
        <v>6832</v>
      </c>
      <c r="B516" s="239" t="s">
        <v>4942</v>
      </c>
      <c r="C516" s="239" t="s">
        <v>3698</v>
      </c>
      <c r="D516" s="239" t="s">
        <v>6833</v>
      </c>
      <c r="E516" s="239" t="str">
        <f t="shared" si="7"/>
        <v>13</v>
      </c>
      <c r="F516" s="239" t="s">
        <v>5802</v>
      </c>
    </row>
    <row r="517" spans="1:6" x14ac:dyDescent="0.25">
      <c r="A517" s="242" t="s">
        <v>6834</v>
      </c>
      <c r="B517" s="240" t="s">
        <v>5288</v>
      </c>
      <c r="C517" s="240" t="s">
        <v>3698</v>
      </c>
      <c r="D517" s="240" t="s">
        <v>6835</v>
      </c>
      <c r="E517" s="239" t="str">
        <f t="shared" si="7"/>
        <v>13</v>
      </c>
      <c r="F517" s="240" t="s">
        <v>5802</v>
      </c>
    </row>
    <row r="518" spans="1:6" x14ac:dyDescent="0.25">
      <c r="A518" s="242" t="s">
        <v>6836</v>
      </c>
      <c r="B518" s="239" t="s">
        <v>5678</v>
      </c>
      <c r="C518" s="239" t="s">
        <v>3698</v>
      </c>
      <c r="D518" s="239" t="s">
        <v>6837</v>
      </c>
      <c r="E518" s="239" t="str">
        <f t="shared" si="7"/>
        <v>13</v>
      </c>
      <c r="F518" s="239" t="s">
        <v>5802</v>
      </c>
    </row>
    <row r="519" spans="1:6" x14ac:dyDescent="0.25">
      <c r="A519" s="242" t="s">
        <v>6838</v>
      </c>
      <c r="B519" s="240" t="s">
        <v>4983</v>
      </c>
      <c r="C519" s="240" t="s">
        <v>3698</v>
      </c>
      <c r="D519" s="240" t="s">
        <v>6839</v>
      </c>
      <c r="E519" s="239" t="str">
        <f t="shared" si="7"/>
        <v>13</v>
      </c>
      <c r="F519" s="240" t="s">
        <v>5802</v>
      </c>
    </row>
    <row r="520" spans="1:6" x14ac:dyDescent="0.25">
      <c r="A520" s="242" t="s">
        <v>6840</v>
      </c>
      <c r="B520" s="239" t="s">
        <v>4997</v>
      </c>
      <c r="C520" s="239" t="s">
        <v>3698</v>
      </c>
      <c r="D520" s="239" t="s">
        <v>6841</v>
      </c>
      <c r="E520" s="239" t="str">
        <f t="shared" si="7"/>
        <v>13</v>
      </c>
      <c r="F520" s="239" t="s">
        <v>5802</v>
      </c>
    </row>
    <row r="521" spans="1:6" x14ac:dyDescent="0.25">
      <c r="A521" s="242" t="s">
        <v>6842</v>
      </c>
      <c r="B521" s="240" t="s">
        <v>5684</v>
      </c>
      <c r="C521" s="240" t="s">
        <v>3698</v>
      </c>
      <c r="D521" s="240" t="s">
        <v>6843</v>
      </c>
      <c r="E521" s="239" t="str">
        <f t="shared" si="7"/>
        <v>13</v>
      </c>
      <c r="F521" s="240" t="s">
        <v>5802</v>
      </c>
    </row>
    <row r="522" spans="1:6" x14ac:dyDescent="0.25">
      <c r="A522" s="242" t="s">
        <v>6844</v>
      </c>
      <c r="B522" s="239" t="s">
        <v>5686</v>
      </c>
      <c r="C522" s="239" t="s">
        <v>3698</v>
      </c>
      <c r="D522" s="239" t="s">
        <v>6845</v>
      </c>
      <c r="E522" s="239" t="str">
        <f t="shared" si="7"/>
        <v>13</v>
      </c>
      <c r="F522" s="239" t="s">
        <v>5802</v>
      </c>
    </row>
    <row r="523" spans="1:6" x14ac:dyDescent="0.25">
      <c r="A523" s="242" t="s">
        <v>6846</v>
      </c>
      <c r="B523" s="240" t="s">
        <v>5688</v>
      </c>
      <c r="C523" s="240" t="s">
        <v>3698</v>
      </c>
      <c r="D523" s="240" t="s">
        <v>6847</v>
      </c>
      <c r="E523" s="239" t="str">
        <f t="shared" si="7"/>
        <v>13</v>
      </c>
      <c r="F523" s="240" t="s">
        <v>5802</v>
      </c>
    </row>
    <row r="524" spans="1:6" x14ac:dyDescent="0.25">
      <c r="A524" s="242" t="s">
        <v>6848</v>
      </c>
      <c r="B524" s="239" t="s">
        <v>5271</v>
      </c>
      <c r="C524" s="239" t="s">
        <v>3698</v>
      </c>
      <c r="D524" s="239" t="s">
        <v>6849</v>
      </c>
      <c r="E524" s="239" t="str">
        <f t="shared" ref="E524:E587" si="8">LEFT(A524, 2)</f>
        <v>13</v>
      </c>
      <c r="F524" s="239" t="s">
        <v>5802</v>
      </c>
    </row>
    <row r="525" spans="1:6" x14ac:dyDescent="0.25">
      <c r="A525" s="242" t="s">
        <v>6850</v>
      </c>
      <c r="B525" s="240" t="s">
        <v>5693</v>
      </c>
      <c r="C525" s="240" t="s">
        <v>3698</v>
      </c>
      <c r="D525" s="240" t="s">
        <v>6851</v>
      </c>
      <c r="E525" s="239" t="str">
        <f t="shared" si="8"/>
        <v>13</v>
      </c>
      <c r="F525" s="240" t="s">
        <v>5802</v>
      </c>
    </row>
    <row r="526" spans="1:6" x14ac:dyDescent="0.25">
      <c r="A526" s="242" t="s">
        <v>6852</v>
      </c>
      <c r="B526" s="239" t="s">
        <v>5418</v>
      </c>
      <c r="C526" s="239" t="s">
        <v>3698</v>
      </c>
      <c r="D526" s="239" t="s">
        <v>6853</v>
      </c>
      <c r="E526" s="239" t="str">
        <f t="shared" si="8"/>
        <v>13</v>
      </c>
      <c r="F526" s="239" t="s">
        <v>5802</v>
      </c>
    </row>
    <row r="527" spans="1:6" x14ac:dyDescent="0.25">
      <c r="A527" s="242" t="s">
        <v>6854</v>
      </c>
      <c r="B527" s="240" t="s">
        <v>5541</v>
      </c>
      <c r="C527" s="240" t="s">
        <v>3698</v>
      </c>
      <c r="D527" s="240" t="s">
        <v>6855</v>
      </c>
      <c r="E527" s="239" t="str">
        <f t="shared" si="8"/>
        <v>13</v>
      </c>
      <c r="F527" s="240" t="s">
        <v>5802</v>
      </c>
    </row>
    <row r="528" spans="1:6" x14ac:dyDescent="0.25">
      <c r="A528" s="242" t="s">
        <v>6856</v>
      </c>
      <c r="B528" s="239" t="s">
        <v>5001</v>
      </c>
      <c r="C528" s="239" t="s">
        <v>3698</v>
      </c>
      <c r="D528" s="239" t="s">
        <v>6857</v>
      </c>
      <c r="E528" s="239" t="str">
        <f t="shared" si="8"/>
        <v>13</v>
      </c>
      <c r="F528" s="239" t="s">
        <v>5802</v>
      </c>
    </row>
    <row r="529" spans="1:6" x14ac:dyDescent="0.25">
      <c r="A529" s="242" t="s">
        <v>6858</v>
      </c>
      <c r="B529" s="240" t="s">
        <v>4483</v>
      </c>
      <c r="C529" s="240" t="s">
        <v>3698</v>
      </c>
      <c r="D529" s="240" t="s">
        <v>6859</v>
      </c>
      <c r="E529" s="239" t="str">
        <f t="shared" si="8"/>
        <v>13</v>
      </c>
      <c r="F529" s="240" t="s">
        <v>5802</v>
      </c>
    </row>
    <row r="530" spans="1:6" x14ac:dyDescent="0.25">
      <c r="A530" s="242" t="s">
        <v>6860</v>
      </c>
      <c r="B530" s="239" t="s">
        <v>5701</v>
      </c>
      <c r="C530" s="239" t="s">
        <v>3698</v>
      </c>
      <c r="D530" s="239" t="s">
        <v>6861</v>
      </c>
      <c r="E530" s="239" t="str">
        <f t="shared" si="8"/>
        <v>13</v>
      </c>
      <c r="F530" s="239" t="s">
        <v>5802</v>
      </c>
    </row>
    <row r="531" spans="1:6" x14ac:dyDescent="0.25">
      <c r="A531" s="242" t="s">
        <v>6862</v>
      </c>
      <c r="B531" s="240" t="s">
        <v>5704</v>
      </c>
      <c r="C531" s="240" t="s">
        <v>3698</v>
      </c>
      <c r="D531" s="240" t="s">
        <v>6863</v>
      </c>
      <c r="E531" s="239" t="str">
        <f t="shared" si="8"/>
        <v>13</v>
      </c>
      <c r="F531" s="240" t="s">
        <v>5802</v>
      </c>
    </row>
    <row r="532" spans="1:6" x14ac:dyDescent="0.25">
      <c r="A532" s="242" t="s">
        <v>6864</v>
      </c>
      <c r="B532" s="239" t="s">
        <v>5056</v>
      </c>
      <c r="C532" s="239" t="s">
        <v>3698</v>
      </c>
      <c r="D532" s="239" t="s">
        <v>6865</v>
      </c>
      <c r="E532" s="239" t="str">
        <f t="shared" si="8"/>
        <v>13</v>
      </c>
      <c r="F532" s="239" t="s">
        <v>5802</v>
      </c>
    </row>
    <row r="533" spans="1:6" x14ac:dyDescent="0.25">
      <c r="A533" s="242" t="s">
        <v>6866</v>
      </c>
      <c r="B533" s="240" t="s">
        <v>5708</v>
      </c>
      <c r="C533" s="240" t="s">
        <v>3698</v>
      </c>
      <c r="D533" s="240" t="s">
        <v>6867</v>
      </c>
      <c r="E533" s="239" t="str">
        <f t="shared" si="8"/>
        <v>13</v>
      </c>
      <c r="F533" s="240" t="s">
        <v>5802</v>
      </c>
    </row>
    <row r="534" spans="1:6" x14ac:dyDescent="0.25">
      <c r="A534" s="242" t="s">
        <v>6868</v>
      </c>
      <c r="B534" s="239" t="s">
        <v>5710</v>
      </c>
      <c r="C534" s="239" t="s">
        <v>3698</v>
      </c>
      <c r="D534" s="239" t="s">
        <v>6869</v>
      </c>
      <c r="E534" s="239" t="str">
        <f t="shared" si="8"/>
        <v>13</v>
      </c>
      <c r="F534" s="239" t="s">
        <v>5802</v>
      </c>
    </row>
    <row r="535" spans="1:6" x14ac:dyDescent="0.25">
      <c r="A535" s="242" t="s">
        <v>6870</v>
      </c>
      <c r="B535" s="240" t="s">
        <v>5578</v>
      </c>
      <c r="C535" s="240" t="s">
        <v>3698</v>
      </c>
      <c r="D535" s="240" t="s">
        <v>6871</v>
      </c>
      <c r="E535" s="239" t="str">
        <f t="shared" si="8"/>
        <v>13</v>
      </c>
      <c r="F535" s="240" t="s">
        <v>5802</v>
      </c>
    </row>
    <row r="536" spans="1:6" x14ac:dyDescent="0.25">
      <c r="A536" s="242" t="s">
        <v>6872</v>
      </c>
      <c r="B536" s="239" t="s">
        <v>5712</v>
      </c>
      <c r="C536" s="239" t="s">
        <v>3698</v>
      </c>
      <c r="D536" s="239" t="s">
        <v>6873</v>
      </c>
      <c r="E536" s="239" t="str">
        <f t="shared" si="8"/>
        <v>13</v>
      </c>
      <c r="F536" s="239" t="s">
        <v>5802</v>
      </c>
    </row>
    <row r="537" spans="1:6" x14ac:dyDescent="0.25">
      <c r="A537" s="242" t="s">
        <v>6874</v>
      </c>
      <c r="B537" s="240" t="s">
        <v>5714</v>
      </c>
      <c r="C537" s="240" t="s">
        <v>3698</v>
      </c>
      <c r="D537" s="240" t="s">
        <v>6875</v>
      </c>
      <c r="E537" s="239" t="str">
        <f t="shared" si="8"/>
        <v>13</v>
      </c>
      <c r="F537" s="240" t="s">
        <v>5802</v>
      </c>
    </row>
    <row r="538" spans="1:6" x14ac:dyDescent="0.25">
      <c r="A538" s="242" t="s">
        <v>6876</v>
      </c>
      <c r="B538" s="239" t="s">
        <v>5715</v>
      </c>
      <c r="C538" s="239" t="s">
        <v>3698</v>
      </c>
      <c r="D538" s="239" t="s">
        <v>6877</v>
      </c>
      <c r="E538" s="239" t="str">
        <f t="shared" si="8"/>
        <v>13</v>
      </c>
      <c r="F538" s="239" t="s">
        <v>5802</v>
      </c>
    </row>
    <row r="539" spans="1:6" x14ac:dyDescent="0.25">
      <c r="A539" s="242" t="s">
        <v>6878</v>
      </c>
      <c r="B539" s="240" t="s">
        <v>5716</v>
      </c>
      <c r="C539" s="240" t="s">
        <v>3698</v>
      </c>
      <c r="D539" s="240" t="s">
        <v>6879</v>
      </c>
      <c r="E539" s="239" t="str">
        <f t="shared" si="8"/>
        <v>13</v>
      </c>
      <c r="F539" s="240" t="s">
        <v>5802</v>
      </c>
    </row>
    <row r="540" spans="1:6" x14ac:dyDescent="0.25">
      <c r="A540" s="242" t="s">
        <v>6880</v>
      </c>
      <c r="B540" s="239" t="s">
        <v>5718</v>
      </c>
      <c r="C540" s="239" t="s">
        <v>3698</v>
      </c>
      <c r="D540" s="239" t="s">
        <v>6881</v>
      </c>
      <c r="E540" s="239" t="str">
        <f t="shared" si="8"/>
        <v>13</v>
      </c>
      <c r="F540" s="239" t="s">
        <v>5802</v>
      </c>
    </row>
    <row r="541" spans="1:6" x14ac:dyDescent="0.25">
      <c r="A541" s="242" t="s">
        <v>6882</v>
      </c>
      <c r="B541" s="240" t="s">
        <v>5321</v>
      </c>
      <c r="C541" s="240" t="s">
        <v>3698</v>
      </c>
      <c r="D541" s="240" t="s">
        <v>6883</v>
      </c>
      <c r="E541" s="239" t="str">
        <f t="shared" si="8"/>
        <v>13</v>
      </c>
      <c r="F541" s="240" t="s">
        <v>5802</v>
      </c>
    </row>
    <row r="542" spans="1:6" x14ac:dyDescent="0.25">
      <c r="A542" s="242" t="s">
        <v>6884</v>
      </c>
      <c r="B542" s="239" t="s">
        <v>5721</v>
      </c>
      <c r="C542" s="239" t="s">
        <v>3698</v>
      </c>
      <c r="D542" s="239" t="s">
        <v>6885</v>
      </c>
      <c r="E542" s="239" t="str">
        <f t="shared" si="8"/>
        <v>13</v>
      </c>
      <c r="F542" s="239" t="s">
        <v>5802</v>
      </c>
    </row>
    <row r="543" spans="1:6" x14ac:dyDescent="0.25">
      <c r="A543" s="242" t="s">
        <v>6886</v>
      </c>
      <c r="B543" s="240" t="s">
        <v>4487</v>
      </c>
      <c r="C543" s="240" t="s">
        <v>3698</v>
      </c>
      <c r="D543" s="240" t="s">
        <v>6887</v>
      </c>
      <c r="E543" s="239" t="str">
        <f t="shared" si="8"/>
        <v>13</v>
      </c>
      <c r="F543" s="240" t="s">
        <v>5802</v>
      </c>
    </row>
    <row r="544" spans="1:6" x14ac:dyDescent="0.25">
      <c r="A544" s="242" t="s">
        <v>6888</v>
      </c>
      <c r="B544" s="239" t="s">
        <v>5723</v>
      </c>
      <c r="C544" s="239" t="s">
        <v>3698</v>
      </c>
      <c r="D544" s="239" t="s">
        <v>6889</v>
      </c>
      <c r="E544" s="239" t="str">
        <f t="shared" si="8"/>
        <v>13</v>
      </c>
      <c r="F544" s="239" t="s">
        <v>5802</v>
      </c>
    </row>
    <row r="545" spans="1:6" x14ac:dyDescent="0.25">
      <c r="A545" s="242" t="s">
        <v>6890</v>
      </c>
      <c r="B545" s="240" t="s">
        <v>5343</v>
      </c>
      <c r="C545" s="240" t="s">
        <v>3698</v>
      </c>
      <c r="D545" s="240" t="s">
        <v>6891</v>
      </c>
      <c r="E545" s="239" t="str">
        <f t="shared" si="8"/>
        <v>13</v>
      </c>
      <c r="F545" s="240" t="s">
        <v>5802</v>
      </c>
    </row>
    <row r="546" spans="1:6" x14ac:dyDescent="0.25">
      <c r="A546" s="242" t="s">
        <v>6892</v>
      </c>
      <c r="B546" s="239" t="s">
        <v>5377</v>
      </c>
      <c r="C546" s="239" t="s">
        <v>3698</v>
      </c>
      <c r="D546" s="239" t="s">
        <v>6893</v>
      </c>
      <c r="E546" s="239" t="str">
        <f t="shared" si="8"/>
        <v>13</v>
      </c>
      <c r="F546" s="239" t="s">
        <v>5802</v>
      </c>
    </row>
    <row r="547" spans="1:6" x14ac:dyDescent="0.25">
      <c r="A547" s="242" t="s">
        <v>6894</v>
      </c>
      <c r="B547" s="240" t="s">
        <v>5724</v>
      </c>
      <c r="C547" s="240" t="s">
        <v>3698</v>
      </c>
      <c r="D547" s="240" t="s">
        <v>6895</v>
      </c>
      <c r="E547" s="239" t="str">
        <f t="shared" si="8"/>
        <v>13</v>
      </c>
      <c r="F547" s="240" t="s">
        <v>5802</v>
      </c>
    </row>
    <row r="548" spans="1:6" x14ac:dyDescent="0.25">
      <c r="A548" s="242" t="s">
        <v>6896</v>
      </c>
      <c r="B548" s="239" t="s">
        <v>4512</v>
      </c>
      <c r="C548" s="239" t="s">
        <v>3698</v>
      </c>
      <c r="D548" s="239" t="s">
        <v>6897</v>
      </c>
      <c r="E548" s="239" t="str">
        <f t="shared" si="8"/>
        <v>13</v>
      </c>
      <c r="F548" s="239" t="s">
        <v>5802</v>
      </c>
    </row>
    <row r="549" spans="1:6" x14ac:dyDescent="0.25">
      <c r="A549" s="242" t="s">
        <v>6898</v>
      </c>
      <c r="B549" s="240" t="s">
        <v>4021</v>
      </c>
      <c r="C549" s="240" t="s">
        <v>3698</v>
      </c>
      <c r="D549" s="240" t="s">
        <v>6899</v>
      </c>
      <c r="E549" s="239" t="str">
        <f t="shared" si="8"/>
        <v>13</v>
      </c>
      <c r="F549" s="240" t="s">
        <v>5802</v>
      </c>
    </row>
    <row r="550" spans="1:6" x14ac:dyDescent="0.25">
      <c r="A550" s="242" t="s">
        <v>6900</v>
      </c>
      <c r="B550" s="239" t="s">
        <v>4690</v>
      </c>
      <c r="C550" s="239" t="s">
        <v>3698</v>
      </c>
      <c r="D550" s="239" t="s">
        <v>6901</v>
      </c>
      <c r="E550" s="239" t="str">
        <f t="shared" si="8"/>
        <v>13</v>
      </c>
      <c r="F550" s="239" t="s">
        <v>5802</v>
      </c>
    </row>
    <row r="551" spans="1:6" x14ac:dyDescent="0.25">
      <c r="A551" s="242" t="s">
        <v>6902</v>
      </c>
      <c r="B551" s="240" t="s">
        <v>5150</v>
      </c>
      <c r="C551" s="240" t="s">
        <v>3698</v>
      </c>
      <c r="D551" s="240" t="s">
        <v>6903</v>
      </c>
      <c r="E551" s="239" t="str">
        <f t="shared" si="8"/>
        <v>13</v>
      </c>
      <c r="F551" s="240" t="s">
        <v>5802</v>
      </c>
    </row>
    <row r="552" spans="1:6" x14ac:dyDescent="0.25">
      <c r="A552" s="242" t="s">
        <v>6904</v>
      </c>
      <c r="B552" s="239" t="s">
        <v>4840</v>
      </c>
      <c r="C552" s="239" t="s">
        <v>3698</v>
      </c>
      <c r="D552" s="239" t="s">
        <v>6905</v>
      </c>
      <c r="E552" s="239" t="str">
        <f t="shared" si="8"/>
        <v>13</v>
      </c>
      <c r="F552" s="239" t="s">
        <v>5802</v>
      </c>
    </row>
    <row r="553" spans="1:6" x14ac:dyDescent="0.25">
      <c r="A553" s="242" t="s">
        <v>6906</v>
      </c>
      <c r="B553" s="240" t="s">
        <v>5460</v>
      </c>
      <c r="C553" s="240" t="s">
        <v>3698</v>
      </c>
      <c r="D553" s="240" t="s">
        <v>6907</v>
      </c>
      <c r="E553" s="239" t="str">
        <f t="shared" si="8"/>
        <v>13</v>
      </c>
      <c r="F553" s="240" t="s">
        <v>5802</v>
      </c>
    </row>
    <row r="554" spans="1:6" x14ac:dyDescent="0.25">
      <c r="A554" s="242" t="s">
        <v>6908</v>
      </c>
      <c r="B554" s="239" t="s">
        <v>5732</v>
      </c>
      <c r="C554" s="239" t="s">
        <v>3698</v>
      </c>
      <c r="D554" s="239" t="s">
        <v>6909</v>
      </c>
      <c r="E554" s="239" t="str">
        <f t="shared" si="8"/>
        <v>13</v>
      </c>
      <c r="F554" s="239" t="s">
        <v>5802</v>
      </c>
    </row>
    <row r="555" spans="1:6" x14ac:dyDescent="0.25">
      <c r="A555" s="242" t="s">
        <v>6910</v>
      </c>
      <c r="B555" s="240" t="s">
        <v>5375</v>
      </c>
      <c r="C555" s="240" t="s">
        <v>3698</v>
      </c>
      <c r="D555" s="240" t="s">
        <v>6911</v>
      </c>
      <c r="E555" s="239" t="str">
        <f t="shared" si="8"/>
        <v>13</v>
      </c>
      <c r="F555" s="240" t="s">
        <v>5802</v>
      </c>
    </row>
    <row r="556" spans="1:6" x14ac:dyDescent="0.25">
      <c r="A556" s="242" t="s">
        <v>6912</v>
      </c>
      <c r="B556" s="239" t="s">
        <v>5623</v>
      </c>
      <c r="C556" s="239" t="s">
        <v>3698</v>
      </c>
      <c r="D556" s="239" t="s">
        <v>6913</v>
      </c>
      <c r="E556" s="239" t="str">
        <f t="shared" si="8"/>
        <v>13</v>
      </c>
      <c r="F556" s="239" t="s">
        <v>5802</v>
      </c>
    </row>
    <row r="557" spans="1:6" x14ac:dyDescent="0.25">
      <c r="A557" s="242" t="s">
        <v>6914</v>
      </c>
      <c r="B557" s="240" t="s">
        <v>5523</v>
      </c>
      <c r="C557" s="240" t="s">
        <v>3698</v>
      </c>
      <c r="D557" s="240" t="s">
        <v>6915</v>
      </c>
      <c r="E557" s="239" t="str">
        <f t="shared" si="8"/>
        <v>13</v>
      </c>
      <c r="F557" s="240" t="s">
        <v>5802</v>
      </c>
    </row>
    <row r="558" spans="1:6" x14ac:dyDescent="0.25">
      <c r="A558" s="242" t="s">
        <v>6916</v>
      </c>
      <c r="B558" s="239" t="s">
        <v>5626</v>
      </c>
      <c r="C558" s="239" t="s">
        <v>3698</v>
      </c>
      <c r="D558" s="239" t="s">
        <v>6917</v>
      </c>
      <c r="E558" s="239" t="str">
        <f t="shared" si="8"/>
        <v>13</v>
      </c>
      <c r="F558" s="239" t="s">
        <v>5802</v>
      </c>
    </row>
    <row r="559" spans="1:6" x14ac:dyDescent="0.25">
      <c r="A559" s="242" t="s">
        <v>6918</v>
      </c>
      <c r="B559" s="240" t="s">
        <v>3828</v>
      </c>
      <c r="C559" s="240" t="s">
        <v>3706</v>
      </c>
      <c r="D559" s="240" t="s">
        <v>6919</v>
      </c>
      <c r="E559" s="239" t="str">
        <f t="shared" si="8"/>
        <v>15</v>
      </c>
      <c r="F559" s="240" t="s">
        <v>5998</v>
      </c>
    </row>
    <row r="560" spans="1:6" x14ac:dyDescent="0.25">
      <c r="A560" s="242" t="s">
        <v>6920</v>
      </c>
      <c r="B560" s="239" t="s">
        <v>3867</v>
      </c>
      <c r="C560" s="239" t="s">
        <v>3706</v>
      </c>
      <c r="D560" s="239" t="s">
        <v>6921</v>
      </c>
      <c r="E560" s="239" t="str">
        <f t="shared" si="8"/>
        <v>15</v>
      </c>
      <c r="F560" s="239" t="s">
        <v>5998</v>
      </c>
    </row>
    <row r="561" spans="1:6" x14ac:dyDescent="0.25">
      <c r="A561" s="242" t="s">
        <v>6922</v>
      </c>
      <c r="B561" s="240" t="s">
        <v>3910</v>
      </c>
      <c r="C561" s="240" t="s">
        <v>3706</v>
      </c>
      <c r="D561" s="240" t="s">
        <v>6923</v>
      </c>
      <c r="E561" s="239" t="str">
        <f t="shared" si="8"/>
        <v>15</v>
      </c>
      <c r="F561" s="240" t="s">
        <v>5998</v>
      </c>
    </row>
    <row r="562" spans="1:6" x14ac:dyDescent="0.25">
      <c r="A562" s="242" t="s">
        <v>6924</v>
      </c>
      <c r="B562" s="239" t="s">
        <v>3954</v>
      </c>
      <c r="C562" s="239" t="s">
        <v>3706</v>
      </c>
      <c r="D562" s="239" t="s">
        <v>6925</v>
      </c>
      <c r="E562" s="239" t="str">
        <f t="shared" si="8"/>
        <v>15</v>
      </c>
      <c r="F562" s="239" t="s">
        <v>5998</v>
      </c>
    </row>
    <row r="563" spans="1:6" x14ac:dyDescent="0.25">
      <c r="A563" s="242" t="s">
        <v>6926</v>
      </c>
      <c r="B563" s="240" t="s">
        <v>3998</v>
      </c>
      <c r="C563" s="240" t="s">
        <v>3706</v>
      </c>
      <c r="D563" s="240" t="s">
        <v>6927</v>
      </c>
      <c r="E563" s="239" t="str">
        <f t="shared" si="8"/>
        <v>15</v>
      </c>
      <c r="F563" s="240" t="s">
        <v>5998</v>
      </c>
    </row>
    <row r="564" spans="1:6" x14ac:dyDescent="0.25">
      <c r="A564" s="242" t="s">
        <v>6928</v>
      </c>
      <c r="B564" s="239" t="s">
        <v>3829</v>
      </c>
      <c r="C564" s="239" t="s">
        <v>3715</v>
      </c>
      <c r="D564" s="239" t="s">
        <v>6929</v>
      </c>
      <c r="E564" s="239" t="str">
        <f t="shared" si="8"/>
        <v>16</v>
      </c>
      <c r="F564" s="239" t="s">
        <v>5937</v>
      </c>
    </row>
    <row r="565" spans="1:6" x14ac:dyDescent="0.25">
      <c r="A565" s="242" t="s">
        <v>6930</v>
      </c>
      <c r="B565" s="240" t="s">
        <v>3823</v>
      </c>
      <c r="C565" s="240" t="s">
        <v>3715</v>
      </c>
      <c r="D565" s="240" t="s">
        <v>6931</v>
      </c>
      <c r="E565" s="239" t="str">
        <f t="shared" si="8"/>
        <v>16</v>
      </c>
      <c r="F565" s="240" t="s">
        <v>5937</v>
      </c>
    </row>
    <row r="566" spans="1:6" x14ac:dyDescent="0.25">
      <c r="A566" s="242" t="s">
        <v>6932</v>
      </c>
      <c r="B566" s="239" t="s">
        <v>3911</v>
      </c>
      <c r="C566" s="239" t="s">
        <v>3715</v>
      </c>
      <c r="D566" s="239" t="s">
        <v>6933</v>
      </c>
      <c r="E566" s="239" t="str">
        <f t="shared" si="8"/>
        <v>16</v>
      </c>
      <c r="F566" s="239" t="s">
        <v>5937</v>
      </c>
    </row>
    <row r="567" spans="1:6" x14ac:dyDescent="0.25">
      <c r="A567" s="242" t="s">
        <v>6934</v>
      </c>
      <c r="B567" s="240" t="s">
        <v>3955</v>
      </c>
      <c r="C567" s="240" t="s">
        <v>3715</v>
      </c>
      <c r="D567" s="240" t="s">
        <v>6935</v>
      </c>
      <c r="E567" s="239" t="str">
        <f t="shared" si="8"/>
        <v>16</v>
      </c>
      <c r="F567" s="240" t="s">
        <v>5937</v>
      </c>
    </row>
    <row r="568" spans="1:6" x14ac:dyDescent="0.25">
      <c r="A568" s="242" t="s">
        <v>6936</v>
      </c>
      <c r="B568" s="239" t="s">
        <v>3999</v>
      </c>
      <c r="C568" s="239" t="s">
        <v>3715</v>
      </c>
      <c r="D568" s="239" t="s">
        <v>6937</v>
      </c>
      <c r="E568" s="239" t="str">
        <f t="shared" si="8"/>
        <v>16</v>
      </c>
      <c r="F568" s="239" t="s">
        <v>5937</v>
      </c>
    </row>
    <row r="569" spans="1:6" x14ac:dyDescent="0.25">
      <c r="A569" s="242" t="s">
        <v>6938</v>
      </c>
      <c r="B569" s="240" t="s">
        <v>4041</v>
      </c>
      <c r="C569" s="240" t="s">
        <v>3715</v>
      </c>
      <c r="D569" s="240" t="s">
        <v>6939</v>
      </c>
      <c r="E569" s="239" t="str">
        <f t="shared" si="8"/>
        <v>16</v>
      </c>
      <c r="F569" s="240" t="s">
        <v>5937</v>
      </c>
    </row>
    <row r="570" spans="1:6" x14ac:dyDescent="0.25">
      <c r="A570" s="242" t="s">
        <v>6940</v>
      </c>
      <c r="B570" s="239" t="s">
        <v>3922</v>
      </c>
      <c r="C570" s="239" t="s">
        <v>3715</v>
      </c>
      <c r="D570" s="239" t="s">
        <v>6941</v>
      </c>
      <c r="E570" s="239" t="str">
        <f t="shared" si="8"/>
        <v>16</v>
      </c>
      <c r="F570" s="239" t="s">
        <v>5937</v>
      </c>
    </row>
    <row r="571" spans="1:6" x14ac:dyDescent="0.25">
      <c r="A571" s="242" t="s">
        <v>6942</v>
      </c>
      <c r="B571" s="240" t="s">
        <v>4109</v>
      </c>
      <c r="C571" s="240" t="s">
        <v>3715</v>
      </c>
      <c r="D571" s="240" t="s">
        <v>6943</v>
      </c>
      <c r="E571" s="239" t="str">
        <f t="shared" si="8"/>
        <v>16</v>
      </c>
      <c r="F571" s="240" t="s">
        <v>5937</v>
      </c>
    </row>
    <row r="572" spans="1:6" x14ac:dyDescent="0.25">
      <c r="A572" s="242" t="s">
        <v>6944</v>
      </c>
      <c r="B572" s="239" t="s">
        <v>4143</v>
      </c>
      <c r="C572" s="239" t="s">
        <v>3715</v>
      </c>
      <c r="D572" s="239" t="s">
        <v>6945</v>
      </c>
      <c r="E572" s="239" t="str">
        <f t="shared" si="8"/>
        <v>16</v>
      </c>
      <c r="F572" s="239" t="s">
        <v>5937</v>
      </c>
    </row>
    <row r="573" spans="1:6" x14ac:dyDescent="0.25">
      <c r="A573" s="242" t="s">
        <v>6946</v>
      </c>
      <c r="B573" s="240" t="s">
        <v>4177</v>
      </c>
      <c r="C573" s="240" t="s">
        <v>3715</v>
      </c>
      <c r="D573" s="240" t="s">
        <v>6947</v>
      </c>
      <c r="E573" s="239" t="str">
        <f t="shared" si="8"/>
        <v>16</v>
      </c>
      <c r="F573" s="240" t="s">
        <v>5937</v>
      </c>
    </row>
    <row r="574" spans="1:6" x14ac:dyDescent="0.25">
      <c r="A574" s="242" t="s">
        <v>6948</v>
      </c>
      <c r="B574" s="239" t="s">
        <v>4210</v>
      </c>
      <c r="C574" s="239" t="s">
        <v>3715</v>
      </c>
      <c r="D574" s="239" t="s">
        <v>6949</v>
      </c>
      <c r="E574" s="239" t="str">
        <f t="shared" si="8"/>
        <v>16</v>
      </c>
      <c r="F574" s="239" t="s">
        <v>5937</v>
      </c>
    </row>
    <row r="575" spans="1:6" x14ac:dyDescent="0.25">
      <c r="A575" s="242" t="s">
        <v>6950</v>
      </c>
      <c r="B575" s="240" t="s">
        <v>3950</v>
      </c>
      <c r="C575" s="240" t="s">
        <v>3715</v>
      </c>
      <c r="D575" s="240" t="s">
        <v>6951</v>
      </c>
      <c r="E575" s="239" t="str">
        <f t="shared" si="8"/>
        <v>16</v>
      </c>
      <c r="F575" s="240" t="s">
        <v>5937</v>
      </c>
    </row>
    <row r="576" spans="1:6" x14ac:dyDescent="0.25">
      <c r="A576" s="242" t="s">
        <v>6952</v>
      </c>
      <c r="B576" s="239" t="s">
        <v>4269</v>
      </c>
      <c r="C576" s="239" t="s">
        <v>3715</v>
      </c>
      <c r="D576" s="239" t="s">
        <v>6953</v>
      </c>
      <c r="E576" s="239" t="str">
        <f t="shared" si="8"/>
        <v>16</v>
      </c>
      <c r="F576" s="239" t="s">
        <v>5937</v>
      </c>
    </row>
    <row r="577" spans="1:6" x14ac:dyDescent="0.25">
      <c r="A577" s="242" t="s">
        <v>6954</v>
      </c>
      <c r="B577" s="240" t="s">
        <v>4302</v>
      </c>
      <c r="C577" s="240" t="s">
        <v>3715</v>
      </c>
      <c r="D577" s="240" t="s">
        <v>6955</v>
      </c>
      <c r="E577" s="239" t="str">
        <f t="shared" si="8"/>
        <v>16</v>
      </c>
      <c r="F577" s="240" t="s">
        <v>5937</v>
      </c>
    </row>
    <row r="578" spans="1:6" x14ac:dyDescent="0.25">
      <c r="A578" s="242" t="s">
        <v>6956</v>
      </c>
      <c r="B578" s="239" t="s">
        <v>4332</v>
      </c>
      <c r="C578" s="239" t="s">
        <v>3715</v>
      </c>
      <c r="D578" s="239" t="s">
        <v>6957</v>
      </c>
      <c r="E578" s="239" t="str">
        <f t="shared" si="8"/>
        <v>16</v>
      </c>
      <c r="F578" s="239" t="s">
        <v>5937</v>
      </c>
    </row>
    <row r="579" spans="1:6" x14ac:dyDescent="0.25">
      <c r="A579" s="242" t="s">
        <v>6958</v>
      </c>
      <c r="B579" s="240" t="s">
        <v>4368</v>
      </c>
      <c r="C579" s="240" t="s">
        <v>3715</v>
      </c>
      <c r="D579" s="240" t="s">
        <v>6959</v>
      </c>
      <c r="E579" s="239" t="str">
        <f t="shared" si="8"/>
        <v>16</v>
      </c>
      <c r="F579" s="240" t="s">
        <v>5937</v>
      </c>
    </row>
    <row r="580" spans="1:6" x14ac:dyDescent="0.25">
      <c r="A580" s="242" t="s">
        <v>6960</v>
      </c>
      <c r="B580" s="239" t="s">
        <v>3879</v>
      </c>
      <c r="C580" s="239" t="s">
        <v>3715</v>
      </c>
      <c r="D580" s="239" t="s">
        <v>6961</v>
      </c>
      <c r="E580" s="239" t="str">
        <f t="shared" si="8"/>
        <v>16</v>
      </c>
      <c r="F580" s="239" t="s">
        <v>5937</v>
      </c>
    </row>
    <row r="581" spans="1:6" x14ac:dyDescent="0.25">
      <c r="A581" s="242" t="s">
        <v>6962</v>
      </c>
      <c r="B581" s="240" t="s">
        <v>4340</v>
      </c>
      <c r="C581" s="240" t="s">
        <v>3715</v>
      </c>
      <c r="D581" s="240" t="s">
        <v>6963</v>
      </c>
      <c r="E581" s="239" t="str">
        <f t="shared" si="8"/>
        <v>16</v>
      </c>
      <c r="F581" s="240" t="s">
        <v>5937</v>
      </c>
    </row>
    <row r="582" spans="1:6" x14ac:dyDescent="0.25">
      <c r="A582" s="242" t="s">
        <v>6964</v>
      </c>
      <c r="B582" s="239" t="s">
        <v>4154</v>
      </c>
      <c r="C582" s="239" t="s">
        <v>3715</v>
      </c>
      <c r="D582" s="239" t="s">
        <v>6965</v>
      </c>
      <c r="E582" s="239" t="str">
        <f t="shared" si="8"/>
        <v>16</v>
      </c>
      <c r="F582" s="239" t="s">
        <v>5937</v>
      </c>
    </row>
    <row r="583" spans="1:6" x14ac:dyDescent="0.25">
      <c r="A583" s="242" t="s">
        <v>6966</v>
      </c>
      <c r="B583" s="240" t="s">
        <v>4478</v>
      </c>
      <c r="C583" s="240" t="s">
        <v>3715</v>
      </c>
      <c r="D583" s="240" t="s">
        <v>6967</v>
      </c>
      <c r="E583" s="239" t="str">
        <f t="shared" si="8"/>
        <v>16</v>
      </c>
      <c r="F583" s="240" t="s">
        <v>5937</v>
      </c>
    </row>
    <row r="584" spans="1:6" x14ac:dyDescent="0.25">
      <c r="A584" s="242" t="s">
        <v>6968</v>
      </c>
      <c r="B584" s="239" t="s">
        <v>3960</v>
      </c>
      <c r="C584" s="239" t="s">
        <v>3715</v>
      </c>
      <c r="D584" s="239" t="s">
        <v>6969</v>
      </c>
      <c r="E584" s="239" t="str">
        <f t="shared" si="8"/>
        <v>16</v>
      </c>
      <c r="F584" s="239" t="s">
        <v>5937</v>
      </c>
    </row>
    <row r="585" spans="1:6" x14ac:dyDescent="0.25">
      <c r="A585" s="242" t="s">
        <v>6970</v>
      </c>
      <c r="B585" s="240" t="s">
        <v>4100</v>
      </c>
      <c r="C585" s="240" t="s">
        <v>3715</v>
      </c>
      <c r="D585" s="240" t="s">
        <v>6971</v>
      </c>
      <c r="E585" s="239" t="str">
        <f t="shared" si="8"/>
        <v>16</v>
      </c>
      <c r="F585" s="240" t="s">
        <v>5937</v>
      </c>
    </row>
    <row r="586" spans="1:6" x14ac:dyDescent="0.25">
      <c r="A586" s="242" t="s">
        <v>6972</v>
      </c>
      <c r="B586" s="239" t="s">
        <v>4554</v>
      </c>
      <c r="C586" s="239" t="s">
        <v>3715</v>
      </c>
      <c r="D586" s="239" t="s">
        <v>6973</v>
      </c>
      <c r="E586" s="239" t="str">
        <f t="shared" si="8"/>
        <v>16</v>
      </c>
      <c r="F586" s="239" t="s">
        <v>5937</v>
      </c>
    </row>
    <row r="587" spans="1:6" x14ac:dyDescent="0.25">
      <c r="A587" s="242" t="s">
        <v>6974</v>
      </c>
      <c r="B587" s="240" t="s">
        <v>4581</v>
      </c>
      <c r="C587" s="240" t="s">
        <v>3715</v>
      </c>
      <c r="D587" s="240" t="s">
        <v>6975</v>
      </c>
      <c r="E587" s="239" t="str">
        <f t="shared" si="8"/>
        <v>16</v>
      </c>
      <c r="F587" s="240" t="s">
        <v>5937</v>
      </c>
    </row>
    <row r="588" spans="1:6" x14ac:dyDescent="0.25">
      <c r="A588" s="242" t="s">
        <v>6976</v>
      </c>
      <c r="B588" s="239" t="s">
        <v>4603</v>
      </c>
      <c r="C588" s="239" t="s">
        <v>3715</v>
      </c>
      <c r="D588" s="239" t="s">
        <v>6977</v>
      </c>
      <c r="E588" s="239" t="str">
        <f t="shared" ref="E588:E651" si="9">LEFT(A588, 2)</f>
        <v>16</v>
      </c>
      <c r="F588" s="239" t="s">
        <v>5937</v>
      </c>
    </row>
    <row r="589" spans="1:6" x14ac:dyDescent="0.25">
      <c r="A589" s="242" t="s">
        <v>6978</v>
      </c>
      <c r="B589" s="240" t="s">
        <v>4387</v>
      </c>
      <c r="C589" s="240" t="s">
        <v>3715</v>
      </c>
      <c r="D589" s="240" t="s">
        <v>6979</v>
      </c>
      <c r="E589" s="239" t="str">
        <f t="shared" si="9"/>
        <v>16</v>
      </c>
      <c r="F589" s="240" t="s">
        <v>5937</v>
      </c>
    </row>
    <row r="590" spans="1:6" x14ac:dyDescent="0.25">
      <c r="A590" s="242" t="s">
        <v>6980</v>
      </c>
      <c r="B590" s="239" t="s">
        <v>4649</v>
      </c>
      <c r="C590" s="239" t="s">
        <v>3715</v>
      </c>
      <c r="D590" s="239" t="s">
        <v>6981</v>
      </c>
      <c r="E590" s="239" t="str">
        <f t="shared" si="9"/>
        <v>16</v>
      </c>
      <c r="F590" s="239" t="s">
        <v>5937</v>
      </c>
    </row>
    <row r="591" spans="1:6" x14ac:dyDescent="0.25">
      <c r="A591" s="242" t="s">
        <v>6982</v>
      </c>
      <c r="B591" s="240" t="s">
        <v>4673</v>
      </c>
      <c r="C591" s="240" t="s">
        <v>3715</v>
      </c>
      <c r="D591" s="240" t="s">
        <v>6983</v>
      </c>
      <c r="E591" s="239" t="str">
        <f t="shared" si="9"/>
        <v>16</v>
      </c>
      <c r="F591" s="240" t="s">
        <v>5937</v>
      </c>
    </row>
    <row r="592" spans="1:6" x14ac:dyDescent="0.25">
      <c r="A592" s="242" t="s">
        <v>6984</v>
      </c>
      <c r="B592" s="239" t="s">
        <v>4696</v>
      </c>
      <c r="C592" s="239" t="s">
        <v>3715</v>
      </c>
      <c r="D592" s="239" t="s">
        <v>6985</v>
      </c>
      <c r="E592" s="239" t="str">
        <f t="shared" si="9"/>
        <v>16</v>
      </c>
      <c r="F592" s="239" t="s">
        <v>5937</v>
      </c>
    </row>
    <row r="593" spans="1:6" x14ac:dyDescent="0.25">
      <c r="A593" s="242" t="s">
        <v>6986</v>
      </c>
      <c r="B593" s="240" t="s">
        <v>4718</v>
      </c>
      <c r="C593" s="240" t="s">
        <v>3715</v>
      </c>
      <c r="D593" s="240" t="s">
        <v>6987</v>
      </c>
      <c r="E593" s="239" t="str">
        <f t="shared" si="9"/>
        <v>16</v>
      </c>
      <c r="F593" s="240" t="s">
        <v>5937</v>
      </c>
    </row>
    <row r="594" spans="1:6" x14ac:dyDescent="0.25">
      <c r="A594" s="242" t="s">
        <v>6988</v>
      </c>
      <c r="B594" s="239" t="s">
        <v>4519</v>
      </c>
      <c r="C594" s="239" t="s">
        <v>3715</v>
      </c>
      <c r="D594" s="239" t="s">
        <v>6989</v>
      </c>
      <c r="E594" s="239" t="str">
        <f t="shared" si="9"/>
        <v>16</v>
      </c>
      <c r="F594" s="239" t="s">
        <v>5937</v>
      </c>
    </row>
    <row r="595" spans="1:6" x14ac:dyDescent="0.25">
      <c r="A595" s="242" t="s">
        <v>6990</v>
      </c>
      <c r="B595" s="240" t="s">
        <v>4111</v>
      </c>
      <c r="C595" s="240" t="s">
        <v>3715</v>
      </c>
      <c r="D595" s="240" t="s">
        <v>6991</v>
      </c>
      <c r="E595" s="239" t="str">
        <f t="shared" si="9"/>
        <v>16</v>
      </c>
      <c r="F595" s="240" t="s">
        <v>5937</v>
      </c>
    </row>
    <row r="596" spans="1:6" x14ac:dyDescent="0.25">
      <c r="A596" s="242" t="s">
        <v>6992</v>
      </c>
      <c r="B596" s="239" t="s">
        <v>4658</v>
      </c>
      <c r="C596" s="239" t="s">
        <v>3715</v>
      </c>
      <c r="D596" s="239" t="s">
        <v>6993</v>
      </c>
      <c r="E596" s="239" t="str">
        <f t="shared" si="9"/>
        <v>16</v>
      </c>
      <c r="F596" s="239" t="s">
        <v>5937</v>
      </c>
    </row>
    <row r="597" spans="1:6" x14ac:dyDescent="0.25">
      <c r="A597" s="242" t="s">
        <v>6994</v>
      </c>
      <c r="B597" s="240" t="s">
        <v>4809</v>
      </c>
      <c r="C597" s="240" t="s">
        <v>3715</v>
      </c>
      <c r="D597" s="240" t="s">
        <v>6995</v>
      </c>
      <c r="E597" s="239" t="str">
        <f t="shared" si="9"/>
        <v>16</v>
      </c>
      <c r="F597" s="240" t="s">
        <v>5937</v>
      </c>
    </row>
    <row r="598" spans="1:6" x14ac:dyDescent="0.25">
      <c r="A598" s="242" t="s">
        <v>6996</v>
      </c>
      <c r="B598" s="239" t="s">
        <v>4827</v>
      </c>
      <c r="C598" s="239" t="s">
        <v>3715</v>
      </c>
      <c r="D598" s="239" t="s">
        <v>6997</v>
      </c>
      <c r="E598" s="239" t="str">
        <f t="shared" si="9"/>
        <v>16</v>
      </c>
      <c r="F598" s="239" t="s">
        <v>5937</v>
      </c>
    </row>
    <row r="599" spans="1:6" x14ac:dyDescent="0.25">
      <c r="A599" s="242" t="s">
        <v>6998</v>
      </c>
      <c r="B599" s="240" t="s">
        <v>4798</v>
      </c>
      <c r="C599" s="240" t="s">
        <v>3715</v>
      </c>
      <c r="D599" s="240" t="s">
        <v>6999</v>
      </c>
      <c r="E599" s="239" t="str">
        <f t="shared" si="9"/>
        <v>16</v>
      </c>
      <c r="F599" s="240" t="s">
        <v>5937</v>
      </c>
    </row>
    <row r="600" spans="1:6" x14ac:dyDescent="0.25">
      <c r="A600" s="242" t="s">
        <v>7000</v>
      </c>
      <c r="B600" s="239" t="s">
        <v>4870</v>
      </c>
      <c r="C600" s="239" t="s">
        <v>3715</v>
      </c>
      <c r="D600" s="239" t="s">
        <v>7001</v>
      </c>
      <c r="E600" s="239" t="str">
        <f t="shared" si="9"/>
        <v>16</v>
      </c>
      <c r="F600" s="239" t="s">
        <v>5937</v>
      </c>
    </row>
    <row r="601" spans="1:6" x14ac:dyDescent="0.25">
      <c r="A601" s="242" t="s">
        <v>7002</v>
      </c>
      <c r="B601" s="240" t="s">
        <v>4892</v>
      </c>
      <c r="C601" s="240" t="s">
        <v>3715</v>
      </c>
      <c r="D601" s="240" t="s">
        <v>7003</v>
      </c>
      <c r="E601" s="239" t="str">
        <f t="shared" si="9"/>
        <v>16</v>
      </c>
      <c r="F601" s="240" t="s">
        <v>5937</v>
      </c>
    </row>
    <row r="602" spans="1:6" x14ac:dyDescent="0.25">
      <c r="A602" s="242" t="s">
        <v>7004</v>
      </c>
      <c r="B602" s="239" t="s">
        <v>4912</v>
      </c>
      <c r="C602" s="239" t="s">
        <v>3715</v>
      </c>
      <c r="D602" s="239" t="s">
        <v>7005</v>
      </c>
      <c r="E602" s="239" t="str">
        <f t="shared" si="9"/>
        <v>16</v>
      </c>
      <c r="F602" s="239" t="s">
        <v>5937</v>
      </c>
    </row>
    <row r="603" spans="1:6" x14ac:dyDescent="0.25">
      <c r="A603" s="242" t="s">
        <v>7006</v>
      </c>
      <c r="B603" s="240" t="s">
        <v>4932</v>
      </c>
      <c r="C603" s="240" t="s">
        <v>3715</v>
      </c>
      <c r="D603" s="240" t="s">
        <v>7007</v>
      </c>
      <c r="E603" s="239" t="str">
        <f t="shared" si="9"/>
        <v>16</v>
      </c>
      <c r="F603" s="240" t="s">
        <v>5937</v>
      </c>
    </row>
    <row r="604" spans="1:6" x14ac:dyDescent="0.25">
      <c r="A604" s="242" t="s">
        <v>7008</v>
      </c>
      <c r="B604" s="239" t="s">
        <v>4499</v>
      </c>
      <c r="C604" s="239" t="s">
        <v>3715</v>
      </c>
      <c r="D604" s="239" t="s">
        <v>7009</v>
      </c>
      <c r="E604" s="239" t="str">
        <f t="shared" si="9"/>
        <v>16</v>
      </c>
      <c r="F604" s="239" t="s">
        <v>5937</v>
      </c>
    </row>
    <row r="605" spans="1:6" x14ac:dyDescent="0.25">
      <c r="A605" s="242" t="s">
        <v>7010</v>
      </c>
      <c r="B605" s="240" t="s">
        <v>4969</v>
      </c>
      <c r="C605" s="240" t="s">
        <v>3715</v>
      </c>
      <c r="D605" s="240" t="s">
        <v>7011</v>
      </c>
      <c r="E605" s="239" t="str">
        <f t="shared" si="9"/>
        <v>16</v>
      </c>
      <c r="F605" s="240" t="s">
        <v>5937</v>
      </c>
    </row>
    <row r="606" spans="1:6" x14ac:dyDescent="0.25">
      <c r="A606" s="242" t="s">
        <v>7012</v>
      </c>
      <c r="B606" s="239" t="s">
        <v>4990</v>
      </c>
      <c r="C606" s="239" t="s">
        <v>3715</v>
      </c>
      <c r="D606" s="239" t="s">
        <v>7013</v>
      </c>
      <c r="E606" s="239" t="str">
        <f t="shared" si="9"/>
        <v>16</v>
      </c>
      <c r="F606" s="239" t="s">
        <v>5937</v>
      </c>
    </row>
    <row r="607" spans="1:6" x14ac:dyDescent="0.25">
      <c r="A607" s="242" t="s">
        <v>7014</v>
      </c>
      <c r="B607" s="240" t="s">
        <v>4021</v>
      </c>
      <c r="C607" s="240" t="s">
        <v>3715</v>
      </c>
      <c r="D607" s="240" t="s">
        <v>7015</v>
      </c>
      <c r="E607" s="239" t="str">
        <f t="shared" si="9"/>
        <v>16</v>
      </c>
      <c r="F607" s="240" t="s">
        <v>5937</v>
      </c>
    </row>
    <row r="608" spans="1:6" x14ac:dyDescent="0.25">
      <c r="A608" s="242" t="s">
        <v>7016</v>
      </c>
      <c r="B608" s="239" t="s">
        <v>3823</v>
      </c>
      <c r="C608" s="239" t="s">
        <v>3720</v>
      </c>
      <c r="D608" s="239" t="s">
        <v>7017</v>
      </c>
      <c r="E608" s="239" t="str">
        <f t="shared" si="9"/>
        <v>17</v>
      </c>
      <c r="F608" s="239" t="s">
        <v>7018</v>
      </c>
    </row>
    <row r="609" spans="1:6" x14ac:dyDescent="0.25">
      <c r="A609" s="242" t="s">
        <v>7019</v>
      </c>
      <c r="B609" s="240" t="s">
        <v>3868</v>
      </c>
      <c r="C609" s="240" t="s">
        <v>3720</v>
      </c>
      <c r="D609" s="240" t="s">
        <v>7020</v>
      </c>
      <c r="E609" s="239" t="str">
        <f t="shared" si="9"/>
        <v>17</v>
      </c>
      <c r="F609" s="240" t="s">
        <v>7018</v>
      </c>
    </row>
    <row r="610" spans="1:6" x14ac:dyDescent="0.25">
      <c r="A610" s="242" t="s">
        <v>7021</v>
      </c>
      <c r="B610" s="239" t="s">
        <v>3912</v>
      </c>
      <c r="C610" s="239" t="s">
        <v>3720</v>
      </c>
      <c r="D610" s="239" t="s">
        <v>7022</v>
      </c>
      <c r="E610" s="239" t="str">
        <f t="shared" si="9"/>
        <v>17</v>
      </c>
      <c r="F610" s="239" t="s">
        <v>7018</v>
      </c>
    </row>
    <row r="611" spans="1:6" x14ac:dyDescent="0.25">
      <c r="A611" s="242" t="s">
        <v>7023</v>
      </c>
      <c r="B611" s="240" t="s">
        <v>3940</v>
      </c>
      <c r="C611" s="240" t="s">
        <v>3720</v>
      </c>
      <c r="D611" s="240" t="s">
        <v>7024</v>
      </c>
      <c r="E611" s="239" t="str">
        <f t="shared" si="9"/>
        <v>17</v>
      </c>
      <c r="F611" s="240" t="s">
        <v>7018</v>
      </c>
    </row>
    <row r="612" spans="1:6" x14ac:dyDescent="0.25">
      <c r="A612" s="242" t="s">
        <v>7025</v>
      </c>
      <c r="B612" s="239" t="s">
        <v>4000</v>
      </c>
      <c r="C612" s="239" t="s">
        <v>3720</v>
      </c>
      <c r="D612" s="239" t="s">
        <v>7026</v>
      </c>
      <c r="E612" s="239" t="str">
        <f t="shared" si="9"/>
        <v>17</v>
      </c>
      <c r="F612" s="239" t="s">
        <v>7018</v>
      </c>
    </row>
    <row r="613" spans="1:6" x14ac:dyDescent="0.25">
      <c r="A613" s="242" t="s">
        <v>7027</v>
      </c>
      <c r="B613" s="240" t="s">
        <v>4042</v>
      </c>
      <c r="C613" s="240" t="s">
        <v>3720</v>
      </c>
      <c r="D613" s="240" t="s">
        <v>7028</v>
      </c>
      <c r="E613" s="239" t="str">
        <f t="shared" si="9"/>
        <v>17</v>
      </c>
      <c r="F613" s="240" t="s">
        <v>7018</v>
      </c>
    </row>
    <row r="614" spans="1:6" x14ac:dyDescent="0.25">
      <c r="A614" s="242" t="s">
        <v>7029</v>
      </c>
      <c r="B614" s="239" t="s">
        <v>4069</v>
      </c>
      <c r="C614" s="239" t="s">
        <v>3720</v>
      </c>
      <c r="D614" s="239" t="s">
        <v>7030</v>
      </c>
      <c r="E614" s="239" t="str">
        <f t="shared" si="9"/>
        <v>17</v>
      </c>
      <c r="F614" s="239" t="s">
        <v>7018</v>
      </c>
    </row>
    <row r="615" spans="1:6" x14ac:dyDescent="0.25">
      <c r="A615" s="242" t="s">
        <v>7031</v>
      </c>
      <c r="B615" s="240" t="s">
        <v>3880</v>
      </c>
      <c r="C615" s="240" t="s">
        <v>3720</v>
      </c>
      <c r="D615" s="240" t="s">
        <v>7032</v>
      </c>
      <c r="E615" s="239" t="str">
        <f t="shared" si="9"/>
        <v>17</v>
      </c>
      <c r="F615" s="240" t="s">
        <v>7018</v>
      </c>
    </row>
    <row r="616" spans="1:6" x14ac:dyDescent="0.25">
      <c r="A616" s="242" t="s">
        <v>7033</v>
      </c>
      <c r="B616" s="239" t="s">
        <v>4144</v>
      </c>
      <c r="C616" s="239" t="s">
        <v>3720</v>
      </c>
      <c r="D616" s="239" t="s">
        <v>7034</v>
      </c>
      <c r="E616" s="239" t="str">
        <f t="shared" si="9"/>
        <v>17</v>
      </c>
      <c r="F616" s="239" t="s">
        <v>7018</v>
      </c>
    </row>
    <row r="617" spans="1:6" x14ac:dyDescent="0.25">
      <c r="A617" s="242" t="s">
        <v>7035</v>
      </c>
      <c r="B617" s="240" t="s">
        <v>4178</v>
      </c>
      <c r="C617" s="240" t="s">
        <v>3720</v>
      </c>
      <c r="D617" s="240" t="s">
        <v>7036</v>
      </c>
      <c r="E617" s="239" t="str">
        <f t="shared" si="9"/>
        <v>17</v>
      </c>
      <c r="F617" s="240" t="s">
        <v>7018</v>
      </c>
    </row>
    <row r="618" spans="1:6" x14ac:dyDescent="0.25">
      <c r="A618" s="242" t="s">
        <v>7037</v>
      </c>
      <c r="B618" s="239" t="s">
        <v>4211</v>
      </c>
      <c r="C618" s="239" t="s">
        <v>3720</v>
      </c>
      <c r="D618" s="239" t="s">
        <v>7038</v>
      </c>
      <c r="E618" s="239" t="str">
        <f t="shared" si="9"/>
        <v>17</v>
      </c>
      <c r="F618" s="239" t="s">
        <v>7018</v>
      </c>
    </row>
    <row r="619" spans="1:6" x14ac:dyDescent="0.25">
      <c r="A619" s="242" t="s">
        <v>7039</v>
      </c>
      <c r="B619" s="240" t="s">
        <v>3879</v>
      </c>
      <c r="C619" s="240" t="s">
        <v>3720</v>
      </c>
      <c r="D619" s="240" t="s">
        <v>7040</v>
      </c>
      <c r="E619" s="239" t="str">
        <f t="shared" si="9"/>
        <v>17</v>
      </c>
      <c r="F619" s="240" t="s">
        <v>7018</v>
      </c>
    </row>
    <row r="620" spans="1:6" x14ac:dyDescent="0.25">
      <c r="A620" s="242" t="s">
        <v>7041</v>
      </c>
      <c r="B620" s="239" t="s">
        <v>4130</v>
      </c>
      <c r="C620" s="239" t="s">
        <v>3720</v>
      </c>
      <c r="D620" s="239" t="s">
        <v>7042</v>
      </c>
      <c r="E620" s="239" t="str">
        <f t="shared" si="9"/>
        <v>17</v>
      </c>
      <c r="F620" s="239" t="s">
        <v>7018</v>
      </c>
    </row>
    <row r="621" spans="1:6" x14ac:dyDescent="0.25">
      <c r="A621" s="242" t="s">
        <v>7043</v>
      </c>
      <c r="B621" s="240" t="s">
        <v>4192</v>
      </c>
      <c r="C621" s="240" t="s">
        <v>3720</v>
      </c>
      <c r="D621" s="240" t="s">
        <v>7044</v>
      </c>
      <c r="E621" s="239" t="str">
        <f t="shared" si="9"/>
        <v>17</v>
      </c>
      <c r="F621" s="240" t="s">
        <v>7018</v>
      </c>
    </row>
    <row r="622" spans="1:6" x14ac:dyDescent="0.25">
      <c r="A622" s="242" t="s">
        <v>7045</v>
      </c>
      <c r="B622" s="239" t="s">
        <v>4333</v>
      </c>
      <c r="C622" s="239" t="s">
        <v>3720</v>
      </c>
      <c r="D622" s="239" t="s">
        <v>7046</v>
      </c>
      <c r="E622" s="239" t="str">
        <f t="shared" si="9"/>
        <v>17</v>
      </c>
      <c r="F622" s="239" t="s">
        <v>7018</v>
      </c>
    </row>
    <row r="623" spans="1:6" x14ac:dyDescent="0.25">
      <c r="A623" s="242" t="s">
        <v>7047</v>
      </c>
      <c r="B623" s="240" t="s">
        <v>4369</v>
      </c>
      <c r="C623" s="240" t="s">
        <v>3720</v>
      </c>
      <c r="D623" s="240" t="s">
        <v>7048</v>
      </c>
      <c r="E623" s="239" t="str">
        <f t="shared" si="9"/>
        <v>17</v>
      </c>
      <c r="F623" s="240" t="s">
        <v>7018</v>
      </c>
    </row>
    <row r="624" spans="1:6" x14ac:dyDescent="0.25">
      <c r="A624" s="242" t="s">
        <v>7049</v>
      </c>
      <c r="B624" s="239" t="s">
        <v>4260</v>
      </c>
      <c r="C624" s="239" t="s">
        <v>3720</v>
      </c>
      <c r="D624" s="239" t="s">
        <v>7050</v>
      </c>
      <c r="E624" s="239" t="str">
        <f t="shared" si="9"/>
        <v>17</v>
      </c>
      <c r="F624" s="239" t="s">
        <v>7018</v>
      </c>
    </row>
    <row r="625" spans="1:6" x14ac:dyDescent="0.25">
      <c r="A625" s="242" t="s">
        <v>7051</v>
      </c>
      <c r="B625" s="240" t="s">
        <v>3917</v>
      </c>
      <c r="C625" s="240" t="s">
        <v>3720</v>
      </c>
      <c r="D625" s="240" t="s">
        <v>7052</v>
      </c>
      <c r="E625" s="239" t="str">
        <f t="shared" si="9"/>
        <v>17</v>
      </c>
      <c r="F625" s="240" t="s">
        <v>7018</v>
      </c>
    </row>
    <row r="626" spans="1:6" x14ac:dyDescent="0.25">
      <c r="A626" s="242" t="s">
        <v>7053</v>
      </c>
      <c r="B626" s="239" t="s">
        <v>4400</v>
      </c>
      <c r="C626" s="239" t="s">
        <v>3720</v>
      </c>
      <c r="D626" s="239" t="s">
        <v>7054</v>
      </c>
      <c r="E626" s="239" t="str">
        <f t="shared" si="9"/>
        <v>17</v>
      </c>
      <c r="F626" s="239" t="s">
        <v>7018</v>
      </c>
    </row>
    <row r="627" spans="1:6" x14ac:dyDescent="0.25">
      <c r="A627" s="242" t="s">
        <v>7055</v>
      </c>
      <c r="B627" s="240" t="s">
        <v>4479</v>
      </c>
      <c r="C627" s="240" t="s">
        <v>3720</v>
      </c>
      <c r="D627" s="240" t="s">
        <v>7056</v>
      </c>
      <c r="E627" s="239" t="str">
        <f t="shared" si="9"/>
        <v>17</v>
      </c>
      <c r="F627" s="240" t="s">
        <v>7018</v>
      </c>
    </row>
    <row r="628" spans="1:6" x14ac:dyDescent="0.25">
      <c r="A628" s="242" t="s">
        <v>7057</v>
      </c>
      <c r="B628" s="239" t="s">
        <v>3924</v>
      </c>
      <c r="C628" s="239" t="s">
        <v>3720</v>
      </c>
      <c r="D628" s="239" t="s">
        <v>7058</v>
      </c>
      <c r="E628" s="239" t="str">
        <f t="shared" si="9"/>
        <v>17</v>
      </c>
      <c r="F628" s="239" t="s">
        <v>7018</v>
      </c>
    </row>
    <row r="629" spans="1:6" x14ac:dyDescent="0.25">
      <c r="A629" s="242" t="s">
        <v>7059</v>
      </c>
      <c r="B629" s="240" t="s">
        <v>4529</v>
      </c>
      <c r="C629" s="240" t="s">
        <v>3720</v>
      </c>
      <c r="D629" s="240" t="s">
        <v>7060</v>
      </c>
      <c r="E629" s="239" t="str">
        <f t="shared" si="9"/>
        <v>17</v>
      </c>
      <c r="F629" s="240" t="s">
        <v>7018</v>
      </c>
    </row>
    <row r="630" spans="1:6" x14ac:dyDescent="0.25">
      <c r="A630" s="242" t="s">
        <v>7061</v>
      </c>
      <c r="B630" s="239" t="s">
        <v>4555</v>
      </c>
      <c r="C630" s="239" t="s">
        <v>3720</v>
      </c>
      <c r="D630" s="239" t="s">
        <v>7062</v>
      </c>
      <c r="E630" s="239" t="str">
        <f t="shared" si="9"/>
        <v>17</v>
      </c>
      <c r="F630" s="239" t="s">
        <v>7018</v>
      </c>
    </row>
    <row r="631" spans="1:6" x14ac:dyDescent="0.25">
      <c r="A631" s="242" t="s">
        <v>7063</v>
      </c>
      <c r="B631" s="240" t="s">
        <v>4582</v>
      </c>
      <c r="C631" s="240" t="s">
        <v>3720</v>
      </c>
      <c r="D631" s="240" t="s">
        <v>7064</v>
      </c>
      <c r="E631" s="239" t="str">
        <f t="shared" si="9"/>
        <v>17</v>
      </c>
      <c r="F631" s="240" t="s">
        <v>7018</v>
      </c>
    </row>
    <row r="632" spans="1:6" x14ac:dyDescent="0.25">
      <c r="A632" s="242" t="s">
        <v>7065</v>
      </c>
      <c r="B632" s="239" t="s">
        <v>4604</v>
      </c>
      <c r="C632" s="239" t="s">
        <v>3720</v>
      </c>
      <c r="D632" s="239" t="s">
        <v>7066</v>
      </c>
      <c r="E632" s="239" t="str">
        <f t="shared" si="9"/>
        <v>17</v>
      </c>
      <c r="F632" s="239" t="s">
        <v>7018</v>
      </c>
    </row>
    <row r="633" spans="1:6" x14ac:dyDescent="0.25">
      <c r="A633" s="242" t="s">
        <v>7067</v>
      </c>
      <c r="B633" s="240" t="s">
        <v>4200</v>
      </c>
      <c r="C633" s="240" t="s">
        <v>3720</v>
      </c>
      <c r="D633" s="240" t="s">
        <v>7068</v>
      </c>
      <c r="E633" s="239" t="str">
        <f t="shared" si="9"/>
        <v>17</v>
      </c>
      <c r="F633" s="240" t="s">
        <v>7018</v>
      </c>
    </row>
    <row r="634" spans="1:6" x14ac:dyDescent="0.25">
      <c r="A634" s="242" t="s">
        <v>7069</v>
      </c>
      <c r="B634" s="239" t="s">
        <v>4650</v>
      </c>
      <c r="C634" s="239" t="s">
        <v>3720</v>
      </c>
      <c r="D634" s="239" t="s">
        <v>7070</v>
      </c>
      <c r="E634" s="239" t="str">
        <f t="shared" si="9"/>
        <v>17</v>
      </c>
      <c r="F634" s="239" t="s">
        <v>7018</v>
      </c>
    </row>
    <row r="635" spans="1:6" x14ac:dyDescent="0.25">
      <c r="A635" s="242" t="s">
        <v>7071</v>
      </c>
      <c r="B635" s="240" t="s">
        <v>3960</v>
      </c>
      <c r="C635" s="240" t="s">
        <v>3720</v>
      </c>
      <c r="D635" s="240" t="s">
        <v>7072</v>
      </c>
      <c r="E635" s="239" t="str">
        <f t="shared" si="9"/>
        <v>17</v>
      </c>
      <c r="F635" s="240" t="s">
        <v>7018</v>
      </c>
    </row>
    <row r="636" spans="1:6" x14ac:dyDescent="0.25">
      <c r="A636" s="242" t="s">
        <v>7073</v>
      </c>
      <c r="B636" s="239" t="s">
        <v>4437</v>
      </c>
      <c r="C636" s="239" t="s">
        <v>3720</v>
      </c>
      <c r="D636" s="239" t="s">
        <v>7074</v>
      </c>
      <c r="E636" s="239" t="str">
        <f t="shared" si="9"/>
        <v>17</v>
      </c>
      <c r="F636" s="239" t="s">
        <v>7018</v>
      </c>
    </row>
    <row r="637" spans="1:6" x14ac:dyDescent="0.25">
      <c r="A637" s="242" t="s">
        <v>7075</v>
      </c>
      <c r="B637" s="240" t="s">
        <v>4378</v>
      </c>
      <c r="C637" s="240" t="s">
        <v>3720</v>
      </c>
      <c r="D637" s="240" t="s">
        <v>7076</v>
      </c>
      <c r="E637" s="239" t="str">
        <f t="shared" si="9"/>
        <v>17</v>
      </c>
      <c r="F637" s="240" t="s">
        <v>7018</v>
      </c>
    </row>
    <row r="638" spans="1:6" x14ac:dyDescent="0.25">
      <c r="A638" s="242" t="s">
        <v>7077</v>
      </c>
      <c r="B638" s="239" t="s">
        <v>4489</v>
      </c>
      <c r="C638" s="239" t="s">
        <v>3720</v>
      </c>
      <c r="D638" s="239" t="s">
        <v>7078</v>
      </c>
      <c r="E638" s="239" t="str">
        <f t="shared" si="9"/>
        <v>17</v>
      </c>
      <c r="F638" s="239" t="s">
        <v>7018</v>
      </c>
    </row>
    <row r="639" spans="1:6" x14ac:dyDescent="0.25">
      <c r="A639" s="242" t="s">
        <v>7079</v>
      </c>
      <c r="B639" s="240" t="s">
        <v>4753</v>
      </c>
      <c r="C639" s="240" t="s">
        <v>3720</v>
      </c>
      <c r="D639" s="240" t="s">
        <v>7080</v>
      </c>
      <c r="E639" s="239" t="str">
        <f t="shared" si="9"/>
        <v>17</v>
      </c>
      <c r="F639" s="240" t="s">
        <v>7018</v>
      </c>
    </row>
    <row r="640" spans="1:6" x14ac:dyDescent="0.25">
      <c r="A640" s="242" t="s">
        <v>7081</v>
      </c>
      <c r="B640" s="239" t="s">
        <v>4514</v>
      </c>
      <c r="C640" s="239" t="s">
        <v>3720</v>
      </c>
      <c r="D640" s="239" t="s">
        <v>7082</v>
      </c>
      <c r="E640" s="239" t="str">
        <f t="shared" si="9"/>
        <v>17</v>
      </c>
      <c r="F640" s="239" t="s">
        <v>7018</v>
      </c>
    </row>
    <row r="641" spans="1:6" x14ac:dyDescent="0.25">
      <c r="A641" s="242" t="s">
        <v>7083</v>
      </c>
      <c r="B641" s="240" t="s">
        <v>4006</v>
      </c>
      <c r="C641" s="240" t="s">
        <v>3720</v>
      </c>
      <c r="D641" s="240" t="s">
        <v>7084</v>
      </c>
      <c r="E641" s="239" t="str">
        <f t="shared" si="9"/>
        <v>17</v>
      </c>
      <c r="F641" s="240" t="s">
        <v>7018</v>
      </c>
    </row>
    <row r="642" spans="1:6" x14ac:dyDescent="0.25">
      <c r="A642" s="242" t="s">
        <v>7085</v>
      </c>
      <c r="B642" s="239" t="s">
        <v>4801</v>
      </c>
      <c r="C642" s="239" t="s">
        <v>3720</v>
      </c>
      <c r="D642" s="239" t="s">
        <v>7086</v>
      </c>
      <c r="E642" s="239" t="str">
        <f t="shared" si="9"/>
        <v>17</v>
      </c>
      <c r="F642" s="239" t="s">
        <v>7018</v>
      </c>
    </row>
    <row r="643" spans="1:6" x14ac:dyDescent="0.25">
      <c r="A643" s="242" t="s">
        <v>7087</v>
      </c>
      <c r="B643" s="240" t="s">
        <v>4851</v>
      </c>
      <c r="C643" s="240" t="s">
        <v>3720</v>
      </c>
      <c r="D643" s="240" t="s">
        <v>7088</v>
      </c>
      <c r="E643" s="239" t="str">
        <f t="shared" si="9"/>
        <v>17</v>
      </c>
      <c r="F643" s="240" t="s">
        <v>7018</v>
      </c>
    </row>
    <row r="644" spans="1:6" x14ac:dyDescent="0.25">
      <c r="A644" s="242" t="s">
        <v>7089</v>
      </c>
      <c r="B644" s="239" t="s">
        <v>4788</v>
      </c>
      <c r="C644" s="239" t="s">
        <v>3720</v>
      </c>
      <c r="D644" s="239" t="s">
        <v>7090</v>
      </c>
      <c r="E644" s="239" t="str">
        <f t="shared" si="9"/>
        <v>17</v>
      </c>
      <c r="F644" s="239" t="s">
        <v>7018</v>
      </c>
    </row>
    <row r="645" spans="1:6" x14ac:dyDescent="0.25">
      <c r="A645" s="242" t="s">
        <v>7091</v>
      </c>
      <c r="B645" s="240" t="s">
        <v>4893</v>
      </c>
      <c r="C645" s="240" t="s">
        <v>3720</v>
      </c>
      <c r="D645" s="240" t="s">
        <v>7092</v>
      </c>
      <c r="E645" s="239" t="str">
        <f t="shared" si="9"/>
        <v>17</v>
      </c>
      <c r="F645" s="240" t="s">
        <v>7018</v>
      </c>
    </row>
    <row r="646" spans="1:6" x14ac:dyDescent="0.25">
      <c r="A646" s="242" t="s">
        <v>7093</v>
      </c>
      <c r="B646" s="239" t="s">
        <v>4349</v>
      </c>
      <c r="C646" s="239" t="s">
        <v>3720</v>
      </c>
      <c r="D646" s="239" t="s">
        <v>7094</v>
      </c>
      <c r="E646" s="239" t="str">
        <f t="shared" si="9"/>
        <v>17</v>
      </c>
      <c r="F646" s="239" t="s">
        <v>7018</v>
      </c>
    </row>
    <row r="647" spans="1:6" x14ac:dyDescent="0.25">
      <c r="A647" s="242" t="s">
        <v>7095</v>
      </c>
      <c r="B647" s="240" t="s">
        <v>4663</v>
      </c>
      <c r="C647" s="240" t="s">
        <v>3720</v>
      </c>
      <c r="D647" s="240" t="s">
        <v>7096</v>
      </c>
      <c r="E647" s="239" t="str">
        <f t="shared" si="9"/>
        <v>17</v>
      </c>
      <c r="F647" s="240" t="s">
        <v>7018</v>
      </c>
    </row>
    <row r="648" spans="1:6" x14ac:dyDescent="0.25">
      <c r="A648" s="242" t="s">
        <v>7097</v>
      </c>
      <c r="B648" s="239" t="s">
        <v>4387</v>
      </c>
      <c r="C648" s="239" t="s">
        <v>3720</v>
      </c>
      <c r="D648" s="239" t="s">
        <v>7098</v>
      </c>
      <c r="E648" s="239" t="str">
        <f t="shared" si="9"/>
        <v>17</v>
      </c>
      <c r="F648" s="239" t="s">
        <v>7018</v>
      </c>
    </row>
    <row r="649" spans="1:6" x14ac:dyDescent="0.25">
      <c r="A649" s="242" t="s">
        <v>7099</v>
      </c>
      <c r="B649" s="240" t="s">
        <v>4970</v>
      </c>
      <c r="C649" s="240" t="s">
        <v>3720</v>
      </c>
      <c r="D649" s="240" t="s">
        <v>7100</v>
      </c>
      <c r="E649" s="239" t="str">
        <f t="shared" si="9"/>
        <v>17</v>
      </c>
      <c r="F649" s="240" t="s">
        <v>7018</v>
      </c>
    </row>
    <row r="650" spans="1:6" x14ac:dyDescent="0.25">
      <c r="A650" s="242" t="s">
        <v>7101</v>
      </c>
      <c r="B650" s="239" t="s">
        <v>4991</v>
      </c>
      <c r="C650" s="239" t="s">
        <v>3720</v>
      </c>
      <c r="D650" s="239" t="s">
        <v>7102</v>
      </c>
      <c r="E650" s="239" t="str">
        <f t="shared" si="9"/>
        <v>17</v>
      </c>
      <c r="F650" s="239" t="s">
        <v>7018</v>
      </c>
    </row>
    <row r="651" spans="1:6" x14ac:dyDescent="0.25">
      <c r="A651" s="242" t="s">
        <v>7103</v>
      </c>
      <c r="B651" s="240" t="s">
        <v>4201</v>
      </c>
      <c r="C651" s="240" t="s">
        <v>3720</v>
      </c>
      <c r="D651" s="240" t="s">
        <v>7104</v>
      </c>
      <c r="E651" s="239" t="str">
        <f t="shared" si="9"/>
        <v>17</v>
      </c>
      <c r="F651" s="240" t="s">
        <v>7018</v>
      </c>
    </row>
    <row r="652" spans="1:6" x14ac:dyDescent="0.25">
      <c r="A652" s="242" t="s">
        <v>7105</v>
      </c>
      <c r="B652" s="239" t="s">
        <v>4289</v>
      </c>
      <c r="C652" s="239" t="s">
        <v>3720</v>
      </c>
      <c r="D652" s="239" t="s">
        <v>7106</v>
      </c>
      <c r="E652" s="239" t="str">
        <f t="shared" ref="E652:E715" si="10">LEFT(A652, 2)</f>
        <v>17</v>
      </c>
      <c r="F652" s="239" t="s">
        <v>7018</v>
      </c>
    </row>
    <row r="653" spans="1:6" x14ac:dyDescent="0.25">
      <c r="A653" s="242" t="s">
        <v>7107</v>
      </c>
      <c r="B653" s="240" t="s">
        <v>5044</v>
      </c>
      <c r="C653" s="240" t="s">
        <v>3720</v>
      </c>
      <c r="D653" s="240" t="s">
        <v>7108</v>
      </c>
      <c r="E653" s="239" t="str">
        <f t="shared" si="10"/>
        <v>17</v>
      </c>
      <c r="F653" s="240" t="s">
        <v>7018</v>
      </c>
    </row>
    <row r="654" spans="1:6" x14ac:dyDescent="0.25">
      <c r="A654" s="242" t="s">
        <v>7109</v>
      </c>
      <c r="B654" s="239" t="s">
        <v>5064</v>
      </c>
      <c r="C654" s="239" t="s">
        <v>3720</v>
      </c>
      <c r="D654" s="239" t="s">
        <v>7110</v>
      </c>
      <c r="E654" s="239" t="str">
        <f t="shared" si="10"/>
        <v>17</v>
      </c>
      <c r="F654" s="239" t="s">
        <v>7018</v>
      </c>
    </row>
    <row r="655" spans="1:6" x14ac:dyDescent="0.25">
      <c r="A655" s="242" t="s">
        <v>7111</v>
      </c>
      <c r="B655" s="240" t="s">
        <v>4077</v>
      </c>
      <c r="C655" s="240" t="s">
        <v>3720</v>
      </c>
      <c r="D655" s="240" t="s">
        <v>7112</v>
      </c>
      <c r="E655" s="239" t="str">
        <f t="shared" si="10"/>
        <v>17</v>
      </c>
      <c r="F655" s="240" t="s">
        <v>7018</v>
      </c>
    </row>
    <row r="656" spans="1:6" x14ac:dyDescent="0.25">
      <c r="A656" s="242" t="s">
        <v>7113</v>
      </c>
      <c r="B656" s="239" t="s">
        <v>4397</v>
      </c>
      <c r="C656" s="239" t="s">
        <v>3720</v>
      </c>
      <c r="D656" s="239" t="s">
        <v>7114</v>
      </c>
      <c r="E656" s="239" t="str">
        <f t="shared" si="10"/>
        <v>17</v>
      </c>
      <c r="F656" s="239" t="s">
        <v>7018</v>
      </c>
    </row>
    <row r="657" spans="1:6" x14ac:dyDescent="0.25">
      <c r="A657" s="242" t="s">
        <v>7115</v>
      </c>
      <c r="B657" s="240" t="s">
        <v>5118</v>
      </c>
      <c r="C657" s="240" t="s">
        <v>3720</v>
      </c>
      <c r="D657" s="240" t="s">
        <v>7116</v>
      </c>
      <c r="E657" s="239" t="str">
        <f t="shared" si="10"/>
        <v>17</v>
      </c>
      <c r="F657" s="240" t="s">
        <v>7018</v>
      </c>
    </row>
    <row r="658" spans="1:6" x14ac:dyDescent="0.25">
      <c r="A658" s="242" t="s">
        <v>7117</v>
      </c>
      <c r="B658" s="239" t="s">
        <v>4882</v>
      </c>
      <c r="C658" s="239" t="s">
        <v>3720</v>
      </c>
      <c r="D658" s="239" t="s">
        <v>7118</v>
      </c>
      <c r="E658" s="239" t="str">
        <f t="shared" si="10"/>
        <v>17</v>
      </c>
      <c r="F658" s="239" t="s">
        <v>7018</v>
      </c>
    </row>
    <row r="659" spans="1:6" x14ac:dyDescent="0.25">
      <c r="A659" s="242" t="s">
        <v>7119</v>
      </c>
      <c r="B659" s="240" t="s">
        <v>4752</v>
      </c>
      <c r="C659" s="240" t="s">
        <v>3720</v>
      </c>
      <c r="D659" s="240" t="s">
        <v>7120</v>
      </c>
      <c r="E659" s="239" t="str">
        <f t="shared" si="10"/>
        <v>17</v>
      </c>
      <c r="F659" s="240" t="s">
        <v>7018</v>
      </c>
    </row>
    <row r="660" spans="1:6" x14ac:dyDescent="0.25">
      <c r="A660" s="242" t="s">
        <v>7121</v>
      </c>
      <c r="B660" s="239" t="s">
        <v>4632</v>
      </c>
      <c r="C660" s="239" t="s">
        <v>3720</v>
      </c>
      <c r="D660" s="239" t="s">
        <v>7122</v>
      </c>
      <c r="E660" s="239" t="str">
        <f t="shared" si="10"/>
        <v>17</v>
      </c>
      <c r="F660" s="239" t="s">
        <v>7018</v>
      </c>
    </row>
    <row r="661" spans="1:6" x14ac:dyDescent="0.25">
      <c r="A661" s="242" t="s">
        <v>7123</v>
      </c>
      <c r="B661" s="240" t="s">
        <v>4573</v>
      </c>
      <c r="C661" s="240" t="s">
        <v>3720</v>
      </c>
      <c r="D661" s="240" t="s">
        <v>7124</v>
      </c>
      <c r="E661" s="239" t="str">
        <f t="shared" si="10"/>
        <v>17</v>
      </c>
      <c r="F661" s="240" t="s">
        <v>7018</v>
      </c>
    </row>
    <row r="662" spans="1:6" x14ac:dyDescent="0.25">
      <c r="A662" s="242" t="s">
        <v>7125</v>
      </c>
      <c r="B662" s="239" t="s">
        <v>5214</v>
      </c>
      <c r="C662" s="239" t="s">
        <v>3720</v>
      </c>
      <c r="D662" s="239" t="s">
        <v>7126</v>
      </c>
      <c r="E662" s="239" t="str">
        <f t="shared" si="10"/>
        <v>17</v>
      </c>
      <c r="F662" s="239" t="s">
        <v>7018</v>
      </c>
    </row>
    <row r="663" spans="1:6" x14ac:dyDescent="0.25">
      <c r="A663" s="242" t="s">
        <v>7127</v>
      </c>
      <c r="B663" s="240" t="s">
        <v>4610</v>
      </c>
      <c r="C663" s="240" t="s">
        <v>3720</v>
      </c>
      <c r="D663" s="240" t="s">
        <v>7128</v>
      </c>
      <c r="E663" s="239" t="str">
        <f t="shared" si="10"/>
        <v>17</v>
      </c>
      <c r="F663" s="240" t="s">
        <v>7018</v>
      </c>
    </row>
    <row r="664" spans="1:6" x14ac:dyDescent="0.25">
      <c r="A664" s="242" t="s">
        <v>7129</v>
      </c>
      <c r="B664" s="239" t="s">
        <v>4683</v>
      </c>
      <c r="C664" s="239" t="s">
        <v>3720</v>
      </c>
      <c r="D664" s="239" t="s">
        <v>7130</v>
      </c>
      <c r="E664" s="239" t="str">
        <f t="shared" si="10"/>
        <v>17</v>
      </c>
      <c r="F664" s="239" t="s">
        <v>7018</v>
      </c>
    </row>
    <row r="665" spans="1:6" x14ac:dyDescent="0.25">
      <c r="A665" s="242" t="s">
        <v>7131</v>
      </c>
      <c r="B665" s="240" t="s">
        <v>5008</v>
      </c>
      <c r="C665" s="240" t="s">
        <v>3720</v>
      </c>
      <c r="D665" s="240" t="s">
        <v>7132</v>
      </c>
      <c r="E665" s="239" t="str">
        <f t="shared" si="10"/>
        <v>17</v>
      </c>
      <c r="F665" s="240" t="s">
        <v>7018</v>
      </c>
    </row>
    <row r="666" spans="1:6" x14ac:dyDescent="0.25">
      <c r="A666" s="242" t="s">
        <v>7133</v>
      </c>
      <c r="B666" s="239" t="s">
        <v>5272</v>
      </c>
      <c r="C666" s="239" t="s">
        <v>3720</v>
      </c>
      <c r="D666" s="239" t="s">
        <v>7134</v>
      </c>
      <c r="E666" s="239" t="str">
        <f t="shared" si="10"/>
        <v>17</v>
      </c>
      <c r="F666" s="239" t="s">
        <v>7018</v>
      </c>
    </row>
    <row r="667" spans="1:6" x14ac:dyDescent="0.25">
      <c r="A667" s="242" t="s">
        <v>7135</v>
      </c>
      <c r="B667" s="240" t="s">
        <v>4658</v>
      </c>
      <c r="C667" s="240" t="s">
        <v>3720</v>
      </c>
      <c r="D667" s="240" t="s">
        <v>7136</v>
      </c>
      <c r="E667" s="239" t="str">
        <f t="shared" si="10"/>
        <v>17</v>
      </c>
      <c r="F667" s="240" t="s">
        <v>7018</v>
      </c>
    </row>
    <row r="668" spans="1:6" x14ac:dyDescent="0.25">
      <c r="A668" s="242" t="s">
        <v>7137</v>
      </c>
      <c r="B668" s="239" t="s">
        <v>4589</v>
      </c>
      <c r="C668" s="239" t="s">
        <v>3720</v>
      </c>
      <c r="D668" s="239" t="s">
        <v>7138</v>
      </c>
      <c r="E668" s="239" t="str">
        <f t="shared" si="10"/>
        <v>17</v>
      </c>
      <c r="F668" s="239" t="s">
        <v>7018</v>
      </c>
    </row>
    <row r="669" spans="1:6" x14ac:dyDescent="0.25">
      <c r="A669" s="242" t="s">
        <v>7139</v>
      </c>
      <c r="B669" s="240" t="s">
        <v>4642</v>
      </c>
      <c r="C669" s="240" t="s">
        <v>3720</v>
      </c>
      <c r="D669" s="240" t="s">
        <v>7140</v>
      </c>
      <c r="E669" s="239" t="str">
        <f t="shared" si="10"/>
        <v>17</v>
      </c>
      <c r="F669" s="240" t="s">
        <v>7018</v>
      </c>
    </row>
    <row r="670" spans="1:6" x14ac:dyDescent="0.25">
      <c r="A670" s="242" t="s">
        <v>7141</v>
      </c>
      <c r="B670" s="239" t="s">
        <v>4572</v>
      </c>
      <c r="C670" s="239" t="s">
        <v>3720</v>
      </c>
      <c r="D670" s="239" t="s">
        <v>7142</v>
      </c>
      <c r="E670" s="239" t="str">
        <f t="shared" si="10"/>
        <v>17</v>
      </c>
      <c r="F670" s="239" t="s">
        <v>7018</v>
      </c>
    </row>
    <row r="671" spans="1:6" x14ac:dyDescent="0.25">
      <c r="A671" s="242" t="s">
        <v>7143</v>
      </c>
      <c r="B671" s="240" t="s">
        <v>5346</v>
      </c>
      <c r="C671" s="240" t="s">
        <v>3720</v>
      </c>
      <c r="D671" s="240" t="s">
        <v>7144</v>
      </c>
      <c r="E671" s="239" t="str">
        <f t="shared" si="10"/>
        <v>17</v>
      </c>
      <c r="F671" s="240" t="s">
        <v>7018</v>
      </c>
    </row>
    <row r="672" spans="1:6" x14ac:dyDescent="0.25">
      <c r="A672" s="242" t="s">
        <v>7145</v>
      </c>
      <c r="B672" s="239" t="s">
        <v>5361</v>
      </c>
      <c r="C672" s="239" t="s">
        <v>3720</v>
      </c>
      <c r="D672" s="239" t="s">
        <v>7146</v>
      </c>
      <c r="E672" s="239" t="str">
        <f t="shared" si="10"/>
        <v>17</v>
      </c>
      <c r="F672" s="239" t="s">
        <v>7018</v>
      </c>
    </row>
    <row r="673" spans="1:6" x14ac:dyDescent="0.25">
      <c r="A673" s="242" t="s">
        <v>7147</v>
      </c>
      <c r="B673" s="240" t="s">
        <v>4222</v>
      </c>
      <c r="C673" s="240" t="s">
        <v>3720</v>
      </c>
      <c r="D673" s="240" t="s">
        <v>7148</v>
      </c>
      <c r="E673" s="239" t="str">
        <f t="shared" si="10"/>
        <v>17</v>
      </c>
      <c r="F673" s="240" t="s">
        <v>7018</v>
      </c>
    </row>
    <row r="674" spans="1:6" x14ac:dyDescent="0.25">
      <c r="A674" s="242" t="s">
        <v>7149</v>
      </c>
      <c r="B674" s="239" t="s">
        <v>4681</v>
      </c>
      <c r="C674" s="239" t="s">
        <v>3720</v>
      </c>
      <c r="D674" s="239" t="s">
        <v>7150</v>
      </c>
      <c r="E674" s="239" t="str">
        <f t="shared" si="10"/>
        <v>17</v>
      </c>
      <c r="F674" s="239" t="s">
        <v>7018</v>
      </c>
    </row>
    <row r="675" spans="1:6" x14ac:dyDescent="0.25">
      <c r="A675" s="242" t="s">
        <v>7151</v>
      </c>
      <c r="B675" s="240" t="s">
        <v>4338</v>
      </c>
      <c r="C675" s="240" t="s">
        <v>3720</v>
      </c>
      <c r="D675" s="240" t="s">
        <v>7152</v>
      </c>
      <c r="E675" s="239" t="str">
        <f t="shared" si="10"/>
        <v>17</v>
      </c>
      <c r="F675" s="240" t="s">
        <v>7018</v>
      </c>
    </row>
    <row r="676" spans="1:6" x14ac:dyDescent="0.25">
      <c r="A676" s="242" t="s">
        <v>7153</v>
      </c>
      <c r="B676" s="239" t="s">
        <v>4354</v>
      </c>
      <c r="C676" s="239" t="s">
        <v>3720</v>
      </c>
      <c r="D676" s="239" t="s">
        <v>7154</v>
      </c>
      <c r="E676" s="239" t="str">
        <f t="shared" si="10"/>
        <v>17</v>
      </c>
      <c r="F676" s="239" t="s">
        <v>7018</v>
      </c>
    </row>
    <row r="677" spans="1:6" x14ac:dyDescent="0.25">
      <c r="A677" s="242" t="s">
        <v>7155</v>
      </c>
      <c r="B677" s="240" t="s">
        <v>5423</v>
      </c>
      <c r="C677" s="240" t="s">
        <v>3720</v>
      </c>
      <c r="D677" s="240" t="s">
        <v>7156</v>
      </c>
      <c r="E677" s="239" t="str">
        <f t="shared" si="10"/>
        <v>17</v>
      </c>
      <c r="F677" s="240" t="s">
        <v>7018</v>
      </c>
    </row>
    <row r="678" spans="1:6" x14ac:dyDescent="0.25">
      <c r="A678" s="242" t="s">
        <v>7157</v>
      </c>
      <c r="B678" s="239" t="s">
        <v>5434</v>
      </c>
      <c r="C678" s="239" t="s">
        <v>3720</v>
      </c>
      <c r="D678" s="239" t="s">
        <v>7158</v>
      </c>
      <c r="E678" s="239" t="str">
        <f t="shared" si="10"/>
        <v>17</v>
      </c>
      <c r="F678" s="239" t="s">
        <v>7018</v>
      </c>
    </row>
    <row r="679" spans="1:6" x14ac:dyDescent="0.25">
      <c r="A679" s="242" t="s">
        <v>7159</v>
      </c>
      <c r="B679" s="240" t="s">
        <v>5448</v>
      </c>
      <c r="C679" s="240" t="s">
        <v>3720</v>
      </c>
      <c r="D679" s="240" t="s">
        <v>7160</v>
      </c>
      <c r="E679" s="239" t="str">
        <f t="shared" si="10"/>
        <v>17</v>
      </c>
      <c r="F679" s="240" t="s">
        <v>7018</v>
      </c>
    </row>
    <row r="680" spans="1:6" x14ac:dyDescent="0.25">
      <c r="A680" s="242" t="s">
        <v>7161</v>
      </c>
      <c r="B680" s="239" t="s">
        <v>5130</v>
      </c>
      <c r="C680" s="239" t="s">
        <v>3720</v>
      </c>
      <c r="D680" s="239" t="s">
        <v>7162</v>
      </c>
      <c r="E680" s="239" t="str">
        <f t="shared" si="10"/>
        <v>17</v>
      </c>
      <c r="F680" s="239" t="s">
        <v>7018</v>
      </c>
    </row>
    <row r="681" spans="1:6" x14ac:dyDescent="0.25">
      <c r="A681" s="242" t="s">
        <v>7163</v>
      </c>
      <c r="B681" s="240" t="s">
        <v>5473</v>
      </c>
      <c r="C681" s="240" t="s">
        <v>3720</v>
      </c>
      <c r="D681" s="240" t="s">
        <v>7164</v>
      </c>
      <c r="E681" s="239" t="str">
        <f t="shared" si="10"/>
        <v>17</v>
      </c>
      <c r="F681" s="240" t="s">
        <v>7018</v>
      </c>
    </row>
    <row r="682" spans="1:6" x14ac:dyDescent="0.25">
      <c r="A682" s="242" t="s">
        <v>7165</v>
      </c>
      <c r="B682" s="239" t="s">
        <v>5167</v>
      </c>
      <c r="C682" s="239" t="s">
        <v>3720</v>
      </c>
      <c r="D682" s="239" t="s">
        <v>7166</v>
      </c>
      <c r="E682" s="239" t="str">
        <f t="shared" si="10"/>
        <v>17</v>
      </c>
      <c r="F682" s="239" t="s">
        <v>7018</v>
      </c>
    </row>
    <row r="683" spans="1:6" x14ac:dyDescent="0.25">
      <c r="A683" s="242" t="s">
        <v>7167</v>
      </c>
      <c r="B683" s="240" t="s">
        <v>5256</v>
      </c>
      <c r="C683" s="240" t="s">
        <v>3720</v>
      </c>
      <c r="D683" s="240" t="s">
        <v>7168</v>
      </c>
      <c r="E683" s="239" t="str">
        <f t="shared" si="10"/>
        <v>17</v>
      </c>
      <c r="F683" s="240" t="s">
        <v>7018</v>
      </c>
    </row>
    <row r="684" spans="1:6" x14ac:dyDescent="0.25">
      <c r="A684" s="242" t="s">
        <v>7169</v>
      </c>
      <c r="B684" s="239" t="s">
        <v>5283</v>
      </c>
      <c r="C684" s="239" t="s">
        <v>3720</v>
      </c>
      <c r="D684" s="239" t="s">
        <v>7170</v>
      </c>
      <c r="E684" s="239" t="str">
        <f t="shared" si="10"/>
        <v>17</v>
      </c>
      <c r="F684" s="239" t="s">
        <v>7018</v>
      </c>
    </row>
    <row r="685" spans="1:6" x14ac:dyDescent="0.25">
      <c r="A685" s="242" t="s">
        <v>7171</v>
      </c>
      <c r="B685" s="240" t="s">
        <v>4942</v>
      </c>
      <c r="C685" s="240" t="s">
        <v>3720</v>
      </c>
      <c r="D685" s="240" t="s">
        <v>7172</v>
      </c>
      <c r="E685" s="239" t="str">
        <f t="shared" si="10"/>
        <v>17</v>
      </c>
      <c r="F685" s="240" t="s">
        <v>7018</v>
      </c>
    </row>
    <row r="686" spans="1:6" x14ac:dyDescent="0.25">
      <c r="A686" s="242" t="s">
        <v>7173</v>
      </c>
      <c r="B686" s="239" t="s">
        <v>4983</v>
      </c>
      <c r="C686" s="239" t="s">
        <v>3720</v>
      </c>
      <c r="D686" s="239" t="s">
        <v>7174</v>
      </c>
      <c r="E686" s="239" t="str">
        <f t="shared" si="10"/>
        <v>17</v>
      </c>
      <c r="F686" s="239" t="s">
        <v>7018</v>
      </c>
    </row>
    <row r="687" spans="1:6" x14ac:dyDescent="0.25">
      <c r="A687" s="242" t="s">
        <v>7175</v>
      </c>
      <c r="B687" s="240" t="s">
        <v>4920</v>
      </c>
      <c r="C687" s="240" t="s">
        <v>3720</v>
      </c>
      <c r="D687" s="240" t="s">
        <v>7176</v>
      </c>
      <c r="E687" s="239" t="str">
        <f t="shared" si="10"/>
        <v>17</v>
      </c>
      <c r="F687" s="240" t="s">
        <v>7018</v>
      </c>
    </row>
    <row r="688" spans="1:6" x14ac:dyDescent="0.25">
      <c r="A688" s="242" t="s">
        <v>7177</v>
      </c>
      <c r="B688" s="239" t="s">
        <v>5534</v>
      </c>
      <c r="C688" s="239" t="s">
        <v>3720</v>
      </c>
      <c r="D688" s="239" t="s">
        <v>7178</v>
      </c>
      <c r="E688" s="239" t="str">
        <f t="shared" si="10"/>
        <v>17</v>
      </c>
      <c r="F688" s="239" t="s">
        <v>7018</v>
      </c>
    </row>
    <row r="689" spans="1:6" x14ac:dyDescent="0.25">
      <c r="A689" s="242" t="s">
        <v>7179</v>
      </c>
      <c r="B689" s="240" t="s">
        <v>5255</v>
      </c>
      <c r="C689" s="240" t="s">
        <v>3720</v>
      </c>
      <c r="D689" s="240" t="s">
        <v>7180</v>
      </c>
      <c r="E689" s="239" t="str">
        <f t="shared" si="10"/>
        <v>17</v>
      </c>
      <c r="F689" s="240" t="s">
        <v>7018</v>
      </c>
    </row>
    <row r="690" spans="1:6" x14ac:dyDescent="0.25">
      <c r="A690" s="242" t="s">
        <v>7181</v>
      </c>
      <c r="B690" s="239" t="s">
        <v>5327</v>
      </c>
      <c r="C690" s="239" t="s">
        <v>3720</v>
      </c>
      <c r="D690" s="239" t="s">
        <v>7182</v>
      </c>
      <c r="E690" s="239" t="str">
        <f t="shared" si="10"/>
        <v>17</v>
      </c>
      <c r="F690" s="239" t="s">
        <v>7018</v>
      </c>
    </row>
    <row r="691" spans="1:6" x14ac:dyDescent="0.25">
      <c r="A691" s="242" t="s">
        <v>7183</v>
      </c>
      <c r="B691" s="240" t="s">
        <v>5559</v>
      </c>
      <c r="C691" s="240" t="s">
        <v>3720</v>
      </c>
      <c r="D691" s="240" t="s">
        <v>7184</v>
      </c>
      <c r="E691" s="239" t="str">
        <f t="shared" si="10"/>
        <v>17</v>
      </c>
      <c r="F691" s="240" t="s">
        <v>7018</v>
      </c>
    </row>
    <row r="692" spans="1:6" x14ac:dyDescent="0.25">
      <c r="A692" s="242" t="s">
        <v>7185</v>
      </c>
      <c r="B692" s="239" t="s">
        <v>5104</v>
      </c>
      <c r="C692" s="239" t="s">
        <v>3720</v>
      </c>
      <c r="D692" s="239" t="s">
        <v>7186</v>
      </c>
      <c r="E692" s="239" t="str">
        <f t="shared" si="10"/>
        <v>17</v>
      </c>
      <c r="F692" s="239" t="s">
        <v>7018</v>
      </c>
    </row>
    <row r="693" spans="1:6" x14ac:dyDescent="0.25">
      <c r="A693" s="242" t="s">
        <v>7187</v>
      </c>
      <c r="B693" s="240" t="s">
        <v>5318</v>
      </c>
      <c r="C693" s="240" t="s">
        <v>3720</v>
      </c>
      <c r="D693" s="240" t="s">
        <v>7188</v>
      </c>
      <c r="E693" s="239" t="str">
        <f t="shared" si="10"/>
        <v>17</v>
      </c>
      <c r="F693" s="240" t="s">
        <v>7018</v>
      </c>
    </row>
    <row r="694" spans="1:6" x14ac:dyDescent="0.25">
      <c r="A694" s="242" t="s">
        <v>7189</v>
      </c>
      <c r="B694" s="239" t="s">
        <v>5269</v>
      </c>
      <c r="C694" s="239" t="s">
        <v>3720</v>
      </c>
      <c r="D694" s="239" t="s">
        <v>7190</v>
      </c>
      <c r="E694" s="239" t="str">
        <f t="shared" si="10"/>
        <v>17</v>
      </c>
      <c r="F694" s="239" t="s">
        <v>7018</v>
      </c>
    </row>
    <row r="695" spans="1:6" x14ac:dyDescent="0.25">
      <c r="A695" s="242" t="s">
        <v>7191</v>
      </c>
      <c r="B695" s="240" t="s">
        <v>5032</v>
      </c>
      <c r="C695" s="240" t="s">
        <v>3720</v>
      </c>
      <c r="D695" s="240" t="s">
        <v>7192</v>
      </c>
      <c r="E695" s="239" t="str">
        <f t="shared" si="10"/>
        <v>17</v>
      </c>
      <c r="F695" s="240" t="s">
        <v>7018</v>
      </c>
    </row>
    <row r="696" spans="1:6" x14ac:dyDescent="0.25">
      <c r="A696" s="242" t="s">
        <v>7193</v>
      </c>
      <c r="B696" s="239" t="s">
        <v>5591</v>
      </c>
      <c r="C696" s="239" t="s">
        <v>3720</v>
      </c>
      <c r="D696" s="239" t="s">
        <v>7194</v>
      </c>
      <c r="E696" s="239" t="str">
        <f t="shared" si="10"/>
        <v>17</v>
      </c>
      <c r="F696" s="239" t="s">
        <v>7018</v>
      </c>
    </row>
    <row r="697" spans="1:6" x14ac:dyDescent="0.25">
      <c r="A697" s="242" t="s">
        <v>7195</v>
      </c>
      <c r="B697" s="240" t="s">
        <v>5597</v>
      </c>
      <c r="C697" s="240" t="s">
        <v>3720</v>
      </c>
      <c r="D697" s="240" t="s">
        <v>7196</v>
      </c>
      <c r="E697" s="239" t="str">
        <f t="shared" si="10"/>
        <v>17</v>
      </c>
      <c r="F697" s="240" t="s">
        <v>7018</v>
      </c>
    </row>
    <row r="698" spans="1:6" x14ac:dyDescent="0.25">
      <c r="A698" s="242" t="s">
        <v>7197</v>
      </c>
      <c r="B698" s="239" t="s">
        <v>4487</v>
      </c>
      <c r="C698" s="239" t="s">
        <v>3720</v>
      </c>
      <c r="D698" s="239" t="s">
        <v>7198</v>
      </c>
      <c r="E698" s="239" t="str">
        <f t="shared" si="10"/>
        <v>17</v>
      </c>
      <c r="F698" s="239" t="s">
        <v>7018</v>
      </c>
    </row>
    <row r="699" spans="1:6" x14ac:dyDescent="0.25">
      <c r="A699" s="242" t="s">
        <v>7199</v>
      </c>
      <c r="B699" s="240" t="s">
        <v>5602</v>
      </c>
      <c r="C699" s="240" t="s">
        <v>3720</v>
      </c>
      <c r="D699" s="240" t="s">
        <v>7200</v>
      </c>
      <c r="E699" s="239" t="str">
        <f t="shared" si="10"/>
        <v>17</v>
      </c>
      <c r="F699" s="240" t="s">
        <v>7018</v>
      </c>
    </row>
    <row r="700" spans="1:6" x14ac:dyDescent="0.25">
      <c r="A700" s="242" t="s">
        <v>7201</v>
      </c>
      <c r="B700" s="239" t="s">
        <v>5566</v>
      </c>
      <c r="C700" s="239" t="s">
        <v>3720</v>
      </c>
      <c r="D700" s="239" t="s">
        <v>7202</v>
      </c>
      <c r="E700" s="239" t="str">
        <f t="shared" si="10"/>
        <v>17</v>
      </c>
      <c r="F700" s="239" t="s">
        <v>7018</v>
      </c>
    </row>
    <row r="701" spans="1:6" x14ac:dyDescent="0.25">
      <c r="A701" s="242" t="s">
        <v>7203</v>
      </c>
      <c r="B701" s="240" t="s">
        <v>4512</v>
      </c>
      <c r="C701" s="240" t="s">
        <v>3720</v>
      </c>
      <c r="D701" s="240" t="s">
        <v>7204</v>
      </c>
      <c r="E701" s="239" t="str">
        <f t="shared" si="10"/>
        <v>17</v>
      </c>
      <c r="F701" s="240" t="s">
        <v>7018</v>
      </c>
    </row>
    <row r="702" spans="1:6" x14ac:dyDescent="0.25">
      <c r="A702" s="242" t="s">
        <v>7205</v>
      </c>
      <c r="B702" s="239" t="s">
        <v>4021</v>
      </c>
      <c r="C702" s="239" t="s">
        <v>3720</v>
      </c>
      <c r="D702" s="239" t="s">
        <v>7206</v>
      </c>
      <c r="E702" s="239" t="str">
        <f t="shared" si="10"/>
        <v>17</v>
      </c>
      <c r="F702" s="239" t="s">
        <v>7018</v>
      </c>
    </row>
    <row r="703" spans="1:6" x14ac:dyDescent="0.25">
      <c r="A703" s="242" t="s">
        <v>7207</v>
      </c>
      <c r="B703" s="240" t="s">
        <v>4690</v>
      </c>
      <c r="C703" s="240" t="s">
        <v>3720</v>
      </c>
      <c r="D703" s="240" t="s">
        <v>7208</v>
      </c>
      <c r="E703" s="239" t="str">
        <f t="shared" si="10"/>
        <v>17</v>
      </c>
      <c r="F703" s="240" t="s">
        <v>7018</v>
      </c>
    </row>
    <row r="704" spans="1:6" x14ac:dyDescent="0.25">
      <c r="A704" s="242" t="s">
        <v>7209</v>
      </c>
      <c r="B704" s="239" t="s">
        <v>5460</v>
      </c>
      <c r="C704" s="239" t="s">
        <v>3720</v>
      </c>
      <c r="D704" s="239" t="s">
        <v>7210</v>
      </c>
      <c r="E704" s="239" t="str">
        <f t="shared" si="10"/>
        <v>17</v>
      </c>
      <c r="F704" s="239" t="s">
        <v>7018</v>
      </c>
    </row>
    <row r="705" spans="1:6" x14ac:dyDescent="0.25">
      <c r="A705" s="242" t="s">
        <v>7211</v>
      </c>
      <c r="B705" s="240" t="s">
        <v>5625</v>
      </c>
      <c r="C705" s="240" t="s">
        <v>3720</v>
      </c>
      <c r="D705" s="240" t="s">
        <v>7212</v>
      </c>
      <c r="E705" s="239" t="str">
        <f t="shared" si="10"/>
        <v>17</v>
      </c>
      <c r="F705" s="240" t="s">
        <v>7018</v>
      </c>
    </row>
    <row r="706" spans="1:6" x14ac:dyDescent="0.25">
      <c r="A706" s="242" t="s">
        <v>7213</v>
      </c>
      <c r="B706" s="239" t="s">
        <v>5631</v>
      </c>
      <c r="C706" s="239" t="s">
        <v>3720</v>
      </c>
      <c r="D706" s="239" t="s">
        <v>7214</v>
      </c>
      <c r="E706" s="239" t="str">
        <f t="shared" si="10"/>
        <v>17</v>
      </c>
      <c r="F706" s="239" t="s">
        <v>7018</v>
      </c>
    </row>
    <row r="707" spans="1:6" x14ac:dyDescent="0.25">
      <c r="A707" s="242" t="s">
        <v>7215</v>
      </c>
      <c r="B707" s="240" t="s">
        <v>5614</v>
      </c>
      <c r="C707" s="240" t="s">
        <v>3720</v>
      </c>
      <c r="D707" s="240" t="s">
        <v>7216</v>
      </c>
      <c r="E707" s="239" t="str">
        <f t="shared" si="10"/>
        <v>17</v>
      </c>
      <c r="F707" s="240" t="s">
        <v>7018</v>
      </c>
    </row>
    <row r="708" spans="1:6" x14ac:dyDescent="0.25">
      <c r="A708" s="242" t="s">
        <v>7217</v>
      </c>
      <c r="B708" s="239" t="s">
        <v>5445</v>
      </c>
      <c r="C708" s="239" t="s">
        <v>3720</v>
      </c>
      <c r="D708" s="239" t="s">
        <v>7218</v>
      </c>
      <c r="E708" s="239" t="str">
        <f t="shared" si="10"/>
        <v>17</v>
      </c>
      <c r="F708" s="239" t="s">
        <v>7018</v>
      </c>
    </row>
    <row r="709" spans="1:6" x14ac:dyDescent="0.25">
      <c r="A709" s="242" t="s">
        <v>7219</v>
      </c>
      <c r="B709" s="240" t="s">
        <v>5640</v>
      </c>
      <c r="C709" s="240" t="s">
        <v>3720</v>
      </c>
      <c r="D709" s="240" t="s">
        <v>7220</v>
      </c>
      <c r="E709" s="239" t="str">
        <f t="shared" si="10"/>
        <v>17</v>
      </c>
      <c r="F709" s="240" t="s">
        <v>7018</v>
      </c>
    </row>
    <row r="710" spans="1:6" x14ac:dyDescent="0.25">
      <c r="A710" s="242" t="s">
        <v>7221</v>
      </c>
      <c r="B710" s="239" t="s">
        <v>3823</v>
      </c>
      <c r="C710" s="239" t="s">
        <v>3724</v>
      </c>
      <c r="D710" s="239" t="s">
        <v>7222</v>
      </c>
      <c r="E710" s="239" t="str">
        <f t="shared" si="10"/>
        <v>18</v>
      </c>
      <c r="F710" s="239" t="s">
        <v>7018</v>
      </c>
    </row>
    <row r="711" spans="1:6" x14ac:dyDescent="0.25">
      <c r="A711" s="242" t="s">
        <v>7223</v>
      </c>
      <c r="B711" s="240" t="s">
        <v>3831</v>
      </c>
      <c r="C711" s="240" t="s">
        <v>3724</v>
      </c>
      <c r="D711" s="240" t="s">
        <v>7224</v>
      </c>
      <c r="E711" s="239" t="str">
        <f t="shared" si="10"/>
        <v>18</v>
      </c>
      <c r="F711" s="240" t="s">
        <v>7018</v>
      </c>
    </row>
    <row r="712" spans="1:6" x14ac:dyDescent="0.25">
      <c r="A712" s="242" t="s">
        <v>7225</v>
      </c>
      <c r="B712" s="239" t="s">
        <v>3913</v>
      </c>
      <c r="C712" s="239" t="s">
        <v>3724</v>
      </c>
      <c r="D712" s="239" t="s">
        <v>7226</v>
      </c>
      <c r="E712" s="239" t="str">
        <f t="shared" si="10"/>
        <v>18</v>
      </c>
      <c r="F712" s="239" t="s">
        <v>7018</v>
      </c>
    </row>
    <row r="713" spans="1:6" x14ac:dyDescent="0.25">
      <c r="A713" s="242" t="s">
        <v>7227</v>
      </c>
      <c r="B713" s="240" t="s">
        <v>3885</v>
      </c>
      <c r="C713" s="240" t="s">
        <v>3724</v>
      </c>
      <c r="D713" s="240" t="s">
        <v>7228</v>
      </c>
      <c r="E713" s="239" t="str">
        <f t="shared" si="10"/>
        <v>18</v>
      </c>
      <c r="F713" s="240" t="s">
        <v>7018</v>
      </c>
    </row>
    <row r="714" spans="1:6" x14ac:dyDescent="0.25">
      <c r="A714" s="242" t="s">
        <v>7229</v>
      </c>
      <c r="B714" s="239" t="s">
        <v>4001</v>
      </c>
      <c r="C714" s="239" t="s">
        <v>3724</v>
      </c>
      <c r="D714" s="239" t="s">
        <v>7230</v>
      </c>
      <c r="E714" s="239" t="str">
        <f t="shared" si="10"/>
        <v>18</v>
      </c>
      <c r="F714" s="239" t="s">
        <v>7018</v>
      </c>
    </row>
    <row r="715" spans="1:6" x14ac:dyDescent="0.25">
      <c r="A715" s="242" t="s">
        <v>7231</v>
      </c>
      <c r="B715" s="240" t="s">
        <v>3940</v>
      </c>
      <c r="C715" s="240" t="s">
        <v>3724</v>
      </c>
      <c r="D715" s="240" t="s">
        <v>7232</v>
      </c>
      <c r="E715" s="239" t="str">
        <f t="shared" si="10"/>
        <v>18</v>
      </c>
      <c r="F715" s="240" t="s">
        <v>7018</v>
      </c>
    </row>
    <row r="716" spans="1:6" x14ac:dyDescent="0.25">
      <c r="A716" s="242" t="s">
        <v>7233</v>
      </c>
      <c r="B716" s="239" t="s">
        <v>4000</v>
      </c>
      <c r="C716" s="239" t="s">
        <v>3724</v>
      </c>
      <c r="D716" s="239" t="s">
        <v>7234</v>
      </c>
      <c r="E716" s="239" t="str">
        <f t="shared" ref="E716:E779" si="11">LEFT(A716, 2)</f>
        <v>18</v>
      </c>
      <c r="F716" s="239" t="s">
        <v>7018</v>
      </c>
    </row>
    <row r="717" spans="1:6" x14ac:dyDescent="0.25">
      <c r="A717" s="242" t="s">
        <v>7235</v>
      </c>
      <c r="B717" s="240" t="s">
        <v>3880</v>
      </c>
      <c r="C717" s="240" t="s">
        <v>3724</v>
      </c>
      <c r="D717" s="240" t="s">
        <v>7236</v>
      </c>
      <c r="E717" s="239" t="str">
        <f t="shared" si="11"/>
        <v>18</v>
      </c>
      <c r="F717" s="240" t="s">
        <v>7018</v>
      </c>
    </row>
    <row r="718" spans="1:6" x14ac:dyDescent="0.25">
      <c r="A718" s="242" t="s">
        <v>7237</v>
      </c>
      <c r="B718" s="239" t="s">
        <v>4144</v>
      </c>
      <c r="C718" s="239" t="s">
        <v>3724</v>
      </c>
      <c r="D718" s="239" t="s">
        <v>7238</v>
      </c>
      <c r="E718" s="239" t="str">
        <f t="shared" si="11"/>
        <v>18</v>
      </c>
      <c r="F718" s="239" t="s">
        <v>7018</v>
      </c>
    </row>
    <row r="719" spans="1:6" x14ac:dyDescent="0.25">
      <c r="A719" s="242" t="s">
        <v>7239</v>
      </c>
      <c r="B719" s="240" t="s">
        <v>3879</v>
      </c>
      <c r="C719" s="240" t="s">
        <v>3724</v>
      </c>
      <c r="D719" s="240" t="s">
        <v>7240</v>
      </c>
      <c r="E719" s="239" t="str">
        <f t="shared" si="11"/>
        <v>18</v>
      </c>
      <c r="F719" s="240" t="s">
        <v>7018</v>
      </c>
    </row>
    <row r="720" spans="1:6" x14ac:dyDescent="0.25">
      <c r="A720" s="242" t="s">
        <v>7241</v>
      </c>
      <c r="B720" s="239" t="s">
        <v>4130</v>
      </c>
      <c r="C720" s="239" t="s">
        <v>3724</v>
      </c>
      <c r="D720" s="239" t="s">
        <v>7242</v>
      </c>
      <c r="E720" s="239" t="str">
        <f t="shared" si="11"/>
        <v>18</v>
      </c>
      <c r="F720" s="239" t="s">
        <v>7018</v>
      </c>
    </row>
    <row r="721" spans="1:6" x14ac:dyDescent="0.25">
      <c r="A721" s="242" t="s">
        <v>7243</v>
      </c>
      <c r="B721" s="240" t="s">
        <v>4192</v>
      </c>
      <c r="C721" s="240" t="s">
        <v>3724</v>
      </c>
      <c r="D721" s="240" t="s">
        <v>7244</v>
      </c>
      <c r="E721" s="239" t="str">
        <f t="shared" si="11"/>
        <v>18</v>
      </c>
      <c r="F721" s="240" t="s">
        <v>7018</v>
      </c>
    </row>
    <row r="722" spans="1:6" x14ac:dyDescent="0.25">
      <c r="A722" s="242" t="s">
        <v>7245</v>
      </c>
      <c r="B722" s="239" t="s">
        <v>4260</v>
      </c>
      <c r="C722" s="239" t="s">
        <v>3724</v>
      </c>
      <c r="D722" s="239" t="s">
        <v>7246</v>
      </c>
      <c r="E722" s="239" t="str">
        <f t="shared" si="11"/>
        <v>18</v>
      </c>
      <c r="F722" s="239" t="s">
        <v>7018</v>
      </c>
    </row>
    <row r="723" spans="1:6" x14ac:dyDescent="0.25">
      <c r="A723" s="242" t="s">
        <v>7247</v>
      </c>
      <c r="B723" s="240" t="s">
        <v>4303</v>
      </c>
      <c r="C723" s="240" t="s">
        <v>3724</v>
      </c>
      <c r="D723" s="240" t="s">
        <v>7248</v>
      </c>
      <c r="E723" s="239" t="str">
        <f t="shared" si="11"/>
        <v>18</v>
      </c>
      <c r="F723" s="240" t="s">
        <v>7018</v>
      </c>
    </row>
    <row r="724" spans="1:6" x14ac:dyDescent="0.25">
      <c r="A724" s="242" t="s">
        <v>7249</v>
      </c>
      <c r="B724" s="239" t="s">
        <v>4334</v>
      </c>
      <c r="C724" s="239" t="s">
        <v>3724</v>
      </c>
      <c r="D724" s="239" t="s">
        <v>7250</v>
      </c>
      <c r="E724" s="239" t="str">
        <f t="shared" si="11"/>
        <v>18</v>
      </c>
      <c r="F724" s="239" t="s">
        <v>7018</v>
      </c>
    </row>
    <row r="725" spans="1:6" x14ac:dyDescent="0.25">
      <c r="A725" s="242" t="s">
        <v>7251</v>
      </c>
      <c r="B725" s="240" t="s">
        <v>4370</v>
      </c>
      <c r="C725" s="240" t="s">
        <v>3724</v>
      </c>
      <c r="D725" s="240" t="s">
        <v>7252</v>
      </c>
      <c r="E725" s="239" t="str">
        <f t="shared" si="11"/>
        <v>18</v>
      </c>
      <c r="F725" s="240" t="s">
        <v>7018</v>
      </c>
    </row>
    <row r="726" spans="1:6" x14ac:dyDescent="0.25">
      <c r="A726" s="242" t="s">
        <v>7253</v>
      </c>
      <c r="B726" s="239" t="s">
        <v>4400</v>
      </c>
      <c r="C726" s="239" t="s">
        <v>3724</v>
      </c>
      <c r="D726" s="239" t="s">
        <v>7254</v>
      </c>
      <c r="E726" s="239" t="str">
        <f t="shared" si="11"/>
        <v>18</v>
      </c>
      <c r="F726" s="239" t="s">
        <v>7018</v>
      </c>
    </row>
    <row r="727" spans="1:6" x14ac:dyDescent="0.25">
      <c r="A727" s="242" t="s">
        <v>7255</v>
      </c>
      <c r="B727" s="240" t="s">
        <v>4281</v>
      </c>
      <c r="C727" s="240" t="s">
        <v>3724</v>
      </c>
      <c r="D727" s="240" t="s">
        <v>7256</v>
      </c>
      <c r="E727" s="239" t="str">
        <f t="shared" si="11"/>
        <v>18</v>
      </c>
      <c r="F727" s="240" t="s">
        <v>7018</v>
      </c>
    </row>
    <row r="728" spans="1:6" x14ac:dyDescent="0.25">
      <c r="A728" s="242" t="s">
        <v>7257</v>
      </c>
      <c r="B728" s="239" t="s">
        <v>4455</v>
      </c>
      <c r="C728" s="239" t="s">
        <v>3724</v>
      </c>
      <c r="D728" s="239" t="s">
        <v>7258</v>
      </c>
      <c r="E728" s="239" t="str">
        <f t="shared" si="11"/>
        <v>18</v>
      </c>
      <c r="F728" s="239" t="s">
        <v>7018</v>
      </c>
    </row>
    <row r="729" spans="1:6" x14ac:dyDescent="0.25">
      <c r="A729" s="242" t="s">
        <v>7259</v>
      </c>
      <c r="B729" s="240" t="s">
        <v>4480</v>
      </c>
      <c r="C729" s="240" t="s">
        <v>3724</v>
      </c>
      <c r="D729" s="240" t="s">
        <v>7260</v>
      </c>
      <c r="E729" s="239" t="str">
        <f t="shared" si="11"/>
        <v>18</v>
      </c>
      <c r="F729" s="240" t="s">
        <v>7018</v>
      </c>
    </row>
    <row r="730" spans="1:6" x14ac:dyDescent="0.25">
      <c r="A730" s="242" t="s">
        <v>7261</v>
      </c>
      <c r="B730" s="239" t="s">
        <v>4200</v>
      </c>
      <c r="C730" s="239" t="s">
        <v>3724</v>
      </c>
      <c r="D730" s="239" t="s">
        <v>7262</v>
      </c>
      <c r="E730" s="239" t="str">
        <f t="shared" si="11"/>
        <v>18</v>
      </c>
      <c r="F730" s="239" t="s">
        <v>7018</v>
      </c>
    </row>
    <row r="731" spans="1:6" x14ac:dyDescent="0.25">
      <c r="A731" s="242" t="s">
        <v>7263</v>
      </c>
      <c r="B731" s="240" t="s">
        <v>4530</v>
      </c>
      <c r="C731" s="240" t="s">
        <v>3724</v>
      </c>
      <c r="D731" s="240" t="s">
        <v>7264</v>
      </c>
      <c r="E731" s="239" t="str">
        <f t="shared" si="11"/>
        <v>18</v>
      </c>
      <c r="F731" s="240" t="s">
        <v>7018</v>
      </c>
    </row>
    <row r="732" spans="1:6" x14ac:dyDescent="0.25">
      <c r="A732" s="242" t="s">
        <v>7265</v>
      </c>
      <c r="B732" s="239" t="s">
        <v>4556</v>
      </c>
      <c r="C732" s="239" t="s">
        <v>3724</v>
      </c>
      <c r="D732" s="239" t="s">
        <v>7266</v>
      </c>
      <c r="E732" s="239" t="str">
        <f t="shared" si="11"/>
        <v>18</v>
      </c>
      <c r="F732" s="239" t="s">
        <v>7018</v>
      </c>
    </row>
    <row r="733" spans="1:6" x14ac:dyDescent="0.25">
      <c r="A733" s="242" t="s">
        <v>7267</v>
      </c>
      <c r="B733" s="240" t="s">
        <v>3960</v>
      </c>
      <c r="C733" s="240" t="s">
        <v>3724</v>
      </c>
      <c r="D733" s="240" t="s">
        <v>7268</v>
      </c>
      <c r="E733" s="239" t="str">
        <f t="shared" si="11"/>
        <v>18</v>
      </c>
      <c r="F733" s="240" t="s">
        <v>7018</v>
      </c>
    </row>
    <row r="734" spans="1:6" x14ac:dyDescent="0.25">
      <c r="A734" s="242" t="s">
        <v>7269</v>
      </c>
      <c r="B734" s="239" t="s">
        <v>4437</v>
      </c>
      <c r="C734" s="239" t="s">
        <v>3724</v>
      </c>
      <c r="D734" s="239" t="s">
        <v>7270</v>
      </c>
      <c r="E734" s="239" t="str">
        <f t="shared" si="11"/>
        <v>18</v>
      </c>
      <c r="F734" s="239" t="s">
        <v>7018</v>
      </c>
    </row>
    <row r="735" spans="1:6" x14ac:dyDescent="0.25">
      <c r="A735" s="242" t="s">
        <v>7271</v>
      </c>
      <c r="B735" s="240" t="s">
        <v>4624</v>
      </c>
      <c r="C735" s="240" t="s">
        <v>3724</v>
      </c>
      <c r="D735" s="240" t="s">
        <v>7272</v>
      </c>
      <c r="E735" s="239" t="str">
        <f t="shared" si="11"/>
        <v>18</v>
      </c>
      <c r="F735" s="240" t="s">
        <v>7018</v>
      </c>
    </row>
    <row r="736" spans="1:6" x14ac:dyDescent="0.25">
      <c r="A736" s="242" t="s">
        <v>7273</v>
      </c>
      <c r="B736" s="239" t="s">
        <v>4191</v>
      </c>
      <c r="C736" s="239" t="s">
        <v>3724</v>
      </c>
      <c r="D736" s="239" t="s">
        <v>7274</v>
      </c>
      <c r="E736" s="239" t="str">
        <f t="shared" si="11"/>
        <v>18</v>
      </c>
      <c r="F736" s="239" t="s">
        <v>7018</v>
      </c>
    </row>
    <row r="737" spans="1:6" x14ac:dyDescent="0.25">
      <c r="A737" s="242" t="s">
        <v>7275</v>
      </c>
      <c r="B737" s="240" t="s">
        <v>4489</v>
      </c>
      <c r="C737" s="240" t="s">
        <v>3724</v>
      </c>
      <c r="D737" s="240" t="s">
        <v>7276</v>
      </c>
      <c r="E737" s="239" t="str">
        <f t="shared" si="11"/>
        <v>18</v>
      </c>
      <c r="F737" s="240" t="s">
        <v>7018</v>
      </c>
    </row>
    <row r="738" spans="1:6" x14ac:dyDescent="0.25">
      <c r="A738" s="242" t="s">
        <v>7277</v>
      </c>
      <c r="B738" s="239" t="s">
        <v>4514</v>
      </c>
      <c r="C738" s="239" t="s">
        <v>3724</v>
      </c>
      <c r="D738" s="239" t="s">
        <v>7278</v>
      </c>
      <c r="E738" s="239" t="str">
        <f t="shared" si="11"/>
        <v>18</v>
      </c>
      <c r="F738" s="239" t="s">
        <v>7018</v>
      </c>
    </row>
    <row r="739" spans="1:6" x14ac:dyDescent="0.25">
      <c r="A739" s="242" t="s">
        <v>7279</v>
      </c>
      <c r="B739" s="240" t="s">
        <v>4006</v>
      </c>
      <c r="C739" s="240" t="s">
        <v>3724</v>
      </c>
      <c r="D739" s="240" t="s">
        <v>7280</v>
      </c>
      <c r="E739" s="239" t="str">
        <f t="shared" si="11"/>
        <v>18</v>
      </c>
      <c r="F739" s="240" t="s">
        <v>7018</v>
      </c>
    </row>
    <row r="740" spans="1:6" x14ac:dyDescent="0.25">
      <c r="A740" s="242" t="s">
        <v>7281</v>
      </c>
      <c r="B740" s="239" t="s">
        <v>4419</v>
      </c>
      <c r="C740" s="239" t="s">
        <v>3724</v>
      </c>
      <c r="D740" s="239" t="s">
        <v>7282</v>
      </c>
      <c r="E740" s="239" t="str">
        <f t="shared" si="11"/>
        <v>18</v>
      </c>
      <c r="F740" s="239" t="s">
        <v>7018</v>
      </c>
    </row>
    <row r="741" spans="1:6" x14ac:dyDescent="0.25">
      <c r="A741" s="242" t="s">
        <v>7283</v>
      </c>
      <c r="B741" s="240" t="s">
        <v>4762</v>
      </c>
      <c r="C741" s="240" t="s">
        <v>3724</v>
      </c>
      <c r="D741" s="240" t="s">
        <v>7284</v>
      </c>
      <c r="E741" s="239" t="str">
        <f t="shared" si="11"/>
        <v>18</v>
      </c>
      <c r="F741" s="240" t="s">
        <v>7018</v>
      </c>
    </row>
    <row r="742" spans="1:6" x14ac:dyDescent="0.25">
      <c r="A742" s="242" t="s">
        <v>7285</v>
      </c>
      <c r="B742" s="239" t="s">
        <v>4788</v>
      </c>
      <c r="C742" s="239" t="s">
        <v>3724</v>
      </c>
      <c r="D742" s="239" t="s">
        <v>7286</v>
      </c>
      <c r="E742" s="239" t="str">
        <f t="shared" si="11"/>
        <v>18</v>
      </c>
      <c r="F742" s="239" t="s">
        <v>7018</v>
      </c>
    </row>
    <row r="743" spans="1:6" x14ac:dyDescent="0.25">
      <c r="A743" s="242" t="s">
        <v>7287</v>
      </c>
      <c r="B743" s="240" t="s">
        <v>4273</v>
      </c>
      <c r="C743" s="240" t="s">
        <v>3724</v>
      </c>
      <c r="D743" s="240" t="s">
        <v>7288</v>
      </c>
      <c r="E743" s="239" t="str">
        <f t="shared" si="11"/>
        <v>18</v>
      </c>
      <c r="F743" s="240" t="s">
        <v>7018</v>
      </c>
    </row>
    <row r="744" spans="1:6" x14ac:dyDescent="0.25">
      <c r="A744" s="242" t="s">
        <v>7289</v>
      </c>
      <c r="B744" s="239" t="s">
        <v>4828</v>
      </c>
      <c r="C744" s="239" t="s">
        <v>3724</v>
      </c>
      <c r="D744" s="239" t="s">
        <v>7290</v>
      </c>
      <c r="E744" s="239" t="str">
        <f t="shared" si="11"/>
        <v>18</v>
      </c>
      <c r="F744" s="239" t="s">
        <v>7018</v>
      </c>
    </row>
    <row r="745" spans="1:6" x14ac:dyDescent="0.25">
      <c r="A745" s="242" t="s">
        <v>7291</v>
      </c>
      <c r="B745" s="240" t="s">
        <v>4349</v>
      </c>
      <c r="C745" s="240" t="s">
        <v>3724</v>
      </c>
      <c r="D745" s="240" t="s">
        <v>7292</v>
      </c>
      <c r="E745" s="239" t="str">
        <f t="shared" si="11"/>
        <v>18</v>
      </c>
      <c r="F745" s="240" t="s">
        <v>7018</v>
      </c>
    </row>
    <row r="746" spans="1:6" x14ac:dyDescent="0.25">
      <c r="A746" s="242" t="s">
        <v>7293</v>
      </c>
      <c r="B746" s="239" t="s">
        <v>4663</v>
      </c>
      <c r="C746" s="239" t="s">
        <v>3724</v>
      </c>
      <c r="D746" s="239" t="s">
        <v>7294</v>
      </c>
      <c r="E746" s="239" t="str">
        <f t="shared" si="11"/>
        <v>18</v>
      </c>
      <c r="F746" s="239" t="s">
        <v>7018</v>
      </c>
    </row>
    <row r="747" spans="1:6" x14ac:dyDescent="0.25">
      <c r="A747" s="242" t="s">
        <v>7295</v>
      </c>
      <c r="B747" s="240" t="s">
        <v>4894</v>
      </c>
      <c r="C747" s="240" t="s">
        <v>3724</v>
      </c>
      <c r="D747" s="240" t="s">
        <v>7296</v>
      </c>
      <c r="E747" s="239" t="str">
        <f t="shared" si="11"/>
        <v>18</v>
      </c>
      <c r="F747" s="240" t="s">
        <v>7018</v>
      </c>
    </row>
    <row r="748" spans="1:6" x14ac:dyDescent="0.25">
      <c r="A748" s="242" t="s">
        <v>7297</v>
      </c>
      <c r="B748" s="239" t="s">
        <v>4387</v>
      </c>
      <c r="C748" s="239" t="s">
        <v>3724</v>
      </c>
      <c r="D748" s="239" t="s">
        <v>7298</v>
      </c>
      <c r="E748" s="239" t="str">
        <f t="shared" si="11"/>
        <v>18</v>
      </c>
      <c r="F748" s="239" t="s">
        <v>7018</v>
      </c>
    </row>
    <row r="749" spans="1:6" x14ac:dyDescent="0.25">
      <c r="A749" s="242" t="s">
        <v>7299</v>
      </c>
      <c r="B749" s="240" t="s">
        <v>4933</v>
      </c>
      <c r="C749" s="240" t="s">
        <v>3724</v>
      </c>
      <c r="D749" s="240" t="s">
        <v>7300</v>
      </c>
      <c r="E749" s="239" t="str">
        <f t="shared" si="11"/>
        <v>18</v>
      </c>
      <c r="F749" s="240" t="s">
        <v>7018</v>
      </c>
    </row>
    <row r="750" spans="1:6" x14ac:dyDescent="0.25">
      <c r="A750" s="242" t="s">
        <v>7301</v>
      </c>
      <c r="B750" s="239" t="s">
        <v>4201</v>
      </c>
      <c r="C750" s="239" t="s">
        <v>3724</v>
      </c>
      <c r="D750" s="239" t="s">
        <v>7302</v>
      </c>
      <c r="E750" s="239" t="str">
        <f t="shared" si="11"/>
        <v>18</v>
      </c>
      <c r="F750" s="239" t="s">
        <v>7018</v>
      </c>
    </row>
    <row r="751" spans="1:6" x14ac:dyDescent="0.25">
      <c r="A751" s="242" t="s">
        <v>7303</v>
      </c>
      <c r="B751" s="240" t="s">
        <v>4077</v>
      </c>
      <c r="C751" s="240" t="s">
        <v>3724</v>
      </c>
      <c r="D751" s="240" t="s">
        <v>7304</v>
      </c>
      <c r="E751" s="239" t="str">
        <f t="shared" si="11"/>
        <v>18</v>
      </c>
      <c r="F751" s="240" t="s">
        <v>7018</v>
      </c>
    </row>
    <row r="752" spans="1:6" x14ac:dyDescent="0.25">
      <c r="A752" s="242" t="s">
        <v>7305</v>
      </c>
      <c r="B752" s="239" t="s">
        <v>4992</v>
      </c>
      <c r="C752" s="239" t="s">
        <v>3724</v>
      </c>
      <c r="D752" s="239" t="s">
        <v>7306</v>
      </c>
      <c r="E752" s="239" t="str">
        <f t="shared" si="11"/>
        <v>18</v>
      </c>
      <c r="F752" s="239" t="s">
        <v>7018</v>
      </c>
    </row>
    <row r="753" spans="1:6" x14ac:dyDescent="0.25">
      <c r="A753" s="242" t="s">
        <v>7307</v>
      </c>
      <c r="B753" s="240" t="s">
        <v>5010</v>
      </c>
      <c r="C753" s="240" t="s">
        <v>3724</v>
      </c>
      <c r="D753" s="240" t="s">
        <v>7308</v>
      </c>
      <c r="E753" s="239" t="str">
        <f t="shared" si="11"/>
        <v>18</v>
      </c>
      <c r="F753" s="240" t="s">
        <v>7018</v>
      </c>
    </row>
    <row r="754" spans="1:6" x14ac:dyDescent="0.25">
      <c r="A754" s="242" t="s">
        <v>7309</v>
      </c>
      <c r="B754" s="239" t="s">
        <v>4397</v>
      </c>
      <c r="C754" s="239" t="s">
        <v>3724</v>
      </c>
      <c r="D754" s="239" t="s">
        <v>7310</v>
      </c>
      <c r="E754" s="239" t="str">
        <f t="shared" si="11"/>
        <v>18</v>
      </c>
      <c r="F754" s="239" t="s">
        <v>7018</v>
      </c>
    </row>
    <row r="755" spans="1:6" x14ac:dyDescent="0.25">
      <c r="A755" s="242" t="s">
        <v>7311</v>
      </c>
      <c r="B755" s="240" t="s">
        <v>5045</v>
      </c>
      <c r="C755" s="240" t="s">
        <v>3724</v>
      </c>
      <c r="D755" s="240" t="s">
        <v>7312</v>
      </c>
      <c r="E755" s="239" t="str">
        <f t="shared" si="11"/>
        <v>18</v>
      </c>
      <c r="F755" s="240" t="s">
        <v>7018</v>
      </c>
    </row>
    <row r="756" spans="1:6" x14ac:dyDescent="0.25">
      <c r="A756" s="242" t="s">
        <v>7313</v>
      </c>
      <c r="B756" s="239" t="s">
        <v>4882</v>
      </c>
      <c r="C756" s="239" t="s">
        <v>3724</v>
      </c>
      <c r="D756" s="239" t="s">
        <v>7314</v>
      </c>
      <c r="E756" s="239" t="str">
        <f t="shared" si="11"/>
        <v>18</v>
      </c>
      <c r="F756" s="239" t="s">
        <v>7018</v>
      </c>
    </row>
    <row r="757" spans="1:6" x14ac:dyDescent="0.25">
      <c r="A757" s="242" t="s">
        <v>7315</v>
      </c>
      <c r="B757" s="240" t="s">
        <v>4658</v>
      </c>
      <c r="C757" s="240" t="s">
        <v>3724</v>
      </c>
      <c r="D757" s="240" t="s">
        <v>7316</v>
      </c>
      <c r="E757" s="239" t="str">
        <f t="shared" si="11"/>
        <v>18</v>
      </c>
      <c r="F757" s="240" t="s">
        <v>7018</v>
      </c>
    </row>
    <row r="758" spans="1:6" x14ac:dyDescent="0.25">
      <c r="A758" s="242" t="s">
        <v>7317</v>
      </c>
      <c r="B758" s="239" t="s">
        <v>4589</v>
      </c>
      <c r="C758" s="239" t="s">
        <v>3724</v>
      </c>
      <c r="D758" s="239" t="s">
        <v>7318</v>
      </c>
      <c r="E758" s="239" t="str">
        <f t="shared" si="11"/>
        <v>18</v>
      </c>
      <c r="F758" s="239" t="s">
        <v>7018</v>
      </c>
    </row>
    <row r="759" spans="1:6" x14ac:dyDescent="0.25">
      <c r="A759" s="242" t="s">
        <v>7319</v>
      </c>
      <c r="B759" s="240" t="s">
        <v>4642</v>
      </c>
      <c r="C759" s="240" t="s">
        <v>3724</v>
      </c>
      <c r="D759" s="240" t="s">
        <v>7320</v>
      </c>
      <c r="E759" s="239" t="str">
        <f t="shared" si="11"/>
        <v>18</v>
      </c>
      <c r="F759" s="240" t="s">
        <v>7018</v>
      </c>
    </row>
    <row r="760" spans="1:6" x14ac:dyDescent="0.25">
      <c r="A760" s="242" t="s">
        <v>7321</v>
      </c>
      <c r="B760" s="239" t="s">
        <v>4968</v>
      </c>
      <c r="C760" s="239" t="s">
        <v>3724</v>
      </c>
      <c r="D760" s="239" t="s">
        <v>7322</v>
      </c>
      <c r="E760" s="239" t="str">
        <f t="shared" si="11"/>
        <v>18</v>
      </c>
      <c r="F760" s="239" t="s">
        <v>7018</v>
      </c>
    </row>
    <row r="761" spans="1:6" x14ac:dyDescent="0.25">
      <c r="A761" s="242" t="s">
        <v>7323</v>
      </c>
      <c r="B761" s="240" t="s">
        <v>5157</v>
      </c>
      <c r="C761" s="240" t="s">
        <v>3724</v>
      </c>
      <c r="D761" s="240" t="s">
        <v>7324</v>
      </c>
      <c r="E761" s="239" t="str">
        <f t="shared" si="11"/>
        <v>18</v>
      </c>
      <c r="F761" s="240" t="s">
        <v>7018</v>
      </c>
    </row>
    <row r="762" spans="1:6" x14ac:dyDescent="0.25">
      <c r="A762" s="242" t="s">
        <v>7325</v>
      </c>
      <c r="B762" s="239" t="s">
        <v>4681</v>
      </c>
      <c r="C762" s="239" t="s">
        <v>3724</v>
      </c>
      <c r="D762" s="239" t="s">
        <v>7326</v>
      </c>
      <c r="E762" s="239" t="str">
        <f t="shared" si="11"/>
        <v>18</v>
      </c>
      <c r="F762" s="239" t="s">
        <v>7018</v>
      </c>
    </row>
    <row r="763" spans="1:6" x14ac:dyDescent="0.25">
      <c r="A763" s="242" t="s">
        <v>7327</v>
      </c>
      <c r="B763" s="240" t="s">
        <v>4338</v>
      </c>
      <c r="C763" s="240" t="s">
        <v>3724</v>
      </c>
      <c r="D763" s="240" t="s">
        <v>7328</v>
      </c>
      <c r="E763" s="239" t="str">
        <f t="shared" si="11"/>
        <v>18</v>
      </c>
      <c r="F763" s="240" t="s">
        <v>7018</v>
      </c>
    </row>
    <row r="764" spans="1:6" x14ac:dyDescent="0.25">
      <c r="A764" s="242" t="s">
        <v>7329</v>
      </c>
      <c r="B764" s="239" t="s">
        <v>4354</v>
      </c>
      <c r="C764" s="239" t="s">
        <v>3724</v>
      </c>
      <c r="D764" s="239" t="s">
        <v>7330</v>
      </c>
      <c r="E764" s="239" t="str">
        <f t="shared" si="11"/>
        <v>18</v>
      </c>
      <c r="F764" s="239" t="s">
        <v>7018</v>
      </c>
    </row>
    <row r="765" spans="1:6" x14ac:dyDescent="0.25">
      <c r="A765" s="242" t="s">
        <v>7331</v>
      </c>
      <c r="B765" s="240" t="s">
        <v>5136</v>
      </c>
      <c r="C765" s="240" t="s">
        <v>3724</v>
      </c>
      <c r="D765" s="240" t="s">
        <v>7332</v>
      </c>
      <c r="E765" s="239" t="str">
        <f t="shared" si="11"/>
        <v>18</v>
      </c>
      <c r="F765" s="240" t="s">
        <v>7018</v>
      </c>
    </row>
    <row r="766" spans="1:6" x14ac:dyDescent="0.25">
      <c r="A766" s="242" t="s">
        <v>7333</v>
      </c>
      <c r="B766" s="239" t="s">
        <v>5166</v>
      </c>
      <c r="C766" s="239" t="s">
        <v>3724</v>
      </c>
      <c r="D766" s="239" t="s">
        <v>7334</v>
      </c>
      <c r="E766" s="239" t="str">
        <f t="shared" si="11"/>
        <v>18</v>
      </c>
      <c r="F766" s="239" t="s">
        <v>7018</v>
      </c>
    </row>
    <row r="767" spans="1:6" x14ac:dyDescent="0.25">
      <c r="A767" s="242" t="s">
        <v>7335</v>
      </c>
      <c r="B767" s="240" t="s">
        <v>4846</v>
      </c>
      <c r="C767" s="240" t="s">
        <v>3724</v>
      </c>
      <c r="D767" s="240" t="s">
        <v>7336</v>
      </c>
      <c r="E767" s="239" t="str">
        <f t="shared" si="11"/>
        <v>18</v>
      </c>
      <c r="F767" s="240" t="s">
        <v>7018</v>
      </c>
    </row>
    <row r="768" spans="1:6" x14ac:dyDescent="0.25">
      <c r="A768" s="242" t="s">
        <v>7337</v>
      </c>
      <c r="B768" s="239" t="s">
        <v>4165</v>
      </c>
      <c r="C768" s="239" t="s">
        <v>3724</v>
      </c>
      <c r="D768" s="239" t="s">
        <v>7338</v>
      </c>
      <c r="E768" s="239" t="str">
        <f t="shared" si="11"/>
        <v>18</v>
      </c>
      <c r="F768" s="239" t="s">
        <v>7018</v>
      </c>
    </row>
    <row r="769" spans="1:6" x14ac:dyDescent="0.25">
      <c r="A769" s="242" t="s">
        <v>7339</v>
      </c>
      <c r="B769" s="240" t="s">
        <v>5284</v>
      </c>
      <c r="C769" s="240" t="s">
        <v>3724</v>
      </c>
      <c r="D769" s="240" t="s">
        <v>7340</v>
      </c>
      <c r="E769" s="239" t="str">
        <f t="shared" si="11"/>
        <v>18</v>
      </c>
      <c r="F769" s="240" t="s">
        <v>7018</v>
      </c>
    </row>
    <row r="770" spans="1:6" x14ac:dyDescent="0.25">
      <c r="A770" s="242" t="s">
        <v>7341</v>
      </c>
      <c r="B770" s="239" t="s">
        <v>5300</v>
      </c>
      <c r="C770" s="239" t="s">
        <v>3724</v>
      </c>
      <c r="D770" s="239" t="s">
        <v>7342</v>
      </c>
      <c r="E770" s="239" t="str">
        <f t="shared" si="11"/>
        <v>18</v>
      </c>
      <c r="F770" s="239" t="s">
        <v>7018</v>
      </c>
    </row>
    <row r="771" spans="1:6" x14ac:dyDescent="0.25">
      <c r="A771" s="242" t="s">
        <v>7343</v>
      </c>
      <c r="B771" s="240" t="s">
        <v>5130</v>
      </c>
      <c r="C771" s="240" t="s">
        <v>3724</v>
      </c>
      <c r="D771" s="240" t="s">
        <v>7344</v>
      </c>
      <c r="E771" s="239" t="str">
        <f t="shared" si="11"/>
        <v>18</v>
      </c>
      <c r="F771" s="240" t="s">
        <v>7018</v>
      </c>
    </row>
    <row r="772" spans="1:6" x14ac:dyDescent="0.25">
      <c r="A772" s="242" t="s">
        <v>7345</v>
      </c>
      <c r="B772" s="239" t="s">
        <v>5167</v>
      </c>
      <c r="C772" s="239" t="s">
        <v>3724</v>
      </c>
      <c r="D772" s="239" t="s">
        <v>7346</v>
      </c>
      <c r="E772" s="239" t="str">
        <f t="shared" si="11"/>
        <v>18</v>
      </c>
      <c r="F772" s="239" t="s">
        <v>7018</v>
      </c>
    </row>
    <row r="773" spans="1:6" x14ac:dyDescent="0.25">
      <c r="A773" s="242" t="s">
        <v>7347</v>
      </c>
      <c r="B773" s="240" t="s">
        <v>5347</v>
      </c>
      <c r="C773" s="240" t="s">
        <v>3724</v>
      </c>
      <c r="D773" s="240" t="s">
        <v>7348</v>
      </c>
      <c r="E773" s="239" t="str">
        <f t="shared" si="11"/>
        <v>18</v>
      </c>
      <c r="F773" s="240" t="s">
        <v>7018</v>
      </c>
    </row>
    <row r="774" spans="1:6" x14ac:dyDescent="0.25">
      <c r="A774" s="242" t="s">
        <v>7349</v>
      </c>
      <c r="B774" s="239" t="s">
        <v>5362</v>
      </c>
      <c r="C774" s="239" t="s">
        <v>3724</v>
      </c>
      <c r="D774" s="239" t="s">
        <v>7350</v>
      </c>
      <c r="E774" s="239" t="str">
        <f t="shared" si="11"/>
        <v>18</v>
      </c>
      <c r="F774" s="239" t="s">
        <v>7018</v>
      </c>
    </row>
    <row r="775" spans="1:6" x14ac:dyDescent="0.25">
      <c r="A775" s="242" t="s">
        <v>7351</v>
      </c>
      <c r="B775" s="240" t="s">
        <v>5283</v>
      </c>
      <c r="C775" s="240" t="s">
        <v>3724</v>
      </c>
      <c r="D775" s="240" t="s">
        <v>7352</v>
      </c>
      <c r="E775" s="239" t="str">
        <f t="shared" si="11"/>
        <v>18</v>
      </c>
      <c r="F775" s="240" t="s">
        <v>7018</v>
      </c>
    </row>
    <row r="776" spans="1:6" x14ac:dyDescent="0.25">
      <c r="A776" s="242" t="s">
        <v>7353</v>
      </c>
      <c r="B776" s="239" t="s">
        <v>4942</v>
      </c>
      <c r="C776" s="239" t="s">
        <v>3724</v>
      </c>
      <c r="D776" s="239" t="s">
        <v>7354</v>
      </c>
      <c r="E776" s="239" t="str">
        <f t="shared" si="11"/>
        <v>18</v>
      </c>
      <c r="F776" s="239" t="s">
        <v>7018</v>
      </c>
    </row>
    <row r="777" spans="1:6" x14ac:dyDescent="0.25">
      <c r="A777" s="242" t="s">
        <v>7355</v>
      </c>
      <c r="B777" s="240" t="s">
        <v>4983</v>
      </c>
      <c r="C777" s="240" t="s">
        <v>3724</v>
      </c>
      <c r="D777" s="240" t="s">
        <v>7356</v>
      </c>
      <c r="E777" s="239" t="str">
        <f t="shared" si="11"/>
        <v>18</v>
      </c>
      <c r="F777" s="240" t="s">
        <v>7018</v>
      </c>
    </row>
    <row r="778" spans="1:6" x14ac:dyDescent="0.25">
      <c r="A778" s="242" t="s">
        <v>7357</v>
      </c>
      <c r="B778" s="239" t="s">
        <v>5412</v>
      </c>
      <c r="C778" s="239" t="s">
        <v>3724</v>
      </c>
      <c r="D778" s="239" t="s">
        <v>7358</v>
      </c>
      <c r="E778" s="239" t="str">
        <f t="shared" si="11"/>
        <v>18</v>
      </c>
      <c r="F778" s="239" t="s">
        <v>7018</v>
      </c>
    </row>
    <row r="779" spans="1:6" x14ac:dyDescent="0.25">
      <c r="A779" s="242" t="s">
        <v>7359</v>
      </c>
      <c r="B779" s="240" t="s">
        <v>5424</v>
      </c>
      <c r="C779" s="240" t="s">
        <v>3724</v>
      </c>
      <c r="D779" s="240" t="s">
        <v>7360</v>
      </c>
      <c r="E779" s="239" t="str">
        <f t="shared" si="11"/>
        <v>18</v>
      </c>
      <c r="F779" s="240" t="s">
        <v>7018</v>
      </c>
    </row>
    <row r="780" spans="1:6" x14ac:dyDescent="0.25">
      <c r="A780" s="242" t="s">
        <v>7361</v>
      </c>
      <c r="B780" s="239" t="s">
        <v>5435</v>
      </c>
      <c r="C780" s="239" t="s">
        <v>3724</v>
      </c>
      <c r="D780" s="239" t="s">
        <v>7362</v>
      </c>
      <c r="E780" s="239" t="str">
        <f t="shared" ref="E780:E843" si="12">LEFT(A780, 2)</f>
        <v>18</v>
      </c>
      <c r="F780" s="239" t="s">
        <v>7018</v>
      </c>
    </row>
    <row r="781" spans="1:6" x14ac:dyDescent="0.25">
      <c r="A781" s="242" t="s">
        <v>7363</v>
      </c>
      <c r="B781" s="240" t="s">
        <v>5318</v>
      </c>
      <c r="C781" s="240" t="s">
        <v>3724</v>
      </c>
      <c r="D781" s="240" t="s">
        <v>7364</v>
      </c>
      <c r="E781" s="239" t="str">
        <f t="shared" si="12"/>
        <v>18</v>
      </c>
      <c r="F781" s="240" t="s">
        <v>7018</v>
      </c>
    </row>
    <row r="782" spans="1:6" x14ac:dyDescent="0.25">
      <c r="A782" s="242" t="s">
        <v>7365</v>
      </c>
      <c r="B782" s="239" t="s">
        <v>5269</v>
      </c>
      <c r="C782" s="239" t="s">
        <v>3724</v>
      </c>
      <c r="D782" s="239" t="s">
        <v>7366</v>
      </c>
      <c r="E782" s="239" t="str">
        <f t="shared" si="12"/>
        <v>18</v>
      </c>
      <c r="F782" s="239" t="s">
        <v>7018</v>
      </c>
    </row>
    <row r="783" spans="1:6" x14ac:dyDescent="0.25">
      <c r="A783" s="242" t="s">
        <v>7367</v>
      </c>
      <c r="B783" s="240" t="s">
        <v>5474</v>
      </c>
      <c r="C783" s="240" t="s">
        <v>3724</v>
      </c>
      <c r="D783" s="240" t="s">
        <v>7368</v>
      </c>
      <c r="E783" s="239" t="str">
        <f t="shared" si="12"/>
        <v>18</v>
      </c>
      <c r="F783" s="240" t="s">
        <v>7018</v>
      </c>
    </row>
    <row r="784" spans="1:6" x14ac:dyDescent="0.25">
      <c r="A784" s="242" t="s">
        <v>7369</v>
      </c>
      <c r="B784" s="239" t="s">
        <v>5484</v>
      </c>
      <c r="C784" s="239" t="s">
        <v>3724</v>
      </c>
      <c r="D784" s="239" t="s">
        <v>7370</v>
      </c>
      <c r="E784" s="239" t="str">
        <f t="shared" si="12"/>
        <v>18</v>
      </c>
      <c r="F784" s="239" t="s">
        <v>7018</v>
      </c>
    </row>
    <row r="785" spans="1:6" x14ac:dyDescent="0.25">
      <c r="A785" s="242" t="s">
        <v>7371</v>
      </c>
      <c r="B785" s="240" t="s">
        <v>5144</v>
      </c>
      <c r="C785" s="240" t="s">
        <v>3724</v>
      </c>
      <c r="D785" s="240" t="s">
        <v>7372</v>
      </c>
      <c r="E785" s="239" t="str">
        <f t="shared" si="12"/>
        <v>18</v>
      </c>
      <c r="F785" s="240" t="s">
        <v>7018</v>
      </c>
    </row>
    <row r="786" spans="1:6" x14ac:dyDescent="0.25">
      <c r="A786" s="242" t="s">
        <v>7373</v>
      </c>
      <c r="B786" s="239" t="s">
        <v>4189</v>
      </c>
      <c r="C786" s="239" t="s">
        <v>3724</v>
      </c>
      <c r="D786" s="239" t="s">
        <v>7374</v>
      </c>
      <c r="E786" s="239" t="str">
        <f t="shared" si="12"/>
        <v>18</v>
      </c>
      <c r="F786" s="239" t="s">
        <v>7018</v>
      </c>
    </row>
    <row r="787" spans="1:6" x14ac:dyDescent="0.25">
      <c r="A787" s="242" t="s">
        <v>7375</v>
      </c>
      <c r="B787" s="240" t="s">
        <v>5506</v>
      </c>
      <c r="C787" s="240" t="s">
        <v>3724</v>
      </c>
      <c r="D787" s="240" t="s">
        <v>7376</v>
      </c>
      <c r="E787" s="239" t="str">
        <f t="shared" si="12"/>
        <v>18</v>
      </c>
      <c r="F787" s="240" t="s">
        <v>7018</v>
      </c>
    </row>
    <row r="788" spans="1:6" x14ac:dyDescent="0.25">
      <c r="A788" s="242" t="s">
        <v>7377</v>
      </c>
      <c r="B788" s="239" t="s">
        <v>5518</v>
      </c>
      <c r="C788" s="239" t="s">
        <v>3724</v>
      </c>
      <c r="D788" s="239" t="s">
        <v>7378</v>
      </c>
      <c r="E788" s="239" t="str">
        <f t="shared" si="12"/>
        <v>18</v>
      </c>
      <c r="F788" s="239" t="s">
        <v>7018</v>
      </c>
    </row>
    <row r="789" spans="1:6" x14ac:dyDescent="0.25">
      <c r="A789" s="242" t="s">
        <v>7379</v>
      </c>
      <c r="B789" s="240" t="s">
        <v>5528</v>
      </c>
      <c r="C789" s="240" t="s">
        <v>3724</v>
      </c>
      <c r="D789" s="240" t="s">
        <v>7380</v>
      </c>
      <c r="E789" s="239" t="str">
        <f t="shared" si="12"/>
        <v>18</v>
      </c>
      <c r="F789" s="240" t="s">
        <v>7018</v>
      </c>
    </row>
    <row r="790" spans="1:6" x14ac:dyDescent="0.25">
      <c r="A790" s="242" t="s">
        <v>7381</v>
      </c>
      <c r="B790" s="239" t="s">
        <v>4487</v>
      </c>
      <c r="C790" s="239" t="s">
        <v>3724</v>
      </c>
      <c r="D790" s="239" t="s">
        <v>7382</v>
      </c>
      <c r="E790" s="239" t="str">
        <f t="shared" si="12"/>
        <v>18</v>
      </c>
      <c r="F790" s="239" t="s">
        <v>7018</v>
      </c>
    </row>
    <row r="791" spans="1:6" x14ac:dyDescent="0.25">
      <c r="A791" s="242" t="s">
        <v>7383</v>
      </c>
      <c r="B791" s="240" t="s">
        <v>5544</v>
      </c>
      <c r="C791" s="240" t="s">
        <v>3724</v>
      </c>
      <c r="D791" s="240" t="s">
        <v>7384</v>
      </c>
      <c r="E791" s="239" t="str">
        <f t="shared" si="12"/>
        <v>18</v>
      </c>
      <c r="F791" s="240" t="s">
        <v>7018</v>
      </c>
    </row>
    <row r="792" spans="1:6" x14ac:dyDescent="0.25">
      <c r="A792" s="242" t="s">
        <v>7385</v>
      </c>
      <c r="B792" s="239" t="s">
        <v>5551</v>
      </c>
      <c r="C792" s="239" t="s">
        <v>3724</v>
      </c>
      <c r="D792" s="239" t="s">
        <v>7386</v>
      </c>
      <c r="E792" s="239" t="str">
        <f t="shared" si="12"/>
        <v>18</v>
      </c>
      <c r="F792" s="239" t="s">
        <v>7018</v>
      </c>
    </row>
    <row r="793" spans="1:6" x14ac:dyDescent="0.25">
      <c r="A793" s="242" t="s">
        <v>7387</v>
      </c>
      <c r="B793" s="240" t="s">
        <v>5560</v>
      </c>
      <c r="C793" s="240" t="s">
        <v>3724</v>
      </c>
      <c r="D793" s="240" t="s">
        <v>7388</v>
      </c>
      <c r="E793" s="239" t="str">
        <f t="shared" si="12"/>
        <v>18</v>
      </c>
      <c r="F793" s="240" t="s">
        <v>7018</v>
      </c>
    </row>
    <row r="794" spans="1:6" x14ac:dyDescent="0.25">
      <c r="A794" s="242" t="s">
        <v>7389</v>
      </c>
      <c r="B794" s="239" t="s">
        <v>5566</v>
      </c>
      <c r="C794" s="239" t="s">
        <v>3724</v>
      </c>
      <c r="D794" s="239" t="s">
        <v>7390</v>
      </c>
      <c r="E794" s="239" t="str">
        <f t="shared" si="12"/>
        <v>18</v>
      </c>
      <c r="F794" s="239" t="s">
        <v>7018</v>
      </c>
    </row>
    <row r="795" spans="1:6" x14ac:dyDescent="0.25">
      <c r="A795" s="242" t="s">
        <v>7391</v>
      </c>
      <c r="B795" s="240" t="s">
        <v>4512</v>
      </c>
      <c r="C795" s="240" t="s">
        <v>3724</v>
      </c>
      <c r="D795" s="240" t="s">
        <v>7392</v>
      </c>
      <c r="E795" s="239" t="str">
        <f t="shared" si="12"/>
        <v>18</v>
      </c>
      <c r="F795" s="240" t="s">
        <v>7018</v>
      </c>
    </row>
    <row r="796" spans="1:6" x14ac:dyDescent="0.25">
      <c r="A796" s="242" t="s">
        <v>7393</v>
      </c>
      <c r="B796" s="239" t="s">
        <v>5583</v>
      </c>
      <c r="C796" s="239" t="s">
        <v>3724</v>
      </c>
      <c r="D796" s="239" t="s">
        <v>7394</v>
      </c>
      <c r="E796" s="239" t="str">
        <f t="shared" si="12"/>
        <v>18</v>
      </c>
      <c r="F796" s="239" t="s">
        <v>7018</v>
      </c>
    </row>
    <row r="797" spans="1:6" x14ac:dyDescent="0.25">
      <c r="A797" s="242" t="s">
        <v>7395</v>
      </c>
      <c r="B797" s="240" t="s">
        <v>4021</v>
      </c>
      <c r="C797" s="240" t="s">
        <v>3724</v>
      </c>
      <c r="D797" s="240" t="s">
        <v>7396</v>
      </c>
      <c r="E797" s="239" t="str">
        <f t="shared" si="12"/>
        <v>18</v>
      </c>
      <c r="F797" s="240" t="s">
        <v>7018</v>
      </c>
    </row>
    <row r="798" spans="1:6" x14ac:dyDescent="0.25">
      <c r="A798" s="242" t="s">
        <v>7397</v>
      </c>
      <c r="B798" s="239" t="s">
        <v>4690</v>
      </c>
      <c r="C798" s="239" t="s">
        <v>3724</v>
      </c>
      <c r="D798" s="239" t="s">
        <v>7398</v>
      </c>
      <c r="E798" s="239" t="str">
        <f t="shared" si="12"/>
        <v>18</v>
      </c>
      <c r="F798" s="239" t="s">
        <v>7018</v>
      </c>
    </row>
    <row r="799" spans="1:6" x14ac:dyDescent="0.25">
      <c r="A799" s="242" t="s">
        <v>7399</v>
      </c>
      <c r="B799" s="240" t="s">
        <v>5164</v>
      </c>
      <c r="C799" s="240" t="s">
        <v>3724</v>
      </c>
      <c r="D799" s="240" t="s">
        <v>7400</v>
      </c>
      <c r="E799" s="239" t="str">
        <f t="shared" si="12"/>
        <v>18</v>
      </c>
      <c r="F799" s="240" t="s">
        <v>7018</v>
      </c>
    </row>
    <row r="800" spans="1:6" x14ac:dyDescent="0.25">
      <c r="A800" s="242" t="s">
        <v>7401</v>
      </c>
      <c r="B800" s="239" t="s">
        <v>5460</v>
      </c>
      <c r="C800" s="239" t="s">
        <v>3724</v>
      </c>
      <c r="D800" s="239" t="s">
        <v>7402</v>
      </c>
      <c r="E800" s="239" t="str">
        <f t="shared" si="12"/>
        <v>18</v>
      </c>
      <c r="F800" s="239" t="s">
        <v>7018</v>
      </c>
    </row>
    <row r="801" spans="1:6" x14ac:dyDescent="0.25">
      <c r="A801" s="242" t="s">
        <v>7403</v>
      </c>
      <c r="B801" s="240" t="s">
        <v>5603</v>
      </c>
      <c r="C801" s="240" t="s">
        <v>3724</v>
      </c>
      <c r="D801" s="240" t="s">
        <v>7404</v>
      </c>
      <c r="E801" s="239" t="str">
        <f t="shared" si="12"/>
        <v>18</v>
      </c>
      <c r="F801" s="240" t="s">
        <v>7018</v>
      </c>
    </row>
    <row r="802" spans="1:6" x14ac:dyDescent="0.25">
      <c r="A802" s="242" t="s">
        <v>7405</v>
      </c>
      <c r="B802" s="239" t="s">
        <v>3830</v>
      </c>
      <c r="C802" s="239" t="s">
        <v>3710</v>
      </c>
      <c r="D802" s="239" t="s">
        <v>7406</v>
      </c>
      <c r="E802" s="239" t="str">
        <f t="shared" si="12"/>
        <v>19</v>
      </c>
      <c r="F802" s="239" t="s">
        <v>7407</v>
      </c>
    </row>
    <row r="803" spans="1:6" x14ac:dyDescent="0.25">
      <c r="A803" s="242" t="s">
        <v>7408</v>
      </c>
      <c r="B803" s="240" t="s">
        <v>3823</v>
      </c>
      <c r="C803" s="240" t="s">
        <v>3710</v>
      </c>
      <c r="D803" s="240" t="s">
        <v>7409</v>
      </c>
      <c r="E803" s="239" t="str">
        <f t="shared" si="12"/>
        <v>19</v>
      </c>
      <c r="F803" s="240" t="s">
        <v>7407</v>
      </c>
    </row>
    <row r="804" spans="1:6" x14ac:dyDescent="0.25">
      <c r="A804" s="242" t="s">
        <v>7410</v>
      </c>
      <c r="B804" s="239" t="s">
        <v>3914</v>
      </c>
      <c r="C804" s="239" t="s">
        <v>3710</v>
      </c>
      <c r="D804" s="239" t="s">
        <v>7411</v>
      </c>
      <c r="E804" s="239" t="str">
        <f t="shared" si="12"/>
        <v>19</v>
      </c>
      <c r="F804" s="239" t="s">
        <v>7407</v>
      </c>
    </row>
    <row r="805" spans="1:6" x14ac:dyDescent="0.25">
      <c r="A805" s="242" t="s">
        <v>7412</v>
      </c>
      <c r="B805" s="240" t="s">
        <v>3956</v>
      </c>
      <c r="C805" s="240" t="s">
        <v>3710</v>
      </c>
      <c r="D805" s="240" t="s">
        <v>7413</v>
      </c>
      <c r="E805" s="239" t="str">
        <f t="shared" si="12"/>
        <v>19</v>
      </c>
      <c r="F805" s="240" t="s">
        <v>7407</v>
      </c>
    </row>
    <row r="806" spans="1:6" x14ac:dyDescent="0.25">
      <c r="A806" s="242" t="s">
        <v>7414</v>
      </c>
      <c r="B806" s="239" t="s">
        <v>4002</v>
      </c>
      <c r="C806" s="239" t="s">
        <v>3710</v>
      </c>
      <c r="D806" s="239" t="s">
        <v>7415</v>
      </c>
      <c r="E806" s="239" t="str">
        <f t="shared" si="12"/>
        <v>19</v>
      </c>
      <c r="F806" s="239" t="s">
        <v>7407</v>
      </c>
    </row>
    <row r="807" spans="1:6" x14ac:dyDescent="0.25">
      <c r="A807" s="242" t="s">
        <v>7416</v>
      </c>
      <c r="B807" s="240" t="s">
        <v>3885</v>
      </c>
      <c r="C807" s="240" t="s">
        <v>3710</v>
      </c>
      <c r="D807" s="240" t="s">
        <v>7417</v>
      </c>
      <c r="E807" s="239" t="str">
        <f t="shared" si="12"/>
        <v>19</v>
      </c>
      <c r="F807" s="240" t="s">
        <v>7407</v>
      </c>
    </row>
    <row r="808" spans="1:6" x14ac:dyDescent="0.25">
      <c r="A808" s="242" t="s">
        <v>7418</v>
      </c>
      <c r="B808" s="239" t="s">
        <v>4074</v>
      </c>
      <c r="C808" s="239" t="s">
        <v>3710</v>
      </c>
      <c r="D808" s="239" t="s">
        <v>7419</v>
      </c>
      <c r="E808" s="239" t="str">
        <f t="shared" si="12"/>
        <v>19</v>
      </c>
      <c r="F808" s="239" t="s">
        <v>7407</v>
      </c>
    </row>
    <row r="809" spans="1:6" x14ac:dyDescent="0.25">
      <c r="A809" s="242" t="s">
        <v>7420</v>
      </c>
      <c r="B809" s="240" t="s">
        <v>3940</v>
      </c>
      <c r="C809" s="240" t="s">
        <v>3710</v>
      </c>
      <c r="D809" s="240" t="s">
        <v>7421</v>
      </c>
      <c r="E809" s="239" t="str">
        <f t="shared" si="12"/>
        <v>19</v>
      </c>
      <c r="F809" s="240" t="s">
        <v>7407</v>
      </c>
    </row>
    <row r="810" spans="1:6" x14ac:dyDescent="0.25">
      <c r="A810" s="242" t="s">
        <v>7422</v>
      </c>
      <c r="B810" s="239" t="s">
        <v>4145</v>
      </c>
      <c r="C810" s="239" t="s">
        <v>3710</v>
      </c>
      <c r="D810" s="239" t="s">
        <v>7423</v>
      </c>
      <c r="E810" s="239" t="str">
        <f t="shared" si="12"/>
        <v>19</v>
      </c>
      <c r="F810" s="239" t="s">
        <v>7407</v>
      </c>
    </row>
    <row r="811" spans="1:6" x14ac:dyDescent="0.25">
      <c r="A811" s="242" t="s">
        <v>7424</v>
      </c>
      <c r="B811" s="240" t="s">
        <v>4179</v>
      </c>
      <c r="C811" s="240" t="s">
        <v>3710</v>
      </c>
      <c r="D811" s="240" t="s">
        <v>7425</v>
      </c>
      <c r="E811" s="239" t="str">
        <f t="shared" si="12"/>
        <v>19</v>
      </c>
      <c r="F811" s="240" t="s">
        <v>7407</v>
      </c>
    </row>
    <row r="812" spans="1:6" x14ac:dyDescent="0.25">
      <c r="A812" s="242" t="s">
        <v>7426</v>
      </c>
      <c r="B812" s="239" t="s">
        <v>4212</v>
      </c>
      <c r="C812" s="239" t="s">
        <v>3710</v>
      </c>
      <c r="D812" s="239" t="s">
        <v>7427</v>
      </c>
      <c r="E812" s="239" t="str">
        <f t="shared" si="12"/>
        <v>19</v>
      </c>
      <c r="F812" s="239" t="s">
        <v>7407</v>
      </c>
    </row>
    <row r="813" spans="1:6" x14ac:dyDescent="0.25">
      <c r="A813" s="242" t="s">
        <v>7428</v>
      </c>
      <c r="B813" s="240" t="s">
        <v>4066</v>
      </c>
      <c r="C813" s="240" t="s">
        <v>3710</v>
      </c>
      <c r="D813" s="240" t="s">
        <v>7429</v>
      </c>
      <c r="E813" s="239" t="str">
        <f t="shared" si="12"/>
        <v>19</v>
      </c>
      <c r="F813" s="240" t="s">
        <v>7407</v>
      </c>
    </row>
    <row r="814" spans="1:6" x14ac:dyDescent="0.25">
      <c r="A814" s="242" t="s">
        <v>7430</v>
      </c>
      <c r="B814" s="239" t="s">
        <v>4069</v>
      </c>
      <c r="C814" s="239" t="s">
        <v>3710</v>
      </c>
      <c r="D814" s="239" t="s">
        <v>7431</v>
      </c>
      <c r="E814" s="239" t="str">
        <f t="shared" si="12"/>
        <v>19</v>
      </c>
      <c r="F814" s="239" t="s">
        <v>7407</v>
      </c>
    </row>
    <row r="815" spans="1:6" x14ac:dyDescent="0.25">
      <c r="A815" s="242" t="s">
        <v>7432</v>
      </c>
      <c r="B815" s="240" t="s">
        <v>3880</v>
      </c>
      <c r="C815" s="240" t="s">
        <v>3710</v>
      </c>
      <c r="D815" s="240" t="s">
        <v>7433</v>
      </c>
      <c r="E815" s="239" t="str">
        <f t="shared" si="12"/>
        <v>19</v>
      </c>
      <c r="F815" s="240" t="s">
        <v>7407</v>
      </c>
    </row>
    <row r="816" spans="1:6" x14ac:dyDescent="0.25">
      <c r="A816" s="242" t="s">
        <v>7434</v>
      </c>
      <c r="B816" s="239" t="s">
        <v>4144</v>
      </c>
      <c r="C816" s="239" t="s">
        <v>3710</v>
      </c>
      <c r="D816" s="239" t="s">
        <v>7435</v>
      </c>
      <c r="E816" s="239" t="str">
        <f t="shared" si="12"/>
        <v>19</v>
      </c>
      <c r="F816" s="239" t="s">
        <v>7407</v>
      </c>
    </row>
    <row r="817" spans="1:6" x14ac:dyDescent="0.25">
      <c r="A817" s="242" t="s">
        <v>7436</v>
      </c>
      <c r="B817" s="240" t="s">
        <v>4311</v>
      </c>
      <c r="C817" s="240" t="s">
        <v>3710</v>
      </c>
      <c r="D817" s="240" t="s">
        <v>7437</v>
      </c>
      <c r="E817" s="239" t="str">
        <f t="shared" si="12"/>
        <v>19</v>
      </c>
      <c r="F817" s="240" t="s">
        <v>7407</v>
      </c>
    </row>
    <row r="818" spans="1:6" x14ac:dyDescent="0.25">
      <c r="A818" s="242" t="s">
        <v>7438</v>
      </c>
      <c r="B818" s="239" t="s">
        <v>4401</v>
      </c>
      <c r="C818" s="239" t="s">
        <v>3710</v>
      </c>
      <c r="D818" s="239" t="s">
        <v>7439</v>
      </c>
      <c r="E818" s="239" t="str">
        <f t="shared" si="12"/>
        <v>19</v>
      </c>
      <c r="F818" s="239" t="s">
        <v>7407</v>
      </c>
    </row>
    <row r="819" spans="1:6" x14ac:dyDescent="0.25">
      <c r="A819" s="242" t="s">
        <v>7440</v>
      </c>
      <c r="B819" s="240" t="s">
        <v>4170</v>
      </c>
      <c r="C819" s="240" t="s">
        <v>3710</v>
      </c>
      <c r="D819" s="240" t="s">
        <v>7441</v>
      </c>
      <c r="E819" s="239" t="str">
        <f t="shared" si="12"/>
        <v>19</v>
      </c>
      <c r="F819" s="240" t="s">
        <v>7407</v>
      </c>
    </row>
    <row r="820" spans="1:6" x14ac:dyDescent="0.25">
      <c r="A820" s="242" t="s">
        <v>7442</v>
      </c>
      <c r="B820" s="239" t="s">
        <v>4152</v>
      </c>
      <c r="C820" s="239" t="s">
        <v>3710</v>
      </c>
      <c r="D820" s="239" t="s">
        <v>7443</v>
      </c>
      <c r="E820" s="239" t="str">
        <f t="shared" si="12"/>
        <v>19</v>
      </c>
      <c r="F820" s="239" t="s">
        <v>7407</v>
      </c>
    </row>
    <row r="821" spans="1:6" x14ac:dyDescent="0.25">
      <c r="A821" s="242" t="s">
        <v>7444</v>
      </c>
      <c r="B821" s="240" t="s">
        <v>4249</v>
      </c>
      <c r="C821" s="240" t="s">
        <v>3710</v>
      </c>
      <c r="D821" s="240" t="s">
        <v>7445</v>
      </c>
      <c r="E821" s="239" t="str">
        <f t="shared" si="12"/>
        <v>19</v>
      </c>
      <c r="F821" s="240" t="s">
        <v>7407</v>
      </c>
    </row>
    <row r="822" spans="1:6" x14ac:dyDescent="0.25">
      <c r="A822" s="242" t="s">
        <v>7446</v>
      </c>
      <c r="B822" s="239" t="s">
        <v>4130</v>
      </c>
      <c r="C822" s="239" t="s">
        <v>3710</v>
      </c>
      <c r="D822" s="239" t="s">
        <v>7447</v>
      </c>
      <c r="E822" s="239" t="str">
        <f t="shared" si="12"/>
        <v>19</v>
      </c>
      <c r="F822" s="239" t="s">
        <v>7407</v>
      </c>
    </row>
    <row r="823" spans="1:6" x14ac:dyDescent="0.25">
      <c r="A823" s="242" t="s">
        <v>7448</v>
      </c>
      <c r="B823" s="240" t="s">
        <v>4531</v>
      </c>
      <c r="C823" s="240" t="s">
        <v>3710</v>
      </c>
      <c r="D823" s="240" t="s">
        <v>7449</v>
      </c>
      <c r="E823" s="239" t="str">
        <f t="shared" si="12"/>
        <v>19</v>
      </c>
      <c r="F823" s="240" t="s">
        <v>7407</v>
      </c>
    </row>
    <row r="824" spans="1:6" x14ac:dyDescent="0.25">
      <c r="A824" s="242" t="s">
        <v>7450</v>
      </c>
      <c r="B824" s="239" t="s">
        <v>4192</v>
      </c>
      <c r="C824" s="239" t="s">
        <v>3710</v>
      </c>
      <c r="D824" s="239" t="s">
        <v>7451</v>
      </c>
      <c r="E824" s="239" t="str">
        <f t="shared" si="12"/>
        <v>19</v>
      </c>
      <c r="F824" s="239" t="s">
        <v>7407</v>
      </c>
    </row>
    <row r="825" spans="1:6" x14ac:dyDescent="0.25">
      <c r="A825" s="242" t="s">
        <v>7452</v>
      </c>
      <c r="B825" s="240" t="s">
        <v>4260</v>
      </c>
      <c r="C825" s="240" t="s">
        <v>3710</v>
      </c>
      <c r="D825" s="240" t="s">
        <v>7453</v>
      </c>
      <c r="E825" s="239" t="str">
        <f t="shared" si="12"/>
        <v>19</v>
      </c>
      <c r="F825" s="240" t="s">
        <v>7407</v>
      </c>
    </row>
    <row r="826" spans="1:6" x14ac:dyDescent="0.25">
      <c r="A826" s="242" t="s">
        <v>7454</v>
      </c>
      <c r="B826" s="239" t="s">
        <v>4474</v>
      </c>
      <c r="C826" s="239" t="s">
        <v>3710</v>
      </c>
      <c r="D826" s="239" t="s">
        <v>7455</v>
      </c>
      <c r="E826" s="239" t="str">
        <f t="shared" si="12"/>
        <v>19</v>
      </c>
      <c r="F826" s="239" t="s">
        <v>7407</v>
      </c>
    </row>
    <row r="827" spans="1:6" x14ac:dyDescent="0.25">
      <c r="A827" s="242" t="s">
        <v>7456</v>
      </c>
      <c r="B827" s="240" t="s">
        <v>4060</v>
      </c>
      <c r="C827" s="240" t="s">
        <v>3710</v>
      </c>
      <c r="D827" s="240" t="s">
        <v>7457</v>
      </c>
      <c r="E827" s="239" t="str">
        <f t="shared" si="12"/>
        <v>19</v>
      </c>
      <c r="F827" s="240" t="s">
        <v>7407</v>
      </c>
    </row>
    <row r="828" spans="1:6" x14ac:dyDescent="0.25">
      <c r="A828" s="242" t="s">
        <v>7458</v>
      </c>
      <c r="B828" s="239" t="s">
        <v>4370</v>
      </c>
      <c r="C828" s="239" t="s">
        <v>3710</v>
      </c>
      <c r="D828" s="239" t="s">
        <v>7459</v>
      </c>
      <c r="E828" s="239" t="str">
        <f t="shared" si="12"/>
        <v>19</v>
      </c>
      <c r="F828" s="239" t="s">
        <v>7407</v>
      </c>
    </row>
    <row r="829" spans="1:6" x14ac:dyDescent="0.25">
      <c r="A829" s="242" t="s">
        <v>7460</v>
      </c>
      <c r="B829" s="240" t="s">
        <v>4281</v>
      </c>
      <c r="C829" s="240" t="s">
        <v>3710</v>
      </c>
      <c r="D829" s="240" t="s">
        <v>7461</v>
      </c>
      <c r="E829" s="239" t="str">
        <f t="shared" si="12"/>
        <v>19</v>
      </c>
      <c r="F829" s="240" t="s">
        <v>7407</v>
      </c>
    </row>
    <row r="830" spans="1:6" x14ac:dyDescent="0.25">
      <c r="A830" s="242" t="s">
        <v>7462</v>
      </c>
      <c r="B830" s="239" t="s">
        <v>4697</v>
      </c>
      <c r="C830" s="239" t="s">
        <v>3710</v>
      </c>
      <c r="D830" s="239" t="s">
        <v>7463</v>
      </c>
      <c r="E830" s="239" t="str">
        <f t="shared" si="12"/>
        <v>19</v>
      </c>
      <c r="F830" s="239" t="s">
        <v>7407</v>
      </c>
    </row>
    <row r="831" spans="1:6" x14ac:dyDescent="0.25">
      <c r="A831" s="242" t="s">
        <v>7464</v>
      </c>
      <c r="B831" s="240" t="s">
        <v>4508</v>
      </c>
      <c r="C831" s="240" t="s">
        <v>3710</v>
      </c>
      <c r="D831" s="240" t="s">
        <v>7465</v>
      </c>
      <c r="E831" s="239" t="str">
        <f t="shared" si="12"/>
        <v>19</v>
      </c>
      <c r="F831" s="240" t="s">
        <v>7407</v>
      </c>
    </row>
    <row r="832" spans="1:6" x14ac:dyDescent="0.25">
      <c r="A832" s="242" t="s">
        <v>7466</v>
      </c>
      <c r="B832" s="239" t="s">
        <v>4740</v>
      </c>
      <c r="C832" s="239" t="s">
        <v>3710</v>
      </c>
      <c r="D832" s="239" t="s">
        <v>7467</v>
      </c>
      <c r="E832" s="239" t="str">
        <f t="shared" si="12"/>
        <v>19</v>
      </c>
      <c r="F832" s="239" t="s">
        <v>7407</v>
      </c>
    </row>
    <row r="833" spans="1:6" x14ac:dyDescent="0.25">
      <c r="A833" s="242" t="s">
        <v>7468</v>
      </c>
      <c r="B833" s="240" t="s">
        <v>4585</v>
      </c>
      <c r="C833" s="240" t="s">
        <v>3710</v>
      </c>
      <c r="D833" s="240" t="s">
        <v>7469</v>
      </c>
      <c r="E833" s="239" t="str">
        <f t="shared" si="12"/>
        <v>19</v>
      </c>
      <c r="F833" s="240" t="s">
        <v>7407</v>
      </c>
    </row>
    <row r="834" spans="1:6" x14ac:dyDescent="0.25">
      <c r="A834" s="242" t="s">
        <v>7470</v>
      </c>
      <c r="B834" s="239" t="s">
        <v>4200</v>
      </c>
      <c r="C834" s="239" t="s">
        <v>3710</v>
      </c>
      <c r="D834" s="239" t="s">
        <v>7471</v>
      </c>
      <c r="E834" s="239" t="str">
        <f t="shared" si="12"/>
        <v>19</v>
      </c>
      <c r="F834" s="239" t="s">
        <v>7407</v>
      </c>
    </row>
    <row r="835" spans="1:6" x14ac:dyDescent="0.25">
      <c r="A835" s="242" t="s">
        <v>7472</v>
      </c>
      <c r="B835" s="240" t="s">
        <v>4530</v>
      </c>
      <c r="C835" s="240" t="s">
        <v>3710</v>
      </c>
      <c r="D835" s="240" t="s">
        <v>7473</v>
      </c>
      <c r="E835" s="239" t="str">
        <f t="shared" si="12"/>
        <v>19</v>
      </c>
      <c r="F835" s="240" t="s">
        <v>7407</v>
      </c>
    </row>
    <row r="836" spans="1:6" x14ac:dyDescent="0.25">
      <c r="A836" s="242" t="s">
        <v>7474</v>
      </c>
      <c r="B836" s="239" t="s">
        <v>3960</v>
      </c>
      <c r="C836" s="239" t="s">
        <v>3710</v>
      </c>
      <c r="D836" s="239" t="s">
        <v>7475</v>
      </c>
      <c r="E836" s="239" t="str">
        <f t="shared" si="12"/>
        <v>19</v>
      </c>
      <c r="F836" s="239" t="s">
        <v>7407</v>
      </c>
    </row>
    <row r="837" spans="1:6" x14ac:dyDescent="0.25">
      <c r="A837" s="242" t="s">
        <v>7476</v>
      </c>
      <c r="B837" s="240" t="s">
        <v>4100</v>
      </c>
      <c r="C837" s="240" t="s">
        <v>3710</v>
      </c>
      <c r="D837" s="240" t="s">
        <v>7477</v>
      </c>
      <c r="E837" s="239" t="str">
        <f t="shared" si="12"/>
        <v>19</v>
      </c>
      <c r="F837" s="240" t="s">
        <v>7407</v>
      </c>
    </row>
    <row r="838" spans="1:6" x14ac:dyDescent="0.25">
      <c r="A838" s="242" t="s">
        <v>7478</v>
      </c>
      <c r="B838" s="239" t="s">
        <v>4489</v>
      </c>
      <c r="C838" s="239" t="s">
        <v>3710</v>
      </c>
      <c r="D838" s="239" t="s">
        <v>7479</v>
      </c>
      <c r="E838" s="239" t="str">
        <f t="shared" si="12"/>
        <v>19</v>
      </c>
      <c r="F838" s="239" t="s">
        <v>7407</v>
      </c>
    </row>
    <row r="839" spans="1:6" x14ac:dyDescent="0.25">
      <c r="A839" s="242" t="s">
        <v>7480</v>
      </c>
      <c r="B839" s="240" t="s">
        <v>4753</v>
      </c>
      <c r="C839" s="240" t="s">
        <v>3710</v>
      </c>
      <c r="D839" s="240" t="s">
        <v>7481</v>
      </c>
      <c r="E839" s="239" t="str">
        <f t="shared" si="12"/>
        <v>19</v>
      </c>
      <c r="F839" s="240" t="s">
        <v>7407</v>
      </c>
    </row>
    <row r="840" spans="1:6" x14ac:dyDescent="0.25">
      <c r="A840" s="242" t="s">
        <v>7482</v>
      </c>
      <c r="B840" s="239" t="s">
        <v>4913</v>
      </c>
      <c r="C840" s="239" t="s">
        <v>3710</v>
      </c>
      <c r="D840" s="239" t="s">
        <v>7483</v>
      </c>
      <c r="E840" s="239" t="str">
        <f t="shared" si="12"/>
        <v>19</v>
      </c>
      <c r="F840" s="239" t="s">
        <v>7407</v>
      </c>
    </row>
    <row r="841" spans="1:6" x14ac:dyDescent="0.25">
      <c r="A841" s="242" t="s">
        <v>7484</v>
      </c>
      <c r="B841" s="240" t="s">
        <v>4514</v>
      </c>
      <c r="C841" s="240" t="s">
        <v>3710</v>
      </c>
      <c r="D841" s="240" t="s">
        <v>7485</v>
      </c>
      <c r="E841" s="239" t="str">
        <f t="shared" si="12"/>
        <v>19</v>
      </c>
      <c r="F841" s="240" t="s">
        <v>7407</v>
      </c>
    </row>
    <row r="842" spans="1:6" x14ac:dyDescent="0.25">
      <c r="A842" s="242" t="s">
        <v>7486</v>
      </c>
      <c r="B842" s="239" t="s">
        <v>4006</v>
      </c>
      <c r="C842" s="239" t="s">
        <v>3710</v>
      </c>
      <c r="D842" s="239" t="s">
        <v>7487</v>
      </c>
      <c r="E842" s="239" t="str">
        <f t="shared" si="12"/>
        <v>19</v>
      </c>
      <c r="F842" s="239" t="s">
        <v>7407</v>
      </c>
    </row>
    <row r="843" spans="1:6" x14ac:dyDescent="0.25">
      <c r="A843" s="242" t="s">
        <v>7488</v>
      </c>
      <c r="B843" s="240" t="s">
        <v>4801</v>
      </c>
      <c r="C843" s="240" t="s">
        <v>3710</v>
      </c>
      <c r="D843" s="240" t="s">
        <v>7489</v>
      </c>
      <c r="E843" s="239" t="str">
        <f t="shared" si="12"/>
        <v>19</v>
      </c>
      <c r="F843" s="240" t="s">
        <v>7407</v>
      </c>
    </row>
    <row r="844" spans="1:6" x14ac:dyDescent="0.25">
      <c r="A844" s="242" t="s">
        <v>7490</v>
      </c>
      <c r="B844" s="239" t="s">
        <v>4419</v>
      </c>
      <c r="C844" s="239" t="s">
        <v>3710</v>
      </c>
      <c r="D844" s="239" t="s">
        <v>7491</v>
      </c>
      <c r="E844" s="239" t="str">
        <f t="shared" ref="E844:E907" si="13">LEFT(A844, 2)</f>
        <v>19</v>
      </c>
      <c r="F844" s="239" t="s">
        <v>7407</v>
      </c>
    </row>
    <row r="845" spans="1:6" x14ac:dyDescent="0.25">
      <c r="A845" s="242" t="s">
        <v>7492</v>
      </c>
      <c r="B845" s="240" t="s">
        <v>4788</v>
      </c>
      <c r="C845" s="240" t="s">
        <v>3710</v>
      </c>
      <c r="D845" s="240" t="s">
        <v>7493</v>
      </c>
      <c r="E845" s="239" t="str">
        <f t="shared" si="13"/>
        <v>19</v>
      </c>
      <c r="F845" s="240" t="s">
        <v>7407</v>
      </c>
    </row>
    <row r="846" spans="1:6" x14ac:dyDescent="0.25">
      <c r="A846" s="242" t="s">
        <v>7494</v>
      </c>
      <c r="B846" s="239" t="s">
        <v>4273</v>
      </c>
      <c r="C846" s="239" t="s">
        <v>3710</v>
      </c>
      <c r="D846" s="239" t="s">
        <v>7495</v>
      </c>
      <c r="E846" s="239" t="str">
        <f t="shared" si="13"/>
        <v>19</v>
      </c>
      <c r="F846" s="239" t="s">
        <v>7407</v>
      </c>
    </row>
    <row r="847" spans="1:6" x14ac:dyDescent="0.25">
      <c r="A847" s="242" t="s">
        <v>7496</v>
      </c>
      <c r="B847" s="240" t="s">
        <v>4085</v>
      </c>
      <c r="C847" s="240" t="s">
        <v>3710</v>
      </c>
      <c r="D847" s="240" t="s">
        <v>7497</v>
      </c>
      <c r="E847" s="239" t="str">
        <f t="shared" si="13"/>
        <v>19</v>
      </c>
      <c r="F847" s="240" t="s">
        <v>7407</v>
      </c>
    </row>
    <row r="848" spans="1:6" x14ac:dyDescent="0.25">
      <c r="A848" s="242" t="s">
        <v>7498</v>
      </c>
      <c r="B848" s="239" t="s">
        <v>5065</v>
      </c>
      <c r="C848" s="239" t="s">
        <v>3710</v>
      </c>
      <c r="D848" s="239" t="s">
        <v>7499</v>
      </c>
      <c r="E848" s="239" t="str">
        <f t="shared" si="13"/>
        <v>19</v>
      </c>
      <c r="F848" s="239" t="s">
        <v>7407</v>
      </c>
    </row>
    <row r="849" spans="1:6" x14ac:dyDescent="0.25">
      <c r="A849" s="242" t="s">
        <v>7500</v>
      </c>
      <c r="B849" s="240" t="s">
        <v>4617</v>
      </c>
      <c r="C849" s="240" t="s">
        <v>3710</v>
      </c>
      <c r="D849" s="240" t="s">
        <v>7501</v>
      </c>
      <c r="E849" s="239" t="str">
        <f t="shared" si="13"/>
        <v>19</v>
      </c>
      <c r="F849" s="240" t="s">
        <v>7407</v>
      </c>
    </row>
    <row r="850" spans="1:6" x14ac:dyDescent="0.25">
      <c r="A850" s="242" t="s">
        <v>7502</v>
      </c>
      <c r="B850" s="239" t="s">
        <v>4349</v>
      </c>
      <c r="C850" s="239" t="s">
        <v>3710</v>
      </c>
      <c r="D850" s="239" t="s">
        <v>7503</v>
      </c>
      <c r="E850" s="239" t="str">
        <f t="shared" si="13"/>
        <v>19</v>
      </c>
      <c r="F850" s="239" t="s">
        <v>7407</v>
      </c>
    </row>
    <row r="851" spans="1:6" x14ac:dyDescent="0.25">
      <c r="A851" s="242" t="s">
        <v>7504</v>
      </c>
      <c r="B851" s="240" t="s">
        <v>4663</v>
      </c>
      <c r="C851" s="240" t="s">
        <v>3710</v>
      </c>
      <c r="D851" s="240" t="s">
        <v>7505</v>
      </c>
      <c r="E851" s="239" t="str">
        <f t="shared" si="13"/>
        <v>19</v>
      </c>
      <c r="F851" s="240" t="s">
        <v>7407</v>
      </c>
    </row>
    <row r="852" spans="1:6" x14ac:dyDescent="0.25">
      <c r="A852" s="242" t="s">
        <v>7506</v>
      </c>
      <c r="B852" s="239" t="s">
        <v>4387</v>
      </c>
      <c r="C852" s="239" t="s">
        <v>3710</v>
      </c>
      <c r="D852" s="239" t="s">
        <v>7507</v>
      </c>
      <c r="E852" s="239" t="str">
        <f t="shared" si="13"/>
        <v>19</v>
      </c>
      <c r="F852" s="239" t="s">
        <v>7407</v>
      </c>
    </row>
    <row r="853" spans="1:6" x14ac:dyDescent="0.25">
      <c r="A853" s="242" t="s">
        <v>7508</v>
      </c>
      <c r="B853" s="240" t="s">
        <v>4201</v>
      </c>
      <c r="C853" s="240" t="s">
        <v>3710</v>
      </c>
      <c r="D853" s="240" t="s">
        <v>7509</v>
      </c>
      <c r="E853" s="239" t="str">
        <f t="shared" si="13"/>
        <v>19</v>
      </c>
      <c r="F853" s="240" t="s">
        <v>7407</v>
      </c>
    </row>
    <row r="854" spans="1:6" x14ac:dyDescent="0.25">
      <c r="A854" s="242" t="s">
        <v>7510</v>
      </c>
      <c r="B854" s="239" t="s">
        <v>4813</v>
      </c>
      <c r="C854" s="239" t="s">
        <v>3710</v>
      </c>
      <c r="D854" s="239" t="s">
        <v>7511</v>
      </c>
      <c r="E854" s="239" t="str">
        <f t="shared" si="13"/>
        <v>19</v>
      </c>
      <c r="F854" s="239" t="s">
        <v>7407</v>
      </c>
    </row>
    <row r="855" spans="1:6" x14ac:dyDescent="0.25">
      <c r="A855" s="242" t="s">
        <v>7512</v>
      </c>
      <c r="B855" s="240" t="s">
        <v>5193</v>
      </c>
      <c r="C855" s="240" t="s">
        <v>3710</v>
      </c>
      <c r="D855" s="240" t="s">
        <v>7513</v>
      </c>
      <c r="E855" s="239" t="str">
        <f t="shared" si="13"/>
        <v>19</v>
      </c>
      <c r="F855" s="240" t="s">
        <v>7407</v>
      </c>
    </row>
    <row r="856" spans="1:6" x14ac:dyDescent="0.25">
      <c r="A856" s="242" t="s">
        <v>7514</v>
      </c>
      <c r="B856" s="239" t="s">
        <v>5215</v>
      </c>
      <c r="C856" s="239" t="s">
        <v>3710</v>
      </c>
      <c r="D856" s="239" t="s">
        <v>7515</v>
      </c>
      <c r="E856" s="239" t="str">
        <f t="shared" si="13"/>
        <v>19</v>
      </c>
      <c r="F856" s="239" t="s">
        <v>7407</v>
      </c>
    </row>
    <row r="857" spans="1:6" x14ac:dyDescent="0.25">
      <c r="A857" s="242" t="s">
        <v>7516</v>
      </c>
      <c r="B857" s="240" t="s">
        <v>4752</v>
      </c>
      <c r="C857" s="240" t="s">
        <v>3710</v>
      </c>
      <c r="D857" s="240" t="s">
        <v>7517</v>
      </c>
      <c r="E857" s="239" t="str">
        <f t="shared" si="13"/>
        <v>19</v>
      </c>
      <c r="F857" s="240" t="s">
        <v>7407</v>
      </c>
    </row>
    <row r="858" spans="1:6" x14ac:dyDescent="0.25">
      <c r="A858" s="242" t="s">
        <v>7518</v>
      </c>
      <c r="B858" s="239" t="s">
        <v>4540</v>
      </c>
      <c r="C858" s="239" t="s">
        <v>3710</v>
      </c>
      <c r="D858" s="239" t="s">
        <v>7519</v>
      </c>
      <c r="E858" s="239" t="str">
        <f t="shared" si="13"/>
        <v>19</v>
      </c>
      <c r="F858" s="239" t="s">
        <v>7407</v>
      </c>
    </row>
    <row r="859" spans="1:6" x14ac:dyDescent="0.25">
      <c r="A859" s="242" t="s">
        <v>7520</v>
      </c>
      <c r="B859" s="240" t="s">
        <v>5206</v>
      </c>
      <c r="C859" s="240" t="s">
        <v>3710</v>
      </c>
      <c r="D859" s="240" t="s">
        <v>7521</v>
      </c>
      <c r="E859" s="239" t="str">
        <f t="shared" si="13"/>
        <v>19</v>
      </c>
      <c r="F859" s="240" t="s">
        <v>7407</v>
      </c>
    </row>
    <row r="860" spans="1:6" x14ac:dyDescent="0.25">
      <c r="A860" s="242" t="s">
        <v>7522</v>
      </c>
      <c r="B860" s="239" t="s">
        <v>5089</v>
      </c>
      <c r="C860" s="239" t="s">
        <v>3710</v>
      </c>
      <c r="D860" s="239" t="s">
        <v>7523</v>
      </c>
      <c r="E860" s="239" t="str">
        <f t="shared" si="13"/>
        <v>19</v>
      </c>
      <c r="F860" s="239" t="s">
        <v>7407</v>
      </c>
    </row>
    <row r="861" spans="1:6" x14ac:dyDescent="0.25">
      <c r="A861" s="242" t="s">
        <v>7524</v>
      </c>
      <c r="B861" s="240" t="s">
        <v>4188</v>
      </c>
      <c r="C861" s="240" t="s">
        <v>3710</v>
      </c>
      <c r="D861" s="240" t="s">
        <v>7525</v>
      </c>
      <c r="E861" s="239" t="str">
        <f t="shared" si="13"/>
        <v>19</v>
      </c>
      <c r="F861" s="240" t="s">
        <v>7407</v>
      </c>
    </row>
    <row r="862" spans="1:6" x14ac:dyDescent="0.25">
      <c r="A862" s="242" t="s">
        <v>7526</v>
      </c>
      <c r="B862" s="239" t="s">
        <v>4658</v>
      </c>
      <c r="C862" s="239" t="s">
        <v>3710</v>
      </c>
      <c r="D862" s="239" t="s">
        <v>7527</v>
      </c>
      <c r="E862" s="239" t="str">
        <f t="shared" si="13"/>
        <v>19</v>
      </c>
      <c r="F862" s="239" t="s">
        <v>7407</v>
      </c>
    </row>
    <row r="863" spans="1:6" x14ac:dyDescent="0.25">
      <c r="A863" s="242" t="s">
        <v>7528</v>
      </c>
      <c r="B863" s="240" t="s">
        <v>5314</v>
      </c>
      <c r="C863" s="240" t="s">
        <v>3710</v>
      </c>
      <c r="D863" s="240" t="s">
        <v>7529</v>
      </c>
      <c r="E863" s="239" t="str">
        <f t="shared" si="13"/>
        <v>19</v>
      </c>
      <c r="F863" s="240" t="s">
        <v>7407</v>
      </c>
    </row>
    <row r="864" spans="1:6" x14ac:dyDescent="0.25">
      <c r="A864" s="242" t="s">
        <v>7530</v>
      </c>
      <c r="B864" s="239" t="s">
        <v>4589</v>
      </c>
      <c r="C864" s="239" t="s">
        <v>3710</v>
      </c>
      <c r="D864" s="239" t="s">
        <v>7531</v>
      </c>
      <c r="E864" s="239" t="str">
        <f t="shared" si="13"/>
        <v>19</v>
      </c>
      <c r="F864" s="239" t="s">
        <v>7407</v>
      </c>
    </row>
    <row r="865" spans="1:6" x14ac:dyDescent="0.25">
      <c r="A865" s="242" t="s">
        <v>7532</v>
      </c>
      <c r="B865" s="240" t="s">
        <v>4642</v>
      </c>
      <c r="C865" s="240" t="s">
        <v>3710</v>
      </c>
      <c r="D865" s="240" t="s">
        <v>7533</v>
      </c>
      <c r="E865" s="239" t="str">
        <f t="shared" si="13"/>
        <v>19</v>
      </c>
      <c r="F865" s="240" t="s">
        <v>7407</v>
      </c>
    </row>
    <row r="866" spans="1:6" x14ac:dyDescent="0.25">
      <c r="A866" s="242" t="s">
        <v>7534</v>
      </c>
      <c r="B866" s="239" t="s">
        <v>5363</v>
      </c>
      <c r="C866" s="239" t="s">
        <v>3710</v>
      </c>
      <c r="D866" s="239" t="s">
        <v>7535</v>
      </c>
      <c r="E866" s="239" t="str">
        <f t="shared" si="13"/>
        <v>19</v>
      </c>
      <c r="F866" s="239" t="s">
        <v>7407</v>
      </c>
    </row>
    <row r="867" spans="1:6" x14ac:dyDescent="0.25">
      <c r="A867" s="242" t="s">
        <v>7536</v>
      </c>
      <c r="B867" s="240" t="s">
        <v>5305</v>
      </c>
      <c r="C867" s="240" t="s">
        <v>3710</v>
      </c>
      <c r="D867" s="240" t="s">
        <v>7537</v>
      </c>
      <c r="E867" s="239" t="str">
        <f t="shared" si="13"/>
        <v>19</v>
      </c>
      <c r="F867" s="240" t="s">
        <v>7407</v>
      </c>
    </row>
    <row r="868" spans="1:6" x14ac:dyDescent="0.25">
      <c r="A868" s="242" t="s">
        <v>7538</v>
      </c>
      <c r="B868" s="239" t="s">
        <v>5390</v>
      </c>
      <c r="C868" s="239" t="s">
        <v>3710</v>
      </c>
      <c r="D868" s="239" t="s">
        <v>7539</v>
      </c>
      <c r="E868" s="239" t="str">
        <f t="shared" si="13"/>
        <v>19</v>
      </c>
      <c r="F868" s="239" t="s">
        <v>7407</v>
      </c>
    </row>
    <row r="869" spans="1:6" x14ac:dyDescent="0.25">
      <c r="A869" s="242" t="s">
        <v>7540</v>
      </c>
      <c r="B869" s="240" t="s">
        <v>4681</v>
      </c>
      <c r="C869" s="240" t="s">
        <v>3710</v>
      </c>
      <c r="D869" s="240" t="s">
        <v>7541</v>
      </c>
      <c r="E869" s="239" t="str">
        <f t="shared" si="13"/>
        <v>19</v>
      </c>
      <c r="F869" s="240" t="s">
        <v>7407</v>
      </c>
    </row>
    <row r="870" spans="1:6" x14ac:dyDescent="0.25">
      <c r="A870" s="242" t="s">
        <v>7542</v>
      </c>
      <c r="B870" s="239" t="s">
        <v>4338</v>
      </c>
      <c r="C870" s="239" t="s">
        <v>3710</v>
      </c>
      <c r="D870" s="239" t="s">
        <v>7543</v>
      </c>
      <c r="E870" s="239" t="str">
        <f t="shared" si="13"/>
        <v>19</v>
      </c>
      <c r="F870" s="239" t="s">
        <v>7407</v>
      </c>
    </row>
    <row r="871" spans="1:6" x14ac:dyDescent="0.25">
      <c r="A871" s="242" t="s">
        <v>7544</v>
      </c>
      <c r="B871" s="240" t="s">
        <v>5425</v>
      </c>
      <c r="C871" s="240" t="s">
        <v>3710</v>
      </c>
      <c r="D871" s="240" t="s">
        <v>7545</v>
      </c>
      <c r="E871" s="239" t="str">
        <f t="shared" si="13"/>
        <v>19</v>
      </c>
      <c r="F871" s="240" t="s">
        <v>7407</v>
      </c>
    </row>
    <row r="872" spans="1:6" x14ac:dyDescent="0.25">
      <c r="A872" s="242" t="s">
        <v>7546</v>
      </c>
      <c r="B872" s="239" t="s">
        <v>5436</v>
      </c>
      <c r="C872" s="239" t="s">
        <v>3710</v>
      </c>
      <c r="D872" s="239" t="s">
        <v>7547</v>
      </c>
      <c r="E872" s="239" t="str">
        <f t="shared" si="13"/>
        <v>19</v>
      </c>
      <c r="F872" s="239" t="s">
        <v>7407</v>
      </c>
    </row>
    <row r="873" spans="1:6" x14ac:dyDescent="0.25">
      <c r="A873" s="242" t="s">
        <v>7548</v>
      </c>
      <c r="B873" s="240" t="s">
        <v>5098</v>
      </c>
      <c r="C873" s="240" t="s">
        <v>3710</v>
      </c>
      <c r="D873" s="240" t="s">
        <v>7549</v>
      </c>
      <c r="E873" s="239" t="str">
        <f t="shared" si="13"/>
        <v>19</v>
      </c>
      <c r="F873" s="240" t="s">
        <v>7407</v>
      </c>
    </row>
    <row r="874" spans="1:6" x14ac:dyDescent="0.25">
      <c r="A874" s="242" t="s">
        <v>7550</v>
      </c>
      <c r="B874" s="239" t="s">
        <v>5397</v>
      </c>
      <c r="C874" s="239" t="s">
        <v>3710</v>
      </c>
      <c r="D874" s="239" t="s">
        <v>7551</v>
      </c>
      <c r="E874" s="239" t="str">
        <f t="shared" si="13"/>
        <v>19</v>
      </c>
      <c r="F874" s="239" t="s">
        <v>7407</v>
      </c>
    </row>
    <row r="875" spans="1:6" x14ac:dyDescent="0.25">
      <c r="A875" s="242" t="s">
        <v>7552</v>
      </c>
      <c r="B875" s="240" t="s">
        <v>5475</v>
      </c>
      <c r="C875" s="240" t="s">
        <v>3710</v>
      </c>
      <c r="D875" s="240" t="s">
        <v>7553</v>
      </c>
      <c r="E875" s="239" t="str">
        <f t="shared" si="13"/>
        <v>19</v>
      </c>
      <c r="F875" s="240" t="s">
        <v>7407</v>
      </c>
    </row>
    <row r="876" spans="1:6" x14ac:dyDescent="0.25">
      <c r="A876" s="242" t="s">
        <v>7554</v>
      </c>
      <c r="B876" s="239" t="s">
        <v>4247</v>
      </c>
      <c r="C876" s="239" t="s">
        <v>3710</v>
      </c>
      <c r="D876" s="239" t="s">
        <v>7555</v>
      </c>
      <c r="E876" s="239" t="str">
        <f t="shared" si="13"/>
        <v>19</v>
      </c>
      <c r="F876" s="239" t="s">
        <v>7407</v>
      </c>
    </row>
    <row r="877" spans="1:6" x14ac:dyDescent="0.25">
      <c r="A877" s="242" t="s">
        <v>7556</v>
      </c>
      <c r="B877" s="240" t="s">
        <v>4908</v>
      </c>
      <c r="C877" s="240" t="s">
        <v>3710</v>
      </c>
      <c r="D877" s="240" t="s">
        <v>7557</v>
      </c>
      <c r="E877" s="239" t="str">
        <f t="shared" si="13"/>
        <v>19</v>
      </c>
      <c r="F877" s="240" t="s">
        <v>7407</v>
      </c>
    </row>
    <row r="878" spans="1:6" x14ac:dyDescent="0.25">
      <c r="A878" s="242" t="s">
        <v>7558</v>
      </c>
      <c r="B878" s="239" t="s">
        <v>4662</v>
      </c>
      <c r="C878" s="239" t="s">
        <v>3710</v>
      </c>
      <c r="D878" s="239" t="s">
        <v>7559</v>
      </c>
      <c r="E878" s="239" t="str">
        <f t="shared" si="13"/>
        <v>19</v>
      </c>
      <c r="F878" s="239" t="s">
        <v>7407</v>
      </c>
    </row>
    <row r="879" spans="1:6" x14ac:dyDescent="0.25">
      <c r="A879" s="242" t="s">
        <v>7560</v>
      </c>
      <c r="B879" s="240" t="s">
        <v>5507</v>
      </c>
      <c r="C879" s="240" t="s">
        <v>3710</v>
      </c>
      <c r="D879" s="240" t="s">
        <v>7561</v>
      </c>
      <c r="E879" s="239" t="str">
        <f t="shared" si="13"/>
        <v>19</v>
      </c>
      <c r="F879" s="240" t="s">
        <v>7407</v>
      </c>
    </row>
    <row r="880" spans="1:6" x14ac:dyDescent="0.25">
      <c r="A880" s="242" t="s">
        <v>7562</v>
      </c>
      <c r="B880" s="239" t="s">
        <v>5519</v>
      </c>
      <c r="C880" s="239" t="s">
        <v>3710</v>
      </c>
      <c r="D880" s="239" t="s">
        <v>7563</v>
      </c>
      <c r="E880" s="239" t="str">
        <f t="shared" si="13"/>
        <v>19</v>
      </c>
      <c r="F880" s="239" t="s">
        <v>7407</v>
      </c>
    </row>
    <row r="881" spans="1:6" x14ac:dyDescent="0.25">
      <c r="A881" s="242" t="s">
        <v>7564</v>
      </c>
      <c r="B881" s="240" t="s">
        <v>5529</v>
      </c>
      <c r="C881" s="240" t="s">
        <v>3710</v>
      </c>
      <c r="D881" s="240" t="s">
        <v>7565</v>
      </c>
      <c r="E881" s="239" t="str">
        <f t="shared" si="13"/>
        <v>19</v>
      </c>
      <c r="F881" s="240" t="s">
        <v>7407</v>
      </c>
    </row>
    <row r="882" spans="1:6" x14ac:dyDescent="0.25">
      <c r="A882" s="242" t="s">
        <v>7566</v>
      </c>
      <c r="B882" s="239" t="s">
        <v>5535</v>
      </c>
      <c r="C882" s="239" t="s">
        <v>3710</v>
      </c>
      <c r="D882" s="239" t="s">
        <v>7567</v>
      </c>
      <c r="E882" s="239" t="str">
        <f t="shared" si="13"/>
        <v>19</v>
      </c>
      <c r="F882" s="239" t="s">
        <v>7407</v>
      </c>
    </row>
    <row r="883" spans="1:6" x14ac:dyDescent="0.25">
      <c r="A883" s="242" t="s">
        <v>7568</v>
      </c>
      <c r="B883" s="240" t="s">
        <v>5318</v>
      </c>
      <c r="C883" s="240" t="s">
        <v>3710</v>
      </c>
      <c r="D883" s="240" t="s">
        <v>7569</v>
      </c>
      <c r="E883" s="239" t="str">
        <f t="shared" si="13"/>
        <v>19</v>
      </c>
      <c r="F883" s="240" t="s">
        <v>7407</v>
      </c>
    </row>
    <row r="884" spans="1:6" x14ac:dyDescent="0.25">
      <c r="A884" s="242" t="s">
        <v>7570</v>
      </c>
      <c r="B884" s="239" t="s">
        <v>5269</v>
      </c>
      <c r="C884" s="239" t="s">
        <v>3710</v>
      </c>
      <c r="D884" s="239" t="s">
        <v>7571</v>
      </c>
      <c r="E884" s="239" t="str">
        <f t="shared" si="13"/>
        <v>19</v>
      </c>
      <c r="F884" s="239" t="s">
        <v>7407</v>
      </c>
    </row>
    <row r="885" spans="1:6" x14ac:dyDescent="0.25">
      <c r="A885" s="242" t="s">
        <v>7572</v>
      </c>
      <c r="B885" s="240" t="s">
        <v>4999</v>
      </c>
      <c r="C885" s="240" t="s">
        <v>3710</v>
      </c>
      <c r="D885" s="240" t="s">
        <v>7573</v>
      </c>
      <c r="E885" s="239" t="str">
        <f t="shared" si="13"/>
        <v>19</v>
      </c>
      <c r="F885" s="240" t="s">
        <v>7407</v>
      </c>
    </row>
    <row r="886" spans="1:6" x14ac:dyDescent="0.25">
      <c r="A886" s="242" t="s">
        <v>7574</v>
      </c>
      <c r="B886" s="239" t="s">
        <v>5567</v>
      </c>
      <c r="C886" s="239" t="s">
        <v>3710</v>
      </c>
      <c r="D886" s="239" t="s">
        <v>7575</v>
      </c>
      <c r="E886" s="239" t="str">
        <f t="shared" si="13"/>
        <v>19</v>
      </c>
      <c r="F886" s="239" t="s">
        <v>7407</v>
      </c>
    </row>
    <row r="887" spans="1:6" x14ac:dyDescent="0.25">
      <c r="A887" s="242" t="s">
        <v>7576</v>
      </c>
      <c r="B887" s="240" t="s">
        <v>5576</v>
      </c>
      <c r="C887" s="240" t="s">
        <v>3710</v>
      </c>
      <c r="D887" s="240" t="s">
        <v>7577</v>
      </c>
      <c r="E887" s="239" t="str">
        <f t="shared" si="13"/>
        <v>19</v>
      </c>
      <c r="F887" s="240" t="s">
        <v>7407</v>
      </c>
    </row>
    <row r="888" spans="1:6" x14ac:dyDescent="0.25">
      <c r="A888" s="242" t="s">
        <v>7578</v>
      </c>
      <c r="B888" s="239" t="s">
        <v>5056</v>
      </c>
      <c r="C888" s="239" t="s">
        <v>3710</v>
      </c>
      <c r="D888" s="239" t="s">
        <v>7579</v>
      </c>
      <c r="E888" s="239" t="str">
        <f t="shared" si="13"/>
        <v>19</v>
      </c>
      <c r="F888" s="239" t="s">
        <v>7407</v>
      </c>
    </row>
    <row r="889" spans="1:6" x14ac:dyDescent="0.25">
      <c r="A889" s="242" t="s">
        <v>7580</v>
      </c>
      <c r="B889" s="240" t="s">
        <v>4487</v>
      </c>
      <c r="C889" s="240" t="s">
        <v>3710</v>
      </c>
      <c r="D889" s="240" t="s">
        <v>7581</v>
      </c>
      <c r="E889" s="239" t="str">
        <f t="shared" si="13"/>
        <v>19</v>
      </c>
      <c r="F889" s="240" t="s">
        <v>7407</v>
      </c>
    </row>
    <row r="890" spans="1:6" x14ac:dyDescent="0.25">
      <c r="A890" s="242" t="s">
        <v>7582</v>
      </c>
      <c r="B890" s="239" t="s">
        <v>5432</v>
      </c>
      <c r="C890" s="239" t="s">
        <v>3710</v>
      </c>
      <c r="D890" s="239" t="s">
        <v>7583</v>
      </c>
      <c r="E890" s="239" t="str">
        <f t="shared" si="13"/>
        <v>19</v>
      </c>
      <c r="F890" s="239" t="s">
        <v>7407</v>
      </c>
    </row>
    <row r="891" spans="1:6" x14ac:dyDescent="0.25">
      <c r="A891" s="242" t="s">
        <v>7584</v>
      </c>
      <c r="B891" s="240" t="s">
        <v>5598</v>
      </c>
      <c r="C891" s="240" t="s">
        <v>3710</v>
      </c>
      <c r="D891" s="240" t="s">
        <v>7585</v>
      </c>
      <c r="E891" s="239" t="str">
        <f t="shared" si="13"/>
        <v>19</v>
      </c>
      <c r="F891" s="240" t="s">
        <v>7407</v>
      </c>
    </row>
    <row r="892" spans="1:6" x14ac:dyDescent="0.25">
      <c r="A892" s="242" t="s">
        <v>7586</v>
      </c>
      <c r="B892" s="239" t="s">
        <v>4512</v>
      </c>
      <c r="C892" s="239" t="s">
        <v>3710</v>
      </c>
      <c r="D892" s="239" t="s">
        <v>7587</v>
      </c>
      <c r="E892" s="239" t="str">
        <f t="shared" si="13"/>
        <v>19</v>
      </c>
      <c r="F892" s="239" t="s">
        <v>7407</v>
      </c>
    </row>
    <row r="893" spans="1:6" x14ac:dyDescent="0.25">
      <c r="A893" s="242" t="s">
        <v>7588</v>
      </c>
      <c r="B893" s="240" t="s">
        <v>4021</v>
      </c>
      <c r="C893" s="240" t="s">
        <v>3710</v>
      </c>
      <c r="D893" s="240" t="s">
        <v>7589</v>
      </c>
      <c r="E893" s="239" t="str">
        <f t="shared" si="13"/>
        <v>19</v>
      </c>
      <c r="F893" s="240" t="s">
        <v>7407</v>
      </c>
    </row>
    <row r="894" spans="1:6" x14ac:dyDescent="0.25">
      <c r="A894" s="242" t="s">
        <v>7590</v>
      </c>
      <c r="B894" s="239" t="s">
        <v>4690</v>
      </c>
      <c r="C894" s="239" t="s">
        <v>3710</v>
      </c>
      <c r="D894" s="239" t="s">
        <v>7591</v>
      </c>
      <c r="E894" s="239" t="str">
        <f t="shared" si="13"/>
        <v>19</v>
      </c>
      <c r="F894" s="239" t="s">
        <v>7407</v>
      </c>
    </row>
    <row r="895" spans="1:6" x14ac:dyDescent="0.25">
      <c r="A895" s="242" t="s">
        <v>7592</v>
      </c>
      <c r="B895" s="240" t="s">
        <v>5150</v>
      </c>
      <c r="C895" s="240" t="s">
        <v>3710</v>
      </c>
      <c r="D895" s="240" t="s">
        <v>7593</v>
      </c>
      <c r="E895" s="239" t="str">
        <f t="shared" si="13"/>
        <v>19</v>
      </c>
      <c r="F895" s="240" t="s">
        <v>7407</v>
      </c>
    </row>
    <row r="896" spans="1:6" x14ac:dyDescent="0.25">
      <c r="A896" s="242" t="s">
        <v>7594</v>
      </c>
      <c r="B896" s="239" t="s">
        <v>5445</v>
      </c>
      <c r="C896" s="239" t="s">
        <v>3710</v>
      </c>
      <c r="D896" s="239" t="s">
        <v>7595</v>
      </c>
      <c r="E896" s="239" t="str">
        <f t="shared" si="13"/>
        <v>19</v>
      </c>
      <c r="F896" s="239" t="s">
        <v>7407</v>
      </c>
    </row>
    <row r="897" spans="1:6" x14ac:dyDescent="0.25">
      <c r="A897" s="242" t="s">
        <v>7596</v>
      </c>
      <c r="B897" s="240" t="s">
        <v>5620</v>
      </c>
      <c r="C897" s="240" t="s">
        <v>3710</v>
      </c>
      <c r="D897" s="240" t="s">
        <v>7597</v>
      </c>
      <c r="E897" s="239" t="str">
        <f t="shared" si="13"/>
        <v>19</v>
      </c>
      <c r="F897" s="240" t="s">
        <v>7407</v>
      </c>
    </row>
    <row r="898" spans="1:6" x14ac:dyDescent="0.25">
      <c r="A898" s="242" t="s">
        <v>7598</v>
      </c>
      <c r="B898" s="239" t="s">
        <v>5622</v>
      </c>
      <c r="C898" s="239" t="s">
        <v>3710</v>
      </c>
      <c r="D898" s="239" t="s">
        <v>7599</v>
      </c>
      <c r="E898" s="239" t="str">
        <f t="shared" si="13"/>
        <v>19</v>
      </c>
      <c r="F898" s="239" t="s">
        <v>7407</v>
      </c>
    </row>
    <row r="899" spans="1:6" x14ac:dyDescent="0.25">
      <c r="A899" s="242" t="s">
        <v>7600</v>
      </c>
      <c r="B899" s="240" t="s">
        <v>5626</v>
      </c>
      <c r="C899" s="240" t="s">
        <v>3710</v>
      </c>
      <c r="D899" s="240" t="s">
        <v>7601</v>
      </c>
      <c r="E899" s="239" t="str">
        <f t="shared" si="13"/>
        <v>19</v>
      </c>
      <c r="F899" s="240" t="s">
        <v>7407</v>
      </c>
    </row>
    <row r="900" spans="1:6" x14ac:dyDescent="0.25">
      <c r="A900" s="242" t="s">
        <v>7602</v>
      </c>
      <c r="B900" s="239" t="s">
        <v>5577</v>
      </c>
      <c r="C900" s="239" t="s">
        <v>3710</v>
      </c>
      <c r="D900" s="239" t="s">
        <v>7603</v>
      </c>
      <c r="E900" s="239" t="str">
        <f t="shared" si="13"/>
        <v>19</v>
      </c>
      <c r="F900" s="239" t="s">
        <v>7407</v>
      </c>
    </row>
    <row r="901" spans="1:6" x14ac:dyDescent="0.25">
      <c r="A901" s="242" t="s">
        <v>7604</v>
      </c>
      <c r="B901" s="240" t="s">
        <v>3831</v>
      </c>
      <c r="C901" s="240" t="s">
        <v>3729</v>
      </c>
      <c r="D901" s="240" t="s">
        <v>7605</v>
      </c>
      <c r="E901" s="239" t="str">
        <f t="shared" si="13"/>
        <v>20</v>
      </c>
      <c r="F901" s="240" t="s">
        <v>7407</v>
      </c>
    </row>
    <row r="902" spans="1:6" x14ac:dyDescent="0.25">
      <c r="A902" s="242" t="s">
        <v>7606</v>
      </c>
      <c r="B902" s="239" t="s">
        <v>3849</v>
      </c>
      <c r="C902" s="239" t="s">
        <v>3729</v>
      </c>
      <c r="D902" s="239" t="s">
        <v>7607</v>
      </c>
      <c r="E902" s="239" t="str">
        <f t="shared" si="13"/>
        <v>20</v>
      </c>
      <c r="F902" s="239" t="s">
        <v>7407</v>
      </c>
    </row>
    <row r="903" spans="1:6" x14ac:dyDescent="0.25">
      <c r="A903" s="242" t="s">
        <v>7608</v>
      </c>
      <c r="B903" s="240" t="s">
        <v>3915</v>
      </c>
      <c r="C903" s="240" t="s">
        <v>3729</v>
      </c>
      <c r="D903" s="240" t="s">
        <v>7609</v>
      </c>
      <c r="E903" s="239" t="str">
        <f t="shared" si="13"/>
        <v>20</v>
      </c>
      <c r="F903" s="240" t="s">
        <v>7407</v>
      </c>
    </row>
    <row r="904" spans="1:6" x14ac:dyDescent="0.25">
      <c r="A904" s="242" t="s">
        <v>7610</v>
      </c>
      <c r="B904" s="239" t="s">
        <v>3957</v>
      </c>
      <c r="C904" s="239" t="s">
        <v>3729</v>
      </c>
      <c r="D904" s="239" t="s">
        <v>7611</v>
      </c>
      <c r="E904" s="239" t="str">
        <f t="shared" si="13"/>
        <v>20</v>
      </c>
      <c r="F904" s="239" t="s">
        <v>7407</v>
      </c>
    </row>
    <row r="905" spans="1:6" x14ac:dyDescent="0.25">
      <c r="A905" s="242" t="s">
        <v>7612</v>
      </c>
      <c r="B905" s="240" t="s">
        <v>4003</v>
      </c>
      <c r="C905" s="240" t="s">
        <v>3729</v>
      </c>
      <c r="D905" s="240" t="s">
        <v>7613</v>
      </c>
      <c r="E905" s="239" t="str">
        <f t="shared" si="13"/>
        <v>20</v>
      </c>
      <c r="F905" s="240" t="s">
        <v>7407</v>
      </c>
    </row>
    <row r="906" spans="1:6" x14ac:dyDescent="0.25">
      <c r="A906" s="242" t="s">
        <v>7614</v>
      </c>
      <c r="B906" s="239" t="s">
        <v>4043</v>
      </c>
      <c r="C906" s="239" t="s">
        <v>3729</v>
      </c>
      <c r="D906" s="239" t="s">
        <v>7615</v>
      </c>
      <c r="E906" s="239" t="str">
        <f t="shared" si="13"/>
        <v>20</v>
      </c>
      <c r="F906" s="239" t="s">
        <v>7407</v>
      </c>
    </row>
    <row r="907" spans="1:6" x14ac:dyDescent="0.25">
      <c r="A907" s="242" t="s">
        <v>7616</v>
      </c>
      <c r="B907" s="240" t="s">
        <v>4000</v>
      </c>
      <c r="C907" s="240" t="s">
        <v>3729</v>
      </c>
      <c r="D907" s="240" t="s">
        <v>7617</v>
      </c>
      <c r="E907" s="239" t="str">
        <f t="shared" si="13"/>
        <v>20</v>
      </c>
      <c r="F907" s="240" t="s">
        <v>7407</v>
      </c>
    </row>
    <row r="908" spans="1:6" x14ac:dyDescent="0.25">
      <c r="A908" s="242" t="s">
        <v>7618</v>
      </c>
      <c r="B908" s="239" t="s">
        <v>4066</v>
      </c>
      <c r="C908" s="239" t="s">
        <v>3729</v>
      </c>
      <c r="D908" s="239" t="s">
        <v>7619</v>
      </c>
      <c r="E908" s="239" t="str">
        <f t="shared" ref="E908:E971" si="14">LEFT(A908, 2)</f>
        <v>20</v>
      </c>
      <c r="F908" s="239" t="s">
        <v>7407</v>
      </c>
    </row>
    <row r="909" spans="1:6" x14ac:dyDescent="0.25">
      <c r="A909" s="242" t="s">
        <v>7620</v>
      </c>
      <c r="B909" s="240" t="s">
        <v>4146</v>
      </c>
      <c r="C909" s="240" t="s">
        <v>3729</v>
      </c>
      <c r="D909" s="240" t="s">
        <v>7621</v>
      </c>
      <c r="E909" s="239" t="str">
        <f t="shared" si="14"/>
        <v>20</v>
      </c>
      <c r="F909" s="240" t="s">
        <v>7407</v>
      </c>
    </row>
    <row r="910" spans="1:6" x14ac:dyDescent="0.25">
      <c r="A910" s="242" t="s">
        <v>7622</v>
      </c>
      <c r="B910" s="239" t="s">
        <v>4088</v>
      </c>
      <c r="C910" s="239" t="s">
        <v>3729</v>
      </c>
      <c r="D910" s="239" t="s">
        <v>7623</v>
      </c>
      <c r="E910" s="239" t="str">
        <f t="shared" si="14"/>
        <v>20</v>
      </c>
      <c r="F910" s="239" t="s">
        <v>7407</v>
      </c>
    </row>
    <row r="911" spans="1:6" x14ac:dyDescent="0.25">
      <c r="A911" s="242" t="s">
        <v>7624</v>
      </c>
      <c r="B911" s="240" t="s">
        <v>4170</v>
      </c>
      <c r="C911" s="240" t="s">
        <v>3729</v>
      </c>
      <c r="D911" s="240" t="s">
        <v>7625</v>
      </c>
      <c r="E911" s="239" t="str">
        <f t="shared" si="14"/>
        <v>20</v>
      </c>
      <c r="F911" s="240" t="s">
        <v>7407</v>
      </c>
    </row>
    <row r="912" spans="1:6" x14ac:dyDescent="0.25">
      <c r="A912" s="242" t="s">
        <v>7626</v>
      </c>
      <c r="B912" s="239" t="s">
        <v>4174</v>
      </c>
      <c r="C912" s="239" t="s">
        <v>3729</v>
      </c>
      <c r="D912" s="239" t="s">
        <v>7627</v>
      </c>
      <c r="E912" s="239" t="str">
        <f t="shared" si="14"/>
        <v>20</v>
      </c>
      <c r="F912" s="239" t="s">
        <v>7407</v>
      </c>
    </row>
    <row r="913" spans="1:6" x14ac:dyDescent="0.25">
      <c r="A913" s="242" t="s">
        <v>7628</v>
      </c>
      <c r="B913" s="240" t="s">
        <v>3879</v>
      </c>
      <c r="C913" s="240" t="s">
        <v>3729</v>
      </c>
      <c r="D913" s="240" t="s">
        <v>7629</v>
      </c>
      <c r="E913" s="239" t="str">
        <f t="shared" si="14"/>
        <v>20</v>
      </c>
      <c r="F913" s="240" t="s">
        <v>7407</v>
      </c>
    </row>
    <row r="914" spans="1:6" x14ac:dyDescent="0.25">
      <c r="A914" s="242" t="s">
        <v>7630</v>
      </c>
      <c r="B914" s="239" t="s">
        <v>4130</v>
      </c>
      <c r="C914" s="239" t="s">
        <v>3729</v>
      </c>
      <c r="D914" s="239" t="s">
        <v>7631</v>
      </c>
      <c r="E914" s="239" t="str">
        <f t="shared" si="14"/>
        <v>20</v>
      </c>
      <c r="F914" s="239" t="s">
        <v>7407</v>
      </c>
    </row>
    <row r="915" spans="1:6" x14ac:dyDescent="0.25">
      <c r="A915" s="242" t="s">
        <v>7632</v>
      </c>
      <c r="B915" s="240" t="s">
        <v>4335</v>
      </c>
      <c r="C915" s="240" t="s">
        <v>3729</v>
      </c>
      <c r="D915" s="240" t="s">
        <v>7633</v>
      </c>
      <c r="E915" s="239" t="str">
        <f t="shared" si="14"/>
        <v>20</v>
      </c>
      <c r="F915" s="240" t="s">
        <v>7407</v>
      </c>
    </row>
    <row r="916" spans="1:6" x14ac:dyDescent="0.25">
      <c r="A916" s="242" t="s">
        <v>7634</v>
      </c>
      <c r="B916" s="239" t="s">
        <v>4371</v>
      </c>
      <c r="C916" s="239" t="s">
        <v>3729</v>
      </c>
      <c r="D916" s="239" t="s">
        <v>7635</v>
      </c>
      <c r="E916" s="239" t="str">
        <f t="shared" si="14"/>
        <v>20</v>
      </c>
      <c r="F916" s="239" t="s">
        <v>7407</v>
      </c>
    </row>
    <row r="917" spans="1:6" x14ac:dyDescent="0.25">
      <c r="A917" s="242" t="s">
        <v>7636</v>
      </c>
      <c r="B917" s="240" t="s">
        <v>4386</v>
      </c>
      <c r="C917" s="240" t="s">
        <v>3729</v>
      </c>
      <c r="D917" s="240" t="s">
        <v>7637</v>
      </c>
      <c r="E917" s="239" t="str">
        <f t="shared" si="14"/>
        <v>20</v>
      </c>
      <c r="F917" s="240" t="s">
        <v>7407</v>
      </c>
    </row>
    <row r="918" spans="1:6" x14ac:dyDescent="0.25">
      <c r="A918" s="242" t="s">
        <v>7638</v>
      </c>
      <c r="B918" s="239" t="s">
        <v>4428</v>
      </c>
      <c r="C918" s="239" t="s">
        <v>3729</v>
      </c>
      <c r="D918" s="239" t="s">
        <v>7639</v>
      </c>
      <c r="E918" s="239" t="str">
        <f t="shared" si="14"/>
        <v>20</v>
      </c>
      <c r="F918" s="239" t="s">
        <v>7407</v>
      </c>
    </row>
    <row r="919" spans="1:6" x14ac:dyDescent="0.25">
      <c r="A919" s="242" t="s">
        <v>7640</v>
      </c>
      <c r="B919" s="240" t="s">
        <v>4260</v>
      </c>
      <c r="C919" s="240" t="s">
        <v>3729</v>
      </c>
      <c r="D919" s="240" t="s">
        <v>7641</v>
      </c>
      <c r="E919" s="239" t="str">
        <f t="shared" si="14"/>
        <v>20</v>
      </c>
      <c r="F919" s="240" t="s">
        <v>7407</v>
      </c>
    </row>
    <row r="920" spans="1:6" x14ac:dyDescent="0.25">
      <c r="A920" s="242" t="s">
        <v>7642</v>
      </c>
      <c r="B920" s="239" t="s">
        <v>4370</v>
      </c>
      <c r="C920" s="239" t="s">
        <v>3729</v>
      </c>
      <c r="D920" s="239" t="s">
        <v>7643</v>
      </c>
      <c r="E920" s="239" t="str">
        <f t="shared" si="14"/>
        <v>20</v>
      </c>
      <c r="F920" s="239" t="s">
        <v>7407</v>
      </c>
    </row>
    <row r="921" spans="1:6" x14ac:dyDescent="0.25">
      <c r="A921" s="242" t="s">
        <v>7644</v>
      </c>
      <c r="B921" s="240" t="s">
        <v>4508</v>
      </c>
      <c r="C921" s="240" t="s">
        <v>3729</v>
      </c>
      <c r="D921" s="240" t="s">
        <v>7645</v>
      </c>
      <c r="E921" s="239" t="str">
        <f t="shared" si="14"/>
        <v>20</v>
      </c>
      <c r="F921" s="240" t="s">
        <v>7407</v>
      </c>
    </row>
    <row r="922" spans="1:6" x14ac:dyDescent="0.25">
      <c r="A922" s="242" t="s">
        <v>7646</v>
      </c>
      <c r="B922" s="239" t="s">
        <v>4532</v>
      </c>
      <c r="C922" s="239" t="s">
        <v>3729</v>
      </c>
      <c r="D922" s="239" t="s">
        <v>7647</v>
      </c>
      <c r="E922" s="239" t="str">
        <f t="shared" si="14"/>
        <v>20</v>
      </c>
      <c r="F922" s="239" t="s">
        <v>7407</v>
      </c>
    </row>
    <row r="923" spans="1:6" x14ac:dyDescent="0.25">
      <c r="A923" s="242" t="s">
        <v>7648</v>
      </c>
      <c r="B923" s="240" t="s">
        <v>3924</v>
      </c>
      <c r="C923" s="240" t="s">
        <v>3729</v>
      </c>
      <c r="D923" s="240" t="s">
        <v>7649</v>
      </c>
      <c r="E923" s="239" t="str">
        <f t="shared" si="14"/>
        <v>20</v>
      </c>
      <c r="F923" s="240" t="s">
        <v>7407</v>
      </c>
    </row>
    <row r="924" spans="1:6" x14ac:dyDescent="0.25">
      <c r="A924" s="242" t="s">
        <v>7650</v>
      </c>
      <c r="B924" s="239" t="s">
        <v>4582</v>
      </c>
      <c r="C924" s="239" t="s">
        <v>3729</v>
      </c>
      <c r="D924" s="239" t="s">
        <v>7651</v>
      </c>
      <c r="E924" s="239" t="str">
        <f t="shared" si="14"/>
        <v>20</v>
      </c>
      <c r="F924" s="239" t="s">
        <v>7407</v>
      </c>
    </row>
    <row r="925" spans="1:6" x14ac:dyDescent="0.25">
      <c r="A925" s="242" t="s">
        <v>7652</v>
      </c>
      <c r="B925" s="240" t="s">
        <v>4590</v>
      </c>
      <c r="C925" s="240" t="s">
        <v>3729</v>
      </c>
      <c r="D925" s="240" t="s">
        <v>7653</v>
      </c>
      <c r="E925" s="239" t="str">
        <f t="shared" si="14"/>
        <v>20</v>
      </c>
      <c r="F925" s="240" t="s">
        <v>7407</v>
      </c>
    </row>
    <row r="926" spans="1:6" x14ac:dyDescent="0.25">
      <c r="A926" s="242" t="s">
        <v>7654</v>
      </c>
      <c r="B926" s="239" t="s">
        <v>4565</v>
      </c>
      <c r="C926" s="239" t="s">
        <v>3729</v>
      </c>
      <c r="D926" s="239" t="s">
        <v>7655</v>
      </c>
      <c r="E926" s="239" t="str">
        <f t="shared" si="14"/>
        <v>20</v>
      </c>
      <c r="F926" s="239" t="s">
        <v>7407</v>
      </c>
    </row>
    <row r="927" spans="1:6" x14ac:dyDescent="0.25">
      <c r="A927" s="242" t="s">
        <v>7656</v>
      </c>
      <c r="B927" s="240" t="s">
        <v>4651</v>
      </c>
      <c r="C927" s="240" t="s">
        <v>3729</v>
      </c>
      <c r="D927" s="240" t="s">
        <v>7657</v>
      </c>
      <c r="E927" s="239" t="str">
        <f t="shared" si="14"/>
        <v>20</v>
      </c>
      <c r="F927" s="240" t="s">
        <v>7407</v>
      </c>
    </row>
    <row r="928" spans="1:6" x14ac:dyDescent="0.25">
      <c r="A928" s="242" t="s">
        <v>7658</v>
      </c>
      <c r="B928" s="239" t="s">
        <v>4674</v>
      </c>
      <c r="C928" s="239" t="s">
        <v>3729</v>
      </c>
      <c r="D928" s="239" t="s">
        <v>7659</v>
      </c>
      <c r="E928" s="239" t="str">
        <f t="shared" si="14"/>
        <v>20</v>
      </c>
      <c r="F928" s="239" t="s">
        <v>7407</v>
      </c>
    </row>
    <row r="929" spans="1:6" x14ac:dyDescent="0.25">
      <c r="A929" s="242" t="s">
        <v>7660</v>
      </c>
      <c r="B929" s="240" t="s">
        <v>4650</v>
      </c>
      <c r="C929" s="240" t="s">
        <v>3729</v>
      </c>
      <c r="D929" s="240" t="s">
        <v>7661</v>
      </c>
      <c r="E929" s="239" t="str">
        <f t="shared" si="14"/>
        <v>20</v>
      </c>
      <c r="F929" s="240" t="s">
        <v>7407</v>
      </c>
    </row>
    <row r="930" spans="1:6" x14ac:dyDescent="0.25">
      <c r="A930" s="242" t="s">
        <v>7662</v>
      </c>
      <c r="B930" s="239" t="s">
        <v>3960</v>
      </c>
      <c r="C930" s="239" t="s">
        <v>3729</v>
      </c>
      <c r="D930" s="239" t="s">
        <v>7663</v>
      </c>
      <c r="E930" s="239" t="str">
        <f t="shared" si="14"/>
        <v>20</v>
      </c>
      <c r="F930" s="239" t="s">
        <v>7407</v>
      </c>
    </row>
    <row r="931" spans="1:6" x14ac:dyDescent="0.25">
      <c r="A931" s="242" t="s">
        <v>7664</v>
      </c>
      <c r="B931" s="240" t="s">
        <v>4741</v>
      </c>
      <c r="C931" s="240" t="s">
        <v>3729</v>
      </c>
      <c r="D931" s="240" t="s">
        <v>7665</v>
      </c>
      <c r="E931" s="239" t="str">
        <f t="shared" si="14"/>
        <v>20</v>
      </c>
      <c r="F931" s="240" t="s">
        <v>7407</v>
      </c>
    </row>
    <row r="932" spans="1:6" x14ac:dyDescent="0.25">
      <c r="A932" s="242" t="s">
        <v>7666</v>
      </c>
      <c r="B932" s="239" t="s">
        <v>4763</v>
      </c>
      <c r="C932" s="239" t="s">
        <v>3729</v>
      </c>
      <c r="D932" s="239" t="s">
        <v>7667</v>
      </c>
      <c r="E932" s="239" t="str">
        <f t="shared" si="14"/>
        <v>20</v>
      </c>
      <c r="F932" s="239" t="s">
        <v>7407</v>
      </c>
    </row>
    <row r="933" spans="1:6" x14ac:dyDescent="0.25">
      <c r="A933" s="242" t="s">
        <v>7668</v>
      </c>
      <c r="B933" s="240" t="s">
        <v>3993</v>
      </c>
      <c r="C933" s="240" t="s">
        <v>3729</v>
      </c>
      <c r="D933" s="240" t="s">
        <v>7669</v>
      </c>
      <c r="E933" s="239" t="str">
        <f t="shared" si="14"/>
        <v>20</v>
      </c>
      <c r="F933" s="240" t="s">
        <v>7407</v>
      </c>
    </row>
    <row r="934" spans="1:6" x14ac:dyDescent="0.25">
      <c r="A934" s="242" t="s">
        <v>7670</v>
      </c>
      <c r="B934" s="239" t="s">
        <v>4191</v>
      </c>
      <c r="C934" s="239" t="s">
        <v>3729</v>
      </c>
      <c r="D934" s="239" t="s">
        <v>7671</v>
      </c>
      <c r="E934" s="239" t="str">
        <f t="shared" si="14"/>
        <v>20</v>
      </c>
      <c r="F934" s="239" t="s">
        <v>7407</v>
      </c>
    </row>
    <row r="935" spans="1:6" x14ac:dyDescent="0.25">
      <c r="A935" s="242" t="s">
        <v>7672</v>
      </c>
      <c r="B935" s="240" t="s">
        <v>4829</v>
      </c>
      <c r="C935" s="240" t="s">
        <v>3729</v>
      </c>
      <c r="D935" s="240" t="s">
        <v>7673</v>
      </c>
      <c r="E935" s="239" t="str">
        <f t="shared" si="14"/>
        <v>20</v>
      </c>
      <c r="F935" s="240" t="s">
        <v>7407</v>
      </c>
    </row>
    <row r="936" spans="1:6" x14ac:dyDescent="0.25">
      <c r="A936" s="242" t="s">
        <v>7674</v>
      </c>
      <c r="B936" s="239" t="s">
        <v>4852</v>
      </c>
      <c r="C936" s="239" t="s">
        <v>3729</v>
      </c>
      <c r="D936" s="239" t="s">
        <v>7675</v>
      </c>
      <c r="E936" s="239" t="str">
        <f t="shared" si="14"/>
        <v>20</v>
      </c>
      <c r="F936" s="239" t="s">
        <v>7407</v>
      </c>
    </row>
    <row r="937" spans="1:6" x14ac:dyDescent="0.25">
      <c r="A937" s="242" t="s">
        <v>7676</v>
      </c>
      <c r="B937" s="240" t="s">
        <v>4591</v>
      </c>
      <c r="C937" s="240" t="s">
        <v>3729</v>
      </c>
      <c r="D937" s="240" t="s">
        <v>7677</v>
      </c>
      <c r="E937" s="239" t="str">
        <f t="shared" si="14"/>
        <v>20</v>
      </c>
      <c r="F937" s="240" t="s">
        <v>7407</v>
      </c>
    </row>
    <row r="938" spans="1:6" x14ac:dyDescent="0.25">
      <c r="A938" s="242" t="s">
        <v>7678</v>
      </c>
      <c r="B938" s="239" t="s">
        <v>4514</v>
      </c>
      <c r="C938" s="239" t="s">
        <v>3729</v>
      </c>
      <c r="D938" s="239" t="s">
        <v>7679</v>
      </c>
      <c r="E938" s="239" t="str">
        <f t="shared" si="14"/>
        <v>20</v>
      </c>
      <c r="F938" s="239" t="s">
        <v>7407</v>
      </c>
    </row>
    <row r="939" spans="1:6" x14ac:dyDescent="0.25">
      <c r="A939" s="242" t="s">
        <v>7680</v>
      </c>
      <c r="B939" s="240" t="s">
        <v>4728</v>
      </c>
      <c r="C939" s="240" t="s">
        <v>3729</v>
      </c>
      <c r="D939" s="240" t="s">
        <v>7681</v>
      </c>
      <c r="E939" s="239" t="str">
        <f t="shared" si="14"/>
        <v>20</v>
      </c>
      <c r="F939" s="240" t="s">
        <v>7407</v>
      </c>
    </row>
    <row r="940" spans="1:6" x14ac:dyDescent="0.25">
      <c r="A940" s="242" t="s">
        <v>7682</v>
      </c>
      <c r="B940" s="239" t="s">
        <v>4934</v>
      </c>
      <c r="C940" s="239" t="s">
        <v>3729</v>
      </c>
      <c r="D940" s="239" t="s">
        <v>7683</v>
      </c>
      <c r="E940" s="239" t="str">
        <f t="shared" si="14"/>
        <v>20</v>
      </c>
      <c r="F940" s="239" t="s">
        <v>7407</v>
      </c>
    </row>
    <row r="941" spans="1:6" x14ac:dyDescent="0.25">
      <c r="A941" s="242" t="s">
        <v>7684</v>
      </c>
      <c r="B941" s="240" t="s">
        <v>4750</v>
      </c>
      <c r="C941" s="240" t="s">
        <v>3729</v>
      </c>
      <c r="D941" s="240" t="s">
        <v>7685</v>
      </c>
      <c r="E941" s="239" t="str">
        <f t="shared" si="14"/>
        <v>20</v>
      </c>
      <c r="F941" s="240" t="s">
        <v>7407</v>
      </c>
    </row>
    <row r="942" spans="1:6" x14ac:dyDescent="0.25">
      <c r="A942" s="242" t="s">
        <v>7686</v>
      </c>
      <c r="B942" s="239" t="s">
        <v>4971</v>
      </c>
      <c r="C942" s="239" t="s">
        <v>3729</v>
      </c>
      <c r="D942" s="239" t="s">
        <v>7687</v>
      </c>
      <c r="E942" s="239" t="str">
        <f t="shared" si="14"/>
        <v>20</v>
      </c>
      <c r="F942" s="239" t="s">
        <v>7407</v>
      </c>
    </row>
    <row r="943" spans="1:6" x14ac:dyDescent="0.25">
      <c r="A943" s="242" t="s">
        <v>7688</v>
      </c>
      <c r="B943" s="240" t="s">
        <v>4349</v>
      </c>
      <c r="C943" s="240" t="s">
        <v>3729</v>
      </c>
      <c r="D943" s="240" t="s">
        <v>7689</v>
      </c>
      <c r="E943" s="239" t="str">
        <f t="shared" si="14"/>
        <v>20</v>
      </c>
      <c r="F943" s="240" t="s">
        <v>7407</v>
      </c>
    </row>
    <row r="944" spans="1:6" x14ac:dyDescent="0.25">
      <c r="A944" s="242" t="s">
        <v>7690</v>
      </c>
      <c r="B944" s="239" t="s">
        <v>4387</v>
      </c>
      <c r="C944" s="239" t="s">
        <v>3729</v>
      </c>
      <c r="D944" s="239" t="s">
        <v>7691</v>
      </c>
      <c r="E944" s="239" t="str">
        <f t="shared" si="14"/>
        <v>20</v>
      </c>
      <c r="F944" s="239" t="s">
        <v>7407</v>
      </c>
    </row>
    <row r="945" spans="1:6" x14ac:dyDescent="0.25">
      <c r="A945" s="242" t="s">
        <v>7692</v>
      </c>
      <c r="B945" s="240" t="s">
        <v>5026</v>
      </c>
      <c r="C945" s="240" t="s">
        <v>3729</v>
      </c>
      <c r="D945" s="240" t="s">
        <v>7693</v>
      </c>
      <c r="E945" s="239" t="str">
        <f t="shared" si="14"/>
        <v>20</v>
      </c>
      <c r="F945" s="240" t="s">
        <v>7407</v>
      </c>
    </row>
    <row r="946" spans="1:6" x14ac:dyDescent="0.25">
      <c r="A946" s="242" t="s">
        <v>7694</v>
      </c>
      <c r="B946" s="239" t="s">
        <v>4201</v>
      </c>
      <c r="C946" s="239" t="s">
        <v>3729</v>
      </c>
      <c r="D946" s="239" t="s">
        <v>7695</v>
      </c>
      <c r="E946" s="239" t="str">
        <f t="shared" si="14"/>
        <v>20</v>
      </c>
      <c r="F946" s="239" t="s">
        <v>7407</v>
      </c>
    </row>
    <row r="947" spans="1:6" x14ac:dyDescent="0.25">
      <c r="A947" s="242" t="s">
        <v>7696</v>
      </c>
      <c r="B947" s="240" t="s">
        <v>5066</v>
      </c>
      <c r="C947" s="240" t="s">
        <v>3729</v>
      </c>
      <c r="D947" s="240" t="s">
        <v>7697</v>
      </c>
      <c r="E947" s="239" t="str">
        <f t="shared" si="14"/>
        <v>20</v>
      </c>
      <c r="F947" s="240" t="s">
        <v>7407</v>
      </c>
    </row>
    <row r="948" spans="1:6" x14ac:dyDescent="0.25">
      <c r="A948" s="242" t="s">
        <v>7698</v>
      </c>
      <c r="B948" s="239" t="s">
        <v>5082</v>
      </c>
      <c r="C948" s="239" t="s">
        <v>3729</v>
      </c>
      <c r="D948" s="239" t="s">
        <v>7699</v>
      </c>
      <c r="E948" s="239" t="str">
        <f t="shared" si="14"/>
        <v>20</v>
      </c>
      <c r="F948" s="239" t="s">
        <v>7407</v>
      </c>
    </row>
    <row r="949" spans="1:6" x14ac:dyDescent="0.25">
      <c r="A949" s="242" t="s">
        <v>7700</v>
      </c>
      <c r="B949" s="240" t="s">
        <v>4760</v>
      </c>
      <c r="C949" s="240" t="s">
        <v>3729</v>
      </c>
      <c r="D949" s="240" t="s">
        <v>7701</v>
      </c>
      <c r="E949" s="239" t="str">
        <f t="shared" si="14"/>
        <v>20</v>
      </c>
      <c r="F949" s="240" t="s">
        <v>7407</v>
      </c>
    </row>
    <row r="950" spans="1:6" x14ac:dyDescent="0.25">
      <c r="A950" s="242" t="s">
        <v>7702</v>
      </c>
      <c r="B950" s="239" t="s">
        <v>5119</v>
      </c>
      <c r="C950" s="239" t="s">
        <v>3729</v>
      </c>
      <c r="D950" s="239" t="s">
        <v>7703</v>
      </c>
      <c r="E950" s="239" t="str">
        <f t="shared" si="14"/>
        <v>20</v>
      </c>
      <c r="F950" s="239" t="s">
        <v>7407</v>
      </c>
    </row>
    <row r="951" spans="1:6" x14ac:dyDescent="0.25">
      <c r="A951" s="242" t="s">
        <v>7704</v>
      </c>
      <c r="B951" s="240" t="s">
        <v>4492</v>
      </c>
      <c r="C951" s="240" t="s">
        <v>3729</v>
      </c>
      <c r="D951" s="240" t="s">
        <v>7705</v>
      </c>
      <c r="E951" s="239" t="str">
        <f t="shared" si="14"/>
        <v>20</v>
      </c>
      <c r="F951" s="240" t="s">
        <v>7407</v>
      </c>
    </row>
    <row r="952" spans="1:6" x14ac:dyDescent="0.25">
      <c r="A952" s="242" t="s">
        <v>7706</v>
      </c>
      <c r="B952" s="239" t="s">
        <v>5158</v>
      </c>
      <c r="C952" s="239" t="s">
        <v>3729</v>
      </c>
      <c r="D952" s="239" t="s">
        <v>7707</v>
      </c>
      <c r="E952" s="239" t="str">
        <f t="shared" si="14"/>
        <v>20</v>
      </c>
      <c r="F952" s="239" t="s">
        <v>7407</v>
      </c>
    </row>
    <row r="953" spans="1:6" x14ac:dyDescent="0.25">
      <c r="A953" s="242" t="s">
        <v>7708</v>
      </c>
      <c r="B953" s="240" t="s">
        <v>4111</v>
      </c>
      <c r="C953" s="240" t="s">
        <v>3729</v>
      </c>
      <c r="D953" s="240" t="s">
        <v>7709</v>
      </c>
      <c r="E953" s="239" t="str">
        <f t="shared" si="14"/>
        <v>20</v>
      </c>
      <c r="F953" s="240" t="s">
        <v>7407</v>
      </c>
    </row>
    <row r="954" spans="1:6" x14ac:dyDescent="0.25">
      <c r="A954" s="242" t="s">
        <v>7710</v>
      </c>
      <c r="B954" s="239" t="s">
        <v>4540</v>
      </c>
      <c r="C954" s="239" t="s">
        <v>3729</v>
      </c>
      <c r="D954" s="239" t="s">
        <v>7711</v>
      </c>
      <c r="E954" s="239" t="str">
        <f t="shared" si="14"/>
        <v>20</v>
      </c>
      <c r="F954" s="239" t="s">
        <v>7407</v>
      </c>
    </row>
    <row r="955" spans="1:6" x14ac:dyDescent="0.25">
      <c r="A955" s="242" t="s">
        <v>7712</v>
      </c>
      <c r="B955" s="240" t="s">
        <v>4573</v>
      </c>
      <c r="C955" s="240" t="s">
        <v>3729</v>
      </c>
      <c r="D955" s="240" t="s">
        <v>7713</v>
      </c>
      <c r="E955" s="239" t="str">
        <f t="shared" si="14"/>
        <v>20</v>
      </c>
      <c r="F955" s="240" t="s">
        <v>7407</v>
      </c>
    </row>
    <row r="956" spans="1:6" x14ac:dyDescent="0.25">
      <c r="A956" s="242" t="s">
        <v>7714</v>
      </c>
      <c r="B956" s="239" t="s">
        <v>4188</v>
      </c>
      <c r="C956" s="239" t="s">
        <v>3729</v>
      </c>
      <c r="D956" s="239" t="s">
        <v>7715</v>
      </c>
      <c r="E956" s="239" t="str">
        <f t="shared" si="14"/>
        <v>20</v>
      </c>
      <c r="F956" s="239" t="s">
        <v>7407</v>
      </c>
    </row>
    <row r="957" spans="1:6" x14ac:dyDescent="0.25">
      <c r="A957" s="242" t="s">
        <v>7716</v>
      </c>
      <c r="B957" s="240" t="s">
        <v>5021</v>
      </c>
      <c r="C957" s="240" t="s">
        <v>3729</v>
      </c>
      <c r="D957" s="240" t="s">
        <v>7717</v>
      </c>
      <c r="E957" s="239" t="str">
        <f t="shared" si="14"/>
        <v>20</v>
      </c>
      <c r="F957" s="240" t="s">
        <v>7407</v>
      </c>
    </row>
    <row r="958" spans="1:6" x14ac:dyDescent="0.25">
      <c r="A958" s="242" t="s">
        <v>7718</v>
      </c>
      <c r="B958" s="239" t="s">
        <v>4589</v>
      </c>
      <c r="C958" s="239" t="s">
        <v>3729</v>
      </c>
      <c r="D958" s="239" t="s">
        <v>7719</v>
      </c>
      <c r="E958" s="239" t="str">
        <f t="shared" si="14"/>
        <v>20</v>
      </c>
      <c r="F958" s="239" t="s">
        <v>7407</v>
      </c>
    </row>
    <row r="959" spans="1:6" x14ac:dyDescent="0.25">
      <c r="A959" s="242" t="s">
        <v>7720</v>
      </c>
      <c r="B959" s="240" t="s">
        <v>4642</v>
      </c>
      <c r="C959" s="240" t="s">
        <v>3729</v>
      </c>
      <c r="D959" s="240" t="s">
        <v>7721</v>
      </c>
      <c r="E959" s="239" t="str">
        <f t="shared" si="14"/>
        <v>20</v>
      </c>
      <c r="F959" s="240" t="s">
        <v>7407</v>
      </c>
    </row>
    <row r="960" spans="1:6" x14ac:dyDescent="0.25">
      <c r="A960" s="242" t="s">
        <v>7722</v>
      </c>
      <c r="B960" s="239" t="s">
        <v>5053</v>
      </c>
      <c r="C960" s="239" t="s">
        <v>3729</v>
      </c>
      <c r="D960" s="239" t="s">
        <v>7723</v>
      </c>
      <c r="E960" s="239" t="str">
        <f t="shared" si="14"/>
        <v>20</v>
      </c>
      <c r="F960" s="239" t="s">
        <v>7407</v>
      </c>
    </row>
    <row r="961" spans="1:6" x14ac:dyDescent="0.25">
      <c r="A961" s="242" t="s">
        <v>7724</v>
      </c>
      <c r="B961" s="240" t="s">
        <v>5157</v>
      </c>
      <c r="C961" s="240" t="s">
        <v>3729</v>
      </c>
      <c r="D961" s="240" t="s">
        <v>7725</v>
      </c>
      <c r="E961" s="239" t="str">
        <f t="shared" si="14"/>
        <v>20</v>
      </c>
      <c r="F961" s="240" t="s">
        <v>7407</v>
      </c>
    </row>
    <row r="962" spans="1:6" x14ac:dyDescent="0.25">
      <c r="A962" s="242" t="s">
        <v>7726</v>
      </c>
      <c r="B962" s="239" t="s">
        <v>5305</v>
      </c>
      <c r="C962" s="239" t="s">
        <v>3729</v>
      </c>
      <c r="D962" s="239" t="s">
        <v>7727</v>
      </c>
      <c r="E962" s="239" t="str">
        <f t="shared" si="14"/>
        <v>20</v>
      </c>
      <c r="F962" s="239" t="s">
        <v>7407</v>
      </c>
    </row>
    <row r="963" spans="1:6" x14ac:dyDescent="0.25">
      <c r="A963" s="242" t="s">
        <v>7728</v>
      </c>
      <c r="B963" s="240" t="s">
        <v>4338</v>
      </c>
      <c r="C963" s="240" t="s">
        <v>3729</v>
      </c>
      <c r="D963" s="240" t="s">
        <v>7729</v>
      </c>
      <c r="E963" s="239" t="str">
        <f t="shared" si="14"/>
        <v>20</v>
      </c>
      <c r="F963" s="240" t="s">
        <v>7407</v>
      </c>
    </row>
    <row r="964" spans="1:6" x14ac:dyDescent="0.25">
      <c r="A964" s="242" t="s">
        <v>7730</v>
      </c>
      <c r="B964" s="239" t="s">
        <v>4313</v>
      </c>
      <c r="C964" s="239" t="s">
        <v>3729</v>
      </c>
      <c r="D964" s="239" t="s">
        <v>7731</v>
      </c>
      <c r="E964" s="239" t="str">
        <f t="shared" si="14"/>
        <v>20</v>
      </c>
      <c r="F964" s="239" t="s">
        <v>7407</v>
      </c>
    </row>
    <row r="965" spans="1:6" x14ac:dyDescent="0.25">
      <c r="A965" s="242" t="s">
        <v>7732</v>
      </c>
      <c r="B965" s="240" t="s">
        <v>4726</v>
      </c>
      <c r="C965" s="240" t="s">
        <v>3729</v>
      </c>
      <c r="D965" s="240" t="s">
        <v>7733</v>
      </c>
      <c r="E965" s="239" t="str">
        <f t="shared" si="14"/>
        <v>20</v>
      </c>
      <c r="F965" s="240" t="s">
        <v>7407</v>
      </c>
    </row>
    <row r="966" spans="1:6" x14ac:dyDescent="0.25">
      <c r="A966" s="242" t="s">
        <v>7734</v>
      </c>
      <c r="B966" s="239" t="s">
        <v>5352</v>
      </c>
      <c r="C966" s="239" t="s">
        <v>3729</v>
      </c>
      <c r="D966" s="239" t="s">
        <v>7735</v>
      </c>
      <c r="E966" s="239" t="str">
        <f t="shared" si="14"/>
        <v>20</v>
      </c>
      <c r="F966" s="239" t="s">
        <v>7407</v>
      </c>
    </row>
    <row r="967" spans="1:6" x14ac:dyDescent="0.25">
      <c r="A967" s="242" t="s">
        <v>7736</v>
      </c>
      <c r="B967" s="240" t="s">
        <v>5391</v>
      </c>
      <c r="C967" s="240" t="s">
        <v>3729</v>
      </c>
      <c r="D967" s="240" t="s">
        <v>7737</v>
      </c>
      <c r="E967" s="239" t="str">
        <f t="shared" si="14"/>
        <v>20</v>
      </c>
      <c r="F967" s="240" t="s">
        <v>7407</v>
      </c>
    </row>
    <row r="968" spans="1:6" x14ac:dyDescent="0.25">
      <c r="A968" s="242" t="s">
        <v>7738</v>
      </c>
      <c r="B968" s="239" t="s">
        <v>5401</v>
      </c>
      <c r="C968" s="239" t="s">
        <v>3729</v>
      </c>
      <c r="D968" s="239" t="s">
        <v>7739</v>
      </c>
      <c r="E968" s="239" t="str">
        <f t="shared" si="14"/>
        <v>20</v>
      </c>
      <c r="F968" s="239" t="s">
        <v>7407</v>
      </c>
    </row>
    <row r="969" spans="1:6" x14ac:dyDescent="0.25">
      <c r="A969" s="242" t="s">
        <v>7740</v>
      </c>
      <c r="B969" s="240" t="s">
        <v>5413</v>
      </c>
      <c r="C969" s="240" t="s">
        <v>3729</v>
      </c>
      <c r="D969" s="240" t="s">
        <v>7741</v>
      </c>
      <c r="E969" s="239" t="str">
        <f t="shared" si="14"/>
        <v>20</v>
      </c>
      <c r="F969" s="240" t="s">
        <v>7407</v>
      </c>
    </row>
    <row r="970" spans="1:6" x14ac:dyDescent="0.25">
      <c r="A970" s="242" t="s">
        <v>7742</v>
      </c>
      <c r="B970" s="239" t="s">
        <v>5250</v>
      </c>
      <c r="C970" s="239" t="s">
        <v>3729</v>
      </c>
      <c r="D970" s="239" t="s">
        <v>7743</v>
      </c>
      <c r="E970" s="239" t="str">
        <f t="shared" si="14"/>
        <v>20</v>
      </c>
      <c r="F970" s="239" t="s">
        <v>7407</v>
      </c>
    </row>
    <row r="971" spans="1:6" x14ac:dyDescent="0.25">
      <c r="A971" s="242" t="s">
        <v>7744</v>
      </c>
      <c r="B971" s="240" t="s">
        <v>5437</v>
      </c>
      <c r="C971" s="240" t="s">
        <v>3729</v>
      </c>
      <c r="D971" s="240" t="s">
        <v>7745</v>
      </c>
      <c r="E971" s="239" t="str">
        <f t="shared" si="14"/>
        <v>20</v>
      </c>
      <c r="F971" s="240" t="s">
        <v>7407</v>
      </c>
    </row>
    <row r="972" spans="1:6" x14ac:dyDescent="0.25">
      <c r="A972" s="242" t="s">
        <v>7746</v>
      </c>
      <c r="B972" s="239" t="s">
        <v>5263</v>
      </c>
      <c r="C972" s="239" t="s">
        <v>3729</v>
      </c>
      <c r="D972" s="239" t="s">
        <v>7747</v>
      </c>
      <c r="E972" s="239" t="str">
        <f t="shared" ref="E972:E1035" si="15">LEFT(A972, 2)</f>
        <v>20</v>
      </c>
      <c r="F972" s="239" t="s">
        <v>7407</v>
      </c>
    </row>
    <row r="973" spans="1:6" x14ac:dyDescent="0.25">
      <c r="A973" s="242" t="s">
        <v>7748</v>
      </c>
      <c r="B973" s="240" t="s">
        <v>5278</v>
      </c>
      <c r="C973" s="240" t="s">
        <v>3729</v>
      </c>
      <c r="D973" s="240" t="s">
        <v>7749</v>
      </c>
      <c r="E973" s="239" t="str">
        <f t="shared" si="15"/>
        <v>20</v>
      </c>
      <c r="F973" s="240" t="s">
        <v>7407</v>
      </c>
    </row>
    <row r="974" spans="1:6" x14ac:dyDescent="0.25">
      <c r="A974" s="242" t="s">
        <v>7750</v>
      </c>
      <c r="B974" s="239" t="s">
        <v>4855</v>
      </c>
      <c r="C974" s="239" t="s">
        <v>3729</v>
      </c>
      <c r="D974" s="239" t="s">
        <v>7751</v>
      </c>
      <c r="E974" s="239" t="str">
        <f t="shared" si="15"/>
        <v>20</v>
      </c>
      <c r="F974" s="239" t="s">
        <v>7407</v>
      </c>
    </row>
    <row r="975" spans="1:6" x14ac:dyDescent="0.25">
      <c r="A975" s="242" t="s">
        <v>7752</v>
      </c>
      <c r="B975" s="240" t="s">
        <v>5339</v>
      </c>
      <c r="C975" s="240" t="s">
        <v>3729</v>
      </c>
      <c r="D975" s="240" t="s">
        <v>7753</v>
      </c>
      <c r="E975" s="239" t="str">
        <f t="shared" si="15"/>
        <v>20</v>
      </c>
      <c r="F975" s="240" t="s">
        <v>7407</v>
      </c>
    </row>
    <row r="976" spans="1:6" x14ac:dyDescent="0.25">
      <c r="A976" s="242" t="s">
        <v>7754</v>
      </c>
      <c r="B976" s="239" t="s">
        <v>5490</v>
      </c>
      <c r="C976" s="239" t="s">
        <v>3729</v>
      </c>
      <c r="D976" s="239" t="s">
        <v>7755</v>
      </c>
      <c r="E976" s="239" t="str">
        <f t="shared" si="15"/>
        <v>20</v>
      </c>
      <c r="F976" s="239" t="s">
        <v>7407</v>
      </c>
    </row>
    <row r="977" spans="1:6" x14ac:dyDescent="0.25">
      <c r="A977" s="242" t="s">
        <v>7756</v>
      </c>
      <c r="B977" s="240" t="s">
        <v>5497</v>
      </c>
      <c r="C977" s="240" t="s">
        <v>3729</v>
      </c>
      <c r="D977" s="240" t="s">
        <v>7757</v>
      </c>
      <c r="E977" s="239" t="str">
        <f t="shared" si="15"/>
        <v>20</v>
      </c>
      <c r="F977" s="240" t="s">
        <v>7407</v>
      </c>
    </row>
    <row r="978" spans="1:6" x14ac:dyDescent="0.25">
      <c r="A978" s="242" t="s">
        <v>7758</v>
      </c>
      <c r="B978" s="239" t="s">
        <v>5508</v>
      </c>
      <c r="C978" s="239" t="s">
        <v>3729</v>
      </c>
      <c r="D978" s="239" t="s">
        <v>7759</v>
      </c>
      <c r="E978" s="239" t="str">
        <f t="shared" si="15"/>
        <v>20</v>
      </c>
      <c r="F978" s="239" t="s">
        <v>7407</v>
      </c>
    </row>
    <row r="979" spans="1:6" x14ac:dyDescent="0.25">
      <c r="A979" s="242" t="s">
        <v>7760</v>
      </c>
      <c r="B979" s="240" t="s">
        <v>5520</v>
      </c>
      <c r="C979" s="240" t="s">
        <v>3729</v>
      </c>
      <c r="D979" s="240" t="s">
        <v>7761</v>
      </c>
      <c r="E979" s="239" t="str">
        <f t="shared" si="15"/>
        <v>20</v>
      </c>
      <c r="F979" s="240" t="s">
        <v>7407</v>
      </c>
    </row>
    <row r="980" spans="1:6" x14ac:dyDescent="0.25">
      <c r="A980" s="242" t="s">
        <v>7762</v>
      </c>
      <c r="B980" s="239" t="s">
        <v>5380</v>
      </c>
      <c r="C980" s="239" t="s">
        <v>3729</v>
      </c>
      <c r="D980" s="239" t="s">
        <v>7763</v>
      </c>
      <c r="E980" s="239" t="str">
        <f t="shared" si="15"/>
        <v>20</v>
      </c>
      <c r="F980" s="239" t="s">
        <v>7407</v>
      </c>
    </row>
    <row r="981" spans="1:6" x14ac:dyDescent="0.25">
      <c r="A981" s="242" t="s">
        <v>7764</v>
      </c>
      <c r="B981" s="240" t="s">
        <v>5536</v>
      </c>
      <c r="C981" s="240" t="s">
        <v>3729</v>
      </c>
      <c r="D981" s="240" t="s">
        <v>7765</v>
      </c>
      <c r="E981" s="239" t="str">
        <f t="shared" si="15"/>
        <v>20</v>
      </c>
      <c r="F981" s="240" t="s">
        <v>7407</v>
      </c>
    </row>
    <row r="982" spans="1:6" x14ac:dyDescent="0.25">
      <c r="A982" s="242" t="s">
        <v>7766</v>
      </c>
      <c r="B982" s="239" t="s">
        <v>5545</v>
      </c>
      <c r="C982" s="239" t="s">
        <v>3729</v>
      </c>
      <c r="D982" s="239" t="s">
        <v>7767</v>
      </c>
      <c r="E982" s="239" t="str">
        <f t="shared" si="15"/>
        <v>20</v>
      </c>
      <c r="F982" s="239" t="s">
        <v>7407</v>
      </c>
    </row>
    <row r="983" spans="1:6" x14ac:dyDescent="0.25">
      <c r="A983" s="242" t="s">
        <v>7768</v>
      </c>
      <c r="B983" s="240" t="s">
        <v>5424</v>
      </c>
      <c r="C983" s="240" t="s">
        <v>3729</v>
      </c>
      <c r="D983" s="240" t="s">
        <v>7769</v>
      </c>
      <c r="E983" s="239" t="str">
        <f t="shared" si="15"/>
        <v>20</v>
      </c>
      <c r="F983" s="240" t="s">
        <v>7407</v>
      </c>
    </row>
    <row r="984" spans="1:6" x14ac:dyDescent="0.25">
      <c r="A984" s="242" t="s">
        <v>7770</v>
      </c>
      <c r="B984" s="239" t="s">
        <v>5244</v>
      </c>
      <c r="C984" s="239" t="s">
        <v>3729</v>
      </c>
      <c r="D984" s="239" t="s">
        <v>7771</v>
      </c>
      <c r="E984" s="239" t="str">
        <f t="shared" si="15"/>
        <v>20</v>
      </c>
      <c r="F984" s="239" t="s">
        <v>7407</v>
      </c>
    </row>
    <row r="985" spans="1:6" x14ac:dyDescent="0.25">
      <c r="A985" s="242" t="s">
        <v>7772</v>
      </c>
      <c r="B985" s="240" t="s">
        <v>5327</v>
      </c>
      <c r="C985" s="240" t="s">
        <v>3729</v>
      </c>
      <c r="D985" s="240" t="s">
        <v>7773</v>
      </c>
      <c r="E985" s="239" t="str">
        <f t="shared" si="15"/>
        <v>20</v>
      </c>
      <c r="F985" s="240" t="s">
        <v>7407</v>
      </c>
    </row>
    <row r="986" spans="1:6" x14ac:dyDescent="0.25">
      <c r="A986" s="242" t="s">
        <v>7774</v>
      </c>
      <c r="B986" s="239" t="s">
        <v>5318</v>
      </c>
      <c r="C986" s="239" t="s">
        <v>3729</v>
      </c>
      <c r="D986" s="239" t="s">
        <v>7775</v>
      </c>
      <c r="E986" s="239" t="str">
        <f t="shared" si="15"/>
        <v>20</v>
      </c>
      <c r="F986" s="239" t="s">
        <v>7407</v>
      </c>
    </row>
    <row r="987" spans="1:6" x14ac:dyDescent="0.25">
      <c r="A987" s="242" t="s">
        <v>7776</v>
      </c>
      <c r="B987" s="240" t="s">
        <v>5270</v>
      </c>
      <c r="C987" s="240" t="s">
        <v>3729</v>
      </c>
      <c r="D987" s="240" t="s">
        <v>7777</v>
      </c>
      <c r="E987" s="239" t="str">
        <f t="shared" si="15"/>
        <v>20</v>
      </c>
      <c r="F987" s="240" t="s">
        <v>7407</v>
      </c>
    </row>
    <row r="988" spans="1:6" x14ac:dyDescent="0.25">
      <c r="A988" s="242" t="s">
        <v>7778</v>
      </c>
      <c r="B988" s="239" t="s">
        <v>5532</v>
      </c>
      <c r="C988" s="239" t="s">
        <v>3729</v>
      </c>
      <c r="D988" s="239" t="s">
        <v>7779</v>
      </c>
      <c r="E988" s="239" t="str">
        <f t="shared" si="15"/>
        <v>20</v>
      </c>
      <c r="F988" s="239" t="s">
        <v>7407</v>
      </c>
    </row>
    <row r="989" spans="1:6" x14ac:dyDescent="0.25">
      <c r="A989" s="242" t="s">
        <v>7780</v>
      </c>
      <c r="B989" s="240" t="s">
        <v>5592</v>
      </c>
      <c r="C989" s="240" t="s">
        <v>3729</v>
      </c>
      <c r="D989" s="240" t="s">
        <v>7781</v>
      </c>
      <c r="E989" s="239" t="str">
        <f t="shared" si="15"/>
        <v>20</v>
      </c>
      <c r="F989" s="240" t="s">
        <v>7407</v>
      </c>
    </row>
    <row r="990" spans="1:6" x14ac:dyDescent="0.25">
      <c r="A990" s="242" t="s">
        <v>7782</v>
      </c>
      <c r="B990" s="239" t="s">
        <v>4420</v>
      </c>
      <c r="C990" s="239" t="s">
        <v>3729</v>
      </c>
      <c r="D990" s="239" t="s">
        <v>7783</v>
      </c>
      <c r="E990" s="239" t="str">
        <f t="shared" si="15"/>
        <v>20</v>
      </c>
      <c r="F990" s="239" t="s">
        <v>7407</v>
      </c>
    </row>
    <row r="991" spans="1:6" x14ac:dyDescent="0.25">
      <c r="A991" s="242" t="s">
        <v>7784</v>
      </c>
      <c r="B991" s="240" t="s">
        <v>4686</v>
      </c>
      <c r="C991" s="240" t="s">
        <v>3729</v>
      </c>
      <c r="D991" s="240" t="s">
        <v>7785</v>
      </c>
      <c r="E991" s="239" t="str">
        <f t="shared" si="15"/>
        <v>20</v>
      </c>
      <c r="F991" s="240" t="s">
        <v>7407</v>
      </c>
    </row>
    <row r="992" spans="1:6" x14ac:dyDescent="0.25">
      <c r="A992" s="242" t="s">
        <v>7786</v>
      </c>
      <c r="B992" s="239" t="s">
        <v>5365</v>
      </c>
      <c r="C992" s="239" t="s">
        <v>3729</v>
      </c>
      <c r="D992" s="239" t="s">
        <v>7787</v>
      </c>
      <c r="E992" s="239" t="str">
        <f t="shared" si="15"/>
        <v>20</v>
      </c>
      <c r="F992" s="239" t="s">
        <v>7407</v>
      </c>
    </row>
    <row r="993" spans="1:6" x14ac:dyDescent="0.25">
      <c r="A993" s="242" t="s">
        <v>7788</v>
      </c>
      <c r="B993" s="240" t="s">
        <v>5582</v>
      </c>
      <c r="C993" s="240" t="s">
        <v>3729</v>
      </c>
      <c r="D993" s="240" t="s">
        <v>7789</v>
      </c>
      <c r="E993" s="239" t="str">
        <f t="shared" si="15"/>
        <v>20</v>
      </c>
      <c r="F993" s="240" t="s">
        <v>7407</v>
      </c>
    </row>
    <row r="994" spans="1:6" x14ac:dyDescent="0.25">
      <c r="A994" s="242" t="s">
        <v>7790</v>
      </c>
      <c r="B994" s="239" t="s">
        <v>5562</v>
      </c>
      <c r="C994" s="239" t="s">
        <v>3729</v>
      </c>
      <c r="D994" s="239" t="s">
        <v>7791</v>
      </c>
      <c r="E994" s="239" t="str">
        <f t="shared" si="15"/>
        <v>20</v>
      </c>
      <c r="F994" s="239" t="s">
        <v>7407</v>
      </c>
    </row>
    <row r="995" spans="1:6" x14ac:dyDescent="0.25">
      <c r="A995" s="242" t="s">
        <v>7792</v>
      </c>
      <c r="B995" s="240" t="s">
        <v>4806</v>
      </c>
      <c r="C995" s="240" t="s">
        <v>3729</v>
      </c>
      <c r="D995" s="240" t="s">
        <v>7793</v>
      </c>
      <c r="E995" s="239" t="str">
        <f t="shared" si="15"/>
        <v>20</v>
      </c>
      <c r="F995" s="240" t="s">
        <v>7407</v>
      </c>
    </row>
    <row r="996" spans="1:6" x14ac:dyDescent="0.25">
      <c r="A996" s="242" t="s">
        <v>7794</v>
      </c>
      <c r="B996" s="239" t="s">
        <v>5556</v>
      </c>
      <c r="C996" s="239" t="s">
        <v>3729</v>
      </c>
      <c r="D996" s="239" t="s">
        <v>7795</v>
      </c>
      <c r="E996" s="239" t="str">
        <f t="shared" si="15"/>
        <v>20</v>
      </c>
      <c r="F996" s="239" t="s">
        <v>7407</v>
      </c>
    </row>
    <row r="997" spans="1:6" x14ac:dyDescent="0.25">
      <c r="A997" s="242" t="s">
        <v>7796</v>
      </c>
      <c r="B997" s="240" t="s">
        <v>5578</v>
      </c>
      <c r="C997" s="240" t="s">
        <v>3729</v>
      </c>
      <c r="D997" s="240" t="s">
        <v>7797</v>
      </c>
      <c r="E997" s="239" t="str">
        <f t="shared" si="15"/>
        <v>20</v>
      </c>
      <c r="F997" s="240" t="s">
        <v>7407</v>
      </c>
    </row>
    <row r="998" spans="1:6" x14ac:dyDescent="0.25">
      <c r="A998" s="242" t="s">
        <v>7798</v>
      </c>
      <c r="B998" s="239" t="s">
        <v>5627</v>
      </c>
      <c r="C998" s="239" t="s">
        <v>3729</v>
      </c>
      <c r="D998" s="239" t="s">
        <v>7799</v>
      </c>
      <c r="E998" s="239" t="str">
        <f t="shared" si="15"/>
        <v>20</v>
      </c>
      <c r="F998" s="239" t="s">
        <v>7407</v>
      </c>
    </row>
    <row r="999" spans="1:6" x14ac:dyDescent="0.25">
      <c r="A999" s="242" t="s">
        <v>7800</v>
      </c>
      <c r="B999" s="240" t="s">
        <v>5632</v>
      </c>
      <c r="C999" s="240" t="s">
        <v>3729</v>
      </c>
      <c r="D999" s="240" t="s">
        <v>7801</v>
      </c>
      <c r="E999" s="239" t="str">
        <f t="shared" si="15"/>
        <v>20</v>
      </c>
      <c r="F999" s="240" t="s">
        <v>7407</v>
      </c>
    </row>
    <row r="1000" spans="1:6" x14ac:dyDescent="0.25">
      <c r="A1000" s="242" t="s">
        <v>7802</v>
      </c>
      <c r="B1000" s="239" t="s">
        <v>5635</v>
      </c>
      <c r="C1000" s="239" t="s">
        <v>3729</v>
      </c>
      <c r="D1000" s="239" t="s">
        <v>7803</v>
      </c>
      <c r="E1000" s="239" t="str">
        <f t="shared" si="15"/>
        <v>20</v>
      </c>
      <c r="F1000" s="239" t="s">
        <v>7407</v>
      </c>
    </row>
    <row r="1001" spans="1:6" x14ac:dyDescent="0.25">
      <c r="A1001" s="242" t="s">
        <v>7804</v>
      </c>
      <c r="B1001" s="240" t="s">
        <v>4021</v>
      </c>
      <c r="C1001" s="240" t="s">
        <v>3729</v>
      </c>
      <c r="D1001" s="240" t="s">
        <v>7805</v>
      </c>
      <c r="E1001" s="239" t="str">
        <f t="shared" si="15"/>
        <v>20</v>
      </c>
      <c r="F1001" s="240" t="s">
        <v>7407</v>
      </c>
    </row>
    <row r="1002" spans="1:6" x14ac:dyDescent="0.25">
      <c r="A1002" s="242" t="s">
        <v>7806</v>
      </c>
      <c r="B1002" s="239" t="s">
        <v>5641</v>
      </c>
      <c r="C1002" s="239" t="s">
        <v>3729</v>
      </c>
      <c r="D1002" s="239" t="s">
        <v>7807</v>
      </c>
      <c r="E1002" s="239" t="str">
        <f t="shared" si="15"/>
        <v>20</v>
      </c>
      <c r="F1002" s="239" t="s">
        <v>7407</v>
      </c>
    </row>
    <row r="1003" spans="1:6" x14ac:dyDescent="0.25">
      <c r="A1003" s="242" t="s">
        <v>7808</v>
      </c>
      <c r="B1003" s="240" t="s">
        <v>5619</v>
      </c>
      <c r="C1003" s="240" t="s">
        <v>3729</v>
      </c>
      <c r="D1003" s="240" t="s">
        <v>7809</v>
      </c>
      <c r="E1003" s="239" t="str">
        <f t="shared" si="15"/>
        <v>20</v>
      </c>
      <c r="F1003" s="240" t="s">
        <v>7407</v>
      </c>
    </row>
    <row r="1004" spans="1:6" x14ac:dyDescent="0.25">
      <c r="A1004" s="242" t="s">
        <v>7810</v>
      </c>
      <c r="B1004" s="239" t="s">
        <v>5647</v>
      </c>
      <c r="C1004" s="239" t="s">
        <v>3729</v>
      </c>
      <c r="D1004" s="239" t="s">
        <v>7811</v>
      </c>
      <c r="E1004" s="239" t="str">
        <f t="shared" si="15"/>
        <v>20</v>
      </c>
      <c r="F1004" s="239" t="s">
        <v>7407</v>
      </c>
    </row>
    <row r="1005" spans="1:6" x14ac:dyDescent="0.25">
      <c r="A1005" s="242" t="s">
        <v>7812</v>
      </c>
      <c r="B1005" s="240" t="s">
        <v>5649</v>
      </c>
      <c r="C1005" s="240" t="s">
        <v>3729</v>
      </c>
      <c r="D1005" s="240" t="s">
        <v>7813</v>
      </c>
      <c r="E1005" s="239" t="str">
        <f t="shared" si="15"/>
        <v>20</v>
      </c>
      <c r="F1005" s="240" t="s">
        <v>7407</v>
      </c>
    </row>
    <row r="1006" spans="1:6" x14ac:dyDescent="0.25">
      <c r="A1006" s="242" t="s">
        <v>7814</v>
      </c>
      <c r="B1006" s="239" t="s">
        <v>3830</v>
      </c>
      <c r="C1006" s="239" t="s">
        <v>3732</v>
      </c>
      <c r="D1006" s="239" t="s">
        <v>7815</v>
      </c>
      <c r="E1006" s="239" t="str">
        <f t="shared" si="15"/>
        <v>21</v>
      </c>
      <c r="F1006" s="239" t="s">
        <v>5802</v>
      </c>
    </row>
    <row r="1007" spans="1:6" x14ac:dyDescent="0.25">
      <c r="A1007" s="242" t="s">
        <v>7816</v>
      </c>
      <c r="B1007" s="240" t="s">
        <v>3831</v>
      </c>
      <c r="C1007" s="240" t="s">
        <v>3732</v>
      </c>
      <c r="D1007" s="240" t="s">
        <v>7817</v>
      </c>
      <c r="E1007" s="239" t="str">
        <f t="shared" si="15"/>
        <v>21</v>
      </c>
      <c r="F1007" s="240" t="s">
        <v>5802</v>
      </c>
    </row>
    <row r="1008" spans="1:6" x14ac:dyDescent="0.25">
      <c r="A1008" s="242" t="s">
        <v>7818</v>
      </c>
      <c r="B1008" s="239" t="s">
        <v>3849</v>
      </c>
      <c r="C1008" s="239" t="s">
        <v>3732</v>
      </c>
      <c r="D1008" s="239" t="s">
        <v>7819</v>
      </c>
      <c r="E1008" s="239" t="str">
        <f t="shared" si="15"/>
        <v>21</v>
      </c>
      <c r="F1008" s="239" t="s">
        <v>5802</v>
      </c>
    </row>
    <row r="1009" spans="1:6" x14ac:dyDescent="0.25">
      <c r="A1009" s="242" t="s">
        <v>7820</v>
      </c>
      <c r="B1009" s="240" t="s">
        <v>3958</v>
      </c>
      <c r="C1009" s="240" t="s">
        <v>3732</v>
      </c>
      <c r="D1009" s="240" t="s">
        <v>7821</v>
      </c>
      <c r="E1009" s="239" t="str">
        <f t="shared" si="15"/>
        <v>21</v>
      </c>
      <c r="F1009" s="240" t="s">
        <v>5802</v>
      </c>
    </row>
    <row r="1010" spans="1:6" x14ac:dyDescent="0.25">
      <c r="A1010" s="242" t="s">
        <v>7822</v>
      </c>
      <c r="B1010" s="239" t="s">
        <v>4004</v>
      </c>
      <c r="C1010" s="239" t="s">
        <v>3732</v>
      </c>
      <c r="D1010" s="239" t="s">
        <v>7823</v>
      </c>
      <c r="E1010" s="239" t="str">
        <f t="shared" si="15"/>
        <v>21</v>
      </c>
      <c r="F1010" s="239" t="s">
        <v>5802</v>
      </c>
    </row>
    <row r="1011" spans="1:6" x14ac:dyDescent="0.25">
      <c r="A1011" s="242" t="s">
        <v>7824</v>
      </c>
      <c r="B1011" s="240" t="s">
        <v>4044</v>
      </c>
      <c r="C1011" s="240" t="s">
        <v>3732</v>
      </c>
      <c r="D1011" s="240" t="s">
        <v>7825</v>
      </c>
      <c r="E1011" s="239" t="str">
        <f t="shared" si="15"/>
        <v>21</v>
      </c>
      <c r="F1011" s="240" t="s">
        <v>5802</v>
      </c>
    </row>
    <row r="1012" spans="1:6" x14ac:dyDescent="0.25">
      <c r="A1012" s="242" t="s">
        <v>7826</v>
      </c>
      <c r="B1012" s="239" t="s">
        <v>4075</v>
      </c>
      <c r="C1012" s="239" t="s">
        <v>3732</v>
      </c>
      <c r="D1012" s="239" t="s">
        <v>7827</v>
      </c>
      <c r="E1012" s="239" t="str">
        <f t="shared" si="15"/>
        <v>21</v>
      </c>
      <c r="F1012" s="239" t="s">
        <v>5802</v>
      </c>
    </row>
    <row r="1013" spans="1:6" x14ac:dyDescent="0.25">
      <c r="A1013" s="242" t="s">
        <v>7828</v>
      </c>
      <c r="B1013" s="240" t="s">
        <v>3940</v>
      </c>
      <c r="C1013" s="240" t="s">
        <v>3732</v>
      </c>
      <c r="D1013" s="240" t="s">
        <v>7829</v>
      </c>
      <c r="E1013" s="239" t="str">
        <f t="shared" si="15"/>
        <v>21</v>
      </c>
      <c r="F1013" s="240" t="s">
        <v>5802</v>
      </c>
    </row>
    <row r="1014" spans="1:6" x14ac:dyDescent="0.25">
      <c r="A1014" s="242" t="s">
        <v>7830</v>
      </c>
      <c r="B1014" s="239" t="s">
        <v>4043</v>
      </c>
      <c r="C1014" s="239" t="s">
        <v>3732</v>
      </c>
      <c r="D1014" s="239" t="s">
        <v>7831</v>
      </c>
      <c r="E1014" s="239" t="str">
        <f t="shared" si="15"/>
        <v>21</v>
      </c>
      <c r="F1014" s="239" t="s">
        <v>5802</v>
      </c>
    </row>
    <row r="1015" spans="1:6" x14ac:dyDescent="0.25">
      <c r="A1015" s="242" t="s">
        <v>7832</v>
      </c>
      <c r="B1015" s="240" t="s">
        <v>4115</v>
      </c>
      <c r="C1015" s="240" t="s">
        <v>3732</v>
      </c>
      <c r="D1015" s="240" t="s">
        <v>7833</v>
      </c>
      <c r="E1015" s="239" t="str">
        <f t="shared" si="15"/>
        <v>21</v>
      </c>
      <c r="F1015" s="240" t="s">
        <v>5802</v>
      </c>
    </row>
    <row r="1016" spans="1:6" x14ac:dyDescent="0.25">
      <c r="A1016" s="242" t="s">
        <v>7834</v>
      </c>
      <c r="B1016" s="239" t="s">
        <v>4213</v>
      </c>
      <c r="C1016" s="239" t="s">
        <v>3732</v>
      </c>
      <c r="D1016" s="239" t="s">
        <v>7835</v>
      </c>
      <c r="E1016" s="239" t="str">
        <f t="shared" si="15"/>
        <v>21</v>
      </c>
      <c r="F1016" s="239" t="s">
        <v>5802</v>
      </c>
    </row>
    <row r="1017" spans="1:6" x14ac:dyDescent="0.25">
      <c r="A1017" s="242" t="s">
        <v>7836</v>
      </c>
      <c r="B1017" s="240" t="s">
        <v>4243</v>
      </c>
      <c r="C1017" s="240" t="s">
        <v>3732</v>
      </c>
      <c r="D1017" s="240" t="s">
        <v>7837</v>
      </c>
      <c r="E1017" s="239" t="str">
        <f t="shared" si="15"/>
        <v>21</v>
      </c>
      <c r="F1017" s="240" t="s">
        <v>5802</v>
      </c>
    </row>
    <row r="1018" spans="1:6" x14ac:dyDescent="0.25">
      <c r="A1018" s="242" t="s">
        <v>7838</v>
      </c>
      <c r="B1018" s="239" t="s">
        <v>4270</v>
      </c>
      <c r="C1018" s="239" t="s">
        <v>3732</v>
      </c>
      <c r="D1018" s="239" t="s">
        <v>7839</v>
      </c>
      <c r="E1018" s="239" t="str">
        <f t="shared" si="15"/>
        <v>21</v>
      </c>
      <c r="F1018" s="239" t="s">
        <v>5802</v>
      </c>
    </row>
    <row r="1019" spans="1:6" x14ac:dyDescent="0.25">
      <c r="A1019" s="242" t="s">
        <v>7840</v>
      </c>
      <c r="B1019" s="240" t="s">
        <v>4304</v>
      </c>
      <c r="C1019" s="240" t="s">
        <v>3732</v>
      </c>
      <c r="D1019" s="240" t="s">
        <v>7841</v>
      </c>
      <c r="E1019" s="239" t="str">
        <f t="shared" si="15"/>
        <v>21</v>
      </c>
      <c r="F1019" s="240" t="s">
        <v>5802</v>
      </c>
    </row>
    <row r="1020" spans="1:6" x14ac:dyDescent="0.25">
      <c r="A1020" s="242" t="s">
        <v>7842</v>
      </c>
      <c r="B1020" s="239" t="s">
        <v>4336</v>
      </c>
      <c r="C1020" s="239" t="s">
        <v>3732</v>
      </c>
      <c r="D1020" s="239" t="s">
        <v>7843</v>
      </c>
      <c r="E1020" s="239" t="str">
        <f t="shared" si="15"/>
        <v>21</v>
      </c>
      <c r="F1020" s="239" t="s">
        <v>5802</v>
      </c>
    </row>
    <row r="1021" spans="1:6" x14ac:dyDescent="0.25">
      <c r="A1021" s="242" t="s">
        <v>7844</v>
      </c>
      <c r="B1021" s="240" t="s">
        <v>4066</v>
      </c>
      <c r="C1021" s="240" t="s">
        <v>3732</v>
      </c>
      <c r="D1021" s="240" t="s">
        <v>7845</v>
      </c>
      <c r="E1021" s="239" t="str">
        <f t="shared" si="15"/>
        <v>21</v>
      </c>
      <c r="F1021" s="240" t="s">
        <v>5802</v>
      </c>
    </row>
    <row r="1022" spans="1:6" x14ac:dyDescent="0.25">
      <c r="A1022" s="242" t="s">
        <v>7846</v>
      </c>
      <c r="B1022" s="239" t="s">
        <v>4276</v>
      </c>
      <c r="C1022" s="239" t="s">
        <v>3732</v>
      </c>
      <c r="D1022" s="239" t="s">
        <v>7847</v>
      </c>
      <c r="E1022" s="239" t="str">
        <f t="shared" si="15"/>
        <v>21</v>
      </c>
      <c r="F1022" s="239" t="s">
        <v>5802</v>
      </c>
    </row>
    <row r="1023" spans="1:6" x14ac:dyDescent="0.25">
      <c r="A1023" s="242" t="s">
        <v>7848</v>
      </c>
      <c r="B1023" s="240" t="s">
        <v>4429</v>
      </c>
      <c r="C1023" s="240" t="s">
        <v>3732</v>
      </c>
      <c r="D1023" s="240" t="s">
        <v>7849</v>
      </c>
      <c r="E1023" s="239" t="str">
        <f t="shared" si="15"/>
        <v>21</v>
      </c>
      <c r="F1023" s="240" t="s">
        <v>5802</v>
      </c>
    </row>
    <row r="1024" spans="1:6" x14ac:dyDescent="0.25">
      <c r="A1024" s="242" t="s">
        <v>7850</v>
      </c>
      <c r="B1024" s="239" t="s">
        <v>3942</v>
      </c>
      <c r="C1024" s="239" t="s">
        <v>3732</v>
      </c>
      <c r="D1024" s="239" t="s">
        <v>7851</v>
      </c>
      <c r="E1024" s="239" t="str">
        <f t="shared" si="15"/>
        <v>21</v>
      </c>
      <c r="F1024" s="239" t="s">
        <v>5802</v>
      </c>
    </row>
    <row r="1025" spans="1:6" x14ac:dyDescent="0.25">
      <c r="A1025" s="242" t="s">
        <v>7852</v>
      </c>
      <c r="B1025" s="240" t="s">
        <v>4481</v>
      </c>
      <c r="C1025" s="240" t="s">
        <v>3732</v>
      </c>
      <c r="D1025" s="240" t="s">
        <v>7853</v>
      </c>
      <c r="E1025" s="239" t="str">
        <f t="shared" si="15"/>
        <v>21</v>
      </c>
      <c r="F1025" s="240" t="s">
        <v>5802</v>
      </c>
    </row>
    <row r="1026" spans="1:6" x14ac:dyDescent="0.25">
      <c r="A1026" s="242" t="s">
        <v>7854</v>
      </c>
      <c r="B1026" s="239" t="s">
        <v>3880</v>
      </c>
      <c r="C1026" s="239" t="s">
        <v>3732</v>
      </c>
      <c r="D1026" s="239" t="s">
        <v>7855</v>
      </c>
      <c r="E1026" s="239" t="str">
        <f t="shared" si="15"/>
        <v>21</v>
      </c>
      <c r="F1026" s="239" t="s">
        <v>5802</v>
      </c>
    </row>
    <row r="1027" spans="1:6" x14ac:dyDescent="0.25">
      <c r="A1027" s="242" t="s">
        <v>7856</v>
      </c>
      <c r="B1027" s="240" t="s">
        <v>4050</v>
      </c>
      <c r="C1027" s="240" t="s">
        <v>3732</v>
      </c>
      <c r="D1027" s="240" t="s">
        <v>7857</v>
      </c>
      <c r="E1027" s="239" t="str">
        <f t="shared" si="15"/>
        <v>21</v>
      </c>
      <c r="F1027" s="240" t="s">
        <v>5802</v>
      </c>
    </row>
    <row r="1028" spans="1:6" x14ac:dyDescent="0.25">
      <c r="A1028" s="242" t="s">
        <v>7858</v>
      </c>
      <c r="B1028" s="239" t="s">
        <v>4557</v>
      </c>
      <c r="C1028" s="239" t="s">
        <v>3732</v>
      </c>
      <c r="D1028" s="239" t="s">
        <v>7859</v>
      </c>
      <c r="E1028" s="239" t="str">
        <f t="shared" si="15"/>
        <v>21</v>
      </c>
      <c r="F1028" s="239" t="s">
        <v>5802</v>
      </c>
    </row>
    <row r="1029" spans="1:6" x14ac:dyDescent="0.25">
      <c r="A1029" s="242" t="s">
        <v>7860</v>
      </c>
      <c r="B1029" s="240" t="s">
        <v>4211</v>
      </c>
      <c r="C1029" s="240" t="s">
        <v>3732</v>
      </c>
      <c r="D1029" s="240" t="s">
        <v>7861</v>
      </c>
      <c r="E1029" s="239" t="str">
        <f t="shared" si="15"/>
        <v>21</v>
      </c>
      <c r="F1029" s="240" t="s">
        <v>5802</v>
      </c>
    </row>
    <row r="1030" spans="1:6" x14ac:dyDescent="0.25">
      <c r="A1030" s="242" t="s">
        <v>7862</v>
      </c>
      <c r="B1030" s="239" t="s">
        <v>3879</v>
      </c>
      <c r="C1030" s="239" t="s">
        <v>3732</v>
      </c>
      <c r="D1030" s="239" t="s">
        <v>7863</v>
      </c>
      <c r="E1030" s="239" t="str">
        <f t="shared" si="15"/>
        <v>21</v>
      </c>
      <c r="F1030" s="239" t="s">
        <v>5802</v>
      </c>
    </row>
    <row r="1031" spans="1:6" x14ac:dyDescent="0.25">
      <c r="A1031" s="242" t="s">
        <v>7864</v>
      </c>
      <c r="B1031" s="240" t="s">
        <v>4130</v>
      </c>
      <c r="C1031" s="240" t="s">
        <v>3732</v>
      </c>
      <c r="D1031" s="240" t="s">
        <v>7865</v>
      </c>
      <c r="E1031" s="239" t="str">
        <f t="shared" si="15"/>
        <v>21</v>
      </c>
      <c r="F1031" s="240" t="s">
        <v>5802</v>
      </c>
    </row>
    <row r="1032" spans="1:6" x14ac:dyDescent="0.25">
      <c r="A1032" s="242" t="s">
        <v>7866</v>
      </c>
      <c r="B1032" s="239" t="s">
        <v>4192</v>
      </c>
      <c r="C1032" s="239" t="s">
        <v>3732</v>
      </c>
      <c r="D1032" s="239" t="s">
        <v>7867</v>
      </c>
      <c r="E1032" s="239" t="str">
        <f t="shared" si="15"/>
        <v>21</v>
      </c>
      <c r="F1032" s="239" t="s">
        <v>5802</v>
      </c>
    </row>
    <row r="1033" spans="1:6" x14ac:dyDescent="0.25">
      <c r="A1033" s="242" t="s">
        <v>7868</v>
      </c>
      <c r="B1033" s="240" t="s">
        <v>4424</v>
      </c>
      <c r="C1033" s="240" t="s">
        <v>3732</v>
      </c>
      <c r="D1033" s="240" t="s">
        <v>7869</v>
      </c>
      <c r="E1033" s="239" t="str">
        <f t="shared" si="15"/>
        <v>21</v>
      </c>
      <c r="F1033" s="240" t="s">
        <v>5802</v>
      </c>
    </row>
    <row r="1034" spans="1:6" x14ac:dyDescent="0.25">
      <c r="A1034" s="242" t="s">
        <v>7870</v>
      </c>
      <c r="B1034" s="239" t="s">
        <v>3917</v>
      </c>
      <c r="C1034" s="239" t="s">
        <v>3732</v>
      </c>
      <c r="D1034" s="239" t="s">
        <v>7871</v>
      </c>
      <c r="E1034" s="239" t="str">
        <f t="shared" si="15"/>
        <v>21</v>
      </c>
      <c r="F1034" s="239" t="s">
        <v>5802</v>
      </c>
    </row>
    <row r="1035" spans="1:6" x14ac:dyDescent="0.25">
      <c r="A1035" s="242" t="s">
        <v>7872</v>
      </c>
      <c r="B1035" s="240" t="s">
        <v>4303</v>
      </c>
      <c r="C1035" s="240" t="s">
        <v>3732</v>
      </c>
      <c r="D1035" s="240" t="s">
        <v>7873</v>
      </c>
      <c r="E1035" s="239" t="str">
        <f t="shared" si="15"/>
        <v>21</v>
      </c>
      <c r="F1035" s="240" t="s">
        <v>5802</v>
      </c>
    </row>
    <row r="1036" spans="1:6" x14ac:dyDescent="0.25">
      <c r="A1036" s="242" t="s">
        <v>7874</v>
      </c>
      <c r="B1036" s="239" t="s">
        <v>4742</v>
      </c>
      <c r="C1036" s="239" t="s">
        <v>3732</v>
      </c>
      <c r="D1036" s="239" t="s">
        <v>7875</v>
      </c>
      <c r="E1036" s="239" t="str">
        <f t="shared" ref="E1036:E1099" si="16">LEFT(A1036, 2)</f>
        <v>21</v>
      </c>
      <c r="F1036" s="239" t="s">
        <v>5802</v>
      </c>
    </row>
    <row r="1037" spans="1:6" x14ac:dyDescent="0.25">
      <c r="A1037" s="242" t="s">
        <v>7876</v>
      </c>
      <c r="B1037" s="240" t="s">
        <v>4764</v>
      </c>
      <c r="C1037" s="240" t="s">
        <v>3732</v>
      </c>
      <c r="D1037" s="240" t="s">
        <v>7877</v>
      </c>
      <c r="E1037" s="239" t="str">
        <f t="shared" si="16"/>
        <v>21</v>
      </c>
      <c r="F1037" s="240" t="s">
        <v>5802</v>
      </c>
    </row>
    <row r="1038" spans="1:6" x14ac:dyDescent="0.25">
      <c r="A1038" s="242" t="s">
        <v>7878</v>
      </c>
      <c r="B1038" s="239" t="s">
        <v>4789</v>
      </c>
      <c r="C1038" s="239" t="s">
        <v>3732</v>
      </c>
      <c r="D1038" s="239" t="s">
        <v>7879</v>
      </c>
      <c r="E1038" s="239" t="str">
        <f t="shared" si="16"/>
        <v>21</v>
      </c>
      <c r="F1038" s="239" t="s">
        <v>5802</v>
      </c>
    </row>
    <row r="1039" spans="1:6" x14ac:dyDescent="0.25">
      <c r="A1039" s="242" t="s">
        <v>7880</v>
      </c>
      <c r="B1039" s="240" t="s">
        <v>4200</v>
      </c>
      <c r="C1039" s="240" t="s">
        <v>3732</v>
      </c>
      <c r="D1039" s="240" t="s">
        <v>7881</v>
      </c>
      <c r="E1039" s="239" t="str">
        <f t="shared" si="16"/>
        <v>21</v>
      </c>
      <c r="F1039" s="240" t="s">
        <v>5802</v>
      </c>
    </row>
    <row r="1040" spans="1:6" x14ac:dyDescent="0.25">
      <c r="A1040" s="242" t="s">
        <v>7882</v>
      </c>
      <c r="B1040" s="239" t="s">
        <v>4830</v>
      </c>
      <c r="C1040" s="239" t="s">
        <v>3732</v>
      </c>
      <c r="D1040" s="239" t="s">
        <v>7883</v>
      </c>
      <c r="E1040" s="239" t="str">
        <f t="shared" si="16"/>
        <v>21</v>
      </c>
      <c r="F1040" s="239" t="s">
        <v>5802</v>
      </c>
    </row>
    <row r="1041" spans="1:6" x14ac:dyDescent="0.25">
      <c r="A1041" s="242" t="s">
        <v>7884</v>
      </c>
      <c r="B1041" s="240" t="s">
        <v>4530</v>
      </c>
      <c r="C1041" s="240" t="s">
        <v>3732</v>
      </c>
      <c r="D1041" s="240" t="s">
        <v>7885</v>
      </c>
      <c r="E1041" s="239" t="str">
        <f t="shared" si="16"/>
        <v>21</v>
      </c>
      <c r="F1041" s="240" t="s">
        <v>5802</v>
      </c>
    </row>
    <row r="1042" spans="1:6" x14ac:dyDescent="0.25">
      <c r="A1042" s="242" t="s">
        <v>7886</v>
      </c>
      <c r="B1042" s="239" t="s">
        <v>3960</v>
      </c>
      <c r="C1042" s="239" t="s">
        <v>3732</v>
      </c>
      <c r="D1042" s="239" t="s">
        <v>7887</v>
      </c>
      <c r="E1042" s="239" t="str">
        <f t="shared" si="16"/>
        <v>21</v>
      </c>
      <c r="F1042" s="239" t="s">
        <v>5802</v>
      </c>
    </row>
    <row r="1043" spans="1:6" x14ac:dyDescent="0.25">
      <c r="A1043" s="242" t="s">
        <v>7888</v>
      </c>
      <c r="B1043" s="240" t="s">
        <v>4437</v>
      </c>
      <c r="C1043" s="240" t="s">
        <v>3732</v>
      </c>
      <c r="D1043" s="240" t="s">
        <v>7889</v>
      </c>
      <c r="E1043" s="239" t="str">
        <f t="shared" si="16"/>
        <v>21</v>
      </c>
      <c r="F1043" s="240" t="s">
        <v>5802</v>
      </c>
    </row>
    <row r="1044" spans="1:6" x14ac:dyDescent="0.25">
      <c r="A1044" s="242" t="s">
        <v>7890</v>
      </c>
      <c r="B1044" s="239" t="s">
        <v>4378</v>
      </c>
      <c r="C1044" s="239" t="s">
        <v>3732</v>
      </c>
      <c r="D1044" s="239" t="s">
        <v>7891</v>
      </c>
      <c r="E1044" s="239" t="str">
        <f t="shared" si="16"/>
        <v>21</v>
      </c>
      <c r="F1044" s="239" t="s">
        <v>5802</v>
      </c>
    </row>
    <row r="1045" spans="1:6" x14ac:dyDescent="0.25">
      <c r="A1045" s="242" t="s">
        <v>7892</v>
      </c>
      <c r="B1045" s="240" t="s">
        <v>4935</v>
      </c>
      <c r="C1045" s="240" t="s">
        <v>3732</v>
      </c>
      <c r="D1045" s="240" t="s">
        <v>7893</v>
      </c>
      <c r="E1045" s="239" t="str">
        <f t="shared" si="16"/>
        <v>21</v>
      </c>
      <c r="F1045" s="240" t="s">
        <v>5802</v>
      </c>
    </row>
    <row r="1046" spans="1:6" x14ac:dyDescent="0.25">
      <c r="A1046" s="242" t="s">
        <v>7894</v>
      </c>
      <c r="B1046" s="239" t="s">
        <v>4191</v>
      </c>
      <c r="C1046" s="239" t="s">
        <v>3732</v>
      </c>
      <c r="D1046" s="239" t="s">
        <v>7895</v>
      </c>
      <c r="E1046" s="239" t="str">
        <f t="shared" si="16"/>
        <v>21</v>
      </c>
      <c r="F1046" s="239" t="s">
        <v>5802</v>
      </c>
    </row>
    <row r="1047" spans="1:6" x14ac:dyDescent="0.25">
      <c r="A1047" s="242" t="s">
        <v>7896</v>
      </c>
      <c r="B1047" s="240" t="s">
        <v>4972</v>
      </c>
      <c r="C1047" s="240" t="s">
        <v>3732</v>
      </c>
      <c r="D1047" s="240" t="s">
        <v>7897</v>
      </c>
      <c r="E1047" s="239" t="str">
        <f t="shared" si="16"/>
        <v>21</v>
      </c>
      <c r="F1047" s="240" t="s">
        <v>5802</v>
      </c>
    </row>
    <row r="1048" spans="1:6" x14ac:dyDescent="0.25">
      <c r="A1048" s="242" t="s">
        <v>7898</v>
      </c>
      <c r="B1048" s="239" t="s">
        <v>4906</v>
      </c>
      <c r="C1048" s="239" t="s">
        <v>3732</v>
      </c>
      <c r="D1048" s="239" t="s">
        <v>7899</v>
      </c>
      <c r="E1048" s="239" t="str">
        <f t="shared" si="16"/>
        <v>21</v>
      </c>
      <c r="F1048" s="239" t="s">
        <v>5802</v>
      </c>
    </row>
    <row r="1049" spans="1:6" x14ac:dyDescent="0.25">
      <c r="A1049" s="242" t="s">
        <v>7900</v>
      </c>
      <c r="B1049" s="240" t="s">
        <v>4574</v>
      </c>
      <c r="C1049" s="240" t="s">
        <v>3732</v>
      </c>
      <c r="D1049" s="240" t="s">
        <v>7901</v>
      </c>
      <c r="E1049" s="239" t="str">
        <f t="shared" si="16"/>
        <v>21</v>
      </c>
      <c r="F1049" s="240" t="s">
        <v>5802</v>
      </c>
    </row>
    <row r="1050" spans="1:6" x14ac:dyDescent="0.25">
      <c r="A1050" s="242" t="s">
        <v>7902</v>
      </c>
      <c r="B1050" s="239" t="s">
        <v>5027</v>
      </c>
      <c r="C1050" s="239" t="s">
        <v>3732</v>
      </c>
      <c r="D1050" s="239" t="s">
        <v>7903</v>
      </c>
      <c r="E1050" s="239" t="str">
        <f t="shared" si="16"/>
        <v>21</v>
      </c>
      <c r="F1050" s="239" t="s">
        <v>5802</v>
      </c>
    </row>
    <row r="1051" spans="1:6" x14ac:dyDescent="0.25">
      <c r="A1051" s="242" t="s">
        <v>7904</v>
      </c>
      <c r="B1051" s="240" t="s">
        <v>4006</v>
      </c>
      <c r="C1051" s="240" t="s">
        <v>3732</v>
      </c>
      <c r="D1051" s="240" t="s">
        <v>7905</v>
      </c>
      <c r="E1051" s="239" t="str">
        <f t="shared" si="16"/>
        <v>21</v>
      </c>
      <c r="F1051" s="240" t="s">
        <v>5802</v>
      </c>
    </row>
    <row r="1052" spans="1:6" x14ac:dyDescent="0.25">
      <c r="A1052" s="242" t="s">
        <v>7906</v>
      </c>
      <c r="B1052" s="239" t="s">
        <v>4801</v>
      </c>
      <c r="C1052" s="239" t="s">
        <v>3732</v>
      </c>
      <c r="D1052" s="239" t="s">
        <v>7907</v>
      </c>
      <c r="E1052" s="239" t="str">
        <f t="shared" si="16"/>
        <v>21</v>
      </c>
      <c r="F1052" s="239" t="s">
        <v>5802</v>
      </c>
    </row>
    <row r="1053" spans="1:6" x14ac:dyDescent="0.25">
      <c r="A1053" s="242" t="s">
        <v>7908</v>
      </c>
      <c r="B1053" s="240" t="s">
        <v>4976</v>
      </c>
      <c r="C1053" s="240" t="s">
        <v>3732</v>
      </c>
      <c r="D1053" s="240" t="s">
        <v>7909</v>
      </c>
      <c r="E1053" s="239" t="str">
        <f t="shared" si="16"/>
        <v>21</v>
      </c>
      <c r="F1053" s="240" t="s">
        <v>5802</v>
      </c>
    </row>
    <row r="1054" spans="1:6" x14ac:dyDescent="0.25">
      <c r="A1054" s="242" t="s">
        <v>7910</v>
      </c>
      <c r="B1054" s="239" t="s">
        <v>4419</v>
      </c>
      <c r="C1054" s="239" t="s">
        <v>3732</v>
      </c>
      <c r="D1054" s="239" t="s">
        <v>7911</v>
      </c>
      <c r="E1054" s="239" t="str">
        <f t="shared" si="16"/>
        <v>21</v>
      </c>
      <c r="F1054" s="239" t="s">
        <v>5802</v>
      </c>
    </row>
    <row r="1055" spans="1:6" x14ac:dyDescent="0.25">
      <c r="A1055" s="242" t="s">
        <v>7912</v>
      </c>
      <c r="B1055" s="240" t="s">
        <v>5120</v>
      </c>
      <c r="C1055" s="240" t="s">
        <v>3732</v>
      </c>
      <c r="D1055" s="240" t="s">
        <v>7913</v>
      </c>
      <c r="E1055" s="239" t="str">
        <f t="shared" si="16"/>
        <v>21</v>
      </c>
      <c r="F1055" s="240" t="s">
        <v>5802</v>
      </c>
    </row>
    <row r="1056" spans="1:6" x14ac:dyDescent="0.25">
      <c r="A1056" s="242" t="s">
        <v>7914</v>
      </c>
      <c r="B1056" s="239" t="s">
        <v>4851</v>
      </c>
      <c r="C1056" s="239" t="s">
        <v>3732</v>
      </c>
      <c r="D1056" s="239" t="s">
        <v>7915</v>
      </c>
      <c r="E1056" s="239" t="str">
        <f t="shared" si="16"/>
        <v>21</v>
      </c>
      <c r="F1056" s="239" t="s">
        <v>5802</v>
      </c>
    </row>
    <row r="1057" spans="1:6" x14ac:dyDescent="0.25">
      <c r="A1057" s="242" t="s">
        <v>7916</v>
      </c>
      <c r="B1057" s="240" t="s">
        <v>4788</v>
      </c>
      <c r="C1057" s="240" t="s">
        <v>3732</v>
      </c>
      <c r="D1057" s="240" t="s">
        <v>7917</v>
      </c>
      <c r="E1057" s="239" t="str">
        <f t="shared" si="16"/>
        <v>21</v>
      </c>
      <c r="F1057" s="240" t="s">
        <v>5802</v>
      </c>
    </row>
    <row r="1058" spans="1:6" x14ac:dyDescent="0.25">
      <c r="A1058" s="242" t="s">
        <v>7918</v>
      </c>
      <c r="B1058" s="239" t="s">
        <v>4959</v>
      </c>
      <c r="C1058" s="239" t="s">
        <v>3732</v>
      </c>
      <c r="D1058" s="239" t="s">
        <v>7919</v>
      </c>
      <c r="E1058" s="239" t="str">
        <f t="shared" si="16"/>
        <v>21</v>
      </c>
      <c r="F1058" s="239" t="s">
        <v>5802</v>
      </c>
    </row>
    <row r="1059" spans="1:6" x14ac:dyDescent="0.25">
      <c r="A1059" s="242" t="s">
        <v>7920</v>
      </c>
      <c r="B1059" s="240" t="s">
        <v>5194</v>
      </c>
      <c r="C1059" s="240" t="s">
        <v>3732</v>
      </c>
      <c r="D1059" s="240" t="s">
        <v>7921</v>
      </c>
      <c r="E1059" s="239" t="str">
        <f t="shared" si="16"/>
        <v>21</v>
      </c>
      <c r="F1059" s="240" t="s">
        <v>5802</v>
      </c>
    </row>
    <row r="1060" spans="1:6" x14ac:dyDescent="0.25">
      <c r="A1060" s="242" t="s">
        <v>7922</v>
      </c>
      <c r="B1060" s="239" t="s">
        <v>4349</v>
      </c>
      <c r="C1060" s="239" t="s">
        <v>3732</v>
      </c>
      <c r="D1060" s="239" t="s">
        <v>7923</v>
      </c>
      <c r="E1060" s="239" t="str">
        <f t="shared" si="16"/>
        <v>21</v>
      </c>
      <c r="F1060" s="239" t="s">
        <v>5802</v>
      </c>
    </row>
    <row r="1061" spans="1:6" x14ac:dyDescent="0.25">
      <c r="A1061" s="242" t="s">
        <v>7924</v>
      </c>
      <c r="B1061" s="240" t="s">
        <v>4387</v>
      </c>
      <c r="C1061" s="240" t="s">
        <v>3732</v>
      </c>
      <c r="D1061" s="240" t="s">
        <v>7925</v>
      </c>
      <c r="E1061" s="239" t="str">
        <f t="shared" si="16"/>
        <v>21</v>
      </c>
      <c r="F1061" s="240" t="s">
        <v>5802</v>
      </c>
    </row>
    <row r="1062" spans="1:6" x14ac:dyDescent="0.25">
      <c r="A1062" s="242" t="s">
        <v>7926</v>
      </c>
      <c r="B1062" s="239" t="s">
        <v>5247</v>
      </c>
      <c r="C1062" s="239" t="s">
        <v>3732</v>
      </c>
      <c r="D1062" s="239" t="s">
        <v>7927</v>
      </c>
      <c r="E1062" s="239" t="str">
        <f t="shared" si="16"/>
        <v>21</v>
      </c>
      <c r="F1062" s="239" t="s">
        <v>5802</v>
      </c>
    </row>
    <row r="1063" spans="1:6" x14ac:dyDescent="0.25">
      <c r="A1063" s="242" t="s">
        <v>7928</v>
      </c>
      <c r="B1063" s="240" t="s">
        <v>4201</v>
      </c>
      <c r="C1063" s="240" t="s">
        <v>3732</v>
      </c>
      <c r="D1063" s="240" t="s">
        <v>7929</v>
      </c>
      <c r="E1063" s="239" t="str">
        <f t="shared" si="16"/>
        <v>21</v>
      </c>
      <c r="F1063" s="240" t="s">
        <v>5802</v>
      </c>
    </row>
    <row r="1064" spans="1:6" x14ac:dyDescent="0.25">
      <c r="A1064" s="242" t="s">
        <v>7930</v>
      </c>
      <c r="B1064" s="239" t="s">
        <v>5273</v>
      </c>
      <c r="C1064" s="239" t="s">
        <v>3732</v>
      </c>
      <c r="D1064" s="239" t="s">
        <v>7931</v>
      </c>
      <c r="E1064" s="239" t="str">
        <f t="shared" si="16"/>
        <v>21</v>
      </c>
      <c r="F1064" s="239" t="s">
        <v>5802</v>
      </c>
    </row>
    <row r="1065" spans="1:6" x14ac:dyDescent="0.25">
      <c r="A1065" s="242" t="s">
        <v>7932</v>
      </c>
      <c r="B1065" s="240" t="s">
        <v>5285</v>
      </c>
      <c r="C1065" s="240" t="s">
        <v>3732</v>
      </c>
      <c r="D1065" s="240" t="s">
        <v>7933</v>
      </c>
      <c r="E1065" s="239" t="str">
        <f t="shared" si="16"/>
        <v>21</v>
      </c>
      <c r="F1065" s="240" t="s">
        <v>5802</v>
      </c>
    </row>
    <row r="1066" spans="1:6" x14ac:dyDescent="0.25">
      <c r="A1066" s="242" t="s">
        <v>7934</v>
      </c>
      <c r="B1066" s="239" t="s">
        <v>4077</v>
      </c>
      <c r="C1066" s="239" t="s">
        <v>3732</v>
      </c>
      <c r="D1066" s="239" t="s">
        <v>7935</v>
      </c>
      <c r="E1066" s="239" t="str">
        <f t="shared" si="16"/>
        <v>21</v>
      </c>
      <c r="F1066" s="239" t="s">
        <v>5802</v>
      </c>
    </row>
    <row r="1067" spans="1:6" x14ac:dyDescent="0.25">
      <c r="A1067" s="242" t="s">
        <v>7936</v>
      </c>
      <c r="B1067" s="240" t="s">
        <v>5315</v>
      </c>
      <c r="C1067" s="240" t="s">
        <v>3732</v>
      </c>
      <c r="D1067" s="240" t="s">
        <v>7937</v>
      </c>
      <c r="E1067" s="239" t="str">
        <f t="shared" si="16"/>
        <v>21</v>
      </c>
      <c r="F1067" s="240" t="s">
        <v>5802</v>
      </c>
    </row>
    <row r="1068" spans="1:6" x14ac:dyDescent="0.25">
      <c r="A1068" s="242" t="s">
        <v>7938</v>
      </c>
      <c r="B1068" s="239" t="s">
        <v>5330</v>
      </c>
      <c r="C1068" s="239" t="s">
        <v>3732</v>
      </c>
      <c r="D1068" s="239" t="s">
        <v>7939</v>
      </c>
      <c r="E1068" s="239" t="str">
        <f t="shared" si="16"/>
        <v>21</v>
      </c>
      <c r="F1068" s="239" t="s">
        <v>5802</v>
      </c>
    </row>
    <row r="1069" spans="1:6" x14ac:dyDescent="0.25">
      <c r="A1069" s="242" t="s">
        <v>7940</v>
      </c>
      <c r="B1069" s="240" t="s">
        <v>4882</v>
      </c>
      <c r="C1069" s="240" t="s">
        <v>3732</v>
      </c>
      <c r="D1069" s="240" t="s">
        <v>7941</v>
      </c>
      <c r="E1069" s="239" t="str">
        <f t="shared" si="16"/>
        <v>21</v>
      </c>
      <c r="F1069" s="240" t="s">
        <v>5802</v>
      </c>
    </row>
    <row r="1070" spans="1:6" x14ac:dyDescent="0.25">
      <c r="A1070" s="242" t="s">
        <v>7942</v>
      </c>
      <c r="B1070" s="239" t="s">
        <v>4752</v>
      </c>
      <c r="C1070" s="239" t="s">
        <v>3732</v>
      </c>
      <c r="D1070" s="239" t="s">
        <v>7943</v>
      </c>
      <c r="E1070" s="239" t="str">
        <f t="shared" si="16"/>
        <v>21</v>
      </c>
      <c r="F1070" s="239" t="s">
        <v>5802</v>
      </c>
    </row>
    <row r="1071" spans="1:6" x14ac:dyDescent="0.25">
      <c r="A1071" s="242" t="s">
        <v>7944</v>
      </c>
      <c r="B1071" s="240" t="s">
        <v>5378</v>
      </c>
      <c r="C1071" s="240" t="s">
        <v>3732</v>
      </c>
      <c r="D1071" s="240" t="s">
        <v>7945</v>
      </c>
      <c r="E1071" s="239" t="str">
        <f t="shared" si="16"/>
        <v>21</v>
      </c>
      <c r="F1071" s="240" t="s">
        <v>5802</v>
      </c>
    </row>
    <row r="1072" spans="1:6" x14ac:dyDescent="0.25">
      <c r="A1072" s="242" t="s">
        <v>7946</v>
      </c>
      <c r="B1072" s="239" t="s">
        <v>5392</v>
      </c>
      <c r="C1072" s="239" t="s">
        <v>3732</v>
      </c>
      <c r="D1072" s="239" t="s">
        <v>7947</v>
      </c>
      <c r="E1072" s="239" t="str">
        <f t="shared" si="16"/>
        <v>21</v>
      </c>
      <c r="F1072" s="239" t="s">
        <v>5802</v>
      </c>
    </row>
    <row r="1073" spans="1:6" x14ac:dyDescent="0.25">
      <c r="A1073" s="242" t="s">
        <v>7948</v>
      </c>
      <c r="B1073" s="240" t="s">
        <v>4519</v>
      </c>
      <c r="C1073" s="240" t="s">
        <v>3732</v>
      </c>
      <c r="D1073" s="240" t="s">
        <v>7949</v>
      </c>
      <c r="E1073" s="239" t="str">
        <f t="shared" si="16"/>
        <v>21</v>
      </c>
      <c r="F1073" s="240" t="s">
        <v>5802</v>
      </c>
    </row>
    <row r="1074" spans="1:6" x14ac:dyDescent="0.25">
      <c r="A1074" s="242" t="s">
        <v>7950</v>
      </c>
      <c r="B1074" s="239" t="s">
        <v>4111</v>
      </c>
      <c r="C1074" s="239" t="s">
        <v>3732</v>
      </c>
      <c r="D1074" s="239" t="s">
        <v>7951</v>
      </c>
      <c r="E1074" s="239" t="str">
        <f t="shared" si="16"/>
        <v>21</v>
      </c>
      <c r="F1074" s="239" t="s">
        <v>5802</v>
      </c>
    </row>
    <row r="1075" spans="1:6" x14ac:dyDescent="0.25">
      <c r="A1075" s="242" t="s">
        <v>7952</v>
      </c>
      <c r="B1075" s="240" t="s">
        <v>4632</v>
      </c>
      <c r="C1075" s="240" t="s">
        <v>3732</v>
      </c>
      <c r="D1075" s="240" t="s">
        <v>7953</v>
      </c>
      <c r="E1075" s="239" t="str">
        <f t="shared" si="16"/>
        <v>21</v>
      </c>
      <c r="F1075" s="240" t="s">
        <v>5802</v>
      </c>
    </row>
    <row r="1076" spans="1:6" x14ac:dyDescent="0.25">
      <c r="A1076" s="242" t="s">
        <v>7954</v>
      </c>
      <c r="B1076" s="239" t="s">
        <v>4573</v>
      </c>
      <c r="C1076" s="239" t="s">
        <v>3732</v>
      </c>
      <c r="D1076" s="239" t="s">
        <v>7955</v>
      </c>
      <c r="E1076" s="239" t="str">
        <f t="shared" si="16"/>
        <v>21</v>
      </c>
      <c r="F1076" s="239" t="s">
        <v>5802</v>
      </c>
    </row>
    <row r="1077" spans="1:6" x14ac:dyDescent="0.25">
      <c r="A1077" s="242" t="s">
        <v>7956</v>
      </c>
      <c r="B1077" s="240" t="s">
        <v>4188</v>
      </c>
      <c r="C1077" s="240" t="s">
        <v>3732</v>
      </c>
      <c r="D1077" s="240" t="s">
        <v>7957</v>
      </c>
      <c r="E1077" s="239" t="str">
        <f t="shared" si="16"/>
        <v>21</v>
      </c>
      <c r="F1077" s="240" t="s">
        <v>5802</v>
      </c>
    </row>
    <row r="1078" spans="1:6" x14ac:dyDescent="0.25">
      <c r="A1078" s="242" t="s">
        <v>7958</v>
      </c>
      <c r="B1078" s="239" t="s">
        <v>5461</v>
      </c>
      <c r="C1078" s="239" t="s">
        <v>3732</v>
      </c>
      <c r="D1078" s="239" t="s">
        <v>7959</v>
      </c>
      <c r="E1078" s="239" t="str">
        <f t="shared" si="16"/>
        <v>21</v>
      </c>
      <c r="F1078" s="239" t="s">
        <v>5802</v>
      </c>
    </row>
    <row r="1079" spans="1:6" x14ac:dyDescent="0.25">
      <c r="A1079" s="242" t="s">
        <v>7960</v>
      </c>
      <c r="B1079" s="240" t="s">
        <v>5476</v>
      </c>
      <c r="C1079" s="240" t="s">
        <v>3732</v>
      </c>
      <c r="D1079" s="240" t="s">
        <v>7961</v>
      </c>
      <c r="E1079" s="239" t="str">
        <f t="shared" si="16"/>
        <v>21</v>
      </c>
      <c r="F1079" s="240" t="s">
        <v>5802</v>
      </c>
    </row>
    <row r="1080" spans="1:6" x14ac:dyDescent="0.25">
      <c r="A1080" s="242" t="s">
        <v>7962</v>
      </c>
      <c r="B1080" s="239" t="s">
        <v>4683</v>
      </c>
      <c r="C1080" s="239" t="s">
        <v>3732</v>
      </c>
      <c r="D1080" s="239" t="s">
        <v>7963</v>
      </c>
      <c r="E1080" s="239" t="str">
        <f t="shared" si="16"/>
        <v>21</v>
      </c>
      <c r="F1080" s="239" t="s">
        <v>5802</v>
      </c>
    </row>
    <row r="1081" spans="1:6" x14ac:dyDescent="0.25">
      <c r="A1081" s="242" t="s">
        <v>7964</v>
      </c>
      <c r="B1081" s="240" t="s">
        <v>4658</v>
      </c>
      <c r="C1081" s="240" t="s">
        <v>3732</v>
      </c>
      <c r="D1081" s="240" t="s">
        <v>7965</v>
      </c>
      <c r="E1081" s="239" t="str">
        <f t="shared" si="16"/>
        <v>21</v>
      </c>
      <c r="F1081" s="240" t="s">
        <v>5802</v>
      </c>
    </row>
    <row r="1082" spans="1:6" x14ac:dyDescent="0.25">
      <c r="A1082" s="242" t="s">
        <v>7966</v>
      </c>
      <c r="B1082" s="239" t="s">
        <v>5498</v>
      </c>
      <c r="C1082" s="239" t="s">
        <v>3732</v>
      </c>
      <c r="D1082" s="239" t="s">
        <v>7967</v>
      </c>
      <c r="E1082" s="239" t="str">
        <f t="shared" si="16"/>
        <v>21</v>
      </c>
      <c r="F1082" s="239" t="s">
        <v>5802</v>
      </c>
    </row>
    <row r="1083" spans="1:6" x14ac:dyDescent="0.25">
      <c r="A1083" s="242" t="s">
        <v>7968</v>
      </c>
      <c r="B1083" s="240" t="s">
        <v>4589</v>
      </c>
      <c r="C1083" s="240" t="s">
        <v>3732</v>
      </c>
      <c r="D1083" s="240" t="s">
        <v>7969</v>
      </c>
      <c r="E1083" s="239" t="str">
        <f t="shared" si="16"/>
        <v>21</v>
      </c>
      <c r="F1083" s="240" t="s">
        <v>5802</v>
      </c>
    </row>
    <row r="1084" spans="1:6" x14ac:dyDescent="0.25">
      <c r="A1084" s="242" t="s">
        <v>7970</v>
      </c>
      <c r="B1084" s="239" t="s">
        <v>4642</v>
      </c>
      <c r="C1084" s="239" t="s">
        <v>3732</v>
      </c>
      <c r="D1084" s="239" t="s">
        <v>7971</v>
      </c>
      <c r="E1084" s="239" t="str">
        <f t="shared" si="16"/>
        <v>21</v>
      </c>
      <c r="F1084" s="239" t="s">
        <v>5802</v>
      </c>
    </row>
    <row r="1085" spans="1:6" x14ac:dyDescent="0.25">
      <c r="A1085" s="242" t="s">
        <v>7972</v>
      </c>
      <c r="B1085" s="240" t="s">
        <v>4968</v>
      </c>
      <c r="C1085" s="240" t="s">
        <v>3732</v>
      </c>
      <c r="D1085" s="240" t="s">
        <v>7973</v>
      </c>
      <c r="E1085" s="239" t="str">
        <f t="shared" si="16"/>
        <v>21</v>
      </c>
      <c r="F1085" s="240" t="s">
        <v>5802</v>
      </c>
    </row>
    <row r="1086" spans="1:6" x14ac:dyDescent="0.25">
      <c r="A1086" s="242" t="s">
        <v>7974</v>
      </c>
      <c r="B1086" s="239" t="s">
        <v>4572</v>
      </c>
      <c r="C1086" s="239" t="s">
        <v>3732</v>
      </c>
      <c r="D1086" s="239" t="s">
        <v>7975</v>
      </c>
      <c r="E1086" s="239" t="str">
        <f t="shared" si="16"/>
        <v>21</v>
      </c>
      <c r="F1086" s="239" t="s">
        <v>5802</v>
      </c>
    </row>
    <row r="1087" spans="1:6" x14ac:dyDescent="0.25">
      <c r="A1087" s="242" t="s">
        <v>7976</v>
      </c>
      <c r="B1087" s="240" t="s">
        <v>5053</v>
      </c>
      <c r="C1087" s="240" t="s">
        <v>3732</v>
      </c>
      <c r="D1087" s="240" t="s">
        <v>7977</v>
      </c>
      <c r="E1087" s="239" t="str">
        <f t="shared" si="16"/>
        <v>21</v>
      </c>
      <c r="F1087" s="240" t="s">
        <v>5802</v>
      </c>
    </row>
    <row r="1088" spans="1:6" x14ac:dyDescent="0.25">
      <c r="A1088" s="242" t="s">
        <v>7978</v>
      </c>
      <c r="B1088" s="239" t="s">
        <v>5552</v>
      </c>
      <c r="C1088" s="239" t="s">
        <v>3732</v>
      </c>
      <c r="D1088" s="239" t="s">
        <v>7979</v>
      </c>
      <c r="E1088" s="239" t="str">
        <f t="shared" si="16"/>
        <v>21</v>
      </c>
      <c r="F1088" s="239" t="s">
        <v>5802</v>
      </c>
    </row>
    <row r="1089" spans="1:6" x14ac:dyDescent="0.25">
      <c r="A1089" s="242" t="s">
        <v>7980</v>
      </c>
      <c r="B1089" s="240" t="s">
        <v>4222</v>
      </c>
      <c r="C1089" s="240" t="s">
        <v>3732</v>
      </c>
      <c r="D1089" s="240" t="s">
        <v>7981</v>
      </c>
      <c r="E1089" s="239" t="str">
        <f t="shared" si="16"/>
        <v>21</v>
      </c>
      <c r="F1089" s="240" t="s">
        <v>5802</v>
      </c>
    </row>
    <row r="1090" spans="1:6" x14ac:dyDescent="0.25">
      <c r="A1090" s="242" t="s">
        <v>7982</v>
      </c>
      <c r="B1090" s="239" t="s">
        <v>5568</v>
      </c>
      <c r="C1090" s="239" t="s">
        <v>3732</v>
      </c>
      <c r="D1090" s="239" t="s">
        <v>7983</v>
      </c>
      <c r="E1090" s="239" t="str">
        <f t="shared" si="16"/>
        <v>21</v>
      </c>
      <c r="F1090" s="239" t="s">
        <v>5802</v>
      </c>
    </row>
    <row r="1091" spans="1:6" x14ac:dyDescent="0.25">
      <c r="A1091" s="242" t="s">
        <v>7984</v>
      </c>
      <c r="B1091" s="240" t="s">
        <v>4681</v>
      </c>
      <c r="C1091" s="240" t="s">
        <v>3732</v>
      </c>
      <c r="D1091" s="240" t="s">
        <v>7985</v>
      </c>
      <c r="E1091" s="239" t="str">
        <f t="shared" si="16"/>
        <v>21</v>
      </c>
      <c r="F1091" s="240" t="s">
        <v>5802</v>
      </c>
    </row>
    <row r="1092" spans="1:6" x14ac:dyDescent="0.25">
      <c r="A1092" s="242" t="s">
        <v>7986</v>
      </c>
      <c r="B1092" s="239" t="s">
        <v>4338</v>
      </c>
      <c r="C1092" s="239" t="s">
        <v>3732</v>
      </c>
      <c r="D1092" s="239" t="s">
        <v>7987</v>
      </c>
      <c r="E1092" s="239" t="str">
        <f t="shared" si="16"/>
        <v>21</v>
      </c>
      <c r="F1092" s="239" t="s">
        <v>5802</v>
      </c>
    </row>
    <row r="1093" spans="1:6" x14ac:dyDescent="0.25">
      <c r="A1093" s="242" t="s">
        <v>7988</v>
      </c>
      <c r="B1093" s="240" t="s">
        <v>4354</v>
      </c>
      <c r="C1093" s="240" t="s">
        <v>3732</v>
      </c>
      <c r="D1093" s="240" t="s">
        <v>7989</v>
      </c>
      <c r="E1093" s="239" t="str">
        <f t="shared" si="16"/>
        <v>21</v>
      </c>
      <c r="F1093" s="240" t="s">
        <v>5802</v>
      </c>
    </row>
    <row r="1094" spans="1:6" x14ac:dyDescent="0.25">
      <c r="A1094" s="242" t="s">
        <v>7990</v>
      </c>
      <c r="B1094" s="239" t="s">
        <v>5593</v>
      </c>
      <c r="C1094" s="239" t="s">
        <v>3732</v>
      </c>
      <c r="D1094" s="239" t="s">
        <v>7991</v>
      </c>
      <c r="E1094" s="239" t="str">
        <f t="shared" si="16"/>
        <v>21</v>
      </c>
      <c r="F1094" s="239" t="s">
        <v>5802</v>
      </c>
    </row>
    <row r="1095" spans="1:6" x14ac:dyDescent="0.25">
      <c r="A1095" s="242" t="s">
        <v>7992</v>
      </c>
      <c r="B1095" s="240" t="s">
        <v>4771</v>
      </c>
      <c r="C1095" s="240" t="s">
        <v>3732</v>
      </c>
      <c r="D1095" s="240" t="s">
        <v>7993</v>
      </c>
      <c r="E1095" s="239" t="str">
        <f t="shared" si="16"/>
        <v>21</v>
      </c>
      <c r="F1095" s="240" t="s">
        <v>5802</v>
      </c>
    </row>
    <row r="1096" spans="1:6" x14ac:dyDescent="0.25">
      <c r="A1096" s="242" t="s">
        <v>7994</v>
      </c>
      <c r="B1096" s="239" t="s">
        <v>4821</v>
      </c>
      <c r="C1096" s="239" t="s">
        <v>3732</v>
      </c>
      <c r="D1096" s="239" t="s">
        <v>7995</v>
      </c>
      <c r="E1096" s="239" t="str">
        <f t="shared" si="16"/>
        <v>21</v>
      </c>
      <c r="F1096" s="239" t="s">
        <v>5802</v>
      </c>
    </row>
    <row r="1097" spans="1:6" x14ac:dyDescent="0.25">
      <c r="A1097" s="242" t="s">
        <v>7996</v>
      </c>
      <c r="B1097" s="240" t="s">
        <v>4846</v>
      </c>
      <c r="C1097" s="240" t="s">
        <v>3732</v>
      </c>
      <c r="D1097" s="240" t="s">
        <v>7997</v>
      </c>
      <c r="E1097" s="239" t="str">
        <f t="shared" si="16"/>
        <v>21</v>
      </c>
      <c r="F1097" s="240" t="s">
        <v>5802</v>
      </c>
    </row>
    <row r="1098" spans="1:6" x14ac:dyDescent="0.25">
      <c r="A1098" s="242" t="s">
        <v>7998</v>
      </c>
      <c r="B1098" s="239" t="s">
        <v>5609</v>
      </c>
      <c r="C1098" s="239" t="s">
        <v>3732</v>
      </c>
      <c r="D1098" s="239" t="s">
        <v>7999</v>
      </c>
      <c r="E1098" s="239" t="str">
        <f t="shared" si="16"/>
        <v>21</v>
      </c>
      <c r="F1098" s="239" t="s">
        <v>5802</v>
      </c>
    </row>
    <row r="1099" spans="1:6" x14ac:dyDescent="0.25">
      <c r="A1099" s="242" t="s">
        <v>8000</v>
      </c>
      <c r="B1099" s="240" t="s">
        <v>5284</v>
      </c>
      <c r="C1099" s="240" t="s">
        <v>3732</v>
      </c>
      <c r="D1099" s="240" t="s">
        <v>8001</v>
      </c>
      <c r="E1099" s="239" t="str">
        <f t="shared" si="16"/>
        <v>21</v>
      </c>
      <c r="F1099" s="240" t="s">
        <v>5802</v>
      </c>
    </row>
    <row r="1100" spans="1:6" x14ac:dyDescent="0.25">
      <c r="A1100" s="242" t="s">
        <v>8002</v>
      </c>
      <c r="B1100" s="239" t="s">
        <v>5616</v>
      </c>
      <c r="C1100" s="239" t="s">
        <v>3732</v>
      </c>
      <c r="D1100" s="239" t="s">
        <v>8003</v>
      </c>
      <c r="E1100" s="239" t="str">
        <f t="shared" ref="E1100:E1163" si="17">LEFT(A1100, 2)</f>
        <v>21</v>
      </c>
      <c r="F1100" s="239" t="s">
        <v>5802</v>
      </c>
    </row>
    <row r="1101" spans="1:6" x14ac:dyDescent="0.25">
      <c r="A1101" s="242" t="s">
        <v>8004</v>
      </c>
      <c r="B1101" s="240" t="s">
        <v>4864</v>
      </c>
      <c r="C1101" s="240" t="s">
        <v>3732</v>
      </c>
      <c r="D1101" s="240" t="s">
        <v>8005</v>
      </c>
      <c r="E1101" s="239" t="str">
        <f t="shared" si="17"/>
        <v>21</v>
      </c>
      <c r="F1101" s="240" t="s">
        <v>5802</v>
      </c>
    </row>
    <row r="1102" spans="1:6" x14ac:dyDescent="0.25">
      <c r="A1102" s="242" t="s">
        <v>8006</v>
      </c>
      <c r="B1102" s="239" t="s">
        <v>5130</v>
      </c>
      <c r="C1102" s="239" t="s">
        <v>3732</v>
      </c>
      <c r="D1102" s="239" t="s">
        <v>8007</v>
      </c>
      <c r="E1102" s="239" t="str">
        <f t="shared" si="17"/>
        <v>21</v>
      </c>
      <c r="F1102" s="239" t="s">
        <v>5802</v>
      </c>
    </row>
    <row r="1103" spans="1:6" x14ac:dyDescent="0.25">
      <c r="A1103" s="242" t="s">
        <v>8008</v>
      </c>
      <c r="B1103" s="240" t="s">
        <v>5167</v>
      </c>
      <c r="C1103" s="240" t="s">
        <v>3732</v>
      </c>
      <c r="D1103" s="240" t="s">
        <v>8009</v>
      </c>
      <c r="E1103" s="239" t="str">
        <f t="shared" si="17"/>
        <v>21</v>
      </c>
      <c r="F1103" s="240" t="s">
        <v>5802</v>
      </c>
    </row>
    <row r="1104" spans="1:6" x14ac:dyDescent="0.25">
      <c r="A1104" s="242" t="s">
        <v>8010</v>
      </c>
      <c r="B1104" s="239" t="s">
        <v>4917</v>
      </c>
      <c r="C1104" s="239" t="s">
        <v>3732</v>
      </c>
      <c r="D1104" s="239" t="s">
        <v>8011</v>
      </c>
      <c r="E1104" s="239" t="str">
        <f t="shared" si="17"/>
        <v>21</v>
      </c>
      <c r="F1104" s="239" t="s">
        <v>5802</v>
      </c>
    </row>
    <row r="1105" spans="1:6" x14ac:dyDescent="0.25">
      <c r="A1105" s="242" t="s">
        <v>8012</v>
      </c>
      <c r="B1105" s="240" t="s">
        <v>5283</v>
      </c>
      <c r="C1105" s="240" t="s">
        <v>3732</v>
      </c>
      <c r="D1105" s="240" t="s">
        <v>8013</v>
      </c>
      <c r="E1105" s="239" t="str">
        <f t="shared" si="17"/>
        <v>21</v>
      </c>
      <c r="F1105" s="240" t="s">
        <v>5802</v>
      </c>
    </row>
    <row r="1106" spans="1:6" x14ac:dyDescent="0.25">
      <c r="A1106" s="242" t="s">
        <v>8014</v>
      </c>
      <c r="B1106" s="239" t="s">
        <v>5481</v>
      </c>
      <c r="C1106" s="239" t="s">
        <v>3732</v>
      </c>
      <c r="D1106" s="239" t="s">
        <v>8015</v>
      </c>
      <c r="E1106" s="239" t="str">
        <f t="shared" si="17"/>
        <v>21</v>
      </c>
      <c r="F1106" s="239" t="s">
        <v>5802</v>
      </c>
    </row>
    <row r="1107" spans="1:6" x14ac:dyDescent="0.25">
      <c r="A1107" s="242" t="s">
        <v>8016</v>
      </c>
      <c r="B1107" s="240" t="s">
        <v>5642</v>
      </c>
      <c r="C1107" s="240" t="s">
        <v>3732</v>
      </c>
      <c r="D1107" s="240" t="s">
        <v>8017</v>
      </c>
      <c r="E1107" s="239" t="str">
        <f t="shared" si="17"/>
        <v>21</v>
      </c>
      <c r="F1107" s="240" t="s">
        <v>5802</v>
      </c>
    </row>
    <row r="1108" spans="1:6" x14ac:dyDescent="0.25">
      <c r="A1108" s="242" t="s">
        <v>8018</v>
      </c>
      <c r="B1108" s="239" t="s">
        <v>5533</v>
      </c>
      <c r="C1108" s="239" t="s">
        <v>3732</v>
      </c>
      <c r="D1108" s="239" t="s">
        <v>8019</v>
      </c>
      <c r="E1108" s="239" t="str">
        <f t="shared" si="17"/>
        <v>21</v>
      </c>
      <c r="F1108" s="239" t="s">
        <v>5802</v>
      </c>
    </row>
    <row r="1109" spans="1:6" x14ac:dyDescent="0.25">
      <c r="A1109" s="242" t="s">
        <v>8020</v>
      </c>
      <c r="B1109" s="240" t="s">
        <v>5244</v>
      </c>
      <c r="C1109" s="240" t="s">
        <v>3732</v>
      </c>
      <c r="D1109" s="240" t="s">
        <v>8021</v>
      </c>
      <c r="E1109" s="239" t="str">
        <f t="shared" si="17"/>
        <v>21</v>
      </c>
      <c r="F1109" s="240" t="s">
        <v>5802</v>
      </c>
    </row>
    <row r="1110" spans="1:6" x14ac:dyDescent="0.25">
      <c r="A1110" s="242" t="s">
        <v>8022</v>
      </c>
      <c r="B1110" s="239" t="s">
        <v>5318</v>
      </c>
      <c r="C1110" s="239" t="s">
        <v>3732</v>
      </c>
      <c r="D1110" s="239" t="s">
        <v>8023</v>
      </c>
      <c r="E1110" s="239" t="str">
        <f t="shared" si="17"/>
        <v>21</v>
      </c>
      <c r="F1110" s="239" t="s">
        <v>5802</v>
      </c>
    </row>
    <row r="1111" spans="1:6" x14ac:dyDescent="0.25">
      <c r="A1111" s="242" t="s">
        <v>8024</v>
      </c>
      <c r="B1111" s="240" t="s">
        <v>5269</v>
      </c>
      <c r="C1111" s="240" t="s">
        <v>3732</v>
      </c>
      <c r="D1111" s="240" t="s">
        <v>8025</v>
      </c>
      <c r="E1111" s="239" t="str">
        <f t="shared" si="17"/>
        <v>21</v>
      </c>
      <c r="F1111" s="240" t="s">
        <v>5802</v>
      </c>
    </row>
    <row r="1112" spans="1:6" x14ac:dyDescent="0.25">
      <c r="A1112" s="242" t="s">
        <v>8026</v>
      </c>
      <c r="B1112" s="239" t="s">
        <v>5351</v>
      </c>
      <c r="C1112" s="239" t="s">
        <v>3732</v>
      </c>
      <c r="D1112" s="239" t="s">
        <v>8027</v>
      </c>
      <c r="E1112" s="239" t="str">
        <f t="shared" si="17"/>
        <v>21</v>
      </c>
      <c r="F1112" s="239" t="s">
        <v>5802</v>
      </c>
    </row>
    <row r="1113" spans="1:6" x14ac:dyDescent="0.25">
      <c r="A1113" s="242" t="s">
        <v>8028</v>
      </c>
      <c r="B1113" s="240" t="s">
        <v>5474</v>
      </c>
      <c r="C1113" s="240" t="s">
        <v>3732</v>
      </c>
      <c r="D1113" s="240" t="s">
        <v>8029</v>
      </c>
      <c r="E1113" s="239" t="str">
        <f t="shared" si="17"/>
        <v>21</v>
      </c>
      <c r="F1113" s="240" t="s">
        <v>5802</v>
      </c>
    </row>
    <row r="1114" spans="1:6" x14ac:dyDescent="0.25">
      <c r="A1114" s="242" t="s">
        <v>8030</v>
      </c>
      <c r="B1114" s="239" t="s">
        <v>5056</v>
      </c>
      <c r="C1114" s="239" t="s">
        <v>3732</v>
      </c>
      <c r="D1114" s="239" t="s">
        <v>8031</v>
      </c>
      <c r="E1114" s="239" t="str">
        <f t="shared" si="17"/>
        <v>21</v>
      </c>
      <c r="F1114" s="239" t="s">
        <v>5802</v>
      </c>
    </row>
    <row r="1115" spans="1:6" x14ac:dyDescent="0.25">
      <c r="A1115" s="242" t="s">
        <v>8032</v>
      </c>
      <c r="B1115" s="240" t="s">
        <v>5293</v>
      </c>
      <c r="C1115" s="240" t="s">
        <v>3732</v>
      </c>
      <c r="D1115" s="240" t="s">
        <v>8033</v>
      </c>
      <c r="E1115" s="239" t="str">
        <f t="shared" si="17"/>
        <v>21</v>
      </c>
      <c r="F1115" s="240" t="s">
        <v>5802</v>
      </c>
    </row>
    <row r="1116" spans="1:6" x14ac:dyDescent="0.25">
      <c r="A1116" s="242" t="s">
        <v>8034</v>
      </c>
      <c r="B1116" s="239" t="s">
        <v>5663</v>
      </c>
      <c r="C1116" s="239" t="s">
        <v>3732</v>
      </c>
      <c r="D1116" s="239" t="s">
        <v>8035</v>
      </c>
      <c r="E1116" s="239" t="str">
        <f t="shared" si="17"/>
        <v>21</v>
      </c>
      <c r="F1116" s="239" t="s">
        <v>5802</v>
      </c>
    </row>
    <row r="1117" spans="1:6" x14ac:dyDescent="0.25">
      <c r="A1117" s="242" t="s">
        <v>8036</v>
      </c>
      <c r="B1117" s="240" t="s">
        <v>5666</v>
      </c>
      <c r="C1117" s="240" t="s">
        <v>3732</v>
      </c>
      <c r="D1117" s="240" t="s">
        <v>8037</v>
      </c>
      <c r="E1117" s="239" t="str">
        <f t="shared" si="17"/>
        <v>21</v>
      </c>
      <c r="F1117" s="240" t="s">
        <v>5802</v>
      </c>
    </row>
    <row r="1118" spans="1:6" x14ac:dyDescent="0.25">
      <c r="A1118" s="242" t="s">
        <v>8038</v>
      </c>
      <c r="B1118" s="239" t="s">
        <v>4487</v>
      </c>
      <c r="C1118" s="239" t="s">
        <v>3732</v>
      </c>
      <c r="D1118" s="239" t="s">
        <v>8039</v>
      </c>
      <c r="E1118" s="239" t="str">
        <f t="shared" si="17"/>
        <v>21</v>
      </c>
      <c r="F1118" s="239" t="s">
        <v>5802</v>
      </c>
    </row>
    <row r="1119" spans="1:6" x14ac:dyDescent="0.25">
      <c r="A1119" s="242" t="s">
        <v>8040</v>
      </c>
      <c r="B1119" s="240" t="s">
        <v>4512</v>
      </c>
      <c r="C1119" s="240" t="s">
        <v>3732</v>
      </c>
      <c r="D1119" s="240" t="s">
        <v>8041</v>
      </c>
      <c r="E1119" s="239" t="str">
        <f t="shared" si="17"/>
        <v>21</v>
      </c>
      <c r="F1119" s="240" t="s">
        <v>5802</v>
      </c>
    </row>
    <row r="1120" spans="1:6" x14ac:dyDescent="0.25">
      <c r="A1120" s="242" t="s">
        <v>8042</v>
      </c>
      <c r="B1120" s="239" t="s">
        <v>4021</v>
      </c>
      <c r="C1120" s="239" t="s">
        <v>3732</v>
      </c>
      <c r="D1120" s="239" t="s">
        <v>8043</v>
      </c>
      <c r="E1120" s="239" t="str">
        <f t="shared" si="17"/>
        <v>21</v>
      </c>
      <c r="F1120" s="239" t="s">
        <v>5802</v>
      </c>
    </row>
    <row r="1121" spans="1:6" x14ac:dyDescent="0.25">
      <c r="A1121" s="242" t="s">
        <v>8044</v>
      </c>
      <c r="B1121" s="240" t="s">
        <v>4690</v>
      </c>
      <c r="C1121" s="240" t="s">
        <v>3732</v>
      </c>
      <c r="D1121" s="240" t="s">
        <v>8045</v>
      </c>
      <c r="E1121" s="239" t="str">
        <f t="shared" si="17"/>
        <v>21</v>
      </c>
      <c r="F1121" s="240" t="s">
        <v>5802</v>
      </c>
    </row>
    <row r="1122" spans="1:6" x14ac:dyDescent="0.25">
      <c r="A1122" s="242" t="s">
        <v>8046</v>
      </c>
      <c r="B1122" s="239" t="s">
        <v>5150</v>
      </c>
      <c r="C1122" s="239" t="s">
        <v>3732</v>
      </c>
      <c r="D1122" s="239" t="s">
        <v>8047</v>
      </c>
      <c r="E1122" s="239" t="str">
        <f t="shared" si="17"/>
        <v>21</v>
      </c>
      <c r="F1122" s="239" t="s">
        <v>5802</v>
      </c>
    </row>
    <row r="1123" spans="1:6" x14ac:dyDescent="0.25">
      <c r="A1123" s="242" t="s">
        <v>8048</v>
      </c>
      <c r="B1123" s="240" t="s">
        <v>5603</v>
      </c>
      <c r="C1123" s="240" t="s">
        <v>3732</v>
      </c>
      <c r="D1123" s="240" t="s">
        <v>8049</v>
      </c>
      <c r="E1123" s="239" t="str">
        <f t="shared" si="17"/>
        <v>21</v>
      </c>
      <c r="F1123" s="240" t="s">
        <v>5802</v>
      </c>
    </row>
    <row r="1124" spans="1:6" x14ac:dyDescent="0.25">
      <c r="A1124" s="242" t="s">
        <v>8050</v>
      </c>
      <c r="B1124" s="239" t="s">
        <v>5679</v>
      </c>
      <c r="C1124" s="239" t="s">
        <v>3732</v>
      </c>
      <c r="D1124" s="239" t="s">
        <v>8051</v>
      </c>
      <c r="E1124" s="239" t="str">
        <f t="shared" si="17"/>
        <v>21</v>
      </c>
      <c r="F1124" s="239" t="s">
        <v>5802</v>
      </c>
    </row>
    <row r="1125" spans="1:6" x14ac:dyDescent="0.25">
      <c r="A1125" s="242" t="s">
        <v>8052</v>
      </c>
      <c r="B1125" s="240" t="s">
        <v>5640</v>
      </c>
      <c r="C1125" s="240" t="s">
        <v>3732</v>
      </c>
      <c r="D1125" s="240" t="s">
        <v>8053</v>
      </c>
      <c r="E1125" s="239" t="str">
        <f t="shared" si="17"/>
        <v>21</v>
      </c>
      <c r="F1125" s="240" t="s">
        <v>5802</v>
      </c>
    </row>
    <row r="1126" spans="1:6" x14ac:dyDescent="0.25">
      <c r="A1126" s="242" t="s">
        <v>8054</v>
      </c>
      <c r="B1126" s="239" t="s">
        <v>3832</v>
      </c>
      <c r="C1126" s="239" t="s">
        <v>3735</v>
      </c>
      <c r="D1126" s="239" t="s">
        <v>8055</v>
      </c>
      <c r="E1126" s="239" t="str">
        <f t="shared" si="17"/>
        <v>22</v>
      </c>
      <c r="F1126" s="239" t="s">
        <v>6029</v>
      </c>
    </row>
    <row r="1127" spans="1:6" x14ac:dyDescent="0.25">
      <c r="A1127" s="242" t="s">
        <v>8056</v>
      </c>
      <c r="B1127" s="240" t="s">
        <v>3869</v>
      </c>
      <c r="C1127" s="240" t="s">
        <v>3735</v>
      </c>
      <c r="D1127" s="240" t="s">
        <v>8057</v>
      </c>
      <c r="E1127" s="239" t="str">
        <f t="shared" si="17"/>
        <v>22</v>
      </c>
      <c r="F1127" s="240" t="s">
        <v>6029</v>
      </c>
    </row>
    <row r="1128" spans="1:6" x14ac:dyDescent="0.25">
      <c r="A1128" s="242" t="s">
        <v>8058</v>
      </c>
      <c r="B1128" s="239" t="s">
        <v>3916</v>
      </c>
      <c r="C1128" s="239" t="s">
        <v>3735</v>
      </c>
      <c r="D1128" s="239" t="s">
        <v>8059</v>
      </c>
      <c r="E1128" s="239" t="str">
        <f t="shared" si="17"/>
        <v>22</v>
      </c>
      <c r="F1128" s="239" t="s">
        <v>6029</v>
      </c>
    </row>
    <row r="1129" spans="1:6" x14ac:dyDescent="0.25">
      <c r="A1129" s="242" t="s">
        <v>8060</v>
      </c>
      <c r="B1129" s="240" t="s">
        <v>3959</v>
      </c>
      <c r="C1129" s="240" t="s">
        <v>3735</v>
      </c>
      <c r="D1129" s="240" t="s">
        <v>8061</v>
      </c>
      <c r="E1129" s="239" t="str">
        <f t="shared" si="17"/>
        <v>22</v>
      </c>
      <c r="F1129" s="240" t="s">
        <v>6029</v>
      </c>
    </row>
    <row r="1130" spans="1:6" x14ac:dyDescent="0.25">
      <c r="A1130" s="242" t="s">
        <v>8062</v>
      </c>
      <c r="B1130" s="239" t="s">
        <v>4005</v>
      </c>
      <c r="C1130" s="239" t="s">
        <v>3735</v>
      </c>
      <c r="D1130" s="239" t="s">
        <v>8063</v>
      </c>
      <c r="E1130" s="239" t="str">
        <f t="shared" si="17"/>
        <v>22</v>
      </c>
      <c r="F1130" s="239" t="s">
        <v>6029</v>
      </c>
    </row>
    <row r="1131" spans="1:6" x14ac:dyDescent="0.25">
      <c r="A1131" s="242" t="s">
        <v>8064</v>
      </c>
      <c r="B1131" s="240" t="s">
        <v>4045</v>
      </c>
      <c r="C1131" s="240" t="s">
        <v>3735</v>
      </c>
      <c r="D1131" s="240" t="s">
        <v>8065</v>
      </c>
      <c r="E1131" s="239" t="str">
        <f t="shared" si="17"/>
        <v>22</v>
      </c>
      <c r="F1131" s="240" t="s">
        <v>6029</v>
      </c>
    </row>
    <row r="1132" spans="1:6" x14ac:dyDescent="0.25">
      <c r="A1132" s="242" t="s">
        <v>8066</v>
      </c>
      <c r="B1132" s="239" t="s">
        <v>4076</v>
      </c>
      <c r="C1132" s="239" t="s">
        <v>3735</v>
      </c>
      <c r="D1132" s="239" t="s">
        <v>8067</v>
      </c>
      <c r="E1132" s="239" t="str">
        <f t="shared" si="17"/>
        <v>22</v>
      </c>
      <c r="F1132" s="239" t="s">
        <v>6029</v>
      </c>
    </row>
    <row r="1133" spans="1:6" x14ac:dyDescent="0.25">
      <c r="A1133" s="242" t="s">
        <v>8068</v>
      </c>
      <c r="B1133" s="240" t="s">
        <v>4110</v>
      </c>
      <c r="C1133" s="240" t="s">
        <v>3735</v>
      </c>
      <c r="D1133" s="240" t="s">
        <v>8069</v>
      </c>
      <c r="E1133" s="239" t="str">
        <f t="shared" si="17"/>
        <v>22</v>
      </c>
      <c r="F1133" s="240" t="s">
        <v>6029</v>
      </c>
    </row>
    <row r="1134" spans="1:6" x14ac:dyDescent="0.25">
      <c r="A1134" s="242" t="s">
        <v>8070</v>
      </c>
      <c r="B1134" s="239" t="s">
        <v>4147</v>
      </c>
      <c r="C1134" s="239" t="s">
        <v>3735</v>
      </c>
      <c r="D1134" s="239" t="s">
        <v>8071</v>
      </c>
      <c r="E1134" s="239" t="str">
        <f t="shared" si="17"/>
        <v>22</v>
      </c>
      <c r="F1134" s="239" t="s">
        <v>6029</v>
      </c>
    </row>
    <row r="1135" spans="1:6" x14ac:dyDescent="0.25">
      <c r="A1135" s="242" t="s">
        <v>8072</v>
      </c>
      <c r="B1135" s="240" t="s">
        <v>4180</v>
      </c>
      <c r="C1135" s="240" t="s">
        <v>3735</v>
      </c>
      <c r="D1135" s="240" t="s">
        <v>8073</v>
      </c>
      <c r="E1135" s="239" t="str">
        <f t="shared" si="17"/>
        <v>22</v>
      </c>
      <c r="F1135" s="240" t="s">
        <v>6029</v>
      </c>
    </row>
    <row r="1136" spans="1:6" x14ac:dyDescent="0.25">
      <c r="A1136" s="242" t="s">
        <v>8074</v>
      </c>
      <c r="B1136" s="239" t="s">
        <v>4214</v>
      </c>
      <c r="C1136" s="239" t="s">
        <v>3735</v>
      </c>
      <c r="D1136" s="239" t="s">
        <v>8075</v>
      </c>
      <c r="E1136" s="239" t="str">
        <f t="shared" si="17"/>
        <v>22</v>
      </c>
      <c r="F1136" s="239" t="s">
        <v>6029</v>
      </c>
    </row>
    <row r="1137" spans="1:6" x14ac:dyDescent="0.25">
      <c r="A1137" s="242" t="s">
        <v>8076</v>
      </c>
      <c r="B1137" s="240" t="s">
        <v>4244</v>
      </c>
      <c r="C1137" s="240" t="s">
        <v>3735</v>
      </c>
      <c r="D1137" s="240" t="s">
        <v>8077</v>
      </c>
      <c r="E1137" s="239" t="str">
        <f t="shared" si="17"/>
        <v>22</v>
      </c>
      <c r="F1137" s="240" t="s">
        <v>6029</v>
      </c>
    </row>
    <row r="1138" spans="1:6" x14ac:dyDescent="0.25">
      <c r="A1138" s="242" t="s">
        <v>8078</v>
      </c>
      <c r="B1138" s="239" t="s">
        <v>4271</v>
      </c>
      <c r="C1138" s="239" t="s">
        <v>3735</v>
      </c>
      <c r="D1138" s="239" t="s">
        <v>8079</v>
      </c>
      <c r="E1138" s="239" t="str">
        <f t="shared" si="17"/>
        <v>22</v>
      </c>
      <c r="F1138" s="239" t="s">
        <v>6029</v>
      </c>
    </row>
    <row r="1139" spans="1:6" x14ac:dyDescent="0.25">
      <c r="A1139" s="242" t="s">
        <v>8080</v>
      </c>
      <c r="B1139" s="240" t="s">
        <v>4305</v>
      </c>
      <c r="C1139" s="240" t="s">
        <v>3735</v>
      </c>
      <c r="D1139" s="240" t="s">
        <v>8081</v>
      </c>
      <c r="E1139" s="239" t="str">
        <f t="shared" si="17"/>
        <v>22</v>
      </c>
      <c r="F1139" s="240" t="s">
        <v>6029</v>
      </c>
    </row>
    <row r="1140" spans="1:6" x14ac:dyDescent="0.25">
      <c r="A1140" s="242" t="s">
        <v>8082</v>
      </c>
      <c r="B1140" s="239" t="s">
        <v>4337</v>
      </c>
      <c r="C1140" s="239" t="s">
        <v>3735</v>
      </c>
      <c r="D1140" s="239" t="s">
        <v>8083</v>
      </c>
      <c r="E1140" s="239" t="str">
        <f t="shared" si="17"/>
        <v>22</v>
      </c>
      <c r="F1140" s="239" t="s">
        <v>6029</v>
      </c>
    </row>
    <row r="1141" spans="1:6" x14ac:dyDescent="0.25">
      <c r="A1141" s="242" t="s">
        <v>8084</v>
      </c>
      <c r="B1141" s="240" t="s">
        <v>4372</v>
      </c>
      <c r="C1141" s="240" t="s">
        <v>3735</v>
      </c>
      <c r="D1141" s="240" t="s">
        <v>8085</v>
      </c>
      <c r="E1141" s="239" t="str">
        <f t="shared" si="17"/>
        <v>22</v>
      </c>
      <c r="F1141" s="240" t="s">
        <v>6029</v>
      </c>
    </row>
    <row r="1142" spans="1:6" x14ac:dyDescent="0.25">
      <c r="A1142" s="242" t="s">
        <v>8086</v>
      </c>
      <c r="B1142" s="239" t="s">
        <v>4402</v>
      </c>
      <c r="C1142" s="239" t="s">
        <v>3735</v>
      </c>
      <c r="D1142" s="239" t="s">
        <v>8087</v>
      </c>
      <c r="E1142" s="239" t="str">
        <f t="shared" si="17"/>
        <v>22</v>
      </c>
      <c r="F1142" s="239" t="s">
        <v>6029</v>
      </c>
    </row>
    <row r="1143" spans="1:6" x14ac:dyDescent="0.25">
      <c r="A1143" s="242" t="s">
        <v>8088</v>
      </c>
      <c r="B1143" s="240" t="s">
        <v>4430</v>
      </c>
      <c r="C1143" s="240" t="s">
        <v>3735</v>
      </c>
      <c r="D1143" s="240" t="s">
        <v>8089</v>
      </c>
      <c r="E1143" s="239" t="str">
        <f t="shared" si="17"/>
        <v>22</v>
      </c>
      <c r="F1143" s="240" t="s">
        <v>6029</v>
      </c>
    </row>
    <row r="1144" spans="1:6" x14ac:dyDescent="0.25">
      <c r="A1144" s="242" t="s">
        <v>8090</v>
      </c>
      <c r="B1144" s="239" t="s">
        <v>4456</v>
      </c>
      <c r="C1144" s="239" t="s">
        <v>3735</v>
      </c>
      <c r="D1144" s="239" t="s">
        <v>8091</v>
      </c>
      <c r="E1144" s="239" t="str">
        <f t="shared" si="17"/>
        <v>22</v>
      </c>
      <c r="F1144" s="239" t="s">
        <v>6029</v>
      </c>
    </row>
    <row r="1145" spans="1:6" x14ac:dyDescent="0.25">
      <c r="A1145" s="242" t="s">
        <v>8092</v>
      </c>
      <c r="B1145" s="240" t="s">
        <v>4482</v>
      </c>
      <c r="C1145" s="240" t="s">
        <v>3735</v>
      </c>
      <c r="D1145" s="240" t="s">
        <v>8093</v>
      </c>
      <c r="E1145" s="239" t="str">
        <f t="shared" si="17"/>
        <v>22</v>
      </c>
      <c r="F1145" s="240" t="s">
        <v>6029</v>
      </c>
    </row>
    <row r="1146" spans="1:6" x14ac:dyDescent="0.25">
      <c r="A1146" s="242" t="s">
        <v>8094</v>
      </c>
      <c r="B1146" s="239" t="s">
        <v>4509</v>
      </c>
      <c r="C1146" s="239" t="s">
        <v>3735</v>
      </c>
      <c r="D1146" s="239" t="s">
        <v>8095</v>
      </c>
      <c r="E1146" s="239" t="str">
        <f t="shared" si="17"/>
        <v>22</v>
      </c>
      <c r="F1146" s="239" t="s">
        <v>6029</v>
      </c>
    </row>
    <row r="1147" spans="1:6" x14ac:dyDescent="0.25">
      <c r="A1147" s="242" t="s">
        <v>8096</v>
      </c>
      <c r="B1147" s="240" t="s">
        <v>4533</v>
      </c>
      <c r="C1147" s="240" t="s">
        <v>3735</v>
      </c>
      <c r="D1147" s="240" t="s">
        <v>8097</v>
      </c>
      <c r="E1147" s="239" t="str">
        <f t="shared" si="17"/>
        <v>22</v>
      </c>
      <c r="F1147" s="240" t="s">
        <v>6029</v>
      </c>
    </row>
    <row r="1148" spans="1:6" x14ac:dyDescent="0.25">
      <c r="A1148" s="242" t="s">
        <v>8098</v>
      </c>
      <c r="B1148" s="239" t="s">
        <v>4558</v>
      </c>
      <c r="C1148" s="239" t="s">
        <v>3735</v>
      </c>
      <c r="D1148" s="239" t="s">
        <v>8099</v>
      </c>
      <c r="E1148" s="239" t="str">
        <f t="shared" si="17"/>
        <v>22</v>
      </c>
      <c r="F1148" s="239" t="s">
        <v>6029</v>
      </c>
    </row>
    <row r="1149" spans="1:6" x14ac:dyDescent="0.25">
      <c r="A1149" s="242" t="s">
        <v>8100</v>
      </c>
      <c r="B1149" s="240" t="s">
        <v>4583</v>
      </c>
      <c r="C1149" s="240" t="s">
        <v>3735</v>
      </c>
      <c r="D1149" s="240" t="s">
        <v>8101</v>
      </c>
      <c r="E1149" s="239" t="str">
        <f t="shared" si="17"/>
        <v>22</v>
      </c>
      <c r="F1149" s="240" t="s">
        <v>6029</v>
      </c>
    </row>
    <row r="1150" spans="1:6" x14ac:dyDescent="0.25">
      <c r="A1150" s="242" t="s">
        <v>8102</v>
      </c>
      <c r="B1150" s="239" t="s">
        <v>4605</v>
      </c>
      <c r="C1150" s="239" t="s">
        <v>3735</v>
      </c>
      <c r="D1150" s="239" t="s">
        <v>8103</v>
      </c>
      <c r="E1150" s="239" t="str">
        <f t="shared" si="17"/>
        <v>22</v>
      </c>
      <c r="F1150" s="239" t="s">
        <v>6029</v>
      </c>
    </row>
    <row r="1151" spans="1:6" x14ac:dyDescent="0.25">
      <c r="A1151" s="242" t="s">
        <v>8104</v>
      </c>
      <c r="B1151" s="240" t="s">
        <v>4625</v>
      </c>
      <c r="C1151" s="240" t="s">
        <v>3735</v>
      </c>
      <c r="D1151" s="240" t="s">
        <v>8105</v>
      </c>
      <c r="E1151" s="239" t="str">
        <f t="shared" si="17"/>
        <v>22</v>
      </c>
      <c r="F1151" s="240" t="s">
        <v>6029</v>
      </c>
    </row>
    <row r="1152" spans="1:6" x14ac:dyDescent="0.25">
      <c r="A1152" s="242" t="s">
        <v>8106</v>
      </c>
      <c r="B1152" s="239" t="s">
        <v>4652</v>
      </c>
      <c r="C1152" s="239" t="s">
        <v>3735</v>
      </c>
      <c r="D1152" s="239" t="s">
        <v>8107</v>
      </c>
      <c r="E1152" s="239" t="str">
        <f t="shared" si="17"/>
        <v>22</v>
      </c>
      <c r="F1152" s="239" t="s">
        <v>6029</v>
      </c>
    </row>
    <row r="1153" spans="1:6" x14ac:dyDescent="0.25">
      <c r="A1153" s="242" t="s">
        <v>8108</v>
      </c>
      <c r="B1153" s="240" t="s">
        <v>4675</v>
      </c>
      <c r="C1153" s="240" t="s">
        <v>3735</v>
      </c>
      <c r="D1153" s="240" t="s">
        <v>8109</v>
      </c>
      <c r="E1153" s="239" t="str">
        <f t="shared" si="17"/>
        <v>22</v>
      </c>
      <c r="F1153" s="240" t="s">
        <v>6029</v>
      </c>
    </row>
    <row r="1154" spans="1:6" x14ac:dyDescent="0.25">
      <c r="A1154" s="242" t="s">
        <v>8110</v>
      </c>
      <c r="B1154" s="239" t="s">
        <v>4698</v>
      </c>
      <c r="C1154" s="239" t="s">
        <v>3735</v>
      </c>
      <c r="D1154" s="239" t="s">
        <v>8111</v>
      </c>
      <c r="E1154" s="239" t="str">
        <f t="shared" si="17"/>
        <v>22</v>
      </c>
      <c r="F1154" s="239" t="s">
        <v>6029</v>
      </c>
    </row>
    <row r="1155" spans="1:6" x14ac:dyDescent="0.25">
      <c r="A1155" s="242" t="s">
        <v>8112</v>
      </c>
      <c r="B1155" s="240" t="s">
        <v>4719</v>
      </c>
      <c r="C1155" s="240" t="s">
        <v>3735</v>
      </c>
      <c r="D1155" s="240" t="s">
        <v>8113</v>
      </c>
      <c r="E1155" s="239" t="str">
        <f t="shared" si="17"/>
        <v>22</v>
      </c>
      <c r="F1155" s="240" t="s">
        <v>6029</v>
      </c>
    </row>
    <row r="1156" spans="1:6" x14ac:dyDescent="0.25">
      <c r="A1156" s="242" t="s">
        <v>8114</v>
      </c>
      <c r="B1156" s="239" t="s">
        <v>4743</v>
      </c>
      <c r="C1156" s="239" t="s">
        <v>3735</v>
      </c>
      <c r="D1156" s="239" t="s">
        <v>8115</v>
      </c>
      <c r="E1156" s="239" t="str">
        <f t="shared" si="17"/>
        <v>22</v>
      </c>
      <c r="F1156" s="239" t="s">
        <v>6029</v>
      </c>
    </row>
    <row r="1157" spans="1:6" x14ac:dyDescent="0.25">
      <c r="A1157" s="242" t="s">
        <v>8116</v>
      </c>
      <c r="B1157" s="240" t="s">
        <v>4765</v>
      </c>
      <c r="C1157" s="240" t="s">
        <v>3735</v>
      </c>
      <c r="D1157" s="240" t="s">
        <v>8117</v>
      </c>
      <c r="E1157" s="239" t="str">
        <f t="shared" si="17"/>
        <v>22</v>
      </c>
      <c r="F1157" s="240" t="s">
        <v>6029</v>
      </c>
    </row>
    <row r="1158" spans="1:6" x14ac:dyDescent="0.25">
      <c r="A1158" s="242" t="s">
        <v>8118</v>
      </c>
      <c r="B1158" s="239" t="s">
        <v>4790</v>
      </c>
      <c r="C1158" s="239" t="s">
        <v>3735</v>
      </c>
      <c r="D1158" s="239" t="s">
        <v>8119</v>
      </c>
      <c r="E1158" s="239" t="str">
        <f t="shared" si="17"/>
        <v>22</v>
      </c>
      <c r="F1158" s="239" t="s">
        <v>6029</v>
      </c>
    </row>
    <row r="1159" spans="1:6" x14ac:dyDescent="0.25">
      <c r="A1159" s="242" t="s">
        <v>8120</v>
      </c>
      <c r="B1159" s="240" t="s">
        <v>4810</v>
      </c>
      <c r="C1159" s="240" t="s">
        <v>3735</v>
      </c>
      <c r="D1159" s="240" t="s">
        <v>8121</v>
      </c>
      <c r="E1159" s="239" t="str">
        <f t="shared" si="17"/>
        <v>22</v>
      </c>
      <c r="F1159" s="240" t="s">
        <v>6029</v>
      </c>
    </row>
    <row r="1160" spans="1:6" x14ac:dyDescent="0.25">
      <c r="A1160" s="242" t="s">
        <v>8122</v>
      </c>
      <c r="B1160" s="239" t="s">
        <v>4831</v>
      </c>
      <c r="C1160" s="239" t="s">
        <v>3735</v>
      </c>
      <c r="D1160" s="239" t="s">
        <v>8123</v>
      </c>
      <c r="E1160" s="239" t="str">
        <f t="shared" si="17"/>
        <v>22</v>
      </c>
      <c r="F1160" s="239" t="s">
        <v>6029</v>
      </c>
    </row>
    <row r="1161" spans="1:6" x14ac:dyDescent="0.25">
      <c r="A1161" s="242" t="s">
        <v>8124</v>
      </c>
      <c r="B1161" s="240" t="s">
        <v>4853</v>
      </c>
      <c r="C1161" s="240" t="s">
        <v>3735</v>
      </c>
      <c r="D1161" s="240" t="s">
        <v>8125</v>
      </c>
      <c r="E1161" s="239" t="str">
        <f t="shared" si="17"/>
        <v>22</v>
      </c>
      <c r="F1161" s="240" t="s">
        <v>6029</v>
      </c>
    </row>
    <row r="1162" spans="1:6" x14ac:dyDescent="0.25">
      <c r="A1162" s="242" t="s">
        <v>8126</v>
      </c>
      <c r="B1162" s="239" t="s">
        <v>4871</v>
      </c>
      <c r="C1162" s="239" t="s">
        <v>3735</v>
      </c>
      <c r="D1162" s="239" t="s">
        <v>8127</v>
      </c>
      <c r="E1162" s="239" t="str">
        <f t="shared" si="17"/>
        <v>22</v>
      </c>
      <c r="F1162" s="239" t="s">
        <v>6029</v>
      </c>
    </row>
    <row r="1163" spans="1:6" x14ac:dyDescent="0.25">
      <c r="A1163" s="242" t="s">
        <v>8128</v>
      </c>
      <c r="B1163" s="240" t="s">
        <v>4895</v>
      </c>
      <c r="C1163" s="240" t="s">
        <v>3735</v>
      </c>
      <c r="D1163" s="240" t="s">
        <v>8129</v>
      </c>
      <c r="E1163" s="239" t="str">
        <f t="shared" si="17"/>
        <v>22</v>
      </c>
      <c r="F1163" s="240" t="s">
        <v>6029</v>
      </c>
    </row>
    <row r="1164" spans="1:6" x14ac:dyDescent="0.25">
      <c r="A1164" s="242" t="s">
        <v>8130</v>
      </c>
      <c r="B1164" s="239" t="s">
        <v>4914</v>
      </c>
      <c r="C1164" s="239" t="s">
        <v>3735</v>
      </c>
      <c r="D1164" s="239" t="s">
        <v>8131</v>
      </c>
      <c r="E1164" s="239" t="str">
        <f t="shared" ref="E1164:E1227" si="18">LEFT(A1164, 2)</f>
        <v>22</v>
      </c>
      <c r="F1164" s="239" t="s">
        <v>6029</v>
      </c>
    </row>
    <row r="1165" spans="1:6" x14ac:dyDescent="0.25">
      <c r="A1165" s="242" t="s">
        <v>8132</v>
      </c>
      <c r="B1165" s="240" t="s">
        <v>4936</v>
      </c>
      <c r="C1165" s="240" t="s">
        <v>3735</v>
      </c>
      <c r="D1165" s="240" t="s">
        <v>8133</v>
      </c>
      <c r="E1165" s="239" t="str">
        <f t="shared" si="18"/>
        <v>22</v>
      </c>
      <c r="F1165" s="240" t="s">
        <v>6029</v>
      </c>
    </row>
    <row r="1166" spans="1:6" x14ac:dyDescent="0.25">
      <c r="A1166" s="242" t="s">
        <v>8134</v>
      </c>
      <c r="B1166" s="239" t="s">
        <v>4952</v>
      </c>
      <c r="C1166" s="239" t="s">
        <v>3735</v>
      </c>
      <c r="D1166" s="239" t="s">
        <v>8135</v>
      </c>
      <c r="E1166" s="239" t="str">
        <f t="shared" si="18"/>
        <v>22</v>
      </c>
      <c r="F1166" s="239" t="s">
        <v>6029</v>
      </c>
    </row>
    <row r="1167" spans="1:6" x14ac:dyDescent="0.25">
      <c r="A1167" s="242" t="s">
        <v>8136</v>
      </c>
      <c r="B1167" s="240" t="s">
        <v>4973</v>
      </c>
      <c r="C1167" s="240" t="s">
        <v>3735</v>
      </c>
      <c r="D1167" s="240" t="s">
        <v>8137</v>
      </c>
      <c r="E1167" s="239" t="str">
        <f t="shared" si="18"/>
        <v>22</v>
      </c>
      <c r="F1167" s="240" t="s">
        <v>6029</v>
      </c>
    </row>
    <row r="1168" spans="1:6" x14ac:dyDescent="0.25">
      <c r="A1168" s="242" t="s">
        <v>8138</v>
      </c>
      <c r="B1168" s="239" t="s">
        <v>4993</v>
      </c>
      <c r="C1168" s="239" t="s">
        <v>3735</v>
      </c>
      <c r="D1168" s="239" t="s">
        <v>8139</v>
      </c>
      <c r="E1168" s="239" t="str">
        <f t="shared" si="18"/>
        <v>22</v>
      </c>
      <c r="F1168" s="239" t="s">
        <v>6029</v>
      </c>
    </row>
    <row r="1169" spans="1:6" x14ac:dyDescent="0.25">
      <c r="A1169" s="242" t="s">
        <v>8140</v>
      </c>
      <c r="B1169" s="240" t="s">
        <v>5011</v>
      </c>
      <c r="C1169" s="240" t="s">
        <v>3735</v>
      </c>
      <c r="D1169" s="240" t="s">
        <v>8141</v>
      </c>
      <c r="E1169" s="239" t="str">
        <f t="shared" si="18"/>
        <v>22</v>
      </c>
      <c r="F1169" s="240" t="s">
        <v>6029</v>
      </c>
    </row>
    <row r="1170" spans="1:6" x14ac:dyDescent="0.25">
      <c r="A1170" s="242" t="s">
        <v>8142</v>
      </c>
      <c r="B1170" s="239" t="s">
        <v>5028</v>
      </c>
      <c r="C1170" s="239" t="s">
        <v>3735</v>
      </c>
      <c r="D1170" s="239" t="s">
        <v>8143</v>
      </c>
      <c r="E1170" s="239" t="str">
        <f t="shared" si="18"/>
        <v>22</v>
      </c>
      <c r="F1170" s="239" t="s">
        <v>6029</v>
      </c>
    </row>
    <row r="1171" spans="1:6" x14ac:dyDescent="0.25">
      <c r="A1171" s="242" t="s">
        <v>8144</v>
      </c>
      <c r="B1171" s="240" t="s">
        <v>5046</v>
      </c>
      <c r="C1171" s="240" t="s">
        <v>3735</v>
      </c>
      <c r="D1171" s="240" t="s">
        <v>8145</v>
      </c>
      <c r="E1171" s="239" t="str">
        <f t="shared" si="18"/>
        <v>22</v>
      </c>
      <c r="F1171" s="240" t="s">
        <v>6029</v>
      </c>
    </row>
    <row r="1172" spans="1:6" x14ac:dyDescent="0.25">
      <c r="A1172" s="242" t="s">
        <v>8146</v>
      </c>
      <c r="B1172" s="239" t="s">
        <v>5067</v>
      </c>
      <c r="C1172" s="239" t="s">
        <v>3735</v>
      </c>
      <c r="D1172" s="239" t="s">
        <v>8147</v>
      </c>
      <c r="E1172" s="239" t="str">
        <f t="shared" si="18"/>
        <v>22</v>
      </c>
      <c r="F1172" s="239" t="s">
        <v>6029</v>
      </c>
    </row>
    <row r="1173" spans="1:6" x14ac:dyDescent="0.25">
      <c r="A1173" s="242" t="s">
        <v>8148</v>
      </c>
      <c r="B1173" s="240" t="s">
        <v>5083</v>
      </c>
      <c r="C1173" s="240" t="s">
        <v>3735</v>
      </c>
      <c r="D1173" s="240" t="s">
        <v>8149</v>
      </c>
      <c r="E1173" s="239" t="str">
        <f t="shared" si="18"/>
        <v>22</v>
      </c>
      <c r="F1173" s="240" t="s">
        <v>6029</v>
      </c>
    </row>
    <row r="1174" spans="1:6" x14ac:dyDescent="0.25">
      <c r="A1174" s="242" t="s">
        <v>8150</v>
      </c>
      <c r="B1174" s="239" t="s">
        <v>5100</v>
      </c>
      <c r="C1174" s="239" t="s">
        <v>3735</v>
      </c>
      <c r="D1174" s="239" t="s">
        <v>8151</v>
      </c>
      <c r="E1174" s="239" t="str">
        <f t="shared" si="18"/>
        <v>22</v>
      </c>
      <c r="F1174" s="239" t="s">
        <v>6029</v>
      </c>
    </row>
    <row r="1175" spans="1:6" x14ac:dyDescent="0.25">
      <c r="A1175" s="242" t="s">
        <v>8152</v>
      </c>
      <c r="B1175" s="240" t="s">
        <v>5121</v>
      </c>
      <c r="C1175" s="240" t="s">
        <v>3735</v>
      </c>
      <c r="D1175" s="240" t="s">
        <v>8153</v>
      </c>
      <c r="E1175" s="239" t="str">
        <f t="shared" si="18"/>
        <v>22</v>
      </c>
      <c r="F1175" s="240" t="s">
        <v>6029</v>
      </c>
    </row>
    <row r="1176" spans="1:6" x14ac:dyDescent="0.25">
      <c r="A1176" s="242" t="s">
        <v>8154</v>
      </c>
      <c r="B1176" s="239" t="s">
        <v>5140</v>
      </c>
      <c r="C1176" s="239" t="s">
        <v>3735</v>
      </c>
      <c r="D1176" s="239" t="s">
        <v>8155</v>
      </c>
      <c r="E1176" s="239" t="str">
        <f t="shared" si="18"/>
        <v>22</v>
      </c>
      <c r="F1176" s="239" t="s">
        <v>6029</v>
      </c>
    </row>
    <row r="1177" spans="1:6" x14ac:dyDescent="0.25">
      <c r="A1177" s="242" t="s">
        <v>8156</v>
      </c>
      <c r="B1177" s="240" t="s">
        <v>5159</v>
      </c>
      <c r="C1177" s="240" t="s">
        <v>3735</v>
      </c>
      <c r="D1177" s="240" t="s">
        <v>8157</v>
      </c>
      <c r="E1177" s="239" t="str">
        <f t="shared" si="18"/>
        <v>22</v>
      </c>
      <c r="F1177" s="240" t="s">
        <v>6029</v>
      </c>
    </row>
    <row r="1178" spans="1:6" x14ac:dyDescent="0.25">
      <c r="A1178" s="242" t="s">
        <v>8158</v>
      </c>
      <c r="B1178" s="239" t="s">
        <v>5176</v>
      </c>
      <c r="C1178" s="239" t="s">
        <v>3735</v>
      </c>
      <c r="D1178" s="239" t="s">
        <v>8159</v>
      </c>
      <c r="E1178" s="239" t="str">
        <f t="shared" si="18"/>
        <v>22</v>
      </c>
      <c r="F1178" s="239" t="s">
        <v>6029</v>
      </c>
    </row>
    <row r="1179" spans="1:6" x14ac:dyDescent="0.25">
      <c r="A1179" s="242" t="s">
        <v>8160</v>
      </c>
      <c r="B1179" s="240" t="s">
        <v>5195</v>
      </c>
      <c r="C1179" s="240" t="s">
        <v>3735</v>
      </c>
      <c r="D1179" s="240" t="s">
        <v>8161</v>
      </c>
      <c r="E1179" s="239" t="str">
        <f t="shared" si="18"/>
        <v>22</v>
      </c>
      <c r="F1179" s="240" t="s">
        <v>6029</v>
      </c>
    </row>
    <row r="1180" spans="1:6" x14ac:dyDescent="0.25">
      <c r="A1180" s="242" t="s">
        <v>8162</v>
      </c>
      <c r="B1180" s="239" t="s">
        <v>5216</v>
      </c>
      <c r="C1180" s="239" t="s">
        <v>3735</v>
      </c>
      <c r="D1180" s="239" t="s">
        <v>8163</v>
      </c>
      <c r="E1180" s="239" t="str">
        <f t="shared" si="18"/>
        <v>22</v>
      </c>
      <c r="F1180" s="239" t="s">
        <v>6029</v>
      </c>
    </row>
    <row r="1181" spans="1:6" x14ac:dyDescent="0.25">
      <c r="A1181" s="242" t="s">
        <v>8164</v>
      </c>
      <c r="B1181" s="240" t="s">
        <v>5234</v>
      </c>
      <c r="C1181" s="240" t="s">
        <v>3735</v>
      </c>
      <c r="D1181" s="240" t="s">
        <v>8165</v>
      </c>
      <c r="E1181" s="239" t="str">
        <f t="shared" si="18"/>
        <v>22</v>
      </c>
      <c r="F1181" s="240" t="s">
        <v>6029</v>
      </c>
    </row>
    <row r="1182" spans="1:6" x14ac:dyDescent="0.25">
      <c r="A1182" s="242" t="s">
        <v>8166</v>
      </c>
      <c r="B1182" s="239" t="s">
        <v>5248</v>
      </c>
      <c r="C1182" s="239" t="s">
        <v>3735</v>
      </c>
      <c r="D1182" s="239" t="s">
        <v>8167</v>
      </c>
      <c r="E1182" s="239" t="str">
        <f t="shared" si="18"/>
        <v>22</v>
      </c>
      <c r="F1182" s="239" t="s">
        <v>6029</v>
      </c>
    </row>
    <row r="1183" spans="1:6" x14ac:dyDescent="0.25">
      <c r="A1183" s="242" t="s">
        <v>8168</v>
      </c>
      <c r="B1183" s="240" t="s">
        <v>5259</v>
      </c>
      <c r="C1183" s="240" t="s">
        <v>3735</v>
      </c>
      <c r="D1183" s="240" t="s">
        <v>8169</v>
      </c>
      <c r="E1183" s="239" t="str">
        <f t="shared" si="18"/>
        <v>22</v>
      </c>
      <c r="F1183" s="240" t="s">
        <v>6029</v>
      </c>
    </row>
    <row r="1184" spans="1:6" x14ac:dyDescent="0.25">
      <c r="A1184" s="242" t="s">
        <v>8170</v>
      </c>
      <c r="B1184" s="239" t="s">
        <v>5274</v>
      </c>
      <c r="C1184" s="239" t="s">
        <v>3735</v>
      </c>
      <c r="D1184" s="239" t="s">
        <v>8171</v>
      </c>
      <c r="E1184" s="239" t="str">
        <f t="shared" si="18"/>
        <v>22</v>
      </c>
      <c r="F1184" s="239" t="s">
        <v>6029</v>
      </c>
    </row>
    <row r="1185" spans="1:6" x14ac:dyDescent="0.25">
      <c r="A1185" s="242" t="s">
        <v>8172</v>
      </c>
      <c r="B1185" s="240" t="s">
        <v>5286</v>
      </c>
      <c r="C1185" s="240" t="s">
        <v>3735</v>
      </c>
      <c r="D1185" s="240" t="s">
        <v>8173</v>
      </c>
      <c r="E1185" s="239" t="str">
        <f t="shared" si="18"/>
        <v>22</v>
      </c>
      <c r="F1185" s="240" t="s">
        <v>6029</v>
      </c>
    </row>
    <row r="1186" spans="1:6" x14ac:dyDescent="0.25">
      <c r="A1186" s="242" t="s">
        <v>8174</v>
      </c>
      <c r="B1186" s="239" t="s">
        <v>5301</v>
      </c>
      <c r="C1186" s="239" t="s">
        <v>3735</v>
      </c>
      <c r="D1186" s="239" t="s">
        <v>8175</v>
      </c>
      <c r="E1186" s="239" t="str">
        <f t="shared" si="18"/>
        <v>22</v>
      </c>
      <c r="F1186" s="239" t="s">
        <v>6029</v>
      </c>
    </row>
    <row r="1187" spans="1:6" x14ac:dyDescent="0.25">
      <c r="A1187" s="242" t="s">
        <v>8176</v>
      </c>
      <c r="B1187" s="240" t="s">
        <v>5316</v>
      </c>
      <c r="C1187" s="240" t="s">
        <v>3735</v>
      </c>
      <c r="D1187" s="240" t="s">
        <v>8177</v>
      </c>
      <c r="E1187" s="239" t="str">
        <f t="shared" si="18"/>
        <v>22</v>
      </c>
      <c r="F1187" s="240" t="s">
        <v>6029</v>
      </c>
    </row>
    <row r="1188" spans="1:6" x14ac:dyDescent="0.25">
      <c r="A1188" s="242" t="s">
        <v>8178</v>
      </c>
      <c r="B1188" s="239" t="s">
        <v>5331</v>
      </c>
      <c r="C1188" s="239" t="s">
        <v>3735</v>
      </c>
      <c r="D1188" s="239" t="s">
        <v>8179</v>
      </c>
      <c r="E1188" s="239" t="str">
        <f t="shared" si="18"/>
        <v>22</v>
      </c>
      <c r="F1188" s="239" t="s">
        <v>6029</v>
      </c>
    </row>
    <row r="1189" spans="1:6" x14ac:dyDescent="0.25">
      <c r="A1189" s="242" t="s">
        <v>8180</v>
      </c>
      <c r="B1189" s="240" t="s">
        <v>5348</v>
      </c>
      <c r="C1189" s="240" t="s">
        <v>3735</v>
      </c>
      <c r="D1189" s="240" t="s">
        <v>8181</v>
      </c>
      <c r="E1189" s="239" t="str">
        <f t="shared" si="18"/>
        <v>22</v>
      </c>
      <c r="F1189" s="240" t="s">
        <v>6029</v>
      </c>
    </row>
    <row r="1190" spans="1:6" x14ac:dyDescent="0.25">
      <c r="A1190" s="242" t="s">
        <v>8182</v>
      </c>
      <c r="B1190" s="239" t="s">
        <v>3833</v>
      </c>
      <c r="C1190" s="239" t="s">
        <v>3742</v>
      </c>
      <c r="D1190" s="239" t="s">
        <v>8183</v>
      </c>
      <c r="E1190" s="239" t="str">
        <f t="shared" si="18"/>
        <v>23</v>
      </c>
      <c r="F1190" s="239" t="s">
        <v>6424</v>
      </c>
    </row>
    <row r="1191" spans="1:6" x14ac:dyDescent="0.25">
      <c r="A1191" s="242" t="s">
        <v>8184</v>
      </c>
      <c r="B1191" s="240" t="s">
        <v>3870</v>
      </c>
      <c r="C1191" s="240" t="s">
        <v>3742</v>
      </c>
      <c r="D1191" s="240" t="s">
        <v>8185</v>
      </c>
      <c r="E1191" s="239" t="str">
        <f t="shared" si="18"/>
        <v>23</v>
      </c>
      <c r="F1191" s="240" t="s">
        <v>6424</v>
      </c>
    </row>
    <row r="1192" spans="1:6" x14ac:dyDescent="0.25">
      <c r="A1192" s="242" t="s">
        <v>8186</v>
      </c>
      <c r="B1192" s="239" t="s">
        <v>3917</v>
      </c>
      <c r="C1192" s="239" t="s">
        <v>3742</v>
      </c>
      <c r="D1192" s="239" t="s">
        <v>8187</v>
      </c>
      <c r="E1192" s="239" t="str">
        <f t="shared" si="18"/>
        <v>23</v>
      </c>
      <c r="F1192" s="239" t="s">
        <v>6424</v>
      </c>
    </row>
    <row r="1193" spans="1:6" x14ac:dyDescent="0.25">
      <c r="A1193" s="242" t="s">
        <v>8188</v>
      </c>
      <c r="B1193" s="240" t="s">
        <v>3960</v>
      </c>
      <c r="C1193" s="240" t="s">
        <v>3742</v>
      </c>
      <c r="D1193" s="240" t="s">
        <v>8189</v>
      </c>
      <c r="E1193" s="239" t="str">
        <f t="shared" si="18"/>
        <v>23</v>
      </c>
      <c r="F1193" s="240" t="s">
        <v>6424</v>
      </c>
    </row>
    <row r="1194" spans="1:6" x14ac:dyDescent="0.25">
      <c r="A1194" s="242" t="s">
        <v>8190</v>
      </c>
      <c r="B1194" s="239" t="s">
        <v>4006</v>
      </c>
      <c r="C1194" s="239" t="s">
        <v>3742</v>
      </c>
      <c r="D1194" s="239" t="s">
        <v>8191</v>
      </c>
      <c r="E1194" s="239" t="str">
        <f t="shared" si="18"/>
        <v>23</v>
      </c>
      <c r="F1194" s="239" t="s">
        <v>6424</v>
      </c>
    </row>
    <row r="1195" spans="1:6" x14ac:dyDescent="0.25">
      <c r="A1195" s="242" t="s">
        <v>8192</v>
      </c>
      <c r="B1195" s="240" t="s">
        <v>4046</v>
      </c>
      <c r="C1195" s="240" t="s">
        <v>3742</v>
      </c>
      <c r="D1195" s="240" t="s">
        <v>8193</v>
      </c>
      <c r="E1195" s="239" t="str">
        <f t="shared" si="18"/>
        <v>23</v>
      </c>
      <c r="F1195" s="240" t="s">
        <v>6424</v>
      </c>
    </row>
    <row r="1196" spans="1:6" x14ac:dyDescent="0.25">
      <c r="A1196" s="242" t="s">
        <v>8194</v>
      </c>
      <c r="B1196" s="239" t="s">
        <v>4077</v>
      </c>
      <c r="C1196" s="239" t="s">
        <v>3742</v>
      </c>
      <c r="D1196" s="239" t="s">
        <v>8195</v>
      </c>
      <c r="E1196" s="239" t="str">
        <f t="shared" si="18"/>
        <v>23</v>
      </c>
      <c r="F1196" s="239" t="s">
        <v>6424</v>
      </c>
    </row>
    <row r="1197" spans="1:6" x14ac:dyDescent="0.25">
      <c r="A1197" s="242" t="s">
        <v>8196</v>
      </c>
      <c r="B1197" s="240" t="s">
        <v>4111</v>
      </c>
      <c r="C1197" s="240" t="s">
        <v>3742</v>
      </c>
      <c r="D1197" s="240" t="s">
        <v>8197</v>
      </c>
      <c r="E1197" s="239" t="str">
        <f t="shared" si="18"/>
        <v>23</v>
      </c>
      <c r="F1197" s="240" t="s">
        <v>6424</v>
      </c>
    </row>
    <row r="1198" spans="1:6" x14ac:dyDescent="0.25">
      <c r="A1198" s="242" t="s">
        <v>8198</v>
      </c>
      <c r="B1198" s="239" t="s">
        <v>4148</v>
      </c>
      <c r="C1198" s="239" t="s">
        <v>3742</v>
      </c>
      <c r="D1198" s="239" t="s">
        <v>8199</v>
      </c>
      <c r="E1198" s="239" t="str">
        <f t="shared" si="18"/>
        <v>23</v>
      </c>
      <c r="F1198" s="239" t="s">
        <v>6424</v>
      </c>
    </row>
    <row r="1199" spans="1:6" x14ac:dyDescent="0.25">
      <c r="A1199" s="242" t="s">
        <v>8200</v>
      </c>
      <c r="B1199" s="240" t="s">
        <v>4181</v>
      </c>
      <c r="C1199" s="240" t="s">
        <v>3742</v>
      </c>
      <c r="D1199" s="240" t="s">
        <v>8201</v>
      </c>
      <c r="E1199" s="239" t="str">
        <f t="shared" si="18"/>
        <v>23</v>
      </c>
      <c r="F1199" s="240" t="s">
        <v>6424</v>
      </c>
    </row>
    <row r="1200" spans="1:6" x14ac:dyDescent="0.25">
      <c r="A1200" s="242" t="s">
        <v>8202</v>
      </c>
      <c r="B1200" s="239" t="s">
        <v>4215</v>
      </c>
      <c r="C1200" s="239" t="s">
        <v>3742</v>
      </c>
      <c r="D1200" s="239" t="s">
        <v>8203</v>
      </c>
      <c r="E1200" s="239" t="str">
        <f t="shared" si="18"/>
        <v>23</v>
      </c>
      <c r="F1200" s="239" t="s">
        <v>6424</v>
      </c>
    </row>
    <row r="1201" spans="1:6" x14ac:dyDescent="0.25">
      <c r="A1201" s="242" t="s">
        <v>8204</v>
      </c>
      <c r="B1201" s="240" t="s">
        <v>4245</v>
      </c>
      <c r="C1201" s="240" t="s">
        <v>3742</v>
      </c>
      <c r="D1201" s="240" t="s">
        <v>8205</v>
      </c>
      <c r="E1201" s="239" t="str">
        <f t="shared" si="18"/>
        <v>23</v>
      </c>
      <c r="F1201" s="240" t="s">
        <v>6424</v>
      </c>
    </row>
    <row r="1202" spans="1:6" x14ac:dyDescent="0.25">
      <c r="A1202" s="242" t="s">
        <v>8206</v>
      </c>
      <c r="B1202" s="239" t="s">
        <v>4272</v>
      </c>
      <c r="C1202" s="239" t="s">
        <v>3742</v>
      </c>
      <c r="D1202" s="239" t="s">
        <v>8207</v>
      </c>
      <c r="E1202" s="239" t="str">
        <f t="shared" si="18"/>
        <v>23</v>
      </c>
      <c r="F1202" s="239" t="s">
        <v>6424</v>
      </c>
    </row>
    <row r="1203" spans="1:6" x14ac:dyDescent="0.25">
      <c r="A1203" s="242" t="s">
        <v>8208</v>
      </c>
      <c r="B1203" s="240" t="s">
        <v>4306</v>
      </c>
      <c r="C1203" s="240" t="s">
        <v>3742</v>
      </c>
      <c r="D1203" s="240" t="s">
        <v>8209</v>
      </c>
      <c r="E1203" s="239" t="str">
        <f t="shared" si="18"/>
        <v>23</v>
      </c>
      <c r="F1203" s="240" t="s">
        <v>6424</v>
      </c>
    </row>
    <row r="1204" spans="1:6" x14ac:dyDescent="0.25">
      <c r="A1204" s="242" t="s">
        <v>8210</v>
      </c>
      <c r="B1204" s="239" t="s">
        <v>4021</v>
      </c>
      <c r="C1204" s="239" t="s">
        <v>3742</v>
      </c>
      <c r="D1204" s="239" t="s">
        <v>8211</v>
      </c>
      <c r="E1204" s="239" t="str">
        <f t="shared" si="18"/>
        <v>23</v>
      </c>
      <c r="F1204" s="239" t="s">
        <v>6424</v>
      </c>
    </row>
    <row r="1205" spans="1:6" x14ac:dyDescent="0.25">
      <c r="A1205" s="242" t="s">
        <v>8212</v>
      </c>
      <c r="B1205" s="240" t="s">
        <v>4373</v>
      </c>
      <c r="C1205" s="240" t="s">
        <v>3742</v>
      </c>
      <c r="D1205" s="240" t="s">
        <v>8213</v>
      </c>
      <c r="E1205" s="239" t="str">
        <f t="shared" si="18"/>
        <v>23</v>
      </c>
      <c r="F1205" s="240" t="s">
        <v>6424</v>
      </c>
    </row>
    <row r="1206" spans="1:6" x14ac:dyDescent="0.25">
      <c r="A1206" s="242" t="s">
        <v>8214</v>
      </c>
      <c r="B1206" s="239" t="s">
        <v>3834</v>
      </c>
      <c r="C1206" s="239" t="s">
        <v>3740</v>
      </c>
      <c r="D1206" s="239" t="s">
        <v>8215</v>
      </c>
      <c r="E1206" s="239" t="str">
        <f t="shared" si="18"/>
        <v>24</v>
      </c>
      <c r="F1206" s="239" t="s">
        <v>6459</v>
      </c>
    </row>
    <row r="1207" spans="1:6" x14ac:dyDescent="0.25">
      <c r="A1207" s="242" t="s">
        <v>8216</v>
      </c>
      <c r="B1207" s="240" t="s">
        <v>3871</v>
      </c>
      <c r="C1207" s="240" t="s">
        <v>3740</v>
      </c>
      <c r="D1207" s="240" t="s">
        <v>8217</v>
      </c>
      <c r="E1207" s="239" t="str">
        <f t="shared" si="18"/>
        <v>24</v>
      </c>
      <c r="F1207" s="240" t="s">
        <v>6459</v>
      </c>
    </row>
    <row r="1208" spans="1:6" x14ac:dyDescent="0.25">
      <c r="A1208" s="242" t="s">
        <v>8218</v>
      </c>
      <c r="B1208" s="239" t="s">
        <v>3918</v>
      </c>
      <c r="C1208" s="239" t="s">
        <v>3740</v>
      </c>
      <c r="D1208" s="239" t="s">
        <v>8219</v>
      </c>
      <c r="E1208" s="239" t="str">
        <f t="shared" si="18"/>
        <v>24</v>
      </c>
      <c r="F1208" s="239" t="s">
        <v>6459</v>
      </c>
    </row>
    <row r="1209" spans="1:6" x14ac:dyDescent="0.25">
      <c r="A1209" s="242" t="s">
        <v>8220</v>
      </c>
      <c r="B1209" s="240" t="s">
        <v>3961</v>
      </c>
      <c r="C1209" s="240" t="s">
        <v>3740</v>
      </c>
      <c r="D1209" s="240" t="s">
        <v>8221</v>
      </c>
      <c r="E1209" s="239" t="str">
        <f t="shared" si="18"/>
        <v>24</v>
      </c>
      <c r="F1209" s="240" t="s">
        <v>6459</v>
      </c>
    </row>
    <row r="1210" spans="1:6" x14ac:dyDescent="0.25">
      <c r="A1210" s="242" t="s">
        <v>8222</v>
      </c>
      <c r="B1210" s="239" t="s">
        <v>4007</v>
      </c>
      <c r="C1210" s="239" t="s">
        <v>3740</v>
      </c>
      <c r="D1210" s="239" t="s">
        <v>8223</v>
      </c>
      <c r="E1210" s="239" t="str">
        <f t="shared" si="18"/>
        <v>24</v>
      </c>
      <c r="F1210" s="239" t="s">
        <v>6459</v>
      </c>
    </row>
    <row r="1211" spans="1:6" x14ac:dyDescent="0.25">
      <c r="A1211" s="242" t="s">
        <v>8224</v>
      </c>
      <c r="B1211" s="240" t="s">
        <v>3880</v>
      </c>
      <c r="C1211" s="240" t="s">
        <v>3740</v>
      </c>
      <c r="D1211" s="240" t="s">
        <v>8225</v>
      </c>
      <c r="E1211" s="239" t="str">
        <f t="shared" si="18"/>
        <v>24</v>
      </c>
      <c r="F1211" s="240" t="s">
        <v>6459</v>
      </c>
    </row>
    <row r="1212" spans="1:6" x14ac:dyDescent="0.25">
      <c r="A1212" s="242" t="s">
        <v>8226</v>
      </c>
      <c r="B1212" s="239" t="s">
        <v>4078</v>
      </c>
      <c r="C1212" s="239" t="s">
        <v>3740</v>
      </c>
      <c r="D1212" s="239" t="s">
        <v>8227</v>
      </c>
      <c r="E1212" s="239" t="str">
        <f t="shared" si="18"/>
        <v>24</v>
      </c>
      <c r="F1212" s="239" t="s">
        <v>6459</v>
      </c>
    </row>
    <row r="1213" spans="1:6" x14ac:dyDescent="0.25">
      <c r="A1213" s="242" t="s">
        <v>8228</v>
      </c>
      <c r="B1213" s="240" t="s">
        <v>4112</v>
      </c>
      <c r="C1213" s="240" t="s">
        <v>3740</v>
      </c>
      <c r="D1213" s="240" t="s">
        <v>8229</v>
      </c>
      <c r="E1213" s="239" t="str">
        <f t="shared" si="18"/>
        <v>24</v>
      </c>
      <c r="F1213" s="240" t="s">
        <v>6459</v>
      </c>
    </row>
    <row r="1214" spans="1:6" x14ac:dyDescent="0.25">
      <c r="A1214" s="242" t="s">
        <v>8230</v>
      </c>
      <c r="B1214" s="239" t="s">
        <v>4149</v>
      </c>
      <c r="C1214" s="239" t="s">
        <v>3740</v>
      </c>
      <c r="D1214" s="239" t="s">
        <v>8231</v>
      </c>
      <c r="E1214" s="239" t="str">
        <f t="shared" si="18"/>
        <v>24</v>
      </c>
      <c r="F1214" s="239" t="s">
        <v>6459</v>
      </c>
    </row>
    <row r="1215" spans="1:6" x14ac:dyDescent="0.25">
      <c r="A1215" s="242" t="s">
        <v>8232</v>
      </c>
      <c r="B1215" s="240" t="s">
        <v>4182</v>
      </c>
      <c r="C1215" s="240" t="s">
        <v>3740</v>
      </c>
      <c r="D1215" s="240" t="s">
        <v>8233</v>
      </c>
      <c r="E1215" s="239" t="str">
        <f t="shared" si="18"/>
        <v>24</v>
      </c>
      <c r="F1215" s="240" t="s">
        <v>6459</v>
      </c>
    </row>
    <row r="1216" spans="1:6" x14ac:dyDescent="0.25">
      <c r="A1216" s="242" t="s">
        <v>8234</v>
      </c>
      <c r="B1216" s="239" t="s">
        <v>4216</v>
      </c>
      <c r="C1216" s="239" t="s">
        <v>3740</v>
      </c>
      <c r="D1216" s="239" t="s">
        <v>8235</v>
      </c>
      <c r="E1216" s="239" t="str">
        <f t="shared" si="18"/>
        <v>24</v>
      </c>
      <c r="F1216" s="239" t="s">
        <v>6459</v>
      </c>
    </row>
    <row r="1217" spans="1:6" x14ac:dyDescent="0.25">
      <c r="A1217" s="242" t="s">
        <v>8236</v>
      </c>
      <c r="B1217" s="240" t="s">
        <v>4246</v>
      </c>
      <c r="C1217" s="240" t="s">
        <v>3740</v>
      </c>
      <c r="D1217" s="240" t="s">
        <v>8237</v>
      </c>
      <c r="E1217" s="239" t="str">
        <f t="shared" si="18"/>
        <v>24</v>
      </c>
      <c r="F1217" s="240" t="s">
        <v>6459</v>
      </c>
    </row>
    <row r="1218" spans="1:6" x14ac:dyDescent="0.25">
      <c r="A1218" s="242" t="s">
        <v>8238</v>
      </c>
      <c r="B1218" s="239" t="s">
        <v>4273</v>
      </c>
      <c r="C1218" s="239" t="s">
        <v>3740</v>
      </c>
      <c r="D1218" s="239" t="s">
        <v>8239</v>
      </c>
      <c r="E1218" s="239" t="str">
        <f t="shared" si="18"/>
        <v>24</v>
      </c>
      <c r="F1218" s="239" t="s">
        <v>6459</v>
      </c>
    </row>
    <row r="1219" spans="1:6" x14ac:dyDescent="0.25">
      <c r="A1219" s="242" t="s">
        <v>8240</v>
      </c>
      <c r="B1219" s="240" t="s">
        <v>3825</v>
      </c>
      <c r="C1219" s="240" t="s">
        <v>3740</v>
      </c>
      <c r="D1219" s="240" t="s">
        <v>8241</v>
      </c>
      <c r="E1219" s="239" t="str">
        <f t="shared" si="18"/>
        <v>24</v>
      </c>
      <c r="F1219" s="240" t="s">
        <v>6459</v>
      </c>
    </row>
    <row r="1220" spans="1:6" x14ac:dyDescent="0.25">
      <c r="A1220" s="242" t="s">
        <v>8242</v>
      </c>
      <c r="B1220" s="239" t="s">
        <v>4338</v>
      </c>
      <c r="C1220" s="239" t="s">
        <v>3740</v>
      </c>
      <c r="D1220" s="239" t="s">
        <v>8243</v>
      </c>
      <c r="E1220" s="239" t="str">
        <f t="shared" si="18"/>
        <v>24</v>
      </c>
      <c r="F1220" s="239" t="s">
        <v>6459</v>
      </c>
    </row>
    <row r="1221" spans="1:6" x14ac:dyDescent="0.25">
      <c r="A1221" s="242" t="s">
        <v>8244</v>
      </c>
      <c r="B1221" s="240" t="s">
        <v>4374</v>
      </c>
      <c r="C1221" s="240" t="s">
        <v>3740</v>
      </c>
      <c r="D1221" s="240" t="s">
        <v>8245</v>
      </c>
      <c r="E1221" s="239" t="str">
        <f t="shared" si="18"/>
        <v>24</v>
      </c>
      <c r="F1221" s="240" t="s">
        <v>6459</v>
      </c>
    </row>
    <row r="1222" spans="1:6" x14ac:dyDescent="0.25">
      <c r="A1222" s="242" t="s">
        <v>8246</v>
      </c>
      <c r="B1222" s="239" t="s">
        <v>4403</v>
      </c>
      <c r="C1222" s="239" t="s">
        <v>3740</v>
      </c>
      <c r="D1222" s="239" t="s">
        <v>8247</v>
      </c>
      <c r="E1222" s="239" t="str">
        <f t="shared" si="18"/>
        <v>24</v>
      </c>
      <c r="F1222" s="239" t="s">
        <v>6459</v>
      </c>
    </row>
    <row r="1223" spans="1:6" x14ac:dyDescent="0.25">
      <c r="A1223" s="242" t="s">
        <v>8248</v>
      </c>
      <c r="B1223" s="240" t="s">
        <v>4431</v>
      </c>
      <c r="C1223" s="240" t="s">
        <v>3740</v>
      </c>
      <c r="D1223" s="240" t="s">
        <v>8249</v>
      </c>
      <c r="E1223" s="239" t="str">
        <f t="shared" si="18"/>
        <v>24</v>
      </c>
      <c r="F1223" s="240" t="s">
        <v>6459</v>
      </c>
    </row>
    <row r="1224" spans="1:6" x14ac:dyDescent="0.25">
      <c r="A1224" s="242" t="s">
        <v>8250</v>
      </c>
      <c r="B1224" s="239" t="s">
        <v>4272</v>
      </c>
      <c r="C1224" s="239" t="s">
        <v>3740</v>
      </c>
      <c r="D1224" s="239" t="s">
        <v>8251</v>
      </c>
      <c r="E1224" s="239" t="str">
        <f t="shared" si="18"/>
        <v>24</v>
      </c>
      <c r="F1224" s="239" t="s">
        <v>6459</v>
      </c>
    </row>
    <row r="1225" spans="1:6" x14ac:dyDescent="0.25">
      <c r="A1225" s="242" t="s">
        <v>8252</v>
      </c>
      <c r="B1225" s="240" t="s">
        <v>4483</v>
      </c>
      <c r="C1225" s="240" t="s">
        <v>3740</v>
      </c>
      <c r="D1225" s="240" t="s">
        <v>8253</v>
      </c>
      <c r="E1225" s="239" t="str">
        <f t="shared" si="18"/>
        <v>24</v>
      </c>
      <c r="F1225" s="240" t="s">
        <v>6459</v>
      </c>
    </row>
    <row r="1226" spans="1:6" x14ac:dyDescent="0.25">
      <c r="A1226" s="242" t="s">
        <v>8254</v>
      </c>
      <c r="B1226" s="239" t="s">
        <v>4021</v>
      </c>
      <c r="C1226" s="239" t="s">
        <v>3740</v>
      </c>
      <c r="D1226" s="239" t="s">
        <v>8255</v>
      </c>
      <c r="E1226" s="239" t="str">
        <f t="shared" si="18"/>
        <v>24</v>
      </c>
      <c r="F1226" s="239" t="s">
        <v>6459</v>
      </c>
    </row>
    <row r="1227" spans="1:6" x14ac:dyDescent="0.25">
      <c r="A1227" s="242" t="s">
        <v>8256</v>
      </c>
      <c r="B1227" s="240" t="s">
        <v>4534</v>
      </c>
      <c r="C1227" s="240" t="s">
        <v>3740</v>
      </c>
      <c r="D1227" s="240" t="s">
        <v>8257</v>
      </c>
      <c r="E1227" s="239" t="str">
        <f t="shared" si="18"/>
        <v>24</v>
      </c>
      <c r="F1227" s="240" t="s">
        <v>6459</v>
      </c>
    </row>
    <row r="1228" spans="1:6" x14ac:dyDescent="0.25">
      <c r="A1228" s="242" t="s">
        <v>8258</v>
      </c>
      <c r="B1228" s="239" t="s">
        <v>4307</v>
      </c>
      <c r="C1228" s="239" t="s">
        <v>3740</v>
      </c>
      <c r="D1228" s="239" t="s">
        <v>8259</v>
      </c>
      <c r="E1228" s="239" t="str">
        <f t="shared" ref="E1228:E1291" si="19">LEFT(A1228, 2)</f>
        <v>24</v>
      </c>
      <c r="F1228" s="239" t="s">
        <v>6459</v>
      </c>
    </row>
    <row r="1229" spans="1:6" x14ac:dyDescent="0.25">
      <c r="A1229" s="242" t="s">
        <v>8260</v>
      </c>
      <c r="B1229" s="240" t="s">
        <v>4584</v>
      </c>
      <c r="C1229" s="240" t="s">
        <v>3740</v>
      </c>
      <c r="D1229" s="240" t="s">
        <v>8261</v>
      </c>
      <c r="E1229" s="239" t="str">
        <f t="shared" si="19"/>
        <v>24</v>
      </c>
      <c r="F1229" s="240" t="s">
        <v>6459</v>
      </c>
    </row>
    <row r="1230" spans="1:6" x14ac:dyDescent="0.25">
      <c r="A1230" s="242" t="s">
        <v>8262</v>
      </c>
      <c r="B1230" s="239" t="s">
        <v>3835</v>
      </c>
      <c r="C1230" s="239" t="s">
        <v>3737</v>
      </c>
      <c r="D1230" s="239" t="s">
        <v>8263</v>
      </c>
      <c r="E1230" s="239" t="str">
        <f t="shared" si="19"/>
        <v>25</v>
      </c>
      <c r="F1230" s="239" t="s">
        <v>6424</v>
      </c>
    </row>
    <row r="1231" spans="1:6" x14ac:dyDescent="0.25">
      <c r="A1231" s="242" t="s">
        <v>8264</v>
      </c>
      <c r="B1231" s="240" t="s">
        <v>3872</v>
      </c>
      <c r="C1231" s="240" t="s">
        <v>3737</v>
      </c>
      <c r="D1231" s="240" t="s">
        <v>8265</v>
      </c>
      <c r="E1231" s="239" t="str">
        <f t="shared" si="19"/>
        <v>25</v>
      </c>
      <c r="F1231" s="240" t="s">
        <v>6424</v>
      </c>
    </row>
    <row r="1232" spans="1:6" x14ac:dyDescent="0.25">
      <c r="A1232" s="242" t="s">
        <v>8266</v>
      </c>
      <c r="B1232" s="239" t="s">
        <v>3846</v>
      </c>
      <c r="C1232" s="239" t="s">
        <v>3737</v>
      </c>
      <c r="D1232" s="239" t="s">
        <v>8267</v>
      </c>
      <c r="E1232" s="239" t="str">
        <f t="shared" si="19"/>
        <v>25</v>
      </c>
      <c r="F1232" s="239" t="s">
        <v>6424</v>
      </c>
    </row>
    <row r="1233" spans="1:6" x14ac:dyDescent="0.25">
      <c r="A1233" s="242" t="s">
        <v>8268</v>
      </c>
      <c r="B1233" s="240" t="s">
        <v>3962</v>
      </c>
      <c r="C1233" s="240" t="s">
        <v>3737</v>
      </c>
      <c r="D1233" s="240" t="s">
        <v>8269</v>
      </c>
      <c r="E1233" s="239" t="str">
        <f t="shared" si="19"/>
        <v>25</v>
      </c>
      <c r="F1233" s="240" t="s">
        <v>6424</v>
      </c>
    </row>
    <row r="1234" spans="1:6" x14ac:dyDescent="0.25">
      <c r="A1234" s="242" t="s">
        <v>8270</v>
      </c>
      <c r="B1234" s="239" t="s">
        <v>4008</v>
      </c>
      <c r="C1234" s="239" t="s">
        <v>3737</v>
      </c>
      <c r="D1234" s="239" t="s">
        <v>8271</v>
      </c>
      <c r="E1234" s="239" t="str">
        <f t="shared" si="19"/>
        <v>25</v>
      </c>
      <c r="F1234" s="239" t="s">
        <v>6424</v>
      </c>
    </row>
    <row r="1235" spans="1:6" x14ac:dyDescent="0.25">
      <c r="A1235" s="242" t="s">
        <v>8272</v>
      </c>
      <c r="B1235" s="240" t="s">
        <v>3960</v>
      </c>
      <c r="C1235" s="240" t="s">
        <v>3737</v>
      </c>
      <c r="D1235" s="240" t="s">
        <v>8273</v>
      </c>
      <c r="E1235" s="239" t="str">
        <f t="shared" si="19"/>
        <v>25</v>
      </c>
      <c r="F1235" s="240" t="s">
        <v>6424</v>
      </c>
    </row>
    <row r="1236" spans="1:6" x14ac:dyDescent="0.25">
      <c r="A1236" s="242" t="s">
        <v>8274</v>
      </c>
      <c r="B1236" s="239" t="s">
        <v>4079</v>
      </c>
      <c r="C1236" s="239" t="s">
        <v>3737</v>
      </c>
      <c r="D1236" s="239" t="s">
        <v>8275</v>
      </c>
      <c r="E1236" s="239" t="str">
        <f t="shared" si="19"/>
        <v>25</v>
      </c>
      <c r="F1236" s="239" t="s">
        <v>6424</v>
      </c>
    </row>
    <row r="1237" spans="1:6" x14ac:dyDescent="0.25">
      <c r="A1237" s="242" t="s">
        <v>8276</v>
      </c>
      <c r="B1237" s="240" t="s">
        <v>4113</v>
      </c>
      <c r="C1237" s="240" t="s">
        <v>3737</v>
      </c>
      <c r="D1237" s="240" t="s">
        <v>8277</v>
      </c>
      <c r="E1237" s="239" t="str">
        <f t="shared" si="19"/>
        <v>25</v>
      </c>
      <c r="F1237" s="240" t="s">
        <v>6424</v>
      </c>
    </row>
    <row r="1238" spans="1:6" x14ac:dyDescent="0.25">
      <c r="A1238" s="242" t="s">
        <v>8278</v>
      </c>
      <c r="B1238" s="239" t="s">
        <v>4150</v>
      </c>
      <c r="C1238" s="239" t="s">
        <v>3737</v>
      </c>
      <c r="D1238" s="239" t="s">
        <v>8279</v>
      </c>
      <c r="E1238" s="239" t="str">
        <f t="shared" si="19"/>
        <v>25</v>
      </c>
      <c r="F1238" s="239" t="s">
        <v>6424</v>
      </c>
    </row>
    <row r="1239" spans="1:6" x14ac:dyDescent="0.25">
      <c r="A1239" s="242" t="s">
        <v>8280</v>
      </c>
      <c r="B1239" s="240" t="s">
        <v>4183</v>
      </c>
      <c r="C1239" s="240" t="s">
        <v>3737</v>
      </c>
      <c r="D1239" s="240" t="s">
        <v>8281</v>
      </c>
      <c r="E1239" s="239" t="str">
        <f t="shared" si="19"/>
        <v>25</v>
      </c>
      <c r="F1239" s="240" t="s">
        <v>6424</v>
      </c>
    </row>
    <row r="1240" spans="1:6" x14ac:dyDescent="0.25">
      <c r="A1240" s="242" t="s">
        <v>8282</v>
      </c>
      <c r="B1240" s="239" t="s">
        <v>4217</v>
      </c>
      <c r="C1240" s="239" t="s">
        <v>3737</v>
      </c>
      <c r="D1240" s="239" t="s">
        <v>8283</v>
      </c>
      <c r="E1240" s="239" t="str">
        <f t="shared" si="19"/>
        <v>25</v>
      </c>
      <c r="F1240" s="239" t="s">
        <v>6424</v>
      </c>
    </row>
    <row r="1241" spans="1:6" x14ac:dyDescent="0.25">
      <c r="A1241" s="242" t="s">
        <v>8284</v>
      </c>
      <c r="B1241" s="240" t="s">
        <v>4247</v>
      </c>
      <c r="C1241" s="240" t="s">
        <v>3737</v>
      </c>
      <c r="D1241" s="240" t="s">
        <v>8285</v>
      </c>
      <c r="E1241" s="239" t="str">
        <f t="shared" si="19"/>
        <v>25</v>
      </c>
      <c r="F1241" s="240" t="s">
        <v>6424</v>
      </c>
    </row>
    <row r="1242" spans="1:6" x14ac:dyDescent="0.25">
      <c r="A1242" s="242" t="s">
        <v>8286</v>
      </c>
      <c r="B1242" s="239" t="s">
        <v>4274</v>
      </c>
      <c r="C1242" s="239" t="s">
        <v>3737</v>
      </c>
      <c r="D1242" s="239" t="s">
        <v>8287</v>
      </c>
      <c r="E1242" s="239" t="str">
        <f t="shared" si="19"/>
        <v>25</v>
      </c>
      <c r="F1242" s="239" t="s">
        <v>6424</v>
      </c>
    </row>
    <row r="1243" spans="1:6" x14ac:dyDescent="0.25">
      <c r="A1243" s="242" t="s">
        <v>8288</v>
      </c>
      <c r="B1243" s="240" t="s">
        <v>4307</v>
      </c>
      <c r="C1243" s="240" t="s">
        <v>3737</v>
      </c>
      <c r="D1243" s="240" t="s">
        <v>8289</v>
      </c>
      <c r="E1243" s="239" t="str">
        <f t="shared" si="19"/>
        <v>25</v>
      </c>
      <c r="F1243" s="240" t="s">
        <v>6424</v>
      </c>
    </row>
    <row r="1244" spans="1:6" x14ac:dyDescent="0.25">
      <c r="A1244" s="242" t="s">
        <v>8290</v>
      </c>
      <c r="B1244" s="239" t="s">
        <v>3836</v>
      </c>
      <c r="C1244" s="239" t="s">
        <v>3744</v>
      </c>
      <c r="D1244" s="239" t="s">
        <v>8291</v>
      </c>
      <c r="E1244" s="239" t="str">
        <f t="shared" si="19"/>
        <v>26</v>
      </c>
      <c r="F1244" s="239" t="s">
        <v>7018</v>
      </c>
    </row>
    <row r="1245" spans="1:6" x14ac:dyDescent="0.25">
      <c r="A1245" s="242" t="s">
        <v>8292</v>
      </c>
      <c r="B1245" s="240" t="s">
        <v>3873</v>
      </c>
      <c r="C1245" s="240" t="s">
        <v>3744</v>
      </c>
      <c r="D1245" s="240" t="s">
        <v>8293</v>
      </c>
      <c r="E1245" s="239" t="str">
        <f t="shared" si="19"/>
        <v>26</v>
      </c>
      <c r="F1245" s="240" t="s">
        <v>7018</v>
      </c>
    </row>
    <row r="1246" spans="1:6" x14ac:dyDescent="0.25">
      <c r="A1246" s="242" t="s">
        <v>8294</v>
      </c>
      <c r="B1246" s="239" t="s">
        <v>3919</v>
      </c>
      <c r="C1246" s="239" t="s">
        <v>3744</v>
      </c>
      <c r="D1246" s="239" t="s">
        <v>8295</v>
      </c>
      <c r="E1246" s="239" t="str">
        <f t="shared" si="19"/>
        <v>26</v>
      </c>
      <c r="F1246" s="239" t="s">
        <v>7018</v>
      </c>
    </row>
    <row r="1247" spans="1:6" x14ac:dyDescent="0.25">
      <c r="A1247" s="242" t="s">
        <v>8296</v>
      </c>
      <c r="B1247" s="240" t="s">
        <v>3963</v>
      </c>
      <c r="C1247" s="240" t="s">
        <v>3744</v>
      </c>
      <c r="D1247" s="240" t="s">
        <v>8297</v>
      </c>
      <c r="E1247" s="239" t="str">
        <f t="shared" si="19"/>
        <v>26</v>
      </c>
      <c r="F1247" s="240" t="s">
        <v>7018</v>
      </c>
    </row>
    <row r="1248" spans="1:6" x14ac:dyDescent="0.25">
      <c r="A1248" s="242" t="s">
        <v>8298</v>
      </c>
      <c r="B1248" s="239" t="s">
        <v>4009</v>
      </c>
      <c r="C1248" s="239" t="s">
        <v>3744</v>
      </c>
      <c r="D1248" s="239" t="s">
        <v>8299</v>
      </c>
      <c r="E1248" s="239" t="str">
        <f t="shared" si="19"/>
        <v>26</v>
      </c>
      <c r="F1248" s="239" t="s">
        <v>7018</v>
      </c>
    </row>
    <row r="1249" spans="1:6" x14ac:dyDescent="0.25">
      <c r="A1249" s="242" t="s">
        <v>8300</v>
      </c>
      <c r="B1249" s="240" t="s">
        <v>4047</v>
      </c>
      <c r="C1249" s="240" t="s">
        <v>3744</v>
      </c>
      <c r="D1249" s="240" t="s">
        <v>8301</v>
      </c>
      <c r="E1249" s="239" t="str">
        <f t="shared" si="19"/>
        <v>26</v>
      </c>
      <c r="F1249" s="240" t="s">
        <v>7018</v>
      </c>
    </row>
    <row r="1250" spans="1:6" x14ac:dyDescent="0.25">
      <c r="A1250" s="242" t="s">
        <v>8302</v>
      </c>
      <c r="B1250" s="239" t="s">
        <v>4080</v>
      </c>
      <c r="C1250" s="239" t="s">
        <v>3744</v>
      </c>
      <c r="D1250" s="239" t="s">
        <v>8303</v>
      </c>
      <c r="E1250" s="239" t="str">
        <f t="shared" si="19"/>
        <v>26</v>
      </c>
      <c r="F1250" s="239" t="s">
        <v>7018</v>
      </c>
    </row>
    <row r="1251" spans="1:6" x14ac:dyDescent="0.25">
      <c r="A1251" s="242" t="s">
        <v>8304</v>
      </c>
      <c r="B1251" s="240" t="s">
        <v>4010</v>
      </c>
      <c r="C1251" s="240" t="s">
        <v>3744</v>
      </c>
      <c r="D1251" s="240" t="s">
        <v>8305</v>
      </c>
      <c r="E1251" s="239" t="str">
        <f t="shared" si="19"/>
        <v>26</v>
      </c>
      <c r="F1251" s="240" t="s">
        <v>7018</v>
      </c>
    </row>
    <row r="1252" spans="1:6" x14ac:dyDescent="0.25">
      <c r="A1252" s="242" t="s">
        <v>8306</v>
      </c>
      <c r="B1252" s="239" t="s">
        <v>3908</v>
      </c>
      <c r="C1252" s="239" t="s">
        <v>3744</v>
      </c>
      <c r="D1252" s="239" t="s">
        <v>8307</v>
      </c>
      <c r="E1252" s="239" t="str">
        <f t="shared" si="19"/>
        <v>26</v>
      </c>
      <c r="F1252" s="239" t="s">
        <v>7018</v>
      </c>
    </row>
    <row r="1253" spans="1:6" x14ac:dyDescent="0.25">
      <c r="A1253" s="242" t="s">
        <v>8308</v>
      </c>
      <c r="B1253" s="240" t="s">
        <v>4184</v>
      </c>
      <c r="C1253" s="240" t="s">
        <v>3744</v>
      </c>
      <c r="D1253" s="240" t="s">
        <v>8309</v>
      </c>
      <c r="E1253" s="239" t="str">
        <f t="shared" si="19"/>
        <v>26</v>
      </c>
      <c r="F1253" s="240" t="s">
        <v>7018</v>
      </c>
    </row>
    <row r="1254" spans="1:6" x14ac:dyDescent="0.25">
      <c r="A1254" s="242" t="s">
        <v>8310</v>
      </c>
      <c r="B1254" s="239" t="s">
        <v>4176</v>
      </c>
      <c r="C1254" s="239" t="s">
        <v>3744</v>
      </c>
      <c r="D1254" s="239" t="s">
        <v>8311</v>
      </c>
      <c r="E1254" s="239" t="str">
        <f t="shared" si="19"/>
        <v>26</v>
      </c>
      <c r="F1254" s="239" t="s">
        <v>7018</v>
      </c>
    </row>
    <row r="1255" spans="1:6" x14ac:dyDescent="0.25">
      <c r="A1255" s="242" t="s">
        <v>8312</v>
      </c>
      <c r="B1255" s="240" t="s">
        <v>4248</v>
      </c>
      <c r="C1255" s="240" t="s">
        <v>3744</v>
      </c>
      <c r="D1255" s="240" t="s">
        <v>8313</v>
      </c>
      <c r="E1255" s="239" t="str">
        <f t="shared" si="19"/>
        <v>26</v>
      </c>
      <c r="F1255" s="240" t="s">
        <v>7018</v>
      </c>
    </row>
    <row r="1256" spans="1:6" x14ac:dyDescent="0.25">
      <c r="A1256" s="242" t="s">
        <v>8314</v>
      </c>
      <c r="B1256" s="239" t="s">
        <v>4069</v>
      </c>
      <c r="C1256" s="239" t="s">
        <v>3744</v>
      </c>
      <c r="D1256" s="239" t="s">
        <v>8315</v>
      </c>
      <c r="E1256" s="239" t="str">
        <f t="shared" si="19"/>
        <v>26</v>
      </c>
      <c r="F1256" s="239" t="s">
        <v>7018</v>
      </c>
    </row>
    <row r="1257" spans="1:6" x14ac:dyDescent="0.25">
      <c r="A1257" s="242" t="s">
        <v>8316</v>
      </c>
      <c r="B1257" s="240" t="s">
        <v>4144</v>
      </c>
      <c r="C1257" s="240" t="s">
        <v>3744</v>
      </c>
      <c r="D1257" s="240" t="s">
        <v>8317</v>
      </c>
      <c r="E1257" s="239" t="str">
        <f t="shared" si="19"/>
        <v>26</v>
      </c>
      <c r="F1257" s="240" t="s">
        <v>7018</v>
      </c>
    </row>
    <row r="1258" spans="1:6" x14ac:dyDescent="0.25">
      <c r="A1258" s="242" t="s">
        <v>8318</v>
      </c>
      <c r="B1258" s="239" t="s">
        <v>4339</v>
      </c>
      <c r="C1258" s="239" t="s">
        <v>3744</v>
      </c>
      <c r="D1258" s="239" t="s">
        <v>8319</v>
      </c>
      <c r="E1258" s="239" t="str">
        <f t="shared" si="19"/>
        <v>26</v>
      </c>
      <c r="F1258" s="239" t="s">
        <v>7018</v>
      </c>
    </row>
    <row r="1259" spans="1:6" x14ac:dyDescent="0.25">
      <c r="A1259" s="242" t="s">
        <v>8320</v>
      </c>
      <c r="B1259" s="240" t="s">
        <v>4375</v>
      </c>
      <c r="C1259" s="240" t="s">
        <v>3744</v>
      </c>
      <c r="D1259" s="240" t="s">
        <v>8321</v>
      </c>
      <c r="E1259" s="239" t="str">
        <f t="shared" si="19"/>
        <v>26</v>
      </c>
      <c r="F1259" s="240" t="s">
        <v>7018</v>
      </c>
    </row>
    <row r="1260" spans="1:6" x14ac:dyDescent="0.25">
      <c r="A1260" s="242" t="s">
        <v>8322</v>
      </c>
      <c r="B1260" s="239" t="s">
        <v>4167</v>
      </c>
      <c r="C1260" s="239" t="s">
        <v>3744</v>
      </c>
      <c r="D1260" s="239" t="s">
        <v>8323</v>
      </c>
      <c r="E1260" s="239" t="str">
        <f t="shared" si="19"/>
        <v>26</v>
      </c>
      <c r="F1260" s="239" t="s">
        <v>7018</v>
      </c>
    </row>
    <row r="1261" spans="1:6" x14ac:dyDescent="0.25">
      <c r="A1261" s="242" t="s">
        <v>8324</v>
      </c>
      <c r="B1261" s="240" t="s">
        <v>4432</v>
      </c>
      <c r="C1261" s="240" t="s">
        <v>3744</v>
      </c>
      <c r="D1261" s="240" t="s">
        <v>8325</v>
      </c>
      <c r="E1261" s="239" t="str">
        <f t="shared" si="19"/>
        <v>26</v>
      </c>
      <c r="F1261" s="240" t="s">
        <v>7018</v>
      </c>
    </row>
    <row r="1262" spans="1:6" x14ac:dyDescent="0.25">
      <c r="A1262" s="242" t="s">
        <v>8326</v>
      </c>
      <c r="B1262" s="239" t="s">
        <v>4192</v>
      </c>
      <c r="C1262" s="239" t="s">
        <v>3744</v>
      </c>
      <c r="D1262" s="239" t="s">
        <v>8327</v>
      </c>
      <c r="E1262" s="239" t="str">
        <f t="shared" si="19"/>
        <v>26</v>
      </c>
      <c r="F1262" s="239" t="s">
        <v>7018</v>
      </c>
    </row>
    <row r="1263" spans="1:6" x14ac:dyDescent="0.25">
      <c r="A1263" s="242" t="s">
        <v>8328</v>
      </c>
      <c r="B1263" s="240" t="s">
        <v>4260</v>
      </c>
      <c r="C1263" s="240" t="s">
        <v>3744</v>
      </c>
      <c r="D1263" s="240" t="s">
        <v>8329</v>
      </c>
      <c r="E1263" s="239" t="str">
        <f t="shared" si="19"/>
        <v>26</v>
      </c>
      <c r="F1263" s="240" t="s">
        <v>7018</v>
      </c>
    </row>
    <row r="1264" spans="1:6" x14ac:dyDescent="0.25">
      <c r="A1264" s="242" t="s">
        <v>8330</v>
      </c>
      <c r="B1264" s="239" t="s">
        <v>4364</v>
      </c>
      <c r="C1264" s="239" t="s">
        <v>3744</v>
      </c>
      <c r="D1264" s="239" t="s">
        <v>8331</v>
      </c>
      <c r="E1264" s="239" t="str">
        <f t="shared" si="19"/>
        <v>26</v>
      </c>
      <c r="F1264" s="239" t="s">
        <v>7018</v>
      </c>
    </row>
    <row r="1265" spans="1:6" x14ac:dyDescent="0.25">
      <c r="A1265" s="242" t="s">
        <v>8332</v>
      </c>
      <c r="B1265" s="240" t="s">
        <v>4508</v>
      </c>
      <c r="C1265" s="240" t="s">
        <v>3744</v>
      </c>
      <c r="D1265" s="240" t="s">
        <v>8333</v>
      </c>
      <c r="E1265" s="239" t="str">
        <f t="shared" si="19"/>
        <v>26</v>
      </c>
      <c r="F1265" s="240" t="s">
        <v>7018</v>
      </c>
    </row>
    <row r="1266" spans="1:6" x14ac:dyDescent="0.25">
      <c r="A1266" s="242" t="s">
        <v>8334</v>
      </c>
      <c r="B1266" s="239" t="s">
        <v>4559</v>
      </c>
      <c r="C1266" s="239" t="s">
        <v>3744</v>
      </c>
      <c r="D1266" s="239" t="s">
        <v>8335</v>
      </c>
      <c r="E1266" s="239" t="str">
        <f t="shared" si="19"/>
        <v>26</v>
      </c>
      <c r="F1266" s="239" t="s">
        <v>7018</v>
      </c>
    </row>
    <row r="1267" spans="1:6" x14ac:dyDescent="0.25">
      <c r="A1267" s="242" t="s">
        <v>8336</v>
      </c>
      <c r="B1267" s="240" t="s">
        <v>4585</v>
      </c>
      <c r="C1267" s="240" t="s">
        <v>3744</v>
      </c>
      <c r="D1267" s="240" t="s">
        <v>8337</v>
      </c>
      <c r="E1267" s="239" t="str">
        <f t="shared" si="19"/>
        <v>26</v>
      </c>
      <c r="F1267" s="240" t="s">
        <v>7018</v>
      </c>
    </row>
    <row r="1268" spans="1:6" x14ac:dyDescent="0.25">
      <c r="A1268" s="242" t="s">
        <v>8338</v>
      </c>
      <c r="B1268" s="239" t="s">
        <v>4459</v>
      </c>
      <c r="C1268" s="239" t="s">
        <v>3744</v>
      </c>
      <c r="D1268" s="239" t="s">
        <v>8339</v>
      </c>
      <c r="E1268" s="239" t="str">
        <f t="shared" si="19"/>
        <v>26</v>
      </c>
      <c r="F1268" s="239" t="s">
        <v>7018</v>
      </c>
    </row>
    <row r="1269" spans="1:6" x14ac:dyDescent="0.25">
      <c r="A1269" s="242" t="s">
        <v>8340</v>
      </c>
      <c r="B1269" s="240" t="s">
        <v>4626</v>
      </c>
      <c r="C1269" s="240" t="s">
        <v>3744</v>
      </c>
      <c r="D1269" s="240" t="s">
        <v>8341</v>
      </c>
      <c r="E1269" s="239" t="str">
        <f t="shared" si="19"/>
        <v>26</v>
      </c>
      <c r="F1269" s="240" t="s">
        <v>7018</v>
      </c>
    </row>
    <row r="1270" spans="1:6" x14ac:dyDescent="0.25">
      <c r="A1270" s="242" t="s">
        <v>8342</v>
      </c>
      <c r="B1270" s="239" t="s">
        <v>4653</v>
      </c>
      <c r="C1270" s="239" t="s">
        <v>3744</v>
      </c>
      <c r="D1270" s="239" t="s">
        <v>8343</v>
      </c>
      <c r="E1270" s="239" t="str">
        <f t="shared" si="19"/>
        <v>26</v>
      </c>
      <c r="F1270" s="239" t="s">
        <v>7018</v>
      </c>
    </row>
    <row r="1271" spans="1:6" x14ac:dyDescent="0.25">
      <c r="A1271" s="242" t="s">
        <v>8344</v>
      </c>
      <c r="B1271" s="240" t="s">
        <v>4676</v>
      </c>
      <c r="C1271" s="240" t="s">
        <v>3744</v>
      </c>
      <c r="D1271" s="240" t="s">
        <v>8345</v>
      </c>
      <c r="E1271" s="239" t="str">
        <f t="shared" si="19"/>
        <v>26</v>
      </c>
      <c r="F1271" s="240" t="s">
        <v>7018</v>
      </c>
    </row>
    <row r="1272" spans="1:6" x14ac:dyDescent="0.25">
      <c r="A1272" s="242" t="s">
        <v>8346</v>
      </c>
      <c r="B1272" s="239" t="s">
        <v>4699</v>
      </c>
      <c r="C1272" s="239" t="s">
        <v>3744</v>
      </c>
      <c r="D1272" s="239" t="s">
        <v>8347</v>
      </c>
      <c r="E1272" s="239" t="str">
        <f t="shared" si="19"/>
        <v>26</v>
      </c>
      <c r="F1272" s="239" t="s">
        <v>7018</v>
      </c>
    </row>
    <row r="1273" spans="1:6" x14ac:dyDescent="0.25">
      <c r="A1273" s="242" t="s">
        <v>8348</v>
      </c>
      <c r="B1273" s="240" t="s">
        <v>4720</v>
      </c>
      <c r="C1273" s="240" t="s">
        <v>3744</v>
      </c>
      <c r="D1273" s="240" t="s">
        <v>8349</v>
      </c>
      <c r="E1273" s="239" t="str">
        <f t="shared" si="19"/>
        <v>26</v>
      </c>
      <c r="F1273" s="240" t="s">
        <v>7018</v>
      </c>
    </row>
    <row r="1274" spans="1:6" x14ac:dyDescent="0.25">
      <c r="A1274" s="242" t="s">
        <v>8350</v>
      </c>
      <c r="B1274" s="239" t="s">
        <v>4744</v>
      </c>
      <c r="C1274" s="239" t="s">
        <v>3744</v>
      </c>
      <c r="D1274" s="239" t="s">
        <v>8351</v>
      </c>
      <c r="E1274" s="239" t="str">
        <f t="shared" si="19"/>
        <v>26</v>
      </c>
      <c r="F1274" s="239" t="s">
        <v>7018</v>
      </c>
    </row>
    <row r="1275" spans="1:6" x14ac:dyDescent="0.25">
      <c r="A1275" s="242" t="s">
        <v>8352</v>
      </c>
      <c r="B1275" s="240" t="s">
        <v>4766</v>
      </c>
      <c r="C1275" s="240" t="s">
        <v>3744</v>
      </c>
      <c r="D1275" s="240" t="s">
        <v>8353</v>
      </c>
      <c r="E1275" s="239" t="str">
        <f t="shared" si="19"/>
        <v>26</v>
      </c>
      <c r="F1275" s="240" t="s">
        <v>7018</v>
      </c>
    </row>
    <row r="1276" spans="1:6" x14ac:dyDescent="0.25">
      <c r="A1276" s="242" t="s">
        <v>8354</v>
      </c>
      <c r="B1276" s="239" t="s">
        <v>4791</v>
      </c>
      <c r="C1276" s="239" t="s">
        <v>3744</v>
      </c>
      <c r="D1276" s="239" t="s">
        <v>8355</v>
      </c>
      <c r="E1276" s="239" t="str">
        <f t="shared" si="19"/>
        <v>26</v>
      </c>
      <c r="F1276" s="239" t="s">
        <v>7018</v>
      </c>
    </row>
    <row r="1277" spans="1:6" x14ac:dyDescent="0.25">
      <c r="A1277" s="242" t="s">
        <v>8356</v>
      </c>
      <c r="B1277" s="240" t="s">
        <v>4811</v>
      </c>
      <c r="C1277" s="240" t="s">
        <v>3744</v>
      </c>
      <c r="D1277" s="240" t="s">
        <v>8357</v>
      </c>
      <c r="E1277" s="239" t="str">
        <f t="shared" si="19"/>
        <v>26</v>
      </c>
      <c r="F1277" s="240" t="s">
        <v>7018</v>
      </c>
    </row>
    <row r="1278" spans="1:6" x14ac:dyDescent="0.25">
      <c r="A1278" s="242" t="s">
        <v>8358</v>
      </c>
      <c r="B1278" s="239" t="s">
        <v>4832</v>
      </c>
      <c r="C1278" s="239" t="s">
        <v>3744</v>
      </c>
      <c r="D1278" s="239" t="s">
        <v>8359</v>
      </c>
      <c r="E1278" s="239" t="str">
        <f t="shared" si="19"/>
        <v>26</v>
      </c>
      <c r="F1278" s="239" t="s">
        <v>7018</v>
      </c>
    </row>
    <row r="1279" spans="1:6" x14ac:dyDescent="0.25">
      <c r="A1279" s="242" t="s">
        <v>8360</v>
      </c>
      <c r="B1279" s="240" t="s">
        <v>4231</v>
      </c>
      <c r="C1279" s="240" t="s">
        <v>3744</v>
      </c>
      <c r="D1279" s="240" t="s">
        <v>8361</v>
      </c>
      <c r="E1279" s="239" t="str">
        <f t="shared" si="19"/>
        <v>26</v>
      </c>
      <c r="F1279" s="240" t="s">
        <v>7018</v>
      </c>
    </row>
    <row r="1280" spans="1:6" x14ac:dyDescent="0.25">
      <c r="A1280" s="242" t="s">
        <v>8362</v>
      </c>
      <c r="B1280" s="239" t="s">
        <v>4872</v>
      </c>
      <c r="C1280" s="239" t="s">
        <v>3744</v>
      </c>
      <c r="D1280" s="239" t="s">
        <v>8363</v>
      </c>
      <c r="E1280" s="239" t="str">
        <f t="shared" si="19"/>
        <v>26</v>
      </c>
      <c r="F1280" s="239" t="s">
        <v>7018</v>
      </c>
    </row>
    <row r="1281" spans="1:6" x14ac:dyDescent="0.25">
      <c r="A1281" s="242" t="s">
        <v>8364</v>
      </c>
      <c r="B1281" s="240" t="s">
        <v>4349</v>
      </c>
      <c r="C1281" s="240" t="s">
        <v>3744</v>
      </c>
      <c r="D1281" s="240" t="s">
        <v>8365</v>
      </c>
      <c r="E1281" s="239" t="str">
        <f t="shared" si="19"/>
        <v>26</v>
      </c>
      <c r="F1281" s="240" t="s">
        <v>7018</v>
      </c>
    </row>
    <row r="1282" spans="1:6" x14ac:dyDescent="0.25">
      <c r="A1282" s="242" t="s">
        <v>8366</v>
      </c>
      <c r="B1282" s="239" t="s">
        <v>4915</v>
      </c>
      <c r="C1282" s="239" t="s">
        <v>3744</v>
      </c>
      <c r="D1282" s="239" t="s">
        <v>8367</v>
      </c>
      <c r="E1282" s="239" t="str">
        <f t="shared" si="19"/>
        <v>26</v>
      </c>
      <c r="F1282" s="239" t="s">
        <v>7018</v>
      </c>
    </row>
    <row r="1283" spans="1:6" x14ac:dyDescent="0.25">
      <c r="A1283" s="242" t="s">
        <v>8368</v>
      </c>
      <c r="B1283" s="240" t="s">
        <v>4937</v>
      </c>
      <c r="C1283" s="240" t="s">
        <v>3744</v>
      </c>
      <c r="D1283" s="240" t="s">
        <v>8369</v>
      </c>
      <c r="E1283" s="239" t="str">
        <f t="shared" si="19"/>
        <v>26</v>
      </c>
      <c r="F1283" s="240" t="s">
        <v>7018</v>
      </c>
    </row>
    <row r="1284" spans="1:6" x14ac:dyDescent="0.25">
      <c r="A1284" s="242" t="s">
        <v>8370</v>
      </c>
      <c r="B1284" s="239" t="s">
        <v>3825</v>
      </c>
      <c r="C1284" s="239" t="s">
        <v>3744</v>
      </c>
      <c r="D1284" s="239" t="s">
        <v>8371</v>
      </c>
      <c r="E1284" s="239" t="str">
        <f t="shared" si="19"/>
        <v>26</v>
      </c>
      <c r="F1284" s="239" t="s">
        <v>7018</v>
      </c>
    </row>
    <row r="1285" spans="1:6" x14ac:dyDescent="0.25">
      <c r="A1285" s="242" t="s">
        <v>8372</v>
      </c>
      <c r="B1285" s="240" t="s">
        <v>4974</v>
      </c>
      <c r="C1285" s="240" t="s">
        <v>3744</v>
      </c>
      <c r="D1285" s="240" t="s">
        <v>8373</v>
      </c>
      <c r="E1285" s="239" t="str">
        <f t="shared" si="19"/>
        <v>26</v>
      </c>
      <c r="F1285" s="240" t="s">
        <v>7018</v>
      </c>
    </row>
    <row r="1286" spans="1:6" x14ac:dyDescent="0.25">
      <c r="A1286" s="242" t="s">
        <v>8374</v>
      </c>
      <c r="B1286" s="239" t="s">
        <v>4397</v>
      </c>
      <c r="C1286" s="239" t="s">
        <v>3744</v>
      </c>
      <c r="D1286" s="239" t="s">
        <v>8375</v>
      </c>
      <c r="E1286" s="239" t="str">
        <f t="shared" si="19"/>
        <v>26</v>
      </c>
      <c r="F1286" s="239" t="s">
        <v>7018</v>
      </c>
    </row>
    <row r="1287" spans="1:6" x14ac:dyDescent="0.25">
      <c r="A1287" s="242" t="s">
        <v>8376</v>
      </c>
      <c r="B1287" s="240" t="s">
        <v>5012</v>
      </c>
      <c r="C1287" s="240" t="s">
        <v>3744</v>
      </c>
      <c r="D1287" s="240" t="s">
        <v>8377</v>
      </c>
      <c r="E1287" s="239" t="str">
        <f t="shared" si="19"/>
        <v>26</v>
      </c>
      <c r="F1287" s="240" t="s">
        <v>7018</v>
      </c>
    </row>
    <row r="1288" spans="1:6" x14ac:dyDescent="0.25">
      <c r="A1288" s="242" t="s">
        <v>8378</v>
      </c>
      <c r="B1288" s="239" t="s">
        <v>5029</v>
      </c>
      <c r="C1288" s="239" t="s">
        <v>3744</v>
      </c>
      <c r="D1288" s="239" t="s">
        <v>8379</v>
      </c>
      <c r="E1288" s="239" t="str">
        <f t="shared" si="19"/>
        <v>26</v>
      </c>
      <c r="F1288" s="239" t="s">
        <v>7018</v>
      </c>
    </row>
    <row r="1289" spans="1:6" x14ac:dyDescent="0.25">
      <c r="A1289" s="242" t="s">
        <v>8380</v>
      </c>
      <c r="B1289" s="240" t="s">
        <v>5047</v>
      </c>
      <c r="C1289" s="240" t="s">
        <v>3744</v>
      </c>
      <c r="D1289" s="240" t="s">
        <v>8381</v>
      </c>
      <c r="E1289" s="239" t="str">
        <f t="shared" si="19"/>
        <v>26</v>
      </c>
      <c r="F1289" s="240" t="s">
        <v>7018</v>
      </c>
    </row>
    <row r="1290" spans="1:6" x14ac:dyDescent="0.25">
      <c r="A1290" s="242" t="s">
        <v>8382</v>
      </c>
      <c r="B1290" s="239" t="s">
        <v>4632</v>
      </c>
      <c r="C1290" s="239" t="s">
        <v>3744</v>
      </c>
      <c r="D1290" s="239" t="s">
        <v>8383</v>
      </c>
      <c r="E1290" s="239" t="str">
        <f t="shared" si="19"/>
        <v>26</v>
      </c>
      <c r="F1290" s="239" t="s">
        <v>7018</v>
      </c>
    </row>
    <row r="1291" spans="1:6" x14ac:dyDescent="0.25">
      <c r="A1291" s="242" t="s">
        <v>8384</v>
      </c>
      <c r="B1291" s="240" t="s">
        <v>5084</v>
      </c>
      <c r="C1291" s="240" t="s">
        <v>3744</v>
      </c>
      <c r="D1291" s="240" t="s">
        <v>8385</v>
      </c>
      <c r="E1291" s="239" t="str">
        <f t="shared" si="19"/>
        <v>26</v>
      </c>
      <c r="F1291" s="240" t="s">
        <v>7018</v>
      </c>
    </row>
    <row r="1292" spans="1:6" x14ac:dyDescent="0.25">
      <c r="A1292" s="242" t="s">
        <v>8386</v>
      </c>
      <c r="B1292" s="239" t="s">
        <v>5101</v>
      </c>
      <c r="C1292" s="239" t="s">
        <v>3744</v>
      </c>
      <c r="D1292" s="239" t="s">
        <v>8387</v>
      </c>
      <c r="E1292" s="239" t="str">
        <f t="shared" ref="E1292:E1355" si="20">LEFT(A1292, 2)</f>
        <v>26</v>
      </c>
      <c r="F1292" s="239" t="s">
        <v>7018</v>
      </c>
    </row>
    <row r="1293" spans="1:6" x14ac:dyDescent="0.25">
      <c r="A1293" s="242" t="s">
        <v>8388</v>
      </c>
      <c r="B1293" s="240" t="s">
        <v>5122</v>
      </c>
      <c r="C1293" s="240" t="s">
        <v>3744</v>
      </c>
      <c r="D1293" s="240" t="s">
        <v>8389</v>
      </c>
      <c r="E1293" s="239" t="str">
        <f t="shared" si="20"/>
        <v>26</v>
      </c>
      <c r="F1293" s="240" t="s">
        <v>7018</v>
      </c>
    </row>
    <row r="1294" spans="1:6" x14ac:dyDescent="0.25">
      <c r="A1294" s="242" t="s">
        <v>8390</v>
      </c>
      <c r="B1294" s="239" t="s">
        <v>5141</v>
      </c>
      <c r="C1294" s="239" t="s">
        <v>3744</v>
      </c>
      <c r="D1294" s="239" t="s">
        <v>8391</v>
      </c>
      <c r="E1294" s="239" t="str">
        <f t="shared" si="20"/>
        <v>26</v>
      </c>
      <c r="F1294" s="239" t="s">
        <v>7018</v>
      </c>
    </row>
    <row r="1295" spans="1:6" x14ac:dyDescent="0.25">
      <c r="A1295" s="242" t="s">
        <v>8392</v>
      </c>
      <c r="B1295" s="240" t="s">
        <v>4926</v>
      </c>
      <c r="C1295" s="240" t="s">
        <v>3744</v>
      </c>
      <c r="D1295" s="240" t="s">
        <v>8393</v>
      </c>
      <c r="E1295" s="239" t="str">
        <f t="shared" si="20"/>
        <v>26</v>
      </c>
      <c r="F1295" s="240" t="s">
        <v>7018</v>
      </c>
    </row>
    <row r="1296" spans="1:6" x14ac:dyDescent="0.25">
      <c r="A1296" s="242" t="s">
        <v>8394</v>
      </c>
      <c r="B1296" s="239" t="s">
        <v>4572</v>
      </c>
      <c r="C1296" s="239" t="s">
        <v>3744</v>
      </c>
      <c r="D1296" s="239" t="s">
        <v>8395</v>
      </c>
      <c r="E1296" s="239" t="str">
        <f t="shared" si="20"/>
        <v>26</v>
      </c>
      <c r="F1296" s="239" t="s">
        <v>7018</v>
      </c>
    </row>
    <row r="1297" spans="1:6" x14ac:dyDescent="0.25">
      <c r="A1297" s="242" t="s">
        <v>8396</v>
      </c>
      <c r="B1297" s="240" t="s">
        <v>5196</v>
      </c>
      <c r="C1297" s="240" t="s">
        <v>3744</v>
      </c>
      <c r="D1297" s="240" t="s">
        <v>8397</v>
      </c>
      <c r="E1297" s="239" t="str">
        <f t="shared" si="20"/>
        <v>26</v>
      </c>
      <c r="F1297" s="240" t="s">
        <v>7018</v>
      </c>
    </row>
    <row r="1298" spans="1:6" x14ac:dyDescent="0.25">
      <c r="A1298" s="242" t="s">
        <v>8398</v>
      </c>
      <c r="B1298" s="239" t="s">
        <v>4948</v>
      </c>
      <c r="C1298" s="239" t="s">
        <v>3744</v>
      </c>
      <c r="D1298" s="239" t="s">
        <v>8399</v>
      </c>
      <c r="E1298" s="239" t="str">
        <f t="shared" si="20"/>
        <v>26</v>
      </c>
      <c r="F1298" s="239" t="s">
        <v>7018</v>
      </c>
    </row>
    <row r="1299" spans="1:6" x14ac:dyDescent="0.25">
      <c r="A1299" s="242" t="s">
        <v>8400</v>
      </c>
      <c r="B1299" s="240" t="s">
        <v>5235</v>
      </c>
      <c r="C1299" s="240" t="s">
        <v>3744</v>
      </c>
      <c r="D1299" s="240" t="s">
        <v>8401</v>
      </c>
      <c r="E1299" s="239" t="str">
        <f t="shared" si="20"/>
        <v>26</v>
      </c>
      <c r="F1299" s="240" t="s">
        <v>7018</v>
      </c>
    </row>
    <row r="1300" spans="1:6" x14ac:dyDescent="0.25">
      <c r="A1300" s="242" t="s">
        <v>8402</v>
      </c>
      <c r="B1300" s="239" t="s">
        <v>5249</v>
      </c>
      <c r="C1300" s="239" t="s">
        <v>3744</v>
      </c>
      <c r="D1300" s="239" t="s">
        <v>8403</v>
      </c>
      <c r="E1300" s="239" t="str">
        <f t="shared" si="20"/>
        <v>26</v>
      </c>
      <c r="F1300" s="239" t="s">
        <v>7018</v>
      </c>
    </row>
    <row r="1301" spans="1:6" x14ac:dyDescent="0.25">
      <c r="A1301" s="242" t="s">
        <v>8404</v>
      </c>
      <c r="B1301" s="240" t="s">
        <v>4681</v>
      </c>
      <c r="C1301" s="240" t="s">
        <v>3744</v>
      </c>
      <c r="D1301" s="240" t="s">
        <v>8405</v>
      </c>
      <c r="E1301" s="239" t="str">
        <f t="shared" si="20"/>
        <v>26</v>
      </c>
      <c r="F1301" s="240" t="s">
        <v>7018</v>
      </c>
    </row>
    <row r="1302" spans="1:6" x14ac:dyDescent="0.25">
      <c r="A1302" s="242" t="s">
        <v>8406</v>
      </c>
      <c r="B1302" s="239" t="s">
        <v>5275</v>
      </c>
      <c r="C1302" s="239" t="s">
        <v>3744</v>
      </c>
      <c r="D1302" s="239" t="s">
        <v>8407</v>
      </c>
      <c r="E1302" s="239" t="str">
        <f t="shared" si="20"/>
        <v>26</v>
      </c>
      <c r="F1302" s="239" t="s">
        <v>7018</v>
      </c>
    </row>
    <row r="1303" spans="1:6" x14ac:dyDescent="0.25">
      <c r="A1303" s="242" t="s">
        <v>8408</v>
      </c>
      <c r="B1303" s="240" t="s">
        <v>5287</v>
      </c>
      <c r="C1303" s="240" t="s">
        <v>3744</v>
      </c>
      <c r="D1303" s="240" t="s">
        <v>8409</v>
      </c>
      <c r="E1303" s="239" t="str">
        <f t="shared" si="20"/>
        <v>26</v>
      </c>
      <c r="F1303" s="240" t="s">
        <v>7018</v>
      </c>
    </row>
    <row r="1304" spans="1:6" x14ac:dyDescent="0.25">
      <c r="A1304" s="242" t="s">
        <v>8410</v>
      </c>
      <c r="B1304" s="239" t="s">
        <v>5302</v>
      </c>
      <c r="C1304" s="239" t="s">
        <v>3744</v>
      </c>
      <c r="D1304" s="239" t="s">
        <v>8411</v>
      </c>
      <c r="E1304" s="239" t="str">
        <f t="shared" si="20"/>
        <v>26</v>
      </c>
      <c r="F1304" s="239" t="s">
        <v>7018</v>
      </c>
    </row>
    <row r="1305" spans="1:6" x14ac:dyDescent="0.25">
      <c r="A1305" s="242" t="s">
        <v>8412</v>
      </c>
      <c r="B1305" s="240" t="s">
        <v>5317</v>
      </c>
      <c r="C1305" s="240" t="s">
        <v>3744</v>
      </c>
      <c r="D1305" s="240" t="s">
        <v>8413</v>
      </c>
      <c r="E1305" s="239" t="str">
        <f t="shared" si="20"/>
        <v>26</v>
      </c>
      <c r="F1305" s="240" t="s">
        <v>7018</v>
      </c>
    </row>
    <row r="1306" spans="1:6" x14ac:dyDescent="0.25">
      <c r="A1306" s="242" t="s">
        <v>8414</v>
      </c>
      <c r="B1306" s="239" t="s">
        <v>5332</v>
      </c>
      <c r="C1306" s="239" t="s">
        <v>3744</v>
      </c>
      <c r="D1306" s="239" t="s">
        <v>8415</v>
      </c>
      <c r="E1306" s="239" t="str">
        <f t="shared" si="20"/>
        <v>26</v>
      </c>
      <c r="F1306" s="239" t="s">
        <v>7018</v>
      </c>
    </row>
    <row r="1307" spans="1:6" x14ac:dyDescent="0.25">
      <c r="A1307" s="242" t="s">
        <v>8416</v>
      </c>
      <c r="B1307" s="240" t="s">
        <v>5349</v>
      </c>
      <c r="C1307" s="240" t="s">
        <v>3744</v>
      </c>
      <c r="D1307" s="240" t="s">
        <v>8417</v>
      </c>
      <c r="E1307" s="239" t="str">
        <f t="shared" si="20"/>
        <v>26</v>
      </c>
      <c r="F1307" s="240" t="s">
        <v>7018</v>
      </c>
    </row>
    <row r="1308" spans="1:6" x14ac:dyDescent="0.25">
      <c r="A1308" s="242" t="s">
        <v>8418</v>
      </c>
      <c r="B1308" s="239" t="s">
        <v>5364</v>
      </c>
      <c r="C1308" s="239" t="s">
        <v>3744</v>
      </c>
      <c r="D1308" s="239" t="s">
        <v>8419</v>
      </c>
      <c r="E1308" s="239" t="str">
        <f t="shared" si="20"/>
        <v>26</v>
      </c>
      <c r="F1308" s="239" t="s">
        <v>7018</v>
      </c>
    </row>
    <row r="1309" spans="1:6" x14ac:dyDescent="0.25">
      <c r="A1309" s="242" t="s">
        <v>8420</v>
      </c>
      <c r="B1309" s="240" t="s">
        <v>5379</v>
      </c>
      <c r="C1309" s="240" t="s">
        <v>3744</v>
      </c>
      <c r="D1309" s="240" t="s">
        <v>8421</v>
      </c>
      <c r="E1309" s="239" t="str">
        <f t="shared" si="20"/>
        <v>26</v>
      </c>
      <c r="F1309" s="240" t="s">
        <v>7018</v>
      </c>
    </row>
    <row r="1310" spans="1:6" x14ac:dyDescent="0.25">
      <c r="A1310" s="242" t="s">
        <v>8422</v>
      </c>
      <c r="B1310" s="239" t="s">
        <v>5098</v>
      </c>
      <c r="C1310" s="239" t="s">
        <v>3744</v>
      </c>
      <c r="D1310" s="239" t="s">
        <v>8423</v>
      </c>
      <c r="E1310" s="239" t="str">
        <f t="shared" si="20"/>
        <v>26</v>
      </c>
      <c r="F1310" s="239" t="s">
        <v>7018</v>
      </c>
    </row>
    <row r="1311" spans="1:6" x14ac:dyDescent="0.25">
      <c r="A1311" s="242" t="s">
        <v>8424</v>
      </c>
      <c r="B1311" s="240" t="s">
        <v>5402</v>
      </c>
      <c r="C1311" s="240" t="s">
        <v>3744</v>
      </c>
      <c r="D1311" s="240" t="s">
        <v>8425</v>
      </c>
      <c r="E1311" s="239" t="str">
        <f t="shared" si="20"/>
        <v>26</v>
      </c>
      <c r="F1311" s="240" t="s">
        <v>7018</v>
      </c>
    </row>
    <row r="1312" spans="1:6" x14ac:dyDescent="0.25">
      <c r="A1312" s="242" t="s">
        <v>8426</v>
      </c>
      <c r="B1312" s="239" t="s">
        <v>4918</v>
      </c>
      <c r="C1312" s="239" t="s">
        <v>3744</v>
      </c>
      <c r="D1312" s="239" t="s">
        <v>8427</v>
      </c>
      <c r="E1312" s="239" t="str">
        <f t="shared" si="20"/>
        <v>26</v>
      </c>
      <c r="F1312" s="239" t="s">
        <v>7018</v>
      </c>
    </row>
    <row r="1313" spans="1:6" x14ac:dyDescent="0.25">
      <c r="A1313" s="242" t="s">
        <v>8428</v>
      </c>
      <c r="B1313" s="240" t="s">
        <v>5263</v>
      </c>
      <c r="C1313" s="240" t="s">
        <v>3744</v>
      </c>
      <c r="D1313" s="240" t="s">
        <v>8429</v>
      </c>
      <c r="E1313" s="239" t="str">
        <f t="shared" si="20"/>
        <v>26</v>
      </c>
      <c r="F1313" s="240" t="s">
        <v>7018</v>
      </c>
    </row>
    <row r="1314" spans="1:6" x14ac:dyDescent="0.25">
      <c r="A1314" s="242" t="s">
        <v>8430</v>
      </c>
      <c r="B1314" s="239" t="s">
        <v>5438</v>
      </c>
      <c r="C1314" s="239" t="s">
        <v>3744</v>
      </c>
      <c r="D1314" s="239" t="s">
        <v>8431</v>
      </c>
      <c r="E1314" s="239" t="str">
        <f t="shared" si="20"/>
        <v>26</v>
      </c>
      <c r="F1314" s="239" t="s">
        <v>7018</v>
      </c>
    </row>
    <row r="1315" spans="1:6" x14ac:dyDescent="0.25">
      <c r="A1315" s="242" t="s">
        <v>8432</v>
      </c>
      <c r="B1315" s="240" t="s">
        <v>5449</v>
      </c>
      <c r="C1315" s="240" t="s">
        <v>3744</v>
      </c>
      <c r="D1315" s="240" t="s">
        <v>8433</v>
      </c>
      <c r="E1315" s="239" t="str">
        <f t="shared" si="20"/>
        <v>26</v>
      </c>
      <c r="F1315" s="240" t="s">
        <v>7018</v>
      </c>
    </row>
    <row r="1316" spans="1:6" x14ac:dyDescent="0.25">
      <c r="A1316" s="242" t="s">
        <v>8434</v>
      </c>
      <c r="B1316" s="239" t="s">
        <v>5462</v>
      </c>
      <c r="C1316" s="239" t="s">
        <v>3744</v>
      </c>
      <c r="D1316" s="239" t="s">
        <v>8435</v>
      </c>
      <c r="E1316" s="239" t="str">
        <f t="shared" si="20"/>
        <v>26</v>
      </c>
      <c r="F1316" s="239" t="s">
        <v>7018</v>
      </c>
    </row>
    <row r="1317" spans="1:6" x14ac:dyDescent="0.25">
      <c r="A1317" s="242" t="s">
        <v>8436</v>
      </c>
      <c r="B1317" s="240" t="s">
        <v>5255</v>
      </c>
      <c r="C1317" s="240" t="s">
        <v>3744</v>
      </c>
      <c r="D1317" s="240" t="s">
        <v>8437</v>
      </c>
      <c r="E1317" s="239" t="str">
        <f t="shared" si="20"/>
        <v>26</v>
      </c>
      <c r="F1317" s="240" t="s">
        <v>7018</v>
      </c>
    </row>
    <row r="1318" spans="1:6" x14ac:dyDescent="0.25">
      <c r="A1318" s="242" t="s">
        <v>8438</v>
      </c>
      <c r="B1318" s="239" t="s">
        <v>5435</v>
      </c>
      <c r="C1318" s="239" t="s">
        <v>3744</v>
      </c>
      <c r="D1318" s="239" t="s">
        <v>8439</v>
      </c>
      <c r="E1318" s="239" t="str">
        <f t="shared" si="20"/>
        <v>26</v>
      </c>
      <c r="F1318" s="239" t="s">
        <v>7018</v>
      </c>
    </row>
    <row r="1319" spans="1:6" x14ac:dyDescent="0.25">
      <c r="A1319" s="242" t="s">
        <v>8440</v>
      </c>
      <c r="B1319" s="240" t="s">
        <v>5491</v>
      </c>
      <c r="C1319" s="240" t="s">
        <v>3744</v>
      </c>
      <c r="D1319" s="240" t="s">
        <v>8441</v>
      </c>
      <c r="E1319" s="239" t="str">
        <f t="shared" si="20"/>
        <v>26</v>
      </c>
      <c r="F1319" s="240" t="s">
        <v>7018</v>
      </c>
    </row>
    <row r="1320" spans="1:6" x14ac:dyDescent="0.25">
      <c r="A1320" s="242" t="s">
        <v>8442</v>
      </c>
      <c r="B1320" s="239" t="s">
        <v>5499</v>
      </c>
      <c r="C1320" s="239" t="s">
        <v>3744</v>
      </c>
      <c r="D1320" s="239" t="s">
        <v>8443</v>
      </c>
      <c r="E1320" s="239" t="str">
        <f t="shared" si="20"/>
        <v>26</v>
      </c>
      <c r="F1320" s="239" t="s">
        <v>7018</v>
      </c>
    </row>
    <row r="1321" spans="1:6" x14ac:dyDescent="0.25">
      <c r="A1321" s="242" t="s">
        <v>8444</v>
      </c>
      <c r="B1321" s="240" t="s">
        <v>5509</v>
      </c>
      <c r="C1321" s="240" t="s">
        <v>3744</v>
      </c>
      <c r="D1321" s="240" t="s">
        <v>8445</v>
      </c>
      <c r="E1321" s="239" t="str">
        <f t="shared" si="20"/>
        <v>26</v>
      </c>
      <c r="F1321" s="240" t="s">
        <v>7018</v>
      </c>
    </row>
    <row r="1322" spans="1:6" x14ac:dyDescent="0.25">
      <c r="A1322" s="242" t="s">
        <v>8446</v>
      </c>
      <c r="B1322" s="239" t="s">
        <v>5521</v>
      </c>
      <c r="C1322" s="239" t="s">
        <v>3744</v>
      </c>
      <c r="D1322" s="239" t="s">
        <v>8447</v>
      </c>
      <c r="E1322" s="239" t="str">
        <f t="shared" si="20"/>
        <v>26</v>
      </c>
      <c r="F1322" s="239" t="s">
        <v>7018</v>
      </c>
    </row>
    <row r="1323" spans="1:6" x14ac:dyDescent="0.25">
      <c r="A1323" s="242" t="s">
        <v>8448</v>
      </c>
      <c r="B1323" s="240" t="s">
        <v>5432</v>
      </c>
      <c r="C1323" s="240" t="s">
        <v>3744</v>
      </c>
      <c r="D1323" s="240" t="s">
        <v>8449</v>
      </c>
      <c r="E1323" s="239" t="str">
        <f t="shared" si="20"/>
        <v>26</v>
      </c>
      <c r="F1323" s="240" t="s">
        <v>7018</v>
      </c>
    </row>
    <row r="1324" spans="1:6" x14ac:dyDescent="0.25">
      <c r="A1324" s="242" t="s">
        <v>8450</v>
      </c>
      <c r="B1324" s="239" t="s">
        <v>5537</v>
      </c>
      <c r="C1324" s="239" t="s">
        <v>3744</v>
      </c>
      <c r="D1324" s="239" t="s">
        <v>8451</v>
      </c>
      <c r="E1324" s="239" t="str">
        <f t="shared" si="20"/>
        <v>26</v>
      </c>
      <c r="F1324" s="239" t="s">
        <v>7018</v>
      </c>
    </row>
    <row r="1325" spans="1:6" x14ac:dyDescent="0.25">
      <c r="A1325" s="242" t="s">
        <v>8452</v>
      </c>
      <c r="B1325" s="240" t="s">
        <v>4690</v>
      </c>
      <c r="C1325" s="240" t="s">
        <v>3744</v>
      </c>
      <c r="D1325" s="240" t="s">
        <v>8453</v>
      </c>
      <c r="E1325" s="239" t="str">
        <f t="shared" si="20"/>
        <v>26</v>
      </c>
      <c r="F1325" s="240" t="s">
        <v>7018</v>
      </c>
    </row>
    <row r="1326" spans="1:6" x14ac:dyDescent="0.25">
      <c r="A1326" s="242" t="s">
        <v>8454</v>
      </c>
      <c r="B1326" s="239" t="s">
        <v>5553</v>
      </c>
      <c r="C1326" s="239" t="s">
        <v>3744</v>
      </c>
      <c r="D1326" s="239" t="s">
        <v>8455</v>
      </c>
      <c r="E1326" s="239" t="str">
        <f t="shared" si="20"/>
        <v>26</v>
      </c>
      <c r="F1326" s="239" t="s">
        <v>7018</v>
      </c>
    </row>
    <row r="1327" spans="1:6" x14ac:dyDescent="0.25">
      <c r="A1327" s="242" t="s">
        <v>8456</v>
      </c>
      <c r="B1327" s="240" t="s">
        <v>3837</v>
      </c>
      <c r="C1327" s="240" t="s">
        <v>3746</v>
      </c>
      <c r="D1327" s="240" t="s">
        <v>8457</v>
      </c>
      <c r="E1327" s="239" t="str">
        <f t="shared" si="20"/>
        <v>27</v>
      </c>
      <c r="F1327" s="240" t="s">
        <v>7018</v>
      </c>
    </row>
    <row r="1328" spans="1:6" x14ac:dyDescent="0.25">
      <c r="A1328" s="242" t="s">
        <v>8458</v>
      </c>
      <c r="B1328" s="239" t="s">
        <v>3874</v>
      </c>
      <c r="C1328" s="239" t="s">
        <v>3746</v>
      </c>
      <c r="D1328" s="239" t="s">
        <v>8459</v>
      </c>
      <c r="E1328" s="239" t="str">
        <f t="shared" si="20"/>
        <v>27</v>
      </c>
      <c r="F1328" s="239" t="s">
        <v>7018</v>
      </c>
    </row>
    <row r="1329" spans="1:6" x14ac:dyDescent="0.25">
      <c r="A1329" s="242" t="s">
        <v>8460</v>
      </c>
      <c r="B1329" s="240" t="s">
        <v>3920</v>
      </c>
      <c r="C1329" s="240" t="s">
        <v>3746</v>
      </c>
      <c r="D1329" s="240" t="s">
        <v>8461</v>
      </c>
      <c r="E1329" s="239" t="str">
        <f t="shared" si="20"/>
        <v>27</v>
      </c>
      <c r="F1329" s="240" t="s">
        <v>7018</v>
      </c>
    </row>
    <row r="1330" spans="1:6" x14ac:dyDescent="0.25">
      <c r="A1330" s="242" t="s">
        <v>8462</v>
      </c>
      <c r="B1330" s="239" t="s">
        <v>3964</v>
      </c>
      <c r="C1330" s="239" t="s">
        <v>3746</v>
      </c>
      <c r="D1330" s="239" t="s">
        <v>8463</v>
      </c>
      <c r="E1330" s="239" t="str">
        <f t="shared" si="20"/>
        <v>27</v>
      </c>
      <c r="F1330" s="239" t="s">
        <v>7018</v>
      </c>
    </row>
    <row r="1331" spans="1:6" x14ac:dyDescent="0.25">
      <c r="A1331" s="242" t="s">
        <v>8464</v>
      </c>
      <c r="B1331" s="240" t="s">
        <v>3885</v>
      </c>
      <c r="C1331" s="240" t="s">
        <v>3746</v>
      </c>
      <c r="D1331" s="240" t="s">
        <v>8465</v>
      </c>
      <c r="E1331" s="239" t="str">
        <f t="shared" si="20"/>
        <v>27</v>
      </c>
      <c r="F1331" s="240" t="s">
        <v>7018</v>
      </c>
    </row>
    <row r="1332" spans="1:6" x14ac:dyDescent="0.25">
      <c r="A1332" s="242" t="s">
        <v>8466</v>
      </c>
      <c r="B1332" s="239" t="s">
        <v>4048</v>
      </c>
      <c r="C1332" s="239" t="s">
        <v>3746</v>
      </c>
      <c r="D1332" s="239" t="s">
        <v>8467</v>
      </c>
      <c r="E1332" s="239" t="str">
        <f t="shared" si="20"/>
        <v>27</v>
      </c>
      <c r="F1332" s="239" t="s">
        <v>7018</v>
      </c>
    </row>
    <row r="1333" spans="1:6" x14ac:dyDescent="0.25">
      <c r="A1333" s="242" t="s">
        <v>8468</v>
      </c>
      <c r="B1333" s="240" t="s">
        <v>4081</v>
      </c>
      <c r="C1333" s="240" t="s">
        <v>3746</v>
      </c>
      <c r="D1333" s="240" t="s">
        <v>8469</v>
      </c>
      <c r="E1333" s="239" t="str">
        <f t="shared" si="20"/>
        <v>27</v>
      </c>
      <c r="F1333" s="240" t="s">
        <v>7018</v>
      </c>
    </row>
    <row r="1334" spans="1:6" x14ac:dyDescent="0.25">
      <c r="A1334" s="242" t="s">
        <v>8470</v>
      </c>
      <c r="B1334" s="239" t="s">
        <v>4000</v>
      </c>
      <c r="C1334" s="239" t="s">
        <v>3746</v>
      </c>
      <c r="D1334" s="239" t="s">
        <v>8471</v>
      </c>
      <c r="E1334" s="239" t="str">
        <f t="shared" si="20"/>
        <v>27</v>
      </c>
      <c r="F1334" s="239" t="s">
        <v>7018</v>
      </c>
    </row>
    <row r="1335" spans="1:6" x14ac:dyDescent="0.25">
      <c r="A1335" s="242" t="s">
        <v>8472</v>
      </c>
      <c r="B1335" s="240" t="s">
        <v>4151</v>
      </c>
      <c r="C1335" s="240" t="s">
        <v>3746</v>
      </c>
      <c r="D1335" s="240" t="s">
        <v>8473</v>
      </c>
      <c r="E1335" s="239" t="str">
        <f t="shared" si="20"/>
        <v>27</v>
      </c>
      <c r="F1335" s="240" t="s">
        <v>7018</v>
      </c>
    </row>
    <row r="1336" spans="1:6" x14ac:dyDescent="0.25">
      <c r="A1336" s="242" t="s">
        <v>8474</v>
      </c>
      <c r="B1336" s="239" t="s">
        <v>4185</v>
      </c>
      <c r="C1336" s="239" t="s">
        <v>3746</v>
      </c>
      <c r="D1336" s="239" t="s">
        <v>8475</v>
      </c>
      <c r="E1336" s="239" t="str">
        <f t="shared" si="20"/>
        <v>27</v>
      </c>
      <c r="F1336" s="239" t="s">
        <v>7018</v>
      </c>
    </row>
    <row r="1337" spans="1:6" x14ac:dyDescent="0.25">
      <c r="A1337" s="242" t="s">
        <v>8476</v>
      </c>
      <c r="B1337" s="240" t="s">
        <v>4144</v>
      </c>
      <c r="C1337" s="240" t="s">
        <v>3746</v>
      </c>
      <c r="D1337" s="240" t="s">
        <v>8477</v>
      </c>
      <c r="E1337" s="239" t="str">
        <f t="shared" si="20"/>
        <v>27</v>
      </c>
      <c r="F1337" s="240" t="s">
        <v>7018</v>
      </c>
    </row>
    <row r="1338" spans="1:6" x14ac:dyDescent="0.25">
      <c r="A1338" s="242" t="s">
        <v>8478</v>
      </c>
      <c r="B1338" s="239" t="s">
        <v>4167</v>
      </c>
      <c r="C1338" s="239" t="s">
        <v>3746</v>
      </c>
      <c r="D1338" s="239" t="s">
        <v>8479</v>
      </c>
      <c r="E1338" s="239" t="str">
        <f t="shared" si="20"/>
        <v>27</v>
      </c>
      <c r="F1338" s="239" t="s">
        <v>7018</v>
      </c>
    </row>
    <row r="1339" spans="1:6" x14ac:dyDescent="0.25">
      <c r="A1339" s="242" t="s">
        <v>8480</v>
      </c>
      <c r="B1339" s="240" t="s">
        <v>4275</v>
      </c>
      <c r="C1339" s="240" t="s">
        <v>3746</v>
      </c>
      <c r="D1339" s="240" t="s">
        <v>8481</v>
      </c>
      <c r="E1339" s="239" t="str">
        <f t="shared" si="20"/>
        <v>27</v>
      </c>
      <c r="F1339" s="240" t="s">
        <v>7018</v>
      </c>
    </row>
    <row r="1340" spans="1:6" x14ac:dyDescent="0.25">
      <c r="A1340" s="242" t="s">
        <v>8482</v>
      </c>
      <c r="B1340" s="239" t="s">
        <v>4130</v>
      </c>
      <c r="C1340" s="239" t="s">
        <v>3746</v>
      </c>
      <c r="D1340" s="239" t="s">
        <v>8483</v>
      </c>
      <c r="E1340" s="239" t="str">
        <f t="shared" si="20"/>
        <v>27</v>
      </c>
      <c r="F1340" s="239" t="s">
        <v>7018</v>
      </c>
    </row>
    <row r="1341" spans="1:6" x14ac:dyDescent="0.25">
      <c r="A1341" s="242" t="s">
        <v>8484</v>
      </c>
      <c r="B1341" s="240" t="s">
        <v>4340</v>
      </c>
      <c r="C1341" s="240" t="s">
        <v>3746</v>
      </c>
      <c r="D1341" s="240" t="s">
        <v>8485</v>
      </c>
      <c r="E1341" s="239" t="str">
        <f t="shared" si="20"/>
        <v>27</v>
      </c>
      <c r="F1341" s="240" t="s">
        <v>7018</v>
      </c>
    </row>
    <row r="1342" spans="1:6" x14ac:dyDescent="0.25">
      <c r="A1342" s="242" t="s">
        <v>8486</v>
      </c>
      <c r="B1342" s="239" t="s">
        <v>4369</v>
      </c>
      <c r="C1342" s="239" t="s">
        <v>3746</v>
      </c>
      <c r="D1342" s="239" t="s">
        <v>8487</v>
      </c>
      <c r="E1342" s="239" t="str">
        <f t="shared" si="20"/>
        <v>27</v>
      </c>
      <c r="F1342" s="239" t="s">
        <v>7018</v>
      </c>
    </row>
    <row r="1343" spans="1:6" x14ac:dyDescent="0.25">
      <c r="A1343" s="242" t="s">
        <v>8488</v>
      </c>
      <c r="B1343" s="240" t="s">
        <v>4404</v>
      </c>
      <c r="C1343" s="240" t="s">
        <v>3746</v>
      </c>
      <c r="D1343" s="240" t="s">
        <v>8489</v>
      </c>
      <c r="E1343" s="239" t="str">
        <f t="shared" si="20"/>
        <v>27</v>
      </c>
      <c r="F1343" s="240" t="s">
        <v>7018</v>
      </c>
    </row>
    <row r="1344" spans="1:6" x14ac:dyDescent="0.25">
      <c r="A1344" s="242" t="s">
        <v>8490</v>
      </c>
      <c r="B1344" s="239" t="s">
        <v>4433</v>
      </c>
      <c r="C1344" s="239" t="s">
        <v>3746</v>
      </c>
      <c r="D1344" s="239" t="s">
        <v>8491</v>
      </c>
      <c r="E1344" s="239" t="str">
        <f t="shared" si="20"/>
        <v>27</v>
      </c>
      <c r="F1344" s="239" t="s">
        <v>7018</v>
      </c>
    </row>
    <row r="1345" spans="1:6" x14ac:dyDescent="0.25">
      <c r="A1345" s="242" t="s">
        <v>8492</v>
      </c>
      <c r="B1345" s="240" t="s">
        <v>4457</v>
      </c>
      <c r="C1345" s="240" t="s">
        <v>3746</v>
      </c>
      <c r="D1345" s="240" t="s">
        <v>8493</v>
      </c>
      <c r="E1345" s="239" t="str">
        <f t="shared" si="20"/>
        <v>27</v>
      </c>
      <c r="F1345" s="240" t="s">
        <v>7018</v>
      </c>
    </row>
    <row r="1346" spans="1:6" x14ac:dyDescent="0.25">
      <c r="A1346" s="242" t="s">
        <v>8494</v>
      </c>
      <c r="B1346" s="239" t="s">
        <v>4323</v>
      </c>
      <c r="C1346" s="239" t="s">
        <v>3746</v>
      </c>
      <c r="D1346" s="239" t="s">
        <v>8495</v>
      </c>
      <c r="E1346" s="239" t="str">
        <f t="shared" si="20"/>
        <v>27</v>
      </c>
      <c r="F1346" s="239" t="s">
        <v>7018</v>
      </c>
    </row>
    <row r="1347" spans="1:6" x14ac:dyDescent="0.25">
      <c r="A1347" s="242" t="s">
        <v>8496</v>
      </c>
      <c r="B1347" s="240" t="s">
        <v>3924</v>
      </c>
      <c r="C1347" s="240" t="s">
        <v>3746</v>
      </c>
      <c r="D1347" s="240" t="s">
        <v>8497</v>
      </c>
      <c r="E1347" s="239" t="str">
        <f t="shared" si="20"/>
        <v>27</v>
      </c>
      <c r="F1347" s="240" t="s">
        <v>7018</v>
      </c>
    </row>
    <row r="1348" spans="1:6" x14ac:dyDescent="0.25">
      <c r="A1348" s="242" t="s">
        <v>8498</v>
      </c>
      <c r="B1348" s="239" t="s">
        <v>4535</v>
      </c>
      <c r="C1348" s="239" t="s">
        <v>3746</v>
      </c>
      <c r="D1348" s="239" t="s">
        <v>8499</v>
      </c>
      <c r="E1348" s="239" t="str">
        <f t="shared" si="20"/>
        <v>27</v>
      </c>
      <c r="F1348" s="239" t="s">
        <v>7018</v>
      </c>
    </row>
    <row r="1349" spans="1:6" x14ac:dyDescent="0.25">
      <c r="A1349" s="242" t="s">
        <v>8500</v>
      </c>
      <c r="B1349" s="240" t="s">
        <v>4560</v>
      </c>
      <c r="C1349" s="240" t="s">
        <v>3746</v>
      </c>
      <c r="D1349" s="240" t="s">
        <v>8501</v>
      </c>
      <c r="E1349" s="239" t="str">
        <f t="shared" si="20"/>
        <v>27</v>
      </c>
      <c r="F1349" s="240" t="s">
        <v>7018</v>
      </c>
    </row>
    <row r="1350" spans="1:6" x14ac:dyDescent="0.25">
      <c r="A1350" s="242" t="s">
        <v>8502</v>
      </c>
      <c r="B1350" s="239" t="s">
        <v>4586</v>
      </c>
      <c r="C1350" s="239" t="s">
        <v>3746</v>
      </c>
      <c r="D1350" s="239" t="s">
        <v>8503</v>
      </c>
      <c r="E1350" s="239" t="str">
        <f t="shared" si="20"/>
        <v>27</v>
      </c>
      <c r="F1350" s="239" t="s">
        <v>7018</v>
      </c>
    </row>
    <row r="1351" spans="1:6" x14ac:dyDescent="0.25">
      <c r="A1351" s="242" t="s">
        <v>8504</v>
      </c>
      <c r="B1351" s="240" t="s">
        <v>4606</v>
      </c>
      <c r="C1351" s="240" t="s">
        <v>3746</v>
      </c>
      <c r="D1351" s="240" t="s">
        <v>8505</v>
      </c>
      <c r="E1351" s="239" t="str">
        <f t="shared" si="20"/>
        <v>27</v>
      </c>
      <c r="F1351" s="240" t="s">
        <v>7018</v>
      </c>
    </row>
    <row r="1352" spans="1:6" x14ac:dyDescent="0.25">
      <c r="A1352" s="242" t="s">
        <v>8506</v>
      </c>
      <c r="B1352" s="239" t="s">
        <v>4191</v>
      </c>
      <c r="C1352" s="239" t="s">
        <v>3746</v>
      </c>
      <c r="D1352" s="239" t="s">
        <v>8507</v>
      </c>
      <c r="E1352" s="239" t="str">
        <f t="shared" si="20"/>
        <v>27</v>
      </c>
      <c r="F1352" s="239" t="s">
        <v>7018</v>
      </c>
    </row>
    <row r="1353" spans="1:6" x14ac:dyDescent="0.25">
      <c r="A1353" s="242" t="s">
        <v>8508</v>
      </c>
      <c r="B1353" s="240" t="s">
        <v>4654</v>
      </c>
      <c r="C1353" s="240" t="s">
        <v>3746</v>
      </c>
      <c r="D1353" s="240" t="s">
        <v>8509</v>
      </c>
      <c r="E1353" s="239" t="str">
        <f t="shared" si="20"/>
        <v>27</v>
      </c>
      <c r="F1353" s="240" t="s">
        <v>7018</v>
      </c>
    </row>
    <row r="1354" spans="1:6" x14ac:dyDescent="0.25">
      <c r="A1354" s="242" t="s">
        <v>8510</v>
      </c>
      <c r="B1354" s="239" t="s">
        <v>4677</v>
      </c>
      <c r="C1354" s="239" t="s">
        <v>3746</v>
      </c>
      <c r="D1354" s="239" t="s">
        <v>8511</v>
      </c>
      <c r="E1354" s="239" t="str">
        <f t="shared" si="20"/>
        <v>27</v>
      </c>
      <c r="F1354" s="239" t="s">
        <v>7018</v>
      </c>
    </row>
    <row r="1355" spans="1:6" x14ac:dyDescent="0.25">
      <c r="A1355" s="242" t="s">
        <v>8512</v>
      </c>
      <c r="B1355" s="240" t="s">
        <v>4700</v>
      </c>
      <c r="C1355" s="240" t="s">
        <v>3746</v>
      </c>
      <c r="D1355" s="240" t="s">
        <v>8513</v>
      </c>
      <c r="E1355" s="239" t="str">
        <f t="shared" si="20"/>
        <v>27</v>
      </c>
      <c r="F1355" s="240" t="s">
        <v>7018</v>
      </c>
    </row>
    <row r="1356" spans="1:6" x14ac:dyDescent="0.25">
      <c r="A1356" s="242" t="s">
        <v>8514</v>
      </c>
      <c r="B1356" s="239" t="s">
        <v>4721</v>
      </c>
      <c r="C1356" s="239" t="s">
        <v>3746</v>
      </c>
      <c r="D1356" s="239" t="s">
        <v>8515</v>
      </c>
      <c r="E1356" s="239" t="str">
        <f t="shared" ref="E1356:E1419" si="21">LEFT(A1356, 2)</f>
        <v>27</v>
      </c>
      <c r="F1356" s="239" t="s">
        <v>7018</v>
      </c>
    </row>
    <row r="1357" spans="1:6" x14ac:dyDescent="0.25">
      <c r="A1357" s="242" t="s">
        <v>8516</v>
      </c>
      <c r="B1357" s="240" t="s">
        <v>4745</v>
      </c>
      <c r="C1357" s="240" t="s">
        <v>3746</v>
      </c>
      <c r="D1357" s="240" t="s">
        <v>8517</v>
      </c>
      <c r="E1357" s="239" t="str">
        <f t="shared" si="21"/>
        <v>27</v>
      </c>
      <c r="F1357" s="240" t="s">
        <v>7018</v>
      </c>
    </row>
    <row r="1358" spans="1:6" x14ac:dyDescent="0.25">
      <c r="A1358" s="242" t="s">
        <v>8518</v>
      </c>
      <c r="B1358" s="239" t="s">
        <v>4349</v>
      </c>
      <c r="C1358" s="239" t="s">
        <v>3746</v>
      </c>
      <c r="D1358" s="239" t="s">
        <v>8519</v>
      </c>
      <c r="E1358" s="239" t="str">
        <f t="shared" si="21"/>
        <v>27</v>
      </c>
      <c r="F1358" s="239" t="s">
        <v>7018</v>
      </c>
    </row>
    <row r="1359" spans="1:6" x14ac:dyDescent="0.25">
      <c r="A1359" s="242" t="s">
        <v>8520</v>
      </c>
      <c r="B1359" s="240" t="s">
        <v>4792</v>
      </c>
      <c r="C1359" s="240" t="s">
        <v>3746</v>
      </c>
      <c r="D1359" s="240" t="s">
        <v>8521</v>
      </c>
      <c r="E1359" s="239" t="str">
        <f t="shared" si="21"/>
        <v>27</v>
      </c>
      <c r="F1359" s="240" t="s">
        <v>7018</v>
      </c>
    </row>
    <row r="1360" spans="1:6" x14ac:dyDescent="0.25">
      <c r="A1360" s="242" t="s">
        <v>8522</v>
      </c>
      <c r="B1360" s="239" t="s">
        <v>4812</v>
      </c>
      <c r="C1360" s="239" t="s">
        <v>3746</v>
      </c>
      <c r="D1360" s="239" t="s">
        <v>8523</v>
      </c>
      <c r="E1360" s="239" t="str">
        <f t="shared" si="21"/>
        <v>27</v>
      </c>
      <c r="F1360" s="239" t="s">
        <v>7018</v>
      </c>
    </row>
    <row r="1361" spans="1:6" x14ac:dyDescent="0.25">
      <c r="A1361" s="242" t="s">
        <v>8524</v>
      </c>
      <c r="B1361" s="240" t="s">
        <v>4833</v>
      </c>
      <c r="C1361" s="240" t="s">
        <v>3746</v>
      </c>
      <c r="D1361" s="240" t="s">
        <v>8525</v>
      </c>
      <c r="E1361" s="239" t="str">
        <f t="shared" si="21"/>
        <v>27</v>
      </c>
      <c r="F1361" s="240" t="s">
        <v>7018</v>
      </c>
    </row>
    <row r="1362" spans="1:6" x14ac:dyDescent="0.25">
      <c r="A1362" s="242" t="s">
        <v>8526</v>
      </c>
      <c r="B1362" s="239" t="s">
        <v>4854</v>
      </c>
      <c r="C1362" s="239" t="s">
        <v>3746</v>
      </c>
      <c r="D1362" s="239" t="s">
        <v>8527</v>
      </c>
      <c r="E1362" s="239" t="str">
        <f t="shared" si="21"/>
        <v>27</v>
      </c>
      <c r="F1362" s="239" t="s">
        <v>7018</v>
      </c>
    </row>
    <row r="1363" spans="1:6" x14ac:dyDescent="0.25">
      <c r="A1363" s="242" t="s">
        <v>8528</v>
      </c>
      <c r="B1363" s="240" t="s">
        <v>4873</v>
      </c>
      <c r="C1363" s="240" t="s">
        <v>3746</v>
      </c>
      <c r="D1363" s="240" t="s">
        <v>8529</v>
      </c>
      <c r="E1363" s="239" t="str">
        <f t="shared" si="21"/>
        <v>27</v>
      </c>
      <c r="F1363" s="240" t="s">
        <v>7018</v>
      </c>
    </row>
    <row r="1364" spans="1:6" x14ac:dyDescent="0.25">
      <c r="A1364" s="242" t="s">
        <v>8530</v>
      </c>
      <c r="B1364" s="239" t="s">
        <v>4397</v>
      </c>
      <c r="C1364" s="239" t="s">
        <v>3746</v>
      </c>
      <c r="D1364" s="239" t="s">
        <v>8531</v>
      </c>
      <c r="E1364" s="239" t="str">
        <f t="shared" si="21"/>
        <v>27</v>
      </c>
      <c r="F1364" s="239" t="s">
        <v>7018</v>
      </c>
    </row>
    <row r="1365" spans="1:6" x14ac:dyDescent="0.25">
      <c r="A1365" s="242" t="s">
        <v>8532</v>
      </c>
      <c r="B1365" s="240" t="s">
        <v>4916</v>
      </c>
      <c r="C1365" s="240" t="s">
        <v>3746</v>
      </c>
      <c r="D1365" s="240" t="s">
        <v>8533</v>
      </c>
      <c r="E1365" s="239" t="str">
        <f t="shared" si="21"/>
        <v>27</v>
      </c>
      <c r="F1365" s="240" t="s">
        <v>7018</v>
      </c>
    </row>
    <row r="1366" spans="1:6" x14ac:dyDescent="0.25">
      <c r="A1366" s="242" t="s">
        <v>8534</v>
      </c>
      <c r="B1366" s="239" t="s">
        <v>4938</v>
      </c>
      <c r="C1366" s="239" t="s">
        <v>3746</v>
      </c>
      <c r="D1366" s="239" t="s">
        <v>8535</v>
      </c>
      <c r="E1366" s="239" t="str">
        <f t="shared" si="21"/>
        <v>27</v>
      </c>
      <c r="F1366" s="239" t="s">
        <v>7018</v>
      </c>
    </row>
    <row r="1367" spans="1:6" x14ac:dyDescent="0.25">
      <c r="A1367" s="242" t="s">
        <v>8536</v>
      </c>
      <c r="B1367" s="240" t="s">
        <v>4111</v>
      </c>
      <c r="C1367" s="240" t="s">
        <v>3746</v>
      </c>
      <c r="D1367" s="240" t="s">
        <v>8537</v>
      </c>
      <c r="E1367" s="239" t="str">
        <f t="shared" si="21"/>
        <v>27</v>
      </c>
      <c r="F1367" s="240" t="s">
        <v>7018</v>
      </c>
    </row>
    <row r="1368" spans="1:6" x14ac:dyDescent="0.25">
      <c r="A1368" s="242" t="s">
        <v>8538</v>
      </c>
      <c r="B1368" s="239" t="s">
        <v>4188</v>
      </c>
      <c r="C1368" s="239" t="s">
        <v>3746</v>
      </c>
      <c r="D1368" s="239" t="s">
        <v>8539</v>
      </c>
      <c r="E1368" s="239" t="str">
        <f t="shared" si="21"/>
        <v>27</v>
      </c>
      <c r="F1368" s="239" t="s">
        <v>7018</v>
      </c>
    </row>
    <row r="1369" spans="1:6" x14ac:dyDescent="0.25">
      <c r="A1369" s="242" t="s">
        <v>8540</v>
      </c>
      <c r="B1369" s="240" t="s">
        <v>4994</v>
      </c>
      <c r="C1369" s="240" t="s">
        <v>3746</v>
      </c>
      <c r="D1369" s="240" t="s">
        <v>8541</v>
      </c>
      <c r="E1369" s="239" t="str">
        <f t="shared" si="21"/>
        <v>27</v>
      </c>
      <c r="F1369" s="240" t="s">
        <v>7018</v>
      </c>
    </row>
    <row r="1370" spans="1:6" x14ac:dyDescent="0.25">
      <c r="A1370" s="242" t="s">
        <v>8542</v>
      </c>
      <c r="B1370" s="239" t="s">
        <v>5013</v>
      </c>
      <c r="C1370" s="239" t="s">
        <v>3746</v>
      </c>
      <c r="D1370" s="239" t="s">
        <v>8543</v>
      </c>
      <c r="E1370" s="239" t="str">
        <f t="shared" si="21"/>
        <v>27</v>
      </c>
      <c r="F1370" s="239" t="s">
        <v>7018</v>
      </c>
    </row>
    <row r="1371" spans="1:6" x14ac:dyDescent="0.25">
      <c r="A1371" s="242" t="s">
        <v>8544</v>
      </c>
      <c r="B1371" s="240" t="s">
        <v>4642</v>
      </c>
      <c r="C1371" s="240" t="s">
        <v>3746</v>
      </c>
      <c r="D1371" s="240" t="s">
        <v>8545</v>
      </c>
      <c r="E1371" s="239" t="str">
        <f t="shared" si="21"/>
        <v>27</v>
      </c>
      <c r="F1371" s="240" t="s">
        <v>7018</v>
      </c>
    </row>
    <row r="1372" spans="1:6" x14ac:dyDescent="0.25">
      <c r="A1372" s="242" t="s">
        <v>8546</v>
      </c>
      <c r="B1372" s="239" t="s">
        <v>4968</v>
      </c>
      <c r="C1372" s="239" t="s">
        <v>3746</v>
      </c>
      <c r="D1372" s="239" t="s">
        <v>8547</v>
      </c>
      <c r="E1372" s="239" t="str">
        <f t="shared" si="21"/>
        <v>27</v>
      </c>
      <c r="F1372" s="239" t="s">
        <v>7018</v>
      </c>
    </row>
    <row r="1373" spans="1:6" x14ac:dyDescent="0.25">
      <c r="A1373" s="242" t="s">
        <v>8548</v>
      </c>
      <c r="B1373" s="240" t="s">
        <v>5068</v>
      </c>
      <c r="C1373" s="240" t="s">
        <v>3746</v>
      </c>
      <c r="D1373" s="240" t="s">
        <v>8549</v>
      </c>
      <c r="E1373" s="239" t="str">
        <f t="shared" si="21"/>
        <v>27</v>
      </c>
      <c r="F1373" s="240" t="s">
        <v>7018</v>
      </c>
    </row>
    <row r="1374" spans="1:6" x14ac:dyDescent="0.25">
      <c r="A1374" s="242" t="s">
        <v>8550</v>
      </c>
      <c r="B1374" s="239" t="s">
        <v>5085</v>
      </c>
      <c r="C1374" s="239" t="s">
        <v>3746</v>
      </c>
      <c r="D1374" s="239" t="s">
        <v>8551</v>
      </c>
      <c r="E1374" s="239" t="str">
        <f t="shared" si="21"/>
        <v>27</v>
      </c>
      <c r="F1374" s="239" t="s">
        <v>7018</v>
      </c>
    </row>
    <row r="1375" spans="1:6" x14ac:dyDescent="0.25">
      <c r="A1375" s="242" t="s">
        <v>8552</v>
      </c>
      <c r="B1375" s="240" t="s">
        <v>5102</v>
      </c>
      <c r="C1375" s="240" t="s">
        <v>3746</v>
      </c>
      <c r="D1375" s="240" t="s">
        <v>8553</v>
      </c>
      <c r="E1375" s="239" t="str">
        <f t="shared" si="21"/>
        <v>27</v>
      </c>
      <c r="F1375" s="240" t="s">
        <v>7018</v>
      </c>
    </row>
    <row r="1376" spans="1:6" x14ac:dyDescent="0.25">
      <c r="A1376" s="242" t="s">
        <v>8554</v>
      </c>
      <c r="B1376" s="239" t="s">
        <v>5123</v>
      </c>
      <c r="C1376" s="239" t="s">
        <v>3746</v>
      </c>
      <c r="D1376" s="239" t="s">
        <v>8555</v>
      </c>
      <c r="E1376" s="239" t="str">
        <f t="shared" si="21"/>
        <v>27</v>
      </c>
      <c r="F1376" s="239" t="s">
        <v>7018</v>
      </c>
    </row>
    <row r="1377" spans="1:6" x14ac:dyDescent="0.25">
      <c r="A1377" s="242" t="s">
        <v>8556</v>
      </c>
      <c r="B1377" s="240" t="s">
        <v>5129</v>
      </c>
      <c r="C1377" s="240" t="s">
        <v>3746</v>
      </c>
      <c r="D1377" s="240" t="s">
        <v>8557</v>
      </c>
      <c r="E1377" s="239" t="str">
        <f t="shared" si="21"/>
        <v>27</v>
      </c>
      <c r="F1377" s="240" t="s">
        <v>7018</v>
      </c>
    </row>
    <row r="1378" spans="1:6" x14ac:dyDescent="0.25">
      <c r="A1378" s="242" t="s">
        <v>8558</v>
      </c>
      <c r="B1378" s="239" t="s">
        <v>5160</v>
      </c>
      <c r="C1378" s="239" t="s">
        <v>3746</v>
      </c>
      <c r="D1378" s="239" t="s">
        <v>8559</v>
      </c>
      <c r="E1378" s="239" t="str">
        <f t="shared" si="21"/>
        <v>27</v>
      </c>
      <c r="F1378" s="239" t="s">
        <v>7018</v>
      </c>
    </row>
    <row r="1379" spans="1:6" x14ac:dyDescent="0.25">
      <c r="A1379" s="242" t="s">
        <v>8560</v>
      </c>
      <c r="B1379" s="240" t="s">
        <v>5177</v>
      </c>
      <c r="C1379" s="240" t="s">
        <v>3746</v>
      </c>
      <c r="D1379" s="240" t="s">
        <v>8561</v>
      </c>
      <c r="E1379" s="239" t="str">
        <f t="shared" si="21"/>
        <v>27</v>
      </c>
      <c r="F1379" s="240" t="s">
        <v>7018</v>
      </c>
    </row>
    <row r="1380" spans="1:6" x14ac:dyDescent="0.25">
      <c r="A1380" s="242" t="s">
        <v>8562</v>
      </c>
      <c r="B1380" s="239" t="s">
        <v>5197</v>
      </c>
      <c r="C1380" s="239" t="s">
        <v>3746</v>
      </c>
      <c r="D1380" s="239" t="s">
        <v>8563</v>
      </c>
      <c r="E1380" s="239" t="str">
        <f t="shared" si="21"/>
        <v>27</v>
      </c>
      <c r="F1380" s="239" t="s">
        <v>7018</v>
      </c>
    </row>
    <row r="1381" spans="1:6" x14ac:dyDescent="0.25">
      <c r="A1381" s="242" t="s">
        <v>8564</v>
      </c>
      <c r="B1381" s="240" t="s">
        <v>5217</v>
      </c>
      <c r="C1381" s="240" t="s">
        <v>3746</v>
      </c>
      <c r="D1381" s="240" t="s">
        <v>8565</v>
      </c>
      <c r="E1381" s="239" t="str">
        <f t="shared" si="21"/>
        <v>27</v>
      </c>
      <c r="F1381" s="240" t="s">
        <v>7018</v>
      </c>
    </row>
    <row r="1382" spans="1:6" x14ac:dyDescent="0.25">
      <c r="A1382" s="242" t="s">
        <v>8566</v>
      </c>
      <c r="B1382" s="239" t="s">
        <v>5236</v>
      </c>
      <c r="C1382" s="239" t="s">
        <v>3746</v>
      </c>
      <c r="D1382" s="239" t="s">
        <v>8567</v>
      </c>
      <c r="E1382" s="239" t="str">
        <f t="shared" si="21"/>
        <v>27</v>
      </c>
      <c r="F1382" s="239" t="s">
        <v>7018</v>
      </c>
    </row>
    <row r="1383" spans="1:6" x14ac:dyDescent="0.25">
      <c r="A1383" s="242" t="s">
        <v>8568</v>
      </c>
      <c r="B1383" s="240" t="s">
        <v>5168</v>
      </c>
      <c r="C1383" s="240" t="s">
        <v>3746</v>
      </c>
      <c r="D1383" s="240" t="s">
        <v>8569</v>
      </c>
      <c r="E1383" s="239" t="str">
        <f t="shared" si="21"/>
        <v>27</v>
      </c>
      <c r="F1383" s="240" t="s">
        <v>7018</v>
      </c>
    </row>
    <row r="1384" spans="1:6" x14ac:dyDescent="0.25">
      <c r="A1384" s="242" t="s">
        <v>8570</v>
      </c>
      <c r="B1384" s="239" t="s">
        <v>5260</v>
      </c>
      <c r="C1384" s="239" t="s">
        <v>3746</v>
      </c>
      <c r="D1384" s="239" t="s">
        <v>8571</v>
      </c>
      <c r="E1384" s="239" t="str">
        <f t="shared" si="21"/>
        <v>27</v>
      </c>
      <c r="F1384" s="239" t="s">
        <v>7018</v>
      </c>
    </row>
    <row r="1385" spans="1:6" x14ac:dyDescent="0.25">
      <c r="A1385" s="242" t="s">
        <v>8572</v>
      </c>
      <c r="B1385" s="240" t="s">
        <v>5276</v>
      </c>
      <c r="C1385" s="240" t="s">
        <v>3746</v>
      </c>
      <c r="D1385" s="240" t="s">
        <v>8573</v>
      </c>
      <c r="E1385" s="239" t="str">
        <f t="shared" si="21"/>
        <v>27</v>
      </c>
      <c r="F1385" s="240" t="s">
        <v>7018</v>
      </c>
    </row>
    <row r="1386" spans="1:6" x14ac:dyDescent="0.25">
      <c r="A1386" s="242" t="s">
        <v>8574</v>
      </c>
      <c r="B1386" s="239" t="s">
        <v>4662</v>
      </c>
      <c r="C1386" s="239" t="s">
        <v>3746</v>
      </c>
      <c r="D1386" s="239" t="s">
        <v>8575</v>
      </c>
      <c r="E1386" s="239" t="str">
        <f t="shared" si="21"/>
        <v>27</v>
      </c>
      <c r="F1386" s="239" t="s">
        <v>7018</v>
      </c>
    </row>
    <row r="1387" spans="1:6" x14ac:dyDescent="0.25">
      <c r="A1387" s="242" t="s">
        <v>8576</v>
      </c>
      <c r="B1387" s="240" t="s">
        <v>5256</v>
      </c>
      <c r="C1387" s="240" t="s">
        <v>3746</v>
      </c>
      <c r="D1387" s="240" t="s">
        <v>8577</v>
      </c>
      <c r="E1387" s="239" t="str">
        <f t="shared" si="21"/>
        <v>27</v>
      </c>
      <c r="F1387" s="240" t="s">
        <v>7018</v>
      </c>
    </row>
    <row r="1388" spans="1:6" x14ac:dyDescent="0.25">
      <c r="A1388" s="242" t="s">
        <v>8578</v>
      </c>
      <c r="B1388" s="239" t="s">
        <v>4857</v>
      </c>
      <c r="C1388" s="239" t="s">
        <v>3746</v>
      </c>
      <c r="D1388" s="239" t="s">
        <v>8579</v>
      </c>
      <c r="E1388" s="239" t="str">
        <f t="shared" si="21"/>
        <v>27</v>
      </c>
      <c r="F1388" s="239" t="s">
        <v>7018</v>
      </c>
    </row>
    <row r="1389" spans="1:6" x14ac:dyDescent="0.25">
      <c r="A1389" s="242" t="s">
        <v>8580</v>
      </c>
      <c r="B1389" s="240" t="s">
        <v>5333</v>
      </c>
      <c r="C1389" s="240" t="s">
        <v>3746</v>
      </c>
      <c r="D1389" s="240" t="s">
        <v>8581</v>
      </c>
      <c r="E1389" s="239" t="str">
        <f t="shared" si="21"/>
        <v>27</v>
      </c>
      <c r="F1389" s="240" t="s">
        <v>7018</v>
      </c>
    </row>
    <row r="1390" spans="1:6" x14ac:dyDescent="0.25">
      <c r="A1390" s="242" t="s">
        <v>8582</v>
      </c>
      <c r="B1390" s="239" t="s">
        <v>5350</v>
      </c>
      <c r="C1390" s="239" t="s">
        <v>3746</v>
      </c>
      <c r="D1390" s="239" t="s">
        <v>8583</v>
      </c>
      <c r="E1390" s="239" t="str">
        <f t="shared" si="21"/>
        <v>27</v>
      </c>
      <c r="F1390" s="239" t="s">
        <v>7018</v>
      </c>
    </row>
    <row r="1391" spans="1:6" x14ac:dyDescent="0.25">
      <c r="A1391" s="242" t="s">
        <v>8584</v>
      </c>
      <c r="B1391" s="240" t="s">
        <v>4900</v>
      </c>
      <c r="C1391" s="240" t="s">
        <v>3746</v>
      </c>
      <c r="D1391" s="240" t="s">
        <v>8585</v>
      </c>
      <c r="E1391" s="239" t="str">
        <f t="shared" si="21"/>
        <v>27</v>
      </c>
      <c r="F1391" s="240" t="s">
        <v>7018</v>
      </c>
    </row>
    <row r="1392" spans="1:6" x14ac:dyDescent="0.25">
      <c r="A1392" s="242" t="s">
        <v>8586</v>
      </c>
      <c r="B1392" s="239" t="s">
        <v>5380</v>
      </c>
      <c r="C1392" s="239" t="s">
        <v>3746</v>
      </c>
      <c r="D1392" s="239" t="s">
        <v>8587</v>
      </c>
      <c r="E1392" s="239" t="str">
        <f t="shared" si="21"/>
        <v>27</v>
      </c>
      <c r="F1392" s="239" t="s">
        <v>7018</v>
      </c>
    </row>
    <row r="1393" spans="1:6" x14ac:dyDescent="0.25">
      <c r="A1393" s="242" t="s">
        <v>8588</v>
      </c>
      <c r="B1393" s="240" t="s">
        <v>5208</v>
      </c>
      <c r="C1393" s="240" t="s">
        <v>3746</v>
      </c>
      <c r="D1393" s="240" t="s">
        <v>8589</v>
      </c>
      <c r="E1393" s="239" t="str">
        <f t="shared" si="21"/>
        <v>27</v>
      </c>
      <c r="F1393" s="240" t="s">
        <v>7018</v>
      </c>
    </row>
    <row r="1394" spans="1:6" x14ac:dyDescent="0.25">
      <c r="A1394" s="242" t="s">
        <v>8590</v>
      </c>
      <c r="B1394" s="239" t="s">
        <v>5403</v>
      </c>
      <c r="C1394" s="239" t="s">
        <v>3746</v>
      </c>
      <c r="D1394" s="239" t="s">
        <v>8591</v>
      </c>
      <c r="E1394" s="239" t="str">
        <f t="shared" si="21"/>
        <v>27</v>
      </c>
      <c r="F1394" s="239" t="s">
        <v>7018</v>
      </c>
    </row>
    <row r="1395" spans="1:6" x14ac:dyDescent="0.25">
      <c r="A1395" s="242" t="s">
        <v>8592</v>
      </c>
      <c r="B1395" s="240" t="s">
        <v>5414</v>
      </c>
      <c r="C1395" s="240" t="s">
        <v>3746</v>
      </c>
      <c r="D1395" s="240" t="s">
        <v>8593</v>
      </c>
      <c r="E1395" s="239" t="str">
        <f t="shared" si="21"/>
        <v>27</v>
      </c>
      <c r="F1395" s="240" t="s">
        <v>7018</v>
      </c>
    </row>
    <row r="1396" spans="1:6" x14ac:dyDescent="0.25">
      <c r="A1396" s="242" t="s">
        <v>8594</v>
      </c>
      <c r="B1396" s="239" t="s">
        <v>5318</v>
      </c>
      <c r="C1396" s="239" t="s">
        <v>3746</v>
      </c>
      <c r="D1396" s="239" t="s">
        <v>8595</v>
      </c>
      <c r="E1396" s="239" t="str">
        <f t="shared" si="21"/>
        <v>27</v>
      </c>
      <c r="F1396" s="239" t="s">
        <v>7018</v>
      </c>
    </row>
    <row r="1397" spans="1:6" x14ac:dyDescent="0.25">
      <c r="A1397" s="242" t="s">
        <v>8596</v>
      </c>
      <c r="B1397" s="240" t="s">
        <v>5439</v>
      </c>
      <c r="C1397" s="240" t="s">
        <v>3746</v>
      </c>
      <c r="D1397" s="240" t="s">
        <v>8597</v>
      </c>
      <c r="E1397" s="239" t="str">
        <f t="shared" si="21"/>
        <v>27</v>
      </c>
      <c r="F1397" s="240" t="s">
        <v>7018</v>
      </c>
    </row>
    <row r="1398" spans="1:6" x14ac:dyDescent="0.25">
      <c r="A1398" s="242" t="s">
        <v>8598</v>
      </c>
      <c r="B1398" s="239" t="s">
        <v>5450</v>
      </c>
      <c r="C1398" s="239" t="s">
        <v>3746</v>
      </c>
      <c r="D1398" s="239" t="s">
        <v>8599</v>
      </c>
      <c r="E1398" s="239" t="str">
        <f t="shared" si="21"/>
        <v>27</v>
      </c>
      <c r="F1398" s="239" t="s">
        <v>7018</v>
      </c>
    </row>
    <row r="1399" spans="1:6" x14ac:dyDescent="0.25">
      <c r="A1399" s="242" t="s">
        <v>8600</v>
      </c>
      <c r="B1399" s="240" t="s">
        <v>5463</v>
      </c>
      <c r="C1399" s="240" t="s">
        <v>3746</v>
      </c>
      <c r="D1399" s="240" t="s">
        <v>8601</v>
      </c>
      <c r="E1399" s="239" t="str">
        <f t="shared" si="21"/>
        <v>27</v>
      </c>
      <c r="F1399" s="240" t="s">
        <v>7018</v>
      </c>
    </row>
    <row r="1400" spans="1:6" x14ac:dyDescent="0.25">
      <c r="A1400" s="242" t="s">
        <v>8602</v>
      </c>
      <c r="B1400" s="239" t="s">
        <v>5052</v>
      </c>
      <c r="C1400" s="239" t="s">
        <v>3746</v>
      </c>
      <c r="D1400" s="239" t="s">
        <v>8603</v>
      </c>
      <c r="E1400" s="239" t="str">
        <f t="shared" si="21"/>
        <v>27</v>
      </c>
      <c r="F1400" s="239" t="s">
        <v>7018</v>
      </c>
    </row>
    <row r="1401" spans="1:6" x14ac:dyDescent="0.25">
      <c r="A1401" s="242" t="s">
        <v>8604</v>
      </c>
      <c r="B1401" s="240" t="s">
        <v>4806</v>
      </c>
      <c r="C1401" s="240" t="s">
        <v>3746</v>
      </c>
      <c r="D1401" s="240" t="s">
        <v>8605</v>
      </c>
      <c r="E1401" s="239" t="str">
        <f t="shared" si="21"/>
        <v>27</v>
      </c>
      <c r="F1401" s="240" t="s">
        <v>7018</v>
      </c>
    </row>
    <row r="1402" spans="1:6" x14ac:dyDescent="0.25">
      <c r="A1402" s="242" t="s">
        <v>8606</v>
      </c>
      <c r="B1402" s="239" t="s">
        <v>5492</v>
      </c>
      <c r="C1402" s="239" t="s">
        <v>3746</v>
      </c>
      <c r="D1402" s="239" t="s">
        <v>8607</v>
      </c>
      <c r="E1402" s="239" t="str">
        <f t="shared" si="21"/>
        <v>27</v>
      </c>
      <c r="F1402" s="239" t="s">
        <v>7018</v>
      </c>
    </row>
    <row r="1403" spans="1:6" x14ac:dyDescent="0.25">
      <c r="A1403" s="242" t="s">
        <v>8608</v>
      </c>
      <c r="B1403" s="240" t="s">
        <v>5293</v>
      </c>
      <c r="C1403" s="240" t="s">
        <v>3746</v>
      </c>
      <c r="D1403" s="240" t="s">
        <v>8609</v>
      </c>
      <c r="E1403" s="239" t="str">
        <f t="shared" si="21"/>
        <v>27</v>
      </c>
      <c r="F1403" s="240" t="s">
        <v>7018</v>
      </c>
    </row>
    <row r="1404" spans="1:6" x14ac:dyDescent="0.25">
      <c r="A1404" s="242" t="s">
        <v>8610</v>
      </c>
      <c r="B1404" s="239" t="s">
        <v>5510</v>
      </c>
      <c r="C1404" s="239" t="s">
        <v>3746</v>
      </c>
      <c r="D1404" s="239" t="s">
        <v>8611</v>
      </c>
      <c r="E1404" s="239" t="str">
        <f t="shared" si="21"/>
        <v>27</v>
      </c>
      <c r="F1404" s="239" t="s">
        <v>7018</v>
      </c>
    </row>
    <row r="1405" spans="1:6" x14ac:dyDescent="0.25">
      <c r="A1405" s="242" t="s">
        <v>8612</v>
      </c>
      <c r="B1405" s="240" t="s">
        <v>5522</v>
      </c>
      <c r="C1405" s="240" t="s">
        <v>3746</v>
      </c>
      <c r="D1405" s="240" t="s">
        <v>8613</v>
      </c>
      <c r="E1405" s="239" t="str">
        <f t="shared" si="21"/>
        <v>27</v>
      </c>
      <c r="F1405" s="240" t="s">
        <v>7018</v>
      </c>
    </row>
    <row r="1406" spans="1:6" x14ac:dyDescent="0.25">
      <c r="A1406" s="242" t="s">
        <v>8614</v>
      </c>
      <c r="B1406" s="239" t="s">
        <v>5530</v>
      </c>
      <c r="C1406" s="239" t="s">
        <v>3746</v>
      </c>
      <c r="D1406" s="239" t="s">
        <v>8615</v>
      </c>
      <c r="E1406" s="239" t="str">
        <f t="shared" si="21"/>
        <v>27</v>
      </c>
      <c r="F1406" s="239" t="s">
        <v>7018</v>
      </c>
    </row>
    <row r="1407" spans="1:6" x14ac:dyDescent="0.25">
      <c r="A1407" s="242" t="s">
        <v>8616</v>
      </c>
      <c r="B1407" s="240" t="s">
        <v>5538</v>
      </c>
      <c r="C1407" s="240" t="s">
        <v>3746</v>
      </c>
      <c r="D1407" s="240" t="s">
        <v>8617</v>
      </c>
      <c r="E1407" s="239" t="str">
        <f t="shared" si="21"/>
        <v>27</v>
      </c>
      <c r="F1407" s="240" t="s">
        <v>7018</v>
      </c>
    </row>
    <row r="1408" spans="1:6" x14ac:dyDescent="0.25">
      <c r="A1408" s="242" t="s">
        <v>8618</v>
      </c>
      <c r="B1408" s="239" t="s">
        <v>4021</v>
      </c>
      <c r="C1408" s="239" t="s">
        <v>3746</v>
      </c>
      <c r="D1408" s="239" t="s">
        <v>8619</v>
      </c>
      <c r="E1408" s="239" t="str">
        <f t="shared" si="21"/>
        <v>27</v>
      </c>
      <c r="F1408" s="239" t="s">
        <v>7018</v>
      </c>
    </row>
    <row r="1409" spans="1:6" x14ac:dyDescent="0.25">
      <c r="A1409" s="242" t="s">
        <v>8620</v>
      </c>
      <c r="B1409" s="240" t="s">
        <v>5554</v>
      </c>
      <c r="C1409" s="240" t="s">
        <v>3746</v>
      </c>
      <c r="D1409" s="240" t="s">
        <v>8621</v>
      </c>
      <c r="E1409" s="239" t="str">
        <f t="shared" si="21"/>
        <v>27</v>
      </c>
      <c r="F1409" s="240" t="s">
        <v>7018</v>
      </c>
    </row>
    <row r="1410" spans="1:6" x14ac:dyDescent="0.25">
      <c r="A1410" s="242" t="s">
        <v>8622</v>
      </c>
      <c r="B1410" s="239" t="s">
        <v>5561</v>
      </c>
      <c r="C1410" s="239" t="s">
        <v>3746</v>
      </c>
      <c r="D1410" s="239" t="s">
        <v>8623</v>
      </c>
      <c r="E1410" s="239" t="str">
        <f t="shared" si="21"/>
        <v>27</v>
      </c>
      <c r="F1410" s="239" t="s">
        <v>7018</v>
      </c>
    </row>
    <row r="1411" spans="1:6" x14ac:dyDescent="0.25">
      <c r="A1411" s="242" t="s">
        <v>8624</v>
      </c>
      <c r="B1411" s="240" t="s">
        <v>5569</v>
      </c>
      <c r="C1411" s="240" t="s">
        <v>3746</v>
      </c>
      <c r="D1411" s="240" t="s">
        <v>8625</v>
      </c>
      <c r="E1411" s="239" t="str">
        <f t="shared" si="21"/>
        <v>27</v>
      </c>
      <c r="F1411" s="240" t="s">
        <v>7018</v>
      </c>
    </row>
    <row r="1412" spans="1:6" x14ac:dyDescent="0.25">
      <c r="A1412" s="242" t="s">
        <v>8626</v>
      </c>
      <c r="B1412" s="239" t="s">
        <v>5577</v>
      </c>
      <c r="C1412" s="239" t="s">
        <v>3746</v>
      </c>
      <c r="D1412" s="239" t="s">
        <v>8627</v>
      </c>
      <c r="E1412" s="239" t="str">
        <f t="shared" si="21"/>
        <v>27</v>
      </c>
      <c r="F1412" s="239" t="s">
        <v>7018</v>
      </c>
    </row>
    <row r="1413" spans="1:6" x14ac:dyDescent="0.25">
      <c r="A1413" s="242" t="s">
        <v>8628</v>
      </c>
      <c r="B1413" s="240" t="s">
        <v>5584</v>
      </c>
      <c r="C1413" s="240" t="s">
        <v>3746</v>
      </c>
      <c r="D1413" s="240" t="s">
        <v>8629</v>
      </c>
      <c r="E1413" s="239" t="str">
        <f t="shared" si="21"/>
        <v>27</v>
      </c>
      <c r="F1413" s="240" t="s">
        <v>7018</v>
      </c>
    </row>
    <row r="1414" spans="1:6" x14ac:dyDescent="0.25">
      <c r="A1414" s="242" t="s">
        <v>8630</v>
      </c>
      <c r="B1414" s="239" t="s">
        <v>3823</v>
      </c>
      <c r="C1414" s="239" t="s">
        <v>3752</v>
      </c>
      <c r="D1414" s="239" t="s">
        <v>8631</v>
      </c>
      <c r="E1414" s="239" t="str">
        <f t="shared" si="21"/>
        <v>28</v>
      </c>
      <c r="F1414" s="239" t="s">
        <v>5802</v>
      </c>
    </row>
    <row r="1415" spans="1:6" x14ac:dyDescent="0.25">
      <c r="A1415" s="242" t="s">
        <v>8632</v>
      </c>
      <c r="B1415" s="240" t="s">
        <v>3875</v>
      </c>
      <c r="C1415" s="240" t="s">
        <v>3752</v>
      </c>
      <c r="D1415" s="240" t="s">
        <v>8633</v>
      </c>
      <c r="E1415" s="239" t="str">
        <f t="shared" si="21"/>
        <v>28</v>
      </c>
      <c r="F1415" s="240" t="s">
        <v>5802</v>
      </c>
    </row>
    <row r="1416" spans="1:6" x14ac:dyDescent="0.25">
      <c r="A1416" s="242" t="s">
        <v>8634</v>
      </c>
      <c r="B1416" s="239" t="s">
        <v>3921</v>
      </c>
      <c r="C1416" s="239" t="s">
        <v>3752</v>
      </c>
      <c r="D1416" s="239" t="s">
        <v>8635</v>
      </c>
      <c r="E1416" s="239" t="str">
        <f t="shared" si="21"/>
        <v>28</v>
      </c>
      <c r="F1416" s="239" t="s">
        <v>5802</v>
      </c>
    </row>
    <row r="1417" spans="1:6" x14ac:dyDescent="0.25">
      <c r="A1417" s="242" t="s">
        <v>8636</v>
      </c>
      <c r="B1417" s="240" t="s">
        <v>3965</v>
      </c>
      <c r="C1417" s="240" t="s">
        <v>3752</v>
      </c>
      <c r="D1417" s="240" t="s">
        <v>8637</v>
      </c>
      <c r="E1417" s="239" t="str">
        <f t="shared" si="21"/>
        <v>28</v>
      </c>
      <c r="F1417" s="240" t="s">
        <v>5802</v>
      </c>
    </row>
    <row r="1418" spans="1:6" x14ac:dyDescent="0.25">
      <c r="A1418" s="242" t="s">
        <v>8638</v>
      </c>
      <c r="B1418" s="239" t="s">
        <v>3885</v>
      </c>
      <c r="C1418" s="239" t="s">
        <v>3752</v>
      </c>
      <c r="D1418" s="239" t="s">
        <v>8639</v>
      </c>
      <c r="E1418" s="239" t="str">
        <f t="shared" si="21"/>
        <v>28</v>
      </c>
      <c r="F1418" s="239" t="s">
        <v>5802</v>
      </c>
    </row>
    <row r="1419" spans="1:6" x14ac:dyDescent="0.25">
      <c r="A1419" s="242" t="s">
        <v>8640</v>
      </c>
      <c r="B1419" s="240" t="s">
        <v>4049</v>
      </c>
      <c r="C1419" s="240" t="s">
        <v>3752</v>
      </c>
      <c r="D1419" s="240" t="s">
        <v>8641</v>
      </c>
      <c r="E1419" s="239" t="str">
        <f t="shared" si="21"/>
        <v>28</v>
      </c>
      <c r="F1419" s="240" t="s">
        <v>5802</v>
      </c>
    </row>
    <row r="1420" spans="1:6" x14ac:dyDescent="0.25">
      <c r="A1420" s="242" t="s">
        <v>8642</v>
      </c>
      <c r="B1420" s="239" t="s">
        <v>4069</v>
      </c>
      <c r="C1420" s="239" t="s">
        <v>3752</v>
      </c>
      <c r="D1420" s="239" t="s">
        <v>8643</v>
      </c>
      <c r="E1420" s="239" t="str">
        <f t="shared" ref="E1420:E1483" si="22">LEFT(A1420, 2)</f>
        <v>28</v>
      </c>
      <c r="F1420" s="239" t="s">
        <v>5802</v>
      </c>
    </row>
    <row r="1421" spans="1:6" x14ac:dyDescent="0.25">
      <c r="A1421" s="242" t="s">
        <v>8644</v>
      </c>
      <c r="B1421" s="240" t="s">
        <v>3880</v>
      </c>
      <c r="C1421" s="240" t="s">
        <v>3752</v>
      </c>
      <c r="D1421" s="240" t="s">
        <v>8645</v>
      </c>
      <c r="E1421" s="239" t="str">
        <f t="shared" si="22"/>
        <v>28</v>
      </c>
      <c r="F1421" s="240" t="s">
        <v>5802</v>
      </c>
    </row>
    <row r="1422" spans="1:6" x14ac:dyDescent="0.25">
      <c r="A1422" s="242" t="s">
        <v>8646</v>
      </c>
      <c r="B1422" s="239" t="s">
        <v>4152</v>
      </c>
      <c r="C1422" s="239" t="s">
        <v>3752</v>
      </c>
      <c r="D1422" s="239" t="s">
        <v>8647</v>
      </c>
      <c r="E1422" s="239" t="str">
        <f t="shared" si="22"/>
        <v>28</v>
      </c>
      <c r="F1422" s="239" t="s">
        <v>5802</v>
      </c>
    </row>
    <row r="1423" spans="1:6" x14ac:dyDescent="0.25">
      <c r="A1423" s="242" t="s">
        <v>8648</v>
      </c>
      <c r="B1423" s="240" t="s">
        <v>4186</v>
      </c>
      <c r="C1423" s="240" t="s">
        <v>3752</v>
      </c>
      <c r="D1423" s="240" t="s">
        <v>8649</v>
      </c>
      <c r="E1423" s="239" t="str">
        <f t="shared" si="22"/>
        <v>28</v>
      </c>
      <c r="F1423" s="240" t="s">
        <v>5802</v>
      </c>
    </row>
    <row r="1424" spans="1:6" x14ac:dyDescent="0.25">
      <c r="A1424" s="242" t="s">
        <v>8650</v>
      </c>
      <c r="B1424" s="239" t="s">
        <v>4218</v>
      </c>
      <c r="C1424" s="239" t="s">
        <v>3752</v>
      </c>
      <c r="D1424" s="239" t="s">
        <v>8651</v>
      </c>
      <c r="E1424" s="239" t="str">
        <f t="shared" si="22"/>
        <v>28</v>
      </c>
      <c r="F1424" s="239" t="s">
        <v>5802</v>
      </c>
    </row>
    <row r="1425" spans="1:6" x14ac:dyDescent="0.25">
      <c r="A1425" s="242" t="s">
        <v>8652</v>
      </c>
      <c r="B1425" s="240" t="s">
        <v>4249</v>
      </c>
      <c r="C1425" s="240" t="s">
        <v>3752</v>
      </c>
      <c r="D1425" s="240" t="s">
        <v>8653</v>
      </c>
      <c r="E1425" s="239" t="str">
        <f t="shared" si="22"/>
        <v>28</v>
      </c>
      <c r="F1425" s="240" t="s">
        <v>5802</v>
      </c>
    </row>
    <row r="1426" spans="1:6" x14ac:dyDescent="0.25">
      <c r="A1426" s="242" t="s">
        <v>8654</v>
      </c>
      <c r="B1426" s="239" t="s">
        <v>4130</v>
      </c>
      <c r="C1426" s="239" t="s">
        <v>3752</v>
      </c>
      <c r="D1426" s="239" t="s">
        <v>8655</v>
      </c>
      <c r="E1426" s="239" t="str">
        <f t="shared" si="22"/>
        <v>28</v>
      </c>
      <c r="F1426" s="239" t="s">
        <v>5802</v>
      </c>
    </row>
    <row r="1427" spans="1:6" x14ac:dyDescent="0.25">
      <c r="A1427" s="242" t="s">
        <v>8656</v>
      </c>
      <c r="B1427" s="240" t="s">
        <v>4308</v>
      </c>
      <c r="C1427" s="240" t="s">
        <v>3752</v>
      </c>
      <c r="D1427" s="240" t="s">
        <v>8657</v>
      </c>
      <c r="E1427" s="239" t="str">
        <f t="shared" si="22"/>
        <v>28</v>
      </c>
      <c r="F1427" s="240" t="s">
        <v>5802</v>
      </c>
    </row>
    <row r="1428" spans="1:6" x14ac:dyDescent="0.25">
      <c r="A1428" s="242" t="s">
        <v>8658</v>
      </c>
      <c r="B1428" s="239" t="s">
        <v>4341</v>
      </c>
      <c r="C1428" s="239" t="s">
        <v>3752</v>
      </c>
      <c r="D1428" s="239" t="s">
        <v>8659</v>
      </c>
      <c r="E1428" s="239" t="str">
        <f t="shared" si="22"/>
        <v>28</v>
      </c>
      <c r="F1428" s="239" t="s">
        <v>5802</v>
      </c>
    </row>
    <row r="1429" spans="1:6" x14ac:dyDescent="0.25">
      <c r="A1429" s="242" t="s">
        <v>8660</v>
      </c>
      <c r="B1429" s="240" t="s">
        <v>4376</v>
      </c>
      <c r="C1429" s="240" t="s">
        <v>3752</v>
      </c>
      <c r="D1429" s="240" t="s">
        <v>8661</v>
      </c>
      <c r="E1429" s="239" t="str">
        <f t="shared" si="22"/>
        <v>28</v>
      </c>
      <c r="F1429" s="240" t="s">
        <v>5802</v>
      </c>
    </row>
    <row r="1430" spans="1:6" x14ac:dyDescent="0.25">
      <c r="A1430" s="242" t="s">
        <v>8662</v>
      </c>
      <c r="B1430" s="239" t="s">
        <v>4267</v>
      </c>
      <c r="C1430" s="239" t="s">
        <v>3752</v>
      </c>
      <c r="D1430" s="239" t="s">
        <v>8663</v>
      </c>
      <c r="E1430" s="239" t="str">
        <f t="shared" si="22"/>
        <v>28</v>
      </c>
      <c r="F1430" s="239" t="s">
        <v>5802</v>
      </c>
    </row>
    <row r="1431" spans="1:6" x14ac:dyDescent="0.25">
      <c r="A1431" s="242" t="s">
        <v>8664</v>
      </c>
      <c r="B1431" s="240" t="s">
        <v>4434</v>
      </c>
      <c r="C1431" s="240" t="s">
        <v>3752</v>
      </c>
      <c r="D1431" s="240" t="s">
        <v>8665</v>
      </c>
      <c r="E1431" s="239" t="str">
        <f t="shared" si="22"/>
        <v>28</v>
      </c>
      <c r="F1431" s="240" t="s">
        <v>5802</v>
      </c>
    </row>
    <row r="1432" spans="1:6" x14ac:dyDescent="0.25">
      <c r="A1432" s="242" t="s">
        <v>8666</v>
      </c>
      <c r="B1432" s="239" t="s">
        <v>3960</v>
      </c>
      <c r="C1432" s="239" t="s">
        <v>3752</v>
      </c>
      <c r="D1432" s="239" t="s">
        <v>8667</v>
      </c>
      <c r="E1432" s="239" t="str">
        <f t="shared" si="22"/>
        <v>28</v>
      </c>
      <c r="F1432" s="239" t="s">
        <v>5802</v>
      </c>
    </row>
    <row r="1433" spans="1:6" x14ac:dyDescent="0.25">
      <c r="A1433" s="242" t="s">
        <v>8668</v>
      </c>
      <c r="B1433" s="240" t="s">
        <v>4484</v>
      </c>
      <c r="C1433" s="240" t="s">
        <v>3752</v>
      </c>
      <c r="D1433" s="240" t="s">
        <v>8669</v>
      </c>
      <c r="E1433" s="239" t="str">
        <f t="shared" si="22"/>
        <v>28</v>
      </c>
      <c r="F1433" s="240" t="s">
        <v>5802</v>
      </c>
    </row>
    <row r="1434" spans="1:6" x14ac:dyDescent="0.25">
      <c r="A1434" s="242" t="s">
        <v>8670</v>
      </c>
      <c r="B1434" s="239" t="s">
        <v>4489</v>
      </c>
      <c r="C1434" s="239" t="s">
        <v>3752</v>
      </c>
      <c r="D1434" s="239" t="s">
        <v>8671</v>
      </c>
      <c r="E1434" s="239" t="str">
        <f t="shared" si="22"/>
        <v>28</v>
      </c>
      <c r="F1434" s="239" t="s">
        <v>5802</v>
      </c>
    </row>
    <row r="1435" spans="1:6" x14ac:dyDescent="0.25">
      <c r="A1435" s="242" t="s">
        <v>8672</v>
      </c>
      <c r="B1435" s="240" t="s">
        <v>4536</v>
      </c>
      <c r="C1435" s="240" t="s">
        <v>3752</v>
      </c>
      <c r="D1435" s="240" t="s">
        <v>8673</v>
      </c>
      <c r="E1435" s="239" t="str">
        <f t="shared" si="22"/>
        <v>28</v>
      </c>
      <c r="F1435" s="240" t="s">
        <v>5802</v>
      </c>
    </row>
    <row r="1436" spans="1:6" x14ac:dyDescent="0.25">
      <c r="A1436" s="242" t="s">
        <v>8674</v>
      </c>
      <c r="B1436" s="239" t="s">
        <v>4006</v>
      </c>
      <c r="C1436" s="239" t="s">
        <v>3752</v>
      </c>
      <c r="D1436" s="239" t="s">
        <v>8675</v>
      </c>
      <c r="E1436" s="239" t="str">
        <f t="shared" si="22"/>
        <v>28</v>
      </c>
      <c r="F1436" s="239" t="s">
        <v>5802</v>
      </c>
    </row>
    <row r="1437" spans="1:6" x14ac:dyDescent="0.25">
      <c r="A1437" s="242" t="s">
        <v>8676</v>
      </c>
      <c r="B1437" s="240" t="s">
        <v>4419</v>
      </c>
      <c r="C1437" s="240" t="s">
        <v>3752</v>
      </c>
      <c r="D1437" s="240" t="s">
        <v>8677</v>
      </c>
      <c r="E1437" s="239" t="str">
        <f t="shared" si="22"/>
        <v>28</v>
      </c>
      <c r="F1437" s="240" t="s">
        <v>5802</v>
      </c>
    </row>
    <row r="1438" spans="1:6" x14ac:dyDescent="0.25">
      <c r="A1438" s="242" t="s">
        <v>8678</v>
      </c>
      <c r="B1438" s="239" t="s">
        <v>4607</v>
      </c>
      <c r="C1438" s="239" t="s">
        <v>3752</v>
      </c>
      <c r="D1438" s="239" t="s">
        <v>8679</v>
      </c>
      <c r="E1438" s="239" t="str">
        <f t="shared" si="22"/>
        <v>28</v>
      </c>
      <c r="F1438" s="239" t="s">
        <v>5802</v>
      </c>
    </row>
    <row r="1439" spans="1:6" x14ac:dyDescent="0.25">
      <c r="A1439" s="242" t="s">
        <v>8680</v>
      </c>
      <c r="B1439" s="240" t="s">
        <v>4627</v>
      </c>
      <c r="C1439" s="240" t="s">
        <v>3752</v>
      </c>
      <c r="D1439" s="240" t="s">
        <v>8681</v>
      </c>
      <c r="E1439" s="239" t="str">
        <f t="shared" si="22"/>
        <v>28</v>
      </c>
      <c r="F1439" s="240" t="s">
        <v>5802</v>
      </c>
    </row>
    <row r="1440" spans="1:6" x14ac:dyDescent="0.25">
      <c r="A1440" s="242" t="s">
        <v>8682</v>
      </c>
      <c r="B1440" s="239" t="s">
        <v>4655</v>
      </c>
      <c r="C1440" s="239" t="s">
        <v>3752</v>
      </c>
      <c r="D1440" s="239" t="s">
        <v>8683</v>
      </c>
      <c r="E1440" s="239" t="str">
        <f t="shared" si="22"/>
        <v>28</v>
      </c>
      <c r="F1440" s="239" t="s">
        <v>5802</v>
      </c>
    </row>
    <row r="1441" spans="1:6" x14ac:dyDescent="0.25">
      <c r="A1441" s="242" t="s">
        <v>8684</v>
      </c>
      <c r="B1441" s="240" t="s">
        <v>4678</v>
      </c>
      <c r="C1441" s="240" t="s">
        <v>3752</v>
      </c>
      <c r="D1441" s="240" t="s">
        <v>8685</v>
      </c>
      <c r="E1441" s="239" t="str">
        <f t="shared" si="22"/>
        <v>28</v>
      </c>
      <c r="F1441" s="240" t="s">
        <v>5802</v>
      </c>
    </row>
    <row r="1442" spans="1:6" x14ac:dyDescent="0.25">
      <c r="A1442" s="242" t="s">
        <v>8686</v>
      </c>
      <c r="B1442" s="239" t="s">
        <v>4701</v>
      </c>
      <c r="C1442" s="239" t="s">
        <v>3752</v>
      </c>
      <c r="D1442" s="239" t="s">
        <v>8687</v>
      </c>
      <c r="E1442" s="239" t="str">
        <f t="shared" si="22"/>
        <v>28</v>
      </c>
      <c r="F1442" s="239" t="s">
        <v>5802</v>
      </c>
    </row>
    <row r="1443" spans="1:6" x14ac:dyDescent="0.25">
      <c r="A1443" s="242" t="s">
        <v>8688</v>
      </c>
      <c r="B1443" s="240" t="s">
        <v>4349</v>
      </c>
      <c r="C1443" s="240" t="s">
        <v>3752</v>
      </c>
      <c r="D1443" s="240" t="s">
        <v>8689</v>
      </c>
      <c r="E1443" s="239" t="str">
        <f t="shared" si="22"/>
        <v>28</v>
      </c>
      <c r="F1443" s="240" t="s">
        <v>5802</v>
      </c>
    </row>
    <row r="1444" spans="1:6" x14ac:dyDescent="0.25">
      <c r="A1444" s="242" t="s">
        <v>8690</v>
      </c>
      <c r="B1444" s="239" t="s">
        <v>4663</v>
      </c>
      <c r="C1444" s="239" t="s">
        <v>3752</v>
      </c>
      <c r="D1444" s="239" t="s">
        <v>8691</v>
      </c>
      <c r="E1444" s="239" t="str">
        <f t="shared" si="22"/>
        <v>28</v>
      </c>
      <c r="F1444" s="239" t="s">
        <v>5802</v>
      </c>
    </row>
    <row r="1445" spans="1:6" x14ac:dyDescent="0.25">
      <c r="A1445" s="242" t="s">
        <v>8692</v>
      </c>
      <c r="B1445" s="240" t="s">
        <v>4387</v>
      </c>
      <c r="C1445" s="240" t="s">
        <v>3752</v>
      </c>
      <c r="D1445" s="240" t="s">
        <v>8693</v>
      </c>
      <c r="E1445" s="239" t="str">
        <f t="shared" si="22"/>
        <v>28</v>
      </c>
      <c r="F1445" s="240" t="s">
        <v>5802</v>
      </c>
    </row>
    <row r="1446" spans="1:6" x14ac:dyDescent="0.25">
      <c r="A1446" s="242" t="s">
        <v>8694</v>
      </c>
      <c r="B1446" s="239" t="s">
        <v>4793</v>
      </c>
      <c r="C1446" s="239" t="s">
        <v>3752</v>
      </c>
      <c r="D1446" s="239" t="s">
        <v>8695</v>
      </c>
      <c r="E1446" s="239" t="str">
        <f t="shared" si="22"/>
        <v>28</v>
      </c>
      <c r="F1446" s="239" t="s">
        <v>5802</v>
      </c>
    </row>
    <row r="1447" spans="1:6" x14ac:dyDescent="0.25">
      <c r="A1447" s="242" t="s">
        <v>8696</v>
      </c>
      <c r="B1447" s="240" t="s">
        <v>4813</v>
      </c>
      <c r="C1447" s="240" t="s">
        <v>3752</v>
      </c>
      <c r="D1447" s="240" t="s">
        <v>8697</v>
      </c>
      <c r="E1447" s="239" t="str">
        <f t="shared" si="22"/>
        <v>28</v>
      </c>
      <c r="F1447" s="240" t="s">
        <v>5802</v>
      </c>
    </row>
    <row r="1448" spans="1:6" x14ac:dyDescent="0.25">
      <c r="A1448" s="242" t="s">
        <v>8698</v>
      </c>
      <c r="B1448" s="239" t="s">
        <v>4834</v>
      </c>
      <c r="C1448" s="239" t="s">
        <v>3752</v>
      </c>
      <c r="D1448" s="239" t="s">
        <v>8699</v>
      </c>
      <c r="E1448" s="239" t="str">
        <f t="shared" si="22"/>
        <v>28</v>
      </c>
      <c r="F1448" s="239" t="s">
        <v>5802</v>
      </c>
    </row>
    <row r="1449" spans="1:6" x14ac:dyDescent="0.25">
      <c r="A1449" s="242" t="s">
        <v>8700</v>
      </c>
      <c r="B1449" s="240" t="s">
        <v>4786</v>
      </c>
      <c r="C1449" s="240" t="s">
        <v>3752</v>
      </c>
      <c r="D1449" s="240" t="s">
        <v>8701</v>
      </c>
      <c r="E1449" s="239" t="str">
        <f t="shared" si="22"/>
        <v>28</v>
      </c>
      <c r="F1449" s="240" t="s">
        <v>5802</v>
      </c>
    </row>
    <row r="1450" spans="1:6" x14ac:dyDescent="0.25">
      <c r="A1450" s="242" t="s">
        <v>8702</v>
      </c>
      <c r="B1450" s="239" t="s">
        <v>4874</v>
      </c>
      <c r="C1450" s="239" t="s">
        <v>3752</v>
      </c>
      <c r="D1450" s="239" t="s">
        <v>8703</v>
      </c>
      <c r="E1450" s="239" t="str">
        <f t="shared" si="22"/>
        <v>28</v>
      </c>
      <c r="F1450" s="239" t="s">
        <v>5802</v>
      </c>
    </row>
    <row r="1451" spans="1:6" x14ac:dyDescent="0.25">
      <c r="A1451" s="242" t="s">
        <v>8704</v>
      </c>
      <c r="B1451" s="240" t="s">
        <v>4896</v>
      </c>
      <c r="C1451" s="240" t="s">
        <v>3752</v>
      </c>
      <c r="D1451" s="240" t="s">
        <v>8705</v>
      </c>
      <c r="E1451" s="239" t="str">
        <f t="shared" si="22"/>
        <v>28</v>
      </c>
      <c r="F1451" s="240" t="s">
        <v>5802</v>
      </c>
    </row>
    <row r="1452" spans="1:6" x14ac:dyDescent="0.25">
      <c r="A1452" s="242" t="s">
        <v>8706</v>
      </c>
      <c r="B1452" s="239" t="s">
        <v>4882</v>
      </c>
      <c r="C1452" s="239" t="s">
        <v>3752</v>
      </c>
      <c r="D1452" s="239" t="s">
        <v>8707</v>
      </c>
      <c r="E1452" s="239" t="str">
        <f t="shared" si="22"/>
        <v>28</v>
      </c>
      <c r="F1452" s="239" t="s">
        <v>5802</v>
      </c>
    </row>
    <row r="1453" spans="1:6" x14ac:dyDescent="0.25">
      <c r="A1453" s="242" t="s">
        <v>8708</v>
      </c>
      <c r="B1453" s="240" t="s">
        <v>4939</v>
      </c>
      <c r="C1453" s="240" t="s">
        <v>3752</v>
      </c>
      <c r="D1453" s="240" t="s">
        <v>8709</v>
      </c>
      <c r="E1453" s="239" t="str">
        <f t="shared" si="22"/>
        <v>28</v>
      </c>
      <c r="F1453" s="240" t="s">
        <v>5802</v>
      </c>
    </row>
    <row r="1454" spans="1:6" x14ac:dyDescent="0.25">
      <c r="A1454" s="242" t="s">
        <v>8710</v>
      </c>
      <c r="B1454" s="239" t="s">
        <v>4752</v>
      </c>
      <c r="C1454" s="239" t="s">
        <v>3752</v>
      </c>
      <c r="D1454" s="239" t="s">
        <v>8711</v>
      </c>
      <c r="E1454" s="239" t="str">
        <f t="shared" si="22"/>
        <v>28</v>
      </c>
      <c r="F1454" s="239" t="s">
        <v>5802</v>
      </c>
    </row>
    <row r="1455" spans="1:6" x14ac:dyDescent="0.25">
      <c r="A1455" s="242" t="s">
        <v>8712</v>
      </c>
      <c r="B1455" s="240" t="s">
        <v>4975</v>
      </c>
      <c r="C1455" s="240" t="s">
        <v>3752</v>
      </c>
      <c r="D1455" s="240" t="s">
        <v>8713</v>
      </c>
      <c r="E1455" s="239" t="str">
        <f t="shared" si="22"/>
        <v>28</v>
      </c>
      <c r="F1455" s="240" t="s">
        <v>5802</v>
      </c>
    </row>
    <row r="1456" spans="1:6" x14ac:dyDescent="0.25">
      <c r="A1456" s="242" t="s">
        <v>8714</v>
      </c>
      <c r="B1456" s="239" t="s">
        <v>4111</v>
      </c>
      <c r="C1456" s="239" t="s">
        <v>3752</v>
      </c>
      <c r="D1456" s="239" t="s">
        <v>8715</v>
      </c>
      <c r="E1456" s="239" t="str">
        <f t="shared" si="22"/>
        <v>28</v>
      </c>
      <c r="F1456" s="239" t="s">
        <v>5802</v>
      </c>
    </row>
    <row r="1457" spans="1:6" x14ac:dyDescent="0.25">
      <c r="A1457" s="242" t="s">
        <v>8716</v>
      </c>
      <c r="B1457" s="240" t="s">
        <v>4985</v>
      </c>
      <c r="C1457" s="240" t="s">
        <v>3752</v>
      </c>
      <c r="D1457" s="240" t="s">
        <v>8717</v>
      </c>
      <c r="E1457" s="239" t="str">
        <f t="shared" si="22"/>
        <v>28</v>
      </c>
      <c r="F1457" s="240" t="s">
        <v>5802</v>
      </c>
    </row>
    <row r="1458" spans="1:6" x14ac:dyDescent="0.25">
      <c r="A1458" s="242" t="s">
        <v>8718</v>
      </c>
      <c r="B1458" s="239" t="s">
        <v>4658</v>
      </c>
      <c r="C1458" s="239" t="s">
        <v>3752</v>
      </c>
      <c r="D1458" s="239" t="s">
        <v>8719</v>
      </c>
      <c r="E1458" s="239" t="str">
        <f t="shared" si="22"/>
        <v>28</v>
      </c>
      <c r="F1458" s="239" t="s">
        <v>5802</v>
      </c>
    </row>
    <row r="1459" spans="1:6" x14ac:dyDescent="0.25">
      <c r="A1459" s="242" t="s">
        <v>8720</v>
      </c>
      <c r="B1459" s="240" t="s">
        <v>4589</v>
      </c>
      <c r="C1459" s="240" t="s">
        <v>3752</v>
      </c>
      <c r="D1459" s="240" t="s">
        <v>8721</v>
      </c>
      <c r="E1459" s="239" t="str">
        <f t="shared" si="22"/>
        <v>28</v>
      </c>
      <c r="F1459" s="240" t="s">
        <v>5802</v>
      </c>
    </row>
    <row r="1460" spans="1:6" x14ac:dyDescent="0.25">
      <c r="A1460" s="242" t="s">
        <v>8722</v>
      </c>
      <c r="B1460" s="239" t="s">
        <v>4642</v>
      </c>
      <c r="C1460" s="239" t="s">
        <v>3752</v>
      </c>
      <c r="D1460" s="239" t="s">
        <v>8723</v>
      </c>
      <c r="E1460" s="239" t="str">
        <f t="shared" si="22"/>
        <v>28</v>
      </c>
      <c r="F1460" s="239" t="s">
        <v>5802</v>
      </c>
    </row>
    <row r="1461" spans="1:6" x14ac:dyDescent="0.25">
      <c r="A1461" s="242" t="s">
        <v>8724</v>
      </c>
      <c r="B1461" s="240" t="s">
        <v>4681</v>
      </c>
      <c r="C1461" s="240" t="s">
        <v>3752</v>
      </c>
      <c r="D1461" s="240" t="s">
        <v>8725</v>
      </c>
      <c r="E1461" s="239" t="str">
        <f t="shared" si="22"/>
        <v>28</v>
      </c>
      <c r="F1461" s="240" t="s">
        <v>5802</v>
      </c>
    </row>
    <row r="1462" spans="1:6" x14ac:dyDescent="0.25">
      <c r="A1462" s="242" t="s">
        <v>8726</v>
      </c>
      <c r="B1462" s="239" t="s">
        <v>4338</v>
      </c>
      <c r="C1462" s="239" t="s">
        <v>3752</v>
      </c>
      <c r="D1462" s="239" t="s">
        <v>8727</v>
      </c>
      <c r="E1462" s="239" t="str">
        <f t="shared" si="22"/>
        <v>28</v>
      </c>
      <c r="F1462" s="239" t="s">
        <v>5802</v>
      </c>
    </row>
    <row r="1463" spans="1:6" x14ac:dyDescent="0.25">
      <c r="A1463" s="242" t="s">
        <v>8728</v>
      </c>
      <c r="B1463" s="240" t="s">
        <v>5124</v>
      </c>
      <c r="C1463" s="240" t="s">
        <v>3752</v>
      </c>
      <c r="D1463" s="240" t="s">
        <v>8729</v>
      </c>
      <c r="E1463" s="239" t="str">
        <f t="shared" si="22"/>
        <v>28</v>
      </c>
      <c r="F1463" s="240" t="s">
        <v>5802</v>
      </c>
    </row>
    <row r="1464" spans="1:6" x14ac:dyDescent="0.25">
      <c r="A1464" s="242" t="s">
        <v>8730</v>
      </c>
      <c r="B1464" s="239" t="s">
        <v>5136</v>
      </c>
      <c r="C1464" s="239" t="s">
        <v>3752</v>
      </c>
      <c r="D1464" s="239" t="s">
        <v>8731</v>
      </c>
      <c r="E1464" s="239" t="str">
        <f t="shared" si="22"/>
        <v>28</v>
      </c>
      <c r="F1464" s="239" t="s">
        <v>5802</v>
      </c>
    </row>
    <row r="1465" spans="1:6" x14ac:dyDescent="0.25">
      <c r="A1465" s="242" t="s">
        <v>8732</v>
      </c>
      <c r="B1465" s="240" t="s">
        <v>5161</v>
      </c>
      <c r="C1465" s="240" t="s">
        <v>3752</v>
      </c>
      <c r="D1465" s="240" t="s">
        <v>8733</v>
      </c>
      <c r="E1465" s="239" t="str">
        <f t="shared" si="22"/>
        <v>28</v>
      </c>
      <c r="F1465" s="240" t="s">
        <v>5802</v>
      </c>
    </row>
    <row r="1466" spans="1:6" x14ac:dyDescent="0.25">
      <c r="A1466" s="242" t="s">
        <v>8734</v>
      </c>
      <c r="B1466" s="239" t="s">
        <v>5178</v>
      </c>
      <c r="C1466" s="239" t="s">
        <v>3752</v>
      </c>
      <c r="D1466" s="239" t="s">
        <v>8735</v>
      </c>
      <c r="E1466" s="239" t="str">
        <f t="shared" si="22"/>
        <v>28</v>
      </c>
      <c r="F1466" s="239" t="s">
        <v>5802</v>
      </c>
    </row>
    <row r="1467" spans="1:6" x14ac:dyDescent="0.25">
      <c r="A1467" s="242" t="s">
        <v>8736</v>
      </c>
      <c r="B1467" s="240" t="s">
        <v>5198</v>
      </c>
      <c r="C1467" s="240" t="s">
        <v>3752</v>
      </c>
      <c r="D1467" s="240" t="s">
        <v>8737</v>
      </c>
      <c r="E1467" s="239" t="str">
        <f t="shared" si="22"/>
        <v>28</v>
      </c>
      <c r="F1467" s="240" t="s">
        <v>5802</v>
      </c>
    </row>
    <row r="1468" spans="1:6" x14ac:dyDescent="0.25">
      <c r="A1468" s="242" t="s">
        <v>8738</v>
      </c>
      <c r="B1468" s="239" t="s">
        <v>5218</v>
      </c>
      <c r="C1468" s="239" t="s">
        <v>3752</v>
      </c>
      <c r="D1468" s="239" t="s">
        <v>8739</v>
      </c>
      <c r="E1468" s="239" t="str">
        <f t="shared" si="22"/>
        <v>28</v>
      </c>
      <c r="F1468" s="239" t="s">
        <v>5802</v>
      </c>
    </row>
    <row r="1469" spans="1:6" x14ac:dyDescent="0.25">
      <c r="A1469" s="242" t="s">
        <v>8740</v>
      </c>
      <c r="B1469" s="240" t="s">
        <v>5130</v>
      </c>
      <c r="C1469" s="240" t="s">
        <v>3752</v>
      </c>
      <c r="D1469" s="240" t="s">
        <v>8741</v>
      </c>
      <c r="E1469" s="239" t="str">
        <f t="shared" si="22"/>
        <v>28</v>
      </c>
      <c r="F1469" s="240" t="s">
        <v>5802</v>
      </c>
    </row>
    <row r="1470" spans="1:6" x14ac:dyDescent="0.25">
      <c r="A1470" s="242" t="s">
        <v>8742</v>
      </c>
      <c r="B1470" s="239" t="s">
        <v>5167</v>
      </c>
      <c r="C1470" s="239" t="s">
        <v>3752</v>
      </c>
      <c r="D1470" s="239" t="s">
        <v>8743</v>
      </c>
      <c r="E1470" s="239" t="str">
        <f t="shared" si="22"/>
        <v>28</v>
      </c>
      <c r="F1470" s="239" t="s">
        <v>5802</v>
      </c>
    </row>
    <row r="1471" spans="1:6" x14ac:dyDescent="0.25">
      <c r="A1471" s="242" t="s">
        <v>8744</v>
      </c>
      <c r="B1471" s="240" t="s">
        <v>5261</v>
      </c>
      <c r="C1471" s="240" t="s">
        <v>3752</v>
      </c>
      <c r="D1471" s="240" t="s">
        <v>8745</v>
      </c>
      <c r="E1471" s="239" t="str">
        <f t="shared" si="22"/>
        <v>28</v>
      </c>
      <c r="F1471" s="240" t="s">
        <v>5802</v>
      </c>
    </row>
    <row r="1472" spans="1:6" x14ac:dyDescent="0.25">
      <c r="A1472" s="242" t="s">
        <v>8746</v>
      </c>
      <c r="B1472" s="239" t="s">
        <v>5277</v>
      </c>
      <c r="C1472" s="239" t="s">
        <v>3752</v>
      </c>
      <c r="D1472" s="239" t="s">
        <v>8747</v>
      </c>
      <c r="E1472" s="239" t="str">
        <f t="shared" si="22"/>
        <v>28</v>
      </c>
      <c r="F1472" s="239" t="s">
        <v>5802</v>
      </c>
    </row>
    <row r="1473" spans="1:6" x14ac:dyDescent="0.25">
      <c r="A1473" s="242" t="s">
        <v>8748</v>
      </c>
      <c r="B1473" s="240" t="s">
        <v>5288</v>
      </c>
      <c r="C1473" s="240" t="s">
        <v>3752</v>
      </c>
      <c r="D1473" s="240" t="s">
        <v>8749</v>
      </c>
      <c r="E1473" s="239" t="str">
        <f t="shared" si="22"/>
        <v>28</v>
      </c>
      <c r="F1473" s="240" t="s">
        <v>5802</v>
      </c>
    </row>
    <row r="1474" spans="1:6" x14ac:dyDescent="0.25">
      <c r="A1474" s="242" t="s">
        <v>8750</v>
      </c>
      <c r="B1474" s="239" t="s">
        <v>5303</v>
      </c>
      <c r="C1474" s="239" t="s">
        <v>3752</v>
      </c>
      <c r="D1474" s="239" t="s">
        <v>8751</v>
      </c>
      <c r="E1474" s="239" t="str">
        <f t="shared" si="22"/>
        <v>28</v>
      </c>
      <c r="F1474" s="239" t="s">
        <v>5802</v>
      </c>
    </row>
    <row r="1475" spans="1:6" x14ac:dyDescent="0.25">
      <c r="A1475" s="242" t="s">
        <v>8752</v>
      </c>
      <c r="B1475" s="240" t="s">
        <v>5318</v>
      </c>
      <c r="C1475" s="240" t="s">
        <v>3752</v>
      </c>
      <c r="D1475" s="240" t="s">
        <v>8753</v>
      </c>
      <c r="E1475" s="239" t="str">
        <f t="shared" si="22"/>
        <v>28</v>
      </c>
      <c r="F1475" s="240" t="s">
        <v>5802</v>
      </c>
    </row>
    <row r="1476" spans="1:6" x14ac:dyDescent="0.25">
      <c r="A1476" s="242" t="s">
        <v>8754</v>
      </c>
      <c r="B1476" s="239" t="s">
        <v>5334</v>
      </c>
      <c r="C1476" s="239" t="s">
        <v>3752</v>
      </c>
      <c r="D1476" s="239" t="s">
        <v>8755</v>
      </c>
      <c r="E1476" s="239" t="str">
        <f t="shared" si="22"/>
        <v>28</v>
      </c>
      <c r="F1476" s="239" t="s">
        <v>5802</v>
      </c>
    </row>
    <row r="1477" spans="1:6" x14ac:dyDescent="0.25">
      <c r="A1477" s="242" t="s">
        <v>8756</v>
      </c>
      <c r="B1477" s="240" t="s">
        <v>5351</v>
      </c>
      <c r="C1477" s="240" t="s">
        <v>3752</v>
      </c>
      <c r="D1477" s="240" t="s">
        <v>8757</v>
      </c>
      <c r="E1477" s="239" t="str">
        <f t="shared" si="22"/>
        <v>28</v>
      </c>
      <c r="F1477" s="240" t="s">
        <v>5802</v>
      </c>
    </row>
    <row r="1478" spans="1:6" x14ac:dyDescent="0.25">
      <c r="A1478" s="242" t="s">
        <v>8758</v>
      </c>
      <c r="B1478" s="239" t="s">
        <v>5365</v>
      </c>
      <c r="C1478" s="239" t="s">
        <v>3752</v>
      </c>
      <c r="D1478" s="239" t="s">
        <v>8759</v>
      </c>
      <c r="E1478" s="239" t="str">
        <f t="shared" si="22"/>
        <v>28</v>
      </c>
      <c r="F1478" s="239" t="s">
        <v>5802</v>
      </c>
    </row>
    <row r="1479" spans="1:6" x14ac:dyDescent="0.25">
      <c r="A1479" s="242" t="s">
        <v>8760</v>
      </c>
      <c r="B1479" s="240" t="s">
        <v>5381</v>
      </c>
      <c r="C1479" s="240" t="s">
        <v>3752</v>
      </c>
      <c r="D1479" s="240" t="s">
        <v>8761</v>
      </c>
      <c r="E1479" s="239" t="str">
        <f t="shared" si="22"/>
        <v>28</v>
      </c>
      <c r="F1479" s="240" t="s">
        <v>5802</v>
      </c>
    </row>
    <row r="1480" spans="1:6" x14ac:dyDescent="0.25">
      <c r="A1480" s="242" t="s">
        <v>8762</v>
      </c>
      <c r="B1480" s="239" t="s">
        <v>5393</v>
      </c>
      <c r="C1480" s="239" t="s">
        <v>3752</v>
      </c>
      <c r="D1480" s="239" t="s">
        <v>8763</v>
      </c>
      <c r="E1480" s="239" t="str">
        <f t="shared" si="22"/>
        <v>28</v>
      </c>
      <c r="F1480" s="239" t="s">
        <v>5802</v>
      </c>
    </row>
    <row r="1481" spans="1:6" x14ac:dyDescent="0.25">
      <c r="A1481" s="242" t="s">
        <v>8764</v>
      </c>
      <c r="B1481" s="240" t="s">
        <v>5404</v>
      </c>
      <c r="C1481" s="240" t="s">
        <v>3752</v>
      </c>
      <c r="D1481" s="240" t="s">
        <v>8765</v>
      </c>
      <c r="E1481" s="239" t="str">
        <f t="shared" si="22"/>
        <v>28</v>
      </c>
      <c r="F1481" s="240" t="s">
        <v>5802</v>
      </c>
    </row>
    <row r="1482" spans="1:6" x14ac:dyDescent="0.25">
      <c r="A1482" s="242" t="s">
        <v>8766</v>
      </c>
      <c r="B1482" s="239" t="s">
        <v>5415</v>
      </c>
      <c r="C1482" s="239" t="s">
        <v>3752</v>
      </c>
      <c r="D1482" s="239" t="s">
        <v>8767</v>
      </c>
      <c r="E1482" s="239" t="str">
        <f t="shared" si="22"/>
        <v>28</v>
      </c>
      <c r="F1482" s="239" t="s">
        <v>5802</v>
      </c>
    </row>
    <row r="1483" spans="1:6" x14ac:dyDescent="0.25">
      <c r="A1483" s="242" t="s">
        <v>8768</v>
      </c>
      <c r="B1483" s="240" t="s">
        <v>5426</v>
      </c>
      <c r="C1483" s="240" t="s">
        <v>3752</v>
      </c>
      <c r="D1483" s="240" t="s">
        <v>8769</v>
      </c>
      <c r="E1483" s="239" t="str">
        <f t="shared" si="22"/>
        <v>28</v>
      </c>
      <c r="F1483" s="240" t="s">
        <v>5802</v>
      </c>
    </row>
    <row r="1484" spans="1:6" x14ac:dyDescent="0.25">
      <c r="A1484" s="242" t="s">
        <v>8770</v>
      </c>
      <c r="B1484" s="239" t="s">
        <v>5440</v>
      </c>
      <c r="C1484" s="239" t="s">
        <v>3752</v>
      </c>
      <c r="D1484" s="239" t="s">
        <v>8771</v>
      </c>
      <c r="E1484" s="239" t="str">
        <f t="shared" ref="E1484:E1547" si="23">LEFT(A1484, 2)</f>
        <v>28</v>
      </c>
      <c r="F1484" s="239" t="s">
        <v>5802</v>
      </c>
    </row>
    <row r="1485" spans="1:6" x14ac:dyDescent="0.25">
      <c r="A1485" s="242" t="s">
        <v>8772</v>
      </c>
      <c r="B1485" s="240" t="s">
        <v>5451</v>
      </c>
      <c r="C1485" s="240" t="s">
        <v>3752</v>
      </c>
      <c r="D1485" s="240" t="s">
        <v>8773</v>
      </c>
      <c r="E1485" s="239" t="str">
        <f t="shared" si="23"/>
        <v>28</v>
      </c>
      <c r="F1485" s="240" t="s">
        <v>5802</v>
      </c>
    </row>
    <row r="1486" spans="1:6" x14ac:dyDescent="0.25">
      <c r="A1486" s="242" t="s">
        <v>8774</v>
      </c>
      <c r="B1486" s="239" t="s">
        <v>4487</v>
      </c>
      <c r="C1486" s="239" t="s">
        <v>3752</v>
      </c>
      <c r="D1486" s="239" t="s">
        <v>8775</v>
      </c>
      <c r="E1486" s="239" t="str">
        <f t="shared" si="23"/>
        <v>28</v>
      </c>
      <c r="F1486" s="239" t="s">
        <v>5802</v>
      </c>
    </row>
    <row r="1487" spans="1:6" x14ac:dyDescent="0.25">
      <c r="A1487" s="242" t="s">
        <v>8776</v>
      </c>
      <c r="B1487" s="240" t="s">
        <v>5477</v>
      </c>
      <c r="C1487" s="240" t="s">
        <v>3752</v>
      </c>
      <c r="D1487" s="240" t="s">
        <v>8777</v>
      </c>
      <c r="E1487" s="239" t="str">
        <f t="shared" si="23"/>
        <v>28</v>
      </c>
      <c r="F1487" s="240" t="s">
        <v>5802</v>
      </c>
    </row>
    <row r="1488" spans="1:6" x14ac:dyDescent="0.25">
      <c r="A1488" s="242" t="s">
        <v>8778</v>
      </c>
      <c r="B1488" s="239" t="s">
        <v>4512</v>
      </c>
      <c r="C1488" s="239" t="s">
        <v>3752</v>
      </c>
      <c r="D1488" s="239" t="s">
        <v>8779</v>
      </c>
      <c r="E1488" s="239" t="str">
        <f t="shared" si="23"/>
        <v>28</v>
      </c>
      <c r="F1488" s="239" t="s">
        <v>5802</v>
      </c>
    </row>
    <row r="1489" spans="1:6" x14ac:dyDescent="0.25">
      <c r="A1489" s="242" t="s">
        <v>8780</v>
      </c>
      <c r="B1489" s="240" t="s">
        <v>4021</v>
      </c>
      <c r="C1489" s="240" t="s">
        <v>3752</v>
      </c>
      <c r="D1489" s="240" t="s">
        <v>8781</v>
      </c>
      <c r="E1489" s="239" t="str">
        <f t="shared" si="23"/>
        <v>28</v>
      </c>
      <c r="F1489" s="240" t="s">
        <v>5802</v>
      </c>
    </row>
    <row r="1490" spans="1:6" x14ac:dyDescent="0.25">
      <c r="A1490" s="242" t="s">
        <v>8782</v>
      </c>
      <c r="B1490" s="239" t="s">
        <v>4690</v>
      </c>
      <c r="C1490" s="239" t="s">
        <v>3752</v>
      </c>
      <c r="D1490" s="239" t="s">
        <v>8783</v>
      </c>
      <c r="E1490" s="239" t="str">
        <f t="shared" si="23"/>
        <v>28</v>
      </c>
      <c r="F1490" s="239" t="s">
        <v>5802</v>
      </c>
    </row>
    <row r="1491" spans="1:6" x14ac:dyDescent="0.25">
      <c r="A1491" s="242" t="s">
        <v>8784</v>
      </c>
      <c r="B1491" s="240" t="s">
        <v>5150</v>
      </c>
      <c r="C1491" s="240" t="s">
        <v>3752</v>
      </c>
      <c r="D1491" s="240" t="s">
        <v>8785</v>
      </c>
      <c r="E1491" s="239" t="str">
        <f t="shared" si="23"/>
        <v>28</v>
      </c>
      <c r="F1491" s="240" t="s">
        <v>5802</v>
      </c>
    </row>
    <row r="1492" spans="1:6" x14ac:dyDescent="0.25">
      <c r="A1492" s="242" t="s">
        <v>8786</v>
      </c>
      <c r="B1492" s="239" t="s">
        <v>5523</v>
      </c>
      <c r="C1492" s="239" t="s">
        <v>3752</v>
      </c>
      <c r="D1492" s="239" t="s">
        <v>8787</v>
      </c>
      <c r="E1492" s="239" t="str">
        <f t="shared" si="23"/>
        <v>28</v>
      </c>
      <c r="F1492" s="239" t="s">
        <v>5802</v>
      </c>
    </row>
    <row r="1493" spans="1:6" x14ac:dyDescent="0.25">
      <c r="A1493" s="242" t="s">
        <v>8788</v>
      </c>
      <c r="B1493" s="240" t="s">
        <v>5388</v>
      </c>
      <c r="C1493" s="240" t="s">
        <v>3752</v>
      </c>
      <c r="D1493" s="240" t="s">
        <v>8789</v>
      </c>
      <c r="E1493" s="239" t="str">
        <f t="shared" si="23"/>
        <v>28</v>
      </c>
      <c r="F1493" s="240" t="s">
        <v>5802</v>
      </c>
    </row>
    <row r="1494" spans="1:6" x14ac:dyDescent="0.25">
      <c r="A1494" s="242" t="s">
        <v>8790</v>
      </c>
      <c r="B1494" s="239" t="s">
        <v>5539</v>
      </c>
      <c r="C1494" s="239" t="s">
        <v>3752</v>
      </c>
      <c r="D1494" s="239" t="s">
        <v>8791</v>
      </c>
      <c r="E1494" s="239" t="str">
        <f t="shared" si="23"/>
        <v>28</v>
      </c>
      <c r="F1494" s="239" t="s">
        <v>5802</v>
      </c>
    </row>
    <row r="1495" spans="1:6" x14ac:dyDescent="0.25">
      <c r="A1495" s="242" t="s">
        <v>8792</v>
      </c>
      <c r="B1495" s="240" t="s">
        <v>5546</v>
      </c>
      <c r="C1495" s="240" t="s">
        <v>3752</v>
      </c>
      <c r="D1495" s="240" t="s">
        <v>8793</v>
      </c>
      <c r="E1495" s="239" t="str">
        <f t="shared" si="23"/>
        <v>28</v>
      </c>
      <c r="F1495" s="240" t="s">
        <v>5802</v>
      </c>
    </row>
    <row r="1496" spans="1:6" x14ac:dyDescent="0.25">
      <c r="A1496" s="242" t="s">
        <v>8794</v>
      </c>
      <c r="B1496" s="239" t="s">
        <v>3830</v>
      </c>
      <c r="C1496" s="239" t="s">
        <v>3748</v>
      </c>
      <c r="D1496" s="239" t="s">
        <v>8795</v>
      </c>
      <c r="E1496" s="239" t="str">
        <f t="shared" si="23"/>
        <v>29</v>
      </c>
      <c r="F1496" s="239" t="s">
        <v>7407</v>
      </c>
    </row>
    <row r="1497" spans="1:6" x14ac:dyDescent="0.25">
      <c r="A1497" s="242" t="s">
        <v>8796</v>
      </c>
      <c r="B1497" s="240" t="s">
        <v>3876</v>
      </c>
      <c r="C1497" s="240" t="s">
        <v>3748</v>
      </c>
      <c r="D1497" s="240" t="s">
        <v>8797</v>
      </c>
      <c r="E1497" s="239" t="str">
        <f t="shared" si="23"/>
        <v>29</v>
      </c>
      <c r="F1497" s="240" t="s">
        <v>7407</v>
      </c>
    </row>
    <row r="1498" spans="1:6" x14ac:dyDescent="0.25">
      <c r="A1498" s="242" t="s">
        <v>8798</v>
      </c>
      <c r="B1498" s="239" t="s">
        <v>3915</v>
      </c>
      <c r="C1498" s="239" t="s">
        <v>3748</v>
      </c>
      <c r="D1498" s="239" t="s">
        <v>8799</v>
      </c>
      <c r="E1498" s="239" t="str">
        <f t="shared" si="23"/>
        <v>29</v>
      </c>
      <c r="F1498" s="239" t="s">
        <v>7407</v>
      </c>
    </row>
    <row r="1499" spans="1:6" x14ac:dyDescent="0.25">
      <c r="A1499" s="242" t="s">
        <v>8800</v>
      </c>
      <c r="B1499" s="240" t="s">
        <v>3966</v>
      </c>
      <c r="C1499" s="240" t="s">
        <v>3748</v>
      </c>
      <c r="D1499" s="240" t="s">
        <v>8801</v>
      </c>
      <c r="E1499" s="239" t="str">
        <f t="shared" si="23"/>
        <v>29</v>
      </c>
      <c r="F1499" s="240" t="s">
        <v>7407</v>
      </c>
    </row>
    <row r="1500" spans="1:6" x14ac:dyDescent="0.25">
      <c r="A1500" s="242" t="s">
        <v>8802</v>
      </c>
      <c r="B1500" s="239" t="s">
        <v>4010</v>
      </c>
      <c r="C1500" s="239" t="s">
        <v>3748</v>
      </c>
      <c r="D1500" s="239" t="s">
        <v>8803</v>
      </c>
      <c r="E1500" s="239" t="str">
        <f t="shared" si="23"/>
        <v>29</v>
      </c>
      <c r="F1500" s="239" t="s">
        <v>7407</v>
      </c>
    </row>
    <row r="1501" spans="1:6" x14ac:dyDescent="0.25">
      <c r="A1501" s="242" t="s">
        <v>8804</v>
      </c>
      <c r="B1501" s="240" t="s">
        <v>4003</v>
      </c>
      <c r="C1501" s="240" t="s">
        <v>3748</v>
      </c>
      <c r="D1501" s="240" t="s">
        <v>8805</v>
      </c>
      <c r="E1501" s="239" t="str">
        <f t="shared" si="23"/>
        <v>29</v>
      </c>
      <c r="F1501" s="240" t="s">
        <v>7407</v>
      </c>
    </row>
    <row r="1502" spans="1:6" x14ac:dyDescent="0.25">
      <c r="A1502" s="242" t="s">
        <v>8806</v>
      </c>
      <c r="B1502" s="239" t="s">
        <v>4082</v>
      </c>
      <c r="C1502" s="239" t="s">
        <v>3748</v>
      </c>
      <c r="D1502" s="239" t="s">
        <v>8807</v>
      </c>
      <c r="E1502" s="239" t="str">
        <f t="shared" si="23"/>
        <v>29</v>
      </c>
      <c r="F1502" s="239" t="s">
        <v>7407</v>
      </c>
    </row>
    <row r="1503" spans="1:6" x14ac:dyDescent="0.25">
      <c r="A1503" s="242" t="s">
        <v>8808</v>
      </c>
      <c r="B1503" s="240" t="s">
        <v>3885</v>
      </c>
      <c r="C1503" s="240" t="s">
        <v>3748</v>
      </c>
      <c r="D1503" s="240" t="s">
        <v>8809</v>
      </c>
      <c r="E1503" s="239" t="str">
        <f t="shared" si="23"/>
        <v>29</v>
      </c>
      <c r="F1503" s="240" t="s">
        <v>7407</v>
      </c>
    </row>
    <row r="1504" spans="1:6" x14ac:dyDescent="0.25">
      <c r="A1504" s="242" t="s">
        <v>8810</v>
      </c>
      <c r="B1504" s="239" t="s">
        <v>4153</v>
      </c>
      <c r="C1504" s="239" t="s">
        <v>3748</v>
      </c>
      <c r="D1504" s="239" t="s">
        <v>8811</v>
      </c>
      <c r="E1504" s="239" t="str">
        <f t="shared" si="23"/>
        <v>29</v>
      </c>
      <c r="F1504" s="239" t="s">
        <v>7407</v>
      </c>
    </row>
    <row r="1505" spans="1:6" x14ac:dyDescent="0.25">
      <c r="A1505" s="242" t="s">
        <v>8812</v>
      </c>
      <c r="B1505" s="240" t="s">
        <v>3940</v>
      </c>
      <c r="C1505" s="240" t="s">
        <v>3748</v>
      </c>
      <c r="D1505" s="240" t="s">
        <v>8813</v>
      </c>
      <c r="E1505" s="239" t="str">
        <f t="shared" si="23"/>
        <v>29</v>
      </c>
      <c r="F1505" s="240" t="s">
        <v>7407</v>
      </c>
    </row>
    <row r="1506" spans="1:6" x14ac:dyDescent="0.25">
      <c r="A1506" s="242" t="s">
        <v>8814</v>
      </c>
      <c r="B1506" s="239" t="s">
        <v>4179</v>
      </c>
      <c r="C1506" s="239" t="s">
        <v>3748</v>
      </c>
      <c r="D1506" s="239" t="s">
        <v>8815</v>
      </c>
      <c r="E1506" s="239" t="str">
        <f t="shared" si="23"/>
        <v>29</v>
      </c>
      <c r="F1506" s="239" t="s">
        <v>7407</v>
      </c>
    </row>
    <row r="1507" spans="1:6" x14ac:dyDescent="0.25">
      <c r="A1507" s="242" t="s">
        <v>8816</v>
      </c>
      <c r="B1507" s="240" t="s">
        <v>4066</v>
      </c>
      <c r="C1507" s="240" t="s">
        <v>3748</v>
      </c>
      <c r="D1507" s="240" t="s">
        <v>8817</v>
      </c>
      <c r="E1507" s="239" t="str">
        <f t="shared" si="23"/>
        <v>29</v>
      </c>
      <c r="F1507" s="240" t="s">
        <v>7407</v>
      </c>
    </row>
    <row r="1508" spans="1:6" x14ac:dyDescent="0.25">
      <c r="A1508" s="242" t="s">
        <v>8818</v>
      </c>
      <c r="B1508" s="239" t="s">
        <v>4276</v>
      </c>
      <c r="C1508" s="239" t="s">
        <v>3748</v>
      </c>
      <c r="D1508" s="239" t="s">
        <v>8819</v>
      </c>
      <c r="E1508" s="239" t="str">
        <f t="shared" si="23"/>
        <v>29</v>
      </c>
      <c r="F1508" s="239" t="s">
        <v>7407</v>
      </c>
    </row>
    <row r="1509" spans="1:6" x14ac:dyDescent="0.25">
      <c r="A1509" s="242" t="s">
        <v>8820</v>
      </c>
      <c r="B1509" s="240" t="s">
        <v>4309</v>
      </c>
      <c r="C1509" s="240" t="s">
        <v>3748</v>
      </c>
      <c r="D1509" s="240" t="s">
        <v>8821</v>
      </c>
      <c r="E1509" s="239" t="str">
        <f t="shared" si="23"/>
        <v>29</v>
      </c>
      <c r="F1509" s="240" t="s">
        <v>7407</v>
      </c>
    </row>
    <row r="1510" spans="1:6" x14ac:dyDescent="0.25">
      <c r="A1510" s="242" t="s">
        <v>8822</v>
      </c>
      <c r="B1510" s="239" t="s">
        <v>3971</v>
      </c>
      <c r="C1510" s="239" t="s">
        <v>3748</v>
      </c>
      <c r="D1510" s="239" t="s">
        <v>8823</v>
      </c>
      <c r="E1510" s="239" t="str">
        <f t="shared" si="23"/>
        <v>29</v>
      </c>
      <c r="F1510" s="239" t="s">
        <v>7407</v>
      </c>
    </row>
    <row r="1511" spans="1:6" x14ac:dyDescent="0.25">
      <c r="A1511" s="242" t="s">
        <v>8824</v>
      </c>
      <c r="B1511" s="240" t="s">
        <v>4377</v>
      </c>
      <c r="C1511" s="240" t="s">
        <v>3748</v>
      </c>
      <c r="D1511" s="240" t="s">
        <v>8825</v>
      </c>
      <c r="E1511" s="239" t="str">
        <f t="shared" si="23"/>
        <v>29</v>
      </c>
      <c r="F1511" s="240" t="s">
        <v>7407</v>
      </c>
    </row>
    <row r="1512" spans="1:6" x14ac:dyDescent="0.25">
      <c r="A1512" s="242" t="s">
        <v>8826</v>
      </c>
      <c r="B1512" s="239" t="s">
        <v>3880</v>
      </c>
      <c r="C1512" s="239" t="s">
        <v>3748</v>
      </c>
      <c r="D1512" s="239" t="s">
        <v>8827</v>
      </c>
      <c r="E1512" s="239" t="str">
        <f t="shared" si="23"/>
        <v>29</v>
      </c>
      <c r="F1512" s="239" t="s">
        <v>7407</v>
      </c>
    </row>
    <row r="1513" spans="1:6" x14ac:dyDescent="0.25">
      <c r="A1513" s="242" t="s">
        <v>8828</v>
      </c>
      <c r="B1513" s="240" t="s">
        <v>4050</v>
      </c>
      <c r="C1513" s="240" t="s">
        <v>3748</v>
      </c>
      <c r="D1513" s="240" t="s">
        <v>8829</v>
      </c>
      <c r="E1513" s="239" t="str">
        <f t="shared" si="23"/>
        <v>29</v>
      </c>
      <c r="F1513" s="240" t="s">
        <v>7407</v>
      </c>
    </row>
    <row r="1514" spans="1:6" x14ac:dyDescent="0.25">
      <c r="A1514" s="242" t="s">
        <v>8830</v>
      </c>
      <c r="B1514" s="239" t="s">
        <v>4144</v>
      </c>
      <c r="C1514" s="239" t="s">
        <v>3748</v>
      </c>
      <c r="D1514" s="239" t="s">
        <v>8831</v>
      </c>
      <c r="E1514" s="239" t="str">
        <f t="shared" si="23"/>
        <v>29</v>
      </c>
      <c r="F1514" s="239" t="s">
        <v>7407</v>
      </c>
    </row>
    <row r="1515" spans="1:6" x14ac:dyDescent="0.25">
      <c r="A1515" s="242" t="s">
        <v>8832</v>
      </c>
      <c r="B1515" s="240" t="s">
        <v>4311</v>
      </c>
      <c r="C1515" s="240" t="s">
        <v>3748</v>
      </c>
      <c r="D1515" s="240" t="s">
        <v>8833</v>
      </c>
      <c r="E1515" s="239" t="str">
        <f t="shared" si="23"/>
        <v>29</v>
      </c>
      <c r="F1515" s="240" t="s">
        <v>7407</v>
      </c>
    </row>
    <row r="1516" spans="1:6" x14ac:dyDescent="0.25">
      <c r="A1516" s="242" t="s">
        <v>8834</v>
      </c>
      <c r="B1516" s="239" t="s">
        <v>4510</v>
      </c>
      <c r="C1516" s="239" t="s">
        <v>3748</v>
      </c>
      <c r="D1516" s="239" t="s">
        <v>8835</v>
      </c>
      <c r="E1516" s="239" t="str">
        <f t="shared" si="23"/>
        <v>29</v>
      </c>
      <c r="F1516" s="239" t="s">
        <v>7407</v>
      </c>
    </row>
    <row r="1517" spans="1:6" x14ac:dyDescent="0.25">
      <c r="A1517" s="242" t="s">
        <v>8836</v>
      </c>
      <c r="B1517" s="240" t="s">
        <v>4211</v>
      </c>
      <c r="C1517" s="240" t="s">
        <v>3748</v>
      </c>
      <c r="D1517" s="240" t="s">
        <v>8837</v>
      </c>
      <c r="E1517" s="239" t="str">
        <f t="shared" si="23"/>
        <v>29</v>
      </c>
      <c r="F1517" s="240" t="s">
        <v>7407</v>
      </c>
    </row>
    <row r="1518" spans="1:6" x14ac:dyDescent="0.25">
      <c r="A1518" s="242" t="s">
        <v>8838</v>
      </c>
      <c r="B1518" s="239" t="s">
        <v>3879</v>
      </c>
      <c r="C1518" s="239" t="s">
        <v>3748</v>
      </c>
      <c r="D1518" s="239" t="s">
        <v>8839</v>
      </c>
      <c r="E1518" s="239" t="str">
        <f t="shared" si="23"/>
        <v>29</v>
      </c>
      <c r="F1518" s="239" t="s">
        <v>7407</v>
      </c>
    </row>
    <row r="1519" spans="1:6" x14ac:dyDescent="0.25">
      <c r="A1519" s="242" t="s">
        <v>8840</v>
      </c>
      <c r="B1519" s="240" t="s">
        <v>4130</v>
      </c>
      <c r="C1519" s="240" t="s">
        <v>3748</v>
      </c>
      <c r="D1519" s="240" t="s">
        <v>8841</v>
      </c>
      <c r="E1519" s="239" t="str">
        <f t="shared" si="23"/>
        <v>29</v>
      </c>
      <c r="F1519" s="240" t="s">
        <v>7407</v>
      </c>
    </row>
    <row r="1520" spans="1:6" x14ac:dyDescent="0.25">
      <c r="A1520" s="242" t="s">
        <v>8842</v>
      </c>
      <c r="B1520" s="239" t="s">
        <v>4192</v>
      </c>
      <c r="C1520" s="239" t="s">
        <v>3748</v>
      </c>
      <c r="D1520" s="239" t="s">
        <v>8843</v>
      </c>
      <c r="E1520" s="239" t="str">
        <f t="shared" si="23"/>
        <v>29</v>
      </c>
      <c r="F1520" s="239" t="s">
        <v>7407</v>
      </c>
    </row>
    <row r="1521" spans="1:6" x14ac:dyDescent="0.25">
      <c r="A1521" s="242" t="s">
        <v>8844</v>
      </c>
      <c r="B1521" s="240" t="s">
        <v>4628</v>
      </c>
      <c r="C1521" s="240" t="s">
        <v>3748</v>
      </c>
      <c r="D1521" s="240" t="s">
        <v>8845</v>
      </c>
      <c r="E1521" s="239" t="str">
        <f t="shared" si="23"/>
        <v>29</v>
      </c>
      <c r="F1521" s="240" t="s">
        <v>7407</v>
      </c>
    </row>
    <row r="1522" spans="1:6" x14ac:dyDescent="0.25">
      <c r="A1522" s="242" t="s">
        <v>8846</v>
      </c>
      <c r="B1522" s="239" t="s">
        <v>4656</v>
      </c>
      <c r="C1522" s="239" t="s">
        <v>3748</v>
      </c>
      <c r="D1522" s="239" t="s">
        <v>8847</v>
      </c>
      <c r="E1522" s="239" t="str">
        <f t="shared" si="23"/>
        <v>29</v>
      </c>
      <c r="F1522" s="239" t="s">
        <v>7407</v>
      </c>
    </row>
    <row r="1523" spans="1:6" x14ac:dyDescent="0.25">
      <c r="A1523" s="242" t="s">
        <v>8848</v>
      </c>
      <c r="B1523" s="240" t="s">
        <v>4260</v>
      </c>
      <c r="C1523" s="240" t="s">
        <v>3748</v>
      </c>
      <c r="D1523" s="240" t="s">
        <v>8849</v>
      </c>
      <c r="E1523" s="239" t="str">
        <f t="shared" si="23"/>
        <v>29</v>
      </c>
      <c r="F1523" s="240" t="s">
        <v>7407</v>
      </c>
    </row>
    <row r="1524" spans="1:6" x14ac:dyDescent="0.25">
      <c r="A1524" s="242" t="s">
        <v>8850</v>
      </c>
      <c r="B1524" s="239" t="s">
        <v>4702</v>
      </c>
      <c r="C1524" s="239" t="s">
        <v>3748</v>
      </c>
      <c r="D1524" s="239" t="s">
        <v>8851</v>
      </c>
      <c r="E1524" s="239" t="str">
        <f t="shared" si="23"/>
        <v>29</v>
      </c>
      <c r="F1524" s="239" t="s">
        <v>7407</v>
      </c>
    </row>
    <row r="1525" spans="1:6" x14ac:dyDescent="0.25">
      <c r="A1525" s="242" t="s">
        <v>8852</v>
      </c>
      <c r="B1525" s="240" t="s">
        <v>4474</v>
      </c>
      <c r="C1525" s="240" t="s">
        <v>3748</v>
      </c>
      <c r="D1525" s="240" t="s">
        <v>8853</v>
      </c>
      <c r="E1525" s="239" t="str">
        <f t="shared" si="23"/>
        <v>29</v>
      </c>
      <c r="F1525" s="240" t="s">
        <v>7407</v>
      </c>
    </row>
    <row r="1526" spans="1:6" x14ac:dyDescent="0.25">
      <c r="A1526" s="242" t="s">
        <v>8854</v>
      </c>
      <c r="B1526" s="239" t="s">
        <v>4303</v>
      </c>
      <c r="C1526" s="239" t="s">
        <v>3748</v>
      </c>
      <c r="D1526" s="239" t="s">
        <v>8855</v>
      </c>
      <c r="E1526" s="239" t="str">
        <f t="shared" si="23"/>
        <v>29</v>
      </c>
      <c r="F1526" s="239" t="s">
        <v>7407</v>
      </c>
    </row>
    <row r="1527" spans="1:6" x14ac:dyDescent="0.25">
      <c r="A1527" s="242" t="s">
        <v>8856</v>
      </c>
      <c r="B1527" s="240" t="s">
        <v>4400</v>
      </c>
      <c r="C1527" s="240" t="s">
        <v>3748</v>
      </c>
      <c r="D1527" s="240" t="s">
        <v>8857</v>
      </c>
      <c r="E1527" s="239" t="str">
        <f t="shared" si="23"/>
        <v>29</v>
      </c>
      <c r="F1527" s="240" t="s">
        <v>7407</v>
      </c>
    </row>
    <row r="1528" spans="1:6" x14ac:dyDescent="0.25">
      <c r="A1528" s="242" t="s">
        <v>8858</v>
      </c>
      <c r="B1528" s="239" t="s">
        <v>4794</v>
      </c>
      <c r="C1528" s="239" t="s">
        <v>3748</v>
      </c>
      <c r="D1528" s="239" t="s">
        <v>8859</v>
      </c>
      <c r="E1528" s="239" t="str">
        <f t="shared" si="23"/>
        <v>29</v>
      </c>
      <c r="F1528" s="239" t="s">
        <v>7407</v>
      </c>
    </row>
    <row r="1529" spans="1:6" x14ac:dyDescent="0.25">
      <c r="A1529" s="242" t="s">
        <v>8860</v>
      </c>
      <c r="B1529" s="240" t="s">
        <v>3924</v>
      </c>
      <c r="C1529" s="240" t="s">
        <v>3748</v>
      </c>
      <c r="D1529" s="240" t="s">
        <v>8861</v>
      </c>
      <c r="E1529" s="239" t="str">
        <f t="shared" si="23"/>
        <v>29</v>
      </c>
      <c r="F1529" s="240" t="s">
        <v>7407</v>
      </c>
    </row>
    <row r="1530" spans="1:6" x14ac:dyDescent="0.25">
      <c r="A1530" s="242" t="s">
        <v>8862</v>
      </c>
      <c r="B1530" s="239" t="s">
        <v>4835</v>
      </c>
      <c r="C1530" s="239" t="s">
        <v>3748</v>
      </c>
      <c r="D1530" s="239" t="s">
        <v>8863</v>
      </c>
      <c r="E1530" s="239" t="str">
        <f t="shared" si="23"/>
        <v>29</v>
      </c>
      <c r="F1530" s="239" t="s">
        <v>7407</v>
      </c>
    </row>
    <row r="1531" spans="1:6" x14ac:dyDescent="0.25">
      <c r="A1531" s="242" t="s">
        <v>8864</v>
      </c>
      <c r="B1531" s="240" t="s">
        <v>3960</v>
      </c>
      <c r="C1531" s="240" t="s">
        <v>3748</v>
      </c>
      <c r="D1531" s="240" t="s">
        <v>8865</v>
      </c>
      <c r="E1531" s="239" t="str">
        <f t="shared" si="23"/>
        <v>29</v>
      </c>
      <c r="F1531" s="240" t="s">
        <v>7407</v>
      </c>
    </row>
    <row r="1532" spans="1:6" x14ac:dyDescent="0.25">
      <c r="A1532" s="242" t="s">
        <v>8866</v>
      </c>
      <c r="B1532" s="239" t="s">
        <v>4875</v>
      </c>
      <c r="C1532" s="239" t="s">
        <v>3748</v>
      </c>
      <c r="D1532" s="239" t="s">
        <v>8867</v>
      </c>
      <c r="E1532" s="239" t="str">
        <f t="shared" si="23"/>
        <v>29</v>
      </c>
      <c r="F1532" s="239" t="s">
        <v>7407</v>
      </c>
    </row>
    <row r="1533" spans="1:6" x14ac:dyDescent="0.25">
      <c r="A1533" s="242" t="s">
        <v>8868</v>
      </c>
      <c r="B1533" s="240" t="s">
        <v>4897</v>
      </c>
      <c r="C1533" s="240" t="s">
        <v>3748</v>
      </c>
      <c r="D1533" s="240" t="s">
        <v>8869</v>
      </c>
      <c r="E1533" s="239" t="str">
        <f t="shared" si="23"/>
        <v>29</v>
      </c>
      <c r="F1533" s="240" t="s">
        <v>7407</v>
      </c>
    </row>
    <row r="1534" spans="1:6" x14ac:dyDescent="0.25">
      <c r="A1534" s="242" t="s">
        <v>8870</v>
      </c>
      <c r="B1534" s="239" t="s">
        <v>4489</v>
      </c>
      <c r="C1534" s="239" t="s">
        <v>3748</v>
      </c>
      <c r="D1534" s="239" t="s">
        <v>8871</v>
      </c>
      <c r="E1534" s="239" t="str">
        <f t="shared" si="23"/>
        <v>29</v>
      </c>
      <c r="F1534" s="239" t="s">
        <v>7407</v>
      </c>
    </row>
    <row r="1535" spans="1:6" x14ac:dyDescent="0.25">
      <c r="A1535" s="242" t="s">
        <v>8872</v>
      </c>
      <c r="B1535" s="240" t="s">
        <v>4753</v>
      </c>
      <c r="C1535" s="240" t="s">
        <v>3748</v>
      </c>
      <c r="D1535" s="240" t="s">
        <v>8873</v>
      </c>
      <c r="E1535" s="239" t="str">
        <f t="shared" si="23"/>
        <v>29</v>
      </c>
      <c r="F1535" s="240" t="s">
        <v>7407</v>
      </c>
    </row>
    <row r="1536" spans="1:6" x14ac:dyDescent="0.25">
      <c r="A1536" s="242" t="s">
        <v>8874</v>
      </c>
      <c r="B1536" s="239" t="s">
        <v>4419</v>
      </c>
      <c r="C1536" s="239" t="s">
        <v>3748</v>
      </c>
      <c r="D1536" s="239" t="s">
        <v>8875</v>
      </c>
      <c r="E1536" s="239" t="str">
        <f t="shared" si="23"/>
        <v>29</v>
      </c>
      <c r="F1536" s="239" t="s">
        <v>7407</v>
      </c>
    </row>
    <row r="1537" spans="1:6" x14ac:dyDescent="0.25">
      <c r="A1537" s="242" t="s">
        <v>8876</v>
      </c>
      <c r="B1537" s="240" t="s">
        <v>4788</v>
      </c>
      <c r="C1537" s="240" t="s">
        <v>3748</v>
      </c>
      <c r="D1537" s="240" t="s">
        <v>8877</v>
      </c>
      <c r="E1537" s="239" t="str">
        <f t="shared" si="23"/>
        <v>29</v>
      </c>
      <c r="F1537" s="240" t="s">
        <v>7407</v>
      </c>
    </row>
    <row r="1538" spans="1:6" x14ac:dyDescent="0.25">
      <c r="A1538" s="242" t="s">
        <v>8878</v>
      </c>
      <c r="B1538" s="239" t="s">
        <v>4995</v>
      </c>
      <c r="C1538" s="239" t="s">
        <v>3748</v>
      </c>
      <c r="D1538" s="239" t="s">
        <v>8879</v>
      </c>
      <c r="E1538" s="239" t="str">
        <f t="shared" si="23"/>
        <v>29</v>
      </c>
      <c r="F1538" s="239" t="s">
        <v>7407</v>
      </c>
    </row>
    <row r="1539" spans="1:6" x14ac:dyDescent="0.25">
      <c r="A1539" s="242" t="s">
        <v>8880</v>
      </c>
      <c r="B1539" s="240" t="s">
        <v>5014</v>
      </c>
      <c r="C1539" s="240" t="s">
        <v>3748</v>
      </c>
      <c r="D1539" s="240" t="s">
        <v>8881</v>
      </c>
      <c r="E1539" s="239" t="str">
        <f t="shared" si="23"/>
        <v>29</v>
      </c>
      <c r="F1539" s="240" t="s">
        <v>7407</v>
      </c>
    </row>
    <row r="1540" spans="1:6" x14ac:dyDescent="0.25">
      <c r="A1540" s="242" t="s">
        <v>8882</v>
      </c>
      <c r="B1540" s="239" t="s">
        <v>4273</v>
      </c>
      <c r="C1540" s="239" t="s">
        <v>3748</v>
      </c>
      <c r="D1540" s="239" t="s">
        <v>8883</v>
      </c>
      <c r="E1540" s="239" t="str">
        <f t="shared" si="23"/>
        <v>29</v>
      </c>
      <c r="F1540" s="239" t="s">
        <v>7407</v>
      </c>
    </row>
    <row r="1541" spans="1:6" x14ac:dyDescent="0.25">
      <c r="A1541" s="242" t="s">
        <v>8884</v>
      </c>
      <c r="B1541" s="240" t="s">
        <v>5048</v>
      </c>
      <c r="C1541" s="240" t="s">
        <v>3748</v>
      </c>
      <c r="D1541" s="240" t="s">
        <v>8885</v>
      </c>
      <c r="E1541" s="239" t="str">
        <f t="shared" si="23"/>
        <v>29</v>
      </c>
      <c r="F1541" s="240" t="s">
        <v>7407</v>
      </c>
    </row>
    <row r="1542" spans="1:6" x14ac:dyDescent="0.25">
      <c r="A1542" s="242" t="s">
        <v>8886</v>
      </c>
      <c r="B1542" s="239" t="s">
        <v>4231</v>
      </c>
      <c r="C1542" s="239" t="s">
        <v>3748</v>
      </c>
      <c r="D1542" s="239" t="s">
        <v>8887</v>
      </c>
      <c r="E1542" s="239" t="str">
        <f t="shared" si="23"/>
        <v>29</v>
      </c>
      <c r="F1542" s="239" t="s">
        <v>7407</v>
      </c>
    </row>
    <row r="1543" spans="1:6" x14ac:dyDescent="0.25">
      <c r="A1543" s="242" t="s">
        <v>8888</v>
      </c>
      <c r="B1543" s="240" t="s">
        <v>4349</v>
      </c>
      <c r="C1543" s="240" t="s">
        <v>3748</v>
      </c>
      <c r="D1543" s="240" t="s">
        <v>8889</v>
      </c>
      <c r="E1543" s="239" t="str">
        <f t="shared" si="23"/>
        <v>29</v>
      </c>
      <c r="F1543" s="240" t="s">
        <v>7407</v>
      </c>
    </row>
    <row r="1544" spans="1:6" x14ac:dyDescent="0.25">
      <c r="A1544" s="242" t="s">
        <v>8890</v>
      </c>
      <c r="B1544" s="239" t="s">
        <v>4663</v>
      </c>
      <c r="C1544" s="239" t="s">
        <v>3748</v>
      </c>
      <c r="D1544" s="239" t="s">
        <v>8891</v>
      </c>
      <c r="E1544" s="239" t="str">
        <f t="shared" si="23"/>
        <v>29</v>
      </c>
      <c r="F1544" s="239" t="s">
        <v>7407</v>
      </c>
    </row>
    <row r="1545" spans="1:6" x14ac:dyDescent="0.25">
      <c r="A1545" s="242" t="s">
        <v>8892</v>
      </c>
      <c r="B1545" s="240" t="s">
        <v>4387</v>
      </c>
      <c r="C1545" s="240" t="s">
        <v>3748</v>
      </c>
      <c r="D1545" s="240" t="s">
        <v>8893</v>
      </c>
      <c r="E1545" s="239" t="str">
        <f t="shared" si="23"/>
        <v>29</v>
      </c>
      <c r="F1545" s="240" t="s">
        <v>7407</v>
      </c>
    </row>
    <row r="1546" spans="1:6" x14ac:dyDescent="0.25">
      <c r="A1546" s="242" t="s">
        <v>8894</v>
      </c>
      <c r="B1546" s="239" t="s">
        <v>4201</v>
      </c>
      <c r="C1546" s="239" t="s">
        <v>3748</v>
      </c>
      <c r="D1546" s="239" t="s">
        <v>8895</v>
      </c>
      <c r="E1546" s="239" t="str">
        <f t="shared" si="23"/>
        <v>29</v>
      </c>
      <c r="F1546" s="239" t="s">
        <v>7407</v>
      </c>
    </row>
    <row r="1547" spans="1:6" x14ac:dyDescent="0.25">
      <c r="A1547" s="242" t="s">
        <v>8896</v>
      </c>
      <c r="B1547" s="240" t="s">
        <v>4077</v>
      </c>
      <c r="C1547" s="240" t="s">
        <v>3748</v>
      </c>
      <c r="D1547" s="240" t="s">
        <v>8897</v>
      </c>
      <c r="E1547" s="239" t="str">
        <f t="shared" si="23"/>
        <v>29</v>
      </c>
      <c r="F1547" s="240" t="s">
        <v>7407</v>
      </c>
    </row>
    <row r="1548" spans="1:6" x14ac:dyDescent="0.25">
      <c r="A1548" s="242" t="s">
        <v>8898</v>
      </c>
      <c r="B1548" s="239" t="s">
        <v>5179</v>
      </c>
      <c r="C1548" s="239" t="s">
        <v>3748</v>
      </c>
      <c r="D1548" s="239" t="s">
        <v>8899</v>
      </c>
      <c r="E1548" s="239" t="str">
        <f t="shared" ref="E1548:E1611" si="24">LEFT(A1548, 2)</f>
        <v>29</v>
      </c>
      <c r="F1548" s="239" t="s">
        <v>7407</v>
      </c>
    </row>
    <row r="1549" spans="1:6" x14ac:dyDescent="0.25">
      <c r="A1549" s="242" t="s">
        <v>8900</v>
      </c>
      <c r="B1549" s="240" t="s">
        <v>4786</v>
      </c>
      <c r="C1549" s="240" t="s">
        <v>3748</v>
      </c>
      <c r="D1549" s="240" t="s">
        <v>8901</v>
      </c>
      <c r="E1549" s="239" t="str">
        <f t="shared" si="24"/>
        <v>29</v>
      </c>
      <c r="F1549" s="240" t="s">
        <v>7407</v>
      </c>
    </row>
    <row r="1550" spans="1:6" x14ac:dyDescent="0.25">
      <c r="A1550" s="242" t="s">
        <v>8902</v>
      </c>
      <c r="B1550" s="239" t="s">
        <v>4882</v>
      </c>
      <c r="C1550" s="239" t="s">
        <v>3748</v>
      </c>
      <c r="D1550" s="239" t="s">
        <v>8903</v>
      </c>
      <c r="E1550" s="239" t="str">
        <f t="shared" si="24"/>
        <v>29</v>
      </c>
      <c r="F1550" s="239" t="s">
        <v>7407</v>
      </c>
    </row>
    <row r="1551" spans="1:6" x14ac:dyDescent="0.25">
      <c r="A1551" s="242" t="s">
        <v>8904</v>
      </c>
      <c r="B1551" s="240" t="s">
        <v>4519</v>
      </c>
      <c r="C1551" s="240" t="s">
        <v>3748</v>
      </c>
      <c r="D1551" s="240" t="s">
        <v>8905</v>
      </c>
      <c r="E1551" s="239" t="str">
        <f t="shared" si="24"/>
        <v>29</v>
      </c>
      <c r="F1551" s="240" t="s">
        <v>7407</v>
      </c>
    </row>
    <row r="1552" spans="1:6" x14ac:dyDescent="0.25">
      <c r="A1552" s="242" t="s">
        <v>8906</v>
      </c>
      <c r="B1552" s="239" t="s">
        <v>4111</v>
      </c>
      <c r="C1552" s="239" t="s">
        <v>3748</v>
      </c>
      <c r="D1552" s="239" t="s">
        <v>8907</v>
      </c>
      <c r="E1552" s="239" t="str">
        <f t="shared" si="24"/>
        <v>29</v>
      </c>
      <c r="F1552" s="239" t="s">
        <v>7407</v>
      </c>
    </row>
    <row r="1553" spans="1:6" x14ac:dyDescent="0.25">
      <c r="A1553" s="242" t="s">
        <v>8908</v>
      </c>
      <c r="B1553" s="240" t="s">
        <v>4540</v>
      </c>
      <c r="C1553" s="240" t="s">
        <v>3748</v>
      </c>
      <c r="D1553" s="240" t="s">
        <v>8909</v>
      </c>
      <c r="E1553" s="239" t="str">
        <f t="shared" si="24"/>
        <v>29</v>
      </c>
      <c r="F1553" s="240" t="s">
        <v>7407</v>
      </c>
    </row>
    <row r="1554" spans="1:6" x14ac:dyDescent="0.25">
      <c r="A1554" s="242" t="s">
        <v>8910</v>
      </c>
      <c r="B1554" s="239" t="s">
        <v>4632</v>
      </c>
      <c r="C1554" s="239" t="s">
        <v>3748</v>
      </c>
      <c r="D1554" s="239" t="s">
        <v>8911</v>
      </c>
      <c r="E1554" s="239" t="str">
        <f t="shared" si="24"/>
        <v>29</v>
      </c>
      <c r="F1554" s="239" t="s">
        <v>7407</v>
      </c>
    </row>
    <row r="1555" spans="1:6" x14ac:dyDescent="0.25">
      <c r="A1555" s="242" t="s">
        <v>8912</v>
      </c>
      <c r="B1555" s="240" t="s">
        <v>5289</v>
      </c>
      <c r="C1555" s="240" t="s">
        <v>3748</v>
      </c>
      <c r="D1555" s="240" t="s">
        <v>8913</v>
      </c>
      <c r="E1555" s="239" t="str">
        <f t="shared" si="24"/>
        <v>29</v>
      </c>
      <c r="F1555" s="240" t="s">
        <v>7407</v>
      </c>
    </row>
    <row r="1556" spans="1:6" x14ac:dyDescent="0.25">
      <c r="A1556" s="242" t="s">
        <v>8914</v>
      </c>
      <c r="B1556" s="239" t="s">
        <v>5008</v>
      </c>
      <c r="C1556" s="239" t="s">
        <v>3748</v>
      </c>
      <c r="D1556" s="239" t="s">
        <v>8915</v>
      </c>
      <c r="E1556" s="239" t="str">
        <f t="shared" si="24"/>
        <v>29</v>
      </c>
      <c r="F1556" s="239" t="s">
        <v>7407</v>
      </c>
    </row>
    <row r="1557" spans="1:6" x14ac:dyDescent="0.25">
      <c r="A1557" s="242" t="s">
        <v>8916</v>
      </c>
      <c r="B1557" s="240" t="s">
        <v>4658</v>
      </c>
      <c r="C1557" s="240" t="s">
        <v>3748</v>
      </c>
      <c r="D1557" s="240" t="s">
        <v>8917</v>
      </c>
      <c r="E1557" s="239" t="str">
        <f t="shared" si="24"/>
        <v>29</v>
      </c>
      <c r="F1557" s="240" t="s">
        <v>7407</v>
      </c>
    </row>
    <row r="1558" spans="1:6" x14ac:dyDescent="0.25">
      <c r="A1558" s="242" t="s">
        <v>8918</v>
      </c>
      <c r="B1558" s="239" t="s">
        <v>5335</v>
      </c>
      <c r="C1558" s="239" t="s">
        <v>3748</v>
      </c>
      <c r="D1558" s="239" t="s">
        <v>8919</v>
      </c>
      <c r="E1558" s="239" t="str">
        <f t="shared" si="24"/>
        <v>29</v>
      </c>
      <c r="F1558" s="239" t="s">
        <v>7407</v>
      </c>
    </row>
    <row r="1559" spans="1:6" x14ac:dyDescent="0.25">
      <c r="A1559" s="242" t="s">
        <v>8920</v>
      </c>
      <c r="B1559" s="240" t="s">
        <v>4589</v>
      </c>
      <c r="C1559" s="240" t="s">
        <v>3748</v>
      </c>
      <c r="D1559" s="240" t="s">
        <v>8921</v>
      </c>
      <c r="E1559" s="239" t="str">
        <f t="shared" si="24"/>
        <v>29</v>
      </c>
      <c r="F1559" s="240" t="s">
        <v>7407</v>
      </c>
    </row>
    <row r="1560" spans="1:6" x14ac:dyDescent="0.25">
      <c r="A1560" s="242" t="s">
        <v>8922</v>
      </c>
      <c r="B1560" s="239" t="s">
        <v>4222</v>
      </c>
      <c r="C1560" s="239" t="s">
        <v>3748</v>
      </c>
      <c r="D1560" s="239" t="s">
        <v>8923</v>
      </c>
      <c r="E1560" s="239" t="str">
        <f t="shared" si="24"/>
        <v>29</v>
      </c>
      <c r="F1560" s="239" t="s">
        <v>7407</v>
      </c>
    </row>
    <row r="1561" spans="1:6" x14ac:dyDescent="0.25">
      <c r="A1561" s="242" t="s">
        <v>8924</v>
      </c>
      <c r="B1561" s="240" t="s">
        <v>5041</v>
      </c>
      <c r="C1561" s="240" t="s">
        <v>3748</v>
      </c>
      <c r="D1561" s="240" t="s">
        <v>8925</v>
      </c>
      <c r="E1561" s="239" t="str">
        <f t="shared" si="24"/>
        <v>29</v>
      </c>
      <c r="F1561" s="240" t="s">
        <v>7407</v>
      </c>
    </row>
    <row r="1562" spans="1:6" x14ac:dyDescent="0.25">
      <c r="A1562" s="242" t="s">
        <v>8926</v>
      </c>
      <c r="B1562" s="239" t="s">
        <v>5059</v>
      </c>
      <c r="C1562" s="239" t="s">
        <v>3748</v>
      </c>
      <c r="D1562" s="239" t="s">
        <v>8927</v>
      </c>
      <c r="E1562" s="239" t="str">
        <f t="shared" si="24"/>
        <v>29</v>
      </c>
      <c r="F1562" s="239" t="s">
        <v>7407</v>
      </c>
    </row>
    <row r="1563" spans="1:6" x14ac:dyDescent="0.25">
      <c r="A1563" s="242" t="s">
        <v>8928</v>
      </c>
      <c r="B1563" s="240" t="s">
        <v>5405</v>
      </c>
      <c r="C1563" s="240" t="s">
        <v>3748</v>
      </c>
      <c r="D1563" s="240" t="s">
        <v>8929</v>
      </c>
      <c r="E1563" s="239" t="str">
        <f t="shared" si="24"/>
        <v>29</v>
      </c>
      <c r="F1563" s="240" t="s">
        <v>7407</v>
      </c>
    </row>
    <row r="1564" spans="1:6" x14ac:dyDescent="0.25">
      <c r="A1564" s="242" t="s">
        <v>8930</v>
      </c>
      <c r="B1564" s="239" t="s">
        <v>4681</v>
      </c>
      <c r="C1564" s="239" t="s">
        <v>3748</v>
      </c>
      <c r="D1564" s="239" t="s">
        <v>8931</v>
      </c>
      <c r="E1564" s="239" t="str">
        <f t="shared" si="24"/>
        <v>29</v>
      </c>
      <c r="F1564" s="239" t="s">
        <v>7407</v>
      </c>
    </row>
    <row r="1565" spans="1:6" x14ac:dyDescent="0.25">
      <c r="A1565" s="242" t="s">
        <v>8932</v>
      </c>
      <c r="B1565" s="240" t="s">
        <v>4338</v>
      </c>
      <c r="C1565" s="240" t="s">
        <v>3748</v>
      </c>
      <c r="D1565" s="240" t="s">
        <v>8933</v>
      </c>
      <c r="E1565" s="239" t="str">
        <f t="shared" si="24"/>
        <v>29</v>
      </c>
      <c r="F1565" s="240" t="s">
        <v>7407</v>
      </c>
    </row>
    <row r="1566" spans="1:6" x14ac:dyDescent="0.25">
      <c r="A1566" s="242" t="s">
        <v>8934</v>
      </c>
      <c r="B1566" s="239" t="s">
        <v>4354</v>
      </c>
      <c r="C1566" s="239" t="s">
        <v>3748</v>
      </c>
      <c r="D1566" s="239" t="s">
        <v>8935</v>
      </c>
      <c r="E1566" s="239" t="str">
        <f t="shared" si="24"/>
        <v>29</v>
      </c>
      <c r="F1566" s="239" t="s">
        <v>7407</v>
      </c>
    </row>
    <row r="1567" spans="1:6" x14ac:dyDescent="0.25">
      <c r="A1567" s="242" t="s">
        <v>8936</v>
      </c>
      <c r="B1567" s="240" t="s">
        <v>5452</v>
      </c>
      <c r="C1567" s="240" t="s">
        <v>3748</v>
      </c>
      <c r="D1567" s="240" t="s">
        <v>8937</v>
      </c>
      <c r="E1567" s="239" t="str">
        <f t="shared" si="24"/>
        <v>29</v>
      </c>
      <c r="F1567" s="240" t="s">
        <v>7407</v>
      </c>
    </row>
    <row r="1568" spans="1:6" x14ac:dyDescent="0.25">
      <c r="A1568" s="242" t="s">
        <v>8938</v>
      </c>
      <c r="B1568" s="239" t="s">
        <v>5136</v>
      </c>
      <c r="C1568" s="239" t="s">
        <v>3748</v>
      </c>
      <c r="D1568" s="239" t="s">
        <v>8939</v>
      </c>
      <c r="E1568" s="239" t="str">
        <f t="shared" si="24"/>
        <v>29</v>
      </c>
      <c r="F1568" s="239" t="s">
        <v>7407</v>
      </c>
    </row>
    <row r="1569" spans="1:6" x14ac:dyDescent="0.25">
      <c r="A1569" s="242" t="s">
        <v>8940</v>
      </c>
      <c r="B1569" s="240" t="s">
        <v>5478</v>
      </c>
      <c r="C1569" s="240" t="s">
        <v>3748</v>
      </c>
      <c r="D1569" s="240" t="s">
        <v>8941</v>
      </c>
      <c r="E1569" s="239" t="str">
        <f t="shared" si="24"/>
        <v>29</v>
      </c>
      <c r="F1569" s="240" t="s">
        <v>7407</v>
      </c>
    </row>
    <row r="1570" spans="1:6" x14ac:dyDescent="0.25">
      <c r="A1570" s="242" t="s">
        <v>8942</v>
      </c>
      <c r="B1570" s="239" t="s">
        <v>5485</v>
      </c>
      <c r="C1570" s="239" t="s">
        <v>3748</v>
      </c>
      <c r="D1570" s="239" t="s">
        <v>8943</v>
      </c>
      <c r="E1570" s="239" t="str">
        <f t="shared" si="24"/>
        <v>29</v>
      </c>
      <c r="F1570" s="239" t="s">
        <v>7407</v>
      </c>
    </row>
    <row r="1571" spans="1:6" x14ac:dyDescent="0.25">
      <c r="A1571" s="242" t="s">
        <v>8944</v>
      </c>
      <c r="B1571" s="240" t="s">
        <v>5250</v>
      </c>
      <c r="C1571" s="240" t="s">
        <v>3748</v>
      </c>
      <c r="D1571" s="240" t="s">
        <v>8945</v>
      </c>
      <c r="E1571" s="239" t="str">
        <f t="shared" si="24"/>
        <v>29</v>
      </c>
      <c r="F1571" s="240" t="s">
        <v>7407</v>
      </c>
    </row>
    <row r="1572" spans="1:6" x14ac:dyDescent="0.25">
      <c r="A1572" s="242" t="s">
        <v>8946</v>
      </c>
      <c r="B1572" s="239" t="s">
        <v>5500</v>
      </c>
      <c r="C1572" s="239" t="s">
        <v>3748</v>
      </c>
      <c r="D1572" s="239" t="s">
        <v>8947</v>
      </c>
      <c r="E1572" s="239" t="str">
        <f t="shared" si="24"/>
        <v>29</v>
      </c>
      <c r="F1572" s="239" t="s">
        <v>7407</v>
      </c>
    </row>
    <row r="1573" spans="1:6" x14ac:dyDescent="0.25">
      <c r="A1573" s="242" t="s">
        <v>8948</v>
      </c>
      <c r="B1573" s="240" t="s">
        <v>5511</v>
      </c>
      <c r="C1573" s="240" t="s">
        <v>3748</v>
      </c>
      <c r="D1573" s="240" t="s">
        <v>8949</v>
      </c>
      <c r="E1573" s="239" t="str">
        <f t="shared" si="24"/>
        <v>29</v>
      </c>
      <c r="F1573" s="240" t="s">
        <v>7407</v>
      </c>
    </row>
    <row r="1574" spans="1:6" x14ac:dyDescent="0.25">
      <c r="A1574" s="242" t="s">
        <v>8950</v>
      </c>
      <c r="B1574" s="239" t="s">
        <v>5130</v>
      </c>
      <c r="C1574" s="239" t="s">
        <v>3748</v>
      </c>
      <c r="D1574" s="239" t="s">
        <v>8951</v>
      </c>
      <c r="E1574" s="239" t="str">
        <f t="shared" si="24"/>
        <v>29</v>
      </c>
      <c r="F1574" s="239" t="s">
        <v>7407</v>
      </c>
    </row>
    <row r="1575" spans="1:6" x14ac:dyDescent="0.25">
      <c r="A1575" s="242" t="s">
        <v>8952</v>
      </c>
      <c r="B1575" s="240" t="s">
        <v>5531</v>
      </c>
      <c r="C1575" s="240" t="s">
        <v>3748</v>
      </c>
      <c r="D1575" s="240" t="s">
        <v>8953</v>
      </c>
      <c r="E1575" s="239" t="str">
        <f t="shared" si="24"/>
        <v>29</v>
      </c>
      <c r="F1575" s="240" t="s">
        <v>7407</v>
      </c>
    </row>
    <row r="1576" spans="1:6" x14ac:dyDescent="0.25">
      <c r="A1576" s="242" t="s">
        <v>8954</v>
      </c>
      <c r="B1576" s="239" t="s">
        <v>5416</v>
      </c>
      <c r="C1576" s="239" t="s">
        <v>3748</v>
      </c>
      <c r="D1576" s="239" t="s">
        <v>8955</v>
      </c>
      <c r="E1576" s="239" t="str">
        <f t="shared" si="24"/>
        <v>29</v>
      </c>
      <c r="F1576" s="239" t="s">
        <v>7407</v>
      </c>
    </row>
    <row r="1577" spans="1:6" x14ac:dyDescent="0.25">
      <c r="A1577" s="242" t="s">
        <v>8956</v>
      </c>
      <c r="B1577" s="240" t="s">
        <v>5167</v>
      </c>
      <c r="C1577" s="240" t="s">
        <v>3748</v>
      </c>
      <c r="D1577" s="240" t="s">
        <v>8957</v>
      </c>
      <c r="E1577" s="239" t="str">
        <f t="shared" si="24"/>
        <v>29</v>
      </c>
      <c r="F1577" s="240" t="s">
        <v>7407</v>
      </c>
    </row>
    <row r="1578" spans="1:6" x14ac:dyDescent="0.25">
      <c r="A1578" s="242" t="s">
        <v>8958</v>
      </c>
      <c r="B1578" s="239" t="s">
        <v>4393</v>
      </c>
      <c r="C1578" s="239" t="s">
        <v>3748</v>
      </c>
      <c r="D1578" s="239" t="s">
        <v>8959</v>
      </c>
      <c r="E1578" s="239" t="str">
        <f t="shared" si="24"/>
        <v>29</v>
      </c>
      <c r="F1578" s="239" t="s">
        <v>7407</v>
      </c>
    </row>
    <row r="1579" spans="1:6" x14ac:dyDescent="0.25">
      <c r="A1579" s="242" t="s">
        <v>8960</v>
      </c>
      <c r="B1579" s="240" t="s">
        <v>4662</v>
      </c>
      <c r="C1579" s="240" t="s">
        <v>3748</v>
      </c>
      <c r="D1579" s="240" t="s">
        <v>8961</v>
      </c>
      <c r="E1579" s="239" t="str">
        <f t="shared" si="24"/>
        <v>29</v>
      </c>
      <c r="F1579" s="240" t="s">
        <v>7407</v>
      </c>
    </row>
    <row r="1580" spans="1:6" x14ac:dyDescent="0.25">
      <c r="A1580" s="242" t="s">
        <v>8962</v>
      </c>
      <c r="B1580" s="239" t="s">
        <v>5283</v>
      </c>
      <c r="C1580" s="239" t="s">
        <v>3748</v>
      </c>
      <c r="D1580" s="239" t="s">
        <v>8963</v>
      </c>
      <c r="E1580" s="239" t="str">
        <f t="shared" si="24"/>
        <v>29</v>
      </c>
      <c r="F1580" s="239" t="s">
        <v>7407</v>
      </c>
    </row>
    <row r="1581" spans="1:6" x14ac:dyDescent="0.25">
      <c r="A1581" s="242" t="s">
        <v>8964</v>
      </c>
      <c r="B1581" s="240" t="s">
        <v>4942</v>
      </c>
      <c r="C1581" s="240" t="s">
        <v>3748</v>
      </c>
      <c r="D1581" s="240" t="s">
        <v>8965</v>
      </c>
      <c r="E1581" s="239" t="str">
        <f t="shared" si="24"/>
        <v>29</v>
      </c>
      <c r="F1581" s="240" t="s">
        <v>7407</v>
      </c>
    </row>
    <row r="1582" spans="1:6" x14ac:dyDescent="0.25">
      <c r="A1582" s="242" t="s">
        <v>8966</v>
      </c>
      <c r="B1582" s="239" t="s">
        <v>5585</v>
      </c>
      <c r="C1582" s="239" t="s">
        <v>3748</v>
      </c>
      <c r="D1582" s="239" t="s">
        <v>8967</v>
      </c>
      <c r="E1582" s="239" t="str">
        <f t="shared" si="24"/>
        <v>29</v>
      </c>
      <c r="F1582" s="239" t="s">
        <v>7407</v>
      </c>
    </row>
    <row r="1583" spans="1:6" x14ac:dyDescent="0.25">
      <c r="A1583" s="242" t="s">
        <v>8968</v>
      </c>
      <c r="B1583" s="240" t="s">
        <v>4983</v>
      </c>
      <c r="C1583" s="240" t="s">
        <v>3748</v>
      </c>
      <c r="D1583" s="240" t="s">
        <v>8969</v>
      </c>
      <c r="E1583" s="239" t="str">
        <f t="shared" si="24"/>
        <v>29</v>
      </c>
      <c r="F1583" s="240" t="s">
        <v>7407</v>
      </c>
    </row>
    <row r="1584" spans="1:6" x14ac:dyDescent="0.25">
      <c r="A1584" s="242" t="s">
        <v>8970</v>
      </c>
      <c r="B1584" s="239" t="s">
        <v>5594</v>
      </c>
      <c r="C1584" s="239" t="s">
        <v>3748</v>
      </c>
      <c r="D1584" s="239" t="s">
        <v>8971</v>
      </c>
      <c r="E1584" s="239" t="str">
        <f t="shared" si="24"/>
        <v>29</v>
      </c>
      <c r="F1584" s="239" t="s">
        <v>7407</v>
      </c>
    </row>
    <row r="1585" spans="1:6" x14ac:dyDescent="0.25">
      <c r="A1585" s="242" t="s">
        <v>8972</v>
      </c>
      <c r="B1585" s="240" t="s">
        <v>5599</v>
      </c>
      <c r="C1585" s="240" t="s">
        <v>3748</v>
      </c>
      <c r="D1585" s="240" t="s">
        <v>8973</v>
      </c>
      <c r="E1585" s="239" t="str">
        <f t="shared" si="24"/>
        <v>29</v>
      </c>
      <c r="F1585" s="240" t="s">
        <v>7407</v>
      </c>
    </row>
    <row r="1586" spans="1:6" x14ac:dyDescent="0.25">
      <c r="A1586" s="242" t="s">
        <v>8974</v>
      </c>
      <c r="B1586" s="239" t="s">
        <v>5412</v>
      </c>
      <c r="C1586" s="239" t="s">
        <v>3748</v>
      </c>
      <c r="D1586" s="239" t="s">
        <v>8975</v>
      </c>
      <c r="E1586" s="239" t="str">
        <f t="shared" si="24"/>
        <v>29</v>
      </c>
      <c r="F1586" s="239" t="s">
        <v>7407</v>
      </c>
    </row>
    <row r="1587" spans="1:6" x14ac:dyDescent="0.25">
      <c r="A1587" s="242" t="s">
        <v>8976</v>
      </c>
      <c r="B1587" s="240" t="s">
        <v>5604</v>
      </c>
      <c r="C1587" s="240" t="s">
        <v>3748</v>
      </c>
      <c r="D1587" s="240" t="s">
        <v>8977</v>
      </c>
      <c r="E1587" s="239" t="str">
        <f t="shared" si="24"/>
        <v>29</v>
      </c>
      <c r="F1587" s="240" t="s">
        <v>7407</v>
      </c>
    </row>
    <row r="1588" spans="1:6" x14ac:dyDescent="0.25">
      <c r="A1588" s="242" t="s">
        <v>8978</v>
      </c>
      <c r="B1588" s="239" t="s">
        <v>5255</v>
      </c>
      <c r="C1588" s="239" t="s">
        <v>3748</v>
      </c>
      <c r="D1588" s="239" t="s">
        <v>8979</v>
      </c>
      <c r="E1588" s="239" t="str">
        <f t="shared" si="24"/>
        <v>29</v>
      </c>
      <c r="F1588" s="239" t="s">
        <v>7407</v>
      </c>
    </row>
    <row r="1589" spans="1:6" x14ac:dyDescent="0.25">
      <c r="A1589" s="242" t="s">
        <v>8980</v>
      </c>
      <c r="B1589" s="240" t="s">
        <v>5613</v>
      </c>
      <c r="C1589" s="240" t="s">
        <v>3748</v>
      </c>
      <c r="D1589" s="240" t="s">
        <v>8981</v>
      </c>
      <c r="E1589" s="239" t="str">
        <f t="shared" si="24"/>
        <v>29</v>
      </c>
      <c r="F1589" s="240" t="s">
        <v>7407</v>
      </c>
    </row>
    <row r="1590" spans="1:6" x14ac:dyDescent="0.25">
      <c r="A1590" s="242" t="s">
        <v>8982</v>
      </c>
      <c r="B1590" s="239" t="s">
        <v>5617</v>
      </c>
      <c r="C1590" s="239" t="s">
        <v>3748</v>
      </c>
      <c r="D1590" s="239" t="s">
        <v>8983</v>
      </c>
      <c r="E1590" s="239" t="str">
        <f t="shared" si="24"/>
        <v>29</v>
      </c>
      <c r="F1590" s="239" t="s">
        <v>7407</v>
      </c>
    </row>
    <row r="1591" spans="1:6" x14ac:dyDescent="0.25">
      <c r="A1591" s="242" t="s">
        <v>8984</v>
      </c>
      <c r="B1591" s="240" t="s">
        <v>5414</v>
      </c>
      <c r="C1591" s="240" t="s">
        <v>3748</v>
      </c>
      <c r="D1591" s="240" t="s">
        <v>8985</v>
      </c>
      <c r="E1591" s="239" t="str">
        <f t="shared" si="24"/>
        <v>29</v>
      </c>
      <c r="F1591" s="240" t="s">
        <v>7407</v>
      </c>
    </row>
    <row r="1592" spans="1:6" x14ac:dyDescent="0.25">
      <c r="A1592" s="242" t="s">
        <v>8986</v>
      </c>
      <c r="B1592" s="239" t="s">
        <v>5327</v>
      </c>
      <c r="C1592" s="239" t="s">
        <v>3748</v>
      </c>
      <c r="D1592" s="239" t="s">
        <v>8987</v>
      </c>
      <c r="E1592" s="239" t="str">
        <f t="shared" si="24"/>
        <v>29</v>
      </c>
      <c r="F1592" s="239" t="s">
        <v>7407</v>
      </c>
    </row>
    <row r="1593" spans="1:6" x14ac:dyDescent="0.25">
      <c r="A1593" s="242" t="s">
        <v>8988</v>
      </c>
      <c r="B1593" s="240" t="s">
        <v>5104</v>
      </c>
      <c r="C1593" s="240" t="s">
        <v>3748</v>
      </c>
      <c r="D1593" s="240" t="s">
        <v>8989</v>
      </c>
      <c r="E1593" s="239" t="str">
        <f t="shared" si="24"/>
        <v>29</v>
      </c>
      <c r="F1593" s="240" t="s">
        <v>7407</v>
      </c>
    </row>
    <row r="1594" spans="1:6" x14ac:dyDescent="0.25">
      <c r="A1594" s="242" t="s">
        <v>8990</v>
      </c>
      <c r="B1594" s="239" t="s">
        <v>5555</v>
      </c>
      <c r="C1594" s="239" t="s">
        <v>3748</v>
      </c>
      <c r="D1594" s="239" t="s">
        <v>8991</v>
      </c>
      <c r="E1594" s="239" t="str">
        <f t="shared" si="24"/>
        <v>29</v>
      </c>
      <c r="F1594" s="239" t="s">
        <v>7407</v>
      </c>
    </row>
    <row r="1595" spans="1:6" x14ac:dyDescent="0.25">
      <c r="A1595" s="242" t="s">
        <v>8992</v>
      </c>
      <c r="B1595" s="240" t="s">
        <v>5318</v>
      </c>
      <c r="C1595" s="240" t="s">
        <v>3748</v>
      </c>
      <c r="D1595" s="240" t="s">
        <v>8993</v>
      </c>
      <c r="E1595" s="239" t="str">
        <f t="shared" si="24"/>
        <v>29</v>
      </c>
      <c r="F1595" s="240" t="s">
        <v>7407</v>
      </c>
    </row>
    <row r="1596" spans="1:6" x14ac:dyDescent="0.25">
      <c r="A1596" s="242" t="s">
        <v>8994</v>
      </c>
      <c r="B1596" s="239" t="s">
        <v>5638</v>
      </c>
      <c r="C1596" s="239" t="s">
        <v>3748</v>
      </c>
      <c r="D1596" s="239" t="s">
        <v>8995</v>
      </c>
      <c r="E1596" s="239" t="str">
        <f t="shared" si="24"/>
        <v>29</v>
      </c>
      <c r="F1596" s="239" t="s">
        <v>7407</v>
      </c>
    </row>
    <row r="1597" spans="1:6" x14ac:dyDescent="0.25">
      <c r="A1597" s="242" t="s">
        <v>8996</v>
      </c>
      <c r="B1597" s="240" t="s">
        <v>5269</v>
      </c>
      <c r="C1597" s="240" t="s">
        <v>3748</v>
      </c>
      <c r="D1597" s="240" t="s">
        <v>8997</v>
      </c>
      <c r="E1597" s="239" t="str">
        <f t="shared" si="24"/>
        <v>29</v>
      </c>
      <c r="F1597" s="240" t="s">
        <v>7407</v>
      </c>
    </row>
    <row r="1598" spans="1:6" x14ac:dyDescent="0.25">
      <c r="A1598" s="242" t="s">
        <v>8998</v>
      </c>
      <c r="B1598" s="239" t="s">
        <v>5644</v>
      </c>
      <c r="C1598" s="239" t="s">
        <v>3748</v>
      </c>
      <c r="D1598" s="239" t="s">
        <v>8999</v>
      </c>
      <c r="E1598" s="239" t="str">
        <f t="shared" si="24"/>
        <v>29</v>
      </c>
      <c r="F1598" s="239" t="s">
        <v>7407</v>
      </c>
    </row>
    <row r="1599" spans="1:6" x14ac:dyDescent="0.25">
      <c r="A1599" s="242" t="s">
        <v>9000</v>
      </c>
      <c r="B1599" s="240" t="s">
        <v>5381</v>
      </c>
      <c r="C1599" s="240" t="s">
        <v>3748</v>
      </c>
      <c r="D1599" s="240" t="s">
        <v>9001</v>
      </c>
      <c r="E1599" s="239" t="str">
        <f t="shared" si="24"/>
        <v>29</v>
      </c>
      <c r="F1599" s="240" t="s">
        <v>7407</v>
      </c>
    </row>
    <row r="1600" spans="1:6" x14ac:dyDescent="0.25">
      <c r="A1600" s="242" t="s">
        <v>9002</v>
      </c>
      <c r="B1600" s="239" t="s">
        <v>4189</v>
      </c>
      <c r="C1600" s="239" t="s">
        <v>3748</v>
      </c>
      <c r="D1600" s="239" t="s">
        <v>9003</v>
      </c>
      <c r="E1600" s="239" t="str">
        <f t="shared" si="24"/>
        <v>29</v>
      </c>
      <c r="F1600" s="239" t="s">
        <v>7407</v>
      </c>
    </row>
    <row r="1601" spans="1:6" x14ac:dyDescent="0.25">
      <c r="A1601" s="242" t="s">
        <v>9004</v>
      </c>
      <c r="B1601" s="240" t="s">
        <v>5653</v>
      </c>
      <c r="C1601" s="240" t="s">
        <v>3748</v>
      </c>
      <c r="D1601" s="240" t="s">
        <v>9005</v>
      </c>
      <c r="E1601" s="239" t="str">
        <f t="shared" si="24"/>
        <v>29</v>
      </c>
      <c r="F1601" s="240" t="s">
        <v>7407</v>
      </c>
    </row>
    <row r="1602" spans="1:6" x14ac:dyDescent="0.25">
      <c r="A1602" s="242" t="s">
        <v>9006</v>
      </c>
      <c r="B1602" s="239" t="s">
        <v>5428</v>
      </c>
      <c r="C1602" s="239" t="s">
        <v>3748</v>
      </c>
      <c r="D1602" s="239" t="s">
        <v>9007</v>
      </c>
      <c r="E1602" s="239" t="str">
        <f t="shared" si="24"/>
        <v>29</v>
      </c>
      <c r="F1602" s="239" t="s">
        <v>7407</v>
      </c>
    </row>
    <row r="1603" spans="1:6" x14ac:dyDescent="0.25">
      <c r="A1603" s="242" t="s">
        <v>9008</v>
      </c>
      <c r="B1603" s="240" t="s">
        <v>5341</v>
      </c>
      <c r="C1603" s="240" t="s">
        <v>3748</v>
      </c>
      <c r="D1603" s="240" t="s">
        <v>9009</v>
      </c>
      <c r="E1603" s="239" t="str">
        <f t="shared" si="24"/>
        <v>29</v>
      </c>
      <c r="F1603" s="240" t="s">
        <v>7407</v>
      </c>
    </row>
    <row r="1604" spans="1:6" x14ac:dyDescent="0.25">
      <c r="A1604" s="242" t="s">
        <v>9010</v>
      </c>
      <c r="B1604" s="239" t="s">
        <v>4512</v>
      </c>
      <c r="C1604" s="239" t="s">
        <v>3748</v>
      </c>
      <c r="D1604" s="239" t="s">
        <v>9011</v>
      </c>
      <c r="E1604" s="239" t="str">
        <f t="shared" si="24"/>
        <v>29</v>
      </c>
      <c r="F1604" s="239" t="s">
        <v>7407</v>
      </c>
    </row>
    <row r="1605" spans="1:6" x14ac:dyDescent="0.25">
      <c r="A1605" s="242" t="s">
        <v>9012</v>
      </c>
      <c r="B1605" s="240" t="s">
        <v>4021</v>
      </c>
      <c r="C1605" s="240" t="s">
        <v>3748</v>
      </c>
      <c r="D1605" s="240" t="s">
        <v>9013</v>
      </c>
      <c r="E1605" s="239" t="str">
        <f t="shared" si="24"/>
        <v>29</v>
      </c>
      <c r="F1605" s="240" t="s">
        <v>7407</v>
      </c>
    </row>
    <row r="1606" spans="1:6" x14ac:dyDescent="0.25">
      <c r="A1606" s="242" t="s">
        <v>9014</v>
      </c>
      <c r="B1606" s="239" t="s">
        <v>4690</v>
      </c>
      <c r="C1606" s="239" t="s">
        <v>3748</v>
      </c>
      <c r="D1606" s="239" t="s">
        <v>9015</v>
      </c>
      <c r="E1606" s="239" t="str">
        <f t="shared" si="24"/>
        <v>29</v>
      </c>
      <c r="F1606" s="239" t="s">
        <v>7407</v>
      </c>
    </row>
    <row r="1607" spans="1:6" x14ac:dyDescent="0.25">
      <c r="A1607" s="242" t="s">
        <v>9016</v>
      </c>
      <c r="B1607" s="240" t="s">
        <v>5150</v>
      </c>
      <c r="C1607" s="240" t="s">
        <v>3748</v>
      </c>
      <c r="D1607" s="240" t="s">
        <v>9017</v>
      </c>
      <c r="E1607" s="239" t="str">
        <f t="shared" si="24"/>
        <v>29</v>
      </c>
      <c r="F1607" s="240" t="s">
        <v>7407</v>
      </c>
    </row>
    <row r="1608" spans="1:6" x14ac:dyDescent="0.25">
      <c r="A1608" s="242" t="s">
        <v>9018</v>
      </c>
      <c r="B1608" s="239" t="s">
        <v>5626</v>
      </c>
      <c r="C1608" s="239" t="s">
        <v>3748</v>
      </c>
      <c r="D1608" s="239" t="s">
        <v>9019</v>
      </c>
      <c r="E1608" s="239" t="str">
        <f t="shared" si="24"/>
        <v>29</v>
      </c>
      <c r="F1608" s="239" t="s">
        <v>7407</v>
      </c>
    </row>
    <row r="1609" spans="1:6" x14ac:dyDescent="0.25">
      <c r="A1609" s="242" t="s">
        <v>9020</v>
      </c>
      <c r="B1609" s="240" t="s">
        <v>5577</v>
      </c>
      <c r="C1609" s="240" t="s">
        <v>3748</v>
      </c>
      <c r="D1609" s="240" t="s">
        <v>9021</v>
      </c>
      <c r="E1609" s="239" t="str">
        <f t="shared" si="24"/>
        <v>29</v>
      </c>
      <c r="F1609" s="240" t="s">
        <v>7407</v>
      </c>
    </row>
    <row r="1610" spans="1:6" x14ac:dyDescent="0.25">
      <c r="A1610" s="242" t="s">
        <v>9022</v>
      </c>
      <c r="B1610" s="239" t="s">
        <v>5670</v>
      </c>
      <c r="C1610" s="239" t="s">
        <v>3748</v>
      </c>
      <c r="D1610" s="239" t="s">
        <v>9023</v>
      </c>
      <c r="E1610" s="239" t="str">
        <f t="shared" si="24"/>
        <v>29</v>
      </c>
      <c r="F1610" s="239" t="s">
        <v>7407</v>
      </c>
    </row>
    <row r="1611" spans="1:6" x14ac:dyDescent="0.25">
      <c r="A1611" s="242" t="s">
        <v>9024</v>
      </c>
      <c r="B1611" s="240" t="s">
        <v>3838</v>
      </c>
      <c r="C1611" s="240" t="s">
        <v>3754</v>
      </c>
      <c r="D1611" s="240" t="s">
        <v>9025</v>
      </c>
      <c r="E1611" s="239" t="str">
        <f t="shared" si="24"/>
        <v>30</v>
      </c>
      <c r="F1611" s="240" t="s">
        <v>6296</v>
      </c>
    </row>
    <row r="1612" spans="1:6" x14ac:dyDescent="0.25">
      <c r="A1612" s="242" t="s">
        <v>9026</v>
      </c>
      <c r="B1612" s="239" t="s">
        <v>3877</v>
      </c>
      <c r="C1612" s="239" t="s">
        <v>3754</v>
      </c>
      <c r="D1612" s="239" t="s">
        <v>9027</v>
      </c>
      <c r="E1612" s="239" t="str">
        <f t="shared" ref="E1612:E1675" si="25">LEFT(A1612, 2)</f>
        <v>30</v>
      </c>
      <c r="F1612" s="239" t="s">
        <v>6296</v>
      </c>
    </row>
    <row r="1613" spans="1:6" x14ac:dyDescent="0.25">
      <c r="A1613" s="242" t="s">
        <v>9028</v>
      </c>
      <c r="B1613" s="240" t="s">
        <v>3922</v>
      </c>
      <c r="C1613" s="240" t="s">
        <v>3754</v>
      </c>
      <c r="D1613" s="240" t="s">
        <v>9029</v>
      </c>
      <c r="E1613" s="239" t="str">
        <f t="shared" si="25"/>
        <v>30</v>
      </c>
      <c r="F1613" s="240" t="s">
        <v>6296</v>
      </c>
    </row>
    <row r="1614" spans="1:6" x14ac:dyDescent="0.25">
      <c r="A1614" s="242" t="s">
        <v>9030</v>
      </c>
      <c r="B1614" s="239" t="s">
        <v>3967</v>
      </c>
      <c r="C1614" s="239" t="s">
        <v>3754</v>
      </c>
      <c r="D1614" s="239" t="s">
        <v>9031</v>
      </c>
      <c r="E1614" s="239" t="str">
        <f t="shared" si="25"/>
        <v>30</v>
      </c>
      <c r="F1614" s="239" t="s">
        <v>6296</v>
      </c>
    </row>
    <row r="1615" spans="1:6" x14ac:dyDescent="0.25">
      <c r="A1615" s="242" t="s">
        <v>9032</v>
      </c>
      <c r="B1615" s="240" t="s">
        <v>3982</v>
      </c>
      <c r="C1615" s="240" t="s">
        <v>3754</v>
      </c>
      <c r="D1615" s="240" t="s">
        <v>9033</v>
      </c>
      <c r="E1615" s="239" t="str">
        <f t="shared" si="25"/>
        <v>30</v>
      </c>
      <c r="F1615" s="240" t="s">
        <v>6296</v>
      </c>
    </row>
    <row r="1616" spans="1:6" x14ac:dyDescent="0.25">
      <c r="A1616" s="242" t="s">
        <v>9034</v>
      </c>
      <c r="B1616" s="239" t="s">
        <v>4050</v>
      </c>
      <c r="C1616" s="239" t="s">
        <v>3754</v>
      </c>
      <c r="D1616" s="239" t="s">
        <v>9035</v>
      </c>
      <c r="E1616" s="239" t="str">
        <f t="shared" si="25"/>
        <v>30</v>
      </c>
      <c r="F1616" s="239" t="s">
        <v>6296</v>
      </c>
    </row>
    <row r="1617" spans="1:6" x14ac:dyDescent="0.25">
      <c r="A1617" s="242" t="s">
        <v>9036</v>
      </c>
      <c r="B1617" s="240" t="s">
        <v>4083</v>
      </c>
      <c r="C1617" s="240" t="s">
        <v>3754</v>
      </c>
      <c r="D1617" s="240" t="s">
        <v>9037</v>
      </c>
      <c r="E1617" s="239" t="str">
        <f t="shared" si="25"/>
        <v>30</v>
      </c>
      <c r="F1617" s="240" t="s">
        <v>6296</v>
      </c>
    </row>
    <row r="1618" spans="1:6" x14ac:dyDescent="0.25">
      <c r="A1618" s="242" t="s">
        <v>9038</v>
      </c>
      <c r="B1618" s="239" t="s">
        <v>4114</v>
      </c>
      <c r="C1618" s="239" t="s">
        <v>3754</v>
      </c>
      <c r="D1618" s="239" t="s">
        <v>9039</v>
      </c>
      <c r="E1618" s="239" t="str">
        <f t="shared" si="25"/>
        <v>30</v>
      </c>
      <c r="F1618" s="239" t="s">
        <v>6296</v>
      </c>
    </row>
    <row r="1619" spans="1:6" x14ac:dyDescent="0.25">
      <c r="A1619" s="242" t="s">
        <v>9040</v>
      </c>
      <c r="B1619" s="240" t="s">
        <v>4154</v>
      </c>
      <c r="C1619" s="240" t="s">
        <v>3754</v>
      </c>
      <c r="D1619" s="240" t="s">
        <v>9041</v>
      </c>
      <c r="E1619" s="239" t="str">
        <f t="shared" si="25"/>
        <v>30</v>
      </c>
      <c r="F1619" s="240" t="s">
        <v>6296</v>
      </c>
    </row>
    <row r="1620" spans="1:6" x14ac:dyDescent="0.25">
      <c r="A1620" s="242" t="s">
        <v>9042</v>
      </c>
      <c r="B1620" s="239" t="s">
        <v>4187</v>
      </c>
      <c r="C1620" s="239" t="s">
        <v>3754</v>
      </c>
      <c r="D1620" s="239" t="s">
        <v>9043</v>
      </c>
      <c r="E1620" s="239" t="str">
        <f t="shared" si="25"/>
        <v>30</v>
      </c>
      <c r="F1620" s="239" t="s">
        <v>6296</v>
      </c>
    </row>
    <row r="1621" spans="1:6" x14ac:dyDescent="0.25">
      <c r="A1621" s="242" t="s">
        <v>9044</v>
      </c>
      <c r="B1621" s="240" t="s">
        <v>4219</v>
      </c>
      <c r="C1621" s="240" t="s">
        <v>3754</v>
      </c>
      <c r="D1621" s="240" t="s">
        <v>9045</v>
      </c>
      <c r="E1621" s="239" t="str">
        <f t="shared" si="25"/>
        <v>30</v>
      </c>
      <c r="F1621" s="240" t="s">
        <v>6296</v>
      </c>
    </row>
    <row r="1622" spans="1:6" x14ac:dyDescent="0.25">
      <c r="A1622" s="242" t="s">
        <v>9046</v>
      </c>
      <c r="B1622" s="239" t="s">
        <v>4250</v>
      </c>
      <c r="C1622" s="239" t="s">
        <v>3754</v>
      </c>
      <c r="D1622" s="239" t="s">
        <v>9047</v>
      </c>
      <c r="E1622" s="239" t="str">
        <f t="shared" si="25"/>
        <v>30</v>
      </c>
      <c r="F1622" s="239" t="s">
        <v>6296</v>
      </c>
    </row>
    <row r="1623" spans="1:6" x14ac:dyDescent="0.25">
      <c r="A1623" s="242" t="s">
        <v>9048</v>
      </c>
      <c r="B1623" s="240" t="s">
        <v>4277</v>
      </c>
      <c r="C1623" s="240" t="s">
        <v>3754</v>
      </c>
      <c r="D1623" s="240" t="s">
        <v>9049</v>
      </c>
      <c r="E1623" s="239" t="str">
        <f t="shared" si="25"/>
        <v>30</v>
      </c>
      <c r="F1623" s="240" t="s">
        <v>6296</v>
      </c>
    </row>
    <row r="1624" spans="1:6" x14ac:dyDescent="0.25">
      <c r="A1624" s="242" t="s">
        <v>9050</v>
      </c>
      <c r="B1624" s="239" t="s">
        <v>4310</v>
      </c>
      <c r="C1624" s="239" t="s">
        <v>3754</v>
      </c>
      <c r="D1624" s="239" t="s">
        <v>9051</v>
      </c>
      <c r="E1624" s="239" t="str">
        <f t="shared" si="25"/>
        <v>30</v>
      </c>
      <c r="F1624" s="239" t="s">
        <v>6296</v>
      </c>
    </row>
    <row r="1625" spans="1:6" x14ac:dyDescent="0.25">
      <c r="A1625" s="242" t="s">
        <v>9052</v>
      </c>
      <c r="B1625" s="240" t="s">
        <v>4342</v>
      </c>
      <c r="C1625" s="240" t="s">
        <v>3754</v>
      </c>
      <c r="D1625" s="240" t="s">
        <v>9053</v>
      </c>
      <c r="E1625" s="239" t="str">
        <f t="shared" si="25"/>
        <v>30</v>
      </c>
      <c r="F1625" s="240" t="s">
        <v>6296</v>
      </c>
    </row>
    <row r="1626" spans="1:6" x14ac:dyDescent="0.25">
      <c r="A1626" s="242" t="s">
        <v>9054</v>
      </c>
      <c r="B1626" s="239" t="s">
        <v>4378</v>
      </c>
      <c r="C1626" s="239" t="s">
        <v>3754</v>
      </c>
      <c r="D1626" s="239" t="s">
        <v>9055</v>
      </c>
      <c r="E1626" s="239" t="str">
        <f t="shared" si="25"/>
        <v>30</v>
      </c>
      <c r="F1626" s="239" t="s">
        <v>6296</v>
      </c>
    </row>
    <row r="1627" spans="1:6" x14ac:dyDescent="0.25">
      <c r="A1627" s="242" t="s">
        <v>9056</v>
      </c>
      <c r="B1627" s="240" t="s">
        <v>4164</v>
      </c>
      <c r="C1627" s="240" t="s">
        <v>3754</v>
      </c>
      <c r="D1627" s="240" t="s">
        <v>9057</v>
      </c>
      <c r="E1627" s="239" t="str">
        <f t="shared" si="25"/>
        <v>30</v>
      </c>
      <c r="F1627" s="240" t="s">
        <v>6296</v>
      </c>
    </row>
    <row r="1628" spans="1:6" x14ac:dyDescent="0.25">
      <c r="A1628" s="242" t="s">
        <v>9058</v>
      </c>
      <c r="B1628" s="239" t="s">
        <v>4435</v>
      </c>
      <c r="C1628" s="239" t="s">
        <v>3754</v>
      </c>
      <c r="D1628" s="239" t="s">
        <v>9059</v>
      </c>
      <c r="E1628" s="239" t="str">
        <f t="shared" si="25"/>
        <v>30</v>
      </c>
      <c r="F1628" s="239" t="s">
        <v>6296</v>
      </c>
    </row>
    <row r="1629" spans="1:6" x14ac:dyDescent="0.25">
      <c r="A1629" s="242" t="s">
        <v>9060</v>
      </c>
      <c r="B1629" s="240" t="s">
        <v>4409</v>
      </c>
      <c r="C1629" s="240" t="s">
        <v>3754</v>
      </c>
      <c r="D1629" s="240" t="s">
        <v>9061</v>
      </c>
      <c r="E1629" s="239" t="str">
        <f t="shared" si="25"/>
        <v>30</v>
      </c>
      <c r="F1629" s="240" t="s">
        <v>6296</v>
      </c>
    </row>
    <row r="1630" spans="1:6" x14ac:dyDescent="0.25">
      <c r="A1630" s="242" t="s">
        <v>9062</v>
      </c>
      <c r="B1630" s="239" t="s">
        <v>4485</v>
      </c>
      <c r="C1630" s="239" t="s">
        <v>3754</v>
      </c>
      <c r="D1630" s="239" t="s">
        <v>9063</v>
      </c>
      <c r="E1630" s="239" t="str">
        <f t="shared" si="25"/>
        <v>30</v>
      </c>
      <c r="F1630" s="239" t="s">
        <v>6296</v>
      </c>
    </row>
    <row r="1631" spans="1:6" x14ac:dyDescent="0.25">
      <c r="A1631" s="242" t="s">
        <v>9064</v>
      </c>
      <c r="B1631" s="240" t="s">
        <v>4511</v>
      </c>
      <c r="C1631" s="240" t="s">
        <v>3754</v>
      </c>
      <c r="D1631" s="240" t="s">
        <v>9065</v>
      </c>
      <c r="E1631" s="239" t="str">
        <f t="shared" si="25"/>
        <v>30</v>
      </c>
      <c r="F1631" s="240" t="s">
        <v>6296</v>
      </c>
    </row>
    <row r="1632" spans="1:6" x14ac:dyDescent="0.25">
      <c r="A1632" s="242" t="s">
        <v>9066</v>
      </c>
      <c r="B1632" s="239" t="s">
        <v>4387</v>
      </c>
      <c r="C1632" s="239" t="s">
        <v>3754</v>
      </c>
      <c r="D1632" s="239" t="s">
        <v>9067</v>
      </c>
      <c r="E1632" s="239" t="str">
        <f t="shared" si="25"/>
        <v>30</v>
      </c>
      <c r="F1632" s="239" t="s">
        <v>6296</v>
      </c>
    </row>
    <row r="1633" spans="1:6" x14ac:dyDescent="0.25">
      <c r="A1633" s="242" t="s">
        <v>9068</v>
      </c>
      <c r="B1633" s="240" t="s">
        <v>4561</v>
      </c>
      <c r="C1633" s="240" t="s">
        <v>3754</v>
      </c>
      <c r="D1633" s="240" t="s">
        <v>9069</v>
      </c>
      <c r="E1633" s="239" t="str">
        <f t="shared" si="25"/>
        <v>30</v>
      </c>
      <c r="F1633" s="240" t="s">
        <v>6296</v>
      </c>
    </row>
    <row r="1634" spans="1:6" x14ac:dyDescent="0.25">
      <c r="A1634" s="242" t="s">
        <v>9070</v>
      </c>
      <c r="B1634" s="239" t="s">
        <v>4397</v>
      </c>
      <c r="C1634" s="239" t="s">
        <v>3754</v>
      </c>
      <c r="D1634" s="239" t="s">
        <v>9071</v>
      </c>
      <c r="E1634" s="239" t="str">
        <f t="shared" si="25"/>
        <v>30</v>
      </c>
      <c r="F1634" s="239" t="s">
        <v>6296</v>
      </c>
    </row>
    <row r="1635" spans="1:6" x14ac:dyDescent="0.25">
      <c r="A1635" s="242" t="s">
        <v>9072</v>
      </c>
      <c r="B1635" s="240" t="s">
        <v>4608</v>
      </c>
      <c r="C1635" s="240" t="s">
        <v>3754</v>
      </c>
      <c r="D1635" s="240" t="s">
        <v>9073</v>
      </c>
      <c r="E1635" s="239" t="str">
        <f t="shared" si="25"/>
        <v>30</v>
      </c>
      <c r="F1635" s="240" t="s">
        <v>6296</v>
      </c>
    </row>
    <row r="1636" spans="1:6" x14ac:dyDescent="0.25">
      <c r="A1636" s="242" t="s">
        <v>9074</v>
      </c>
      <c r="B1636" s="239" t="s">
        <v>4629</v>
      </c>
      <c r="C1636" s="239" t="s">
        <v>3754</v>
      </c>
      <c r="D1636" s="239" t="s">
        <v>9075</v>
      </c>
      <c r="E1636" s="239" t="str">
        <f t="shared" si="25"/>
        <v>30</v>
      </c>
      <c r="F1636" s="239" t="s">
        <v>6296</v>
      </c>
    </row>
    <row r="1637" spans="1:6" x14ac:dyDescent="0.25">
      <c r="A1637" s="242" t="s">
        <v>9076</v>
      </c>
      <c r="B1637" s="240" t="s">
        <v>4111</v>
      </c>
      <c r="C1637" s="240" t="s">
        <v>3754</v>
      </c>
      <c r="D1637" s="240" t="s">
        <v>9077</v>
      </c>
      <c r="E1637" s="239" t="str">
        <f t="shared" si="25"/>
        <v>30</v>
      </c>
      <c r="F1637" s="240" t="s">
        <v>6296</v>
      </c>
    </row>
    <row r="1638" spans="1:6" x14ac:dyDescent="0.25">
      <c r="A1638" s="242" t="s">
        <v>9078</v>
      </c>
      <c r="B1638" s="239" t="s">
        <v>4679</v>
      </c>
      <c r="C1638" s="239" t="s">
        <v>3754</v>
      </c>
      <c r="D1638" s="239" t="s">
        <v>9079</v>
      </c>
      <c r="E1638" s="239" t="str">
        <f t="shared" si="25"/>
        <v>30</v>
      </c>
      <c r="F1638" s="239" t="s">
        <v>6296</v>
      </c>
    </row>
    <row r="1639" spans="1:6" x14ac:dyDescent="0.25">
      <c r="A1639" s="242" t="s">
        <v>9080</v>
      </c>
      <c r="B1639" s="240" t="s">
        <v>4658</v>
      </c>
      <c r="C1639" s="240" t="s">
        <v>3754</v>
      </c>
      <c r="D1639" s="240" t="s">
        <v>9081</v>
      </c>
      <c r="E1639" s="239" t="str">
        <f t="shared" si="25"/>
        <v>30</v>
      </c>
      <c r="F1639" s="240" t="s">
        <v>6296</v>
      </c>
    </row>
    <row r="1640" spans="1:6" x14ac:dyDescent="0.25">
      <c r="A1640" s="242" t="s">
        <v>9082</v>
      </c>
      <c r="B1640" s="239" t="s">
        <v>4722</v>
      </c>
      <c r="C1640" s="239" t="s">
        <v>3754</v>
      </c>
      <c r="D1640" s="239" t="s">
        <v>9083</v>
      </c>
      <c r="E1640" s="239" t="str">
        <f t="shared" si="25"/>
        <v>30</v>
      </c>
      <c r="F1640" s="239" t="s">
        <v>6296</v>
      </c>
    </row>
    <row r="1641" spans="1:6" x14ac:dyDescent="0.25">
      <c r="A1641" s="242" t="s">
        <v>9084</v>
      </c>
      <c r="B1641" s="240" t="s">
        <v>4221</v>
      </c>
      <c r="C1641" s="240" t="s">
        <v>3754</v>
      </c>
      <c r="D1641" s="240" t="s">
        <v>9085</v>
      </c>
      <c r="E1641" s="239" t="str">
        <f t="shared" si="25"/>
        <v>30</v>
      </c>
      <c r="F1641" s="240" t="s">
        <v>6296</v>
      </c>
    </row>
    <row r="1642" spans="1:6" x14ac:dyDescent="0.25">
      <c r="A1642" s="242" t="s">
        <v>9086</v>
      </c>
      <c r="B1642" s="239" t="s">
        <v>4767</v>
      </c>
      <c r="C1642" s="239" t="s">
        <v>3754</v>
      </c>
      <c r="D1642" s="239" t="s">
        <v>9087</v>
      </c>
      <c r="E1642" s="239" t="str">
        <f t="shared" si="25"/>
        <v>30</v>
      </c>
      <c r="F1642" s="239" t="s">
        <v>6296</v>
      </c>
    </row>
    <row r="1643" spans="1:6" x14ac:dyDescent="0.25">
      <c r="A1643" s="242" t="s">
        <v>9088</v>
      </c>
      <c r="B1643" s="240" t="s">
        <v>4795</v>
      </c>
      <c r="C1643" s="240" t="s">
        <v>3754</v>
      </c>
      <c r="D1643" s="240" t="s">
        <v>9089</v>
      </c>
      <c r="E1643" s="239" t="str">
        <f t="shared" si="25"/>
        <v>30</v>
      </c>
      <c r="F1643" s="240" t="s">
        <v>6296</v>
      </c>
    </row>
    <row r="1644" spans="1:6" x14ac:dyDescent="0.25">
      <c r="A1644" s="242" t="s">
        <v>9090</v>
      </c>
      <c r="B1644" s="239" t="s">
        <v>4358</v>
      </c>
      <c r="C1644" s="239" t="s">
        <v>3754</v>
      </c>
      <c r="D1644" s="239" t="s">
        <v>9091</v>
      </c>
      <c r="E1644" s="239" t="str">
        <f t="shared" si="25"/>
        <v>30</v>
      </c>
      <c r="F1644" s="239" t="s">
        <v>6296</v>
      </c>
    </row>
    <row r="1645" spans="1:6" x14ac:dyDescent="0.25">
      <c r="A1645" s="242" t="s">
        <v>9092</v>
      </c>
      <c r="B1645" s="240" t="s">
        <v>4836</v>
      </c>
      <c r="C1645" s="240" t="s">
        <v>3754</v>
      </c>
      <c r="D1645" s="240" t="s">
        <v>9093</v>
      </c>
      <c r="E1645" s="239" t="str">
        <f t="shared" si="25"/>
        <v>30</v>
      </c>
      <c r="F1645" s="240" t="s">
        <v>6296</v>
      </c>
    </row>
    <row r="1646" spans="1:6" x14ac:dyDescent="0.25">
      <c r="A1646" s="242" t="s">
        <v>9094</v>
      </c>
      <c r="B1646" s="239" t="s">
        <v>4855</v>
      </c>
      <c r="C1646" s="239" t="s">
        <v>3754</v>
      </c>
      <c r="D1646" s="239" t="s">
        <v>9095</v>
      </c>
      <c r="E1646" s="239" t="str">
        <f t="shared" si="25"/>
        <v>30</v>
      </c>
      <c r="F1646" s="239" t="s">
        <v>6296</v>
      </c>
    </row>
    <row r="1647" spans="1:6" x14ac:dyDescent="0.25">
      <c r="A1647" s="242" t="s">
        <v>9096</v>
      </c>
      <c r="B1647" s="240" t="s">
        <v>4876</v>
      </c>
      <c r="C1647" s="240" t="s">
        <v>3754</v>
      </c>
      <c r="D1647" s="240" t="s">
        <v>9097</v>
      </c>
      <c r="E1647" s="239" t="str">
        <f t="shared" si="25"/>
        <v>30</v>
      </c>
      <c r="F1647" s="240" t="s">
        <v>6296</v>
      </c>
    </row>
    <row r="1648" spans="1:6" x14ac:dyDescent="0.25">
      <c r="A1648" s="242" t="s">
        <v>9098</v>
      </c>
      <c r="B1648" s="239" t="s">
        <v>4898</v>
      </c>
      <c r="C1648" s="239" t="s">
        <v>3754</v>
      </c>
      <c r="D1648" s="239" t="s">
        <v>9099</v>
      </c>
      <c r="E1648" s="239" t="str">
        <f t="shared" si="25"/>
        <v>30</v>
      </c>
      <c r="F1648" s="239" t="s">
        <v>6296</v>
      </c>
    </row>
    <row r="1649" spans="1:6" x14ac:dyDescent="0.25">
      <c r="A1649" s="242" t="s">
        <v>9100</v>
      </c>
      <c r="B1649" s="240" t="s">
        <v>4917</v>
      </c>
      <c r="C1649" s="240" t="s">
        <v>3754</v>
      </c>
      <c r="D1649" s="240" t="s">
        <v>9101</v>
      </c>
      <c r="E1649" s="239" t="str">
        <f t="shared" si="25"/>
        <v>30</v>
      </c>
      <c r="F1649" s="240" t="s">
        <v>6296</v>
      </c>
    </row>
    <row r="1650" spans="1:6" x14ac:dyDescent="0.25">
      <c r="A1650" s="242" t="s">
        <v>9102</v>
      </c>
      <c r="B1650" s="239" t="s">
        <v>4940</v>
      </c>
      <c r="C1650" s="239" t="s">
        <v>3754</v>
      </c>
      <c r="D1650" s="239" t="s">
        <v>9103</v>
      </c>
      <c r="E1650" s="239" t="str">
        <f t="shared" si="25"/>
        <v>30</v>
      </c>
      <c r="F1650" s="239" t="s">
        <v>6296</v>
      </c>
    </row>
    <row r="1651" spans="1:6" x14ac:dyDescent="0.25">
      <c r="A1651" s="242" t="s">
        <v>9104</v>
      </c>
      <c r="B1651" s="240" t="s">
        <v>4953</v>
      </c>
      <c r="C1651" s="240" t="s">
        <v>3754</v>
      </c>
      <c r="D1651" s="240" t="s">
        <v>9105</v>
      </c>
      <c r="E1651" s="239" t="str">
        <f t="shared" si="25"/>
        <v>30</v>
      </c>
      <c r="F1651" s="240" t="s">
        <v>6296</v>
      </c>
    </row>
    <row r="1652" spans="1:6" x14ac:dyDescent="0.25">
      <c r="A1652" s="242" t="s">
        <v>9106</v>
      </c>
      <c r="B1652" s="239" t="s">
        <v>4920</v>
      </c>
      <c r="C1652" s="239" t="s">
        <v>3754</v>
      </c>
      <c r="D1652" s="239" t="s">
        <v>9107</v>
      </c>
      <c r="E1652" s="239" t="str">
        <f t="shared" si="25"/>
        <v>30</v>
      </c>
      <c r="F1652" s="239" t="s">
        <v>6296</v>
      </c>
    </row>
    <row r="1653" spans="1:6" x14ac:dyDescent="0.25">
      <c r="A1653" s="242" t="s">
        <v>9108</v>
      </c>
      <c r="B1653" s="240" t="s">
        <v>4563</v>
      </c>
      <c r="C1653" s="240" t="s">
        <v>3754</v>
      </c>
      <c r="D1653" s="240" t="s">
        <v>9109</v>
      </c>
      <c r="E1653" s="239" t="str">
        <f t="shared" si="25"/>
        <v>30</v>
      </c>
      <c r="F1653" s="240" t="s">
        <v>6296</v>
      </c>
    </row>
    <row r="1654" spans="1:6" x14ac:dyDescent="0.25">
      <c r="A1654" s="242" t="s">
        <v>9110</v>
      </c>
      <c r="B1654" s="239" t="s">
        <v>5015</v>
      </c>
      <c r="C1654" s="239" t="s">
        <v>3754</v>
      </c>
      <c r="D1654" s="239" t="s">
        <v>9111</v>
      </c>
      <c r="E1654" s="239" t="str">
        <f t="shared" si="25"/>
        <v>30</v>
      </c>
      <c r="F1654" s="239" t="s">
        <v>6296</v>
      </c>
    </row>
    <row r="1655" spans="1:6" x14ac:dyDescent="0.25">
      <c r="A1655" s="242" t="s">
        <v>9112</v>
      </c>
      <c r="B1655" s="240" t="s">
        <v>5030</v>
      </c>
      <c r="C1655" s="240" t="s">
        <v>3754</v>
      </c>
      <c r="D1655" s="240" t="s">
        <v>9113</v>
      </c>
      <c r="E1655" s="239" t="str">
        <f t="shared" si="25"/>
        <v>30</v>
      </c>
      <c r="F1655" s="240" t="s">
        <v>6296</v>
      </c>
    </row>
    <row r="1656" spans="1:6" x14ac:dyDescent="0.25">
      <c r="A1656" s="242" t="s">
        <v>9114</v>
      </c>
      <c r="B1656" s="239" t="s">
        <v>4420</v>
      </c>
      <c r="C1656" s="239" t="s">
        <v>3754</v>
      </c>
      <c r="D1656" s="239" t="s">
        <v>9115</v>
      </c>
      <c r="E1656" s="239" t="str">
        <f t="shared" si="25"/>
        <v>30</v>
      </c>
      <c r="F1656" s="239" t="s">
        <v>6296</v>
      </c>
    </row>
    <row r="1657" spans="1:6" x14ac:dyDescent="0.25">
      <c r="A1657" s="242" t="s">
        <v>9116</v>
      </c>
      <c r="B1657" s="240" t="s">
        <v>5069</v>
      </c>
      <c r="C1657" s="240" t="s">
        <v>3754</v>
      </c>
      <c r="D1657" s="240" t="s">
        <v>9117</v>
      </c>
      <c r="E1657" s="239" t="str">
        <f t="shared" si="25"/>
        <v>30</v>
      </c>
      <c r="F1657" s="240" t="s">
        <v>6296</v>
      </c>
    </row>
    <row r="1658" spans="1:6" x14ac:dyDescent="0.25">
      <c r="A1658" s="242" t="s">
        <v>9118</v>
      </c>
      <c r="B1658" s="239" t="s">
        <v>5086</v>
      </c>
      <c r="C1658" s="239" t="s">
        <v>3754</v>
      </c>
      <c r="D1658" s="239" t="s">
        <v>9119</v>
      </c>
      <c r="E1658" s="239" t="str">
        <f t="shared" si="25"/>
        <v>30</v>
      </c>
      <c r="F1658" s="239" t="s">
        <v>6296</v>
      </c>
    </row>
    <row r="1659" spans="1:6" x14ac:dyDescent="0.25">
      <c r="A1659" s="242" t="s">
        <v>9120</v>
      </c>
      <c r="B1659" s="240" t="s">
        <v>5103</v>
      </c>
      <c r="C1659" s="240" t="s">
        <v>3754</v>
      </c>
      <c r="D1659" s="240" t="s">
        <v>9121</v>
      </c>
      <c r="E1659" s="239" t="str">
        <f t="shared" si="25"/>
        <v>30</v>
      </c>
      <c r="F1659" s="240" t="s">
        <v>6296</v>
      </c>
    </row>
    <row r="1660" spans="1:6" x14ac:dyDescent="0.25">
      <c r="A1660" s="242" t="s">
        <v>9122</v>
      </c>
      <c r="B1660" s="239" t="s">
        <v>4499</v>
      </c>
      <c r="C1660" s="239" t="s">
        <v>3754</v>
      </c>
      <c r="D1660" s="239" t="s">
        <v>9123</v>
      </c>
      <c r="E1660" s="239" t="str">
        <f t="shared" si="25"/>
        <v>30</v>
      </c>
      <c r="F1660" s="239" t="s">
        <v>6296</v>
      </c>
    </row>
    <row r="1661" spans="1:6" x14ac:dyDescent="0.25">
      <c r="A1661" s="242" t="s">
        <v>9124</v>
      </c>
      <c r="B1661" s="240" t="s">
        <v>5142</v>
      </c>
      <c r="C1661" s="240" t="s">
        <v>3754</v>
      </c>
      <c r="D1661" s="240" t="s">
        <v>9125</v>
      </c>
      <c r="E1661" s="239" t="str">
        <f t="shared" si="25"/>
        <v>30</v>
      </c>
      <c r="F1661" s="240" t="s">
        <v>6296</v>
      </c>
    </row>
    <row r="1662" spans="1:6" x14ac:dyDescent="0.25">
      <c r="A1662" s="242" t="s">
        <v>9126</v>
      </c>
      <c r="B1662" s="239" t="s">
        <v>5162</v>
      </c>
      <c r="C1662" s="239" t="s">
        <v>3754</v>
      </c>
      <c r="D1662" s="239" t="s">
        <v>9127</v>
      </c>
      <c r="E1662" s="239" t="str">
        <f t="shared" si="25"/>
        <v>30</v>
      </c>
      <c r="F1662" s="239" t="s">
        <v>6296</v>
      </c>
    </row>
    <row r="1663" spans="1:6" x14ac:dyDescent="0.25">
      <c r="A1663" s="242" t="s">
        <v>9128</v>
      </c>
      <c r="B1663" s="240" t="s">
        <v>4990</v>
      </c>
      <c r="C1663" s="240" t="s">
        <v>3754</v>
      </c>
      <c r="D1663" s="240" t="s">
        <v>9129</v>
      </c>
      <c r="E1663" s="239" t="str">
        <f t="shared" si="25"/>
        <v>30</v>
      </c>
      <c r="F1663" s="240" t="s">
        <v>6296</v>
      </c>
    </row>
    <row r="1664" spans="1:6" x14ac:dyDescent="0.25">
      <c r="A1664" s="242" t="s">
        <v>9130</v>
      </c>
      <c r="B1664" s="239" t="s">
        <v>5199</v>
      </c>
      <c r="C1664" s="239" t="s">
        <v>3754</v>
      </c>
      <c r="D1664" s="239" t="s">
        <v>9131</v>
      </c>
      <c r="E1664" s="239" t="str">
        <f t="shared" si="25"/>
        <v>30</v>
      </c>
      <c r="F1664" s="239" t="s">
        <v>6296</v>
      </c>
    </row>
    <row r="1665" spans="1:6" x14ac:dyDescent="0.25">
      <c r="A1665" s="242" t="s">
        <v>9132</v>
      </c>
      <c r="B1665" s="240" t="s">
        <v>5219</v>
      </c>
      <c r="C1665" s="240" t="s">
        <v>3754</v>
      </c>
      <c r="D1665" s="240" t="s">
        <v>9133</v>
      </c>
      <c r="E1665" s="239" t="str">
        <f t="shared" si="25"/>
        <v>30</v>
      </c>
      <c r="F1665" s="240" t="s">
        <v>6296</v>
      </c>
    </row>
    <row r="1666" spans="1:6" x14ac:dyDescent="0.25">
      <c r="A1666" s="242" t="s">
        <v>9134</v>
      </c>
      <c r="B1666" s="239" t="s">
        <v>5237</v>
      </c>
      <c r="C1666" s="239" t="s">
        <v>3754</v>
      </c>
      <c r="D1666" s="239" t="s">
        <v>9135</v>
      </c>
      <c r="E1666" s="239" t="str">
        <f t="shared" si="25"/>
        <v>30</v>
      </c>
      <c r="F1666" s="239" t="s">
        <v>6296</v>
      </c>
    </row>
    <row r="1667" spans="1:6" x14ac:dyDescent="0.25">
      <c r="A1667" s="242" t="s">
        <v>9136</v>
      </c>
      <c r="B1667" s="240" t="s">
        <v>3823</v>
      </c>
      <c r="C1667" s="240" t="s">
        <v>3762</v>
      </c>
      <c r="D1667" s="240" t="s">
        <v>9137</v>
      </c>
      <c r="E1667" s="239" t="str">
        <f t="shared" si="25"/>
        <v>31</v>
      </c>
      <c r="F1667" s="240" t="s">
        <v>7407</v>
      </c>
    </row>
    <row r="1668" spans="1:6" x14ac:dyDescent="0.25">
      <c r="A1668" s="242" t="s">
        <v>9138</v>
      </c>
      <c r="B1668" s="239" t="s">
        <v>3878</v>
      </c>
      <c r="C1668" s="239" t="s">
        <v>3762</v>
      </c>
      <c r="D1668" s="239" t="s">
        <v>9139</v>
      </c>
      <c r="E1668" s="239" t="str">
        <f t="shared" si="25"/>
        <v>31</v>
      </c>
      <c r="F1668" s="239" t="s">
        <v>7407</v>
      </c>
    </row>
    <row r="1669" spans="1:6" x14ac:dyDescent="0.25">
      <c r="A1669" s="242" t="s">
        <v>9140</v>
      </c>
      <c r="B1669" s="240" t="s">
        <v>3923</v>
      </c>
      <c r="C1669" s="240" t="s">
        <v>3762</v>
      </c>
      <c r="D1669" s="240" t="s">
        <v>9141</v>
      </c>
      <c r="E1669" s="239" t="str">
        <f t="shared" si="25"/>
        <v>31</v>
      </c>
      <c r="F1669" s="240" t="s">
        <v>7407</v>
      </c>
    </row>
    <row r="1670" spans="1:6" x14ac:dyDescent="0.25">
      <c r="A1670" s="242" t="s">
        <v>9142</v>
      </c>
      <c r="B1670" s="239" t="s">
        <v>3968</v>
      </c>
      <c r="C1670" s="239" t="s">
        <v>3762</v>
      </c>
      <c r="D1670" s="239" t="s">
        <v>9143</v>
      </c>
      <c r="E1670" s="239" t="str">
        <f t="shared" si="25"/>
        <v>31</v>
      </c>
      <c r="F1670" s="239" t="s">
        <v>7407</v>
      </c>
    </row>
    <row r="1671" spans="1:6" x14ac:dyDescent="0.25">
      <c r="A1671" s="242" t="s">
        <v>9144</v>
      </c>
      <c r="B1671" s="240" t="s">
        <v>3922</v>
      </c>
      <c r="C1671" s="240" t="s">
        <v>3762</v>
      </c>
      <c r="D1671" s="240" t="s">
        <v>9145</v>
      </c>
      <c r="E1671" s="239" t="str">
        <f t="shared" si="25"/>
        <v>31</v>
      </c>
      <c r="F1671" s="240" t="s">
        <v>7407</v>
      </c>
    </row>
    <row r="1672" spans="1:6" x14ac:dyDescent="0.25">
      <c r="A1672" s="242" t="s">
        <v>9146</v>
      </c>
      <c r="B1672" s="239" t="s">
        <v>3940</v>
      </c>
      <c r="C1672" s="239" t="s">
        <v>3762</v>
      </c>
      <c r="D1672" s="239" t="s">
        <v>9147</v>
      </c>
      <c r="E1672" s="239" t="str">
        <f t="shared" si="25"/>
        <v>31</v>
      </c>
      <c r="F1672" s="239" t="s">
        <v>7407</v>
      </c>
    </row>
    <row r="1673" spans="1:6" x14ac:dyDescent="0.25">
      <c r="A1673" s="242" t="s">
        <v>9148</v>
      </c>
      <c r="B1673" s="240" t="s">
        <v>4084</v>
      </c>
      <c r="C1673" s="240" t="s">
        <v>3762</v>
      </c>
      <c r="D1673" s="240" t="s">
        <v>9149</v>
      </c>
      <c r="E1673" s="239" t="str">
        <f t="shared" si="25"/>
        <v>31</v>
      </c>
      <c r="F1673" s="240" t="s">
        <v>7407</v>
      </c>
    </row>
    <row r="1674" spans="1:6" x14ac:dyDescent="0.25">
      <c r="A1674" s="242" t="s">
        <v>9150</v>
      </c>
      <c r="B1674" s="239" t="s">
        <v>4115</v>
      </c>
      <c r="C1674" s="239" t="s">
        <v>3762</v>
      </c>
      <c r="D1674" s="239" t="s">
        <v>9151</v>
      </c>
      <c r="E1674" s="239" t="str">
        <f t="shared" si="25"/>
        <v>31</v>
      </c>
      <c r="F1674" s="239" t="s">
        <v>7407</v>
      </c>
    </row>
    <row r="1675" spans="1:6" x14ac:dyDescent="0.25">
      <c r="A1675" s="242" t="s">
        <v>9152</v>
      </c>
      <c r="B1675" s="240" t="s">
        <v>4000</v>
      </c>
      <c r="C1675" s="240" t="s">
        <v>3762</v>
      </c>
      <c r="D1675" s="240" t="s">
        <v>9153</v>
      </c>
      <c r="E1675" s="239" t="str">
        <f t="shared" si="25"/>
        <v>31</v>
      </c>
      <c r="F1675" s="240" t="s">
        <v>7407</v>
      </c>
    </row>
    <row r="1676" spans="1:6" x14ac:dyDescent="0.25">
      <c r="A1676" s="242" t="s">
        <v>9154</v>
      </c>
      <c r="B1676" s="239" t="s">
        <v>4063</v>
      </c>
      <c r="C1676" s="239" t="s">
        <v>3762</v>
      </c>
      <c r="D1676" s="239" t="s">
        <v>9155</v>
      </c>
      <c r="E1676" s="239" t="str">
        <f t="shared" ref="E1676:E1739" si="26">LEFT(A1676, 2)</f>
        <v>31</v>
      </c>
      <c r="F1676" s="239" t="s">
        <v>7407</v>
      </c>
    </row>
    <row r="1677" spans="1:6" x14ac:dyDescent="0.25">
      <c r="A1677" s="242" t="s">
        <v>9156</v>
      </c>
      <c r="B1677" s="240" t="s">
        <v>4220</v>
      </c>
      <c r="C1677" s="240" t="s">
        <v>3762</v>
      </c>
      <c r="D1677" s="240" t="s">
        <v>9157</v>
      </c>
      <c r="E1677" s="239" t="str">
        <f t="shared" si="26"/>
        <v>31</v>
      </c>
      <c r="F1677" s="240" t="s">
        <v>7407</v>
      </c>
    </row>
    <row r="1678" spans="1:6" x14ac:dyDescent="0.25">
      <c r="A1678" s="242" t="s">
        <v>9158</v>
      </c>
      <c r="B1678" s="239" t="s">
        <v>4066</v>
      </c>
      <c r="C1678" s="239" t="s">
        <v>3762</v>
      </c>
      <c r="D1678" s="239" t="s">
        <v>9159</v>
      </c>
      <c r="E1678" s="239" t="str">
        <f t="shared" si="26"/>
        <v>31</v>
      </c>
      <c r="F1678" s="239" t="s">
        <v>7407</v>
      </c>
    </row>
    <row r="1679" spans="1:6" x14ac:dyDescent="0.25">
      <c r="A1679" s="242" t="s">
        <v>9160</v>
      </c>
      <c r="B1679" s="240" t="s">
        <v>4144</v>
      </c>
      <c r="C1679" s="240" t="s">
        <v>3762</v>
      </c>
      <c r="D1679" s="240" t="s">
        <v>9161</v>
      </c>
      <c r="E1679" s="239" t="str">
        <f t="shared" si="26"/>
        <v>31</v>
      </c>
      <c r="F1679" s="240" t="s">
        <v>7407</v>
      </c>
    </row>
    <row r="1680" spans="1:6" x14ac:dyDescent="0.25">
      <c r="A1680" s="242" t="s">
        <v>9162</v>
      </c>
      <c r="B1680" s="239" t="s">
        <v>4311</v>
      </c>
      <c r="C1680" s="239" t="s">
        <v>3762</v>
      </c>
      <c r="D1680" s="239" t="s">
        <v>9163</v>
      </c>
      <c r="E1680" s="239" t="str">
        <f t="shared" si="26"/>
        <v>31</v>
      </c>
      <c r="F1680" s="239" t="s">
        <v>7407</v>
      </c>
    </row>
    <row r="1681" spans="1:6" x14ac:dyDescent="0.25">
      <c r="A1681" s="242" t="s">
        <v>9164</v>
      </c>
      <c r="B1681" s="240" t="s">
        <v>4146</v>
      </c>
      <c r="C1681" s="240" t="s">
        <v>3762</v>
      </c>
      <c r="D1681" s="240" t="s">
        <v>9165</v>
      </c>
      <c r="E1681" s="239" t="str">
        <f t="shared" si="26"/>
        <v>31</v>
      </c>
      <c r="F1681" s="240" t="s">
        <v>7407</v>
      </c>
    </row>
    <row r="1682" spans="1:6" x14ac:dyDescent="0.25">
      <c r="A1682" s="242" t="s">
        <v>9166</v>
      </c>
      <c r="B1682" s="239" t="s">
        <v>4379</v>
      </c>
      <c r="C1682" s="239" t="s">
        <v>3762</v>
      </c>
      <c r="D1682" s="239" t="s">
        <v>9167</v>
      </c>
      <c r="E1682" s="239" t="str">
        <f t="shared" si="26"/>
        <v>31</v>
      </c>
      <c r="F1682" s="239" t="s">
        <v>7407</v>
      </c>
    </row>
    <row r="1683" spans="1:6" x14ac:dyDescent="0.25">
      <c r="A1683" s="242" t="s">
        <v>9168</v>
      </c>
      <c r="B1683" s="240" t="s">
        <v>4174</v>
      </c>
      <c r="C1683" s="240" t="s">
        <v>3762</v>
      </c>
      <c r="D1683" s="240" t="s">
        <v>9169</v>
      </c>
      <c r="E1683" s="239" t="str">
        <f t="shared" si="26"/>
        <v>31</v>
      </c>
      <c r="F1683" s="240" t="s">
        <v>7407</v>
      </c>
    </row>
    <row r="1684" spans="1:6" x14ac:dyDescent="0.25">
      <c r="A1684" s="242" t="s">
        <v>9170</v>
      </c>
      <c r="B1684" s="239" t="s">
        <v>4130</v>
      </c>
      <c r="C1684" s="239" t="s">
        <v>3762</v>
      </c>
      <c r="D1684" s="239" t="s">
        <v>9171</v>
      </c>
      <c r="E1684" s="239" t="str">
        <f t="shared" si="26"/>
        <v>31</v>
      </c>
      <c r="F1684" s="239" t="s">
        <v>7407</v>
      </c>
    </row>
    <row r="1685" spans="1:6" x14ac:dyDescent="0.25">
      <c r="A1685" s="242" t="s">
        <v>9172</v>
      </c>
      <c r="B1685" s="240" t="s">
        <v>4014</v>
      </c>
      <c r="C1685" s="240" t="s">
        <v>3762</v>
      </c>
      <c r="D1685" s="240" t="s">
        <v>9173</v>
      </c>
      <c r="E1685" s="239" t="str">
        <f t="shared" si="26"/>
        <v>31</v>
      </c>
      <c r="F1685" s="240" t="s">
        <v>7407</v>
      </c>
    </row>
    <row r="1686" spans="1:6" x14ac:dyDescent="0.25">
      <c r="A1686" s="242" t="s">
        <v>9174</v>
      </c>
      <c r="B1686" s="239" t="s">
        <v>4486</v>
      </c>
      <c r="C1686" s="239" t="s">
        <v>3762</v>
      </c>
      <c r="D1686" s="239" t="s">
        <v>9175</v>
      </c>
      <c r="E1686" s="239" t="str">
        <f t="shared" si="26"/>
        <v>31</v>
      </c>
      <c r="F1686" s="239" t="s">
        <v>7407</v>
      </c>
    </row>
    <row r="1687" spans="1:6" x14ac:dyDescent="0.25">
      <c r="A1687" s="242" t="s">
        <v>9176</v>
      </c>
      <c r="B1687" s="240" t="s">
        <v>4154</v>
      </c>
      <c r="C1687" s="240" t="s">
        <v>3762</v>
      </c>
      <c r="D1687" s="240" t="s">
        <v>9177</v>
      </c>
      <c r="E1687" s="239" t="str">
        <f t="shared" si="26"/>
        <v>31</v>
      </c>
      <c r="F1687" s="240" t="s">
        <v>7407</v>
      </c>
    </row>
    <row r="1688" spans="1:6" x14ac:dyDescent="0.25">
      <c r="A1688" s="242" t="s">
        <v>9178</v>
      </c>
      <c r="B1688" s="239" t="s">
        <v>4457</v>
      </c>
      <c r="C1688" s="239" t="s">
        <v>3762</v>
      </c>
      <c r="D1688" s="239" t="s">
        <v>9179</v>
      </c>
      <c r="E1688" s="239" t="str">
        <f t="shared" si="26"/>
        <v>31</v>
      </c>
      <c r="F1688" s="239" t="s">
        <v>7407</v>
      </c>
    </row>
    <row r="1689" spans="1:6" x14ac:dyDescent="0.25">
      <c r="A1689" s="242" t="s">
        <v>9180</v>
      </c>
      <c r="B1689" s="240" t="s">
        <v>4562</v>
      </c>
      <c r="C1689" s="240" t="s">
        <v>3762</v>
      </c>
      <c r="D1689" s="240" t="s">
        <v>9181</v>
      </c>
      <c r="E1689" s="239" t="str">
        <f t="shared" si="26"/>
        <v>31</v>
      </c>
      <c r="F1689" s="240" t="s">
        <v>7407</v>
      </c>
    </row>
    <row r="1690" spans="1:6" x14ac:dyDescent="0.25">
      <c r="A1690" s="242" t="s">
        <v>9182</v>
      </c>
      <c r="B1690" s="239" t="s">
        <v>4219</v>
      </c>
      <c r="C1690" s="239" t="s">
        <v>3762</v>
      </c>
      <c r="D1690" s="239" t="s">
        <v>9183</v>
      </c>
      <c r="E1690" s="239" t="str">
        <f t="shared" si="26"/>
        <v>31</v>
      </c>
      <c r="F1690" s="239" t="s">
        <v>7407</v>
      </c>
    </row>
    <row r="1691" spans="1:6" x14ac:dyDescent="0.25">
      <c r="A1691" s="242" t="s">
        <v>9184</v>
      </c>
      <c r="B1691" s="240" t="s">
        <v>4464</v>
      </c>
      <c r="C1691" s="240" t="s">
        <v>3762</v>
      </c>
      <c r="D1691" s="240" t="s">
        <v>9185</v>
      </c>
      <c r="E1691" s="239" t="str">
        <f t="shared" si="26"/>
        <v>31</v>
      </c>
      <c r="F1691" s="240" t="s">
        <v>7407</v>
      </c>
    </row>
    <row r="1692" spans="1:6" x14ac:dyDescent="0.25">
      <c r="A1692" s="242" t="s">
        <v>9186</v>
      </c>
      <c r="B1692" s="239" t="s">
        <v>4630</v>
      </c>
      <c r="C1692" s="239" t="s">
        <v>3762</v>
      </c>
      <c r="D1692" s="239" t="s">
        <v>9187</v>
      </c>
      <c r="E1692" s="239" t="str">
        <f t="shared" si="26"/>
        <v>31</v>
      </c>
      <c r="F1692" s="239" t="s">
        <v>7407</v>
      </c>
    </row>
    <row r="1693" spans="1:6" x14ac:dyDescent="0.25">
      <c r="A1693" s="242" t="s">
        <v>9188</v>
      </c>
      <c r="B1693" s="240" t="s">
        <v>4323</v>
      </c>
      <c r="C1693" s="240" t="s">
        <v>3762</v>
      </c>
      <c r="D1693" s="240" t="s">
        <v>9189</v>
      </c>
      <c r="E1693" s="239" t="str">
        <f t="shared" si="26"/>
        <v>31</v>
      </c>
      <c r="F1693" s="240" t="s">
        <v>7407</v>
      </c>
    </row>
    <row r="1694" spans="1:6" x14ac:dyDescent="0.25">
      <c r="A1694" s="242" t="s">
        <v>9190</v>
      </c>
      <c r="B1694" s="239" t="s">
        <v>3924</v>
      </c>
      <c r="C1694" s="239" t="s">
        <v>3762</v>
      </c>
      <c r="D1694" s="239" t="s">
        <v>9191</v>
      </c>
      <c r="E1694" s="239" t="str">
        <f t="shared" si="26"/>
        <v>31</v>
      </c>
      <c r="F1694" s="239" t="s">
        <v>7407</v>
      </c>
    </row>
    <row r="1695" spans="1:6" x14ac:dyDescent="0.25">
      <c r="A1695" s="242" t="s">
        <v>9192</v>
      </c>
      <c r="B1695" s="240" t="s">
        <v>4703</v>
      </c>
      <c r="C1695" s="240" t="s">
        <v>3762</v>
      </c>
      <c r="D1695" s="240" t="s">
        <v>9193</v>
      </c>
      <c r="E1695" s="239" t="str">
        <f t="shared" si="26"/>
        <v>31</v>
      </c>
      <c r="F1695" s="240" t="s">
        <v>7407</v>
      </c>
    </row>
    <row r="1696" spans="1:6" x14ac:dyDescent="0.25">
      <c r="A1696" s="242" t="s">
        <v>9194</v>
      </c>
      <c r="B1696" s="239" t="s">
        <v>4560</v>
      </c>
      <c r="C1696" s="239" t="s">
        <v>3762</v>
      </c>
      <c r="D1696" s="239" t="s">
        <v>9195</v>
      </c>
      <c r="E1696" s="239" t="str">
        <f t="shared" si="26"/>
        <v>31</v>
      </c>
      <c r="F1696" s="239" t="s">
        <v>7407</v>
      </c>
    </row>
    <row r="1697" spans="1:6" x14ac:dyDescent="0.25">
      <c r="A1697" s="242" t="s">
        <v>9196</v>
      </c>
      <c r="B1697" s="240" t="s">
        <v>3960</v>
      </c>
      <c r="C1697" s="240" t="s">
        <v>3762</v>
      </c>
      <c r="D1697" s="240" t="s">
        <v>9197</v>
      </c>
      <c r="E1697" s="239" t="str">
        <f t="shared" si="26"/>
        <v>31</v>
      </c>
      <c r="F1697" s="240" t="s">
        <v>7407</v>
      </c>
    </row>
    <row r="1698" spans="1:6" x14ac:dyDescent="0.25">
      <c r="A1698" s="242" t="s">
        <v>9198</v>
      </c>
      <c r="B1698" s="239" t="s">
        <v>4768</v>
      </c>
      <c r="C1698" s="239" t="s">
        <v>3762</v>
      </c>
      <c r="D1698" s="239" t="s">
        <v>9199</v>
      </c>
      <c r="E1698" s="239" t="str">
        <f t="shared" si="26"/>
        <v>31</v>
      </c>
      <c r="F1698" s="239" t="s">
        <v>7407</v>
      </c>
    </row>
    <row r="1699" spans="1:6" x14ac:dyDescent="0.25">
      <c r="A1699" s="242" t="s">
        <v>9200</v>
      </c>
      <c r="B1699" s="240" t="s">
        <v>4796</v>
      </c>
      <c r="C1699" s="240" t="s">
        <v>3762</v>
      </c>
      <c r="D1699" s="240" t="s">
        <v>9201</v>
      </c>
      <c r="E1699" s="239" t="str">
        <f t="shared" si="26"/>
        <v>31</v>
      </c>
      <c r="F1699" s="240" t="s">
        <v>7407</v>
      </c>
    </row>
    <row r="1700" spans="1:6" x14ac:dyDescent="0.25">
      <c r="A1700" s="242" t="s">
        <v>9202</v>
      </c>
      <c r="B1700" s="239" t="s">
        <v>4814</v>
      </c>
      <c r="C1700" s="239" t="s">
        <v>3762</v>
      </c>
      <c r="D1700" s="239" t="s">
        <v>9203</v>
      </c>
      <c r="E1700" s="239" t="str">
        <f t="shared" si="26"/>
        <v>31</v>
      </c>
      <c r="F1700" s="239" t="s">
        <v>7407</v>
      </c>
    </row>
    <row r="1701" spans="1:6" x14ac:dyDescent="0.25">
      <c r="A1701" s="242" t="s">
        <v>9204</v>
      </c>
      <c r="B1701" s="240" t="s">
        <v>4837</v>
      </c>
      <c r="C1701" s="240" t="s">
        <v>3762</v>
      </c>
      <c r="D1701" s="240" t="s">
        <v>9205</v>
      </c>
      <c r="E1701" s="239" t="str">
        <f t="shared" si="26"/>
        <v>31</v>
      </c>
      <c r="F1701" s="240" t="s">
        <v>7407</v>
      </c>
    </row>
    <row r="1702" spans="1:6" x14ac:dyDescent="0.25">
      <c r="A1702" s="242" t="s">
        <v>9206</v>
      </c>
      <c r="B1702" s="239" t="s">
        <v>4164</v>
      </c>
      <c r="C1702" s="239" t="s">
        <v>3762</v>
      </c>
      <c r="D1702" s="239" t="s">
        <v>9207</v>
      </c>
      <c r="E1702" s="239" t="str">
        <f t="shared" si="26"/>
        <v>31</v>
      </c>
      <c r="F1702" s="239" t="s">
        <v>7407</v>
      </c>
    </row>
    <row r="1703" spans="1:6" x14ac:dyDescent="0.25">
      <c r="A1703" s="242" t="s">
        <v>9208</v>
      </c>
      <c r="B1703" s="240" t="s">
        <v>4877</v>
      </c>
      <c r="C1703" s="240" t="s">
        <v>3762</v>
      </c>
      <c r="D1703" s="240" t="s">
        <v>9209</v>
      </c>
      <c r="E1703" s="239" t="str">
        <f t="shared" si="26"/>
        <v>31</v>
      </c>
      <c r="F1703" s="240" t="s">
        <v>7407</v>
      </c>
    </row>
    <row r="1704" spans="1:6" x14ac:dyDescent="0.25">
      <c r="A1704" s="242" t="s">
        <v>9210</v>
      </c>
      <c r="B1704" s="239" t="s">
        <v>4191</v>
      </c>
      <c r="C1704" s="239" t="s">
        <v>3762</v>
      </c>
      <c r="D1704" s="239" t="s">
        <v>9211</v>
      </c>
      <c r="E1704" s="239" t="str">
        <f t="shared" si="26"/>
        <v>31</v>
      </c>
      <c r="F1704" s="239" t="s">
        <v>7407</v>
      </c>
    </row>
    <row r="1705" spans="1:6" x14ac:dyDescent="0.25">
      <c r="A1705" s="242" t="s">
        <v>9212</v>
      </c>
      <c r="B1705" s="240" t="s">
        <v>4852</v>
      </c>
      <c r="C1705" s="240" t="s">
        <v>3762</v>
      </c>
      <c r="D1705" s="240" t="s">
        <v>9213</v>
      </c>
      <c r="E1705" s="239" t="str">
        <f t="shared" si="26"/>
        <v>31</v>
      </c>
      <c r="F1705" s="240" t="s">
        <v>7407</v>
      </c>
    </row>
    <row r="1706" spans="1:6" x14ac:dyDescent="0.25">
      <c r="A1706" s="242" t="s">
        <v>9214</v>
      </c>
      <c r="B1706" s="239" t="s">
        <v>4941</v>
      </c>
      <c r="C1706" s="239" t="s">
        <v>3762</v>
      </c>
      <c r="D1706" s="239" t="s">
        <v>9215</v>
      </c>
      <c r="E1706" s="239" t="str">
        <f t="shared" si="26"/>
        <v>31</v>
      </c>
      <c r="F1706" s="239" t="s">
        <v>7407</v>
      </c>
    </row>
    <row r="1707" spans="1:6" x14ac:dyDescent="0.25">
      <c r="A1707" s="242" t="s">
        <v>9216</v>
      </c>
      <c r="B1707" s="240" t="s">
        <v>4514</v>
      </c>
      <c r="C1707" s="240" t="s">
        <v>3762</v>
      </c>
      <c r="D1707" s="240" t="s">
        <v>9217</v>
      </c>
      <c r="E1707" s="239" t="str">
        <f t="shared" si="26"/>
        <v>31</v>
      </c>
      <c r="F1707" s="240" t="s">
        <v>7407</v>
      </c>
    </row>
    <row r="1708" spans="1:6" x14ac:dyDescent="0.25">
      <c r="A1708" s="242" t="s">
        <v>9218</v>
      </c>
      <c r="B1708" s="239" t="s">
        <v>4976</v>
      </c>
      <c r="C1708" s="239" t="s">
        <v>3762</v>
      </c>
      <c r="D1708" s="239" t="s">
        <v>9219</v>
      </c>
      <c r="E1708" s="239" t="str">
        <f t="shared" si="26"/>
        <v>31</v>
      </c>
      <c r="F1708" s="239" t="s">
        <v>7407</v>
      </c>
    </row>
    <row r="1709" spans="1:6" x14ac:dyDescent="0.25">
      <c r="A1709" s="242" t="s">
        <v>9220</v>
      </c>
      <c r="B1709" s="240" t="s">
        <v>4996</v>
      </c>
      <c r="C1709" s="240" t="s">
        <v>3762</v>
      </c>
      <c r="D1709" s="240" t="s">
        <v>9221</v>
      </c>
      <c r="E1709" s="239" t="str">
        <f t="shared" si="26"/>
        <v>31</v>
      </c>
      <c r="F1709" s="240" t="s">
        <v>7407</v>
      </c>
    </row>
    <row r="1710" spans="1:6" x14ac:dyDescent="0.25">
      <c r="A1710" s="242" t="s">
        <v>9222</v>
      </c>
      <c r="B1710" s="239" t="s">
        <v>5016</v>
      </c>
      <c r="C1710" s="239" t="s">
        <v>3762</v>
      </c>
      <c r="D1710" s="239" t="s">
        <v>9223</v>
      </c>
      <c r="E1710" s="239" t="str">
        <f t="shared" si="26"/>
        <v>31</v>
      </c>
      <c r="F1710" s="239" t="s">
        <v>7407</v>
      </c>
    </row>
    <row r="1711" spans="1:6" x14ac:dyDescent="0.25">
      <c r="A1711" s="242" t="s">
        <v>9224</v>
      </c>
      <c r="B1711" s="240" t="s">
        <v>5014</v>
      </c>
      <c r="C1711" s="240" t="s">
        <v>3762</v>
      </c>
      <c r="D1711" s="240" t="s">
        <v>9225</v>
      </c>
      <c r="E1711" s="239" t="str">
        <f t="shared" si="26"/>
        <v>31</v>
      </c>
      <c r="F1711" s="240" t="s">
        <v>7407</v>
      </c>
    </row>
    <row r="1712" spans="1:6" x14ac:dyDescent="0.25">
      <c r="A1712" s="242" t="s">
        <v>9226</v>
      </c>
      <c r="B1712" s="239" t="s">
        <v>5049</v>
      </c>
      <c r="C1712" s="239" t="s">
        <v>3762</v>
      </c>
      <c r="D1712" s="239" t="s">
        <v>9227</v>
      </c>
      <c r="E1712" s="239" t="str">
        <f t="shared" si="26"/>
        <v>31</v>
      </c>
      <c r="F1712" s="239" t="s">
        <v>7407</v>
      </c>
    </row>
    <row r="1713" spans="1:6" x14ac:dyDescent="0.25">
      <c r="A1713" s="242" t="s">
        <v>9228</v>
      </c>
      <c r="B1713" s="240" t="s">
        <v>4273</v>
      </c>
      <c r="C1713" s="240" t="s">
        <v>3762</v>
      </c>
      <c r="D1713" s="240" t="s">
        <v>9229</v>
      </c>
      <c r="E1713" s="239" t="str">
        <f t="shared" si="26"/>
        <v>31</v>
      </c>
      <c r="F1713" s="240" t="s">
        <v>7407</v>
      </c>
    </row>
    <row r="1714" spans="1:6" x14ac:dyDescent="0.25">
      <c r="A1714" s="242" t="s">
        <v>9230</v>
      </c>
      <c r="B1714" s="239" t="s">
        <v>4387</v>
      </c>
      <c r="C1714" s="239" t="s">
        <v>3762</v>
      </c>
      <c r="D1714" s="239" t="s">
        <v>9231</v>
      </c>
      <c r="E1714" s="239" t="str">
        <f t="shared" si="26"/>
        <v>31</v>
      </c>
      <c r="F1714" s="239" t="s">
        <v>7407</v>
      </c>
    </row>
    <row r="1715" spans="1:6" x14ac:dyDescent="0.25">
      <c r="A1715" s="242" t="s">
        <v>9232</v>
      </c>
      <c r="B1715" s="240" t="s">
        <v>4201</v>
      </c>
      <c r="C1715" s="240" t="s">
        <v>3762</v>
      </c>
      <c r="D1715" s="240" t="s">
        <v>9233</v>
      </c>
      <c r="E1715" s="239" t="str">
        <f t="shared" si="26"/>
        <v>31</v>
      </c>
      <c r="F1715" s="240" t="s">
        <v>7407</v>
      </c>
    </row>
    <row r="1716" spans="1:6" x14ac:dyDescent="0.25">
      <c r="A1716" s="242" t="s">
        <v>9234</v>
      </c>
      <c r="B1716" s="239" t="s">
        <v>5125</v>
      </c>
      <c r="C1716" s="239" t="s">
        <v>3762</v>
      </c>
      <c r="D1716" s="239" t="s">
        <v>9235</v>
      </c>
      <c r="E1716" s="239" t="str">
        <f t="shared" si="26"/>
        <v>31</v>
      </c>
      <c r="F1716" s="239" t="s">
        <v>7407</v>
      </c>
    </row>
    <row r="1717" spans="1:6" x14ac:dyDescent="0.25">
      <c r="A1717" s="242" t="s">
        <v>9236</v>
      </c>
      <c r="B1717" s="240" t="s">
        <v>5143</v>
      </c>
      <c r="C1717" s="240" t="s">
        <v>3762</v>
      </c>
      <c r="D1717" s="240" t="s">
        <v>9237</v>
      </c>
      <c r="E1717" s="239" t="str">
        <f t="shared" si="26"/>
        <v>31</v>
      </c>
      <c r="F1717" s="240" t="s">
        <v>7407</v>
      </c>
    </row>
    <row r="1718" spans="1:6" x14ac:dyDescent="0.25">
      <c r="A1718" s="242" t="s">
        <v>9238</v>
      </c>
      <c r="B1718" s="239" t="s">
        <v>5163</v>
      </c>
      <c r="C1718" s="239" t="s">
        <v>3762</v>
      </c>
      <c r="D1718" s="239" t="s">
        <v>9239</v>
      </c>
      <c r="E1718" s="239" t="str">
        <f t="shared" si="26"/>
        <v>31</v>
      </c>
      <c r="F1718" s="239" t="s">
        <v>7407</v>
      </c>
    </row>
    <row r="1719" spans="1:6" x14ac:dyDescent="0.25">
      <c r="A1719" s="242" t="s">
        <v>9240</v>
      </c>
      <c r="B1719" s="240" t="s">
        <v>5180</v>
      </c>
      <c r="C1719" s="240" t="s">
        <v>3762</v>
      </c>
      <c r="D1719" s="240" t="s">
        <v>9241</v>
      </c>
      <c r="E1719" s="239" t="str">
        <f t="shared" si="26"/>
        <v>31</v>
      </c>
      <c r="F1719" s="240" t="s">
        <v>7407</v>
      </c>
    </row>
    <row r="1720" spans="1:6" x14ac:dyDescent="0.25">
      <c r="A1720" s="242" t="s">
        <v>9242</v>
      </c>
      <c r="B1720" s="239" t="s">
        <v>4077</v>
      </c>
      <c r="C1720" s="239" t="s">
        <v>3762</v>
      </c>
      <c r="D1720" s="239" t="s">
        <v>9243</v>
      </c>
      <c r="E1720" s="239" t="str">
        <f t="shared" si="26"/>
        <v>31</v>
      </c>
      <c r="F1720" s="239" t="s">
        <v>7407</v>
      </c>
    </row>
    <row r="1721" spans="1:6" x14ac:dyDescent="0.25">
      <c r="A1721" s="242" t="s">
        <v>9244</v>
      </c>
      <c r="B1721" s="240" t="s">
        <v>4707</v>
      </c>
      <c r="C1721" s="240" t="s">
        <v>3762</v>
      </c>
      <c r="D1721" s="240" t="s">
        <v>9245</v>
      </c>
      <c r="E1721" s="239" t="str">
        <f t="shared" si="26"/>
        <v>31</v>
      </c>
      <c r="F1721" s="240" t="s">
        <v>7407</v>
      </c>
    </row>
    <row r="1722" spans="1:6" x14ac:dyDescent="0.25">
      <c r="A1722" s="242" t="s">
        <v>9246</v>
      </c>
      <c r="B1722" s="239" t="s">
        <v>4111</v>
      </c>
      <c r="C1722" s="239" t="s">
        <v>3762</v>
      </c>
      <c r="D1722" s="239" t="s">
        <v>9247</v>
      </c>
      <c r="E1722" s="239" t="str">
        <f t="shared" si="26"/>
        <v>31</v>
      </c>
      <c r="F1722" s="239" t="s">
        <v>7407</v>
      </c>
    </row>
    <row r="1723" spans="1:6" x14ac:dyDescent="0.25">
      <c r="A1723" s="242" t="s">
        <v>9248</v>
      </c>
      <c r="B1723" s="240" t="s">
        <v>4573</v>
      </c>
      <c r="C1723" s="240" t="s">
        <v>3762</v>
      </c>
      <c r="D1723" s="240" t="s">
        <v>9249</v>
      </c>
      <c r="E1723" s="239" t="str">
        <f t="shared" si="26"/>
        <v>31</v>
      </c>
      <c r="F1723" s="240" t="s">
        <v>7407</v>
      </c>
    </row>
    <row r="1724" spans="1:6" x14ac:dyDescent="0.25">
      <c r="A1724" s="242" t="s">
        <v>9250</v>
      </c>
      <c r="B1724" s="239" t="s">
        <v>5262</v>
      </c>
      <c r="C1724" s="239" t="s">
        <v>3762</v>
      </c>
      <c r="D1724" s="239" t="s">
        <v>9251</v>
      </c>
      <c r="E1724" s="239" t="str">
        <f t="shared" si="26"/>
        <v>31</v>
      </c>
      <c r="F1724" s="239" t="s">
        <v>7407</v>
      </c>
    </row>
    <row r="1725" spans="1:6" x14ac:dyDescent="0.25">
      <c r="A1725" s="242" t="s">
        <v>9252</v>
      </c>
      <c r="B1725" s="240" t="s">
        <v>5021</v>
      </c>
      <c r="C1725" s="240" t="s">
        <v>3762</v>
      </c>
      <c r="D1725" s="240" t="s">
        <v>9253</v>
      </c>
      <c r="E1725" s="239" t="str">
        <f t="shared" si="26"/>
        <v>31</v>
      </c>
      <c r="F1725" s="240" t="s">
        <v>7407</v>
      </c>
    </row>
    <row r="1726" spans="1:6" x14ac:dyDescent="0.25">
      <c r="A1726" s="242" t="s">
        <v>9254</v>
      </c>
      <c r="B1726" s="239" t="s">
        <v>4658</v>
      </c>
      <c r="C1726" s="239" t="s">
        <v>3762</v>
      </c>
      <c r="D1726" s="239" t="s">
        <v>9255</v>
      </c>
      <c r="E1726" s="239" t="str">
        <f t="shared" si="26"/>
        <v>31</v>
      </c>
      <c r="F1726" s="239" t="s">
        <v>7407</v>
      </c>
    </row>
    <row r="1727" spans="1:6" x14ac:dyDescent="0.25">
      <c r="A1727" s="242" t="s">
        <v>9256</v>
      </c>
      <c r="B1727" s="240" t="s">
        <v>5304</v>
      </c>
      <c r="C1727" s="240" t="s">
        <v>3762</v>
      </c>
      <c r="D1727" s="240" t="s">
        <v>9257</v>
      </c>
      <c r="E1727" s="239" t="str">
        <f t="shared" si="26"/>
        <v>31</v>
      </c>
      <c r="F1727" s="240" t="s">
        <v>7407</v>
      </c>
    </row>
    <row r="1728" spans="1:6" x14ac:dyDescent="0.25">
      <c r="A1728" s="242" t="s">
        <v>9258</v>
      </c>
      <c r="B1728" s="239" t="s">
        <v>5319</v>
      </c>
      <c r="C1728" s="239" t="s">
        <v>3762</v>
      </c>
      <c r="D1728" s="239" t="s">
        <v>9259</v>
      </c>
      <c r="E1728" s="239" t="str">
        <f t="shared" si="26"/>
        <v>31</v>
      </c>
      <c r="F1728" s="239" t="s">
        <v>7407</v>
      </c>
    </row>
    <row r="1729" spans="1:6" x14ac:dyDescent="0.25">
      <c r="A1729" s="242" t="s">
        <v>9260</v>
      </c>
      <c r="B1729" s="240" t="s">
        <v>5336</v>
      </c>
      <c r="C1729" s="240" t="s">
        <v>3762</v>
      </c>
      <c r="D1729" s="240" t="s">
        <v>9261</v>
      </c>
      <c r="E1729" s="239" t="str">
        <f t="shared" si="26"/>
        <v>31</v>
      </c>
      <c r="F1729" s="240" t="s">
        <v>7407</v>
      </c>
    </row>
    <row r="1730" spans="1:6" x14ac:dyDescent="0.25">
      <c r="A1730" s="242" t="s">
        <v>9262</v>
      </c>
      <c r="B1730" s="239" t="s">
        <v>5352</v>
      </c>
      <c r="C1730" s="239" t="s">
        <v>3762</v>
      </c>
      <c r="D1730" s="239" t="s">
        <v>9263</v>
      </c>
      <c r="E1730" s="239" t="str">
        <f t="shared" si="26"/>
        <v>31</v>
      </c>
      <c r="F1730" s="239" t="s">
        <v>7407</v>
      </c>
    </row>
    <row r="1731" spans="1:6" x14ac:dyDescent="0.25">
      <c r="A1731" s="242" t="s">
        <v>9264</v>
      </c>
      <c r="B1731" s="240" t="s">
        <v>5366</v>
      </c>
      <c r="C1731" s="240" t="s">
        <v>3762</v>
      </c>
      <c r="D1731" s="240" t="s">
        <v>9265</v>
      </c>
      <c r="E1731" s="239" t="str">
        <f t="shared" si="26"/>
        <v>31</v>
      </c>
      <c r="F1731" s="240" t="s">
        <v>7407</v>
      </c>
    </row>
    <row r="1732" spans="1:6" x14ac:dyDescent="0.25">
      <c r="A1732" s="242" t="s">
        <v>9266</v>
      </c>
      <c r="B1732" s="239" t="s">
        <v>5382</v>
      </c>
      <c r="C1732" s="239" t="s">
        <v>3762</v>
      </c>
      <c r="D1732" s="239" t="s">
        <v>9267</v>
      </c>
      <c r="E1732" s="239" t="str">
        <f t="shared" si="26"/>
        <v>31</v>
      </c>
      <c r="F1732" s="239" t="s">
        <v>7407</v>
      </c>
    </row>
    <row r="1733" spans="1:6" x14ac:dyDescent="0.25">
      <c r="A1733" s="242" t="s">
        <v>9268</v>
      </c>
      <c r="B1733" s="240" t="s">
        <v>5278</v>
      </c>
      <c r="C1733" s="240" t="s">
        <v>3762</v>
      </c>
      <c r="D1733" s="240" t="s">
        <v>9269</v>
      </c>
      <c r="E1733" s="239" t="str">
        <f t="shared" si="26"/>
        <v>31</v>
      </c>
      <c r="F1733" s="240" t="s">
        <v>7407</v>
      </c>
    </row>
    <row r="1734" spans="1:6" x14ac:dyDescent="0.25">
      <c r="A1734" s="242" t="s">
        <v>9270</v>
      </c>
      <c r="B1734" s="239" t="s">
        <v>5185</v>
      </c>
      <c r="C1734" s="239" t="s">
        <v>3762</v>
      </c>
      <c r="D1734" s="239" t="s">
        <v>9271</v>
      </c>
      <c r="E1734" s="239" t="str">
        <f t="shared" si="26"/>
        <v>31</v>
      </c>
      <c r="F1734" s="239" t="s">
        <v>7407</v>
      </c>
    </row>
    <row r="1735" spans="1:6" x14ac:dyDescent="0.25">
      <c r="A1735" s="242" t="s">
        <v>9272</v>
      </c>
      <c r="B1735" s="240" t="s">
        <v>5416</v>
      </c>
      <c r="C1735" s="240" t="s">
        <v>3762</v>
      </c>
      <c r="D1735" s="240" t="s">
        <v>9273</v>
      </c>
      <c r="E1735" s="239" t="str">
        <f t="shared" si="26"/>
        <v>31</v>
      </c>
      <c r="F1735" s="240" t="s">
        <v>7407</v>
      </c>
    </row>
    <row r="1736" spans="1:6" x14ac:dyDescent="0.25">
      <c r="A1736" s="242" t="s">
        <v>9274</v>
      </c>
      <c r="B1736" s="239" t="s">
        <v>4667</v>
      </c>
      <c r="C1736" s="239" t="s">
        <v>3762</v>
      </c>
      <c r="D1736" s="239" t="s">
        <v>9275</v>
      </c>
      <c r="E1736" s="239" t="str">
        <f t="shared" si="26"/>
        <v>31</v>
      </c>
      <c r="F1736" s="239" t="s">
        <v>7407</v>
      </c>
    </row>
    <row r="1737" spans="1:6" x14ac:dyDescent="0.25">
      <c r="A1737" s="242" t="s">
        <v>9276</v>
      </c>
      <c r="B1737" s="240" t="s">
        <v>4393</v>
      </c>
      <c r="C1737" s="240" t="s">
        <v>3762</v>
      </c>
      <c r="D1737" s="240" t="s">
        <v>9277</v>
      </c>
      <c r="E1737" s="239" t="str">
        <f t="shared" si="26"/>
        <v>31</v>
      </c>
      <c r="F1737" s="240" t="s">
        <v>7407</v>
      </c>
    </row>
    <row r="1738" spans="1:6" x14ac:dyDescent="0.25">
      <c r="A1738" s="242" t="s">
        <v>9278</v>
      </c>
      <c r="B1738" s="239" t="s">
        <v>4662</v>
      </c>
      <c r="C1738" s="239" t="s">
        <v>3762</v>
      </c>
      <c r="D1738" s="239" t="s">
        <v>9279</v>
      </c>
      <c r="E1738" s="239" t="str">
        <f t="shared" si="26"/>
        <v>31</v>
      </c>
      <c r="F1738" s="239" t="s">
        <v>7407</v>
      </c>
    </row>
    <row r="1739" spans="1:6" x14ac:dyDescent="0.25">
      <c r="A1739" s="242" t="s">
        <v>9280</v>
      </c>
      <c r="B1739" s="240" t="s">
        <v>5464</v>
      </c>
      <c r="C1739" s="240" t="s">
        <v>3762</v>
      </c>
      <c r="D1739" s="240" t="s">
        <v>9281</v>
      </c>
      <c r="E1739" s="239" t="str">
        <f t="shared" si="26"/>
        <v>31</v>
      </c>
      <c r="F1739" s="240" t="s">
        <v>7407</v>
      </c>
    </row>
    <row r="1740" spans="1:6" x14ac:dyDescent="0.25">
      <c r="A1740" s="242" t="s">
        <v>9282</v>
      </c>
      <c r="B1740" s="239" t="s">
        <v>5479</v>
      </c>
      <c r="C1740" s="239" t="s">
        <v>3762</v>
      </c>
      <c r="D1740" s="239" t="s">
        <v>9283</v>
      </c>
      <c r="E1740" s="239" t="str">
        <f t="shared" ref="E1740:E1803" si="27">LEFT(A1740, 2)</f>
        <v>31</v>
      </c>
      <c r="F1740" s="239" t="s">
        <v>7407</v>
      </c>
    </row>
    <row r="1741" spans="1:6" x14ac:dyDescent="0.25">
      <c r="A1741" s="242" t="s">
        <v>9284</v>
      </c>
      <c r="B1741" s="240" t="s">
        <v>5208</v>
      </c>
      <c r="C1741" s="240" t="s">
        <v>3762</v>
      </c>
      <c r="D1741" s="240" t="s">
        <v>9285</v>
      </c>
      <c r="E1741" s="239" t="str">
        <f t="shared" si="27"/>
        <v>31</v>
      </c>
      <c r="F1741" s="240" t="s">
        <v>7407</v>
      </c>
    </row>
    <row r="1742" spans="1:6" x14ac:dyDescent="0.25">
      <c r="A1742" s="242" t="s">
        <v>9286</v>
      </c>
      <c r="B1742" s="239" t="s">
        <v>5327</v>
      </c>
      <c r="C1742" s="239" t="s">
        <v>3762</v>
      </c>
      <c r="D1742" s="239" t="s">
        <v>9287</v>
      </c>
      <c r="E1742" s="239" t="str">
        <f t="shared" si="27"/>
        <v>31</v>
      </c>
      <c r="F1742" s="239" t="s">
        <v>7407</v>
      </c>
    </row>
    <row r="1743" spans="1:6" x14ac:dyDescent="0.25">
      <c r="A1743" s="242" t="s">
        <v>9288</v>
      </c>
      <c r="B1743" s="240" t="s">
        <v>5501</v>
      </c>
      <c r="C1743" s="240" t="s">
        <v>3762</v>
      </c>
      <c r="D1743" s="240" t="s">
        <v>9289</v>
      </c>
      <c r="E1743" s="239" t="str">
        <f t="shared" si="27"/>
        <v>31</v>
      </c>
      <c r="F1743" s="240" t="s">
        <v>7407</v>
      </c>
    </row>
    <row r="1744" spans="1:6" x14ac:dyDescent="0.25">
      <c r="A1744" s="242" t="s">
        <v>9290</v>
      </c>
      <c r="B1744" s="239" t="s">
        <v>5512</v>
      </c>
      <c r="C1744" s="239" t="s">
        <v>3762</v>
      </c>
      <c r="D1744" s="239" t="s">
        <v>9291</v>
      </c>
      <c r="E1744" s="239" t="str">
        <f t="shared" si="27"/>
        <v>31</v>
      </c>
      <c r="F1744" s="239" t="s">
        <v>7407</v>
      </c>
    </row>
    <row r="1745" spans="1:6" x14ac:dyDescent="0.25">
      <c r="A1745" s="242" t="s">
        <v>9292</v>
      </c>
      <c r="B1745" s="240" t="s">
        <v>5524</v>
      </c>
      <c r="C1745" s="240" t="s">
        <v>3762</v>
      </c>
      <c r="D1745" s="240" t="s">
        <v>9293</v>
      </c>
      <c r="E1745" s="239" t="str">
        <f t="shared" si="27"/>
        <v>31</v>
      </c>
      <c r="F1745" s="240" t="s">
        <v>7407</v>
      </c>
    </row>
    <row r="1746" spans="1:6" x14ac:dyDescent="0.25">
      <c r="A1746" s="242" t="s">
        <v>9294</v>
      </c>
      <c r="B1746" s="239" t="s">
        <v>5532</v>
      </c>
      <c r="C1746" s="239" t="s">
        <v>3762</v>
      </c>
      <c r="D1746" s="239" t="s">
        <v>9295</v>
      </c>
      <c r="E1746" s="239" t="str">
        <f t="shared" si="27"/>
        <v>31</v>
      </c>
      <c r="F1746" s="239" t="s">
        <v>7407</v>
      </c>
    </row>
    <row r="1747" spans="1:6" x14ac:dyDescent="0.25">
      <c r="A1747" s="242" t="s">
        <v>9296</v>
      </c>
      <c r="B1747" s="240" t="s">
        <v>4420</v>
      </c>
      <c r="C1747" s="240" t="s">
        <v>3762</v>
      </c>
      <c r="D1747" s="240" t="s">
        <v>9297</v>
      </c>
      <c r="E1747" s="239" t="str">
        <f t="shared" si="27"/>
        <v>31</v>
      </c>
      <c r="F1747" s="240" t="s">
        <v>7407</v>
      </c>
    </row>
    <row r="1748" spans="1:6" x14ac:dyDescent="0.25">
      <c r="A1748" s="242" t="s">
        <v>9298</v>
      </c>
      <c r="B1748" s="239" t="s">
        <v>4686</v>
      </c>
      <c r="C1748" s="239" t="s">
        <v>3762</v>
      </c>
      <c r="D1748" s="239" t="s">
        <v>9299</v>
      </c>
      <c r="E1748" s="239" t="str">
        <f t="shared" si="27"/>
        <v>31</v>
      </c>
      <c r="F1748" s="239" t="s">
        <v>7407</v>
      </c>
    </row>
    <row r="1749" spans="1:6" x14ac:dyDescent="0.25">
      <c r="A1749" s="242" t="s">
        <v>9300</v>
      </c>
      <c r="B1749" s="240" t="s">
        <v>4999</v>
      </c>
      <c r="C1749" s="240" t="s">
        <v>3762</v>
      </c>
      <c r="D1749" s="240" t="s">
        <v>9301</v>
      </c>
      <c r="E1749" s="239" t="str">
        <f t="shared" si="27"/>
        <v>31</v>
      </c>
      <c r="F1749" s="240" t="s">
        <v>7407</v>
      </c>
    </row>
    <row r="1750" spans="1:6" x14ac:dyDescent="0.25">
      <c r="A1750" s="242" t="s">
        <v>9302</v>
      </c>
      <c r="B1750" s="239" t="s">
        <v>5562</v>
      </c>
      <c r="C1750" s="239" t="s">
        <v>3762</v>
      </c>
      <c r="D1750" s="239" t="s">
        <v>9303</v>
      </c>
      <c r="E1750" s="239" t="str">
        <f t="shared" si="27"/>
        <v>31</v>
      </c>
      <c r="F1750" s="239" t="s">
        <v>7407</v>
      </c>
    </row>
    <row r="1751" spans="1:6" x14ac:dyDescent="0.25">
      <c r="A1751" s="242" t="s">
        <v>9304</v>
      </c>
      <c r="B1751" s="240" t="s">
        <v>5570</v>
      </c>
      <c r="C1751" s="240" t="s">
        <v>3762</v>
      </c>
      <c r="D1751" s="240" t="s">
        <v>9305</v>
      </c>
      <c r="E1751" s="239" t="str">
        <f t="shared" si="27"/>
        <v>31</v>
      </c>
      <c r="F1751" s="240" t="s">
        <v>7407</v>
      </c>
    </row>
    <row r="1752" spans="1:6" x14ac:dyDescent="0.25">
      <c r="A1752" s="242" t="s">
        <v>9306</v>
      </c>
      <c r="B1752" s="239" t="s">
        <v>5578</v>
      </c>
      <c r="C1752" s="239" t="s">
        <v>3762</v>
      </c>
      <c r="D1752" s="239" t="s">
        <v>9307</v>
      </c>
      <c r="E1752" s="239" t="str">
        <f t="shared" si="27"/>
        <v>31</v>
      </c>
      <c r="F1752" s="239" t="s">
        <v>7407</v>
      </c>
    </row>
    <row r="1753" spans="1:6" x14ac:dyDescent="0.25">
      <c r="A1753" s="242" t="s">
        <v>9308</v>
      </c>
      <c r="B1753" s="240" t="s">
        <v>4820</v>
      </c>
      <c r="C1753" s="240" t="s">
        <v>3762</v>
      </c>
      <c r="D1753" s="240" t="s">
        <v>9309</v>
      </c>
      <c r="E1753" s="239" t="str">
        <f t="shared" si="27"/>
        <v>31</v>
      </c>
      <c r="F1753" s="240" t="s">
        <v>7407</v>
      </c>
    </row>
    <row r="1754" spans="1:6" x14ac:dyDescent="0.25">
      <c r="A1754" s="242" t="s">
        <v>9310</v>
      </c>
      <c r="B1754" s="239" t="s">
        <v>4990</v>
      </c>
      <c r="C1754" s="239" t="s">
        <v>3762</v>
      </c>
      <c r="D1754" s="239" t="s">
        <v>9311</v>
      </c>
      <c r="E1754" s="239" t="str">
        <f t="shared" si="27"/>
        <v>31</v>
      </c>
      <c r="F1754" s="239" t="s">
        <v>7407</v>
      </c>
    </row>
    <row r="1755" spans="1:6" x14ac:dyDescent="0.25">
      <c r="A1755" s="242" t="s">
        <v>9312</v>
      </c>
      <c r="B1755" s="240" t="s">
        <v>4021</v>
      </c>
      <c r="C1755" s="240" t="s">
        <v>3762</v>
      </c>
      <c r="D1755" s="240" t="s">
        <v>9313</v>
      </c>
      <c r="E1755" s="239" t="str">
        <f t="shared" si="27"/>
        <v>31</v>
      </c>
      <c r="F1755" s="240" t="s">
        <v>7407</v>
      </c>
    </row>
    <row r="1756" spans="1:6" x14ac:dyDescent="0.25">
      <c r="A1756" s="242" t="s">
        <v>9314</v>
      </c>
      <c r="B1756" s="239" t="s">
        <v>4690</v>
      </c>
      <c r="C1756" s="239" t="s">
        <v>3762</v>
      </c>
      <c r="D1756" s="239" t="s">
        <v>9315</v>
      </c>
      <c r="E1756" s="239" t="str">
        <f t="shared" si="27"/>
        <v>31</v>
      </c>
      <c r="F1756" s="239" t="s">
        <v>7407</v>
      </c>
    </row>
    <row r="1757" spans="1:6" x14ac:dyDescent="0.25">
      <c r="A1757" s="242" t="s">
        <v>9316</v>
      </c>
      <c r="B1757" s="240" t="s">
        <v>5150</v>
      </c>
      <c r="C1757" s="240" t="s">
        <v>3762</v>
      </c>
      <c r="D1757" s="240" t="s">
        <v>9317</v>
      </c>
      <c r="E1757" s="239" t="str">
        <f t="shared" si="27"/>
        <v>31</v>
      </c>
      <c r="F1757" s="240" t="s">
        <v>7407</v>
      </c>
    </row>
    <row r="1758" spans="1:6" x14ac:dyDescent="0.25">
      <c r="A1758" s="242" t="s">
        <v>9318</v>
      </c>
      <c r="B1758" s="239" t="s">
        <v>4840</v>
      </c>
      <c r="C1758" s="239" t="s">
        <v>3762</v>
      </c>
      <c r="D1758" s="239" t="s">
        <v>9319</v>
      </c>
      <c r="E1758" s="239" t="str">
        <f t="shared" si="27"/>
        <v>31</v>
      </c>
      <c r="F1758" s="239" t="s">
        <v>7407</v>
      </c>
    </row>
    <row r="1759" spans="1:6" x14ac:dyDescent="0.25">
      <c r="A1759" s="242" t="s">
        <v>9320</v>
      </c>
      <c r="B1759" s="240" t="s">
        <v>4373</v>
      </c>
      <c r="C1759" s="240" t="s">
        <v>3762</v>
      </c>
      <c r="D1759" s="240" t="s">
        <v>9321</v>
      </c>
      <c r="E1759" s="239" t="str">
        <f t="shared" si="27"/>
        <v>31</v>
      </c>
      <c r="F1759" s="240" t="s">
        <v>7407</v>
      </c>
    </row>
    <row r="1760" spans="1:6" x14ac:dyDescent="0.25">
      <c r="A1760" s="242" t="s">
        <v>9322</v>
      </c>
      <c r="B1760" s="239" t="s">
        <v>3839</v>
      </c>
      <c r="C1760" s="239" t="s">
        <v>3772</v>
      </c>
      <c r="D1760" s="239" t="s">
        <v>9323</v>
      </c>
      <c r="E1760" s="239" t="str">
        <f t="shared" si="27"/>
        <v>32</v>
      </c>
      <c r="F1760" s="239" t="s">
        <v>6424</v>
      </c>
    </row>
    <row r="1761" spans="1:6" x14ac:dyDescent="0.25">
      <c r="A1761" s="242" t="s">
        <v>9324</v>
      </c>
      <c r="B1761" s="240" t="s">
        <v>3879</v>
      </c>
      <c r="C1761" s="240" t="s">
        <v>3772</v>
      </c>
      <c r="D1761" s="240" t="s">
        <v>9325</v>
      </c>
      <c r="E1761" s="239" t="str">
        <f t="shared" si="27"/>
        <v>32</v>
      </c>
      <c r="F1761" s="240" t="s">
        <v>6424</v>
      </c>
    </row>
    <row r="1762" spans="1:6" x14ac:dyDescent="0.25">
      <c r="A1762" s="242" t="s">
        <v>9326</v>
      </c>
      <c r="B1762" s="239" t="s">
        <v>3924</v>
      </c>
      <c r="C1762" s="239" t="s">
        <v>3772</v>
      </c>
      <c r="D1762" s="239" t="s">
        <v>9327</v>
      </c>
      <c r="E1762" s="239" t="str">
        <f t="shared" si="27"/>
        <v>32</v>
      </c>
      <c r="F1762" s="239" t="s">
        <v>6424</v>
      </c>
    </row>
    <row r="1763" spans="1:6" x14ac:dyDescent="0.25">
      <c r="A1763" s="242" t="s">
        <v>9328</v>
      </c>
      <c r="B1763" s="240" t="s">
        <v>3969</v>
      </c>
      <c r="C1763" s="240" t="s">
        <v>3772</v>
      </c>
      <c r="D1763" s="240" t="s">
        <v>9329</v>
      </c>
      <c r="E1763" s="239" t="str">
        <f t="shared" si="27"/>
        <v>32</v>
      </c>
      <c r="F1763" s="240" t="s">
        <v>6424</v>
      </c>
    </row>
    <row r="1764" spans="1:6" x14ac:dyDescent="0.25">
      <c r="A1764" s="242" t="s">
        <v>9330</v>
      </c>
      <c r="B1764" s="239" t="s">
        <v>4011</v>
      </c>
      <c r="C1764" s="239" t="s">
        <v>3772</v>
      </c>
      <c r="D1764" s="239" t="s">
        <v>9331</v>
      </c>
      <c r="E1764" s="239" t="str">
        <f t="shared" si="27"/>
        <v>32</v>
      </c>
      <c r="F1764" s="239" t="s">
        <v>6424</v>
      </c>
    </row>
    <row r="1765" spans="1:6" x14ac:dyDescent="0.25">
      <c r="A1765" s="242" t="s">
        <v>9332</v>
      </c>
      <c r="B1765" s="240" t="s">
        <v>4051</v>
      </c>
      <c r="C1765" s="240" t="s">
        <v>3772</v>
      </c>
      <c r="D1765" s="240" t="s">
        <v>9333</v>
      </c>
      <c r="E1765" s="239" t="str">
        <f t="shared" si="27"/>
        <v>32</v>
      </c>
      <c r="F1765" s="240" t="s">
        <v>6424</v>
      </c>
    </row>
    <row r="1766" spans="1:6" x14ac:dyDescent="0.25">
      <c r="A1766" s="242" t="s">
        <v>9334</v>
      </c>
      <c r="B1766" s="239" t="s">
        <v>4085</v>
      </c>
      <c r="C1766" s="239" t="s">
        <v>3772</v>
      </c>
      <c r="D1766" s="239" t="s">
        <v>9335</v>
      </c>
      <c r="E1766" s="239" t="str">
        <f t="shared" si="27"/>
        <v>32</v>
      </c>
      <c r="F1766" s="239" t="s">
        <v>6424</v>
      </c>
    </row>
    <row r="1767" spans="1:6" x14ac:dyDescent="0.25">
      <c r="A1767" s="242" t="s">
        <v>9336</v>
      </c>
      <c r="B1767" s="240" t="s">
        <v>4116</v>
      </c>
      <c r="C1767" s="240" t="s">
        <v>3772</v>
      </c>
      <c r="D1767" s="240" t="s">
        <v>9337</v>
      </c>
      <c r="E1767" s="239" t="str">
        <f t="shared" si="27"/>
        <v>32</v>
      </c>
      <c r="F1767" s="240" t="s">
        <v>6424</v>
      </c>
    </row>
    <row r="1768" spans="1:6" x14ac:dyDescent="0.25">
      <c r="A1768" s="242" t="s">
        <v>9338</v>
      </c>
      <c r="B1768" s="239" t="s">
        <v>4111</v>
      </c>
      <c r="C1768" s="239" t="s">
        <v>3772</v>
      </c>
      <c r="D1768" s="239" t="s">
        <v>9339</v>
      </c>
      <c r="E1768" s="239" t="str">
        <f t="shared" si="27"/>
        <v>32</v>
      </c>
      <c r="F1768" s="239" t="s">
        <v>6424</v>
      </c>
    </row>
    <row r="1769" spans="1:6" x14ac:dyDescent="0.25">
      <c r="A1769" s="242" t="s">
        <v>9340</v>
      </c>
      <c r="B1769" s="240" t="s">
        <v>4188</v>
      </c>
      <c r="C1769" s="240" t="s">
        <v>3772</v>
      </c>
      <c r="D1769" s="240" t="s">
        <v>9341</v>
      </c>
      <c r="E1769" s="239" t="str">
        <f t="shared" si="27"/>
        <v>32</v>
      </c>
      <c r="F1769" s="240" t="s">
        <v>6424</v>
      </c>
    </row>
    <row r="1770" spans="1:6" x14ac:dyDescent="0.25">
      <c r="A1770" s="242" t="s">
        <v>9342</v>
      </c>
      <c r="B1770" s="239" t="s">
        <v>4221</v>
      </c>
      <c r="C1770" s="239" t="s">
        <v>3772</v>
      </c>
      <c r="D1770" s="239" t="s">
        <v>9343</v>
      </c>
      <c r="E1770" s="239" t="str">
        <f t="shared" si="27"/>
        <v>32</v>
      </c>
      <c r="F1770" s="239" t="s">
        <v>6424</v>
      </c>
    </row>
    <row r="1771" spans="1:6" x14ac:dyDescent="0.25">
      <c r="A1771" s="242" t="s">
        <v>9344</v>
      </c>
      <c r="B1771" s="240" t="s">
        <v>4251</v>
      </c>
      <c r="C1771" s="240" t="s">
        <v>3772</v>
      </c>
      <c r="D1771" s="240" t="s">
        <v>9345</v>
      </c>
      <c r="E1771" s="239" t="str">
        <f t="shared" si="27"/>
        <v>32</v>
      </c>
      <c r="F1771" s="240" t="s">
        <v>6424</v>
      </c>
    </row>
    <row r="1772" spans="1:6" x14ac:dyDescent="0.25">
      <c r="A1772" s="242" t="s">
        <v>9346</v>
      </c>
      <c r="B1772" s="239" t="s">
        <v>4278</v>
      </c>
      <c r="C1772" s="239" t="s">
        <v>3772</v>
      </c>
      <c r="D1772" s="239" t="s">
        <v>9347</v>
      </c>
      <c r="E1772" s="239" t="str">
        <f t="shared" si="27"/>
        <v>32</v>
      </c>
      <c r="F1772" s="239" t="s">
        <v>6424</v>
      </c>
    </row>
    <row r="1773" spans="1:6" x14ac:dyDescent="0.25">
      <c r="A1773" s="242" t="s">
        <v>9348</v>
      </c>
      <c r="B1773" s="240" t="s">
        <v>4312</v>
      </c>
      <c r="C1773" s="240" t="s">
        <v>3772</v>
      </c>
      <c r="D1773" s="240" t="s">
        <v>9349</v>
      </c>
      <c r="E1773" s="239" t="str">
        <f t="shared" si="27"/>
        <v>32</v>
      </c>
      <c r="F1773" s="240" t="s">
        <v>6424</v>
      </c>
    </row>
    <row r="1774" spans="1:6" x14ac:dyDescent="0.25">
      <c r="A1774" s="242" t="s">
        <v>9350</v>
      </c>
      <c r="B1774" s="239" t="s">
        <v>4343</v>
      </c>
      <c r="C1774" s="239" t="s">
        <v>3772</v>
      </c>
      <c r="D1774" s="239" t="s">
        <v>9351</v>
      </c>
      <c r="E1774" s="239" t="str">
        <f t="shared" si="27"/>
        <v>32</v>
      </c>
      <c r="F1774" s="239" t="s">
        <v>6424</v>
      </c>
    </row>
    <row r="1775" spans="1:6" x14ac:dyDescent="0.25">
      <c r="A1775" s="242" t="s">
        <v>9352</v>
      </c>
      <c r="B1775" s="240" t="s">
        <v>4380</v>
      </c>
      <c r="C1775" s="240" t="s">
        <v>3772</v>
      </c>
      <c r="D1775" s="240" t="s">
        <v>9353</v>
      </c>
      <c r="E1775" s="239" t="str">
        <f t="shared" si="27"/>
        <v>32</v>
      </c>
      <c r="F1775" s="240" t="s">
        <v>6424</v>
      </c>
    </row>
    <row r="1776" spans="1:6" x14ac:dyDescent="0.25">
      <c r="A1776" s="242" t="s">
        <v>9354</v>
      </c>
      <c r="B1776" s="239" t="s">
        <v>4405</v>
      </c>
      <c r="C1776" s="239" t="s">
        <v>3772</v>
      </c>
      <c r="D1776" s="239" t="s">
        <v>9355</v>
      </c>
      <c r="E1776" s="239" t="str">
        <f t="shared" si="27"/>
        <v>32</v>
      </c>
      <c r="F1776" s="239" t="s">
        <v>6424</v>
      </c>
    </row>
    <row r="1777" spans="1:6" x14ac:dyDescent="0.25">
      <c r="A1777" s="242" t="s">
        <v>9356</v>
      </c>
      <c r="B1777" s="240" t="s">
        <v>3840</v>
      </c>
      <c r="C1777" s="240" t="s">
        <v>3764</v>
      </c>
      <c r="D1777" s="240" t="s">
        <v>9357</v>
      </c>
      <c r="E1777" s="239" t="str">
        <f t="shared" si="27"/>
        <v>33</v>
      </c>
      <c r="F1777" s="239" t="s">
        <v>6424</v>
      </c>
    </row>
    <row r="1778" spans="1:6" x14ac:dyDescent="0.25">
      <c r="A1778" s="242" t="s">
        <v>9358</v>
      </c>
      <c r="B1778" s="239" t="s">
        <v>3880</v>
      </c>
      <c r="C1778" s="239" t="s">
        <v>3764</v>
      </c>
      <c r="D1778" s="239" t="s">
        <v>9359</v>
      </c>
      <c r="E1778" s="239" t="str">
        <f t="shared" si="27"/>
        <v>33</v>
      </c>
      <c r="F1778" s="239" t="s">
        <v>6424</v>
      </c>
    </row>
    <row r="1779" spans="1:6" x14ac:dyDescent="0.25">
      <c r="A1779" s="242" t="s">
        <v>9360</v>
      </c>
      <c r="B1779" s="240" t="s">
        <v>3925</v>
      </c>
      <c r="C1779" s="240" t="s">
        <v>3764</v>
      </c>
      <c r="D1779" s="240" t="s">
        <v>9361</v>
      </c>
      <c r="E1779" s="239" t="str">
        <f t="shared" si="27"/>
        <v>33</v>
      </c>
      <c r="F1779" s="239" t="s">
        <v>6424</v>
      </c>
    </row>
    <row r="1780" spans="1:6" x14ac:dyDescent="0.25">
      <c r="A1780" s="242" t="s">
        <v>9362</v>
      </c>
      <c r="B1780" s="239" t="s">
        <v>3970</v>
      </c>
      <c r="C1780" s="239" t="s">
        <v>3764</v>
      </c>
      <c r="D1780" s="239" t="s">
        <v>9363</v>
      </c>
      <c r="E1780" s="239" t="str">
        <f t="shared" si="27"/>
        <v>33</v>
      </c>
      <c r="F1780" s="239" t="s">
        <v>6424</v>
      </c>
    </row>
    <row r="1781" spans="1:6" x14ac:dyDescent="0.25">
      <c r="A1781" s="242" t="s">
        <v>9364</v>
      </c>
      <c r="B1781" s="240" t="s">
        <v>4012</v>
      </c>
      <c r="C1781" s="240" t="s">
        <v>3764</v>
      </c>
      <c r="D1781" s="240" t="s">
        <v>9365</v>
      </c>
      <c r="E1781" s="239" t="str">
        <f t="shared" si="27"/>
        <v>33</v>
      </c>
      <c r="F1781" s="239" t="s">
        <v>6424</v>
      </c>
    </row>
    <row r="1782" spans="1:6" x14ac:dyDescent="0.25">
      <c r="A1782" s="242" t="s">
        <v>9366</v>
      </c>
      <c r="B1782" s="239" t="s">
        <v>4052</v>
      </c>
      <c r="C1782" s="239" t="s">
        <v>3764</v>
      </c>
      <c r="D1782" s="239" t="s">
        <v>9367</v>
      </c>
      <c r="E1782" s="239" t="str">
        <f t="shared" si="27"/>
        <v>33</v>
      </c>
      <c r="F1782" s="239" t="s">
        <v>6424</v>
      </c>
    </row>
    <row r="1783" spans="1:6" x14ac:dyDescent="0.25">
      <c r="A1783" s="242" t="s">
        <v>9368</v>
      </c>
      <c r="B1783" s="240" t="s">
        <v>4086</v>
      </c>
      <c r="C1783" s="240" t="s">
        <v>3764</v>
      </c>
      <c r="D1783" s="240" t="s">
        <v>9369</v>
      </c>
      <c r="E1783" s="239" t="str">
        <f t="shared" si="27"/>
        <v>33</v>
      </c>
      <c r="F1783" s="239" t="s">
        <v>6424</v>
      </c>
    </row>
    <row r="1784" spans="1:6" x14ac:dyDescent="0.25">
      <c r="A1784" s="242" t="s">
        <v>9370</v>
      </c>
      <c r="B1784" s="239" t="s">
        <v>4117</v>
      </c>
      <c r="C1784" s="239" t="s">
        <v>3764</v>
      </c>
      <c r="D1784" s="239" t="s">
        <v>9371</v>
      </c>
      <c r="E1784" s="239" t="str">
        <f t="shared" si="27"/>
        <v>33</v>
      </c>
      <c r="F1784" s="239" t="s">
        <v>6424</v>
      </c>
    </row>
    <row r="1785" spans="1:6" x14ac:dyDescent="0.25">
      <c r="A1785" s="242" t="s">
        <v>9372</v>
      </c>
      <c r="B1785" s="240" t="s">
        <v>4155</v>
      </c>
      <c r="C1785" s="240" t="s">
        <v>3764</v>
      </c>
      <c r="D1785" s="240" t="s">
        <v>9373</v>
      </c>
      <c r="E1785" s="239" t="str">
        <f t="shared" si="27"/>
        <v>33</v>
      </c>
      <c r="F1785" s="239" t="s">
        <v>6424</v>
      </c>
    </row>
    <row r="1786" spans="1:6" x14ac:dyDescent="0.25">
      <c r="A1786" s="242" t="s">
        <v>9374</v>
      </c>
      <c r="B1786" s="239" t="s">
        <v>4189</v>
      </c>
      <c r="C1786" s="239" t="s">
        <v>3764</v>
      </c>
      <c r="D1786" s="239" t="s">
        <v>9375</v>
      </c>
      <c r="E1786" s="239" t="str">
        <f t="shared" si="27"/>
        <v>33</v>
      </c>
      <c r="F1786" s="239" t="s">
        <v>6424</v>
      </c>
    </row>
    <row r="1787" spans="1:6" x14ac:dyDescent="0.25">
      <c r="A1787" s="242" t="s">
        <v>9376</v>
      </c>
      <c r="B1787" s="240" t="s">
        <v>3841</v>
      </c>
      <c r="C1787" s="240" t="s">
        <v>3766</v>
      </c>
      <c r="D1787" s="240" t="s">
        <v>9377</v>
      </c>
      <c r="E1787" s="239" t="str">
        <f t="shared" si="27"/>
        <v>34</v>
      </c>
      <c r="F1787" s="240" t="s">
        <v>9378</v>
      </c>
    </row>
    <row r="1788" spans="1:6" x14ac:dyDescent="0.25">
      <c r="A1788" s="242" t="s">
        <v>9379</v>
      </c>
      <c r="B1788" s="239" t="s">
        <v>3881</v>
      </c>
      <c r="C1788" s="239" t="s">
        <v>3766</v>
      </c>
      <c r="D1788" s="239" t="s">
        <v>9380</v>
      </c>
      <c r="E1788" s="239" t="str">
        <f t="shared" si="27"/>
        <v>34</v>
      </c>
      <c r="F1788" s="239" t="s">
        <v>9378</v>
      </c>
    </row>
    <row r="1789" spans="1:6" x14ac:dyDescent="0.25">
      <c r="A1789" s="242" t="s">
        <v>9381</v>
      </c>
      <c r="B1789" s="240" t="s">
        <v>3926</v>
      </c>
      <c r="C1789" s="240" t="s">
        <v>3766</v>
      </c>
      <c r="D1789" s="240" t="s">
        <v>9382</v>
      </c>
      <c r="E1789" s="239" t="str">
        <f t="shared" si="27"/>
        <v>34</v>
      </c>
      <c r="F1789" s="240" t="s">
        <v>9378</v>
      </c>
    </row>
    <row r="1790" spans="1:6" x14ac:dyDescent="0.25">
      <c r="A1790" s="242" t="s">
        <v>9383</v>
      </c>
      <c r="B1790" s="239" t="s">
        <v>3971</v>
      </c>
      <c r="C1790" s="239" t="s">
        <v>3766</v>
      </c>
      <c r="D1790" s="239" t="s">
        <v>9384</v>
      </c>
      <c r="E1790" s="239" t="str">
        <f t="shared" si="27"/>
        <v>34</v>
      </c>
      <c r="F1790" s="239" t="s">
        <v>9378</v>
      </c>
    </row>
    <row r="1791" spans="1:6" x14ac:dyDescent="0.25">
      <c r="A1791" s="242" t="s">
        <v>9385</v>
      </c>
      <c r="B1791" s="240" t="s">
        <v>4013</v>
      </c>
      <c r="C1791" s="240" t="s">
        <v>3766</v>
      </c>
      <c r="D1791" s="240" t="s">
        <v>9386</v>
      </c>
      <c r="E1791" s="239" t="str">
        <f t="shared" si="27"/>
        <v>34</v>
      </c>
      <c r="F1791" s="240" t="s">
        <v>9378</v>
      </c>
    </row>
    <row r="1792" spans="1:6" x14ac:dyDescent="0.25">
      <c r="A1792" s="242" t="s">
        <v>9387</v>
      </c>
      <c r="B1792" s="239" t="s">
        <v>3917</v>
      </c>
      <c r="C1792" s="239" t="s">
        <v>3766</v>
      </c>
      <c r="D1792" s="239" t="s">
        <v>9388</v>
      </c>
      <c r="E1792" s="239" t="str">
        <f t="shared" si="27"/>
        <v>34</v>
      </c>
      <c r="F1792" s="239" t="s">
        <v>9378</v>
      </c>
    </row>
    <row r="1793" spans="1:6" x14ac:dyDescent="0.25">
      <c r="A1793" s="242" t="s">
        <v>9389</v>
      </c>
      <c r="B1793" s="240" t="s">
        <v>4008</v>
      </c>
      <c r="C1793" s="240" t="s">
        <v>3766</v>
      </c>
      <c r="D1793" s="240" t="s">
        <v>9390</v>
      </c>
      <c r="E1793" s="239" t="str">
        <f t="shared" si="27"/>
        <v>34</v>
      </c>
      <c r="F1793" s="240" t="s">
        <v>9378</v>
      </c>
    </row>
    <row r="1794" spans="1:6" x14ac:dyDescent="0.25">
      <c r="A1794" s="242" t="s">
        <v>9391</v>
      </c>
      <c r="B1794" s="239" t="s">
        <v>4118</v>
      </c>
      <c r="C1794" s="239" t="s">
        <v>3766</v>
      </c>
      <c r="D1794" s="239" t="s">
        <v>9392</v>
      </c>
      <c r="E1794" s="239" t="str">
        <f t="shared" si="27"/>
        <v>34</v>
      </c>
      <c r="F1794" s="239" t="s">
        <v>9378</v>
      </c>
    </row>
    <row r="1795" spans="1:6" x14ac:dyDescent="0.25">
      <c r="A1795" s="242" t="s">
        <v>9393</v>
      </c>
      <c r="B1795" s="240" t="s">
        <v>4156</v>
      </c>
      <c r="C1795" s="240" t="s">
        <v>3766</v>
      </c>
      <c r="D1795" s="240" t="s">
        <v>9394</v>
      </c>
      <c r="E1795" s="239" t="str">
        <f t="shared" si="27"/>
        <v>34</v>
      </c>
      <c r="F1795" s="240" t="s">
        <v>9378</v>
      </c>
    </row>
    <row r="1796" spans="1:6" x14ac:dyDescent="0.25">
      <c r="A1796" s="242" t="s">
        <v>9395</v>
      </c>
      <c r="B1796" s="239" t="s">
        <v>4190</v>
      </c>
      <c r="C1796" s="239" t="s">
        <v>3766</v>
      </c>
      <c r="D1796" s="239" t="s">
        <v>9396</v>
      </c>
      <c r="E1796" s="239" t="str">
        <f t="shared" si="27"/>
        <v>34</v>
      </c>
      <c r="F1796" s="239" t="s">
        <v>9378</v>
      </c>
    </row>
    <row r="1797" spans="1:6" x14ac:dyDescent="0.25">
      <c r="A1797" s="242" t="s">
        <v>9397</v>
      </c>
      <c r="B1797" s="240" t="s">
        <v>4222</v>
      </c>
      <c r="C1797" s="240" t="s">
        <v>3766</v>
      </c>
      <c r="D1797" s="240" t="s">
        <v>9398</v>
      </c>
      <c r="E1797" s="239" t="str">
        <f t="shared" si="27"/>
        <v>34</v>
      </c>
      <c r="F1797" s="240" t="s">
        <v>9378</v>
      </c>
    </row>
    <row r="1798" spans="1:6" x14ac:dyDescent="0.25">
      <c r="A1798" s="242" t="s">
        <v>9399</v>
      </c>
      <c r="B1798" s="239" t="s">
        <v>4150</v>
      </c>
      <c r="C1798" s="239" t="s">
        <v>3766</v>
      </c>
      <c r="D1798" s="239" t="s">
        <v>9400</v>
      </c>
      <c r="E1798" s="239" t="str">
        <f t="shared" si="27"/>
        <v>34</v>
      </c>
      <c r="F1798" s="239" t="s">
        <v>9378</v>
      </c>
    </row>
    <row r="1799" spans="1:6" x14ac:dyDescent="0.25">
      <c r="A1799" s="242" t="s">
        <v>9401</v>
      </c>
      <c r="B1799" s="240" t="s">
        <v>4279</v>
      </c>
      <c r="C1799" s="240" t="s">
        <v>3766</v>
      </c>
      <c r="D1799" s="240" t="s">
        <v>9402</v>
      </c>
      <c r="E1799" s="239" t="str">
        <f t="shared" si="27"/>
        <v>34</v>
      </c>
      <c r="F1799" s="240" t="s">
        <v>9378</v>
      </c>
    </row>
    <row r="1800" spans="1:6" x14ac:dyDescent="0.25">
      <c r="A1800" s="242" t="s">
        <v>9403</v>
      </c>
      <c r="B1800" s="239" t="s">
        <v>4313</v>
      </c>
      <c r="C1800" s="239" t="s">
        <v>3766</v>
      </c>
      <c r="D1800" s="239" t="s">
        <v>9404</v>
      </c>
      <c r="E1800" s="239" t="str">
        <f t="shared" si="27"/>
        <v>34</v>
      </c>
      <c r="F1800" s="239" t="s">
        <v>9378</v>
      </c>
    </row>
    <row r="1801" spans="1:6" x14ac:dyDescent="0.25">
      <c r="A1801" s="242" t="s">
        <v>9405</v>
      </c>
      <c r="B1801" s="240" t="s">
        <v>4344</v>
      </c>
      <c r="C1801" s="240" t="s">
        <v>3766</v>
      </c>
      <c r="D1801" s="240" t="s">
        <v>9406</v>
      </c>
      <c r="E1801" s="239" t="str">
        <f t="shared" si="27"/>
        <v>34</v>
      </c>
      <c r="F1801" s="240" t="s">
        <v>9378</v>
      </c>
    </row>
    <row r="1802" spans="1:6" x14ac:dyDescent="0.25">
      <c r="A1802" s="242" t="s">
        <v>9407</v>
      </c>
      <c r="B1802" s="239" t="s">
        <v>4381</v>
      </c>
      <c r="C1802" s="239" t="s">
        <v>3766</v>
      </c>
      <c r="D1802" s="239" t="s">
        <v>9408</v>
      </c>
      <c r="E1802" s="239" t="str">
        <f t="shared" si="27"/>
        <v>34</v>
      </c>
      <c r="F1802" s="239" t="s">
        <v>9378</v>
      </c>
    </row>
    <row r="1803" spans="1:6" x14ac:dyDescent="0.25">
      <c r="A1803" s="242" t="s">
        <v>9409</v>
      </c>
      <c r="B1803" s="240" t="s">
        <v>4406</v>
      </c>
      <c r="C1803" s="240" t="s">
        <v>3766</v>
      </c>
      <c r="D1803" s="240" t="s">
        <v>9410</v>
      </c>
      <c r="E1803" s="239" t="str">
        <f t="shared" si="27"/>
        <v>34</v>
      </c>
      <c r="F1803" s="240" t="s">
        <v>9378</v>
      </c>
    </row>
    <row r="1804" spans="1:6" x14ac:dyDescent="0.25">
      <c r="A1804" s="242" t="s">
        <v>9411</v>
      </c>
      <c r="B1804" s="239" t="s">
        <v>4272</v>
      </c>
      <c r="C1804" s="239" t="s">
        <v>3766</v>
      </c>
      <c r="D1804" s="239" t="s">
        <v>9412</v>
      </c>
      <c r="E1804" s="239" t="str">
        <f t="shared" ref="E1804:E1867" si="28">LEFT(A1804, 2)</f>
        <v>34</v>
      </c>
      <c r="F1804" s="239" t="s">
        <v>9378</v>
      </c>
    </row>
    <row r="1805" spans="1:6" x14ac:dyDescent="0.25">
      <c r="A1805" s="242" t="s">
        <v>9413</v>
      </c>
      <c r="B1805" s="240" t="s">
        <v>3907</v>
      </c>
      <c r="C1805" s="240" t="s">
        <v>3766</v>
      </c>
      <c r="D1805" s="240" t="s">
        <v>9414</v>
      </c>
      <c r="E1805" s="239" t="str">
        <f t="shared" si="28"/>
        <v>34</v>
      </c>
      <c r="F1805" s="240" t="s">
        <v>9378</v>
      </c>
    </row>
    <row r="1806" spans="1:6" x14ac:dyDescent="0.25">
      <c r="A1806" s="242" t="s">
        <v>9415</v>
      </c>
      <c r="B1806" s="239" t="s">
        <v>4487</v>
      </c>
      <c r="C1806" s="239" t="s">
        <v>3766</v>
      </c>
      <c r="D1806" s="239" t="s">
        <v>9416</v>
      </c>
      <c r="E1806" s="239" t="str">
        <f t="shared" si="28"/>
        <v>34</v>
      </c>
      <c r="F1806" s="239" t="s">
        <v>9378</v>
      </c>
    </row>
    <row r="1807" spans="1:6" x14ac:dyDescent="0.25">
      <c r="A1807" s="242" t="s">
        <v>9417</v>
      </c>
      <c r="B1807" s="240" t="s">
        <v>4512</v>
      </c>
      <c r="C1807" s="240" t="s">
        <v>3766</v>
      </c>
      <c r="D1807" s="240" t="s">
        <v>9418</v>
      </c>
      <c r="E1807" s="239" t="str">
        <f t="shared" si="28"/>
        <v>34</v>
      </c>
      <c r="F1807" s="240" t="s">
        <v>9378</v>
      </c>
    </row>
    <row r="1808" spans="1:6" x14ac:dyDescent="0.25">
      <c r="A1808" s="242" t="s">
        <v>9419</v>
      </c>
      <c r="B1808" s="239" t="s">
        <v>3842</v>
      </c>
      <c r="C1808" s="239" t="s">
        <v>3769</v>
      </c>
      <c r="D1808" s="239" t="s">
        <v>9420</v>
      </c>
      <c r="E1808" s="239" t="str">
        <f t="shared" si="28"/>
        <v>35</v>
      </c>
      <c r="F1808" s="239" t="s">
        <v>6029</v>
      </c>
    </row>
    <row r="1809" spans="1:6" x14ac:dyDescent="0.25">
      <c r="A1809" s="242" t="s">
        <v>9421</v>
      </c>
      <c r="B1809" s="240" t="s">
        <v>3882</v>
      </c>
      <c r="C1809" s="240" t="s">
        <v>3769</v>
      </c>
      <c r="D1809" s="240" t="s">
        <v>9422</v>
      </c>
      <c r="E1809" s="239" t="str">
        <f t="shared" si="28"/>
        <v>35</v>
      </c>
      <c r="F1809" s="240" t="s">
        <v>6029</v>
      </c>
    </row>
    <row r="1810" spans="1:6" x14ac:dyDescent="0.25">
      <c r="A1810" s="242" t="s">
        <v>9423</v>
      </c>
      <c r="B1810" s="239" t="s">
        <v>3927</v>
      </c>
      <c r="C1810" s="239" t="s">
        <v>3769</v>
      </c>
      <c r="D1810" s="239" t="s">
        <v>9424</v>
      </c>
      <c r="E1810" s="239" t="str">
        <f t="shared" si="28"/>
        <v>35</v>
      </c>
      <c r="F1810" s="239" t="s">
        <v>6029</v>
      </c>
    </row>
    <row r="1811" spans="1:6" x14ac:dyDescent="0.25">
      <c r="A1811" s="242" t="s">
        <v>9425</v>
      </c>
      <c r="B1811" s="240" t="s">
        <v>3972</v>
      </c>
      <c r="C1811" s="240" t="s">
        <v>3769</v>
      </c>
      <c r="D1811" s="240" t="s">
        <v>9426</v>
      </c>
      <c r="E1811" s="239" t="str">
        <f t="shared" si="28"/>
        <v>35</v>
      </c>
      <c r="F1811" s="240" t="s">
        <v>6029</v>
      </c>
    </row>
    <row r="1812" spans="1:6" x14ac:dyDescent="0.25">
      <c r="A1812" s="242" t="s">
        <v>9427</v>
      </c>
      <c r="B1812" s="239" t="s">
        <v>4014</v>
      </c>
      <c r="C1812" s="239" t="s">
        <v>3769</v>
      </c>
      <c r="D1812" s="239" t="s">
        <v>9428</v>
      </c>
      <c r="E1812" s="239" t="str">
        <f t="shared" si="28"/>
        <v>35</v>
      </c>
      <c r="F1812" s="239" t="s">
        <v>6029</v>
      </c>
    </row>
    <row r="1813" spans="1:6" x14ac:dyDescent="0.25">
      <c r="A1813" s="242" t="s">
        <v>9429</v>
      </c>
      <c r="B1813" s="240" t="s">
        <v>4053</v>
      </c>
      <c r="C1813" s="240" t="s">
        <v>3769</v>
      </c>
      <c r="D1813" s="240" t="s">
        <v>9430</v>
      </c>
      <c r="E1813" s="239" t="str">
        <f t="shared" si="28"/>
        <v>35</v>
      </c>
      <c r="F1813" s="240" t="s">
        <v>6029</v>
      </c>
    </row>
    <row r="1814" spans="1:6" x14ac:dyDescent="0.25">
      <c r="A1814" s="242" t="s">
        <v>9431</v>
      </c>
      <c r="B1814" s="239" t="s">
        <v>4087</v>
      </c>
      <c r="C1814" s="239" t="s">
        <v>3769</v>
      </c>
      <c r="D1814" s="239" t="s">
        <v>9432</v>
      </c>
      <c r="E1814" s="239" t="str">
        <f t="shared" si="28"/>
        <v>35</v>
      </c>
      <c r="F1814" s="239" t="s">
        <v>6029</v>
      </c>
    </row>
    <row r="1815" spans="1:6" x14ac:dyDescent="0.25">
      <c r="A1815" s="242" t="s">
        <v>9433</v>
      </c>
      <c r="B1815" s="240" t="s">
        <v>4119</v>
      </c>
      <c r="C1815" s="240" t="s">
        <v>3769</v>
      </c>
      <c r="D1815" s="240" t="s">
        <v>9434</v>
      </c>
      <c r="E1815" s="239" t="str">
        <f t="shared" si="28"/>
        <v>35</v>
      </c>
      <c r="F1815" s="240" t="s">
        <v>6029</v>
      </c>
    </row>
    <row r="1816" spans="1:6" x14ac:dyDescent="0.25">
      <c r="A1816" s="242" t="s">
        <v>9435</v>
      </c>
      <c r="B1816" s="239" t="s">
        <v>4157</v>
      </c>
      <c r="C1816" s="239" t="s">
        <v>3769</v>
      </c>
      <c r="D1816" s="239" t="s">
        <v>9436</v>
      </c>
      <c r="E1816" s="239" t="str">
        <f t="shared" si="28"/>
        <v>35</v>
      </c>
      <c r="F1816" s="239" t="s">
        <v>6029</v>
      </c>
    </row>
    <row r="1817" spans="1:6" x14ac:dyDescent="0.25">
      <c r="A1817" s="242" t="s">
        <v>9437</v>
      </c>
      <c r="B1817" s="240" t="s">
        <v>4191</v>
      </c>
      <c r="C1817" s="240" t="s">
        <v>3769</v>
      </c>
      <c r="D1817" s="240" t="s">
        <v>9438</v>
      </c>
      <c r="E1817" s="239" t="str">
        <f t="shared" si="28"/>
        <v>35</v>
      </c>
      <c r="F1817" s="240" t="s">
        <v>6029</v>
      </c>
    </row>
    <row r="1818" spans="1:6" x14ac:dyDescent="0.25">
      <c r="A1818" s="242" t="s">
        <v>9439</v>
      </c>
      <c r="B1818" s="239" t="s">
        <v>4223</v>
      </c>
      <c r="C1818" s="239" t="s">
        <v>3769</v>
      </c>
      <c r="D1818" s="239" t="s">
        <v>9440</v>
      </c>
      <c r="E1818" s="239" t="str">
        <f t="shared" si="28"/>
        <v>35</v>
      </c>
      <c r="F1818" s="239" t="s">
        <v>6029</v>
      </c>
    </row>
    <row r="1819" spans="1:6" x14ac:dyDescent="0.25">
      <c r="A1819" s="242" t="s">
        <v>9441</v>
      </c>
      <c r="B1819" s="240" t="s">
        <v>4252</v>
      </c>
      <c r="C1819" s="240" t="s">
        <v>3769</v>
      </c>
      <c r="D1819" s="240" t="s">
        <v>9442</v>
      </c>
      <c r="E1819" s="239" t="str">
        <f t="shared" si="28"/>
        <v>35</v>
      </c>
      <c r="F1819" s="240" t="s">
        <v>6029</v>
      </c>
    </row>
    <row r="1820" spans="1:6" x14ac:dyDescent="0.25">
      <c r="A1820" s="242" t="s">
        <v>9443</v>
      </c>
      <c r="B1820" s="239" t="s">
        <v>4280</v>
      </c>
      <c r="C1820" s="239" t="s">
        <v>3769</v>
      </c>
      <c r="D1820" s="239" t="s">
        <v>9444</v>
      </c>
      <c r="E1820" s="239" t="str">
        <f t="shared" si="28"/>
        <v>35</v>
      </c>
      <c r="F1820" s="239" t="s">
        <v>6029</v>
      </c>
    </row>
    <row r="1821" spans="1:6" x14ac:dyDescent="0.25">
      <c r="A1821" s="242" t="s">
        <v>9445</v>
      </c>
      <c r="B1821" s="240" t="s">
        <v>4314</v>
      </c>
      <c r="C1821" s="240" t="s">
        <v>3769</v>
      </c>
      <c r="D1821" s="240" t="s">
        <v>9446</v>
      </c>
      <c r="E1821" s="239" t="str">
        <f t="shared" si="28"/>
        <v>35</v>
      </c>
      <c r="F1821" s="240" t="s">
        <v>6029</v>
      </c>
    </row>
    <row r="1822" spans="1:6" x14ac:dyDescent="0.25">
      <c r="A1822" s="242" t="s">
        <v>9447</v>
      </c>
      <c r="B1822" s="239" t="s">
        <v>4111</v>
      </c>
      <c r="C1822" s="239" t="s">
        <v>3769</v>
      </c>
      <c r="D1822" s="239" t="s">
        <v>9448</v>
      </c>
      <c r="E1822" s="239" t="str">
        <f t="shared" si="28"/>
        <v>35</v>
      </c>
      <c r="F1822" s="239" t="s">
        <v>6029</v>
      </c>
    </row>
    <row r="1823" spans="1:6" x14ac:dyDescent="0.25">
      <c r="A1823" s="242" t="s">
        <v>9449</v>
      </c>
      <c r="B1823" s="240" t="s">
        <v>4382</v>
      </c>
      <c r="C1823" s="240" t="s">
        <v>3769</v>
      </c>
      <c r="D1823" s="240" t="s">
        <v>9450</v>
      </c>
      <c r="E1823" s="239" t="str">
        <f t="shared" si="28"/>
        <v>35</v>
      </c>
      <c r="F1823" s="240" t="s">
        <v>6029</v>
      </c>
    </row>
    <row r="1824" spans="1:6" x14ac:dyDescent="0.25">
      <c r="A1824" s="242" t="s">
        <v>9451</v>
      </c>
      <c r="B1824" s="239" t="s">
        <v>4407</v>
      </c>
      <c r="C1824" s="239" t="s">
        <v>3769</v>
      </c>
      <c r="D1824" s="239" t="s">
        <v>9452</v>
      </c>
      <c r="E1824" s="239" t="str">
        <f t="shared" si="28"/>
        <v>35</v>
      </c>
      <c r="F1824" s="239" t="s">
        <v>6029</v>
      </c>
    </row>
    <row r="1825" spans="1:6" x14ac:dyDescent="0.25">
      <c r="A1825" s="242" t="s">
        <v>9453</v>
      </c>
      <c r="B1825" s="240" t="s">
        <v>4436</v>
      </c>
      <c r="C1825" s="240" t="s">
        <v>3769</v>
      </c>
      <c r="D1825" s="240" t="s">
        <v>9454</v>
      </c>
      <c r="E1825" s="239" t="str">
        <f t="shared" si="28"/>
        <v>35</v>
      </c>
      <c r="F1825" s="240" t="s">
        <v>6029</v>
      </c>
    </row>
    <row r="1826" spans="1:6" x14ac:dyDescent="0.25">
      <c r="A1826" s="242" t="s">
        <v>9455</v>
      </c>
      <c r="B1826" s="239" t="s">
        <v>4458</v>
      </c>
      <c r="C1826" s="239" t="s">
        <v>3769</v>
      </c>
      <c r="D1826" s="239" t="s">
        <v>9456</v>
      </c>
      <c r="E1826" s="239" t="str">
        <f t="shared" si="28"/>
        <v>35</v>
      </c>
      <c r="F1826" s="239" t="s">
        <v>6029</v>
      </c>
    </row>
    <row r="1827" spans="1:6" x14ac:dyDescent="0.25">
      <c r="A1827" s="242" t="s">
        <v>9457</v>
      </c>
      <c r="B1827" s="240" t="s">
        <v>4488</v>
      </c>
      <c r="C1827" s="240" t="s">
        <v>3769</v>
      </c>
      <c r="D1827" s="240" t="s">
        <v>9458</v>
      </c>
      <c r="E1827" s="239" t="str">
        <f t="shared" si="28"/>
        <v>35</v>
      </c>
      <c r="F1827" s="240" t="s">
        <v>6029</v>
      </c>
    </row>
    <row r="1828" spans="1:6" x14ac:dyDescent="0.25">
      <c r="A1828" s="242" t="s">
        <v>9459</v>
      </c>
      <c r="B1828" s="239" t="s">
        <v>4513</v>
      </c>
      <c r="C1828" s="239" t="s">
        <v>3769</v>
      </c>
      <c r="D1828" s="239" t="s">
        <v>9460</v>
      </c>
      <c r="E1828" s="239" t="str">
        <f t="shared" si="28"/>
        <v>35</v>
      </c>
      <c r="F1828" s="239" t="s">
        <v>6029</v>
      </c>
    </row>
    <row r="1829" spans="1:6" x14ac:dyDescent="0.25">
      <c r="A1829" s="242" t="s">
        <v>9461</v>
      </c>
      <c r="B1829" s="240" t="s">
        <v>4537</v>
      </c>
      <c r="C1829" s="240" t="s">
        <v>3769</v>
      </c>
      <c r="D1829" s="240" t="s">
        <v>9462</v>
      </c>
      <c r="E1829" s="239" t="str">
        <f t="shared" si="28"/>
        <v>35</v>
      </c>
      <c r="F1829" s="240" t="s">
        <v>6029</v>
      </c>
    </row>
    <row r="1830" spans="1:6" x14ac:dyDescent="0.25">
      <c r="A1830" s="242" t="s">
        <v>9463</v>
      </c>
      <c r="B1830" s="239" t="s">
        <v>4563</v>
      </c>
      <c r="C1830" s="239" t="s">
        <v>3769</v>
      </c>
      <c r="D1830" s="239" t="s">
        <v>9464</v>
      </c>
      <c r="E1830" s="239" t="str">
        <f t="shared" si="28"/>
        <v>35</v>
      </c>
      <c r="F1830" s="239" t="s">
        <v>6029</v>
      </c>
    </row>
    <row r="1831" spans="1:6" x14ac:dyDescent="0.25">
      <c r="A1831" s="242" t="s">
        <v>9465</v>
      </c>
      <c r="B1831" s="240" t="s">
        <v>4587</v>
      </c>
      <c r="C1831" s="240" t="s">
        <v>3769</v>
      </c>
      <c r="D1831" s="240" t="s">
        <v>9466</v>
      </c>
      <c r="E1831" s="239" t="str">
        <f t="shared" si="28"/>
        <v>35</v>
      </c>
      <c r="F1831" s="240" t="s">
        <v>6029</v>
      </c>
    </row>
    <row r="1832" spans="1:6" x14ac:dyDescent="0.25">
      <c r="A1832" s="242" t="s">
        <v>9467</v>
      </c>
      <c r="B1832" s="239" t="s">
        <v>4467</v>
      </c>
      <c r="C1832" s="239" t="s">
        <v>3769</v>
      </c>
      <c r="D1832" s="239" t="s">
        <v>9468</v>
      </c>
      <c r="E1832" s="239" t="str">
        <f t="shared" si="28"/>
        <v>35</v>
      </c>
      <c r="F1832" s="239" t="s">
        <v>6029</v>
      </c>
    </row>
    <row r="1833" spans="1:6" x14ac:dyDescent="0.25">
      <c r="A1833" s="242" t="s">
        <v>9469</v>
      </c>
      <c r="B1833" s="240" t="s">
        <v>4631</v>
      </c>
      <c r="C1833" s="240" t="s">
        <v>3769</v>
      </c>
      <c r="D1833" s="240" t="s">
        <v>9470</v>
      </c>
      <c r="E1833" s="239" t="str">
        <f t="shared" si="28"/>
        <v>35</v>
      </c>
      <c r="F1833" s="240" t="s">
        <v>6029</v>
      </c>
    </row>
    <row r="1834" spans="1:6" x14ac:dyDescent="0.25">
      <c r="A1834" s="242" t="s">
        <v>9471</v>
      </c>
      <c r="B1834" s="239" t="s">
        <v>4657</v>
      </c>
      <c r="C1834" s="239" t="s">
        <v>3769</v>
      </c>
      <c r="D1834" s="239" t="s">
        <v>9472</v>
      </c>
      <c r="E1834" s="239" t="str">
        <f t="shared" si="28"/>
        <v>35</v>
      </c>
      <c r="F1834" s="239" t="s">
        <v>6029</v>
      </c>
    </row>
    <row r="1835" spans="1:6" x14ac:dyDescent="0.25">
      <c r="A1835" s="242" t="s">
        <v>9473</v>
      </c>
      <c r="B1835" s="240" t="s">
        <v>4680</v>
      </c>
      <c r="C1835" s="240" t="s">
        <v>3769</v>
      </c>
      <c r="D1835" s="240" t="s">
        <v>9474</v>
      </c>
      <c r="E1835" s="239" t="str">
        <f t="shared" si="28"/>
        <v>35</v>
      </c>
      <c r="F1835" s="240" t="s">
        <v>6029</v>
      </c>
    </row>
    <row r="1836" spans="1:6" x14ac:dyDescent="0.25">
      <c r="A1836" s="242" t="s">
        <v>9475</v>
      </c>
      <c r="B1836" s="239" t="s">
        <v>4704</v>
      </c>
      <c r="C1836" s="239" t="s">
        <v>3769</v>
      </c>
      <c r="D1836" s="239" t="s">
        <v>9476</v>
      </c>
      <c r="E1836" s="239" t="str">
        <f t="shared" si="28"/>
        <v>35</v>
      </c>
      <c r="F1836" s="239" t="s">
        <v>6029</v>
      </c>
    </row>
    <row r="1837" spans="1:6" x14ac:dyDescent="0.25">
      <c r="A1837" s="242" t="s">
        <v>9477</v>
      </c>
      <c r="B1837" s="240" t="s">
        <v>4723</v>
      </c>
      <c r="C1837" s="240" t="s">
        <v>3769</v>
      </c>
      <c r="D1837" s="240" t="s">
        <v>9478</v>
      </c>
      <c r="E1837" s="239" t="str">
        <f t="shared" si="28"/>
        <v>35</v>
      </c>
      <c r="F1837" s="240" t="s">
        <v>6029</v>
      </c>
    </row>
    <row r="1838" spans="1:6" x14ac:dyDescent="0.25">
      <c r="A1838" s="242" t="s">
        <v>9479</v>
      </c>
      <c r="B1838" s="239" t="s">
        <v>4746</v>
      </c>
      <c r="C1838" s="239" t="s">
        <v>3769</v>
      </c>
      <c r="D1838" s="239" t="s">
        <v>9480</v>
      </c>
      <c r="E1838" s="239" t="str">
        <f t="shared" si="28"/>
        <v>35</v>
      </c>
      <c r="F1838" s="239" t="s">
        <v>6029</v>
      </c>
    </row>
    <row r="1839" spans="1:6" x14ac:dyDescent="0.25">
      <c r="A1839" s="242" t="s">
        <v>9481</v>
      </c>
      <c r="B1839" s="240" t="s">
        <v>4487</v>
      </c>
      <c r="C1839" s="240" t="s">
        <v>3769</v>
      </c>
      <c r="D1839" s="240" t="s">
        <v>9482</v>
      </c>
      <c r="E1839" s="239" t="str">
        <f t="shared" si="28"/>
        <v>35</v>
      </c>
      <c r="F1839" s="240" t="s">
        <v>6029</v>
      </c>
    </row>
    <row r="1840" spans="1:6" x14ac:dyDescent="0.25">
      <c r="A1840" s="242" t="s">
        <v>9483</v>
      </c>
      <c r="B1840" s="239" t="s">
        <v>4797</v>
      </c>
      <c r="C1840" s="239" t="s">
        <v>3769</v>
      </c>
      <c r="D1840" s="239" t="s">
        <v>9484</v>
      </c>
      <c r="E1840" s="239" t="str">
        <f t="shared" si="28"/>
        <v>35</v>
      </c>
      <c r="F1840" s="239" t="s">
        <v>6029</v>
      </c>
    </row>
    <row r="1841" spans="1:6" x14ac:dyDescent="0.25">
      <c r="A1841" s="242" t="s">
        <v>9485</v>
      </c>
      <c r="B1841" s="240" t="s">
        <v>3843</v>
      </c>
      <c r="C1841" s="240" t="s">
        <v>3774</v>
      </c>
      <c r="D1841" s="240" t="s">
        <v>9486</v>
      </c>
      <c r="E1841" s="239" t="str">
        <f t="shared" si="28"/>
        <v>36</v>
      </c>
      <c r="F1841" s="240" t="s">
        <v>9378</v>
      </c>
    </row>
    <row r="1842" spans="1:6" x14ac:dyDescent="0.25">
      <c r="A1842" s="242" t="s">
        <v>9487</v>
      </c>
      <c r="B1842" s="239" t="s">
        <v>3834</v>
      </c>
      <c r="C1842" s="239" t="s">
        <v>3774</v>
      </c>
      <c r="D1842" s="239" t="s">
        <v>9488</v>
      </c>
      <c r="E1842" s="239" t="str">
        <f t="shared" si="28"/>
        <v>36</v>
      </c>
      <c r="F1842" s="239" t="s">
        <v>9378</v>
      </c>
    </row>
    <row r="1843" spans="1:6" x14ac:dyDescent="0.25">
      <c r="A1843" s="242" t="s">
        <v>9489</v>
      </c>
      <c r="B1843" s="240" t="s">
        <v>3928</v>
      </c>
      <c r="C1843" s="240" t="s">
        <v>3774</v>
      </c>
      <c r="D1843" s="240" t="s">
        <v>9490</v>
      </c>
      <c r="E1843" s="239" t="str">
        <f t="shared" si="28"/>
        <v>36</v>
      </c>
      <c r="F1843" s="240" t="s">
        <v>9378</v>
      </c>
    </row>
    <row r="1844" spans="1:6" x14ac:dyDescent="0.25">
      <c r="A1844" s="242" t="s">
        <v>9491</v>
      </c>
      <c r="B1844" s="239" t="s">
        <v>3973</v>
      </c>
      <c r="C1844" s="239" t="s">
        <v>3774</v>
      </c>
      <c r="D1844" s="239" t="s">
        <v>9492</v>
      </c>
      <c r="E1844" s="239" t="str">
        <f t="shared" si="28"/>
        <v>36</v>
      </c>
      <c r="F1844" s="239" t="s">
        <v>9378</v>
      </c>
    </row>
    <row r="1845" spans="1:6" x14ac:dyDescent="0.25">
      <c r="A1845" s="242" t="s">
        <v>9493</v>
      </c>
      <c r="B1845" s="240" t="s">
        <v>4015</v>
      </c>
      <c r="C1845" s="240" t="s">
        <v>3774</v>
      </c>
      <c r="D1845" s="240" t="s">
        <v>9494</v>
      </c>
      <c r="E1845" s="239" t="str">
        <f t="shared" si="28"/>
        <v>36</v>
      </c>
      <c r="F1845" s="240" t="s">
        <v>9378</v>
      </c>
    </row>
    <row r="1846" spans="1:6" x14ac:dyDescent="0.25">
      <c r="A1846" s="242" t="s">
        <v>9495</v>
      </c>
      <c r="B1846" s="239" t="s">
        <v>4054</v>
      </c>
      <c r="C1846" s="239" t="s">
        <v>3774</v>
      </c>
      <c r="D1846" s="239" t="s">
        <v>9496</v>
      </c>
      <c r="E1846" s="239" t="str">
        <f t="shared" si="28"/>
        <v>36</v>
      </c>
      <c r="F1846" s="239" t="s">
        <v>9378</v>
      </c>
    </row>
    <row r="1847" spans="1:6" x14ac:dyDescent="0.25">
      <c r="A1847" s="242" t="s">
        <v>9497</v>
      </c>
      <c r="B1847" s="240" t="s">
        <v>4088</v>
      </c>
      <c r="C1847" s="240" t="s">
        <v>3774</v>
      </c>
      <c r="D1847" s="240" t="s">
        <v>9498</v>
      </c>
      <c r="E1847" s="239" t="str">
        <f t="shared" si="28"/>
        <v>36</v>
      </c>
      <c r="F1847" s="240" t="s">
        <v>9378</v>
      </c>
    </row>
    <row r="1848" spans="1:6" x14ac:dyDescent="0.25">
      <c r="A1848" s="242" t="s">
        <v>9499</v>
      </c>
      <c r="B1848" s="239" t="s">
        <v>4120</v>
      </c>
      <c r="C1848" s="239" t="s">
        <v>3774</v>
      </c>
      <c r="D1848" s="239" t="s">
        <v>9500</v>
      </c>
      <c r="E1848" s="239" t="str">
        <f t="shared" si="28"/>
        <v>36</v>
      </c>
      <c r="F1848" s="239" t="s">
        <v>9378</v>
      </c>
    </row>
    <row r="1849" spans="1:6" x14ac:dyDescent="0.25">
      <c r="A1849" s="242" t="s">
        <v>9501</v>
      </c>
      <c r="B1849" s="240" t="s">
        <v>4158</v>
      </c>
      <c r="C1849" s="240" t="s">
        <v>3774</v>
      </c>
      <c r="D1849" s="240" t="s">
        <v>9502</v>
      </c>
      <c r="E1849" s="239" t="str">
        <f t="shared" si="28"/>
        <v>36</v>
      </c>
      <c r="F1849" s="240" t="s">
        <v>9378</v>
      </c>
    </row>
    <row r="1850" spans="1:6" x14ac:dyDescent="0.25">
      <c r="A1850" s="242" t="s">
        <v>9503</v>
      </c>
      <c r="B1850" s="239" t="s">
        <v>4192</v>
      </c>
      <c r="C1850" s="239" t="s">
        <v>3774</v>
      </c>
      <c r="D1850" s="239" t="s">
        <v>9504</v>
      </c>
      <c r="E1850" s="239" t="str">
        <f t="shared" si="28"/>
        <v>36</v>
      </c>
      <c r="F1850" s="239" t="s">
        <v>9378</v>
      </c>
    </row>
    <row r="1851" spans="1:6" x14ac:dyDescent="0.25">
      <c r="A1851" s="242" t="s">
        <v>9505</v>
      </c>
      <c r="B1851" s="240" t="s">
        <v>4020</v>
      </c>
      <c r="C1851" s="240" t="s">
        <v>3774</v>
      </c>
      <c r="D1851" s="240" t="s">
        <v>9506</v>
      </c>
      <c r="E1851" s="239" t="str">
        <f t="shared" si="28"/>
        <v>36</v>
      </c>
      <c r="F1851" s="240" t="s">
        <v>9378</v>
      </c>
    </row>
    <row r="1852" spans="1:6" x14ac:dyDescent="0.25">
      <c r="A1852" s="242" t="s">
        <v>9507</v>
      </c>
      <c r="B1852" s="239" t="s">
        <v>4253</v>
      </c>
      <c r="C1852" s="239" t="s">
        <v>3774</v>
      </c>
      <c r="D1852" s="239" t="s">
        <v>9508</v>
      </c>
      <c r="E1852" s="239" t="str">
        <f t="shared" si="28"/>
        <v>36</v>
      </c>
      <c r="F1852" s="239" t="s">
        <v>9378</v>
      </c>
    </row>
    <row r="1853" spans="1:6" x14ac:dyDescent="0.25">
      <c r="A1853" s="242" t="s">
        <v>9509</v>
      </c>
      <c r="B1853" s="240" t="s">
        <v>4281</v>
      </c>
      <c r="C1853" s="240" t="s">
        <v>3774</v>
      </c>
      <c r="D1853" s="240" t="s">
        <v>9510</v>
      </c>
      <c r="E1853" s="239" t="str">
        <f t="shared" si="28"/>
        <v>36</v>
      </c>
      <c r="F1853" s="240" t="s">
        <v>9378</v>
      </c>
    </row>
    <row r="1854" spans="1:6" x14ac:dyDescent="0.25">
      <c r="A1854" s="242" t="s">
        <v>9511</v>
      </c>
      <c r="B1854" s="239" t="s">
        <v>4315</v>
      </c>
      <c r="C1854" s="239" t="s">
        <v>3774</v>
      </c>
      <c r="D1854" s="239" t="s">
        <v>9512</v>
      </c>
      <c r="E1854" s="239" t="str">
        <f t="shared" si="28"/>
        <v>36</v>
      </c>
      <c r="F1854" s="239" t="s">
        <v>9378</v>
      </c>
    </row>
    <row r="1855" spans="1:6" x14ac:dyDescent="0.25">
      <c r="A1855" s="242" t="s">
        <v>9513</v>
      </c>
      <c r="B1855" s="240" t="s">
        <v>4345</v>
      </c>
      <c r="C1855" s="240" t="s">
        <v>3774</v>
      </c>
      <c r="D1855" s="240" t="s">
        <v>9514</v>
      </c>
      <c r="E1855" s="239" t="str">
        <f t="shared" si="28"/>
        <v>36</v>
      </c>
      <c r="F1855" s="240" t="s">
        <v>9378</v>
      </c>
    </row>
    <row r="1856" spans="1:6" x14ac:dyDescent="0.25">
      <c r="A1856" s="242" t="s">
        <v>9515</v>
      </c>
      <c r="B1856" s="239" t="s">
        <v>4008</v>
      </c>
      <c r="C1856" s="239" t="s">
        <v>3774</v>
      </c>
      <c r="D1856" s="239" t="s">
        <v>9516</v>
      </c>
      <c r="E1856" s="239" t="str">
        <f t="shared" si="28"/>
        <v>36</v>
      </c>
      <c r="F1856" s="239" t="s">
        <v>9378</v>
      </c>
    </row>
    <row r="1857" spans="1:6" x14ac:dyDescent="0.25">
      <c r="A1857" s="242" t="s">
        <v>9517</v>
      </c>
      <c r="B1857" s="240" t="s">
        <v>3960</v>
      </c>
      <c r="C1857" s="240" t="s">
        <v>3774</v>
      </c>
      <c r="D1857" s="240" t="s">
        <v>9518</v>
      </c>
      <c r="E1857" s="239" t="str">
        <f t="shared" si="28"/>
        <v>36</v>
      </c>
      <c r="F1857" s="240" t="s">
        <v>9378</v>
      </c>
    </row>
    <row r="1858" spans="1:6" x14ac:dyDescent="0.25">
      <c r="A1858" s="242" t="s">
        <v>9519</v>
      </c>
      <c r="B1858" s="239" t="s">
        <v>4437</v>
      </c>
      <c r="C1858" s="239" t="s">
        <v>3774</v>
      </c>
      <c r="D1858" s="239" t="s">
        <v>9520</v>
      </c>
      <c r="E1858" s="239" t="str">
        <f t="shared" si="28"/>
        <v>36</v>
      </c>
      <c r="F1858" s="239" t="s">
        <v>9378</v>
      </c>
    </row>
    <row r="1859" spans="1:6" x14ac:dyDescent="0.25">
      <c r="A1859" s="242" t="s">
        <v>9521</v>
      </c>
      <c r="B1859" s="240" t="s">
        <v>4459</v>
      </c>
      <c r="C1859" s="240" t="s">
        <v>3774</v>
      </c>
      <c r="D1859" s="240" t="s">
        <v>9522</v>
      </c>
      <c r="E1859" s="239" t="str">
        <f t="shared" si="28"/>
        <v>36</v>
      </c>
      <c r="F1859" s="240" t="s">
        <v>9378</v>
      </c>
    </row>
    <row r="1860" spans="1:6" x14ac:dyDescent="0.25">
      <c r="A1860" s="242" t="s">
        <v>9523</v>
      </c>
      <c r="B1860" s="239" t="s">
        <v>4489</v>
      </c>
      <c r="C1860" s="239" t="s">
        <v>3774</v>
      </c>
      <c r="D1860" s="239" t="s">
        <v>9524</v>
      </c>
      <c r="E1860" s="239" t="str">
        <f t="shared" si="28"/>
        <v>36</v>
      </c>
      <c r="F1860" s="239" t="s">
        <v>9378</v>
      </c>
    </row>
    <row r="1861" spans="1:6" x14ac:dyDescent="0.25">
      <c r="A1861" s="242" t="s">
        <v>9525</v>
      </c>
      <c r="B1861" s="240" t="s">
        <v>4514</v>
      </c>
      <c r="C1861" s="240" t="s">
        <v>3774</v>
      </c>
      <c r="D1861" s="240" t="s">
        <v>9526</v>
      </c>
      <c r="E1861" s="239" t="str">
        <f t="shared" si="28"/>
        <v>36</v>
      </c>
      <c r="F1861" s="240" t="s">
        <v>9378</v>
      </c>
    </row>
    <row r="1862" spans="1:6" x14ac:dyDescent="0.25">
      <c r="A1862" s="242" t="s">
        <v>9527</v>
      </c>
      <c r="B1862" s="239" t="s">
        <v>4538</v>
      </c>
      <c r="C1862" s="239" t="s">
        <v>3774</v>
      </c>
      <c r="D1862" s="239" t="s">
        <v>9528</v>
      </c>
      <c r="E1862" s="239" t="str">
        <f t="shared" si="28"/>
        <v>36</v>
      </c>
      <c r="F1862" s="239" t="s">
        <v>9378</v>
      </c>
    </row>
    <row r="1863" spans="1:6" x14ac:dyDescent="0.25">
      <c r="A1863" s="242" t="s">
        <v>9529</v>
      </c>
      <c r="B1863" s="240" t="s">
        <v>4387</v>
      </c>
      <c r="C1863" s="240" t="s">
        <v>3774</v>
      </c>
      <c r="D1863" s="240" t="s">
        <v>9530</v>
      </c>
      <c r="E1863" s="239" t="str">
        <f t="shared" si="28"/>
        <v>36</v>
      </c>
      <c r="F1863" s="240" t="s">
        <v>9378</v>
      </c>
    </row>
    <row r="1864" spans="1:6" x14ac:dyDescent="0.25">
      <c r="A1864" s="242" t="s">
        <v>9531</v>
      </c>
      <c r="B1864" s="239" t="s">
        <v>4363</v>
      </c>
      <c r="C1864" s="239" t="s">
        <v>3774</v>
      </c>
      <c r="D1864" s="239" t="s">
        <v>9532</v>
      </c>
      <c r="E1864" s="239" t="str">
        <f t="shared" si="28"/>
        <v>36</v>
      </c>
      <c r="F1864" s="239" t="s">
        <v>9378</v>
      </c>
    </row>
    <row r="1865" spans="1:6" x14ac:dyDescent="0.25">
      <c r="A1865" s="242" t="s">
        <v>9533</v>
      </c>
      <c r="B1865" s="240" t="s">
        <v>4519</v>
      </c>
      <c r="C1865" s="240" t="s">
        <v>3774</v>
      </c>
      <c r="D1865" s="240" t="s">
        <v>9534</v>
      </c>
      <c r="E1865" s="239" t="str">
        <f t="shared" si="28"/>
        <v>36</v>
      </c>
      <c r="F1865" s="240" t="s">
        <v>9378</v>
      </c>
    </row>
    <row r="1866" spans="1:6" x14ac:dyDescent="0.25">
      <c r="A1866" s="242" t="s">
        <v>9535</v>
      </c>
      <c r="B1866" s="239" t="s">
        <v>4632</v>
      </c>
      <c r="C1866" s="239" t="s">
        <v>3774</v>
      </c>
      <c r="D1866" s="239" t="s">
        <v>9536</v>
      </c>
      <c r="E1866" s="239" t="str">
        <f t="shared" si="28"/>
        <v>36</v>
      </c>
      <c r="F1866" s="239" t="s">
        <v>9378</v>
      </c>
    </row>
    <row r="1867" spans="1:6" x14ac:dyDescent="0.25">
      <c r="A1867" s="242" t="s">
        <v>9537</v>
      </c>
      <c r="B1867" s="240" t="s">
        <v>4658</v>
      </c>
      <c r="C1867" s="240" t="s">
        <v>3774</v>
      </c>
      <c r="D1867" s="240" t="s">
        <v>9538</v>
      </c>
      <c r="E1867" s="239" t="str">
        <f t="shared" si="28"/>
        <v>36</v>
      </c>
      <c r="F1867" s="240" t="s">
        <v>9378</v>
      </c>
    </row>
    <row r="1868" spans="1:6" x14ac:dyDescent="0.25">
      <c r="A1868" s="242" t="s">
        <v>9539</v>
      </c>
      <c r="B1868" s="239" t="s">
        <v>4681</v>
      </c>
      <c r="C1868" s="239" t="s">
        <v>3774</v>
      </c>
      <c r="D1868" s="239" t="s">
        <v>9540</v>
      </c>
      <c r="E1868" s="239" t="str">
        <f t="shared" ref="E1868:E1931" si="29">LEFT(A1868, 2)</f>
        <v>36</v>
      </c>
      <c r="F1868" s="239" t="s">
        <v>9378</v>
      </c>
    </row>
    <row r="1869" spans="1:6" x14ac:dyDescent="0.25">
      <c r="A1869" s="242" t="s">
        <v>9541</v>
      </c>
      <c r="B1869" s="240" t="s">
        <v>4338</v>
      </c>
      <c r="C1869" s="240" t="s">
        <v>3774</v>
      </c>
      <c r="D1869" s="240" t="s">
        <v>9542</v>
      </c>
      <c r="E1869" s="239" t="str">
        <f t="shared" si="29"/>
        <v>36</v>
      </c>
      <c r="F1869" s="240" t="s">
        <v>9378</v>
      </c>
    </row>
    <row r="1870" spans="1:6" x14ac:dyDescent="0.25">
      <c r="A1870" s="242" t="s">
        <v>9543</v>
      </c>
      <c r="B1870" s="239" t="s">
        <v>4724</v>
      </c>
      <c r="C1870" s="239" t="s">
        <v>3774</v>
      </c>
      <c r="D1870" s="239" t="s">
        <v>9544</v>
      </c>
      <c r="E1870" s="239" t="str">
        <f t="shared" si="29"/>
        <v>36</v>
      </c>
      <c r="F1870" s="239" t="s">
        <v>9378</v>
      </c>
    </row>
    <row r="1871" spans="1:6" x14ac:dyDescent="0.25">
      <c r="A1871" s="242" t="s">
        <v>9545</v>
      </c>
      <c r="B1871" s="240" t="s">
        <v>4747</v>
      </c>
      <c r="C1871" s="240" t="s">
        <v>3774</v>
      </c>
      <c r="D1871" s="240" t="s">
        <v>9546</v>
      </c>
      <c r="E1871" s="239" t="str">
        <f t="shared" si="29"/>
        <v>36</v>
      </c>
      <c r="F1871" s="240" t="s">
        <v>9378</v>
      </c>
    </row>
    <row r="1872" spans="1:6" x14ac:dyDescent="0.25">
      <c r="A1872" s="242" t="s">
        <v>9547</v>
      </c>
      <c r="B1872" s="239" t="s">
        <v>4769</v>
      </c>
      <c r="C1872" s="239" t="s">
        <v>3774</v>
      </c>
      <c r="D1872" s="239" t="s">
        <v>9548</v>
      </c>
      <c r="E1872" s="239" t="str">
        <f t="shared" si="29"/>
        <v>36</v>
      </c>
      <c r="F1872" s="239" t="s">
        <v>9378</v>
      </c>
    </row>
    <row r="1873" spans="1:6" x14ac:dyDescent="0.25">
      <c r="A1873" s="242" t="s">
        <v>9549</v>
      </c>
      <c r="B1873" s="240" t="s">
        <v>4798</v>
      </c>
      <c r="C1873" s="240" t="s">
        <v>3774</v>
      </c>
      <c r="D1873" s="240" t="s">
        <v>9550</v>
      </c>
      <c r="E1873" s="239" t="str">
        <f t="shared" si="29"/>
        <v>36</v>
      </c>
      <c r="F1873" s="240" t="s">
        <v>9378</v>
      </c>
    </row>
    <row r="1874" spans="1:6" x14ac:dyDescent="0.25">
      <c r="A1874" s="242" t="s">
        <v>9551</v>
      </c>
      <c r="B1874" s="239" t="s">
        <v>4815</v>
      </c>
      <c r="C1874" s="239" t="s">
        <v>3774</v>
      </c>
      <c r="D1874" s="239" t="s">
        <v>9552</v>
      </c>
      <c r="E1874" s="239" t="str">
        <f t="shared" si="29"/>
        <v>36</v>
      </c>
      <c r="F1874" s="239" t="s">
        <v>9378</v>
      </c>
    </row>
    <row r="1875" spans="1:6" x14ac:dyDescent="0.25">
      <c r="A1875" s="242" t="s">
        <v>9553</v>
      </c>
      <c r="B1875" s="240" t="s">
        <v>4838</v>
      </c>
      <c r="C1875" s="240" t="s">
        <v>3774</v>
      </c>
      <c r="D1875" s="240" t="s">
        <v>9554</v>
      </c>
      <c r="E1875" s="239" t="str">
        <f t="shared" si="29"/>
        <v>36</v>
      </c>
      <c r="F1875" s="240" t="s">
        <v>9378</v>
      </c>
    </row>
    <row r="1876" spans="1:6" x14ac:dyDescent="0.25">
      <c r="A1876" s="242" t="s">
        <v>9555</v>
      </c>
      <c r="B1876" s="239" t="s">
        <v>4165</v>
      </c>
      <c r="C1876" s="239" t="s">
        <v>3774</v>
      </c>
      <c r="D1876" s="239" t="s">
        <v>9556</v>
      </c>
      <c r="E1876" s="239" t="str">
        <f t="shared" si="29"/>
        <v>36</v>
      </c>
      <c r="F1876" s="239" t="s">
        <v>9378</v>
      </c>
    </row>
    <row r="1877" spans="1:6" x14ac:dyDescent="0.25">
      <c r="A1877" s="242" t="s">
        <v>9557</v>
      </c>
      <c r="B1877" s="240" t="s">
        <v>4198</v>
      </c>
      <c r="C1877" s="240" t="s">
        <v>3774</v>
      </c>
      <c r="D1877" s="240" t="s">
        <v>9558</v>
      </c>
      <c r="E1877" s="239" t="str">
        <f t="shared" si="29"/>
        <v>36</v>
      </c>
      <c r="F1877" s="240" t="s">
        <v>9378</v>
      </c>
    </row>
    <row r="1878" spans="1:6" x14ac:dyDescent="0.25">
      <c r="A1878" s="242" t="s">
        <v>9559</v>
      </c>
      <c r="B1878" s="239" t="s">
        <v>4899</v>
      </c>
      <c r="C1878" s="239" t="s">
        <v>3774</v>
      </c>
      <c r="D1878" s="239" t="s">
        <v>9560</v>
      </c>
      <c r="E1878" s="239" t="str">
        <f t="shared" si="29"/>
        <v>36</v>
      </c>
      <c r="F1878" s="239" t="s">
        <v>9378</v>
      </c>
    </row>
    <row r="1879" spans="1:6" x14ac:dyDescent="0.25">
      <c r="A1879" s="242" t="s">
        <v>9561</v>
      </c>
      <c r="B1879" s="240" t="s">
        <v>4918</v>
      </c>
      <c r="C1879" s="240" t="s">
        <v>3774</v>
      </c>
      <c r="D1879" s="240" t="s">
        <v>9562</v>
      </c>
      <c r="E1879" s="239" t="str">
        <f t="shared" si="29"/>
        <v>36</v>
      </c>
      <c r="F1879" s="240" t="s">
        <v>9378</v>
      </c>
    </row>
    <row r="1880" spans="1:6" x14ac:dyDescent="0.25">
      <c r="A1880" s="242" t="s">
        <v>9563</v>
      </c>
      <c r="B1880" s="239" t="s">
        <v>4942</v>
      </c>
      <c r="C1880" s="239" t="s">
        <v>3774</v>
      </c>
      <c r="D1880" s="239" t="s">
        <v>9564</v>
      </c>
      <c r="E1880" s="239" t="str">
        <f t="shared" si="29"/>
        <v>36</v>
      </c>
      <c r="F1880" s="239" t="s">
        <v>9378</v>
      </c>
    </row>
    <row r="1881" spans="1:6" x14ac:dyDescent="0.25">
      <c r="A1881" s="242" t="s">
        <v>9565</v>
      </c>
      <c r="B1881" s="240" t="s">
        <v>4954</v>
      </c>
      <c r="C1881" s="240" t="s">
        <v>3774</v>
      </c>
      <c r="D1881" s="240" t="s">
        <v>9566</v>
      </c>
      <c r="E1881" s="239" t="str">
        <f t="shared" si="29"/>
        <v>36</v>
      </c>
      <c r="F1881" s="240" t="s">
        <v>9378</v>
      </c>
    </row>
    <row r="1882" spans="1:6" x14ac:dyDescent="0.25">
      <c r="A1882" s="242" t="s">
        <v>9567</v>
      </c>
      <c r="B1882" s="239" t="s">
        <v>4977</v>
      </c>
      <c r="C1882" s="239" t="s">
        <v>3774</v>
      </c>
      <c r="D1882" s="239" t="s">
        <v>9568</v>
      </c>
      <c r="E1882" s="239" t="str">
        <f t="shared" si="29"/>
        <v>36</v>
      </c>
      <c r="F1882" s="239" t="s">
        <v>9378</v>
      </c>
    </row>
    <row r="1883" spans="1:6" x14ac:dyDescent="0.25">
      <c r="A1883" s="242" t="s">
        <v>9569</v>
      </c>
      <c r="B1883" s="240" t="s">
        <v>4997</v>
      </c>
      <c r="C1883" s="240" t="s">
        <v>3774</v>
      </c>
      <c r="D1883" s="240" t="s">
        <v>9570</v>
      </c>
      <c r="E1883" s="239" t="str">
        <f t="shared" si="29"/>
        <v>36</v>
      </c>
      <c r="F1883" s="240" t="s">
        <v>9378</v>
      </c>
    </row>
    <row r="1884" spans="1:6" x14ac:dyDescent="0.25">
      <c r="A1884" s="242" t="s">
        <v>9571</v>
      </c>
      <c r="B1884" s="239" t="s">
        <v>5017</v>
      </c>
      <c r="C1884" s="239" t="s">
        <v>3774</v>
      </c>
      <c r="D1884" s="239" t="s">
        <v>9572</v>
      </c>
      <c r="E1884" s="239" t="str">
        <f t="shared" si="29"/>
        <v>36</v>
      </c>
      <c r="F1884" s="239" t="s">
        <v>9378</v>
      </c>
    </row>
    <row r="1885" spans="1:6" x14ac:dyDescent="0.25">
      <c r="A1885" s="242" t="s">
        <v>9573</v>
      </c>
      <c r="B1885" s="240" t="s">
        <v>5031</v>
      </c>
      <c r="C1885" s="240" t="s">
        <v>3774</v>
      </c>
      <c r="D1885" s="240" t="s">
        <v>9574</v>
      </c>
      <c r="E1885" s="239" t="str">
        <f t="shared" si="29"/>
        <v>36</v>
      </c>
      <c r="F1885" s="240" t="s">
        <v>9378</v>
      </c>
    </row>
    <row r="1886" spans="1:6" x14ac:dyDescent="0.25">
      <c r="A1886" s="242" t="s">
        <v>9575</v>
      </c>
      <c r="B1886" s="239" t="s">
        <v>5050</v>
      </c>
      <c r="C1886" s="239" t="s">
        <v>3774</v>
      </c>
      <c r="D1886" s="239" t="s">
        <v>9576</v>
      </c>
      <c r="E1886" s="239" t="str">
        <f t="shared" si="29"/>
        <v>36</v>
      </c>
      <c r="F1886" s="239" t="s">
        <v>9378</v>
      </c>
    </row>
    <row r="1887" spans="1:6" x14ac:dyDescent="0.25">
      <c r="A1887" s="242" t="s">
        <v>9577</v>
      </c>
      <c r="B1887" s="240" t="s">
        <v>5070</v>
      </c>
      <c r="C1887" s="240" t="s">
        <v>3774</v>
      </c>
      <c r="D1887" s="240" t="s">
        <v>9578</v>
      </c>
      <c r="E1887" s="239" t="str">
        <f t="shared" si="29"/>
        <v>36</v>
      </c>
      <c r="F1887" s="240" t="s">
        <v>9378</v>
      </c>
    </row>
    <row r="1888" spans="1:6" x14ac:dyDescent="0.25">
      <c r="A1888" s="242" t="s">
        <v>9579</v>
      </c>
      <c r="B1888" s="239" t="s">
        <v>5087</v>
      </c>
      <c r="C1888" s="239" t="s">
        <v>3774</v>
      </c>
      <c r="D1888" s="239" t="s">
        <v>9580</v>
      </c>
      <c r="E1888" s="239" t="str">
        <f t="shared" si="29"/>
        <v>36</v>
      </c>
      <c r="F1888" s="239" t="s">
        <v>9378</v>
      </c>
    </row>
    <row r="1889" spans="1:6" x14ac:dyDescent="0.25">
      <c r="A1889" s="242" t="s">
        <v>9581</v>
      </c>
      <c r="B1889" s="240" t="s">
        <v>5104</v>
      </c>
      <c r="C1889" s="240" t="s">
        <v>3774</v>
      </c>
      <c r="D1889" s="240" t="s">
        <v>9582</v>
      </c>
      <c r="E1889" s="239" t="str">
        <f t="shared" si="29"/>
        <v>36</v>
      </c>
      <c r="F1889" s="240" t="s">
        <v>9378</v>
      </c>
    </row>
    <row r="1890" spans="1:6" x14ac:dyDescent="0.25">
      <c r="A1890" s="242" t="s">
        <v>9583</v>
      </c>
      <c r="B1890" s="239" t="s">
        <v>5126</v>
      </c>
      <c r="C1890" s="239" t="s">
        <v>3774</v>
      </c>
      <c r="D1890" s="239" t="s">
        <v>9584</v>
      </c>
      <c r="E1890" s="239" t="str">
        <f t="shared" si="29"/>
        <v>36</v>
      </c>
      <c r="F1890" s="239" t="s">
        <v>9378</v>
      </c>
    </row>
    <row r="1891" spans="1:6" x14ac:dyDescent="0.25">
      <c r="A1891" s="242" t="s">
        <v>9585</v>
      </c>
      <c r="B1891" s="240" t="s">
        <v>5144</v>
      </c>
      <c r="C1891" s="240" t="s">
        <v>3774</v>
      </c>
      <c r="D1891" s="240" t="s">
        <v>9586</v>
      </c>
      <c r="E1891" s="239" t="str">
        <f t="shared" si="29"/>
        <v>36</v>
      </c>
      <c r="F1891" s="240" t="s">
        <v>9378</v>
      </c>
    </row>
    <row r="1892" spans="1:6" x14ac:dyDescent="0.25">
      <c r="A1892" s="242" t="s">
        <v>9587</v>
      </c>
      <c r="B1892" s="239" t="s">
        <v>4274</v>
      </c>
      <c r="C1892" s="239" t="s">
        <v>3774</v>
      </c>
      <c r="D1892" s="239" t="s">
        <v>9588</v>
      </c>
      <c r="E1892" s="239" t="str">
        <f t="shared" si="29"/>
        <v>36</v>
      </c>
      <c r="F1892" s="239" t="s">
        <v>9378</v>
      </c>
    </row>
    <row r="1893" spans="1:6" x14ac:dyDescent="0.25">
      <c r="A1893" s="242" t="s">
        <v>9589</v>
      </c>
      <c r="B1893" s="240" t="s">
        <v>4189</v>
      </c>
      <c r="C1893" s="240" t="s">
        <v>3774</v>
      </c>
      <c r="D1893" s="240" t="s">
        <v>9590</v>
      </c>
      <c r="E1893" s="239" t="str">
        <f t="shared" si="29"/>
        <v>36</v>
      </c>
      <c r="F1893" s="240" t="s">
        <v>9378</v>
      </c>
    </row>
    <row r="1894" spans="1:6" x14ac:dyDescent="0.25">
      <c r="A1894" s="242" t="s">
        <v>9591</v>
      </c>
      <c r="B1894" s="239" t="s">
        <v>5200</v>
      </c>
      <c r="C1894" s="239" t="s">
        <v>3774</v>
      </c>
      <c r="D1894" s="239" t="s">
        <v>9592</v>
      </c>
      <c r="E1894" s="239" t="str">
        <f t="shared" si="29"/>
        <v>36</v>
      </c>
      <c r="F1894" s="239" t="s">
        <v>9378</v>
      </c>
    </row>
    <row r="1895" spans="1:6" x14ac:dyDescent="0.25">
      <c r="A1895" s="242" t="s">
        <v>9593</v>
      </c>
      <c r="B1895" s="240" t="s">
        <v>5220</v>
      </c>
      <c r="C1895" s="240" t="s">
        <v>3774</v>
      </c>
      <c r="D1895" s="240" t="s">
        <v>9594</v>
      </c>
      <c r="E1895" s="239" t="str">
        <f t="shared" si="29"/>
        <v>36</v>
      </c>
      <c r="F1895" s="240" t="s">
        <v>9378</v>
      </c>
    </row>
    <row r="1896" spans="1:6" x14ac:dyDescent="0.25">
      <c r="A1896" s="242" t="s">
        <v>9595</v>
      </c>
      <c r="B1896" s="239" t="s">
        <v>5238</v>
      </c>
      <c r="C1896" s="239" t="s">
        <v>3774</v>
      </c>
      <c r="D1896" s="239" t="s">
        <v>9596</v>
      </c>
      <c r="E1896" s="239" t="str">
        <f t="shared" si="29"/>
        <v>36</v>
      </c>
      <c r="F1896" s="239" t="s">
        <v>9378</v>
      </c>
    </row>
    <row r="1897" spans="1:6" x14ac:dyDescent="0.25">
      <c r="A1897" s="242" t="s">
        <v>9597</v>
      </c>
      <c r="B1897" s="240" t="s">
        <v>4512</v>
      </c>
      <c r="C1897" s="240" t="s">
        <v>3774</v>
      </c>
      <c r="D1897" s="240" t="s">
        <v>9598</v>
      </c>
      <c r="E1897" s="239" t="str">
        <f t="shared" si="29"/>
        <v>36</v>
      </c>
      <c r="F1897" s="240" t="s">
        <v>9378</v>
      </c>
    </row>
    <row r="1898" spans="1:6" x14ac:dyDescent="0.25">
      <c r="A1898" s="242" t="s">
        <v>9599</v>
      </c>
      <c r="B1898" s="239" t="s">
        <v>4021</v>
      </c>
      <c r="C1898" s="239" t="s">
        <v>3774</v>
      </c>
      <c r="D1898" s="239" t="s">
        <v>9600</v>
      </c>
      <c r="E1898" s="239" t="str">
        <f t="shared" si="29"/>
        <v>36</v>
      </c>
      <c r="F1898" s="239" t="s">
        <v>9378</v>
      </c>
    </row>
    <row r="1899" spans="1:6" x14ac:dyDescent="0.25">
      <c r="A1899" s="242" t="s">
        <v>9601</v>
      </c>
      <c r="B1899" s="240" t="s">
        <v>4690</v>
      </c>
      <c r="C1899" s="240" t="s">
        <v>3774</v>
      </c>
      <c r="D1899" s="240" t="s">
        <v>9602</v>
      </c>
      <c r="E1899" s="239" t="str">
        <f t="shared" si="29"/>
        <v>36</v>
      </c>
      <c r="F1899" s="240" t="s">
        <v>9378</v>
      </c>
    </row>
    <row r="1900" spans="1:6" x14ac:dyDescent="0.25">
      <c r="A1900" s="242" t="s">
        <v>9603</v>
      </c>
      <c r="B1900" s="239" t="s">
        <v>5290</v>
      </c>
      <c r="C1900" s="239" t="s">
        <v>3774</v>
      </c>
      <c r="D1900" s="239" t="s">
        <v>9604</v>
      </c>
      <c r="E1900" s="239" t="str">
        <f t="shared" si="29"/>
        <v>36</v>
      </c>
      <c r="F1900" s="239" t="s">
        <v>9378</v>
      </c>
    </row>
    <row r="1901" spans="1:6" x14ac:dyDescent="0.25">
      <c r="A1901" s="242" t="s">
        <v>9605</v>
      </c>
      <c r="B1901" s="240" t="s">
        <v>5227</v>
      </c>
      <c r="C1901" s="240" t="s">
        <v>3774</v>
      </c>
      <c r="D1901" s="240" t="s">
        <v>9606</v>
      </c>
      <c r="E1901" s="239" t="str">
        <f t="shared" si="29"/>
        <v>36</v>
      </c>
      <c r="F1901" s="240" t="s">
        <v>9378</v>
      </c>
    </row>
    <row r="1902" spans="1:6" x14ac:dyDescent="0.25">
      <c r="A1902" s="242" t="s">
        <v>9607</v>
      </c>
      <c r="B1902" s="239" t="s">
        <v>5320</v>
      </c>
      <c r="C1902" s="239" t="s">
        <v>3774</v>
      </c>
      <c r="D1902" s="239" t="s">
        <v>9608</v>
      </c>
      <c r="E1902" s="239" t="str">
        <f t="shared" si="29"/>
        <v>36</v>
      </c>
      <c r="F1902" s="239" t="s">
        <v>9378</v>
      </c>
    </row>
    <row r="1903" spans="1:6" x14ac:dyDescent="0.25">
      <c r="A1903" s="242" t="s">
        <v>9609</v>
      </c>
      <c r="B1903" s="240" t="s">
        <v>3844</v>
      </c>
      <c r="C1903" s="240" t="s">
        <v>3756</v>
      </c>
      <c r="D1903" s="240" t="s">
        <v>9610</v>
      </c>
      <c r="E1903" s="239" t="str">
        <f t="shared" si="29"/>
        <v>37</v>
      </c>
      <c r="F1903" s="240" t="s">
        <v>5802</v>
      </c>
    </row>
    <row r="1904" spans="1:6" x14ac:dyDescent="0.25">
      <c r="A1904" s="242" t="s">
        <v>9611</v>
      </c>
      <c r="B1904" s="239" t="s">
        <v>3868</v>
      </c>
      <c r="C1904" s="239" t="s">
        <v>3756</v>
      </c>
      <c r="D1904" s="239" t="s">
        <v>9612</v>
      </c>
      <c r="E1904" s="239" t="str">
        <f t="shared" si="29"/>
        <v>37</v>
      </c>
      <c r="F1904" s="239" t="s">
        <v>5802</v>
      </c>
    </row>
    <row r="1905" spans="1:6" x14ac:dyDescent="0.25">
      <c r="A1905" s="242" t="s">
        <v>9613</v>
      </c>
      <c r="B1905" s="240" t="s">
        <v>3929</v>
      </c>
      <c r="C1905" s="240" t="s">
        <v>3756</v>
      </c>
      <c r="D1905" s="240" t="s">
        <v>9614</v>
      </c>
      <c r="E1905" s="239" t="str">
        <f t="shared" si="29"/>
        <v>37</v>
      </c>
      <c r="F1905" s="240" t="s">
        <v>5802</v>
      </c>
    </row>
    <row r="1906" spans="1:6" x14ac:dyDescent="0.25">
      <c r="A1906" s="242" t="s">
        <v>9615</v>
      </c>
      <c r="B1906" s="239" t="s">
        <v>3974</v>
      </c>
      <c r="C1906" s="239" t="s">
        <v>3756</v>
      </c>
      <c r="D1906" s="239" t="s">
        <v>9616</v>
      </c>
      <c r="E1906" s="239" t="str">
        <f t="shared" si="29"/>
        <v>37</v>
      </c>
      <c r="F1906" s="239" t="s">
        <v>5802</v>
      </c>
    </row>
    <row r="1907" spans="1:6" x14ac:dyDescent="0.25">
      <c r="A1907" s="242" t="s">
        <v>9617</v>
      </c>
      <c r="B1907" s="240" t="s">
        <v>4016</v>
      </c>
      <c r="C1907" s="240" t="s">
        <v>3756</v>
      </c>
      <c r="D1907" s="240" t="s">
        <v>9618</v>
      </c>
      <c r="E1907" s="239" t="str">
        <f t="shared" si="29"/>
        <v>37</v>
      </c>
      <c r="F1907" s="240" t="s">
        <v>5802</v>
      </c>
    </row>
    <row r="1908" spans="1:6" x14ac:dyDescent="0.25">
      <c r="A1908" s="242" t="s">
        <v>9619</v>
      </c>
      <c r="B1908" s="239" t="s">
        <v>4055</v>
      </c>
      <c r="C1908" s="239" t="s">
        <v>3756</v>
      </c>
      <c r="D1908" s="239" t="s">
        <v>9620</v>
      </c>
      <c r="E1908" s="239" t="str">
        <f t="shared" si="29"/>
        <v>37</v>
      </c>
      <c r="F1908" s="239" t="s">
        <v>5802</v>
      </c>
    </row>
    <row r="1909" spans="1:6" x14ac:dyDescent="0.25">
      <c r="A1909" s="242" t="s">
        <v>9621</v>
      </c>
      <c r="B1909" s="240" t="s">
        <v>4089</v>
      </c>
      <c r="C1909" s="240" t="s">
        <v>3756</v>
      </c>
      <c r="D1909" s="240" t="s">
        <v>9622</v>
      </c>
      <c r="E1909" s="239" t="str">
        <f t="shared" si="29"/>
        <v>37</v>
      </c>
      <c r="F1909" s="240" t="s">
        <v>5802</v>
      </c>
    </row>
    <row r="1910" spans="1:6" x14ac:dyDescent="0.25">
      <c r="A1910" s="242" t="s">
        <v>9623</v>
      </c>
      <c r="B1910" s="239" t="s">
        <v>4121</v>
      </c>
      <c r="C1910" s="239" t="s">
        <v>3756</v>
      </c>
      <c r="D1910" s="239" t="s">
        <v>9624</v>
      </c>
      <c r="E1910" s="239" t="str">
        <f t="shared" si="29"/>
        <v>37</v>
      </c>
      <c r="F1910" s="239" t="s">
        <v>5802</v>
      </c>
    </row>
    <row r="1911" spans="1:6" x14ac:dyDescent="0.25">
      <c r="A1911" s="242" t="s">
        <v>9625</v>
      </c>
      <c r="B1911" s="240" t="s">
        <v>4159</v>
      </c>
      <c r="C1911" s="240" t="s">
        <v>3756</v>
      </c>
      <c r="D1911" s="240" t="s">
        <v>9626</v>
      </c>
      <c r="E1911" s="239" t="str">
        <f t="shared" si="29"/>
        <v>37</v>
      </c>
      <c r="F1911" s="240" t="s">
        <v>5802</v>
      </c>
    </row>
    <row r="1912" spans="1:6" x14ac:dyDescent="0.25">
      <c r="A1912" s="242" t="s">
        <v>9627</v>
      </c>
      <c r="B1912" s="239" t="s">
        <v>4193</v>
      </c>
      <c r="C1912" s="239" t="s">
        <v>3756</v>
      </c>
      <c r="D1912" s="239" t="s">
        <v>9628</v>
      </c>
      <c r="E1912" s="239" t="str">
        <f t="shared" si="29"/>
        <v>37</v>
      </c>
      <c r="F1912" s="239" t="s">
        <v>5802</v>
      </c>
    </row>
    <row r="1913" spans="1:6" x14ac:dyDescent="0.25">
      <c r="A1913" s="242" t="s">
        <v>9629</v>
      </c>
      <c r="B1913" s="240" t="s">
        <v>4224</v>
      </c>
      <c r="C1913" s="240" t="s">
        <v>3756</v>
      </c>
      <c r="D1913" s="240" t="s">
        <v>9630</v>
      </c>
      <c r="E1913" s="239" t="str">
        <f t="shared" si="29"/>
        <v>37</v>
      </c>
      <c r="F1913" s="240" t="s">
        <v>5802</v>
      </c>
    </row>
    <row r="1914" spans="1:6" x14ac:dyDescent="0.25">
      <c r="A1914" s="242" t="s">
        <v>9631</v>
      </c>
      <c r="B1914" s="239" t="s">
        <v>4090</v>
      </c>
      <c r="C1914" s="239" t="s">
        <v>3756</v>
      </c>
      <c r="D1914" s="239" t="s">
        <v>9632</v>
      </c>
      <c r="E1914" s="239" t="str">
        <f t="shared" si="29"/>
        <v>37</v>
      </c>
      <c r="F1914" s="239" t="s">
        <v>5802</v>
      </c>
    </row>
    <row r="1915" spans="1:6" x14ac:dyDescent="0.25">
      <c r="A1915" s="242" t="s">
        <v>9633</v>
      </c>
      <c r="B1915" s="240" t="s">
        <v>4282</v>
      </c>
      <c r="C1915" s="240" t="s">
        <v>3756</v>
      </c>
      <c r="D1915" s="240" t="s">
        <v>9634</v>
      </c>
      <c r="E1915" s="239" t="str">
        <f t="shared" si="29"/>
        <v>37</v>
      </c>
      <c r="F1915" s="240" t="s">
        <v>5802</v>
      </c>
    </row>
    <row r="1916" spans="1:6" x14ac:dyDescent="0.25">
      <c r="A1916" s="242" t="s">
        <v>9635</v>
      </c>
      <c r="B1916" s="239" t="s">
        <v>4276</v>
      </c>
      <c r="C1916" s="239" t="s">
        <v>3756</v>
      </c>
      <c r="D1916" s="239" t="s">
        <v>9636</v>
      </c>
      <c r="E1916" s="239" t="str">
        <f t="shared" si="29"/>
        <v>37</v>
      </c>
      <c r="F1916" s="239" t="s">
        <v>5802</v>
      </c>
    </row>
    <row r="1917" spans="1:6" x14ac:dyDescent="0.25">
      <c r="A1917" s="242" t="s">
        <v>9637</v>
      </c>
      <c r="B1917" s="240" t="s">
        <v>3971</v>
      </c>
      <c r="C1917" s="240" t="s">
        <v>3756</v>
      </c>
      <c r="D1917" s="240" t="s">
        <v>9638</v>
      </c>
      <c r="E1917" s="239" t="str">
        <f t="shared" si="29"/>
        <v>37</v>
      </c>
      <c r="F1917" s="240" t="s">
        <v>5802</v>
      </c>
    </row>
    <row r="1918" spans="1:6" x14ac:dyDescent="0.25">
      <c r="A1918" s="242" t="s">
        <v>9639</v>
      </c>
      <c r="B1918" s="239" t="s">
        <v>4383</v>
      </c>
      <c r="C1918" s="239" t="s">
        <v>3756</v>
      </c>
      <c r="D1918" s="239" t="s">
        <v>9640</v>
      </c>
      <c r="E1918" s="239" t="str">
        <f t="shared" si="29"/>
        <v>37</v>
      </c>
      <c r="F1918" s="239" t="s">
        <v>5802</v>
      </c>
    </row>
    <row r="1919" spans="1:6" x14ac:dyDescent="0.25">
      <c r="A1919" s="242" t="s">
        <v>9641</v>
      </c>
      <c r="B1919" s="240" t="s">
        <v>4408</v>
      </c>
      <c r="C1919" s="240" t="s">
        <v>3756</v>
      </c>
      <c r="D1919" s="240" t="s">
        <v>9642</v>
      </c>
      <c r="E1919" s="239" t="str">
        <f t="shared" si="29"/>
        <v>37</v>
      </c>
      <c r="F1919" s="240" t="s">
        <v>5802</v>
      </c>
    </row>
    <row r="1920" spans="1:6" x14ac:dyDescent="0.25">
      <c r="A1920" s="242" t="s">
        <v>9643</v>
      </c>
      <c r="B1920" s="239" t="s">
        <v>4438</v>
      </c>
      <c r="C1920" s="239" t="s">
        <v>3756</v>
      </c>
      <c r="D1920" s="239" t="s">
        <v>9644</v>
      </c>
      <c r="E1920" s="239" t="str">
        <f t="shared" si="29"/>
        <v>37</v>
      </c>
      <c r="F1920" s="239" t="s">
        <v>5802</v>
      </c>
    </row>
    <row r="1921" spans="1:6" x14ac:dyDescent="0.25">
      <c r="A1921" s="242" t="s">
        <v>9645</v>
      </c>
      <c r="B1921" s="240" t="s">
        <v>4460</v>
      </c>
      <c r="C1921" s="240" t="s">
        <v>3756</v>
      </c>
      <c r="D1921" s="240" t="s">
        <v>9646</v>
      </c>
      <c r="E1921" s="239" t="str">
        <f t="shared" si="29"/>
        <v>37</v>
      </c>
      <c r="F1921" s="240" t="s">
        <v>5802</v>
      </c>
    </row>
    <row r="1922" spans="1:6" x14ac:dyDescent="0.25">
      <c r="A1922" s="242" t="s">
        <v>9647</v>
      </c>
      <c r="B1922" s="239" t="s">
        <v>4170</v>
      </c>
      <c r="C1922" s="239" t="s">
        <v>3756</v>
      </c>
      <c r="D1922" s="239" t="s">
        <v>9648</v>
      </c>
      <c r="E1922" s="239" t="str">
        <f t="shared" si="29"/>
        <v>37</v>
      </c>
      <c r="F1922" s="239" t="s">
        <v>5802</v>
      </c>
    </row>
    <row r="1923" spans="1:6" x14ac:dyDescent="0.25">
      <c r="A1923" s="242" t="s">
        <v>9649</v>
      </c>
      <c r="B1923" s="240" t="s">
        <v>4515</v>
      </c>
      <c r="C1923" s="240" t="s">
        <v>3756</v>
      </c>
      <c r="D1923" s="240" t="s">
        <v>9650</v>
      </c>
      <c r="E1923" s="239" t="str">
        <f t="shared" si="29"/>
        <v>37</v>
      </c>
      <c r="F1923" s="240" t="s">
        <v>5802</v>
      </c>
    </row>
    <row r="1924" spans="1:6" x14ac:dyDescent="0.25">
      <c r="A1924" s="242" t="s">
        <v>9651</v>
      </c>
      <c r="B1924" s="239" t="s">
        <v>4130</v>
      </c>
      <c r="C1924" s="239" t="s">
        <v>3756</v>
      </c>
      <c r="D1924" s="239" t="s">
        <v>9652</v>
      </c>
      <c r="E1924" s="239" t="str">
        <f t="shared" si="29"/>
        <v>37</v>
      </c>
      <c r="F1924" s="239" t="s">
        <v>5802</v>
      </c>
    </row>
    <row r="1925" spans="1:6" x14ac:dyDescent="0.25">
      <c r="A1925" s="242" t="s">
        <v>9653</v>
      </c>
      <c r="B1925" s="240" t="s">
        <v>4264</v>
      </c>
      <c r="C1925" s="240" t="s">
        <v>3756</v>
      </c>
      <c r="D1925" s="240" t="s">
        <v>9654</v>
      </c>
      <c r="E1925" s="239" t="str">
        <f t="shared" si="29"/>
        <v>37</v>
      </c>
      <c r="F1925" s="240" t="s">
        <v>5802</v>
      </c>
    </row>
    <row r="1926" spans="1:6" x14ac:dyDescent="0.25">
      <c r="A1926" s="242" t="s">
        <v>9655</v>
      </c>
      <c r="B1926" s="239" t="s">
        <v>4588</v>
      </c>
      <c r="C1926" s="239" t="s">
        <v>3756</v>
      </c>
      <c r="D1926" s="239" t="s">
        <v>9656</v>
      </c>
      <c r="E1926" s="239" t="str">
        <f t="shared" si="29"/>
        <v>37</v>
      </c>
      <c r="F1926" s="239" t="s">
        <v>5802</v>
      </c>
    </row>
    <row r="1927" spans="1:6" x14ac:dyDescent="0.25">
      <c r="A1927" s="242" t="s">
        <v>9657</v>
      </c>
      <c r="B1927" s="240" t="s">
        <v>4609</v>
      </c>
      <c r="C1927" s="240" t="s">
        <v>3756</v>
      </c>
      <c r="D1927" s="240" t="s">
        <v>9658</v>
      </c>
      <c r="E1927" s="239" t="str">
        <f t="shared" si="29"/>
        <v>37</v>
      </c>
      <c r="F1927" s="240" t="s">
        <v>5802</v>
      </c>
    </row>
    <row r="1928" spans="1:6" x14ac:dyDescent="0.25">
      <c r="A1928" s="242" t="s">
        <v>9659</v>
      </c>
      <c r="B1928" s="239" t="s">
        <v>3917</v>
      </c>
      <c r="C1928" s="239" t="s">
        <v>3756</v>
      </c>
      <c r="D1928" s="239" t="s">
        <v>9660</v>
      </c>
      <c r="E1928" s="239" t="str">
        <f t="shared" si="29"/>
        <v>37</v>
      </c>
      <c r="F1928" s="239" t="s">
        <v>5802</v>
      </c>
    </row>
    <row r="1929" spans="1:6" x14ac:dyDescent="0.25">
      <c r="A1929" s="242" t="s">
        <v>9661</v>
      </c>
      <c r="B1929" s="240" t="s">
        <v>4659</v>
      </c>
      <c r="C1929" s="240" t="s">
        <v>3756</v>
      </c>
      <c r="D1929" s="240" t="s">
        <v>9662</v>
      </c>
      <c r="E1929" s="239" t="str">
        <f t="shared" si="29"/>
        <v>37</v>
      </c>
      <c r="F1929" s="240" t="s">
        <v>5802</v>
      </c>
    </row>
    <row r="1930" spans="1:6" x14ac:dyDescent="0.25">
      <c r="A1930" s="242" t="s">
        <v>9663</v>
      </c>
      <c r="B1930" s="239" t="s">
        <v>4682</v>
      </c>
      <c r="C1930" s="239" t="s">
        <v>3756</v>
      </c>
      <c r="D1930" s="239" t="s">
        <v>9664</v>
      </c>
      <c r="E1930" s="239" t="str">
        <f t="shared" si="29"/>
        <v>37</v>
      </c>
      <c r="F1930" s="239" t="s">
        <v>5802</v>
      </c>
    </row>
    <row r="1931" spans="1:6" x14ac:dyDescent="0.25">
      <c r="A1931" s="242" t="s">
        <v>9665</v>
      </c>
      <c r="B1931" s="240" t="s">
        <v>4465</v>
      </c>
      <c r="C1931" s="240" t="s">
        <v>3756</v>
      </c>
      <c r="D1931" s="240" t="s">
        <v>9666</v>
      </c>
      <c r="E1931" s="239" t="str">
        <f t="shared" si="29"/>
        <v>37</v>
      </c>
      <c r="F1931" s="240" t="s">
        <v>5802</v>
      </c>
    </row>
    <row r="1932" spans="1:6" x14ac:dyDescent="0.25">
      <c r="A1932" s="242" t="s">
        <v>9667</v>
      </c>
      <c r="B1932" s="239" t="s">
        <v>4725</v>
      </c>
      <c r="C1932" s="239" t="s">
        <v>3756</v>
      </c>
      <c r="D1932" s="239" t="s">
        <v>9668</v>
      </c>
      <c r="E1932" s="239" t="str">
        <f t="shared" ref="E1932:E1995" si="30">LEFT(A1932, 2)</f>
        <v>37</v>
      </c>
      <c r="F1932" s="239" t="s">
        <v>5802</v>
      </c>
    </row>
    <row r="1933" spans="1:6" x14ac:dyDescent="0.25">
      <c r="A1933" s="242" t="s">
        <v>9669</v>
      </c>
      <c r="B1933" s="240" t="s">
        <v>4748</v>
      </c>
      <c r="C1933" s="240" t="s">
        <v>3756</v>
      </c>
      <c r="D1933" s="240" t="s">
        <v>9670</v>
      </c>
      <c r="E1933" s="239" t="str">
        <f t="shared" si="30"/>
        <v>37</v>
      </c>
      <c r="F1933" s="240" t="s">
        <v>5802</v>
      </c>
    </row>
    <row r="1934" spans="1:6" x14ac:dyDescent="0.25">
      <c r="A1934" s="242" t="s">
        <v>9671</v>
      </c>
      <c r="B1934" s="239" t="s">
        <v>4770</v>
      </c>
      <c r="C1934" s="239" t="s">
        <v>3756</v>
      </c>
      <c r="D1934" s="239" t="s">
        <v>9672</v>
      </c>
      <c r="E1934" s="239" t="str">
        <f t="shared" si="30"/>
        <v>37</v>
      </c>
      <c r="F1934" s="239" t="s">
        <v>5802</v>
      </c>
    </row>
    <row r="1935" spans="1:6" x14ac:dyDescent="0.25">
      <c r="A1935" s="242" t="s">
        <v>9673</v>
      </c>
      <c r="B1935" s="240" t="s">
        <v>4799</v>
      </c>
      <c r="C1935" s="240" t="s">
        <v>3756</v>
      </c>
      <c r="D1935" s="240" t="s">
        <v>9674</v>
      </c>
      <c r="E1935" s="239" t="str">
        <f t="shared" si="30"/>
        <v>37</v>
      </c>
      <c r="F1935" s="240" t="s">
        <v>5802</v>
      </c>
    </row>
    <row r="1936" spans="1:6" x14ac:dyDescent="0.25">
      <c r="A1936" s="242" t="s">
        <v>9675</v>
      </c>
      <c r="B1936" s="239" t="s">
        <v>4816</v>
      </c>
      <c r="C1936" s="239" t="s">
        <v>3756</v>
      </c>
      <c r="D1936" s="239" t="s">
        <v>9676</v>
      </c>
      <c r="E1936" s="239" t="str">
        <f t="shared" si="30"/>
        <v>37</v>
      </c>
      <c r="F1936" s="239" t="s">
        <v>5802</v>
      </c>
    </row>
    <row r="1937" spans="1:6" x14ac:dyDescent="0.25">
      <c r="A1937" s="242" t="s">
        <v>9677</v>
      </c>
      <c r="B1937" s="240" t="s">
        <v>3960</v>
      </c>
      <c r="C1937" s="240" t="s">
        <v>3756</v>
      </c>
      <c r="D1937" s="240" t="s">
        <v>9678</v>
      </c>
      <c r="E1937" s="239" t="str">
        <f t="shared" si="30"/>
        <v>37</v>
      </c>
      <c r="F1937" s="240" t="s">
        <v>5802</v>
      </c>
    </row>
    <row r="1938" spans="1:6" x14ac:dyDescent="0.25">
      <c r="A1938" s="242" t="s">
        <v>9679</v>
      </c>
      <c r="B1938" s="239" t="s">
        <v>4856</v>
      </c>
      <c r="C1938" s="239" t="s">
        <v>3756</v>
      </c>
      <c r="D1938" s="239" t="s">
        <v>9680</v>
      </c>
      <c r="E1938" s="239" t="str">
        <f t="shared" si="30"/>
        <v>37</v>
      </c>
      <c r="F1938" s="239" t="s">
        <v>5802</v>
      </c>
    </row>
    <row r="1939" spans="1:6" x14ac:dyDescent="0.25">
      <c r="A1939" s="242" t="s">
        <v>9681</v>
      </c>
      <c r="B1939" s="240" t="s">
        <v>4878</v>
      </c>
      <c r="C1939" s="240" t="s">
        <v>3756</v>
      </c>
      <c r="D1939" s="240" t="s">
        <v>9682</v>
      </c>
      <c r="E1939" s="239" t="str">
        <f t="shared" si="30"/>
        <v>37</v>
      </c>
      <c r="F1939" s="240" t="s">
        <v>5802</v>
      </c>
    </row>
    <row r="1940" spans="1:6" x14ac:dyDescent="0.25">
      <c r="A1940" s="242" t="s">
        <v>9683</v>
      </c>
      <c r="B1940" s="239" t="s">
        <v>3993</v>
      </c>
      <c r="C1940" s="239" t="s">
        <v>3756</v>
      </c>
      <c r="D1940" s="239" t="s">
        <v>9684</v>
      </c>
      <c r="E1940" s="239" t="str">
        <f t="shared" si="30"/>
        <v>37</v>
      </c>
      <c r="F1940" s="239" t="s">
        <v>5802</v>
      </c>
    </row>
    <row r="1941" spans="1:6" x14ac:dyDescent="0.25">
      <c r="A1941" s="242" t="s">
        <v>9685</v>
      </c>
      <c r="B1941" s="240" t="s">
        <v>4919</v>
      </c>
      <c r="C1941" s="240" t="s">
        <v>3756</v>
      </c>
      <c r="D1941" s="240" t="s">
        <v>9686</v>
      </c>
      <c r="E1941" s="239" t="str">
        <f t="shared" si="30"/>
        <v>37</v>
      </c>
      <c r="F1941" s="240" t="s">
        <v>5802</v>
      </c>
    </row>
    <row r="1942" spans="1:6" x14ac:dyDescent="0.25">
      <c r="A1942" s="242" t="s">
        <v>9687</v>
      </c>
      <c r="B1942" s="239" t="s">
        <v>4489</v>
      </c>
      <c r="C1942" s="239" t="s">
        <v>3756</v>
      </c>
      <c r="D1942" s="239" t="s">
        <v>9688</v>
      </c>
      <c r="E1942" s="239" t="str">
        <f t="shared" si="30"/>
        <v>37</v>
      </c>
      <c r="F1942" s="239" t="s">
        <v>5802</v>
      </c>
    </row>
    <row r="1943" spans="1:6" x14ac:dyDescent="0.25">
      <c r="A1943" s="242" t="s">
        <v>9689</v>
      </c>
      <c r="B1943" s="240" t="s">
        <v>4955</v>
      </c>
      <c r="C1943" s="240" t="s">
        <v>3756</v>
      </c>
      <c r="D1943" s="240" t="s">
        <v>9690</v>
      </c>
      <c r="E1943" s="239" t="str">
        <f t="shared" si="30"/>
        <v>37</v>
      </c>
      <c r="F1943" s="240" t="s">
        <v>5802</v>
      </c>
    </row>
    <row r="1944" spans="1:6" x14ac:dyDescent="0.25">
      <c r="A1944" s="242" t="s">
        <v>9691</v>
      </c>
      <c r="B1944" s="239" t="s">
        <v>4961</v>
      </c>
      <c r="C1944" s="239" t="s">
        <v>3756</v>
      </c>
      <c r="D1944" s="239" t="s">
        <v>9692</v>
      </c>
      <c r="E1944" s="239" t="str">
        <f t="shared" si="30"/>
        <v>37</v>
      </c>
      <c r="F1944" s="239" t="s">
        <v>5802</v>
      </c>
    </row>
    <row r="1945" spans="1:6" x14ac:dyDescent="0.25">
      <c r="A1945" s="242" t="s">
        <v>9693</v>
      </c>
      <c r="B1945" s="240" t="s">
        <v>4998</v>
      </c>
      <c r="C1945" s="240" t="s">
        <v>3756</v>
      </c>
      <c r="D1945" s="240" t="s">
        <v>9694</v>
      </c>
      <c r="E1945" s="239" t="str">
        <f t="shared" si="30"/>
        <v>37</v>
      </c>
      <c r="F1945" s="240" t="s">
        <v>5802</v>
      </c>
    </row>
    <row r="1946" spans="1:6" x14ac:dyDescent="0.25">
      <c r="A1946" s="242" t="s">
        <v>9695</v>
      </c>
      <c r="B1946" s="239" t="s">
        <v>4904</v>
      </c>
      <c r="C1946" s="239" t="s">
        <v>3756</v>
      </c>
      <c r="D1946" s="239" t="s">
        <v>9696</v>
      </c>
      <c r="E1946" s="239" t="str">
        <f t="shared" si="30"/>
        <v>37</v>
      </c>
      <c r="F1946" s="239" t="s">
        <v>5802</v>
      </c>
    </row>
    <row r="1947" spans="1:6" x14ac:dyDescent="0.25">
      <c r="A1947" s="242" t="s">
        <v>9697</v>
      </c>
      <c r="B1947" s="240" t="s">
        <v>4851</v>
      </c>
      <c r="C1947" s="240" t="s">
        <v>3756</v>
      </c>
      <c r="D1947" s="240" t="s">
        <v>9698</v>
      </c>
      <c r="E1947" s="239" t="str">
        <f t="shared" si="30"/>
        <v>37</v>
      </c>
      <c r="F1947" s="240" t="s">
        <v>5802</v>
      </c>
    </row>
    <row r="1948" spans="1:6" x14ac:dyDescent="0.25">
      <c r="A1948" s="242" t="s">
        <v>9699</v>
      </c>
      <c r="B1948" s="239" t="s">
        <v>5051</v>
      </c>
      <c r="C1948" s="239" t="s">
        <v>3756</v>
      </c>
      <c r="D1948" s="239" t="s">
        <v>9700</v>
      </c>
      <c r="E1948" s="239" t="str">
        <f t="shared" si="30"/>
        <v>37</v>
      </c>
      <c r="F1948" s="239" t="s">
        <v>5802</v>
      </c>
    </row>
    <row r="1949" spans="1:6" x14ac:dyDescent="0.25">
      <c r="A1949" s="242" t="s">
        <v>9701</v>
      </c>
      <c r="B1949" s="240" t="s">
        <v>5071</v>
      </c>
      <c r="C1949" s="240" t="s">
        <v>3756</v>
      </c>
      <c r="D1949" s="240" t="s">
        <v>9702</v>
      </c>
      <c r="E1949" s="239" t="str">
        <f t="shared" si="30"/>
        <v>37</v>
      </c>
      <c r="F1949" s="240" t="s">
        <v>5802</v>
      </c>
    </row>
    <row r="1950" spans="1:6" x14ac:dyDescent="0.25">
      <c r="A1950" s="242" t="s">
        <v>9703</v>
      </c>
      <c r="B1950" s="239" t="s">
        <v>4819</v>
      </c>
      <c r="C1950" s="239" t="s">
        <v>3756</v>
      </c>
      <c r="D1950" s="239" t="s">
        <v>9704</v>
      </c>
      <c r="E1950" s="239" t="str">
        <f t="shared" si="30"/>
        <v>37</v>
      </c>
      <c r="F1950" s="239" t="s">
        <v>5802</v>
      </c>
    </row>
    <row r="1951" spans="1:6" x14ac:dyDescent="0.25">
      <c r="A1951" s="242" t="s">
        <v>9705</v>
      </c>
      <c r="B1951" s="240" t="s">
        <v>5105</v>
      </c>
      <c r="C1951" s="240" t="s">
        <v>3756</v>
      </c>
      <c r="D1951" s="240" t="s">
        <v>9706</v>
      </c>
      <c r="E1951" s="239" t="str">
        <f t="shared" si="30"/>
        <v>37</v>
      </c>
      <c r="F1951" s="240" t="s">
        <v>5802</v>
      </c>
    </row>
    <row r="1952" spans="1:6" x14ac:dyDescent="0.25">
      <c r="A1952" s="242" t="s">
        <v>9707</v>
      </c>
      <c r="B1952" s="239" t="s">
        <v>4349</v>
      </c>
      <c r="C1952" s="239" t="s">
        <v>3756</v>
      </c>
      <c r="D1952" s="239" t="s">
        <v>9708</v>
      </c>
      <c r="E1952" s="239" t="str">
        <f t="shared" si="30"/>
        <v>37</v>
      </c>
      <c r="F1952" s="239" t="s">
        <v>5802</v>
      </c>
    </row>
    <row r="1953" spans="1:6" x14ac:dyDescent="0.25">
      <c r="A1953" s="242" t="s">
        <v>9709</v>
      </c>
      <c r="B1953" s="240" t="s">
        <v>4839</v>
      </c>
      <c r="C1953" s="240" t="s">
        <v>3756</v>
      </c>
      <c r="D1953" s="240" t="s">
        <v>9710</v>
      </c>
      <c r="E1953" s="239" t="str">
        <f t="shared" si="30"/>
        <v>37</v>
      </c>
      <c r="F1953" s="240" t="s">
        <v>5802</v>
      </c>
    </row>
    <row r="1954" spans="1:6" x14ac:dyDescent="0.25">
      <c r="A1954" s="242" t="s">
        <v>9711</v>
      </c>
      <c r="B1954" s="239" t="s">
        <v>4813</v>
      </c>
      <c r="C1954" s="239" t="s">
        <v>3756</v>
      </c>
      <c r="D1954" s="239" t="s">
        <v>9712</v>
      </c>
      <c r="E1954" s="239" t="str">
        <f t="shared" si="30"/>
        <v>37</v>
      </c>
      <c r="F1954" s="239" t="s">
        <v>5802</v>
      </c>
    </row>
    <row r="1955" spans="1:6" x14ac:dyDescent="0.25">
      <c r="A1955" s="242" t="s">
        <v>9713</v>
      </c>
      <c r="B1955" s="240" t="s">
        <v>4752</v>
      </c>
      <c r="C1955" s="240" t="s">
        <v>3756</v>
      </c>
      <c r="D1955" s="240" t="s">
        <v>9714</v>
      </c>
      <c r="E1955" s="239" t="str">
        <f t="shared" si="30"/>
        <v>37</v>
      </c>
      <c r="F1955" s="240" t="s">
        <v>5802</v>
      </c>
    </row>
    <row r="1956" spans="1:6" x14ac:dyDescent="0.25">
      <c r="A1956" s="242" t="s">
        <v>9715</v>
      </c>
      <c r="B1956" s="239" t="s">
        <v>5201</v>
      </c>
      <c r="C1956" s="239" t="s">
        <v>3756</v>
      </c>
      <c r="D1956" s="239" t="s">
        <v>9716</v>
      </c>
      <c r="E1956" s="239" t="str">
        <f t="shared" si="30"/>
        <v>37</v>
      </c>
      <c r="F1956" s="239" t="s">
        <v>5802</v>
      </c>
    </row>
    <row r="1957" spans="1:6" x14ac:dyDescent="0.25">
      <c r="A1957" s="242" t="s">
        <v>9717</v>
      </c>
      <c r="B1957" s="240" t="s">
        <v>4111</v>
      </c>
      <c r="C1957" s="240" t="s">
        <v>3756</v>
      </c>
      <c r="D1957" s="240" t="s">
        <v>9718</v>
      </c>
      <c r="E1957" s="239" t="str">
        <f t="shared" si="30"/>
        <v>37</v>
      </c>
      <c r="F1957" s="240" t="s">
        <v>5802</v>
      </c>
    </row>
    <row r="1958" spans="1:6" x14ac:dyDescent="0.25">
      <c r="A1958" s="242" t="s">
        <v>9719</v>
      </c>
      <c r="B1958" s="239" t="s">
        <v>4596</v>
      </c>
      <c r="C1958" s="239" t="s">
        <v>3756</v>
      </c>
      <c r="D1958" s="239" t="s">
        <v>9720</v>
      </c>
      <c r="E1958" s="239" t="str">
        <f t="shared" si="30"/>
        <v>37</v>
      </c>
      <c r="F1958" s="239" t="s">
        <v>5802</v>
      </c>
    </row>
    <row r="1959" spans="1:6" x14ac:dyDescent="0.25">
      <c r="A1959" s="242" t="s">
        <v>9721</v>
      </c>
      <c r="B1959" s="240" t="s">
        <v>5008</v>
      </c>
      <c r="C1959" s="240" t="s">
        <v>3756</v>
      </c>
      <c r="D1959" s="240" t="s">
        <v>9722</v>
      </c>
      <c r="E1959" s="239" t="str">
        <f t="shared" si="30"/>
        <v>37</v>
      </c>
      <c r="F1959" s="240" t="s">
        <v>5802</v>
      </c>
    </row>
    <row r="1960" spans="1:6" x14ac:dyDescent="0.25">
      <c r="A1960" s="242" t="s">
        <v>9723</v>
      </c>
      <c r="B1960" s="239" t="s">
        <v>4658</v>
      </c>
      <c r="C1960" s="239" t="s">
        <v>3756</v>
      </c>
      <c r="D1960" s="239" t="s">
        <v>9724</v>
      </c>
      <c r="E1960" s="239" t="str">
        <f t="shared" si="30"/>
        <v>37</v>
      </c>
      <c r="F1960" s="239" t="s">
        <v>5802</v>
      </c>
    </row>
    <row r="1961" spans="1:6" x14ac:dyDescent="0.25">
      <c r="A1961" s="242" t="s">
        <v>9725</v>
      </c>
      <c r="B1961" s="240" t="s">
        <v>4968</v>
      </c>
      <c r="C1961" s="240" t="s">
        <v>3756</v>
      </c>
      <c r="D1961" s="240" t="s">
        <v>9726</v>
      </c>
      <c r="E1961" s="239" t="str">
        <f t="shared" si="30"/>
        <v>37</v>
      </c>
      <c r="F1961" s="240" t="s">
        <v>5802</v>
      </c>
    </row>
    <row r="1962" spans="1:6" x14ac:dyDescent="0.25">
      <c r="A1962" s="242" t="s">
        <v>9727</v>
      </c>
      <c r="B1962" s="239" t="s">
        <v>5266</v>
      </c>
      <c r="C1962" s="239" t="s">
        <v>3756</v>
      </c>
      <c r="D1962" s="239" t="s">
        <v>9728</v>
      </c>
      <c r="E1962" s="239" t="str">
        <f t="shared" si="30"/>
        <v>37</v>
      </c>
      <c r="F1962" s="239" t="s">
        <v>5802</v>
      </c>
    </row>
    <row r="1963" spans="1:6" x14ac:dyDescent="0.25">
      <c r="A1963" s="242" t="s">
        <v>9729</v>
      </c>
      <c r="B1963" s="240" t="s">
        <v>5305</v>
      </c>
      <c r="C1963" s="240" t="s">
        <v>3756</v>
      </c>
      <c r="D1963" s="240" t="s">
        <v>9730</v>
      </c>
      <c r="E1963" s="239" t="str">
        <f t="shared" si="30"/>
        <v>37</v>
      </c>
      <c r="F1963" s="240" t="s">
        <v>5802</v>
      </c>
    </row>
    <row r="1964" spans="1:6" x14ac:dyDescent="0.25">
      <c r="A1964" s="242" t="s">
        <v>9731</v>
      </c>
      <c r="B1964" s="239" t="s">
        <v>4338</v>
      </c>
      <c r="C1964" s="239" t="s">
        <v>3756</v>
      </c>
      <c r="D1964" s="239" t="s">
        <v>9732</v>
      </c>
      <c r="E1964" s="239" t="str">
        <f t="shared" si="30"/>
        <v>37</v>
      </c>
      <c r="F1964" s="239" t="s">
        <v>5802</v>
      </c>
    </row>
    <row r="1965" spans="1:6" x14ac:dyDescent="0.25">
      <c r="A1965" s="242" t="s">
        <v>9733</v>
      </c>
      <c r="B1965" s="240" t="s">
        <v>5337</v>
      </c>
      <c r="C1965" s="240" t="s">
        <v>3756</v>
      </c>
      <c r="D1965" s="240" t="s">
        <v>9734</v>
      </c>
      <c r="E1965" s="239" t="str">
        <f t="shared" si="30"/>
        <v>37</v>
      </c>
      <c r="F1965" s="240" t="s">
        <v>5802</v>
      </c>
    </row>
    <row r="1966" spans="1:6" x14ac:dyDescent="0.25">
      <c r="A1966" s="242" t="s">
        <v>9735</v>
      </c>
      <c r="B1966" s="239" t="s">
        <v>5353</v>
      </c>
      <c r="C1966" s="239" t="s">
        <v>3756</v>
      </c>
      <c r="D1966" s="239" t="s">
        <v>9736</v>
      </c>
      <c r="E1966" s="239" t="str">
        <f t="shared" si="30"/>
        <v>37</v>
      </c>
      <c r="F1966" s="239" t="s">
        <v>5802</v>
      </c>
    </row>
    <row r="1967" spans="1:6" x14ac:dyDescent="0.25">
      <c r="A1967" s="242" t="s">
        <v>9737</v>
      </c>
      <c r="B1967" s="240" t="s">
        <v>5367</v>
      </c>
      <c r="C1967" s="240" t="s">
        <v>3756</v>
      </c>
      <c r="D1967" s="240" t="s">
        <v>9738</v>
      </c>
      <c r="E1967" s="239" t="str">
        <f t="shared" si="30"/>
        <v>37</v>
      </c>
      <c r="F1967" s="240" t="s">
        <v>5802</v>
      </c>
    </row>
    <row r="1968" spans="1:6" x14ac:dyDescent="0.25">
      <c r="A1968" s="242" t="s">
        <v>9739</v>
      </c>
      <c r="B1968" s="239" t="s">
        <v>5090</v>
      </c>
      <c r="C1968" s="239" t="s">
        <v>3756</v>
      </c>
      <c r="D1968" s="239" t="s">
        <v>9740</v>
      </c>
      <c r="E1968" s="239" t="str">
        <f t="shared" si="30"/>
        <v>37</v>
      </c>
      <c r="F1968" s="239" t="s">
        <v>5802</v>
      </c>
    </row>
    <row r="1969" spans="1:6" x14ac:dyDescent="0.25">
      <c r="A1969" s="242" t="s">
        <v>9741</v>
      </c>
      <c r="B1969" s="240" t="s">
        <v>5394</v>
      </c>
      <c r="C1969" s="240" t="s">
        <v>3756</v>
      </c>
      <c r="D1969" s="240" t="s">
        <v>9742</v>
      </c>
      <c r="E1969" s="239" t="str">
        <f t="shared" si="30"/>
        <v>37</v>
      </c>
      <c r="F1969" s="240" t="s">
        <v>5802</v>
      </c>
    </row>
    <row r="1970" spans="1:6" x14ac:dyDescent="0.25">
      <c r="A1970" s="242" t="s">
        <v>9743</v>
      </c>
      <c r="B1970" s="239" t="s">
        <v>4165</v>
      </c>
      <c r="C1970" s="239" t="s">
        <v>3756</v>
      </c>
      <c r="D1970" s="239" t="s">
        <v>9744</v>
      </c>
      <c r="E1970" s="239" t="str">
        <f t="shared" si="30"/>
        <v>37</v>
      </c>
      <c r="F1970" s="239" t="s">
        <v>5802</v>
      </c>
    </row>
    <row r="1971" spans="1:6" x14ac:dyDescent="0.25">
      <c r="A1971" s="242" t="s">
        <v>9745</v>
      </c>
      <c r="B1971" s="240" t="s">
        <v>5417</v>
      </c>
      <c r="C1971" s="240" t="s">
        <v>3756</v>
      </c>
      <c r="D1971" s="240" t="s">
        <v>9746</v>
      </c>
      <c r="E1971" s="239" t="str">
        <f t="shared" si="30"/>
        <v>37</v>
      </c>
      <c r="F1971" s="240" t="s">
        <v>5802</v>
      </c>
    </row>
    <row r="1972" spans="1:6" x14ac:dyDescent="0.25">
      <c r="A1972" s="242" t="s">
        <v>9747</v>
      </c>
      <c r="B1972" s="239" t="s">
        <v>5427</v>
      </c>
      <c r="C1972" s="239" t="s">
        <v>3756</v>
      </c>
      <c r="D1972" s="239" t="s">
        <v>9748</v>
      </c>
      <c r="E1972" s="239" t="str">
        <f t="shared" si="30"/>
        <v>37</v>
      </c>
      <c r="F1972" s="239" t="s">
        <v>5802</v>
      </c>
    </row>
    <row r="1973" spans="1:6" x14ac:dyDescent="0.25">
      <c r="A1973" s="242" t="s">
        <v>9749</v>
      </c>
      <c r="B1973" s="240" t="s">
        <v>5441</v>
      </c>
      <c r="C1973" s="240" t="s">
        <v>3756</v>
      </c>
      <c r="D1973" s="240" t="s">
        <v>9750</v>
      </c>
      <c r="E1973" s="239" t="str">
        <f t="shared" si="30"/>
        <v>37</v>
      </c>
      <c r="F1973" s="240" t="s">
        <v>5802</v>
      </c>
    </row>
    <row r="1974" spans="1:6" x14ac:dyDescent="0.25">
      <c r="A1974" s="242" t="s">
        <v>9751</v>
      </c>
      <c r="B1974" s="239" t="s">
        <v>5453</v>
      </c>
      <c r="C1974" s="239" t="s">
        <v>3756</v>
      </c>
      <c r="D1974" s="239" t="s">
        <v>9752</v>
      </c>
      <c r="E1974" s="239" t="str">
        <f t="shared" si="30"/>
        <v>37</v>
      </c>
      <c r="F1974" s="239" t="s">
        <v>5802</v>
      </c>
    </row>
    <row r="1975" spans="1:6" x14ac:dyDescent="0.25">
      <c r="A1975" s="242" t="s">
        <v>9753</v>
      </c>
      <c r="B1975" s="240" t="s">
        <v>5465</v>
      </c>
      <c r="C1975" s="240" t="s">
        <v>3756</v>
      </c>
      <c r="D1975" s="240" t="s">
        <v>9754</v>
      </c>
      <c r="E1975" s="239" t="str">
        <f t="shared" si="30"/>
        <v>37</v>
      </c>
      <c r="F1975" s="240" t="s">
        <v>5802</v>
      </c>
    </row>
    <row r="1976" spans="1:6" x14ac:dyDescent="0.25">
      <c r="A1976" s="242" t="s">
        <v>9755</v>
      </c>
      <c r="B1976" s="239" t="s">
        <v>5480</v>
      </c>
      <c r="C1976" s="239" t="s">
        <v>3756</v>
      </c>
      <c r="D1976" s="239" t="s">
        <v>9756</v>
      </c>
      <c r="E1976" s="239" t="str">
        <f t="shared" si="30"/>
        <v>37</v>
      </c>
      <c r="F1976" s="239" t="s">
        <v>5802</v>
      </c>
    </row>
    <row r="1977" spans="1:6" x14ac:dyDescent="0.25">
      <c r="A1977" s="242" t="s">
        <v>9757</v>
      </c>
      <c r="B1977" s="240" t="s">
        <v>4662</v>
      </c>
      <c r="C1977" s="240" t="s">
        <v>3756</v>
      </c>
      <c r="D1977" s="240" t="s">
        <v>9758</v>
      </c>
      <c r="E1977" s="239" t="str">
        <f t="shared" si="30"/>
        <v>37</v>
      </c>
      <c r="F1977" s="240" t="s">
        <v>5802</v>
      </c>
    </row>
    <row r="1978" spans="1:6" x14ac:dyDescent="0.25">
      <c r="A1978" s="242" t="s">
        <v>9759</v>
      </c>
      <c r="B1978" s="239" t="s">
        <v>4983</v>
      </c>
      <c r="C1978" s="239" t="s">
        <v>3756</v>
      </c>
      <c r="D1978" s="239" t="s">
        <v>9760</v>
      </c>
      <c r="E1978" s="239" t="str">
        <f t="shared" si="30"/>
        <v>37</v>
      </c>
      <c r="F1978" s="239" t="s">
        <v>5802</v>
      </c>
    </row>
    <row r="1979" spans="1:6" x14ac:dyDescent="0.25">
      <c r="A1979" s="242" t="s">
        <v>9761</v>
      </c>
      <c r="B1979" s="240" t="s">
        <v>4997</v>
      </c>
      <c r="C1979" s="240" t="s">
        <v>3756</v>
      </c>
      <c r="D1979" s="240" t="s">
        <v>9762</v>
      </c>
      <c r="E1979" s="239" t="str">
        <f t="shared" si="30"/>
        <v>37</v>
      </c>
      <c r="F1979" s="240" t="s">
        <v>5802</v>
      </c>
    </row>
    <row r="1980" spans="1:6" x14ac:dyDescent="0.25">
      <c r="A1980" s="242" t="s">
        <v>9763</v>
      </c>
      <c r="B1980" s="239" t="s">
        <v>5513</v>
      </c>
      <c r="C1980" s="239" t="s">
        <v>3756</v>
      </c>
      <c r="D1980" s="239" t="s">
        <v>9764</v>
      </c>
      <c r="E1980" s="239" t="str">
        <f t="shared" si="30"/>
        <v>37</v>
      </c>
      <c r="F1980" s="239" t="s">
        <v>5802</v>
      </c>
    </row>
    <row r="1981" spans="1:6" x14ac:dyDescent="0.25">
      <c r="A1981" s="242" t="s">
        <v>9765</v>
      </c>
      <c r="B1981" s="240" t="s">
        <v>4117</v>
      </c>
      <c r="C1981" s="240" t="s">
        <v>3756</v>
      </c>
      <c r="D1981" s="240" t="s">
        <v>9766</v>
      </c>
      <c r="E1981" s="239" t="str">
        <f t="shared" si="30"/>
        <v>37</v>
      </c>
      <c r="F1981" s="240" t="s">
        <v>5802</v>
      </c>
    </row>
    <row r="1982" spans="1:6" x14ac:dyDescent="0.25">
      <c r="A1982" s="242" t="s">
        <v>9767</v>
      </c>
      <c r="B1982" s="239" t="s">
        <v>5533</v>
      </c>
      <c r="C1982" s="239" t="s">
        <v>3756</v>
      </c>
      <c r="D1982" s="239" t="s">
        <v>9768</v>
      </c>
      <c r="E1982" s="239" t="str">
        <f t="shared" si="30"/>
        <v>37</v>
      </c>
      <c r="F1982" s="239" t="s">
        <v>5802</v>
      </c>
    </row>
    <row r="1983" spans="1:6" x14ac:dyDescent="0.25">
      <c r="A1983" s="242" t="s">
        <v>9769</v>
      </c>
      <c r="B1983" s="240" t="s">
        <v>5487</v>
      </c>
      <c r="C1983" s="240" t="s">
        <v>3756</v>
      </c>
      <c r="D1983" s="240" t="s">
        <v>9770</v>
      </c>
      <c r="E1983" s="239" t="str">
        <f t="shared" si="30"/>
        <v>37</v>
      </c>
      <c r="F1983" s="240" t="s">
        <v>5802</v>
      </c>
    </row>
    <row r="1984" spans="1:6" x14ac:dyDescent="0.25">
      <c r="A1984" s="242" t="s">
        <v>9771</v>
      </c>
      <c r="B1984" s="239" t="s">
        <v>5547</v>
      </c>
      <c r="C1984" s="239" t="s">
        <v>3756</v>
      </c>
      <c r="D1984" s="239" t="s">
        <v>9772</v>
      </c>
      <c r="E1984" s="239" t="str">
        <f t="shared" si="30"/>
        <v>37</v>
      </c>
      <c r="F1984" s="239" t="s">
        <v>5802</v>
      </c>
    </row>
    <row r="1985" spans="1:6" x14ac:dyDescent="0.25">
      <c r="A1985" s="242" t="s">
        <v>9773</v>
      </c>
      <c r="B1985" s="240" t="s">
        <v>5555</v>
      </c>
      <c r="C1985" s="240" t="s">
        <v>3756</v>
      </c>
      <c r="D1985" s="240" t="s">
        <v>9774</v>
      </c>
      <c r="E1985" s="239" t="str">
        <f t="shared" si="30"/>
        <v>37</v>
      </c>
      <c r="F1985" s="240" t="s">
        <v>5802</v>
      </c>
    </row>
    <row r="1986" spans="1:6" x14ac:dyDescent="0.25">
      <c r="A1986" s="242" t="s">
        <v>9775</v>
      </c>
      <c r="B1986" s="239" t="s">
        <v>5563</v>
      </c>
      <c r="C1986" s="239" t="s">
        <v>3756</v>
      </c>
      <c r="D1986" s="239" t="s">
        <v>9776</v>
      </c>
      <c r="E1986" s="239" t="str">
        <f t="shared" si="30"/>
        <v>37</v>
      </c>
      <c r="F1986" s="239" t="s">
        <v>5802</v>
      </c>
    </row>
    <row r="1987" spans="1:6" x14ac:dyDescent="0.25">
      <c r="A1987" s="242" t="s">
        <v>9777</v>
      </c>
      <c r="B1987" s="240" t="s">
        <v>5571</v>
      </c>
      <c r="C1987" s="240" t="s">
        <v>3756</v>
      </c>
      <c r="D1987" s="240" t="s">
        <v>9778</v>
      </c>
      <c r="E1987" s="239" t="str">
        <f t="shared" si="30"/>
        <v>37</v>
      </c>
      <c r="F1987" s="240" t="s">
        <v>5802</v>
      </c>
    </row>
    <row r="1988" spans="1:6" x14ac:dyDescent="0.25">
      <c r="A1988" s="242" t="s">
        <v>9779</v>
      </c>
      <c r="B1988" s="239" t="s">
        <v>5579</v>
      </c>
      <c r="C1988" s="239" t="s">
        <v>3756</v>
      </c>
      <c r="D1988" s="239" t="s">
        <v>9780</v>
      </c>
      <c r="E1988" s="239" t="str">
        <f t="shared" si="30"/>
        <v>37</v>
      </c>
      <c r="F1988" s="239" t="s">
        <v>5802</v>
      </c>
    </row>
    <row r="1989" spans="1:6" x14ac:dyDescent="0.25">
      <c r="A1989" s="242" t="s">
        <v>9781</v>
      </c>
      <c r="B1989" s="240" t="s">
        <v>5586</v>
      </c>
      <c r="C1989" s="240" t="s">
        <v>3756</v>
      </c>
      <c r="D1989" s="240" t="s">
        <v>9782</v>
      </c>
      <c r="E1989" s="239" t="str">
        <f t="shared" si="30"/>
        <v>37</v>
      </c>
      <c r="F1989" s="240" t="s">
        <v>5802</v>
      </c>
    </row>
    <row r="1990" spans="1:6" x14ac:dyDescent="0.25">
      <c r="A1990" s="242" t="s">
        <v>9783</v>
      </c>
      <c r="B1990" s="239" t="s">
        <v>5588</v>
      </c>
      <c r="C1990" s="239" t="s">
        <v>3756</v>
      </c>
      <c r="D1990" s="239" t="s">
        <v>9784</v>
      </c>
      <c r="E1990" s="239" t="str">
        <f t="shared" si="30"/>
        <v>37</v>
      </c>
      <c r="F1990" s="239" t="s">
        <v>5802</v>
      </c>
    </row>
    <row r="1991" spans="1:6" x14ac:dyDescent="0.25">
      <c r="A1991" s="242" t="s">
        <v>9785</v>
      </c>
      <c r="B1991" s="240" t="s">
        <v>5595</v>
      </c>
      <c r="C1991" s="240" t="s">
        <v>3756</v>
      </c>
      <c r="D1991" s="240" t="s">
        <v>9786</v>
      </c>
      <c r="E1991" s="239" t="str">
        <f t="shared" si="30"/>
        <v>37</v>
      </c>
      <c r="F1991" s="240" t="s">
        <v>5802</v>
      </c>
    </row>
    <row r="1992" spans="1:6" x14ac:dyDescent="0.25">
      <c r="A1992" s="242" t="s">
        <v>9787</v>
      </c>
      <c r="B1992" s="239" t="s">
        <v>4487</v>
      </c>
      <c r="C1992" s="239" t="s">
        <v>3756</v>
      </c>
      <c r="D1992" s="239" t="s">
        <v>9788</v>
      </c>
      <c r="E1992" s="239" t="str">
        <f t="shared" si="30"/>
        <v>37</v>
      </c>
      <c r="F1992" s="239" t="s">
        <v>5802</v>
      </c>
    </row>
    <row r="1993" spans="1:6" x14ac:dyDescent="0.25">
      <c r="A1993" s="242" t="s">
        <v>9789</v>
      </c>
      <c r="B1993" s="240" t="s">
        <v>5601</v>
      </c>
      <c r="C1993" s="240" t="s">
        <v>3756</v>
      </c>
      <c r="D1993" s="240" t="s">
        <v>9790</v>
      </c>
      <c r="E1993" s="239" t="str">
        <f t="shared" si="30"/>
        <v>37</v>
      </c>
      <c r="F1993" s="240" t="s">
        <v>5802</v>
      </c>
    </row>
    <row r="1994" spans="1:6" x14ac:dyDescent="0.25">
      <c r="A1994" s="242" t="s">
        <v>9791</v>
      </c>
      <c r="B1994" s="239" t="s">
        <v>5605</v>
      </c>
      <c r="C1994" s="239" t="s">
        <v>3756</v>
      </c>
      <c r="D1994" s="239" t="s">
        <v>9792</v>
      </c>
      <c r="E1994" s="239" t="str">
        <f t="shared" si="30"/>
        <v>37</v>
      </c>
      <c r="F1994" s="239" t="s">
        <v>5802</v>
      </c>
    </row>
    <row r="1995" spans="1:6" x14ac:dyDescent="0.25">
      <c r="A1995" s="242" t="s">
        <v>9793</v>
      </c>
      <c r="B1995" s="240" t="s">
        <v>4512</v>
      </c>
      <c r="C1995" s="240" t="s">
        <v>3756</v>
      </c>
      <c r="D1995" s="240" t="s">
        <v>9794</v>
      </c>
      <c r="E1995" s="239" t="str">
        <f t="shared" si="30"/>
        <v>37</v>
      </c>
      <c r="F1995" s="240" t="s">
        <v>5802</v>
      </c>
    </row>
    <row r="1996" spans="1:6" x14ac:dyDescent="0.25">
      <c r="A1996" s="242" t="s">
        <v>9795</v>
      </c>
      <c r="B1996" s="239" t="s">
        <v>4021</v>
      </c>
      <c r="C1996" s="239" t="s">
        <v>3756</v>
      </c>
      <c r="D1996" s="239" t="s">
        <v>9796</v>
      </c>
      <c r="E1996" s="239" t="str">
        <f t="shared" ref="E1996:E2059" si="31">LEFT(A1996, 2)</f>
        <v>37</v>
      </c>
      <c r="F1996" s="239" t="s">
        <v>5802</v>
      </c>
    </row>
    <row r="1997" spans="1:6" x14ac:dyDescent="0.25">
      <c r="A1997" s="242" t="s">
        <v>9797</v>
      </c>
      <c r="B1997" s="240" t="s">
        <v>5618</v>
      </c>
      <c r="C1997" s="240" t="s">
        <v>3756</v>
      </c>
      <c r="D1997" s="240" t="s">
        <v>9798</v>
      </c>
      <c r="E1997" s="239" t="str">
        <f t="shared" si="31"/>
        <v>37</v>
      </c>
      <c r="F1997" s="240" t="s">
        <v>5802</v>
      </c>
    </row>
    <row r="1998" spans="1:6" x14ac:dyDescent="0.25">
      <c r="A1998" s="242" t="s">
        <v>9799</v>
      </c>
      <c r="B1998" s="239" t="s">
        <v>4690</v>
      </c>
      <c r="C1998" s="239" t="s">
        <v>3756</v>
      </c>
      <c r="D1998" s="239" t="s">
        <v>9800</v>
      </c>
      <c r="E1998" s="239" t="str">
        <f t="shared" si="31"/>
        <v>37</v>
      </c>
      <c r="F1998" s="239" t="s">
        <v>5802</v>
      </c>
    </row>
    <row r="1999" spans="1:6" x14ac:dyDescent="0.25">
      <c r="A1999" s="242" t="s">
        <v>9801</v>
      </c>
      <c r="B1999" s="240" t="s">
        <v>5623</v>
      </c>
      <c r="C1999" s="240" t="s">
        <v>3756</v>
      </c>
      <c r="D1999" s="240" t="s">
        <v>9802</v>
      </c>
      <c r="E1999" s="239" t="str">
        <f t="shared" si="31"/>
        <v>37</v>
      </c>
      <c r="F1999" s="240" t="s">
        <v>5802</v>
      </c>
    </row>
    <row r="2000" spans="1:6" x14ac:dyDescent="0.25">
      <c r="A2000" s="242" t="s">
        <v>9803</v>
      </c>
      <c r="B2000" s="239" t="s">
        <v>5619</v>
      </c>
      <c r="C2000" s="239" t="s">
        <v>3756</v>
      </c>
      <c r="D2000" s="239" t="s">
        <v>9804</v>
      </c>
      <c r="E2000" s="239" t="str">
        <f t="shared" si="31"/>
        <v>37</v>
      </c>
      <c r="F2000" s="239" t="s">
        <v>5802</v>
      </c>
    </row>
    <row r="2001" spans="1:6" x14ac:dyDescent="0.25">
      <c r="A2001" s="242" t="s">
        <v>9805</v>
      </c>
      <c r="B2001" s="240" t="s">
        <v>5633</v>
      </c>
      <c r="C2001" s="240" t="s">
        <v>3756</v>
      </c>
      <c r="D2001" s="240" t="s">
        <v>9806</v>
      </c>
      <c r="E2001" s="239" t="str">
        <f t="shared" si="31"/>
        <v>37</v>
      </c>
      <c r="F2001" s="240" t="s">
        <v>5802</v>
      </c>
    </row>
    <row r="2002" spans="1:6" x14ac:dyDescent="0.25">
      <c r="A2002" s="242" t="s">
        <v>9807</v>
      </c>
      <c r="B2002" s="239" t="s">
        <v>5636</v>
      </c>
      <c r="C2002" s="239" t="s">
        <v>3756</v>
      </c>
      <c r="D2002" s="239" t="s">
        <v>9808</v>
      </c>
      <c r="E2002" s="239" t="str">
        <f t="shared" si="31"/>
        <v>37</v>
      </c>
      <c r="F2002" s="239" t="s">
        <v>5802</v>
      </c>
    </row>
    <row r="2003" spans="1:6" x14ac:dyDescent="0.25">
      <c r="A2003" s="242" t="s">
        <v>9809</v>
      </c>
      <c r="B2003" s="240" t="s">
        <v>3823</v>
      </c>
      <c r="C2003" s="240" t="s">
        <v>3759</v>
      </c>
      <c r="D2003" s="240" t="s">
        <v>9810</v>
      </c>
      <c r="E2003" s="239" t="str">
        <f t="shared" si="31"/>
        <v>38</v>
      </c>
      <c r="F2003" s="240" t="s">
        <v>6296</v>
      </c>
    </row>
    <row r="2004" spans="1:6" x14ac:dyDescent="0.25">
      <c r="A2004" s="242" t="s">
        <v>9811</v>
      </c>
      <c r="B2004" s="239" t="s">
        <v>3883</v>
      </c>
      <c r="C2004" s="239" t="s">
        <v>3759</v>
      </c>
      <c r="D2004" s="239" t="s">
        <v>9812</v>
      </c>
      <c r="E2004" s="239" t="str">
        <f t="shared" si="31"/>
        <v>38</v>
      </c>
      <c r="F2004" s="239" t="s">
        <v>6296</v>
      </c>
    </row>
    <row r="2005" spans="1:6" x14ac:dyDescent="0.25">
      <c r="A2005" s="242" t="s">
        <v>9813</v>
      </c>
      <c r="B2005" s="240" t="s">
        <v>3930</v>
      </c>
      <c r="C2005" s="240" t="s">
        <v>3759</v>
      </c>
      <c r="D2005" s="240" t="s">
        <v>9814</v>
      </c>
      <c r="E2005" s="239" t="str">
        <f t="shared" si="31"/>
        <v>38</v>
      </c>
      <c r="F2005" s="240" t="s">
        <v>6296</v>
      </c>
    </row>
    <row r="2006" spans="1:6" x14ac:dyDescent="0.25">
      <c r="A2006" s="242" t="s">
        <v>9815</v>
      </c>
      <c r="B2006" s="239" t="s">
        <v>3975</v>
      </c>
      <c r="C2006" s="239" t="s">
        <v>3759</v>
      </c>
      <c r="D2006" s="239" t="s">
        <v>9816</v>
      </c>
      <c r="E2006" s="239" t="str">
        <f t="shared" si="31"/>
        <v>38</v>
      </c>
      <c r="F2006" s="239" t="s">
        <v>6296</v>
      </c>
    </row>
    <row r="2007" spans="1:6" x14ac:dyDescent="0.25">
      <c r="A2007" s="242" t="s">
        <v>9817</v>
      </c>
      <c r="B2007" s="240" t="s">
        <v>4017</v>
      </c>
      <c r="C2007" s="240" t="s">
        <v>3759</v>
      </c>
      <c r="D2007" s="240" t="s">
        <v>9818</v>
      </c>
      <c r="E2007" s="239" t="str">
        <f t="shared" si="31"/>
        <v>38</v>
      </c>
      <c r="F2007" s="240" t="s">
        <v>6296</v>
      </c>
    </row>
    <row r="2008" spans="1:6" x14ac:dyDescent="0.25">
      <c r="A2008" s="242" t="s">
        <v>9819</v>
      </c>
      <c r="B2008" s="239" t="s">
        <v>4056</v>
      </c>
      <c r="C2008" s="239" t="s">
        <v>3759</v>
      </c>
      <c r="D2008" s="239" t="s">
        <v>9820</v>
      </c>
      <c r="E2008" s="239" t="str">
        <f t="shared" si="31"/>
        <v>38</v>
      </c>
      <c r="F2008" s="239" t="s">
        <v>6296</v>
      </c>
    </row>
    <row r="2009" spans="1:6" x14ac:dyDescent="0.25">
      <c r="A2009" s="242" t="s">
        <v>9821</v>
      </c>
      <c r="B2009" s="240" t="s">
        <v>4090</v>
      </c>
      <c r="C2009" s="240" t="s">
        <v>3759</v>
      </c>
      <c r="D2009" s="240" t="s">
        <v>9822</v>
      </c>
      <c r="E2009" s="239" t="str">
        <f t="shared" si="31"/>
        <v>38</v>
      </c>
      <c r="F2009" s="240" t="s">
        <v>6296</v>
      </c>
    </row>
    <row r="2010" spans="1:6" x14ac:dyDescent="0.25">
      <c r="A2010" s="242" t="s">
        <v>9823</v>
      </c>
      <c r="B2010" s="239" t="s">
        <v>4122</v>
      </c>
      <c r="C2010" s="239" t="s">
        <v>3759</v>
      </c>
      <c r="D2010" s="239" t="s">
        <v>9824</v>
      </c>
      <c r="E2010" s="239" t="str">
        <f t="shared" si="31"/>
        <v>38</v>
      </c>
      <c r="F2010" s="239" t="s">
        <v>6296</v>
      </c>
    </row>
    <row r="2011" spans="1:6" x14ac:dyDescent="0.25">
      <c r="A2011" s="242" t="s">
        <v>9825</v>
      </c>
      <c r="B2011" s="240" t="s">
        <v>4144</v>
      </c>
      <c r="C2011" s="240" t="s">
        <v>3759</v>
      </c>
      <c r="D2011" s="240" t="s">
        <v>9826</v>
      </c>
      <c r="E2011" s="239" t="str">
        <f t="shared" si="31"/>
        <v>38</v>
      </c>
      <c r="F2011" s="240" t="s">
        <v>6296</v>
      </c>
    </row>
    <row r="2012" spans="1:6" x14ac:dyDescent="0.25">
      <c r="A2012" s="242" t="s">
        <v>9827</v>
      </c>
      <c r="B2012" s="239" t="s">
        <v>4194</v>
      </c>
      <c r="C2012" s="239" t="s">
        <v>3759</v>
      </c>
      <c r="D2012" s="239" t="s">
        <v>9828</v>
      </c>
      <c r="E2012" s="239" t="str">
        <f t="shared" si="31"/>
        <v>38</v>
      </c>
      <c r="F2012" s="239" t="s">
        <v>6296</v>
      </c>
    </row>
    <row r="2013" spans="1:6" x14ac:dyDescent="0.25">
      <c r="A2013" s="242" t="s">
        <v>9829</v>
      </c>
      <c r="B2013" s="240" t="s">
        <v>4225</v>
      </c>
      <c r="C2013" s="240" t="s">
        <v>3759</v>
      </c>
      <c r="D2013" s="240" t="s">
        <v>9830</v>
      </c>
      <c r="E2013" s="239" t="str">
        <f t="shared" si="31"/>
        <v>38</v>
      </c>
      <c r="F2013" s="240" t="s">
        <v>6296</v>
      </c>
    </row>
    <row r="2014" spans="1:6" x14ac:dyDescent="0.25">
      <c r="A2014" s="242" t="s">
        <v>9831</v>
      </c>
      <c r="B2014" s="239" t="s">
        <v>4254</v>
      </c>
      <c r="C2014" s="239" t="s">
        <v>3759</v>
      </c>
      <c r="D2014" s="239" t="s">
        <v>9832</v>
      </c>
      <c r="E2014" s="239" t="str">
        <f t="shared" si="31"/>
        <v>38</v>
      </c>
      <c r="F2014" s="239" t="s">
        <v>6296</v>
      </c>
    </row>
    <row r="2015" spans="1:6" x14ac:dyDescent="0.25">
      <c r="A2015" s="242" t="s">
        <v>9833</v>
      </c>
      <c r="B2015" s="240" t="s">
        <v>4283</v>
      </c>
      <c r="C2015" s="240" t="s">
        <v>3759</v>
      </c>
      <c r="D2015" s="240" t="s">
        <v>9834</v>
      </c>
      <c r="E2015" s="239" t="str">
        <f t="shared" si="31"/>
        <v>38</v>
      </c>
      <c r="F2015" s="240" t="s">
        <v>6296</v>
      </c>
    </row>
    <row r="2016" spans="1:6" x14ac:dyDescent="0.25">
      <c r="A2016" s="242" t="s">
        <v>9835</v>
      </c>
      <c r="B2016" s="239" t="s">
        <v>4157</v>
      </c>
      <c r="C2016" s="239" t="s">
        <v>3759</v>
      </c>
      <c r="D2016" s="239" t="s">
        <v>9836</v>
      </c>
      <c r="E2016" s="239" t="str">
        <f t="shared" si="31"/>
        <v>38</v>
      </c>
      <c r="F2016" s="239" t="s">
        <v>6296</v>
      </c>
    </row>
    <row r="2017" spans="1:6" x14ac:dyDescent="0.25">
      <c r="A2017" s="242" t="s">
        <v>9837</v>
      </c>
      <c r="B2017" s="240" t="s">
        <v>4346</v>
      </c>
      <c r="C2017" s="240" t="s">
        <v>3759</v>
      </c>
      <c r="D2017" s="240" t="s">
        <v>9838</v>
      </c>
      <c r="E2017" s="239" t="str">
        <f t="shared" si="31"/>
        <v>38</v>
      </c>
      <c r="F2017" s="240" t="s">
        <v>6296</v>
      </c>
    </row>
    <row r="2018" spans="1:6" x14ac:dyDescent="0.25">
      <c r="A2018" s="242" t="s">
        <v>9839</v>
      </c>
      <c r="B2018" s="239" t="s">
        <v>4384</v>
      </c>
      <c r="C2018" s="239" t="s">
        <v>3759</v>
      </c>
      <c r="D2018" s="239" t="s">
        <v>9840</v>
      </c>
      <c r="E2018" s="239" t="str">
        <f t="shared" si="31"/>
        <v>38</v>
      </c>
      <c r="F2018" s="239" t="s">
        <v>6296</v>
      </c>
    </row>
    <row r="2019" spans="1:6" x14ac:dyDescent="0.25">
      <c r="A2019" s="242" t="s">
        <v>9841</v>
      </c>
      <c r="B2019" s="240" t="s">
        <v>4409</v>
      </c>
      <c r="C2019" s="240" t="s">
        <v>3759</v>
      </c>
      <c r="D2019" s="240" t="s">
        <v>9842</v>
      </c>
      <c r="E2019" s="239" t="str">
        <f t="shared" si="31"/>
        <v>38</v>
      </c>
      <c r="F2019" s="240" t="s">
        <v>6296</v>
      </c>
    </row>
    <row r="2020" spans="1:6" x14ac:dyDescent="0.25">
      <c r="A2020" s="242" t="s">
        <v>9843</v>
      </c>
      <c r="B2020" s="239" t="s">
        <v>4439</v>
      </c>
      <c r="C2020" s="239" t="s">
        <v>3759</v>
      </c>
      <c r="D2020" s="239" t="s">
        <v>9844</v>
      </c>
      <c r="E2020" s="239" t="str">
        <f t="shared" si="31"/>
        <v>38</v>
      </c>
      <c r="F2020" s="239" t="s">
        <v>6296</v>
      </c>
    </row>
    <row r="2021" spans="1:6" x14ac:dyDescent="0.25">
      <c r="A2021" s="242" t="s">
        <v>9845</v>
      </c>
      <c r="B2021" s="240" t="s">
        <v>4191</v>
      </c>
      <c r="C2021" s="240" t="s">
        <v>3759</v>
      </c>
      <c r="D2021" s="240" t="s">
        <v>9846</v>
      </c>
      <c r="E2021" s="239" t="str">
        <f t="shared" si="31"/>
        <v>38</v>
      </c>
      <c r="F2021" s="240" t="s">
        <v>6296</v>
      </c>
    </row>
    <row r="2022" spans="1:6" x14ac:dyDescent="0.25">
      <c r="A2022" s="242" t="s">
        <v>9847</v>
      </c>
      <c r="B2022" s="239" t="s">
        <v>4490</v>
      </c>
      <c r="C2022" s="239" t="s">
        <v>3759</v>
      </c>
      <c r="D2022" s="239" t="s">
        <v>9848</v>
      </c>
      <c r="E2022" s="239" t="str">
        <f t="shared" si="31"/>
        <v>38</v>
      </c>
      <c r="F2022" s="239" t="s">
        <v>6296</v>
      </c>
    </row>
    <row r="2023" spans="1:6" x14ac:dyDescent="0.25">
      <c r="A2023" s="242" t="s">
        <v>9849</v>
      </c>
      <c r="B2023" s="240" t="s">
        <v>4516</v>
      </c>
      <c r="C2023" s="240" t="s">
        <v>3759</v>
      </c>
      <c r="D2023" s="240" t="s">
        <v>9850</v>
      </c>
      <c r="E2023" s="239" t="str">
        <f t="shared" si="31"/>
        <v>38</v>
      </c>
      <c r="F2023" s="240" t="s">
        <v>6296</v>
      </c>
    </row>
    <row r="2024" spans="1:6" x14ac:dyDescent="0.25">
      <c r="A2024" s="242" t="s">
        <v>9851</v>
      </c>
      <c r="B2024" s="239" t="s">
        <v>4539</v>
      </c>
      <c r="C2024" s="239" t="s">
        <v>3759</v>
      </c>
      <c r="D2024" s="239" t="s">
        <v>9852</v>
      </c>
      <c r="E2024" s="239" t="str">
        <f t="shared" si="31"/>
        <v>38</v>
      </c>
      <c r="F2024" s="239" t="s">
        <v>6296</v>
      </c>
    </row>
    <row r="2025" spans="1:6" x14ac:dyDescent="0.25">
      <c r="A2025" s="242" t="s">
        <v>9853</v>
      </c>
      <c r="B2025" s="240" t="s">
        <v>4564</v>
      </c>
      <c r="C2025" s="240" t="s">
        <v>3759</v>
      </c>
      <c r="D2025" s="240" t="s">
        <v>9854</v>
      </c>
      <c r="E2025" s="239" t="str">
        <f t="shared" si="31"/>
        <v>38</v>
      </c>
      <c r="F2025" s="240" t="s">
        <v>6296</v>
      </c>
    </row>
    <row r="2026" spans="1:6" x14ac:dyDescent="0.25">
      <c r="A2026" s="242" t="s">
        <v>9855</v>
      </c>
      <c r="B2026" s="239" t="s">
        <v>4573</v>
      </c>
      <c r="C2026" s="239" t="s">
        <v>3759</v>
      </c>
      <c r="D2026" s="239" t="s">
        <v>9856</v>
      </c>
      <c r="E2026" s="239" t="str">
        <f t="shared" si="31"/>
        <v>38</v>
      </c>
      <c r="F2026" s="239" t="s">
        <v>6296</v>
      </c>
    </row>
    <row r="2027" spans="1:6" x14ac:dyDescent="0.25">
      <c r="A2027" s="242" t="s">
        <v>9857</v>
      </c>
      <c r="B2027" s="240" t="s">
        <v>4610</v>
      </c>
      <c r="C2027" s="240" t="s">
        <v>3759</v>
      </c>
      <c r="D2027" s="240" t="s">
        <v>9858</v>
      </c>
      <c r="E2027" s="239" t="str">
        <f t="shared" si="31"/>
        <v>38</v>
      </c>
      <c r="F2027" s="240" t="s">
        <v>6296</v>
      </c>
    </row>
    <row r="2028" spans="1:6" x14ac:dyDescent="0.25">
      <c r="A2028" s="242" t="s">
        <v>9859</v>
      </c>
      <c r="B2028" s="239" t="s">
        <v>4633</v>
      </c>
      <c r="C2028" s="239" t="s">
        <v>3759</v>
      </c>
      <c r="D2028" s="239" t="s">
        <v>9860</v>
      </c>
      <c r="E2028" s="239" t="str">
        <f t="shared" si="31"/>
        <v>38</v>
      </c>
      <c r="F2028" s="239" t="s">
        <v>6296</v>
      </c>
    </row>
    <row r="2029" spans="1:6" x14ac:dyDescent="0.25">
      <c r="A2029" s="242" t="s">
        <v>9861</v>
      </c>
      <c r="B2029" s="240" t="s">
        <v>4660</v>
      </c>
      <c r="C2029" s="240" t="s">
        <v>3759</v>
      </c>
      <c r="D2029" s="240" t="s">
        <v>9862</v>
      </c>
      <c r="E2029" s="239" t="str">
        <f t="shared" si="31"/>
        <v>38</v>
      </c>
      <c r="F2029" s="240" t="s">
        <v>6296</v>
      </c>
    </row>
    <row r="2030" spans="1:6" x14ac:dyDescent="0.25">
      <c r="A2030" s="242" t="s">
        <v>9863</v>
      </c>
      <c r="B2030" s="239" t="s">
        <v>4683</v>
      </c>
      <c r="C2030" s="239" t="s">
        <v>3759</v>
      </c>
      <c r="D2030" s="239" t="s">
        <v>9864</v>
      </c>
      <c r="E2030" s="239" t="str">
        <f t="shared" si="31"/>
        <v>38</v>
      </c>
      <c r="F2030" s="239" t="s">
        <v>6296</v>
      </c>
    </row>
    <row r="2031" spans="1:6" x14ac:dyDescent="0.25">
      <c r="A2031" s="242" t="s">
        <v>9865</v>
      </c>
      <c r="B2031" s="240" t="s">
        <v>4222</v>
      </c>
      <c r="C2031" s="240" t="s">
        <v>3759</v>
      </c>
      <c r="D2031" s="240" t="s">
        <v>9866</v>
      </c>
      <c r="E2031" s="239" t="str">
        <f t="shared" si="31"/>
        <v>38</v>
      </c>
      <c r="F2031" s="240" t="s">
        <v>6296</v>
      </c>
    </row>
    <row r="2032" spans="1:6" x14ac:dyDescent="0.25">
      <c r="A2032" s="242" t="s">
        <v>9867</v>
      </c>
      <c r="B2032" s="239" t="s">
        <v>4726</v>
      </c>
      <c r="C2032" s="239" t="s">
        <v>3759</v>
      </c>
      <c r="D2032" s="239" t="s">
        <v>9868</v>
      </c>
      <c r="E2032" s="239" t="str">
        <f t="shared" si="31"/>
        <v>38</v>
      </c>
      <c r="F2032" s="239" t="s">
        <v>6296</v>
      </c>
    </row>
    <row r="2033" spans="1:6" x14ac:dyDescent="0.25">
      <c r="A2033" s="242" t="s">
        <v>9869</v>
      </c>
      <c r="B2033" s="240" t="s">
        <v>4749</v>
      </c>
      <c r="C2033" s="240" t="s">
        <v>3759</v>
      </c>
      <c r="D2033" s="240" t="s">
        <v>9870</v>
      </c>
      <c r="E2033" s="239" t="str">
        <f t="shared" si="31"/>
        <v>38</v>
      </c>
      <c r="F2033" s="240" t="s">
        <v>6296</v>
      </c>
    </row>
    <row r="2034" spans="1:6" x14ac:dyDescent="0.25">
      <c r="A2034" s="242" t="s">
        <v>9871</v>
      </c>
      <c r="B2034" s="239" t="s">
        <v>4771</v>
      </c>
      <c r="C2034" s="239" t="s">
        <v>3759</v>
      </c>
      <c r="D2034" s="239" t="s">
        <v>9872</v>
      </c>
      <c r="E2034" s="239" t="str">
        <f t="shared" si="31"/>
        <v>38</v>
      </c>
      <c r="F2034" s="239" t="s">
        <v>6296</v>
      </c>
    </row>
    <row r="2035" spans="1:6" x14ac:dyDescent="0.25">
      <c r="A2035" s="242" t="s">
        <v>9873</v>
      </c>
      <c r="B2035" s="240" t="s">
        <v>4800</v>
      </c>
      <c r="C2035" s="240" t="s">
        <v>3759</v>
      </c>
      <c r="D2035" s="240" t="s">
        <v>9874</v>
      </c>
      <c r="E2035" s="239" t="str">
        <f t="shared" si="31"/>
        <v>38</v>
      </c>
      <c r="F2035" s="240" t="s">
        <v>6296</v>
      </c>
    </row>
    <row r="2036" spans="1:6" x14ac:dyDescent="0.25">
      <c r="A2036" s="242" t="s">
        <v>9875</v>
      </c>
      <c r="B2036" s="239" t="s">
        <v>4817</v>
      </c>
      <c r="C2036" s="239" t="s">
        <v>3759</v>
      </c>
      <c r="D2036" s="239" t="s">
        <v>9876</v>
      </c>
      <c r="E2036" s="239" t="str">
        <f t="shared" si="31"/>
        <v>38</v>
      </c>
      <c r="F2036" s="239" t="s">
        <v>6296</v>
      </c>
    </row>
    <row r="2037" spans="1:6" x14ac:dyDescent="0.25">
      <c r="A2037" s="242" t="s">
        <v>9877</v>
      </c>
      <c r="B2037" s="240" t="s">
        <v>4667</v>
      </c>
      <c r="C2037" s="240" t="s">
        <v>3759</v>
      </c>
      <c r="D2037" s="240" t="s">
        <v>9878</v>
      </c>
      <c r="E2037" s="239" t="str">
        <f t="shared" si="31"/>
        <v>38</v>
      </c>
      <c r="F2037" s="240" t="s">
        <v>6296</v>
      </c>
    </row>
    <row r="2038" spans="1:6" x14ac:dyDescent="0.25">
      <c r="A2038" s="242" t="s">
        <v>9879</v>
      </c>
      <c r="B2038" s="239" t="s">
        <v>4857</v>
      </c>
      <c r="C2038" s="239" t="s">
        <v>3759</v>
      </c>
      <c r="D2038" s="239" t="s">
        <v>9880</v>
      </c>
      <c r="E2038" s="239" t="str">
        <f t="shared" si="31"/>
        <v>38</v>
      </c>
      <c r="F2038" s="239" t="s">
        <v>6296</v>
      </c>
    </row>
    <row r="2039" spans="1:6" x14ac:dyDescent="0.25">
      <c r="A2039" s="242" t="s">
        <v>9881</v>
      </c>
      <c r="B2039" s="240" t="s">
        <v>4879</v>
      </c>
      <c r="C2039" s="240" t="s">
        <v>3759</v>
      </c>
      <c r="D2039" s="240" t="s">
        <v>9882</v>
      </c>
      <c r="E2039" s="239" t="str">
        <f t="shared" si="31"/>
        <v>38</v>
      </c>
      <c r="F2039" s="240" t="s">
        <v>6296</v>
      </c>
    </row>
    <row r="2040" spans="1:6" x14ac:dyDescent="0.25">
      <c r="A2040" s="242" t="s">
        <v>9883</v>
      </c>
      <c r="B2040" s="239" t="s">
        <v>4900</v>
      </c>
      <c r="C2040" s="239" t="s">
        <v>3759</v>
      </c>
      <c r="D2040" s="239" t="s">
        <v>9884</v>
      </c>
      <c r="E2040" s="239" t="str">
        <f t="shared" si="31"/>
        <v>38</v>
      </c>
      <c r="F2040" s="239" t="s">
        <v>6296</v>
      </c>
    </row>
    <row r="2041" spans="1:6" x14ac:dyDescent="0.25">
      <c r="A2041" s="242" t="s">
        <v>9885</v>
      </c>
      <c r="B2041" s="240" t="s">
        <v>4920</v>
      </c>
      <c r="C2041" s="240" t="s">
        <v>3759</v>
      </c>
      <c r="D2041" s="240" t="s">
        <v>9886</v>
      </c>
      <c r="E2041" s="239" t="str">
        <f t="shared" si="31"/>
        <v>38</v>
      </c>
      <c r="F2041" s="240" t="s">
        <v>6296</v>
      </c>
    </row>
    <row r="2042" spans="1:6" x14ac:dyDescent="0.25">
      <c r="A2042" s="242" t="s">
        <v>9887</v>
      </c>
      <c r="B2042" s="239" t="s">
        <v>4943</v>
      </c>
      <c r="C2042" s="239" t="s">
        <v>3759</v>
      </c>
      <c r="D2042" s="239" t="s">
        <v>9888</v>
      </c>
      <c r="E2042" s="239" t="str">
        <f t="shared" si="31"/>
        <v>38</v>
      </c>
      <c r="F2042" s="239" t="s">
        <v>6296</v>
      </c>
    </row>
    <row r="2043" spans="1:6" x14ac:dyDescent="0.25">
      <c r="A2043" s="242" t="s">
        <v>9889</v>
      </c>
      <c r="B2043" s="240" t="s">
        <v>4956</v>
      </c>
      <c r="C2043" s="240" t="s">
        <v>3759</v>
      </c>
      <c r="D2043" s="240" t="s">
        <v>9890</v>
      </c>
      <c r="E2043" s="239" t="str">
        <f t="shared" si="31"/>
        <v>38</v>
      </c>
      <c r="F2043" s="240" t="s">
        <v>6296</v>
      </c>
    </row>
    <row r="2044" spans="1:6" x14ac:dyDescent="0.25">
      <c r="A2044" s="242" t="s">
        <v>9891</v>
      </c>
      <c r="B2044" s="239" t="s">
        <v>4420</v>
      </c>
      <c r="C2044" s="239" t="s">
        <v>3759</v>
      </c>
      <c r="D2044" s="239" t="s">
        <v>9892</v>
      </c>
      <c r="E2044" s="239" t="str">
        <f t="shared" si="31"/>
        <v>38</v>
      </c>
      <c r="F2044" s="239" t="s">
        <v>6296</v>
      </c>
    </row>
    <row r="2045" spans="1:6" x14ac:dyDescent="0.25">
      <c r="A2045" s="242" t="s">
        <v>9893</v>
      </c>
      <c r="B2045" s="240" t="s">
        <v>4999</v>
      </c>
      <c r="C2045" s="240" t="s">
        <v>3759</v>
      </c>
      <c r="D2045" s="240" t="s">
        <v>9894</v>
      </c>
      <c r="E2045" s="239" t="str">
        <f t="shared" si="31"/>
        <v>38</v>
      </c>
      <c r="F2045" s="240" t="s">
        <v>6296</v>
      </c>
    </row>
    <row r="2046" spans="1:6" x14ac:dyDescent="0.25">
      <c r="A2046" s="242" t="s">
        <v>9895</v>
      </c>
      <c r="B2046" s="239" t="s">
        <v>5018</v>
      </c>
      <c r="C2046" s="239" t="s">
        <v>3759</v>
      </c>
      <c r="D2046" s="239" t="s">
        <v>9896</v>
      </c>
      <c r="E2046" s="239" t="str">
        <f t="shared" si="31"/>
        <v>38</v>
      </c>
      <c r="F2046" s="239" t="s">
        <v>6296</v>
      </c>
    </row>
    <row r="2047" spans="1:6" x14ac:dyDescent="0.25">
      <c r="A2047" s="242" t="s">
        <v>9897</v>
      </c>
      <c r="B2047" s="240" t="s">
        <v>5032</v>
      </c>
      <c r="C2047" s="240" t="s">
        <v>3759</v>
      </c>
      <c r="D2047" s="240" t="s">
        <v>9898</v>
      </c>
      <c r="E2047" s="239" t="str">
        <f t="shared" si="31"/>
        <v>38</v>
      </c>
      <c r="F2047" s="240" t="s">
        <v>6296</v>
      </c>
    </row>
    <row r="2048" spans="1:6" x14ac:dyDescent="0.25">
      <c r="A2048" s="242" t="s">
        <v>9899</v>
      </c>
      <c r="B2048" s="239" t="s">
        <v>5052</v>
      </c>
      <c r="C2048" s="239" t="s">
        <v>3759</v>
      </c>
      <c r="D2048" s="239" t="s">
        <v>9900</v>
      </c>
      <c r="E2048" s="239" t="str">
        <f t="shared" si="31"/>
        <v>38</v>
      </c>
      <c r="F2048" s="239" t="s">
        <v>6296</v>
      </c>
    </row>
    <row r="2049" spans="1:6" x14ac:dyDescent="0.25">
      <c r="A2049" s="242" t="s">
        <v>9901</v>
      </c>
      <c r="B2049" s="240" t="s">
        <v>5072</v>
      </c>
      <c r="C2049" s="240" t="s">
        <v>3759</v>
      </c>
      <c r="D2049" s="240" t="s">
        <v>9902</v>
      </c>
      <c r="E2049" s="239" t="str">
        <f t="shared" si="31"/>
        <v>38</v>
      </c>
      <c r="F2049" s="240" t="s">
        <v>6296</v>
      </c>
    </row>
    <row r="2050" spans="1:6" x14ac:dyDescent="0.25">
      <c r="A2050" s="242" t="s">
        <v>9903</v>
      </c>
      <c r="B2050" s="239" t="s">
        <v>5088</v>
      </c>
      <c r="C2050" s="239" t="s">
        <v>3759</v>
      </c>
      <c r="D2050" s="239" t="s">
        <v>9904</v>
      </c>
      <c r="E2050" s="239" t="str">
        <f t="shared" si="31"/>
        <v>38</v>
      </c>
      <c r="F2050" s="239" t="s">
        <v>6296</v>
      </c>
    </row>
    <row r="2051" spans="1:6" x14ac:dyDescent="0.25">
      <c r="A2051" s="242" t="s">
        <v>9905</v>
      </c>
      <c r="B2051" s="240" t="s">
        <v>5106</v>
      </c>
      <c r="C2051" s="240" t="s">
        <v>3759</v>
      </c>
      <c r="D2051" s="240" t="s">
        <v>9906</v>
      </c>
      <c r="E2051" s="239" t="str">
        <f t="shared" si="31"/>
        <v>38</v>
      </c>
      <c r="F2051" s="240" t="s">
        <v>6296</v>
      </c>
    </row>
    <row r="2052" spans="1:6" x14ac:dyDescent="0.25">
      <c r="A2052" s="242" t="s">
        <v>9907</v>
      </c>
      <c r="B2052" s="239" t="s">
        <v>5127</v>
      </c>
      <c r="C2052" s="239" t="s">
        <v>3759</v>
      </c>
      <c r="D2052" s="239" t="s">
        <v>9908</v>
      </c>
      <c r="E2052" s="239" t="str">
        <f t="shared" si="31"/>
        <v>38</v>
      </c>
      <c r="F2052" s="239" t="s">
        <v>6296</v>
      </c>
    </row>
    <row r="2053" spans="1:6" x14ac:dyDescent="0.25">
      <c r="A2053" s="242" t="s">
        <v>9909</v>
      </c>
      <c r="B2053" s="240" t="s">
        <v>5145</v>
      </c>
      <c r="C2053" s="240" t="s">
        <v>3759</v>
      </c>
      <c r="D2053" s="240" t="s">
        <v>9910</v>
      </c>
      <c r="E2053" s="239" t="str">
        <f t="shared" si="31"/>
        <v>38</v>
      </c>
      <c r="F2053" s="240" t="s">
        <v>6296</v>
      </c>
    </row>
    <row r="2054" spans="1:6" x14ac:dyDescent="0.25">
      <c r="A2054" s="242" t="s">
        <v>9911</v>
      </c>
      <c r="B2054" s="239" t="s">
        <v>5164</v>
      </c>
      <c r="C2054" s="239" t="s">
        <v>3759</v>
      </c>
      <c r="D2054" s="239" t="s">
        <v>9912</v>
      </c>
      <c r="E2054" s="239" t="str">
        <f t="shared" si="31"/>
        <v>38</v>
      </c>
      <c r="F2054" s="239" t="s">
        <v>6296</v>
      </c>
    </row>
    <row r="2055" spans="1:6" x14ac:dyDescent="0.25">
      <c r="A2055" s="242" t="s">
        <v>9913</v>
      </c>
      <c r="B2055" s="240" t="s">
        <v>5181</v>
      </c>
      <c r="C2055" s="240" t="s">
        <v>3759</v>
      </c>
      <c r="D2055" s="240" t="s">
        <v>9914</v>
      </c>
      <c r="E2055" s="239" t="str">
        <f t="shared" si="31"/>
        <v>38</v>
      </c>
      <c r="F2055" s="240" t="s">
        <v>6296</v>
      </c>
    </row>
    <row r="2056" spans="1:6" x14ac:dyDescent="0.25">
      <c r="A2056" s="242" t="s">
        <v>9915</v>
      </c>
      <c r="B2056" s="239" t="s">
        <v>3823</v>
      </c>
      <c r="C2056" s="239" t="s">
        <v>3776</v>
      </c>
      <c r="D2056" s="239" t="s">
        <v>9916</v>
      </c>
      <c r="E2056" s="239" t="str">
        <f t="shared" si="31"/>
        <v>39</v>
      </c>
      <c r="F2056" s="239" t="s">
        <v>7018</v>
      </c>
    </row>
    <row r="2057" spans="1:6" x14ac:dyDescent="0.25">
      <c r="A2057" s="242" t="s">
        <v>9917</v>
      </c>
      <c r="B2057" s="240" t="s">
        <v>3831</v>
      </c>
      <c r="C2057" s="240" t="s">
        <v>3776</v>
      </c>
      <c r="D2057" s="240" t="s">
        <v>9918</v>
      </c>
      <c r="E2057" s="239" t="str">
        <f t="shared" si="31"/>
        <v>39</v>
      </c>
      <c r="F2057" s="240" t="s">
        <v>7018</v>
      </c>
    </row>
    <row r="2058" spans="1:6" x14ac:dyDescent="0.25">
      <c r="A2058" s="242" t="s">
        <v>9919</v>
      </c>
      <c r="B2058" s="239" t="s">
        <v>3896</v>
      </c>
      <c r="C2058" s="239" t="s">
        <v>3776</v>
      </c>
      <c r="D2058" s="239" t="s">
        <v>9920</v>
      </c>
      <c r="E2058" s="239" t="str">
        <f t="shared" si="31"/>
        <v>39</v>
      </c>
      <c r="F2058" s="239" t="s">
        <v>7018</v>
      </c>
    </row>
    <row r="2059" spans="1:6" x14ac:dyDescent="0.25">
      <c r="A2059" s="242" t="s">
        <v>9921</v>
      </c>
      <c r="B2059" s="240" t="s">
        <v>3976</v>
      </c>
      <c r="C2059" s="240" t="s">
        <v>3776</v>
      </c>
      <c r="D2059" s="240" t="s">
        <v>9922</v>
      </c>
      <c r="E2059" s="239" t="str">
        <f t="shared" si="31"/>
        <v>39</v>
      </c>
      <c r="F2059" s="240" t="s">
        <v>7018</v>
      </c>
    </row>
    <row r="2060" spans="1:6" x14ac:dyDescent="0.25">
      <c r="A2060" s="242" t="s">
        <v>9923</v>
      </c>
      <c r="B2060" s="239" t="s">
        <v>4018</v>
      </c>
      <c r="C2060" s="239" t="s">
        <v>3776</v>
      </c>
      <c r="D2060" s="239" t="s">
        <v>9924</v>
      </c>
      <c r="E2060" s="239" t="str">
        <f t="shared" ref="E2060:E2123" si="32">LEFT(A2060, 2)</f>
        <v>39</v>
      </c>
      <c r="F2060" s="239" t="s">
        <v>7018</v>
      </c>
    </row>
    <row r="2061" spans="1:6" x14ac:dyDescent="0.25">
      <c r="A2061" s="242" t="s">
        <v>9925</v>
      </c>
      <c r="B2061" s="240" t="s">
        <v>4057</v>
      </c>
      <c r="C2061" s="240" t="s">
        <v>3776</v>
      </c>
      <c r="D2061" s="240" t="s">
        <v>9926</v>
      </c>
      <c r="E2061" s="239" t="str">
        <f t="shared" si="32"/>
        <v>39</v>
      </c>
      <c r="F2061" s="240" t="s">
        <v>7018</v>
      </c>
    </row>
    <row r="2062" spans="1:6" x14ac:dyDescent="0.25">
      <c r="A2062" s="242" t="s">
        <v>9927</v>
      </c>
      <c r="B2062" s="239" t="s">
        <v>4091</v>
      </c>
      <c r="C2062" s="239" t="s">
        <v>3776</v>
      </c>
      <c r="D2062" s="239" t="s">
        <v>9928</v>
      </c>
      <c r="E2062" s="239" t="str">
        <f t="shared" si="32"/>
        <v>39</v>
      </c>
      <c r="F2062" s="239" t="s">
        <v>7018</v>
      </c>
    </row>
    <row r="2063" spans="1:6" x14ac:dyDescent="0.25">
      <c r="A2063" s="242" t="s">
        <v>9929</v>
      </c>
      <c r="B2063" s="240" t="s">
        <v>4000</v>
      </c>
      <c r="C2063" s="240" t="s">
        <v>3776</v>
      </c>
      <c r="D2063" s="240" t="s">
        <v>9930</v>
      </c>
      <c r="E2063" s="239" t="str">
        <f t="shared" si="32"/>
        <v>39</v>
      </c>
      <c r="F2063" s="240" t="s">
        <v>7018</v>
      </c>
    </row>
    <row r="2064" spans="1:6" x14ac:dyDescent="0.25">
      <c r="A2064" s="242" t="s">
        <v>9931</v>
      </c>
      <c r="B2064" s="239" t="s">
        <v>4066</v>
      </c>
      <c r="C2064" s="239" t="s">
        <v>3776</v>
      </c>
      <c r="D2064" s="239" t="s">
        <v>9932</v>
      </c>
      <c r="E2064" s="239" t="str">
        <f t="shared" si="32"/>
        <v>39</v>
      </c>
      <c r="F2064" s="239" t="s">
        <v>7018</v>
      </c>
    </row>
    <row r="2065" spans="1:6" x14ac:dyDescent="0.25">
      <c r="A2065" s="242" t="s">
        <v>9933</v>
      </c>
      <c r="B2065" s="240" t="s">
        <v>3880</v>
      </c>
      <c r="C2065" s="240" t="s">
        <v>3776</v>
      </c>
      <c r="D2065" s="240" t="s">
        <v>9934</v>
      </c>
      <c r="E2065" s="239" t="str">
        <f t="shared" si="32"/>
        <v>39</v>
      </c>
      <c r="F2065" s="240" t="s">
        <v>7018</v>
      </c>
    </row>
    <row r="2066" spans="1:6" x14ac:dyDescent="0.25">
      <c r="A2066" s="242" t="s">
        <v>9935</v>
      </c>
      <c r="B2066" s="239" t="s">
        <v>4178</v>
      </c>
      <c r="C2066" s="239" t="s">
        <v>3776</v>
      </c>
      <c r="D2066" s="239" t="s">
        <v>9936</v>
      </c>
      <c r="E2066" s="239" t="str">
        <f t="shared" si="32"/>
        <v>39</v>
      </c>
      <c r="F2066" s="239" t="s">
        <v>7018</v>
      </c>
    </row>
    <row r="2067" spans="1:6" x14ac:dyDescent="0.25">
      <c r="A2067" s="242" t="s">
        <v>9937</v>
      </c>
      <c r="B2067" s="240" t="s">
        <v>3879</v>
      </c>
      <c r="C2067" s="240" t="s">
        <v>3776</v>
      </c>
      <c r="D2067" s="240" t="s">
        <v>9938</v>
      </c>
      <c r="E2067" s="239" t="str">
        <f t="shared" si="32"/>
        <v>39</v>
      </c>
      <c r="F2067" s="240" t="s">
        <v>7018</v>
      </c>
    </row>
    <row r="2068" spans="1:6" x14ac:dyDescent="0.25">
      <c r="A2068" s="242" t="s">
        <v>9939</v>
      </c>
      <c r="B2068" s="239" t="s">
        <v>4284</v>
      </c>
      <c r="C2068" s="239" t="s">
        <v>3776</v>
      </c>
      <c r="D2068" s="239" t="s">
        <v>9940</v>
      </c>
      <c r="E2068" s="239" t="str">
        <f t="shared" si="32"/>
        <v>39</v>
      </c>
      <c r="F2068" s="239" t="s">
        <v>7018</v>
      </c>
    </row>
    <row r="2069" spans="1:6" x14ac:dyDescent="0.25">
      <c r="A2069" s="242" t="s">
        <v>9941</v>
      </c>
      <c r="B2069" s="240" t="s">
        <v>4192</v>
      </c>
      <c r="C2069" s="240" t="s">
        <v>3776</v>
      </c>
      <c r="D2069" s="240" t="s">
        <v>9942</v>
      </c>
      <c r="E2069" s="239" t="str">
        <f t="shared" si="32"/>
        <v>39</v>
      </c>
      <c r="F2069" s="240" t="s">
        <v>7018</v>
      </c>
    </row>
    <row r="2070" spans="1:6" x14ac:dyDescent="0.25">
      <c r="A2070" s="242" t="s">
        <v>9943</v>
      </c>
      <c r="B2070" s="239" t="s">
        <v>4347</v>
      </c>
      <c r="C2070" s="239" t="s">
        <v>3776</v>
      </c>
      <c r="D2070" s="239" t="s">
        <v>9944</v>
      </c>
      <c r="E2070" s="239" t="str">
        <f t="shared" si="32"/>
        <v>39</v>
      </c>
      <c r="F2070" s="239" t="s">
        <v>7018</v>
      </c>
    </row>
    <row r="2071" spans="1:6" x14ac:dyDescent="0.25">
      <c r="A2071" s="242" t="s">
        <v>9945</v>
      </c>
      <c r="B2071" s="240" t="s">
        <v>4385</v>
      </c>
      <c r="C2071" s="240" t="s">
        <v>3776</v>
      </c>
      <c r="D2071" s="240" t="s">
        <v>9946</v>
      </c>
      <c r="E2071" s="239" t="str">
        <f t="shared" si="32"/>
        <v>39</v>
      </c>
      <c r="F2071" s="240" t="s">
        <v>7018</v>
      </c>
    </row>
    <row r="2072" spans="1:6" x14ac:dyDescent="0.25">
      <c r="A2072" s="242" t="s">
        <v>9947</v>
      </c>
      <c r="B2072" s="239" t="s">
        <v>4260</v>
      </c>
      <c r="C2072" s="239" t="s">
        <v>3776</v>
      </c>
      <c r="D2072" s="239" t="s">
        <v>9948</v>
      </c>
      <c r="E2072" s="239" t="str">
        <f t="shared" si="32"/>
        <v>39</v>
      </c>
      <c r="F2072" s="239" t="s">
        <v>7018</v>
      </c>
    </row>
    <row r="2073" spans="1:6" x14ac:dyDescent="0.25">
      <c r="A2073" s="242" t="s">
        <v>9949</v>
      </c>
      <c r="B2073" s="240" t="s">
        <v>4440</v>
      </c>
      <c r="C2073" s="240" t="s">
        <v>3776</v>
      </c>
      <c r="D2073" s="240" t="s">
        <v>9950</v>
      </c>
      <c r="E2073" s="239" t="str">
        <f t="shared" si="32"/>
        <v>39</v>
      </c>
      <c r="F2073" s="240" t="s">
        <v>7018</v>
      </c>
    </row>
    <row r="2074" spans="1:6" x14ac:dyDescent="0.25">
      <c r="A2074" s="242" t="s">
        <v>9951</v>
      </c>
      <c r="B2074" s="239" t="s">
        <v>4461</v>
      </c>
      <c r="C2074" s="239" t="s">
        <v>3776</v>
      </c>
      <c r="D2074" s="239" t="s">
        <v>9952</v>
      </c>
      <c r="E2074" s="239" t="str">
        <f t="shared" si="32"/>
        <v>39</v>
      </c>
      <c r="F2074" s="239" t="s">
        <v>7018</v>
      </c>
    </row>
    <row r="2075" spans="1:6" x14ac:dyDescent="0.25">
      <c r="A2075" s="242" t="s">
        <v>9953</v>
      </c>
      <c r="B2075" s="240" t="s">
        <v>4491</v>
      </c>
      <c r="C2075" s="240" t="s">
        <v>3776</v>
      </c>
      <c r="D2075" s="240" t="s">
        <v>9954</v>
      </c>
      <c r="E2075" s="239" t="str">
        <f t="shared" si="32"/>
        <v>39</v>
      </c>
      <c r="F2075" s="240" t="s">
        <v>7018</v>
      </c>
    </row>
    <row r="2076" spans="1:6" x14ac:dyDescent="0.25">
      <c r="A2076" s="242" t="s">
        <v>9955</v>
      </c>
      <c r="B2076" s="239" t="s">
        <v>4281</v>
      </c>
      <c r="C2076" s="239" t="s">
        <v>3776</v>
      </c>
      <c r="D2076" s="239" t="s">
        <v>9956</v>
      </c>
      <c r="E2076" s="239" t="str">
        <f t="shared" si="32"/>
        <v>39</v>
      </c>
      <c r="F2076" s="239" t="s">
        <v>7018</v>
      </c>
    </row>
    <row r="2077" spans="1:6" x14ac:dyDescent="0.25">
      <c r="A2077" s="242" t="s">
        <v>9957</v>
      </c>
      <c r="B2077" s="240" t="s">
        <v>4345</v>
      </c>
      <c r="C2077" s="240" t="s">
        <v>3776</v>
      </c>
      <c r="D2077" s="240" t="s">
        <v>9958</v>
      </c>
      <c r="E2077" s="239" t="str">
        <f t="shared" si="32"/>
        <v>39</v>
      </c>
      <c r="F2077" s="240" t="s">
        <v>7018</v>
      </c>
    </row>
    <row r="2078" spans="1:6" x14ac:dyDescent="0.25">
      <c r="A2078" s="242" t="s">
        <v>9959</v>
      </c>
      <c r="B2078" s="239" t="s">
        <v>4175</v>
      </c>
      <c r="C2078" s="239" t="s">
        <v>3776</v>
      </c>
      <c r="D2078" s="239" t="s">
        <v>9960</v>
      </c>
      <c r="E2078" s="239" t="str">
        <f t="shared" si="32"/>
        <v>39</v>
      </c>
      <c r="F2078" s="239" t="s">
        <v>7018</v>
      </c>
    </row>
    <row r="2079" spans="1:6" x14ac:dyDescent="0.25">
      <c r="A2079" s="242" t="s">
        <v>9961</v>
      </c>
      <c r="B2079" s="240" t="s">
        <v>4200</v>
      </c>
      <c r="C2079" s="240" t="s">
        <v>3776</v>
      </c>
      <c r="D2079" s="240" t="s">
        <v>9962</v>
      </c>
      <c r="E2079" s="239" t="str">
        <f t="shared" si="32"/>
        <v>39</v>
      </c>
      <c r="F2079" s="240" t="s">
        <v>7018</v>
      </c>
    </row>
    <row r="2080" spans="1:6" x14ac:dyDescent="0.25">
      <c r="A2080" s="242" t="s">
        <v>9963</v>
      </c>
      <c r="B2080" s="239" t="s">
        <v>3960</v>
      </c>
      <c r="C2080" s="239" t="s">
        <v>3776</v>
      </c>
      <c r="D2080" s="239" t="s">
        <v>9964</v>
      </c>
      <c r="E2080" s="239" t="str">
        <f t="shared" si="32"/>
        <v>39</v>
      </c>
      <c r="F2080" s="239" t="s">
        <v>7018</v>
      </c>
    </row>
    <row r="2081" spans="1:6" x14ac:dyDescent="0.25">
      <c r="A2081" s="242" t="s">
        <v>9965</v>
      </c>
      <c r="B2081" s="240" t="s">
        <v>4437</v>
      </c>
      <c r="C2081" s="240" t="s">
        <v>3776</v>
      </c>
      <c r="D2081" s="240" t="s">
        <v>9966</v>
      </c>
      <c r="E2081" s="239" t="str">
        <f t="shared" si="32"/>
        <v>39</v>
      </c>
      <c r="F2081" s="240" t="s">
        <v>7018</v>
      </c>
    </row>
    <row r="2082" spans="1:6" x14ac:dyDescent="0.25">
      <c r="A2082" s="242" t="s">
        <v>9967</v>
      </c>
      <c r="B2082" s="239" t="s">
        <v>4661</v>
      </c>
      <c r="C2082" s="239" t="s">
        <v>3776</v>
      </c>
      <c r="D2082" s="239" t="s">
        <v>9968</v>
      </c>
      <c r="E2082" s="239" t="str">
        <f t="shared" si="32"/>
        <v>39</v>
      </c>
      <c r="F2082" s="239" t="s">
        <v>7018</v>
      </c>
    </row>
    <row r="2083" spans="1:6" x14ac:dyDescent="0.25">
      <c r="A2083" s="242" t="s">
        <v>9969</v>
      </c>
      <c r="B2083" s="240" t="s">
        <v>4684</v>
      </c>
      <c r="C2083" s="240" t="s">
        <v>3776</v>
      </c>
      <c r="D2083" s="240" t="s">
        <v>9970</v>
      </c>
      <c r="E2083" s="239" t="str">
        <f t="shared" si="32"/>
        <v>39</v>
      </c>
      <c r="F2083" s="240" t="s">
        <v>7018</v>
      </c>
    </row>
    <row r="2084" spans="1:6" x14ac:dyDescent="0.25">
      <c r="A2084" s="242" t="s">
        <v>9971</v>
      </c>
      <c r="B2084" s="239" t="s">
        <v>4489</v>
      </c>
      <c r="C2084" s="239" t="s">
        <v>3776</v>
      </c>
      <c r="D2084" s="239" t="s">
        <v>9972</v>
      </c>
      <c r="E2084" s="239" t="str">
        <f t="shared" si="32"/>
        <v>39</v>
      </c>
      <c r="F2084" s="239" t="s">
        <v>7018</v>
      </c>
    </row>
    <row r="2085" spans="1:6" x14ac:dyDescent="0.25">
      <c r="A2085" s="242" t="s">
        <v>9973</v>
      </c>
      <c r="B2085" s="240" t="s">
        <v>4727</v>
      </c>
      <c r="C2085" s="240" t="s">
        <v>3776</v>
      </c>
      <c r="D2085" s="240" t="s">
        <v>9974</v>
      </c>
      <c r="E2085" s="239" t="str">
        <f t="shared" si="32"/>
        <v>39</v>
      </c>
      <c r="F2085" s="240" t="s">
        <v>7018</v>
      </c>
    </row>
    <row r="2086" spans="1:6" x14ac:dyDescent="0.25">
      <c r="A2086" s="242" t="s">
        <v>9975</v>
      </c>
      <c r="B2086" s="239" t="s">
        <v>4514</v>
      </c>
      <c r="C2086" s="239" t="s">
        <v>3776</v>
      </c>
      <c r="D2086" s="239" t="s">
        <v>9976</v>
      </c>
      <c r="E2086" s="239" t="str">
        <f t="shared" si="32"/>
        <v>39</v>
      </c>
      <c r="F2086" s="239" t="s">
        <v>7018</v>
      </c>
    </row>
    <row r="2087" spans="1:6" x14ac:dyDescent="0.25">
      <c r="A2087" s="242" t="s">
        <v>9977</v>
      </c>
      <c r="B2087" s="240" t="s">
        <v>4006</v>
      </c>
      <c r="C2087" s="240" t="s">
        <v>3776</v>
      </c>
      <c r="D2087" s="240" t="s">
        <v>9978</v>
      </c>
      <c r="E2087" s="239" t="str">
        <f t="shared" si="32"/>
        <v>39</v>
      </c>
      <c r="F2087" s="240" t="s">
        <v>7018</v>
      </c>
    </row>
    <row r="2088" spans="1:6" x14ac:dyDescent="0.25">
      <c r="A2088" s="242" t="s">
        <v>9979</v>
      </c>
      <c r="B2088" s="239" t="s">
        <v>4801</v>
      </c>
      <c r="C2088" s="239" t="s">
        <v>3776</v>
      </c>
      <c r="D2088" s="239" t="s">
        <v>9980</v>
      </c>
      <c r="E2088" s="239" t="str">
        <f t="shared" si="32"/>
        <v>39</v>
      </c>
      <c r="F2088" s="239" t="s">
        <v>7018</v>
      </c>
    </row>
    <row r="2089" spans="1:6" x14ac:dyDescent="0.25">
      <c r="A2089" s="242" t="s">
        <v>9981</v>
      </c>
      <c r="B2089" s="240" t="s">
        <v>4419</v>
      </c>
      <c r="C2089" s="240" t="s">
        <v>3776</v>
      </c>
      <c r="D2089" s="240" t="s">
        <v>9982</v>
      </c>
      <c r="E2089" s="239" t="str">
        <f t="shared" si="32"/>
        <v>39</v>
      </c>
      <c r="F2089" s="240" t="s">
        <v>7018</v>
      </c>
    </row>
    <row r="2090" spans="1:6" x14ac:dyDescent="0.25">
      <c r="A2090" s="242" t="s">
        <v>9983</v>
      </c>
      <c r="B2090" s="239" t="s">
        <v>4788</v>
      </c>
      <c r="C2090" s="239" t="s">
        <v>3776</v>
      </c>
      <c r="D2090" s="239" t="s">
        <v>9984</v>
      </c>
      <c r="E2090" s="239" t="str">
        <f t="shared" si="32"/>
        <v>39</v>
      </c>
      <c r="F2090" s="239" t="s">
        <v>7018</v>
      </c>
    </row>
    <row r="2091" spans="1:6" x14ac:dyDescent="0.25">
      <c r="A2091" s="242" t="s">
        <v>9985</v>
      </c>
      <c r="B2091" s="240" t="s">
        <v>4858</v>
      </c>
      <c r="C2091" s="240" t="s">
        <v>3776</v>
      </c>
      <c r="D2091" s="240" t="s">
        <v>9986</v>
      </c>
      <c r="E2091" s="239" t="str">
        <f t="shared" si="32"/>
        <v>39</v>
      </c>
      <c r="F2091" s="240" t="s">
        <v>7018</v>
      </c>
    </row>
    <row r="2092" spans="1:6" x14ac:dyDescent="0.25">
      <c r="A2092" s="242" t="s">
        <v>9987</v>
      </c>
      <c r="B2092" s="239" t="s">
        <v>4880</v>
      </c>
      <c r="C2092" s="239" t="s">
        <v>3776</v>
      </c>
      <c r="D2092" s="239" t="s">
        <v>9988</v>
      </c>
      <c r="E2092" s="239" t="str">
        <f t="shared" si="32"/>
        <v>39</v>
      </c>
      <c r="F2092" s="239" t="s">
        <v>7018</v>
      </c>
    </row>
    <row r="2093" spans="1:6" x14ac:dyDescent="0.25">
      <c r="A2093" s="242" t="s">
        <v>9989</v>
      </c>
      <c r="B2093" s="240" t="s">
        <v>4627</v>
      </c>
      <c r="C2093" s="240" t="s">
        <v>3776</v>
      </c>
      <c r="D2093" s="240" t="s">
        <v>9990</v>
      </c>
      <c r="E2093" s="239" t="str">
        <f t="shared" si="32"/>
        <v>39</v>
      </c>
      <c r="F2093" s="240" t="s">
        <v>7018</v>
      </c>
    </row>
    <row r="2094" spans="1:6" x14ac:dyDescent="0.25">
      <c r="A2094" s="242" t="s">
        <v>9991</v>
      </c>
      <c r="B2094" s="239" t="s">
        <v>4766</v>
      </c>
      <c r="C2094" s="239" t="s">
        <v>3776</v>
      </c>
      <c r="D2094" s="239" t="s">
        <v>9992</v>
      </c>
      <c r="E2094" s="239" t="str">
        <f t="shared" si="32"/>
        <v>39</v>
      </c>
      <c r="F2094" s="239" t="s">
        <v>7018</v>
      </c>
    </row>
    <row r="2095" spans="1:6" x14ac:dyDescent="0.25">
      <c r="A2095" s="242" t="s">
        <v>9993</v>
      </c>
      <c r="B2095" s="240" t="s">
        <v>4349</v>
      </c>
      <c r="C2095" s="240" t="s">
        <v>3776</v>
      </c>
      <c r="D2095" s="240" t="s">
        <v>9994</v>
      </c>
      <c r="E2095" s="239" t="str">
        <f t="shared" si="32"/>
        <v>39</v>
      </c>
      <c r="F2095" s="240" t="s">
        <v>7018</v>
      </c>
    </row>
    <row r="2096" spans="1:6" x14ac:dyDescent="0.25">
      <c r="A2096" s="242" t="s">
        <v>9995</v>
      </c>
      <c r="B2096" s="239" t="s">
        <v>4387</v>
      </c>
      <c r="C2096" s="239" t="s">
        <v>3776</v>
      </c>
      <c r="D2096" s="239" t="s">
        <v>9996</v>
      </c>
      <c r="E2096" s="239" t="str">
        <f t="shared" si="32"/>
        <v>39</v>
      </c>
      <c r="F2096" s="239" t="s">
        <v>7018</v>
      </c>
    </row>
    <row r="2097" spans="1:6" x14ac:dyDescent="0.25">
      <c r="A2097" s="242" t="s">
        <v>9997</v>
      </c>
      <c r="B2097" s="240" t="s">
        <v>4077</v>
      </c>
      <c r="C2097" s="240" t="s">
        <v>3776</v>
      </c>
      <c r="D2097" s="240" t="s">
        <v>9998</v>
      </c>
      <c r="E2097" s="239" t="str">
        <f t="shared" si="32"/>
        <v>39</v>
      </c>
      <c r="F2097" s="240" t="s">
        <v>7018</v>
      </c>
    </row>
    <row r="2098" spans="1:6" x14ac:dyDescent="0.25">
      <c r="A2098" s="242" t="s">
        <v>9999</v>
      </c>
      <c r="B2098" s="239" t="s">
        <v>4397</v>
      </c>
      <c r="C2098" s="239" t="s">
        <v>3776</v>
      </c>
      <c r="D2098" s="239" t="s">
        <v>10000</v>
      </c>
      <c r="E2098" s="239" t="str">
        <f t="shared" si="32"/>
        <v>39</v>
      </c>
      <c r="F2098" s="239" t="s">
        <v>7018</v>
      </c>
    </row>
    <row r="2099" spans="1:6" x14ac:dyDescent="0.25">
      <c r="A2099" s="242" t="s">
        <v>10001</v>
      </c>
      <c r="B2099" s="240" t="s">
        <v>4882</v>
      </c>
      <c r="C2099" s="240" t="s">
        <v>3776</v>
      </c>
      <c r="D2099" s="240" t="s">
        <v>10002</v>
      </c>
      <c r="E2099" s="239" t="str">
        <f t="shared" si="32"/>
        <v>39</v>
      </c>
      <c r="F2099" s="240" t="s">
        <v>7018</v>
      </c>
    </row>
    <row r="2100" spans="1:6" x14ac:dyDescent="0.25">
      <c r="A2100" s="242" t="s">
        <v>10003</v>
      </c>
      <c r="B2100" s="239" t="s">
        <v>5033</v>
      </c>
      <c r="C2100" s="239" t="s">
        <v>3776</v>
      </c>
      <c r="D2100" s="239" t="s">
        <v>10004</v>
      </c>
      <c r="E2100" s="239" t="str">
        <f t="shared" si="32"/>
        <v>39</v>
      </c>
      <c r="F2100" s="239" t="s">
        <v>7018</v>
      </c>
    </row>
    <row r="2101" spans="1:6" x14ac:dyDescent="0.25">
      <c r="A2101" s="242" t="s">
        <v>10005</v>
      </c>
      <c r="B2101" s="240" t="s">
        <v>4573</v>
      </c>
      <c r="C2101" s="240" t="s">
        <v>3776</v>
      </c>
      <c r="D2101" s="240" t="s">
        <v>10006</v>
      </c>
      <c r="E2101" s="239" t="str">
        <f t="shared" si="32"/>
        <v>39</v>
      </c>
      <c r="F2101" s="240" t="s">
        <v>7018</v>
      </c>
    </row>
    <row r="2102" spans="1:6" x14ac:dyDescent="0.25">
      <c r="A2102" s="242" t="s">
        <v>10007</v>
      </c>
      <c r="B2102" s="239" t="s">
        <v>5073</v>
      </c>
      <c r="C2102" s="239" t="s">
        <v>3776</v>
      </c>
      <c r="D2102" s="239" t="s">
        <v>10008</v>
      </c>
      <c r="E2102" s="239" t="str">
        <f t="shared" si="32"/>
        <v>39</v>
      </c>
      <c r="F2102" s="239" t="s">
        <v>7018</v>
      </c>
    </row>
    <row r="2103" spans="1:6" x14ac:dyDescent="0.25">
      <c r="A2103" s="242" t="s">
        <v>10009</v>
      </c>
      <c r="B2103" s="240" t="s">
        <v>5089</v>
      </c>
      <c r="C2103" s="240" t="s">
        <v>3776</v>
      </c>
      <c r="D2103" s="240" t="s">
        <v>10010</v>
      </c>
      <c r="E2103" s="239" t="str">
        <f t="shared" si="32"/>
        <v>39</v>
      </c>
      <c r="F2103" s="240" t="s">
        <v>7018</v>
      </c>
    </row>
    <row r="2104" spans="1:6" x14ac:dyDescent="0.25">
      <c r="A2104" s="242" t="s">
        <v>10011</v>
      </c>
      <c r="B2104" s="239" t="s">
        <v>4658</v>
      </c>
      <c r="C2104" s="239" t="s">
        <v>3776</v>
      </c>
      <c r="D2104" s="239" t="s">
        <v>10012</v>
      </c>
      <c r="E2104" s="239" t="str">
        <f t="shared" si="32"/>
        <v>39</v>
      </c>
      <c r="F2104" s="239" t="s">
        <v>7018</v>
      </c>
    </row>
    <row r="2105" spans="1:6" x14ac:dyDescent="0.25">
      <c r="A2105" s="242" t="s">
        <v>10013</v>
      </c>
      <c r="B2105" s="240" t="s">
        <v>5128</v>
      </c>
      <c r="C2105" s="240" t="s">
        <v>3776</v>
      </c>
      <c r="D2105" s="240" t="s">
        <v>10014</v>
      </c>
      <c r="E2105" s="239" t="str">
        <f t="shared" si="32"/>
        <v>39</v>
      </c>
      <c r="F2105" s="240" t="s">
        <v>7018</v>
      </c>
    </row>
    <row r="2106" spans="1:6" x14ac:dyDescent="0.25">
      <c r="A2106" s="242" t="s">
        <v>10015</v>
      </c>
      <c r="B2106" s="239" t="s">
        <v>4589</v>
      </c>
      <c r="C2106" s="239" t="s">
        <v>3776</v>
      </c>
      <c r="D2106" s="239" t="s">
        <v>10016</v>
      </c>
      <c r="E2106" s="239" t="str">
        <f t="shared" si="32"/>
        <v>39</v>
      </c>
      <c r="F2106" s="239" t="s">
        <v>7018</v>
      </c>
    </row>
    <row r="2107" spans="1:6" x14ac:dyDescent="0.25">
      <c r="A2107" s="242" t="s">
        <v>10017</v>
      </c>
      <c r="B2107" s="240" t="s">
        <v>5165</v>
      </c>
      <c r="C2107" s="240" t="s">
        <v>3776</v>
      </c>
      <c r="D2107" s="240" t="s">
        <v>10018</v>
      </c>
      <c r="E2107" s="239" t="str">
        <f t="shared" si="32"/>
        <v>39</v>
      </c>
      <c r="F2107" s="240" t="s">
        <v>7018</v>
      </c>
    </row>
    <row r="2108" spans="1:6" x14ac:dyDescent="0.25">
      <c r="A2108" s="242" t="s">
        <v>10019</v>
      </c>
      <c r="B2108" s="239" t="s">
        <v>5182</v>
      </c>
      <c r="C2108" s="239" t="s">
        <v>3776</v>
      </c>
      <c r="D2108" s="239" t="s">
        <v>10020</v>
      </c>
      <c r="E2108" s="239" t="str">
        <f t="shared" si="32"/>
        <v>39</v>
      </c>
      <c r="F2108" s="239" t="s">
        <v>7018</v>
      </c>
    </row>
    <row r="2109" spans="1:6" x14ac:dyDescent="0.25">
      <c r="A2109" s="242" t="s">
        <v>10021</v>
      </c>
      <c r="B2109" s="240" t="s">
        <v>4222</v>
      </c>
      <c r="C2109" s="240" t="s">
        <v>3776</v>
      </c>
      <c r="D2109" s="240" t="s">
        <v>10022</v>
      </c>
      <c r="E2109" s="239" t="str">
        <f t="shared" si="32"/>
        <v>39</v>
      </c>
      <c r="F2109" s="240" t="s">
        <v>7018</v>
      </c>
    </row>
    <row r="2110" spans="1:6" x14ac:dyDescent="0.25">
      <c r="A2110" s="242" t="s">
        <v>10023</v>
      </c>
      <c r="B2110" s="239" t="s">
        <v>5157</v>
      </c>
      <c r="C2110" s="239" t="s">
        <v>3776</v>
      </c>
      <c r="D2110" s="239" t="s">
        <v>10024</v>
      </c>
      <c r="E2110" s="239" t="str">
        <f t="shared" si="32"/>
        <v>39</v>
      </c>
      <c r="F2110" s="239" t="s">
        <v>7018</v>
      </c>
    </row>
    <row r="2111" spans="1:6" x14ac:dyDescent="0.25">
      <c r="A2111" s="242" t="s">
        <v>10025</v>
      </c>
      <c r="B2111" s="240" t="s">
        <v>4681</v>
      </c>
      <c r="C2111" s="240" t="s">
        <v>3776</v>
      </c>
      <c r="D2111" s="240" t="s">
        <v>10026</v>
      </c>
      <c r="E2111" s="239" t="str">
        <f t="shared" si="32"/>
        <v>39</v>
      </c>
      <c r="F2111" s="240" t="s">
        <v>7018</v>
      </c>
    </row>
    <row r="2112" spans="1:6" x14ac:dyDescent="0.25">
      <c r="A2112" s="242" t="s">
        <v>10027</v>
      </c>
      <c r="B2112" s="239" t="s">
        <v>4338</v>
      </c>
      <c r="C2112" s="239" t="s">
        <v>3776</v>
      </c>
      <c r="D2112" s="239" t="s">
        <v>10028</v>
      </c>
      <c r="E2112" s="239" t="str">
        <f t="shared" si="32"/>
        <v>39</v>
      </c>
      <c r="F2112" s="239" t="s">
        <v>7018</v>
      </c>
    </row>
    <row r="2113" spans="1:6" x14ac:dyDescent="0.25">
      <c r="A2113" s="242" t="s">
        <v>10029</v>
      </c>
      <c r="B2113" s="240" t="s">
        <v>4354</v>
      </c>
      <c r="C2113" s="240" t="s">
        <v>3776</v>
      </c>
      <c r="D2113" s="240" t="s">
        <v>10030</v>
      </c>
      <c r="E2113" s="239" t="str">
        <f t="shared" si="32"/>
        <v>39</v>
      </c>
      <c r="F2113" s="240" t="s">
        <v>7018</v>
      </c>
    </row>
    <row r="2114" spans="1:6" x14ac:dyDescent="0.25">
      <c r="A2114" s="242" t="s">
        <v>10031</v>
      </c>
      <c r="B2114" s="239" t="s">
        <v>4612</v>
      </c>
      <c r="C2114" s="239" t="s">
        <v>3776</v>
      </c>
      <c r="D2114" s="239" t="s">
        <v>10032</v>
      </c>
      <c r="E2114" s="239" t="str">
        <f t="shared" si="32"/>
        <v>39</v>
      </c>
      <c r="F2114" s="239" t="s">
        <v>7018</v>
      </c>
    </row>
    <row r="2115" spans="1:6" x14ac:dyDescent="0.25">
      <c r="A2115" s="242" t="s">
        <v>10033</v>
      </c>
      <c r="B2115" s="240" t="s">
        <v>5291</v>
      </c>
      <c r="C2115" s="240" t="s">
        <v>3776</v>
      </c>
      <c r="D2115" s="240" t="s">
        <v>10034</v>
      </c>
      <c r="E2115" s="239" t="str">
        <f t="shared" si="32"/>
        <v>39</v>
      </c>
      <c r="F2115" s="240" t="s">
        <v>7018</v>
      </c>
    </row>
    <row r="2116" spans="1:6" x14ac:dyDescent="0.25">
      <c r="A2116" s="242" t="s">
        <v>10035</v>
      </c>
      <c r="B2116" s="239" t="s">
        <v>5166</v>
      </c>
      <c r="C2116" s="239" t="s">
        <v>3776</v>
      </c>
      <c r="D2116" s="239" t="s">
        <v>10036</v>
      </c>
      <c r="E2116" s="239" t="str">
        <f t="shared" si="32"/>
        <v>39</v>
      </c>
      <c r="F2116" s="239" t="s">
        <v>7018</v>
      </c>
    </row>
    <row r="2117" spans="1:6" x14ac:dyDescent="0.25">
      <c r="A2117" s="242" t="s">
        <v>10037</v>
      </c>
      <c r="B2117" s="240" t="s">
        <v>5263</v>
      </c>
      <c r="C2117" s="240" t="s">
        <v>3776</v>
      </c>
      <c r="D2117" s="240" t="s">
        <v>10038</v>
      </c>
      <c r="E2117" s="239" t="str">
        <f t="shared" si="32"/>
        <v>39</v>
      </c>
      <c r="F2117" s="240" t="s">
        <v>7018</v>
      </c>
    </row>
    <row r="2118" spans="1:6" x14ac:dyDescent="0.25">
      <c r="A2118" s="242" t="s">
        <v>10039</v>
      </c>
      <c r="B2118" s="239" t="s">
        <v>5338</v>
      </c>
      <c r="C2118" s="239" t="s">
        <v>3776</v>
      </c>
      <c r="D2118" s="239" t="s">
        <v>10040</v>
      </c>
      <c r="E2118" s="239" t="str">
        <f t="shared" si="32"/>
        <v>39</v>
      </c>
      <c r="F2118" s="239" t="s">
        <v>7018</v>
      </c>
    </row>
    <row r="2119" spans="1:6" x14ac:dyDescent="0.25">
      <c r="A2119" s="242" t="s">
        <v>10041</v>
      </c>
      <c r="B2119" s="240" t="s">
        <v>5130</v>
      </c>
      <c r="C2119" s="240" t="s">
        <v>3776</v>
      </c>
      <c r="D2119" s="240" t="s">
        <v>10042</v>
      </c>
      <c r="E2119" s="239" t="str">
        <f t="shared" si="32"/>
        <v>39</v>
      </c>
      <c r="F2119" s="240" t="s">
        <v>7018</v>
      </c>
    </row>
    <row r="2120" spans="1:6" x14ac:dyDescent="0.25">
      <c r="A2120" s="242" t="s">
        <v>10043</v>
      </c>
      <c r="B2120" s="239" t="s">
        <v>5368</v>
      </c>
      <c r="C2120" s="239" t="s">
        <v>3776</v>
      </c>
      <c r="D2120" s="239" t="s">
        <v>10044</v>
      </c>
      <c r="E2120" s="239" t="str">
        <f t="shared" si="32"/>
        <v>39</v>
      </c>
      <c r="F2120" s="239" t="s">
        <v>7018</v>
      </c>
    </row>
    <row r="2121" spans="1:6" x14ac:dyDescent="0.25">
      <c r="A2121" s="242" t="s">
        <v>10045</v>
      </c>
      <c r="B2121" s="240" t="s">
        <v>5167</v>
      </c>
      <c r="C2121" s="240" t="s">
        <v>3776</v>
      </c>
      <c r="D2121" s="240" t="s">
        <v>10046</v>
      </c>
      <c r="E2121" s="239" t="str">
        <f t="shared" si="32"/>
        <v>39</v>
      </c>
      <c r="F2121" s="240" t="s">
        <v>7018</v>
      </c>
    </row>
    <row r="2122" spans="1:6" x14ac:dyDescent="0.25">
      <c r="A2122" s="242" t="s">
        <v>10047</v>
      </c>
      <c r="B2122" s="239" t="s">
        <v>5134</v>
      </c>
      <c r="C2122" s="239" t="s">
        <v>3776</v>
      </c>
      <c r="D2122" s="239" t="s">
        <v>10048</v>
      </c>
      <c r="E2122" s="239" t="str">
        <f t="shared" si="32"/>
        <v>39</v>
      </c>
      <c r="F2122" s="239" t="s">
        <v>7018</v>
      </c>
    </row>
    <row r="2123" spans="1:6" x14ac:dyDescent="0.25">
      <c r="A2123" s="242" t="s">
        <v>10049</v>
      </c>
      <c r="B2123" s="240" t="s">
        <v>5406</v>
      </c>
      <c r="C2123" s="240" t="s">
        <v>3776</v>
      </c>
      <c r="D2123" s="240" t="s">
        <v>10050</v>
      </c>
      <c r="E2123" s="239" t="str">
        <f t="shared" si="32"/>
        <v>39</v>
      </c>
      <c r="F2123" s="240" t="s">
        <v>7018</v>
      </c>
    </row>
    <row r="2124" spans="1:6" x14ac:dyDescent="0.25">
      <c r="A2124" s="242" t="s">
        <v>10051</v>
      </c>
      <c r="B2124" s="239" t="s">
        <v>4942</v>
      </c>
      <c r="C2124" s="239" t="s">
        <v>3776</v>
      </c>
      <c r="D2124" s="239" t="s">
        <v>10052</v>
      </c>
      <c r="E2124" s="239" t="str">
        <f t="shared" ref="E2124:E2187" si="33">LEFT(A2124, 2)</f>
        <v>39</v>
      </c>
      <c r="F2124" s="239" t="s">
        <v>7018</v>
      </c>
    </row>
    <row r="2125" spans="1:6" x14ac:dyDescent="0.25">
      <c r="A2125" s="242" t="s">
        <v>10053</v>
      </c>
      <c r="B2125" s="240" t="s">
        <v>4920</v>
      </c>
      <c r="C2125" s="240" t="s">
        <v>3776</v>
      </c>
      <c r="D2125" s="240" t="s">
        <v>10054</v>
      </c>
      <c r="E2125" s="239" t="str">
        <f t="shared" si="33"/>
        <v>39</v>
      </c>
      <c r="F2125" s="240" t="s">
        <v>7018</v>
      </c>
    </row>
    <row r="2126" spans="1:6" x14ac:dyDescent="0.25">
      <c r="A2126" s="242" t="s">
        <v>10055</v>
      </c>
      <c r="B2126" s="239" t="s">
        <v>5442</v>
      </c>
      <c r="C2126" s="239" t="s">
        <v>3776</v>
      </c>
      <c r="D2126" s="239" t="s">
        <v>10056</v>
      </c>
      <c r="E2126" s="239" t="str">
        <f t="shared" si="33"/>
        <v>39</v>
      </c>
      <c r="F2126" s="239" t="s">
        <v>7018</v>
      </c>
    </row>
    <row r="2127" spans="1:6" x14ac:dyDescent="0.25">
      <c r="A2127" s="242" t="s">
        <v>10057</v>
      </c>
      <c r="B2127" s="240" t="s">
        <v>5454</v>
      </c>
      <c r="C2127" s="240" t="s">
        <v>3776</v>
      </c>
      <c r="D2127" s="240" t="s">
        <v>10058</v>
      </c>
      <c r="E2127" s="239" t="str">
        <f t="shared" si="33"/>
        <v>39</v>
      </c>
      <c r="F2127" s="240" t="s">
        <v>7018</v>
      </c>
    </row>
    <row r="2128" spans="1:6" x14ac:dyDescent="0.25">
      <c r="A2128" s="242" t="s">
        <v>10059</v>
      </c>
      <c r="B2128" s="239" t="s">
        <v>5466</v>
      </c>
      <c r="C2128" s="239" t="s">
        <v>3776</v>
      </c>
      <c r="D2128" s="239" t="s">
        <v>10060</v>
      </c>
      <c r="E2128" s="239" t="str">
        <f t="shared" si="33"/>
        <v>39</v>
      </c>
      <c r="F2128" s="239" t="s">
        <v>7018</v>
      </c>
    </row>
    <row r="2129" spans="1:6" x14ac:dyDescent="0.25">
      <c r="A2129" s="242" t="s">
        <v>10061</v>
      </c>
      <c r="B2129" s="240" t="s">
        <v>5126</v>
      </c>
      <c r="C2129" s="240" t="s">
        <v>3776</v>
      </c>
      <c r="D2129" s="240" t="s">
        <v>10062</v>
      </c>
      <c r="E2129" s="239" t="str">
        <f t="shared" si="33"/>
        <v>39</v>
      </c>
      <c r="F2129" s="240" t="s">
        <v>7018</v>
      </c>
    </row>
    <row r="2130" spans="1:6" x14ac:dyDescent="0.25">
      <c r="A2130" s="242" t="s">
        <v>10063</v>
      </c>
      <c r="B2130" s="239" t="s">
        <v>5269</v>
      </c>
      <c r="C2130" s="239" t="s">
        <v>3776</v>
      </c>
      <c r="D2130" s="239" t="s">
        <v>10064</v>
      </c>
      <c r="E2130" s="239" t="str">
        <f t="shared" si="33"/>
        <v>39</v>
      </c>
      <c r="F2130" s="239" t="s">
        <v>7018</v>
      </c>
    </row>
    <row r="2131" spans="1:6" x14ac:dyDescent="0.25">
      <c r="A2131" s="242" t="s">
        <v>10065</v>
      </c>
      <c r="B2131" s="240" t="s">
        <v>5032</v>
      </c>
      <c r="C2131" s="240" t="s">
        <v>3776</v>
      </c>
      <c r="D2131" s="240" t="s">
        <v>10066</v>
      </c>
      <c r="E2131" s="239" t="str">
        <f t="shared" si="33"/>
        <v>39</v>
      </c>
      <c r="F2131" s="240" t="s">
        <v>7018</v>
      </c>
    </row>
    <row r="2132" spans="1:6" x14ac:dyDescent="0.25">
      <c r="A2132" s="242" t="s">
        <v>10067</v>
      </c>
      <c r="B2132" s="239" t="s">
        <v>4546</v>
      </c>
      <c r="C2132" s="239" t="s">
        <v>3776</v>
      </c>
      <c r="D2132" s="239" t="s">
        <v>10068</v>
      </c>
      <c r="E2132" s="239" t="str">
        <f t="shared" si="33"/>
        <v>39</v>
      </c>
      <c r="F2132" s="239" t="s">
        <v>7018</v>
      </c>
    </row>
    <row r="2133" spans="1:6" x14ac:dyDescent="0.25">
      <c r="A2133" s="242" t="s">
        <v>10069</v>
      </c>
      <c r="B2133" s="240" t="s">
        <v>5514</v>
      </c>
      <c r="C2133" s="240" t="s">
        <v>3776</v>
      </c>
      <c r="D2133" s="240" t="s">
        <v>10070</v>
      </c>
      <c r="E2133" s="239" t="str">
        <f t="shared" si="33"/>
        <v>39</v>
      </c>
      <c r="F2133" s="240" t="s">
        <v>7018</v>
      </c>
    </row>
    <row r="2134" spans="1:6" x14ac:dyDescent="0.25">
      <c r="A2134" s="242" t="s">
        <v>10071</v>
      </c>
      <c r="B2134" s="239" t="s">
        <v>5525</v>
      </c>
      <c r="C2134" s="239" t="s">
        <v>3776</v>
      </c>
      <c r="D2134" s="239" t="s">
        <v>10072</v>
      </c>
      <c r="E2134" s="239" t="str">
        <f t="shared" si="33"/>
        <v>39</v>
      </c>
      <c r="F2134" s="239" t="s">
        <v>7018</v>
      </c>
    </row>
    <row r="2135" spans="1:6" x14ac:dyDescent="0.25">
      <c r="A2135" s="242" t="s">
        <v>10073</v>
      </c>
      <c r="B2135" s="240" t="s">
        <v>4487</v>
      </c>
      <c r="C2135" s="240" t="s">
        <v>3776</v>
      </c>
      <c r="D2135" s="240" t="s">
        <v>10074</v>
      </c>
      <c r="E2135" s="239" t="str">
        <f t="shared" si="33"/>
        <v>39</v>
      </c>
      <c r="F2135" s="240" t="s">
        <v>7018</v>
      </c>
    </row>
    <row r="2136" spans="1:6" x14ac:dyDescent="0.25">
      <c r="A2136" s="242" t="s">
        <v>10075</v>
      </c>
      <c r="B2136" s="239" t="s">
        <v>5540</v>
      </c>
      <c r="C2136" s="239" t="s">
        <v>3776</v>
      </c>
      <c r="D2136" s="239" t="s">
        <v>10076</v>
      </c>
      <c r="E2136" s="239" t="str">
        <f t="shared" si="33"/>
        <v>39</v>
      </c>
      <c r="F2136" s="239" t="s">
        <v>7018</v>
      </c>
    </row>
    <row r="2137" spans="1:6" x14ac:dyDescent="0.25">
      <c r="A2137" s="242" t="s">
        <v>10077</v>
      </c>
      <c r="B2137" s="240" t="s">
        <v>5548</v>
      </c>
      <c r="C2137" s="240" t="s">
        <v>3776</v>
      </c>
      <c r="D2137" s="240" t="s">
        <v>10078</v>
      </c>
      <c r="E2137" s="239" t="str">
        <f t="shared" si="33"/>
        <v>39</v>
      </c>
      <c r="F2137" s="240" t="s">
        <v>7018</v>
      </c>
    </row>
    <row r="2138" spans="1:6" x14ac:dyDescent="0.25">
      <c r="A2138" s="242" t="s">
        <v>10079</v>
      </c>
      <c r="B2138" s="239" t="s">
        <v>4512</v>
      </c>
      <c r="C2138" s="239" t="s">
        <v>3776</v>
      </c>
      <c r="D2138" s="239" t="s">
        <v>10080</v>
      </c>
      <c r="E2138" s="239" t="str">
        <f t="shared" si="33"/>
        <v>39</v>
      </c>
      <c r="F2138" s="239" t="s">
        <v>7018</v>
      </c>
    </row>
    <row r="2139" spans="1:6" x14ac:dyDescent="0.25">
      <c r="A2139" s="242" t="s">
        <v>10081</v>
      </c>
      <c r="B2139" s="240" t="s">
        <v>4021</v>
      </c>
      <c r="C2139" s="240" t="s">
        <v>3776</v>
      </c>
      <c r="D2139" s="240" t="s">
        <v>10082</v>
      </c>
      <c r="E2139" s="239" t="str">
        <f t="shared" si="33"/>
        <v>39</v>
      </c>
      <c r="F2139" s="240" t="s">
        <v>7018</v>
      </c>
    </row>
    <row r="2140" spans="1:6" x14ac:dyDescent="0.25">
      <c r="A2140" s="242" t="s">
        <v>10083</v>
      </c>
      <c r="B2140" s="239" t="s">
        <v>4690</v>
      </c>
      <c r="C2140" s="239" t="s">
        <v>3776</v>
      </c>
      <c r="D2140" s="239" t="s">
        <v>10084</v>
      </c>
      <c r="E2140" s="239" t="str">
        <f t="shared" si="33"/>
        <v>39</v>
      </c>
      <c r="F2140" s="239" t="s">
        <v>7018</v>
      </c>
    </row>
    <row r="2141" spans="1:6" x14ac:dyDescent="0.25">
      <c r="A2141" s="242" t="s">
        <v>10085</v>
      </c>
      <c r="B2141" s="240" t="s">
        <v>5181</v>
      </c>
      <c r="C2141" s="240" t="s">
        <v>3776</v>
      </c>
      <c r="D2141" s="240" t="s">
        <v>10086</v>
      </c>
      <c r="E2141" s="239" t="str">
        <f t="shared" si="33"/>
        <v>39</v>
      </c>
      <c r="F2141" s="240" t="s">
        <v>7018</v>
      </c>
    </row>
    <row r="2142" spans="1:6" x14ac:dyDescent="0.25">
      <c r="A2142" s="242" t="s">
        <v>10087</v>
      </c>
      <c r="B2142" s="239" t="s">
        <v>5207</v>
      </c>
      <c r="C2142" s="239" t="s">
        <v>3776</v>
      </c>
      <c r="D2142" s="239" t="s">
        <v>10088</v>
      </c>
      <c r="E2142" s="239" t="str">
        <f t="shared" si="33"/>
        <v>39</v>
      </c>
      <c r="F2142" s="239" t="s">
        <v>7018</v>
      </c>
    </row>
    <row r="2143" spans="1:6" x14ac:dyDescent="0.25">
      <c r="A2143" s="242" t="s">
        <v>10089</v>
      </c>
      <c r="B2143" s="240" t="s">
        <v>5589</v>
      </c>
      <c r="C2143" s="240" t="s">
        <v>3776</v>
      </c>
      <c r="D2143" s="240" t="s">
        <v>10090</v>
      </c>
      <c r="E2143" s="239" t="str">
        <f t="shared" si="33"/>
        <v>39</v>
      </c>
      <c r="F2143" s="240" t="s">
        <v>7018</v>
      </c>
    </row>
    <row r="2144" spans="1:6" x14ac:dyDescent="0.25">
      <c r="A2144" s="242" t="s">
        <v>10091</v>
      </c>
      <c r="B2144" s="239" t="s">
        <v>3830</v>
      </c>
      <c r="C2144" s="239" t="s">
        <v>3778</v>
      </c>
      <c r="D2144" s="239" t="s">
        <v>10092</v>
      </c>
      <c r="E2144" s="239" t="str">
        <f t="shared" si="33"/>
        <v>40</v>
      </c>
      <c r="F2144" s="239" t="s">
        <v>6029</v>
      </c>
    </row>
    <row r="2145" spans="1:6" x14ac:dyDescent="0.25">
      <c r="A2145" s="242" t="s">
        <v>10093</v>
      </c>
      <c r="B2145" s="240" t="s">
        <v>3884</v>
      </c>
      <c r="C2145" s="240" t="s">
        <v>3778</v>
      </c>
      <c r="D2145" s="240" t="s">
        <v>10094</v>
      </c>
      <c r="E2145" s="239" t="str">
        <f t="shared" si="33"/>
        <v>40</v>
      </c>
      <c r="F2145" s="240" t="s">
        <v>6029</v>
      </c>
    </row>
    <row r="2146" spans="1:6" x14ac:dyDescent="0.25">
      <c r="A2146" s="242" t="s">
        <v>10095</v>
      </c>
      <c r="B2146" s="239" t="s">
        <v>3931</v>
      </c>
      <c r="C2146" s="239" t="s">
        <v>3778</v>
      </c>
      <c r="D2146" s="239" t="s">
        <v>10096</v>
      </c>
      <c r="E2146" s="239" t="str">
        <f t="shared" si="33"/>
        <v>40</v>
      </c>
      <c r="F2146" s="239" t="s">
        <v>6029</v>
      </c>
    </row>
    <row r="2147" spans="1:6" x14ac:dyDescent="0.25">
      <c r="A2147" s="242" t="s">
        <v>10097</v>
      </c>
      <c r="B2147" s="240" t="s">
        <v>3850</v>
      </c>
      <c r="C2147" s="240" t="s">
        <v>3778</v>
      </c>
      <c r="D2147" s="240" t="s">
        <v>10098</v>
      </c>
      <c r="E2147" s="239" t="str">
        <f t="shared" si="33"/>
        <v>40</v>
      </c>
      <c r="F2147" s="240" t="s">
        <v>6029</v>
      </c>
    </row>
    <row r="2148" spans="1:6" x14ac:dyDescent="0.25">
      <c r="A2148" s="242" t="s">
        <v>10099</v>
      </c>
      <c r="B2148" s="239" t="s">
        <v>4019</v>
      </c>
      <c r="C2148" s="239" t="s">
        <v>3778</v>
      </c>
      <c r="D2148" s="239" t="s">
        <v>10100</v>
      </c>
      <c r="E2148" s="239" t="str">
        <f t="shared" si="33"/>
        <v>40</v>
      </c>
      <c r="F2148" s="239" t="s">
        <v>6029</v>
      </c>
    </row>
    <row r="2149" spans="1:6" x14ac:dyDescent="0.25">
      <c r="A2149" s="242" t="s">
        <v>10101</v>
      </c>
      <c r="B2149" s="240" t="s">
        <v>3922</v>
      </c>
      <c r="C2149" s="240" t="s">
        <v>3778</v>
      </c>
      <c r="D2149" s="240" t="s">
        <v>10102</v>
      </c>
      <c r="E2149" s="239" t="str">
        <f t="shared" si="33"/>
        <v>40</v>
      </c>
      <c r="F2149" s="240" t="s">
        <v>6029</v>
      </c>
    </row>
    <row r="2150" spans="1:6" x14ac:dyDescent="0.25">
      <c r="A2150" s="242" t="s">
        <v>10103</v>
      </c>
      <c r="B2150" s="239" t="s">
        <v>4092</v>
      </c>
      <c r="C2150" s="239" t="s">
        <v>3778</v>
      </c>
      <c r="D2150" s="239" t="s">
        <v>10104</v>
      </c>
      <c r="E2150" s="239" t="str">
        <f t="shared" si="33"/>
        <v>40</v>
      </c>
      <c r="F2150" s="239" t="s">
        <v>6029</v>
      </c>
    </row>
    <row r="2151" spans="1:6" x14ac:dyDescent="0.25">
      <c r="A2151" s="242" t="s">
        <v>10105</v>
      </c>
      <c r="B2151" s="240" t="s">
        <v>4123</v>
      </c>
      <c r="C2151" s="240" t="s">
        <v>3778</v>
      </c>
      <c r="D2151" s="240" t="s">
        <v>10106</v>
      </c>
      <c r="E2151" s="239" t="str">
        <f t="shared" si="33"/>
        <v>40</v>
      </c>
      <c r="F2151" s="240" t="s">
        <v>6029</v>
      </c>
    </row>
    <row r="2152" spans="1:6" x14ac:dyDescent="0.25">
      <c r="A2152" s="242" t="s">
        <v>10107</v>
      </c>
      <c r="B2152" s="239" t="s">
        <v>4160</v>
      </c>
      <c r="C2152" s="239" t="s">
        <v>3778</v>
      </c>
      <c r="D2152" s="239" t="s">
        <v>10108</v>
      </c>
      <c r="E2152" s="239" t="str">
        <f t="shared" si="33"/>
        <v>40</v>
      </c>
      <c r="F2152" s="239" t="s">
        <v>6029</v>
      </c>
    </row>
    <row r="2153" spans="1:6" x14ac:dyDescent="0.25">
      <c r="A2153" s="242" t="s">
        <v>10109</v>
      </c>
      <c r="B2153" s="240" t="s">
        <v>4050</v>
      </c>
      <c r="C2153" s="240" t="s">
        <v>3778</v>
      </c>
      <c r="D2153" s="240" t="s">
        <v>10110</v>
      </c>
      <c r="E2153" s="239" t="str">
        <f t="shared" si="33"/>
        <v>40</v>
      </c>
      <c r="F2153" s="240" t="s">
        <v>6029</v>
      </c>
    </row>
    <row r="2154" spans="1:6" x14ac:dyDescent="0.25">
      <c r="A2154" s="242" t="s">
        <v>10111</v>
      </c>
      <c r="B2154" s="239" t="s">
        <v>4170</v>
      </c>
      <c r="C2154" s="239" t="s">
        <v>3778</v>
      </c>
      <c r="D2154" s="239" t="s">
        <v>10112</v>
      </c>
      <c r="E2154" s="239" t="str">
        <f t="shared" si="33"/>
        <v>40</v>
      </c>
      <c r="F2154" s="239" t="s">
        <v>6029</v>
      </c>
    </row>
    <row r="2155" spans="1:6" x14ac:dyDescent="0.25">
      <c r="A2155" s="242" t="s">
        <v>10113</v>
      </c>
      <c r="B2155" s="240" t="s">
        <v>4186</v>
      </c>
      <c r="C2155" s="240" t="s">
        <v>3778</v>
      </c>
      <c r="D2155" s="240" t="s">
        <v>10114</v>
      </c>
      <c r="E2155" s="239" t="str">
        <f t="shared" si="33"/>
        <v>40</v>
      </c>
      <c r="F2155" s="240" t="s">
        <v>6029</v>
      </c>
    </row>
    <row r="2156" spans="1:6" x14ac:dyDescent="0.25">
      <c r="A2156" s="242" t="s">
        <v>10115</v>
      </c>
      <c r="B2156" s="239" t="s">
        <v>4285</v>
      </c>
      <c r="C2156" s="239" t="s">
        <v>3778</v>
      </c>
      <c r="D2156" s="239" t="s">
        <v>10116</v>
      </c>
      <c r="E2156" s="239" t="str">
        <f t="shared" si="33"/>
        <v>40</v>
      </c>
      <c r="F2156" s="239" t="s">
        <v>6029</v>
      </c>
    </row>
    <row r="2157" spans="1:6" x14ac:dyDescent="0.25">
      <c r="A2157" s="242" t="s">
        <v>10117</v>
      </c>
      <c r="B2157" s="240" t="s">
        <v>4264</v>
      </c>
      <c r="C2157" s="240" t="s">
        <v>3778</v>
      </c>
      <c r="D2157" s="240" t="s">
        <v>10118</v>
      </c>
      <c r="E2157" s="239" t="str">
        <f t="shared" si="33"/>
        <v>40</v>
      </c>
      <c r="F2157" s="240" t="s">
        <v>6029</v>
      </c>
    </row>
    <row r="2158" spans="1:6" x14ac:dyDescent="0.25">
      <c r="A2158" s="242" t="s">
        <v>10119</v>
      </c>
      <c r="B2158" s="239" t="s">
        <v>4348</v>
      </c>
      <c r="C2158" s="239" t="s">
        <v>3778</v>
      </c>
      <c r="D2158" s="239" t="s">
        <v>10120</v>
      </c>
      <c r="E2158" s="239" t="str">
        <f t="shared" si="33"/>
        <v>40</v>
      </c>
      <c r="F2158" s="239" t="s">
        <v>6029</v>
      </c>
    </row>
    <row r="2159" spans="1:6" x14ac:dyDescent="0.25">
      <c r="A2159" s="242" t="s">
        <v>10121</v>
      </c>
      <c r="B2159" s="240" t="s">
        <v>4386</v>
      </c>
      <c r="C2159" s="240" t="s">
        <v>3778</v>
      </c>
      <c r="D2159" s="240" t="s">
        <v>10122</v>
      </c>
      <c r="E2159" s="239" t="str">
        <f t="shared" si="33"/>
        <v>40</v>
      </c>
      <c r="F2159" s="240" t="s">
        <v>6029</v>
      </c>
    </row>
    <row r="2160" spans="1:6" x14ac:dyDescent="0.25">
      <c r="A2160" s="242" t="s">
        <v>10123</v>
      </c>
      <c r="B2160" s="239" t="s">
        <v>4410</v>
      </c>
      <c r="C2160" s="239" t="s">
        <v>3778</v>
      </c>
      <c r="D2160" s="239" t="s">
        <v>10124</v>
      </c>
      <c r="E2160" s="239" t="str">
        <f t="shared" si="33"/>
        <v>40</v>
      </c>
      <c r="F2160" s="239" t="s">
        <v>6029</v>
      </c>
    </row>
    <row r="2161" spans="1:6" x14ac:dyDescent="0.25">
      <c r="A2161" s="242" t="s">
        <v>10125</v>
      </c>
      <c r="B2161" s="240" t="s">
        <v>4441</v>
      </c>
      <c r="C2161" s="240" t="s">
        <v>3778</v>
      </c>
      <c r="D2161" s="240" t="s">
        <v>10126</v>
      </c>
      <c r="E2161" s="239" t="str">
        <f t="shared" si="33"/>
        <v>40</v>
      </c>
      <c r="F2161" s="240" t="s">
        <v>6029</v>
      </c>
    </row>
    <row r="2162" spans="1:6" x14ac:dyDescent="0.25">
      <c r="A2162" s="242" t="s">
        <v>10127</v>
      </c>
      <c r="B2162" s="239" t="s">
        <v>4462</v>
      </c>
      <c r="C2162" s="239" t="s">
        <v>3778</v>
      </c>
      <c r="D2162" s="239" t="s">
        <v>10128</v>
      </c>
      <c r="E2162" s="239" t="str">
        <f t="shared" si="33"/>
        <v>40</v>
      </c>
      <c r="F2162" s="239" t="s">
        <v>6029</v>
      </c>
    </row>
    <row r="2163" spans="1:6" x14ac:dyDescent="0.25">
      <c r="A2163" s="242" t="s">
        <v>10129</v>
      </c>
      <c r="B2163" s="240" t="s">
        <v>4154</v>
      </c>
      <c r="C2163" s="240" t="s">
        <v>3778</v>
      </c>
      <c r="D2163" s="240" t="s">
        <v>10130</v>
      </c>
      <c r="E2163" s="239" t="str">
        <f t="shared" si="33"/>
        <v>40</v>
      </c>
      <c r="F2163" s="240" t="s">
        <v>6029</v>
      </c>
    </row>
    <row r="2164" spans="1:6" x14ac:dyDescent="0.25">
      <c r="A2164" s="242" t="s">
        <v>10131</v>
      </c>
      <c r="B2164" s="239" t="s">
        <v>4281</v>
      </c>
      <c r="C2164" s="239" t="s">
        <v>3778</v>
      </c>
      <c r="D2164" s="239" t="s">
        <v>10132</v>
      </c>
      <c r="E2164" s="239" t="str">
        <f t="shared" si="33"/>
        <v>40</v>
      </c>
      <c r="F2164" s="239" t="s">
        <v>6029</v>
      </c>
    </row>
    <row r="2165" spans="1:6" x14ac:dyDescent="0.25">
      <c r="A2165" s="242" t="s">
        <v>10133</v>
      </c>
      <c r="B2165" s="240" t="s">
        <v>4493</v>
      </c>
      <c r="C2165" s="240" t="s">
        <v>3778</v>
      </c>
      <c r="D2165" s="240" t="s">
        <v>10134</v>
      </c>
      <c r="E2165" s="239" t="str">
        <f t="shared" si="33"/>
        <v>40</v>
      </c>
      <c r="F2165" s="240" t="s">
        <v>6029</v>
      </c>
    </row>
    <row r="2166" spans="1:6" x14ac:dyDescent="0.25">
      <c r="A2166" s="242" t="s">
        <v>10135</v>
      </c>
      <c r="B2166" s="239" t="s">
        <v>4565</v>
      </c>
      <c r="C2166" s="239" t="s">
        <v>3778</v>
      </c>
      <c r="D2166" s="239" t="s">
        <v>10136</v>
      </c>
      <c r="E2166" s="239" t="str">
        <f t="shared" si="33"/>
        <v>40</v>
      </c>
      <c r="F2166" s="239" t="s">
        <v>6029</v>
      </c>
    </row>
    <row r="2167" spans="1:6" x14ac:dyDescent="0.25">
      <c r="A2167" s="242" t="s">
        <v>10137</v>
      </c>
      <c r="B2167" s="240" t="s">
        <v>4164</v>
      </c>
      <c r="C2167" s="240" t="s">
        <v>3778</v>
      </c>
      <c r="D2167" s="240" t="s">
        <v>10138</v>
      </c>
      <c r="E2167" s="239" t="str">
        <f t="shared" si="33"/>
        <v>40</v>
      </c>
      <c r="F2167" s="240" t="s">
        <v>6029</v>
      </c>
    </row>
    <row r="2168" spans="1:6" x14ac:dyDescent="0.25">
      <c r="A2168" s="242" t="s">
        <v>10139</v>
      </c>
      <c r="B2168" s="239" t="s">
        <v>4611</v>
      </c>
      <c r="C2168" s="239" t="s">
        <v>3778</v>
      </c>
      <c r="D2168" s="239" t="s">
        <v>10140</v>
      </c>
      <c r="E2168" s="239" t="str">
        <f t="shared" si="33"/>
        <v>40</v>
      </c>
      <c r="F2168" s="239" t="s">
        <v>6029</v>
      </c>
    </row>
    <row r="2169" spans="1:6" x14ac:dyDescent="0.25">
      <c r="A2169" s="242" t="s">
        <v>10141</v>
      </c>
      <c r="B2169" s="240" t="s">
        <v>4634</v>
      </c>
      <c r="C2169" s="240" t="s">
        <v>3778</v>
      </c>
      <c r="D2169" s="240" t="s">
        <v>10142</v>
      </c>
      <c r="E2169" s="239" t="str">
        <f t="shared" si="33"/>
        <v>40</v>
      </c>
      <c r="F2169" s="240" t="s">
        <v>6029</v>
      </c>
    </row>
    <row r="2170" spans="1:6" x14ac:dyDescent="0.25">
      <c r="A2170" s="242" t="s">
        <v>10143</v>
      </c>
      <c r="B2170" s="239" t="s">
        <v>4191</v>
      </c>
      <c r="C2170" s="239" t="s">
        <v>3778</v>
      </c>
      <c r="D2170" s="239" t="s">
        <v>10144</v>
      </c>
      <c r="E2170" s="239" t="str">
        <f t="shared" si="33"/>
        <v>40</v>
      </c>
      <c r="F2170" s="239" t="s">
        <v>6029</v>
      </c>
    </row>
    <row r="2171" spans="1:6" x14ac:dyDescent="0.25">
      <c r="A2171" s="242" t="s">
        <v>10145</v>
      </c>
      <c r="B2171" s="240" t="s">
        <v>4685</v>
      </c>
      <c r="C2171" s="240" t="s">
        <v>3778</v>
      </c>
      <c r="D2171" s="240" t="s">
        <v>10146</v>
      </c>
      <c r="E2171" s="239" t="str">
        <f t="shared" si="33"/>
        <v>40</v>
      </c>
      <c r="F2171" s="240" t="s">
        <v>6029</v>
      </c>
    </row>
    <row r="2172" spans="1:6" x14ac:dyDescent="0.25">
      <c r="A2172" s="242" t="s">
        <v>10147</v>
      </c>
      <c r="B2172" s="239" t="s">
        <v>4705</v>
      </c>
      <c r="C2172" s="239" t="s">
        <v>3778</v>
      </c>
      <c r="D2172" s="239" t="s">
        <v>10148</v>
      </c>
      <c r="E2172" s="239" t="str">
        <f t="shared" si="33"/>
        <v>40</v>
      </c>
      <c r="F2172" s="239" t="s">
        <v>6029</v>
      </c>
    </row>
    <row r="2173" spans="1:6" x14ac:dyDescent="0.25">
      <c r="A2173" s="242" t="s">
        <v>10149</v>
      </c>
      <c r="B2173" s="240" t="s">
        <v>4728</v>
      </c>
      <c r="C2173" s="240" t="s">
        <v>3778</v>
      </c>
      <c r="D2173" s="240" t="s">
        <v>10150</v>
      </c>
      <c r="E2173" s="239" t="str">
        <f t="shared" si="33"/>
        <v>40</v>
      </c>
      <c r="F2173" s="240" t="s">
        <v>6029</v>
      </c>
    </row>
    <row r="2174" spans="1:6" x14ac:dyDescent="0.25">
      <c r="A2174" s="242" t="s">
        <v>10151</v>
      </c>
      <c r="B2174" s="239" t="s">
        <v>4750</v>
      </c>
      <c r="C2174" s="239" t="s">
        <v>3778</v>
      </c>
      <c r="D2174" s="239" t="s">
        <v>10152</v>
      </c>
      <c r="E2174" s="239" t="str">
        <f t="shared" si="33"/>
        <v>40</v>
      </c>
      <c r="F2174" s="239" t="s">
        <v>6029</v>
      </c>
    </row>
    <row r="2175" spans="1:6" x14ac:dyDescent="0.25">
      <c r="A2175" s="242" t="s">
        <v>10153</v>
      </c>
      <c r="B2175" s="240" t="s">
        <v>4772</v>
      </c>
      <c r="C2175" s="240" t="s">
        <v>3778</v>
      </c>
      <c r="D2175" s="240" t="s">
        <v>10154</v>
      </c>
      <c r="E2175" s="239" t="str">
        <f t="shared" si="33"/>
        <v>40</v>
      </c>
      <c r="F2175" s="240" t="s">
        <v>6029</v>
      </c>
    </row>
    <row r="2176" spans="1:6" x14ac:dyDescent="0.25">
      <c r="A2176" s="242" t="s">
        <v>10155</v>
      </c>
      <c r="B2176" s="239" t="s">
        <v>4349</v>
      </c>
      <c r="C2176" s="239" t="s">
        <v>3778</v>
      </c>
      <c r="D2176" s="239" t="s">
        <v>10156</v>
      </c>
      <c r="E2176" s="239" t="str">
        <f t="shared" si="33"/>
        <v>40</v>
      </c>
      <c r="F2176" s="239" t="s">
        <v>6029</v>
      </c>
    </row>
    <row r="2177" spans="1:6" x14ac:dyDescent="0.25">
      <c r="A2177" s="242" t="s">
        <v>10157</v>
      </c>
      <c r="B2177" s="240" t="s">
        <v>4387</v>
      </c>
      <c r="C2177" s="240" t="s">
        <v>3778</v>
      </c>
      <c r="D2177" s="240" t="s">
        <v>10158</v>
      </c>
      <c r="E2177" s="239" t="str">
        <f t="shared" si="33"/>
        <v>40</v>
      </c>
      <c r="F2177" s="240" t="s">
        <v>6029</v>
      </c>
    </row>
    <row r="2178" spans="1:6" x14ac:dyDescent="0.25">
      <c r="A2178" s="242" t="s">
        <v>10159</v>
      </c>
      <c r="B2178" s="239" t="s">
        <v>4839</v>
      </c>
      <c r="C2178" s="239" t="s">
        <v>3778</v>
      </c>
      <c r="D2178" s="239" t="s">
        <v>10160</v>
      </c>
      <c r="E2178" s="239" t="str">
        <f t="shared" si="33"/>
        <v>40</v>
      </c>
      <c r="F2178" s="239" t="s">
        <v>6029</v>
      </c>
    </row>
    <row r="2179" spans="1:6" x14ac:dyDescent="0.25">
      <c r="A2179" s="242" t="s">
        <v>10161</v>
      </c>
      <c r="B2179" s="240" t="s">
        <v>4859</v>
      </c>
      <c r="C2179" s="240" t="s">
        <v>3778</v>
      </c>
      <c r="D2179" s="240" t="s">
        <v>10162</v>
      </c>
      <c r="E2179" s="239" t="str">
        <f t="shared" si="33"/>
        <v>40</v>
      </c>
      <c r="F2179" s="240" t="s">
        <v>6029</v>
      </c>
    </row>
    <row r="2180" spans="1:6" x14ac:dyDescent="0.25">
      <c r="A2180" s="242" t="s">
        <v>10163</v>
      </c>
      <c r="B2180" s="239" t="s">
        <v>4881</v>
      </c>
      <c r="C2180" s="239" t="s">
        <v>3778</v>
      </c>
      <c r="D2180" s="239" t="s">
        <v>10164</v>
      </c>
      <c r="E2180" s="239" t="str">
        <f t="shared" si="33"/>
        <v>40</v>
      </c>
      <c r="F2180" s="239" t="s">
        <v>6029</v>
      </c>
    </row>
    <row r="2181" spans="1:6" x14ac:dyDescent="0.25">
      <c r="A2181" s="242" t="s">
        <v>10165</v>
      </c>
      <c r="B2181" s="240" t="s">
        <v>4760</v>
      </c>
      <c r="C2181" s="240" t="s">
        <v>3778</v>
      </c>
      <c r="D2181" s="240" t="s">
        <v>10166</v>
      </c>
      <c r="E2181" s="239" t="str">
        <f t="shared" si="33"/>
        <v>40</v>
      </c>
      <c r="F2181" s="240" t="s">
        <v>6029</v>
      </c>
    </row>
    <row r="2182" spans="1:6" x14ac:dyDescent="0.25">
      <c r="A2182" s="242" t="s">
        <v>10167</v>
      </c>
      <c r="B2182" s="239" t="s">
        <v>4921</v>
      </c>
      <c r="C2182" s="239" t="s">
        <v>3778</v>
      </c>
      <c r="D2182" s="239" t="s">
        <v>10168</v>
      </c>
      <c r="E2182" s="239" t="str">
        <f t="shared" si="33"/>
        <v>40</v>
      </c>
      <c r="F2182" s="239" t="s">
        <v>6029</v>
      </c>
    </row>
    <row r="2183" spans="1:6" x14ac:dyDescent="0.25">
      <c r="A2183" s="242" t="s">
        <v>10169</v>
      </c>
      <c r="B2183" s="240" t="s">
        <v>4944</v>
      </c>
      <c r="C2183" s="240" t="s">
        <v>3778</v>
      </c>
      <c r="D2183" s="240" t="s">
        <v>10170</v>
      </c>
      <c r="E2183" s="239" t="str">
        <f t="shared" si="33"/>
        <v>40</v>
      </c>
      <c r="F2183" s="240" t="s">
        <v>6029</v>
      </c>
    </row>
    <row r="2184" spans="1:6" x14ac:dyDescent="0.25">
      <c r="A2184" s="242" t="s">
        <v>10171</v>
      </c>
      <c r="B2184" s="239" t="s">
        <v>4111</v>
      </c>
      <c r="C2184" s="239" t="s">
        <v>3778</v>
      </c>
      <c r="D2184" s="239" t="s">
        <v>10172</v>
      </c>
      <c r="E2184" s="239" t="str">
        <f t="shared" si="33"/>
        <v>40</v>
      </c>
      <c r="F2184" s="239" t="s">
        <v>6029</v>
      </c>
    </row>
    <row r="2185" spans="1:6" x14ac:dyDescent="0.25">
      <c r="A2185" s="242" t="s">
        <v>10173</v>
      </c>
      <c r="B2185" s="240" t="s">
        <v>4573</v>
      </c>
      <c r="C2185" s="240" t="s">
        <v>3778</v>
      </c>
      <c r="D2185" s="240" t="s">
        <v>10174</v>
      </c>
      <c r="E2185" s="239" t="str">
        <f t="shared" si="33"/>
        <v>40</v>
      </c>
      <c r="F2185" s="240" t="s">
        <v>6029</v>
      </c>
    </row>
    <row r="2186" spans="1:6" x14ac:dyDescent="0.25">
      <c r="A2186" s="242" t="s">
        <v>10175</v>
      </c>
      <c r="B2186" s="239" t="s">
        <v>5000</v>
      </c>
      <c r="C2186" s="239" t="s">
        <v>3778</v>
      </c>
      <c r="D2186" s="239" t="s">
        <v>10176</v>
      </c>
      <c r="E2186" s="239" t="str">
        <f t="shared" si="33"/>
        <v>40</v>
      </c>
      <c r="F2186" s="239" t="s">
        <v>6029</v>
      </c>
    </row>
    <row r="2187" spans="1:6" x14ac:dyDescent="0.25">
      <c r="A2187" s="242" t="s">
        <v>10177</v>
      </c>
      <c r="B2187" s="240" t="s">
        <v>5019</v>
      </c>
      <c r="C2187" s="240" t="s">
        <v>3778</v>
      </c>
      <c r="D2187" s="240" t="s">
        <v>10178</v>
      </c>
      <c r="E2187" s="239" t="str">
        <f t="shared" si="33"/>
        <v>40</v>
      </c>
      <c r="F2187" s="240" t="s">
        <v>6029</v>
      </c>
    </row>
    <row r="2188" spans="1:6" x14ac:dyDescent="0.25">
      <c r="A2188" s="242" t="s">
        <v>10179</v>
      </c>
      <c r="B2188" s="239" t="s">
        <v>5034</v>
      </c>
      <c r="C2188" s="239" t="s">
        <v>3778</v>
      </c>
      <c r="D2188" s="239" t="s">
        <v>10180</v>
      </c>
      <c r="E2188" s="239" t="str">
        <f t="shared" ref="E2188:E2251" si="34">LEFT(A2188, 2)</f>
        <v>40</v>
      </c>
      <c r="F2188" s="239" t="s">
        <v>6029</v>
      </c>
    </row>
    <row r="2189" spans="1:6" x14ac:dyDescent="0.25">
      <c r="A2189" s="242" t="s">
        <v>10181</v>
      </c>
      <c r="B2189" s="240" t="s">
        <v>4633</v>
      </c>
      <c r="C2189" s="240" t="s">
        <v>3778</v>
      </c>
      <c r="D2189" s="240" t="s">
        <v>10182</v>
      </c>
      <c r="E2189" s="239" t="str">
        <f t="shared" si="34"/>
        <v>40</v>
      </c>
      <c r="F2189" s="240" t="s">
        <v>6029</v>
      </c>
    </row>
    <row r="2190" spans="1:6" x14ac:dyDescent="0.25">
      <c r="A2190" s="242" t="s">
        <v>10183</v>
      </c>
      <c r="B2190" s="239" t="s">
        <v>5074</v>
      </c>
      <c r="C2190" s="239" t="s">
        <v>3778</v>
      </c>
      <c r="D2190" s="239" t="s">
        <v>10184</v>
      </c>
      <c r="E2190" s="239" t="str">
        <f t="shared" si="34"/>
        <v>40</v>
      </c>
      <c r="F2190" s="239" t="s">
        <v>6029</v>
      </c>
    </row>
    <row r="2191" spans="1:6" x14ac:dyDescent="0.25">
      <c r="A2191" s="242" t="s">
        <v>10185</v>
      </c>
      <c r="B2191" s="240" t="s">
        <v>4642</v>
      </c>
      <c r="C2191" s="240" t="s">
        <v>3778</v>
      </c>
      <c r="D2191" s="240" t="s">
        <v>10186</v>
      </c>
      <c r="E2191" s="239" t="str">
        <f t="shared" si="34"/>
        <v>40</v>
      </c>
      <c r="F2191" s="240" t="s">
        <v>6029</v>
      </c>
    </row>
    <row r="2192" spans="1:6" x14ac:dyDescent="0.25">
      <c r="A2192" s="242" t="s">
        <v>10187</v>
      </c>
      <c r="B2192" s="239" t="s">
        <v>5107</v>
      </c>
      <c r="C2192" s="239" t="s">
        <v>3778</v>
      </c>
      <c r="D2192" s="239" t="s">
        <v>10188</v>
      </c>
      <c r="E2192" s="239" t="str">
        <f t="shared" si="34"/>
        <v>40</v>
      </c>
      <c r="F2192" s="239" t="s">
        <v>6029</v>
      </c>
    </row>
    <row r="2193" spans="1:6" x14ac:dyDescent="0.25">
      <c r="A2193" s="242" t="s">
        <v>10189</v>
      </c>
      <c r="B2193" s="240" t="s">
        <v>5129</v>
      </c>
      <c r="C2193" s="240" t="s">
        <v>3778</v>
      </c>
      <c r="D2193" s="240" t="s">
        <v>10190</v>
      </c>
      <c r="E2193" s="239" t="str">
        <f t="shared" si="34"/>
        <v>40</v>
      </c>
      <c r="F2193" s="240" t="s">
        <v>6029</v>
      </c>
    </row>
    <row r="2194" spans="1:6" x14ac:dyDescent="0.25">
      <c r="A2194" s="242" t="s">
        <v>10191</v>
      </c>
      <c r="B2194" s="239" t="s">
        <v>5146</v>
      </c>
      <c r="C2194" s="239" t="s">
        <v>3778</v>
      </c>
      <c r="D2194" s="239" t="s">
        <v>10192</v>
      </c>
      <c r="E2194" s="239" t="str">
        <f t="shared" si="34"/>
        <v>40</v>
      </c>
      <c r="F2194" s="239" t="s">
        <v>6029</v>
      </c>
    </row>
    <row r="2195" spans="1:6" x14ac:dyDescent="0.25">
      <c r="A2195" s="242" t="s">
        <v>10193</v>
      </c>
      <c r="B2195" s="240" t="s">
        <v>5166</v>
      </c>
      <c r="C2195" s="240" t="s">
        <v>3778</v>
      </c>
      <c r="D2195" s="240" t="s">
        <v>10194</v>
      </c>
      <c r="E2195" s="239" t="str">
        <f t="shared" si="34"/>
        <v>40</v>
      </c>
      <c r="F2195" s="240" t="s">
        <v>6029</v>
      </c>
    </row>
    <row r="2196" spans="1:6" x14ac:dyDescent="0.25">
      <c r="A2196" s="242" t="s">
        <v>10195</v>
      </c>
      <c r="B2196" s="239" t="s">
        <v>5183</v>
      </c>
      <c r="C2196" s="239" t="s">
        <v>3778</v>
      </c>
      <c r="D2196" s="239" t="s">
        <v>10196</v>
      </c>
      <c r="E2196" s="239" t="str">
        <f t="shared" si="34"/>
        <v>40</v>
      </c>
      <c r="F2196" s="239" t="s">
        <v>6029</v>
      </c>
    </row>
    <row r="2197" spans="1:6" x14ac:dyDescent="0.25">
      <c r="A2197" s="242" t="s">
        <v>10197</v>
      </c>
      <c r="B2197" s="240" t="s">
        <v>5202</v>
      </c>
      <c r="C2197" s="240" t="s">
        <v>3778</v>
      </c>
      <c r="D2197" s="240" t="s">
        <v>10198</v>
      </c>
      <c r="E2197" s="239" t="str">
        <f t="shared" si="34"/>
        <v>40</v>
      </c>
      <c r="F2197" s="240" t="s">
        <v>6029</v>
      </c>
    </row>
    <row r="2198" spans="1:6" x14ac:dyDescent="0.25">
      <c r="A2198" s="242" t="s">
        <v>10199</v>
      </c>
      <c r="B2198" s="239" t="s">
        <v>5221</v>
      </c>
      <c r="C2198" s="239" t="s">
        <v>3778</v>
      </c>
      <c r="D2198" s="239" t="s">
        <v>10200</v>
      </c>
      <c r="E2198" s="239" t="str">
        <f t="shared" si="34"/>
        <v>40</v>
      </c>
      <c r="F2198" s="239" t="s">
        <v>6029</v>
      </c>
    </row>
    <row r="2199" spans="1:6" x14ac:dyDescent="0.25">
      <c r="A2199" s="242" t="s">
        <v>10201</v>
      </c>
      <c r="B2199" s="240" t="s">
        <v>5239</v>
      </c>
      <c r="C2199" s="240" t="s">
        <v>3778</v>
      </c>
      <c r="D2199" s="240" t="s">
        <v>10202</v>
      </c>
      <c r="E2199" s="239" t="str">
        <f t="shared" si="34"/>
        <v>40</v>
      </c>
      <c r="F2199" s="240" t="s">
        <v>6029</v>
      </c>
    </row>
    <row r="2200" spans="1:6" x14ac:dyDescent="0.25">
      <c r="A2200" s="242" t="s">
        <v>10203</v>
      </c>
      <c r="B2200" s="239" t="s">
        <v>5250</v>
      </c>
      <c r="C2200" s="239" t="s">
        <v>3778</v>
      </c>
      <c r="D2200" s="239" t="s">
        <v>10204</v>
      </c>
      <c r="E2200" s="239" t="str">
        <f t="shared" si="34"/>
        <v>40</v>
      </c>
      <c r="F2200" s="239" t="s">
        <v>6029</v>
      </c>
    </row>
    <row r="2201" spans="1:6" x14ac:dyDescent="0.25">
      <c r="A2201" s="242" t="s">
        <v>10205</v>
      </c>
      <c r="B2201" s="240" t="s">
        <v>5263</v>
      </c>
      <c r="C2201" s="240" t="s">
        <v>3778</v>
      </c>
      <c r="D2201" s="240" t="s">
        <v>10206</v>
      </c>
      <c r="E2201" s="239" t="str">
        <f t="shared" si="34"/>
        <v>40</v>
      </c>
      <c r="F2201" s="240" t="s">
        <v>6029</v>
      </c>
    </row>
    <row r="2202" spans="1:6" x14ac:dyDescent="0.25">
      <c r="A2202" s="242" t="s">
        <v>10207</v>
      </c>
      <c r="B2202" s="239" t="s">
        <v>5278</v>
      </c>
      <c r="C2202" s="239" t="s">
        <v>3778</v>
      </c>
      <c r="D2202" s="239" t="s">
        <v>10208</v>
      </c>
      <c r="E2202" s="239" t="str">
        <f t="shared" si="34"/>
        <v>40</v>
      </c>
      <c r="F2202" s="239" t="s">
        <v>6029</v>
      </c>
    </row>
    <row r="2203" spans="1:6" x14ac:dyDescent="0.25">
      <c r="A2203" s="242" t="s">
        <v>10209</v>
      </c>
      <c r="B2203" s="240" t="s">
        <v>5292</v>
      </c>
      <c r="C2203" s="240" t="s">
        <v>3778</v>
      </c>
      <c r="D2203" s="240" t="s">
        <v>10210</v>
      </c>
      <c r="E2203" s="239" t="str">
        <f t="shared" si="34"/>
        <v>40</v>
      </c>
      <c r="F2203" s="240" t="s">
        <v>6029</v>
      </c>
    </row>
    <row r="2204" spans="1:6" x14ac:dyDescent="0.25">
      <c r="A2204" s="242" t="s">
        <v>10211</v>
      </c>
      <c r="B2204" s="239" t="s">
        <v>5306</v>
      </c>
      <c r="C2204" s="239" t="s">
        <v>3778</v>
      </c>
      <c r="D2204" s="239" t="s">
        <v>10212</v>
      </c>
      <c r="E2204" s="239" t="str">
        <f t="shared" si="34"/>
        <v>40</v>
      </c>
      <c r="F2204" s="239" t="s">
        <v>6029</v>
      </c>
    </row>
    <row r="2205" spans="1:6" x14ac:dyDescent="0.25">
      <c r="A2205" s="242" t="s">
        <v>10213</v>
      </c>
      <c r="B2205" s="240" t="s">
        <v>5261</v>
      </c>
      <c r="C2205" s="240" t="s">
        <v>3778</v>
      </c>
      <c r="D2205" s="240" t="s">
        <v>10214</v>
      </c>
      <c r="E2205" s="239" t="str">
        <f t="shared" si="34"/>
        <v>40</v>
      </c>
      <c r="F2205" s="240" t="s">
        <v>6029</v>
      </c>
    </row>
    <row r="2206" spans="1:6" x14ac:dyDescent="0.25">
      <c r="A2206" s="242" t="s">
        <v>10215</v>
      </c>
      <c r="B2206" s="239" t="s">
        <v>5339</v>
      </c>
      <c r="C2206" s="239" t="s">
        <v>3778</v>
      </c>
      <c r="D2206" s="239" t="s">
        <v>10216</v>
      </c>
      <c r="E2206" s="239" t="str">
        <f t="shared" si="34"/>
        <v>40</v>
      </c>
      <c r="F2206" s="239" t="s">
        <v>6029</v>
      </c>
    </row>
    <row r="2207" spans="1:6" x14ac:dyDescent="0.25">
      <c r="A2207" s="242" t="s">
        <v>10217</v>
      </c>
      <c r="B2207" s="240" t="s">
        <v>5354</v>
      </c>
      <c r="C2207" s="240" t="s">
        <v>3778</v>
      </c>
      <c r="D2207" s="240" t="s">
        <v>10218</v>
      </c>
      <c r="E2207" s="239" t="str">
        <f t="shared" si="34"/>
        <v>40</v>
      </c>
      <c r="F2207" s="240" t="s">
        <v>6029</v>
      </c>
    </row>
    <row r="2208" spans="1:6" x14ac:dyDescent="0.25">
      <c r="A2208" s="242" t="s">
        <v>10219</v>
      </c>
      <c r="B2208" s="239" t="s">
        <v>5369</v>
      </c>
      <c r="C2208" s="239" t="s">
        <v>3778</v>
      </c>
      <c r="D2208" s="239" t="s">
        <v>10220</v>
      </c>
      <c r="E2208" s="239" t="str">
        <f t="shared" si="34"/>
        <v>40</v>
      </c>
      <c r="F2208" s="239" t="s">
        <v>6029</v>
      </c>
    </row>
    <row r="2209" spans="1:6" x14ac:dyDescent="0.25">
      <c r="A2209" s="242" t="s">
        <v>10221</v>
      </c>
      <c r="B2209" s="240" t="s">
        <v>5383</v>
      </c>
      <c r="C2209" s="240" t="s">
        <v>3778</v>
      </c>
      <c r="D2209" s="240" t="s">
        <v>10222</v>
      </c>
      <c r="E2209" s="239" t="str">
        <f t="shared" si="34"/>
        <v>40</v>
      </c>
      <c r="F2209" s="240" t="s">
        <v>6029</v>
      </c>
    </row>
    <row r="2210" spans="1:6" x14ac:dyDescent="0.25">
      <c r="A2210" s="242" t="s">
        <v>10223</v>
      </c>
      <c r="B2210" s="239" t="s">
        <v>5271</v>
      </c>
      <c r="C2210" s="239" t="s">
        <v>3778</v>
      </c>
      <c r="D2210" s="239" t="s">
        <v>10224</v>
      </c>
      <c r="E2210" s="239" t="str">
        <f t="shared" si="34"/>
        <v>40</v>
      </c>
      <c r="F2210" s="239" t="s">
        <v>6029</v>
      </c>
    </row>
    <row r="2211" spans="1:6" x14ac:dyDescent="0.25">
      <c r="A2211" s="242" t="s">
        <v>10225</v>
      </c>
      <c r="B2211" s="240" t="s">
        <v>5407</v>
      </c>
      <c r="C2211" s="240" t="s">
        <v>3778</v>
      </c>
      <c r="D2211" s="240" t="s">
        <v>10226</v>
      </c>
      <c r="E2211" s="239" t="str">
        <f t="shared" si="34"/>
        <v>40</v>
      </c>
      <c r="F2211" s="240" t="s">
        <v>6029</v>
      </c>
    </row>
    <row r="2212" spans="1:6" x14ac:dyDescent="0.25">
      <c r="A2212" s="242" t="s">
        <v>10227</v>
      </c>
      <c r="B2212" s="239" t="s">
        <v>5418</v>
      </c>
      <c r="C2212" s="239" t="s">
        <v>3778</v>
      </c>
      <c r="D2212" s="239" t="s">
        <v>10228</v>
      </c>
      <c r="E2212" s="239" t="str">
        <f t="shared" si="34"/>
        <v>40</v>
      </c>
      <c r="F2212" s="239" t="s">
        <v>6029</v>
      </c>
    </row>
    <row r="2213" spans="1:6" x14ac:dyDescent="0.25">
      <c r="A2213" s="242" t="s">
        <v>10229</v>
      </c>
      <c r="B2213" s="240" t="s">
        <v>5428</v>
      </c>
      <c r="C2213" s="240" t="s">
        <v>3778</v>
      </c>
      <c r="D2213" s="240" t="s">
        <v>10230</v>
      </c>
      <c r="E2213" s="239" t="str">
        <f t="shared" si="34"/>
        <v>40</v>
      </c>
      <c r="F2213" s="240" t="s">
        <v>6029</v>
      </c>
    </row>
    <row r="2214" spans="1:6" x14ac:dyDescent="0.25">
      <c r="A2214" s="242" t="s">
        <v>10231</v>
      </c>
      <c r="B2214" s="239" t="s">
        <v>5443</v>
      </c>
      <c r="C2214" s="239" t="s">
        <v>3778</v>
      </c>
      <c r="D2214" s="239" t="s">
        <v>10232</v>
      </c>
      <c r="E2214" s="239" t="str">
        <f t="shared" si="34"/>
        <v>40</v>
      </c>
      <c r="F2214" s="239" t="s">
        <v>6029</v>
      </c>
    </row>
    <row r="2215" spans="1:6" x14ac:dyDescent="0.25">
      <c r="A2215" s="242" t="s">
        <v>10233</v>
      </c>
      <c r="B2215" s="240" t="s">
        <v>5455</v>
      </c>
      <c r="C2215" s="240" t="s">
        <v>3778</v>
      </c>
      <c r="D2215" s="240" t="s">
        <v>10234</v>
      </c>
      <c r="E2215" s="239" t="str">
        <f t="shared" si="34"/>
        <v>40</v>
      </c>
      <c r="F2215" s="240" t="s">
        <v>6029</v>
      </c>
    </row>
    <row r="2216" spans="1:6" x14ac:dyDescent="0.25">
      <c r="A2216" s="242" t="s">
        <v>10235</v>
      </c>
      <c r="B2216" s="239" t="s">
        <v>5467</v>
      </c>
      <c r="C2216" s="239" t="s">
        <v>3778</v>
      </c>
      <c r="D2216" s="239" t="s">
        <v>10236</v>
      </c>
      <c r="E2216" s="239" t="str">
        <f t="shared" si="34"/>
        <v>40</v>
      </c>
      <c r="F2216" s="239" t="s">
        <v>6029</v>
      </c>
    </row>
    <row r="2217" spans="1:6" x14ac:dyDescent="0.25">
      <c r="A2217" s="242" t="s">
        <v>10237</v>
      </c>
      <c r="B2217" s="240" t="s">
        <v>4021</v>
      </c>
      <c r="C2217" s="240" t="s">
        <v>3778</v>
      </c>
      <c r="D2217" s="240" t="s">
        <v>10238</v>
      </c>
      <c r="E2217" s="239" t="str">
        <f t="shared" si="34"/>
        <v>40</v>
      </c>
      <c r="F2217" s="240" t="s">
        <v>6029</v>
      </c>
    </row>
    <row r="2218" spans="1:6" x14ac:dyDescent="0.25">
      <c r="A2218" s="242" t="s">
        <v>10239</v>
      </c>
      <c r="B2218" s="239" t="s">
        <v>5486</v>
      </c>
      <c r="C2218" s="239" t="s">
        <v>3778</v>
      </c>
      <c r="D2218" s="239" t="s">
        <v>10240</v>
      </c>
      <c r="E2218" s="239" t="str">
        <f t="shared" si="34"/>
        <v>40</v>
      </c>
      <c r="F2218" s="239" t="s">
        <v>6029</v>
      </c>
    </row>
    <row r="2219" spans="1:6" x14ac:dyDescent="0.25">
      <c r="A2219" s="242" t="s">
        <v>10241</v>
      </c>
      <c r="B2219" s="240" t="s">
        <v>5493</v>
      </c>
      <c r="C2219" s="240" t="s">
        <v>3778</v>
      </c>
      <c r="D2219" s="240" t="s">
        <v>10242</v>
      </c>
      <c r="E2219" s="239" t="str">
        <f t="shared" si="34"/>
        <v>40</v>
      </c>
      <c r="F2219" s="240" t="s">
        <v>6029</v>
      </c>
    </row>
    <row r="2220" spans="1:6" x14ac:dyDescent="0.25">
      <c r="A2220" s="242" t="s">
        <v>10243</v>
      </c>
      <c r="B2220" s="239" t="s">
        <v>5502</v>
      </c>
      <c r="C2220" s="239" t="s">
        <v>3778</v>
      </c>
      <c r="D2220" s="239" t="s">
        <v>10244</v>
      </c>
      <c r="E2220" s="239" t="str">
        <f t="shared" si="34"/>
        <v>40</v>
      </c>
      <c r="F2220" s="239" t="s">
        <v>6029</v>
      </c>
    </row>
    <row r="2221" spans="1:6" x14ac:dyDescent="0.25">
      <c r="A2221" s="242" t="s">
        <v>10245</v>
      </c>
      <c r="B2221" s="240" t="s">
        <v>3845</v>
      </c>
      <c r="C2221" s="240" t="s">
        <v>3780</v>
      </c>
      <c r="D2221" s="240" t="s">
        <v>10246</v>
      </c>
      <c r="E2221" s="239" t="str">
        <f t="shared" si="34"/>
        <v>41</v>
      </c>
      <c r="F2221" s="240" t="s">
        <v>5937</v>
      </c>
    </row>
    <row r="2222" spans="1:6" x14ac:dyDescent="0.25">
      <c r="A2222" s="242" t="s">
        <v>10247</v>
      </c>
      <c r="B2222" s="239" t="s">
        <v>3885</v>
      </c>
      <c r="C2222" s="239" t="s">
        <v>3780</v>
      </c>
      <c r="D2222" s="239" t="s">
        <v>10248</v>
      </c>
      <c r="E2222" s="239" t="str">
        <f t="shared" si="34"/>
        <v>41</v>
      </c>
      <c r="F2222" s="239" t="s">
        <v>5937</v>
      </c>
    </row>
    <row r="2223" spans="1:6" x14ac:dyDescent="0.25">
      <c r="A2223" s="242" t="s">
        <v>10249</v>
      </c>
      <c r="B2223" s="240" t="s">
        <v>3932</v>
      </c>
      <c r="C2223" s="240" t="s">
        <v>3780</v>
      </c>
      <c r="D2223" s="240" t="s">
        <v>10250</v>
      </c>
      <c r="E2223" s="239" t="str">
        <f t="shared" si="34"/>
        <v>41</v>
      </c>
      <c r="F2223" s="240" t="s">
        <v>5937</v>
      </c>
    </row>
    <row r="2224" spans="1:6" x14ac:dyDescent="0.25">
      <c r="A2224" s="242" t="s">
        <v>10251</v>
      </c>
      <c r="B2224" s="239" t="s">
        <v>3977</v>
      </c>
      <c r="C2224" s="239" t="s">
        <v>3780</v>
      </c>
      <c r="D2224" s="239" t="s">
        <v>10252</v>
      </c>
      <c r="E2224" s="239" t="str">
        <f t="shared" si="34"/>
        <v>41</v>
      </c>
      <c r="F2224" s="239" t="s">
        <v>5937</v>
      </c>
    </row>
    <row r="2225" spans="1:6" x14ac:dyDescent="0.25">
      <c r="A2225" s="242" t="s">
        <v>10253</v>
      </c>
      <c r="B2225" s="240" t="s">
        <v>4020</v>
      </c>
      <c r="C2225" s="240" t="s">
        <v>3780</v>
      </c>
      <c r="D2225" s="240" t="s">
        <v>10254</v>
      </c>
      <c r="E2225" s="239" t="str">
        <f t="shared" si="34"/>
        <v>41</v>
      </c>
      <c r="F2225" s="240" t="s">
        <v>5937</v>
      </c>
    </row>
    <row r="2226" spans="1:6" x14ac:dyDescent="0.25">
      <c r="A2226" s="242" t="s">
        <v>10255</v>
      </c>
      <c r="B2226" s="239" t="s">
        <v>3970</v>
      </c>
      <c r="C2226" s="239" t="s">
        <v>3780</v>
      </c>
      <c r="D2226" s="239" t="s">
        <v>10256</v>
      </c>
      <c r="E2226" s="239" t="str">
        <f t="shared" si="34"/>
        <v>41</v>
      </c>
      <c r="F2226" s="239" t="s">
        <v>5937</v>
      </c>
    </row>
    <row r="2227" spans="1:6" x14ac:dyDescent="0.25">
      <c r="A2227" s="242" t="s">
        <v>10257</v>
      </c>
      <c r="B2227" s="240" t="s">
        <v>4064</v>
      </c>
      <c r="C2227" s="240" t="s">
        <v>3780</v>
      </c>
      <c r="D2227" s="240" t="s">
        <v>10258</v>
      </c>
      <c r="E2227" s="239" t="str">
        <f t="shared" si="34"/>
        <v>41</v>
      </c>
      <c r="F2227" s="240" t="s">
        <v>5937</v>
      </c>
    </row>
    <row r="2228" spans="1:6" x14ac:dyDescent="0.25">
      <c r="A2228" s="242" t="s">
        <v>10259</v>
      </c>
      <c r="B2228" s="239" t="s">
        <v>4053</v>
      </c>
      <c r="C2228" s="239" t="s">
        <v>3780</v>
      </c>
      <c r="D2228" s="239" t="s">
        <v>10260</v>
      </c>
      <c r="E2228" s="239" t="str">
        <f t="shared" si="34"/>
        <v>41</v>
      </c>
      <c r="F2228" s="239" t="s">
        <v>5937</v>
      </c>
    </row>
    <row r="2229" spans="1:6" x14ac:dyDescent="0.25">
      <c r="A2229" s="242" t="s">
        <v>10261</v>
      </c>
      <c r="B2229" s="240" t="s">
        <v>4161</v>
      </c>
      <c r="C2229" s="240" t="s">
        <v>3780</v>
      </c>
      <c r="D2229" s="240" t="s">
        <v>10262</v>
      </c>
      <c r="E2229" s="239" t="str">
        <f t="shared" si="34"/>
        <v>41</v>
      </c>
      <c r="F2229" s="240" t="s">
        <v>5937</v>
      </c>
    </row>
    <row r="2230" spans="1:6" x14ac:dyDescent="0.25">
      <c r="A2230" s="242" t="s">
        <v>10263</v>
      </c>
      <c r="B2230" s="239" t="s">
        <v>3924</v>
      </c>
      <c r="C2230" s="239" t="s">
        <v>3780</v>
      </c>
      <c r="D2230" s="239" t="s">
        <v>10264</v>
      </c>
      <c r="E2230" s="239" t="str">
        <f t="shared" si="34"/>
        <v>41</v>
      </c>
      <c r="F2230" s="239" t="s">
        <v>5937</v>
      </c>
    </row>
    <row r="2231" spans="1:6" x14ac:dyDescent="0.25">
      <c r="A2231" s="242" t="s">
        <v>10265</v>
      </c>
      <c r="B2231" s="240" t="s">
        <v>4226</v>
      </c>
      <c r="C2231" s="240" t="s">
        <v>3780</v>
      </c>
      <c r="D2231" s="240" t="s">
        <v>10266</v>
      </c>
      <c r="E2231" s="239" t="str">
        <f t="shared" si="34"/>
        <v>41</v>
      </c>
      <c r="F2231" s="240" t="s">
        <v>5937</v>
      </c>
    </row>
    <row r="2232" spans="1:6" x14ac:dyDescent="0.25">
      <c r="A2232" s="242" t="s">
        <v>10267</v>
      </c>
      <c r="B2232" s="239" t="s">
        <v>4191</v>
      </c>
      <c r="C2232" s="239" t="s">
        <v>3780</v>
      </c>
      <c r="D2232" s="239" t="s">
        <v>10268</v>
      </c>
      <c r="E2232" s="239" t="str">
        <f t="shared" si="34"/>
        <v>41</v>
      </c>
      <c r="F2232" s="239" t="s">
        <v>5937</v>
      </c>
    </row>
    <row r="2233" spans="1:6" x14ac:dyDescent="0.25">
      <c r="A2233" s="242" t="s">
        <v>10269</v>
      </c>
      <c r="B2233" s="240" t="s">
        <v>4286</v>
      </c>
      <c r="C2233" s="240" t="s">
        <v>3780</v>
      </c>
      <c r="D2233" s="240" t="s">
        <v>10270</v>
      </c>
      <c r="E2233" s="239" t="str">
        <f t="shared" si="34"/>
        <v>41</v>
      </c>
      <c r="F2233" s="240" t="s">
        <v>5937</v>
      </c>
    </row>
    <row r="2234" spans="1:6" x14ac:dyDescent="0.25">
      <c r="A2234" s="242" t="s">
        <v>10271</v>
      </c>
      <c r="B2234" s="239" t="s">
        <v>4316</v>
      </c>
      <c r="C2234" s="239" t="s">
        <v>3780</v>
      </c>
      <c r="D2234" s="239" t="s">
        <v>10272</v>
      </c>
      <c r="E2234" s="239" t="str">
        <f t="shared" si="34"/>
        <v>41</v>
      </c>
      <c r="F2234" s="239" t="s">
        <v>5937</v>
      </c>
    </row>
    <row r="2235" spans="1:6" x14ac:dyDescent="0.25">
      <c r="A2235" s="242" t="s">
        <v>10273</v>
      </c>
      <c r="B2235" s="240" t="s">
        <v>4349</v>
      </c>
      <c r="C2235" s="240" t="s">
        <v>3780</v>
      </c>
      <c r="D2235" s="240" t="s">
        <v>10274</v>
      </c>
      <c r="E2235" s="239" t="str">
        <f t="shared" si="34"/>
        <v>41</v>
      </c>
      <c r="F2235" s="240" t="s">
        <v>5937</v>
      </c>
    </row>
    <row r="2236" spans="1:6" x14ac:dyDescent="0.25">
      <c r="A2236" s="242" t="s">
        <v>10275</v>
      </c>
      <c r="B2236" s="239" t="s">
        <v>4387</v>
      </c>
      <c r="C2236" s="239" t="s">
        <v>3780</v>
      </c>
      <c r="D2236" s="239" t="s">
        <v>10276</v>
      </c>
      <c r="E2236" s="239" t="str">
        <f t="shared" si="34"/>
        <v>41</v>
      </c>
      <c r="F2236" s="239" t="s">
        <v>5937</v>
      </c>
    </row>
    <row r="2237" spans="1:6" x14ac:dyDescent="0.25">
      <c r="A2237" s="242" t="s">
        <v>10277</v>
      </c>
      <c r="B2237" s="240" t="s">
        <v>4411</v>
      </c>
      <c r="C2237" s="240" t="s">
        <v>3780</v>
      </c>
      <c r="D2237" s="240" t="s">
        <v>10278</v>
      </c>
      <c r="E2237" s="239" t="str">
        <f t="shared" si="34"/>
        <v>41</v>
      </c>
      <c r="F2237" s="240" t="s">
        <v>5937</v>
      </c>
    </row>
    <row r="2238" spans="1:6" x14ac:dyDescent="0.25">
      <c r="A2238" s="242" t="s">
        <v>10279</v>
      </c>
      <c r="B2238" s="239" t="s">
        <v>4442</v>
      </c>
      <c r="C2238" s="239" t="s">
        <v>3780</v>
      </c>
      <c r="D2238" s="239" t="s">
        <v>10280</v>
      </c>
      <c r="E2238" s="239" t="str">
        <f t="shared" si="34"/>
        <v>41</v>
      </c>
      <c r="F2238" s="239" t="s">
        <v>5937</v>
      </c>
    </row>
    <row r="2239" spans="1:6" x14ac:dyDescent="0.25">
      <c r="A2239" s="242" t="s">
        <v>10281</v>
      </c>
      <c r="B2239" s="240" t="s">
        <v>4397</v>
      </c>
      <c r="C2239" s="240" t="s">
        <v>3780</v>
      </c>
      <c r="D2239" s="240" t="s">
        <v>10282</v>
      </c>
      <c r="E2239" s="239" t="str">
        <f t="shared" si="34"/>
        <v>41</v>
      </c>
      <c r="F2239" s="240" t="s">
        <v>5937</v>
      </c>
    </row>
    <row r="2240" spans="1:6" x14ac:dyDescent="0.25">
      <c r="A2240" s="242" t="s">
        <v>10283</v>
      </c>
      <c r="B2240" s="239" t="s">
        <v>4492</v>
      </c>
      <c r="C2240" s="239" t="s">
        <v>3780</v>
      </c>
      <c r="D2240" s="239" t="s">
        <v>10284</v>
      </c>
      <c r="E2240" s="239" t="str">
        <f t="shared" si="34"/>
        <v>41</v>
      </c>
      <c r="F2240" s="239" t="s">
        <v>5937</v>
      </c>
    </row>
    <row r="2241" spans="1:6" x14ac:dyDescent="0.25">
      <c r="A2241" s="242" t="s">
        <v>10285</v>
      </c>
      <c r="B2241" s="240" t="s">
        <v>4111</v>
      </c>
      <c r="C2241" s="240" t="s">
        <v>3780</v>
      </c>
      <c r="D2241" s="240" t="s">
        <v>10286</v>
      </c>
      <c r="E2241" s="239" t="str">
        <f t="shared" si="34"/>
        <v>41</v>
      </c>
      <c r="F2241" s="240" t="s">
        <v>5937</v>
      </c>
    </row>
    <row r="2242" spans="1:6" x14ac:dyDescent="0.25">
      <c r="A2242" s="242" t="s">
        <v>10287</v>
      </c>
      <c r="B2242" s="239" t="s">
        <v>4540</v>
      </c>
      <c r="C2242" s="239" t="s">
        <v>3780</v>
      </c>
      <c r="D2242" s="239" t="s">
        <v>10288</v>
      </c>
      <c r="E2242" s="239" t="str">
        <f t="shared" si="34"/>
        <v>41</v>
      </c>
      <c r="F2242" s="239" t="s">
        <v>5937</v>
      </c>
    </row>
    <row r="2243" spans="1:6" x14ac:dyDescent="0.25">
      <c r="A2243" s="242" t="s">
        <v>10289</v>
      </c>
      <c r="B2243" s="240" t="s">
        <v>4566</v>
      </c>
      <c r="C2243" s="240" t="s">
        <v>3780</v>
      </c>
      <c r="D2243" s="240" t="s">
        <v>10290</v>
      </c>
      <c r="E2243" s="239" t="str">
        <f t="shared" si="34"/>
        <v>41</v>
      </c>
      <c r="F2243" s="240" t="s">
        <v>5937</v>
      </c>
    </row>
    <row r="2244" spans="1:6" x14ac:dyDescent="0.25">
      <c r="A2244" s="242" t="s">
        <v>10291</v>
      </c>
      <c r="B2244" s="239" t="s">
        <v>4589</v>
      </c>
      <c r="C2244" s="239" t="s">
        <v>3780</v>
      </c>
      <c r="D2244" s="239" t="s">
        <v>10292</v>
      </c>
      <c r="E2244" s="239" t="str">
        <f t="shared" si="34"/>
        <v>41</v>
      </c>
      <c r="F2244" s="239" t="s">
        <v>5937</v>
      </c>
    </row>
    <row r="2245" spans="1:6" x14ac:dyDescent="0.25">
      <c r="A2245" s="242" t="s">
        <v>10293</v>
      </c>
      <c r="B2245" s="240" t="s">
        <v>4612</v>
      </c>
      <c r="C2245" s="240" t="s">
        <v>3780</v>
      </c>
      <c r="D2245" s="240" t="s">
        <v>10294</v>
      </c>
      <c r="E2245" s="239" t="str">
        <f t="shared" si="34"/>
        <v>41</v>
      </c>
      <c r="F2245" s="240" t="s">
        <v>5937</v>
      </c>
    </row>
    <row r="2246" spans="1:6" x14ac:dyDescent="0.25">
      <c r="A2246" s="242" t="s">
        <v>10295</v>
      </c>
      <c r="B2246" s="239" t="s">
        <v>4635</v>
      </c>
      <c r="C2246" s="239" t="s">
        <v>3780</v>
      </c>
      <c r="D2246" s="239" t="s">
        <v>10296</v>
      </c>
      <c r="E2246" s="239" t="str">
        <f t="shared" si="34"/>
        <v>41</v>
      </c>
      <c r="F2246" s="239" t="s">
        <v>5937</v>
      </c>
    </row>
    <row r="2247" spans="1:6" x14ac:dyDescent="0.25">
      <c r="A2247" s="242" t="s">
        <v>10297</v>
      </c>
      <c r="B2247" s="240" t="s">
        <v>4662</v>
      </c>
      <c r="C2247" s="240" t="s">
        <v>3780</v>
      </c>
      <c r="D2247" s="240" t="s">
        <v>10298</v>
      </c>
      <c r="E2247" s="239" t="str">
        <f t="shared" si="34"/>
        <v>41</v>
      </c>
      <c r="F2247" s="240" t="s">
        <v>5937</v>
      </c>
    </row>
    <row r="2248" spans="1:6" x14ac:dyDescent="0.25">
      <c r="A2248" s="242" t="s">
        <v>10299</v>
      </c>
      <c r="B2248" s="239" t="s">
        <v>4686</v>
      </c>
      <c r="C2248" s="239" t="s">
        <v>3780</v>
      </c>
      <c r="D2248" s="239" t="s">
        <v>10300</v>
      </c>
      <c r="E2248" s="239" t="str">
        <f t="shared" si="34"/>
        <v>41</v>
      </c>
      <c r="F2248" s="239" t="s">
        <v>5937</v>
      </c>
    </row>
    <row r="2249" spans="1:6" x14ac:dyDescent="0.25">
      <c r="A2249" s="242" t="s">
        <v>10301</v>
      </c>
      <c r="B2249" s="240" t="s">
        <v>4706</v>
      </c>
      <c r="C2249" s="240" t="s">
        <v>3780</v>
      </c>
      <c r="D2249" s="240" t="s">
        <v>10302</v>
      </c>
      <c r="E2249" s="239" t="str">
        <f t="shared" si="34"/>
        <v>41</v>
      </c>
      <c r="F2249" s="240" t="s">
        <v>5937</v>
      </c>
    </row>
    <row r="2250" spans="1:6" x14ac:dyDescent="0.25">
      <c r="A2250" s="242" t="s">
        <v>10303</v>
      </c>
      <c r="B2250" s="239" t="s">
        <v>4729</v>
      </c>
      <c r="C2250" s="239" t="s">
        <v>3780</v>
      </c>
      <c r="D2250" s="239" t="s">
        <v>10304</v>
      </c>
      <c r="E2250" s="239" t="str">
        <f t="shared" si="34"/>
        <v>41</v>
      </c>
      <c r="F2250" s="239" t="s">
        <v>5937</v>
      </c>
    </row>
    <row r="2251" spans="1:6" x14ac:dyDescent="0.25">
      <c r="A2251" s="242" t="s">
        <v>10305</v>
      </c>
      <c r="B2251" s="240" t="s">
        <v>4487</v>
      </c>
      <c r="C2251" s="240" t="s">
        <v>3780</v>
      </c>
      <c r="D2251" s="240" t="s">
        <v>10306</v>
      </c>
      <c r="E2251" s="239" t="str">
        <f t="shared" si="34"/>
        <v>41</v>
      </c>
      <c r="F2251" s="240" t="s">
        <v>5937</v>
      </c>
    </row>
    <row r="2252" spans="1:6" x14ac:dyDescent="0.25">
      <c r="A2252" s="242" t="s">
        <v>10307</v>
      </c>
      <c r="B2252" s="239" t="s">
        <v>4773</v>
      </c>
      <c r="C2252" s="239" t="s">
        <v>3780</v>
      </c>
      <c r="D2252" s="239" t="s">
        <v>10308</v>
      </c>
      <c r="E2252" s="239" t="str">
        <f t="shared" ref="E2252:E2315" si="35">LEFT(A2252, 2)</f>
        <v>41</v>
      </c>
      <c r="F2252" s="239" t="s">
        <v>5937</v>
      </c>
    </row>
    <row r="2253" spans="1:6" x14ac:dyDescent="0.25">
      <c r="A2253" s="242" t="s">
        <v>10309</v>
      </c>
      <c r="B2253" s="240" t="s">
        <v>4802</v>
      </c>
      <c r="C2253" s="240" t="s">
        <v>3780</v>
      </c>
      <c r="D2253" s="240" t="s">
        <v>10310</v>
      </c>
      <c r="E2253" s="239" t="str">
        <f t="shared" si="35"/>
        <v>41</v>
      </c>
      <c r="F2253" s="240" t="s">
        <v>5937</v>
      </c>
    </row>
    <row r="2254" spans="1:6" x14ac:dyDescent="0.25">
      <c r="A2254" s="242" t="s">
        <v>10311</v>
      </c>
      <c r="B2254" s="239" t="s">
        <v>4021</v>
      </c>
      <c r="C2254" s="239" t="s">
        <v>3780</v>
      </c>
      <c r="D2254" s="239" t="s">
        <v>10312</v>
      </c>
      <c r="E2254" s="239" t="str">
        <f t="shared" si="35"/>
        <v>41</v>
      </c>
      <c r="F2254" s="239" t="s">
        <v>5937</v>
      </c>
    </row>
    <row r="2255" spans="1:6" x14ac:dyDescent="0.25">
      <c r="A2255" s="242" t="s">
        <v>10313</v>
      </c>
      <c r="B2255" s="240" t="s">
        <v>4840</v>
      </c>
      <c r="C2255" s="240" t="s">
        <v>3780</v>
      </c>
      <c r="D2255" s="240" t="s">
        <v>10314</v>
      </c>
      <c r="E2255" s="239" t="str">
        <f t="shared" si="35"/>
        <v>41</v>
      </c>
      <c r="F2255" s="240" t="s">
        <v>5937</v>
      </c>
    </row>
    <row r="2256" spans="1:6" x14ac:dyDescent="0.25">
      <c r="A2256" s="242" t="s">
        <v>10315</v>
      </c>
      <c r="B2256" s="239" t="s">
        <v>4860</v>
      </c>
      <c r="C2256" s="239" t="s">
        <v>3780</v>
      </c>
      <c r="D2256" s="239" t="s">
        <v>10316</v>
      </c>
      <c r="E2256" s="239" t="str">
        <f t="shared" si="35"/>
        <v>41</v>
      </c>
      <c r="F2256" s="239" t="s">
        <v>5937</v>
      </c>
    </row>
    <row r="2257" spans="1:6" x14ac:dyDescent="0.25">
      <c r="A2257" s="242" t="s">
        <v>10317</v>
      </c>
      <c r="B2257" s="240" t="s">
        <v>3823</v>
      </c>
      <c r="C2257" s="240" t="s">
        <v>3782</v>
      </c>
      <c r="D2257" s="240" t="s">
        <v>10318</v>
      </c>
      <c r="E2257" s="239" t="str">
        <f t="shared" si="35"/>
        <v>42</v>
      </c>
      <c r="F2257" s="240" t="s">
        <v>6459</v>
      </c>
    </row>
    <row r="2258" spans="1:6" x14ac:dyDescent="0.25">
      <c r="A2258" s="242" t="s">
        <v>10319</v>
      </c>
      <c r="B2258" s="239" t="s">
        <v>3886</v>
      </c>
      <c r="C2258" s="239" t="s">
        <v>3782</v>
      </c>
      <c r="D2258" s="239" t="s">
        <v>10320</v>
      </c>
      <c r="E2258" s="239" t="str">
        <f t="shared" si="35"/>
        <v>42</v>
      </c>
      <c r="F2258" s="239" t="s">
        <v>6459</v>
      </c>
    </row>
    <row r="2259" spans="1:6" x14ac:dyDescent="0.25">
      <c r="A2259" s="242" t="s">
        <v>10321</v>
      </c>
      <c r="B2259" s="240" t="s">
        <v>3933</v>
      </c>
      <c r="C2259" s="240" t="s">
        <v>3782</v>
      </c>
      <c r="D2259" s="240" t="s">
        <v>10322</v>
      </c>
      <c r="E2259" s="239" t="str">
        <f t="shared" si="35"/>
        <v>42</v>
      </c>
      <c r="F2259" s="240" t="s">
        <v>6459</v>
      </c>
    </row>
    <row r="2260" spans="1:6" x14ac:dyDescent="0.25">
      <c r="A2260" s="242" t="s">
        <v>10323</v>
      </c>
      <c r="B2260" s="239" t="s">
        <v>3850</v>
      </c>
      <c r="C2260" s="239" t="s">
        <v>3782</v>
      </c>
      <c r="D2260" s="239" t="s">
        <v>10324</v>
      </c>
      <c r="E2260" s="239" t="str">
        <f t="shared" si="35"/>
        <v>42</v>
      </c>
      <c r="F2260" s="239" t="s">
        <v>6459</v>
      </c>
    </row>
    <row r="2261" spans="1:6" x14ac:dyDescent="0.25">
      <c r="A2261" s="242" t="s">
        <v>10325</v>
      </c>
      <c r="B2261" s="240" t="s">
        <v>3889</v>
      </c>
      <c r="C2261" s="240" t="s">
        <v>3782</v>
      </c>
      <c r="D2261" s="240" t="s">
        <v>10326</v>
      </c>
      <c r="E2261" s="239" t="str">
        <f t="shared" si="35"/>
        <v>42</v>
      </c>
      <c r="F2261" s="240" t="s">
        <v>6459</v>
      </c>
    </row>
    <row r="2262" spans="1:6" x14ac:dyDescent="0.25">
      <c r="A2262" s="242" t="s">
        <v>10327</v>
      </c>
      <c r="B2262" s="239" t="s">
        <v>4058</v>
      </c>
      <c r="C2262" s="239" t="s">
        <v>3782</v>
      </c>
      <c r="D2262" s="239" t="s">
        <v>10328</v>
      </c>
      <c r="E2262" s="239" t="str">
        <f t="shared" si="35"/>
        <v>42</v>
      </c>
      <c r="F2262" s="239" t="s">
        <v>6459</v>
      </c>
    </row>
    <row r="2263" spans="1:6" x14ac:dyDescent="0.25">
      <c r="A2263" s="242" t="s">
        <v>10329</v>
      </c>
      <c r="B2263" s="240" t="s">
        <v>4093</v>
      </c>
      <c r="C2263" s="240" t="s">
        <v>3782</v>
      </c>
      <c r="D2263" s="240" t="s">
        <v>10330</v>
      </c>
      <c r="E2263" s="239" t="str">
        <f t="shared" si="35"/>
        <v>42</v>
      </c>
      <c r="F2263" s="240" t="s">
        <v>6459</v>
      </c>
    </row>
    <row r="2264" spans="1:6" x14ac:dyDescent="0.25">
      <c r="A2264" s="242" t="s">
        <v>10331</v>
      </c>
      <c r="B2264" s="239" t="s">
        <v>3953</v>
      </c>
      <c r="C2264" s="239" t="s">
        <v>3782</v>
      </c>
      <c r="D2264" s="239" t="s">
        <v>10332</v>
      </c>
      <c r="E2264" s="239" t="str">
        <f t="shared" si="35"/>
        <v>42</v>
      </c>
      <c r="F2264" s="239" t="s">
        <v>6459</v>
      </c>
    </row>
    <row r="2265" spans="1:6" x14ac:dyDescent="0.25">
      <c r="A2265" s="242" t="s">
        <v>10333</v>
      </c>
      <c r="B2265" s="240" t="s">
        <v>4162</v>
      </c>
      <c r="C2265" s="240" t="s">
        <v>3782</v>
      </c>
      <c r="D2265" s="240" t="s">
        <v>10334</v>
      </c>
      <c r="E2265" s="239" t="str">
        <f t="shared" si="35"/>
        <v>42</v>
      </c>
      <c r="F2265" s="240" t="s">
        <v>6459</v>
      </c>
    </row>
    <row r="2266" spans="1:6" x14ac:dyDescent="0.25">
      <c r="A2266" s="242" t="s">
        <v>10335</v>
      </c>
      <c r="B2266" s="239" t="s">
        <v>4066</v>
      </c>
      <c r="C2266" s="239" t="s">
        <v>3782</v>
      </c>
      <c r="D2266" s="239" t="s">
        <v>10336</v>
      </c>
      <c r="E2266" s="239" t="str">
        <f t="shared" si="35"/>
        <v>42</v>
      </c>
      <c r="F2266" s="239" t="s">
        <v>6459</v>
      </c>
    </row>
    <row r="2267" spans="1:6" x14ac:dyDescent="0.25">
      <c r="A2267" s="242" t="s">
        <v>10337</v>
      </c>
      <c r="B2267" s="240" t="s">
        <v>4227</v>
      </c>
      <c r="C2267" s="240" t="s">
        <v>3782</v>
      </c>
      <c r="D2267" s="240" t="s">
        <v>10338</v>
      </c>
      <c r="E2267" s="239" t="str">
        <f t="shared" si="35"/>
        <v>42</v>
      </c>
      <c r="F2267" s="240" t="s">
        <v>6459</v>
      </c>
    </row>
    <row r="2268" spans="1:6" x14ac:dyDescent="0.25">
      <c r="A2268" s="242" t="s">
        <v>10339</v>
      </c>
      <c r="B2268" s="239" t="s">
        <v>4255</v>
      </c>
      <c r="C2268" s="239" t="s">
        <v>3782</v>
      </c>
      <c r="D2268" s="239" t="s">
        <v>10340</v>
      </c>
      <c r="E2268" s="239" t="str">
        <f t="shared" si="35"/>
        <v>42</v>
      </c>
      <c r="F2268" s="239" t="s">
        <v>6459</v>
      </c>
    </row>
    <row r="2269" spans="1:6" x14ac:dyDescent="0.25">
      <c r="A2269" s="242" t="s">
        <v>10341</v>
      </c>
      <c r="B2269" s="240" t="s">
        <v>3982</v>
      </c>
      <c r="C2269" s="240" t="s">
        <v>3782</v>
      </c>
      <c r="D2269" s="240" t="s">
        <v>10342</v>
      </c>
      <c r="E2269" s="239" t="str">
        <f t="shared" si="35"/>
        <v>42</v>
      </c>
      <c r="F2269" s="240" t="s">
        <v>6459</v>
      </c>
    </row>
    <row r="2270" spans="1:6" x14ac:dyDescent="0.25">
      <c r="A2270" s="242" t="s">
        <v>10343</v>
      </c>
      <c r="B2270" s="239" t="s">
        <v>4317</v>
      </c>
      <c r="C2270" s="239" t="s">
        <v>3782</v>
      </c>
      <c r="D2270" s="239" t="s">
        <v>10344</v>
      </c>
      <c r="E2270" s="239" t="str">
        <f t="shared" si="35"/>
        <v>42</v>
      </c>
      <c r="F2270" s="239" t="s">
        <v>6459</v>
      </c>
    </row>
    <row r="2271" spans="1:6" x14ac:dyDescent="0.25">
      <c r="A2271" s="242" t="s">
        <v>10345</v>
      </c>
      <c r="B2271" s="240" t="s">
        <v>4256</v>
      </c>
      <c r="C2271" s="240" t="s">
        <v>3782</v>
      </c>
      <c r="D2271" s="240" t="s">
        <v>10346</v>
      </c>
      <c r="E2271" s="239" t="str">
        <f t="shared" si="35"/>
        <v>42</v>
      </c>
      <c r="F2271" s="240" t="s">
        <v>6459</v>
      </c>
    </row>
    <row r="2272" spans="1:6" x14ac:dyDescent="0.25">
      <c r="A2272" s="242" t="s">
        <v>10347</v>
      </c>
      <c r="B2272" s="239" t="s">
        <v>4388</v>
      </c>
      <c r="C2272" s="239" t="s">
        <v>3782</v>
      </c>
      <c r="D2272" s="239" t="s">
        <v>10348</v>
      </c>
      <c r="E2272" s="239" t="str">
        <f t="shared" si="35"/>
        <v>42</v>
      </c>
      <c r="F2272" s="239" t="s">
        <v>6459</v>
      </c>
    </row>
    <row r="2273" spans="1:6" x14ac:dyDescent="0.25">
      <c r="A2273" s="242" t="s">
        <v>10349</v>
      </c>
      <c r="B2273" s="240" t="s">
        <v>4412</v>
      </c>
      <c r="C2273" s="240" t="s">
        <v>3782</v>
      </c>
      <c r="D2273" s="240" t="s">
        <v>10350</v>
      </c>
      <c r="E2273" s="239" t="str">
        <f t="shared" si="35"/>
        <v>42</v>
      </c>
      <c r="F2273" s="240" t="s">
        <v>6459</v>
      </c>
    </row>
    <row r="2274" spans="1:6" x14ac:dyDescent="0.25">
      <c r="A2274" s="242" t="s">
        <v>10351</v>
      </c>
      <c r="B2274" s="239" t="s">
        <v>4192</v>
      </c>
      <c r="C2274" s="239" t="s">
        <v>3782</v>
      </c>
      <c r="D2274" s="239" t="s">
        <v>10352</v>
      </c>
      <c r="E2274" s="239" t="str">
        <f t="shared" si="35"/>
        <v>42</v>
      </c>
      <c r="F2274" s="239" t="s">
        <v>6459</v>
      </c>
    </row>
    <row r="2275" spans="1:6" x14ac:dyDescent="0.25">
      <c r="A2275" s="242" t="s">
        <v>10353</v>
      </c>
      <c r="B2275" s="240" t="s">
        <v>4020</v>
      </c>
      <c r="C2275" s="240" t="s">
        <v>3782</v>
      </c>
      <c r="D2275" s="240" t="s">
        <v>10354</v>
      </c>
      <c r="E2275" s="239" t="str">
        <f t="shared" si="35"/>
        <v>42</v>
      </c>
      <c r="F2275" s="240" t="s">
        <v>6459</v>
      </c>
    </row>
    <row r="2276" spans="1:6" x14ac:dyDescent="0.25">
      <c r="A2276" s="242" t="s">
        <v>10355</v>
      </c>
      <c r="B2276" s="239" t="s">
        <v>4260</v>
      </c>
      <c r="C2276" s="239" t="s">
        <v>3782</v>
      </c>
      <c r="D2276" s="239" t="s">
        <v>10356</v>
      </c>
      <c r="E2276" s="239" t="str">
        <f t="shared" si="35"/>
        <v>42</v>
      </c>
      <c r="F2276" s="239" t="s">
        <v>6459</v>
      </c>
    </row>
    <row r="2277" spans="1:6" x14ac:dyDescent="0.25">
      <c r="A2277" s="242" t="s">
        <v>10357</v>
      </c>
      <c r="B2277" s="240" t="s">
        <v>3917</v>
      </c>
      <c r="C2277" s="240" t="s">
        <v>3782</v>
      </c>
      <c r="D2277" s="240" t="s">
        <v>10358</v>
      </c>
      <c r="E2277" s="239" t="str">
        <f t="shared" si="35"/>
        <v>42</v>
      </c>
      <c r="F2277" s="240" t="s">
        <v>6459</v>
      </c>
    </row>
    <row r="2278" spans="1:6" x14ac:dyDescent="0.25">
      <c r="A2278" s="242" t="s">
        <v>10359</v>
      </c>
      <c r="B2278" s="239" t="s">
        <v>4541</v>
      </c>
      <c r="C2278" s="239" t="s">
        <v>3782</v>
      </c>
      <c r="D2278" s="239" t="s">
        <v>10360</v>
      </c>
      <c r="E2278" s="239" t="str">
        <f t="shared" si="35"/>
        <v>42</v>
      </c>
      <c r="F2278" s="239" t="s">
        <v>6459</v>
      </c>
    </row>
    <row r="2279" spans="1:6" x14ac:dyDescent="0.25">
      <c r="A2279" s="242" t="s">
        <v>10361</v>
      </c>
      <c r="B2279" s="240" t="s">
        <v>4281</v>
      </c>
      <c r="C2279" s="240" t="s">
        <v>3782</v>
      </c>
      <c r="D2279" s="240" t="s">
        <v>10362</v>
      </c>
      <c r="E2279" s="239" t="str">
        <f t="shared" si="35"/>
        <v>42</v>
      </c>
      <c r="F2279" s="240" t="s">
        <v>6459</v>
      </c>
    </row>
    <row r="2280" spans="1:6" x14ac:dyDescent="0.25">
      <c r="A2280" s="242" t="s">
        <v>10363</v>
      </c>
      <c r="B2280" s="239" t="s">
        <v>4590</v>
      </c>
      <c r="C2280" s="239" t="s">
        <v>3782</v>
      </c>
      <c r="D2280" s="239" t="s">
        <v>10364</v>
      </c>
      <c r="E2280" s="239" t="str">
        <f t="shared" si="35"/>
        <v>42</v>
      </c>
      <c r="F2280" s="239" t="s">
        <v>6459</v>
      </c>
    </row>
    <row r="2281" spans="1:6" x14ac:dyDescent="0.25">
      <c r="A2281" s="242" t="s">
        <v>10365</v>
      </c>
      <c r="B2281" s="240" t="s">
        <v>4345</v>
      </c>
      <c r="C2281" s="240" t="s">
        <v>3782</v>
      </c>
      <c r="D2281" s="240" t="s">
        <v>10366</v>
      </c>
      <c r="E2281" s="239" t="str">
        <f t="shared" si="35"/>
        <v>42</v>
      </c>
      <c r="F2281" s="240" t="s">
        <v>6459</v>
      </c>
    </row>
    <row r="2282" spans="1:6" x14ac:dyDescent="0.25">
      <c r="A2282" s="242" t="s">
        <v>10367</v>
      </c>
      <c r="B2282" s="239" t="s">
        <v>4200</v>
      </c>
      <c r="C2282" s="239" t="s">
        <v>3782</v>
      </c>
      <c r="D2282" s="239" t="s">
        <v>10368</v>
      </c>
      <c r="E2282" s="239" t="str">
        <f t="shared" si="35"/>
        <v>42</v>
      </c>
      <c r="F2282" s="239" t="s">
        <v>6459</v>
      </c>
    </row>
    <row r="2283" spans="1:6" x14ac:dyDescent="0.25">
      <c r="A2283" s="242" t="s">
        <v>10369</v>
      </c>
      <c r="B2283" s="240" t="s">
        <v>4520</v>
      </c>
      <c r="C2283" s="240" t="s">
        <v>3782</v>
      </c>
      <c r="D2283" s="240" t="s">
        <v>10370</v>
      </c>
      <c r="E2283" s="239" t="str">
        <f t="shared" si="35"/>
        <v>42</v>
      </c>
      <c r="F2283" s="240" t="s">
        <v>6459</v>
      </c>
    </row>
    <row r="2284" spans="1:6" x14ac:dyDescent="0.25">
      <c r="A2284" s="242" t="s">
        <v>10371</v>
      </c>
      <c r="B2284" s="239" t="s">
        <v>3960</v>
      </c>
      <c r="C2284" s="239" t="s">
        <v>3782</v>
      </c>
      <c r="D2284" s="239" t="s">
        <v>10372</v>
      </c>
      <c r="E2284" s="239" t="str">
        <f t="shared" si="35"/>
        <v>42</v>
      </c>
      <c r="F2284" s="239" t="s">
        <v>6459</v>
      </c>
    </row>
    <row r="2285" spans="1:6" x14ac:dyDescent="0.25">
      <c r="A2285" s="242" t="s">
        <v>10373</v>
      </c>
      <c r="B2285" s="240" t="s">
        <v>4437</v>
      </c>
      <c r="C2285" s="240" t="s">
        <v>3782</v>
      </c>
      <c r="D2285" s="240" t="s">
        <v>10374</v>
      </c>
      <c r="E2285" s="239" t="str">
        <f t="shared" si="35"/>
        <v>42</v>
      </c>
      <c r="F2285" s="240" t="s">
        <v>6459</v>
      </c>
    </row>
    <row r="2286" spans="1:6" x14ac:dyDescent="0.25">
      <c r="A2286" s="242" t="s">
        <v>10375</v>
      </c>
      <c r="B2286" s="239" t="s">
        <v>4489</v>
      </c>
      <c r="C2286" s="239" t="s">
        <v>3782</v>
      </c>
      <c r="D2286" s="239" t="s">
        <v>10376</v>
      </c>
      <c r="E2286" s="239" t="str">
        <f t="shared" si="35"/>
        <v>42</v>
      </c>
      <c r="F2286" s="239" t="s">
        <v>6459</v>
      </c>
    </row>
    <row r="2287" spans="1:6" x14ac:dyDescent="0.25">
      <c r="A2287" s="242" t="s">
        <v>10377</v>
      </c>
      <c r="B2287" s="240" t="s">
        <v>4751</v>
      </c>
      <c r="C2287" s="240" t="s">
        <v>3782</v>
      </c>
      <c r="D2287" s="240" t="s">
        <v>10378</v>
      </c>
      <c r="E2287" s="239" t="str">
        <f t="shared" si="35"/>
        <v>42</v>
      </c>
      <c r="F2287" s="240" t="s">
        <v>6459</v>
      </c>
    </row>
    <row r="2288" spans="1:6" x14ac:dyDescent="0.25">
      <c r="A2288" s="242" t="s">
        <v>10379</v>
      </c>
      <c r="B2288" s="239" t="s">
        <v>4774</v>
      </c>
      <c r="C2288" s="239" t="s">
        <v>3782</v>
      </c>
      <c r="D2288" s="239" t="s">
        <v>10380</v>
      </c>
      <c r="E2288" s="239" t="str">
        <f t="shared" si="35"/>
        <v>42</v>
      </c>
      <c r="F2288" s="239" t="s">
        <v>6459</v>
      </c>
    </row>
    <row r="2289" spans="1:6" x14ac:dyDescent="0.25">
      <c r="A2289" s="242" t="s">
        <v>10381</v>
      </c>
      <c r="B2289" s="240" t="s">
        <v>4387</v>
      </c>
      <c r="C2289" s="240" t="s">
        <v>3782</v>
      </c>
      <c r="D2289" s="240" t="s">
        <v>10382</v>
      </c>
      <c r="E2289" s="239" t="str">
        <f t="shared" si="35"/>
        <v>42</v>
      </c>
      <c r="F2289" s="240" t="s">
        <v>6459</v>
      </c>
    </row>
    <row r="2290" spans="1:6" x14ac:dyDescent="0.25">
      <c r="A2290" s="242" t="s">
        <v>10383</v>
      </c>
      <c r="B2290" s="239" t="s">
        <v>4818</v>
      </c>
      <c r="C2290" s="239" t="s">
        <v>3782</v>
      </c>
      <c r="D2290" s="239" t="s">
        <v>10384</v>
      </c>
      <c r="E2290" s="239" t="str">
        <f t="shared" si="35"/>
        <v>42</v>
      </c>
      <c r="F2290" s="239" t="s">
        <v>6459</v>
      </c>
    </row>
    <row r="2291" spans="1:6" x14ac:dyDescent="0.25">
      <c r="A2291" s="242" t="s">
        <v>10385</v>
      </c>
      <c r="B2291" s="240" t="s">
        <v>4841</v>
      </c>
      <c r="C2291" s="240" t="s">
        <v>3782</v>
      </c>
      <c r="D2291" s="240" t="s">
        <v>10386</v>
      </c>
      <c r="E2291" s="239" t="str">
        <f t="shared" si="35"/>
        <v>42</v>
      </c>
      <c r="F2291" s="240" t="s">
        <v>6459</v>
      </c>
    </row>
    <row r="2292" spans="1:6" x14ac:dyDescent="0.25">
      <c r="A2292" s="242" t="s">
        <v>10387</v>
      </c>
      <c r="B2292" s="239" t="s">
        <v>4707</v>
      </c>
      <c r="C2292" s="239" t="s">
        <v>3782</v>
      </c>
      <c r="D2292" s="239" t="s">
        <v>10388</v>
      </c>
      <c r="E2292" s="239" t="str">
        <f t="shared" si="35"/>
        <v>42</v>
      </c>
      <c r="F2292" s="239" t="s">
        <v>6459</v>
      </c>
    </row>
    <row r="2293" spans="1:6" x14ac:dyDescent="0.25">
      <c r="A2293" s="242" t="s">
        <v>10389</v>
      </c>
      <c r="B2293" s="240" t="s">
        <v>4882</v>
      </c>
      <c r="C2293" s="240" t="s">
        <v>3782</v>
      </c>
      <c r="D2293" s="240" t="s">
        <v>10390</v>
      </c>
      <c r="E2293" s="239" t="str">
        <f t="shared" si="35"/>
        <v>42</v>
      </c>
      <c r="F2293" s="240" t="s">
        <v>6459</v>
      </c>
    </row>
    <row r="2294" spans="1:6" x14ac:dyDescent="0.25">
      <c r="A2294" s="242" t="s">
        <v>10391</v>
      </c>
      <c r="B2294" s="239" t="s">
        <v>4901</v>
      </c>
      <c r="C2294" s="239" t="s">
        <v>3782</v>
      </c>
      <c r="D2294" s="239" t="s">
        <v>10392</v>
      </c>
      <c r="E2294" s="239" t="str">
        <f t="shared" si="35"/>
        <v>42</v>
      </c>
      <c r="F2294" s="239" t="s">
        <v>6459</v>
      </c>
    </row>
    <row r="2295" spans="1:6" x14ac:dyDescent="0.25">
      <c r="A2295" s="242" t="s">
        <v>10393</v>
      </c>
      <c r="B2295" s="240" t="s">
        <v>4922</v>
      </c>
      <c r="C2295" s="240" t="s">
        <v>3782</v>
      </c>
      <c r="D2295" s="240" t="s">
        <v>10394</v>
      </c>
      <c r="E2295" s="239" t="str">
        <f t="shared" si="35"/>
        <v>42</v>
      </c>
      <c r="F2295" s="240" t="s">
        <v>6459</v>
      </c>
    </row>
    <row r="2296" spans="1:6" x14ac:dyDescent="0.25">
      <c r="A2296" s="242" t="s">
        <v>10395</v>
      </c>
      <c r="B2296" s="239" t="s">
        <v>4945</v>
      </c>
      <c r="C2296" s="239" t="s">
        <v>3782</v>
      </c>
      <c r="D2296" s="239" t="s">
        <v>10396</v>
      </c>
      <c r="E2296" s="239" t="str">
        <f t="shared" si="35"/>
        <v>42</v>
      </c>
      <c r="F2296" s="239" t="s">
        <v>6459</v>
      </c>
    </row>
    <row r="2297" spans="1:6" x14ac:dyDescent="0.25">
      <c r="A2297" s="242" t="s">
        <v>10397</v>
      </c>
      <c r="B2297" s="240" t="s">
        <v>4957</v>
      </c>
      <c r="C2297" s="240" t="s">
        <v>3782</v>
      </c>
      <c r="D2297" s="240" t="s">
        <v>10398</v>
      </c>
      <c r="E2297" s="239" t="str">
        <f t="shared" si="35"/>
        <v>42</v>
      </c>
      <c r="F2297" s="240" t="s">
        <v>6459</v>
      </c>
    </row>
    <row r="2298" spans="1:6" x14ac:dyDescent="0.25">
      <c r="A2298" s="242" t="s">
        <v>10399</v>
      </c>
      <c r="B2298" s="239" t="s">
        <v>4978</v>
      </c>
      <c r="C2298" s="239" t="s">
        <v>3782</v>
      </c>
      <c r="D2298" s="239" t="s">
        <v>10400</v>
      </c>
      <c r="E2298" s="239" t="str">
        <f t="shared" si="35"/>
        <v>42</v>
      </c>
      <c r="F2298" s="239" t="s">
        <v>6459</v>
      </c>
    </row>
    <row r="2299" spans="1:6" x14ac:dyDescent="0.25">
      <c r="A2299" s="242" t="s">
        <v>10401</v>
      </c>
      <c r="B2299" s="240" t="s">
        <v>4222</v>
      </c>
      <c r="C2299" s="240" t="s">
        <v>3782</v>
      </c>
      <c r="D2299" s="240" t="s">
        <v>10402</v>
      </c>
      <c r="E2299" s="239" t="str">
        <f t="shared" si="35"/>
        <v>42</v>
      </c>
      <c r="F2299" s="240" t="s">
        <v>6459</v>
      </c>
    </row>
    <row r="2300" spans="1:6" x14ac:dyDescent="0.25">
      <c r="A2300" s="242" t="s">
        <v>10403</v>
      </c>
      <c r="B2300" s="239" t="s">
        <v>5020</v>
      </c>
      <c r="C2300" s="239" t="s">
        <v>3782</v>
      </c>
      <c r="D2300" s="239" t="s">
        <v>10404</v>
      </c>
      <c r="E2300" s="239" t="str">
        <f t="shared" si="35"/>
        <v>42</v>
      </c>
      <c r="F2300" s="239" t="s">
        <v>6459</v>
      </c>
    </row>
    <row r="2301" spans="1:6" x14ac:dyDescent="0.25">
      <c r="A2301" s="242" t="s">
        <v>10405</v>
      </c>
      <c r="B2301" s="240" t="s">
        <v>4681</v>
      </c>
      <c r="C2301" s="240" t="s">
        <v>3782</v>
      </c>
      <c r="D2301" s="240" t="s">
        <v>10406</v>
      </c>
      <c r="E2301" s="239" t="str">
        <f t="shared" si="35"/>
        <v>42</v>
      </c>
      <c r="F2301" s="240" t="s">
        <v>6459</v>
      </c>
    </row>
    <row r="2302" spans="1:6" x14ac:dyDescent="0.25">
      <c r="A2302" s="242" t="s">
        <v>10407</v>
      </c>
      <c r="B2302" s="239" t="s">
        <v>4338</v>
      </c>
      <c r="C2302" s="239" t="s">
        <v>3782</v>
      </c>
      <c r="D2302" s="239" t="s">
        <v>10408</v>
      </c>
      <c r="E2302" s="239" t="str">
        <f t="shared" si="35"/>
        <v>42</v>
      </c>
      <c r="F2302" s="239" t="s">
        <v>6459</v>
      </c>
    </row>
    <row r="2303" spans="1:6" x14ac:dyDescent="0.25">
      <c r="A2303" s="242" t="s">
        <v>10409</v>
      </c>
      <c r="B2303" s="240" t="s">
        <v>5075</v>
      </c>
      <c r="C2303" s="240" t="s">
        <v>3782</v>
      </c>
      <c r="D2303" s="240" t="s">
        <v>10410</v>
      </c>
      <c r="E2303" s="239" t="str">
        <f t="shared" si="35"/>
        <v>42</v>
      </c>
      <c r="F2303" s="240" t="s">
        <v>6459</v>
      </c>
    </row>
    <row r="2304" spans="1:6" x14ac:dyDescent="0.25">
      <c r="A2304" s="242" t="s">
        <v>10411</v>
      </c>
      <c r="B2304" s="239" t="s">
        <v>5090</v>
      </c>
      <c r="C2304" s="239" t="s">
        <v>3782</v>
      </c>
      <c r="D2304" s="239" t="s">
        <v>10412</v>
      </c>
      <c r="E2304" s="239" t="str">
        <f t="shared" si="35"/>
        <v>42</v>
      </c>
      <c r="F2304" s="239" t="s">
        <v>6459</v>
      </c>
    </row>
    <row r="2305" spans="1:6" x14ac:dyDescent="0.25">
      <c r="A2305" s="242" t="s">
        <v>10413</v>
      </c>
      <c r="B2305" s="240" t="s">
        <v>5108</v>
      </c>
      <c r="C2305" s="240" t="s">
        <v>3782</v>
      </c>
      <c r="D2305" s="240" t="s">
        <v>10414</v>
      </c>
      <c r="E2305" s="239" t="str">
        <f t="shared" si="35"/>
        <v>42</v>
      </c>
      <c r="F2305" s="240" t="s">
        <v>6459</v>
      </c>
    </row>
    <row r="2306" spans="1:6" x14ac:dyDescent="0.25">
      <c r="A2306" s="242" t="s">
        <v>10415</v>
      </c>
      <c r="B2306" s="239" t="s">
        <v>5130</v>
      </c>
      <c r="C2306" s="239" t="s">
        <v>3782</v>
      </c>
      <c r="D2306" s="239" t="s">
        <v>10416</v>
      </c>
      <c r="E2306" s="239" t="str">
        <f t="shared" si="35"/>
        <v>42</v>
      </c>
      <c r="F2306" s="239" t="s">
        <v>6459</v>
      </c>
    </row>
    <row r="2307" spans="1:6" x14ac:dyDescent="0.25">
      <c r="A2307" s="242" t="s">
        <v>10417</v>
      </c>
      <c r="B2307" s="240" t="s">
        <v>5147</v>
      </c>
      <c r="C2307" s="240" t="s">
        <v>3782</v>
      </c>
      <c r="D2307" s="240" t="s">
        <v>10418</v>
      </c>
      <c r="E2307" s="239" t="str">
        <f t="shared" si="35"/>
        <v>42</v>
      </c>
      <c r="F2307" s="240" t="s">
        <v>6459</v>
      </c>
    </row>
    <row r="2308" spans="1:6" x14ac:dyDescent="0.25">
      <c r="A2308" s="242" t="s">
        <v>10419</v>
      </c>
      <c r="B2308" s="239" t="s">
        <v>5167</v>
      </c>
      <c r="C2308" s="239" t="s">
        <v>3782</v>
      </c>
      <c r="D2308" s="239" t="s">
        <v>10420</v>
      </c>
      <c r="E2308" s="239" t="str">
        <f t="shared" si="35"/>
        <v>42</v>
      </c>
      <c r="F2308" s="239" t="s">
        <v>6459</v>
      </c>
    </row>
    <row r="2309" spans="1:6" x14ac:dyDescent="0.25">
      <c r="A2309" s="242" t="s">
        <v>10421</v>
      </c>
      <c r="B2309" s="240" t="s">
        <v>5184</v>
      </c>
      <c r="C2309" s="240" t="s">
        <v>3782</v>
      </c>
      <c r="D2309" s="240" t="s">
        <v>10422</v>
      </c>
      <c r="E2309" s="239" t="str">
        <f t="shared" si="35"/>
        <v>42</v>
      </c>
      <c r="F2309" s="240" t="s">
        <v>6459</v>
      </c>
    </row>
    <row r="2310" spans="1:6" x14ac:dyDescent="0.25">
      <c r="A2310" s="242" t="s">
        <v>10423</v>
      </c>
      <c r="B2310" s="239" t="s">
        <v>5203</v>
      </c>
      <c r="C2310" s="239" t="s">
        <v>3782</v>
      </c>
      <c r="D2310" s="239" t="s">
        <v>10424</v>
      </c>
      <c r="E2310" s="239" t="str">
        <f t="shared" si="35"/>
        <v>42</v>
      </c>
      <c r="F2310" s="239" t="s">
        <v>6459</v>
      </c>
    </row>
    <row r="2311" spans="1:6" x14ac:dyDescent="0.25">
      <c r="A2311" s="242" t="s">
        <v>10425</v>
      </c>
      <c r="B2311" s="240" t="s">
        <v>5222</v>
      </c>
      <c r="C2311" s="240" t="s">
        <v>3782</v>
      </c>
      <c r="D2311" s="240" t="s">
        <v>10426</v>
      </c>
      <c r="E2311" s="239" t="str">
        <f t="shared" si="35"/>
        <v>42</v>
      </c>
      <c r="F2311" s="240" t="s">
        <v>6459</v>
      </c>
    </row>
    <row r="2312" spans="1:6" x14ac:dyDescent="0.25">
      <c r="A2312" s="242" t="s">
        <v>10427</v>
      </c>
      <c r="B2312" s="239" t="s">
        <v>4272</v>
      </c>
      <c r="C2312" s="239" t="s">
        <v>3782</v>
      </c>
      <c r="D2312" s="239" t="s">
        <v>10428</v>
      </c>
      <c r="E2312" s="239" t="str">
        <f t="shared" si="35"/>
        <v>42</v>
      </c>
      <c r="F2312" s="239" t="s">
        <v>6459</v>
      </c>
    </row>
    <row r="2313" spans="1:6" x14ac:dyDescent="0.25">
      <c r="A2313" s="242" t="s">
        <v>10429</v>
      </c>
      <c r="B2313" s="240" t="s">
        <v>4189</v>
      </c>
      <c r="C2313" s="240" t="s">
        <v>3782</v>
      </c>
      <c r="D2313" s="240" t="s">
        <v>10430</v>
      </c>
      <c r="E2313" s="239" t="str">
        <f t="shared" si="35"/>
        <v>42</v>
      </c>
      <c r="F2313" s="240" t="s">
        <v>6459</v>
      </c>
    </row>
    <row r="2314" spans="1:6" x14ac:dyDescent="0.25">
      <c r="A2314" s="242" t="s">
        <v>10431</v>
      </c>
      <c r="B2314" s="239" t="s">
        <v>5264</v>
      </c>
      <c r="C2314" s="239" t="s">
        <v>3782</v>
      </c>
      <c r="D2314" s="239" t="s">
        <v>10432</v>
      </c>
      <c r="E2314" s="239" t="str">
        <f t="shared" si="35"/>
        <v>42</v>
      </c>
      <c r="F2314" s="239" t="s">
        <v>6459</v>
      </c>
    </row>
    <row r="2315" spans="1:6" x14ac:dyDescent="0.25">
      <c r="A2315" s="242" t="s">
        <v>10433</v>
      </c>
      <c r="B2315" s="240" t="s">
        <v>5200</v>
      </c>
      <c r="C2315" s="240" t="s">
        <v>3782</v>
      </c>
      <c r="D2315" s="240" t="s">
        <v>10434</v>
      </c>
      <c r="E2315" s="239" t="str">
        <f t="shared" si="35"/>
        <v>42</v>
      </c>
      <c r="F2315" s="240" t="s">
        <v>6459</v>
      </c>
    </row>
    <row r="2316" spans="1:6" x14ac:dyDescent="0.25">
      <c r="A2316" s="242" t="s">
        <v>10435</v>
      </c>
      <c r="B2316" s="239" t="s">
        <v>4487</v>
      </c>
      <c r="C2316" s="239" t="s">
        <v>3782</v>
      </c>
      <c r="D2316" s="239" t="s">
        <v>10436</v>
      </c>
      <c r="E2316" s="239" t="str">
        <f t="shared" ref="E2316:E2379" si="36">LEFT(A2316, 2)</f>
        <v>42</v>
      </c>
      <c r="F2316" s="239" t="s">
        <v>6459</v>
      </c>
    </row>
    <row r="2317" spans="1:6" x14ac:dyDescent="0.25">
      <c r="A2317" s="242" t="s">
        <v>10437</v>
      </c>
      <c r="B2317" s="240" t="s">
        <v>5307</v>
      </c>
      <c r="C2317" s="240" t="s">
        <v>3782</v>
      </c>
      <c r="D2317" s="240" t="s">
        <v>10438</v>
      </c>
      <c r="E2317" s="239" t="str">
        <f t="shared" si="36"/>
        <v>42</v>
      </c>
      <c r="F2317" s="240" t="s">
        <v>6459</v>
      </c>
    </row>
    <row r="2318" spans="1:6" x14ac:dyDescent="0.25">
      <c r="A2318" s="242" t="s">
        <v>10439</v>
      </c>
      <c r="B2318" s="239" t="s">
        <v>4512</v>
      </c>
      <c r="C2318" s="239" t="s">
        <v>3782</v>
      </c>
      <c r="D2318" s="239" t="s">
        <v>10440</v>
      </c>
      <c r="E2318" s="239" t="str">
        <f t="shared" si="36"/>
        <v>42</v>
      </c>
      <c r="F2318" s="239" t="s">
        <v>6459</v>
      </c>
    </row>
    <row r="2319" spans="1:6" x14ac:dyDescent="0.25">
      <c r="A2319" s="242" t="s">
        <v>10441</v>
      </c>
      <c r="B2319" s="240" t="s">
        <v>4021</v>
      </c>
      <c r="C2319" s="240" t="s">
        <v>3782</v>
      </c>
      <c r="D2319" s="240" t="s">
        <v>10442</v>
      </c>
      <c r="E2319" s="239" t="str">
        <f t="shared" si="36"/>
        <v>42</v>
      </c>
      <c r="F2319" s="240" t="s">
        <v>6459</v>
      </c>
    </row>
    <row r="2320" spans="1:6" x14ac:dyDescent="0.25">
      <c r="A2320" s="242" t="s">
        <v>10443</v>
      </c>
      <c r="B2320" s="239" t="s">
        <v>4690</v>
      </c>
      <c r="C2320" s="239" t="s">
        <v>3782</v>
      </c>
      <c r="D2320" s="239" t="s">
        <v>10444</v>
      </c>
      <c r="E2320" s="239" t="str">
        <f t="shared" si="36"/>
        <v>42</v>
      </c>
      <c r="F2320" s="239" t="s">
        <v>6459</v>
      </c>
    </row>
    <row r="2321" spans="1:6" x14ac:dyDescent="0.25">
      <c r="A2321" s="242" t="s">
        <v>10445</v>
      </c>
      <c r="B2321" s="240" t="s">
        <v>5370</v>
      </c>
      <c r="C2321" s="240" t="s">
        <v>3782</v>
      </c>
      <c r="D2321" s="240" t="s">
        <v>10446</v>
      </c>
      <c r="E2321" s="239" t="str">
        <f t="shared" si="36"/>
        <v>42</v>
      </c>
      <c r="F2321" s="240" t="s">
        <v>6459</v>
      </c>
    </row>
    <row r="2322" spans="1:6" x14ac:dyDescent="0.25">
      <c r="A2322" s="242" t="s">
        <v>10447</v>
      </c>
      <c r="B2322" s="239" t="s">
        <v>5227</v>
      </c>
      <c r="C2322" s="239" t="s">
        <v>3782</v>
      </c>
      <c r="D2322" s="239" t="s">
        <v>10448</v>
      </c>
      <c r="E2322" s="239" t="str">
        <f t="shared" si="36"/>
        <v>42</v>
      </c>
      <c r="F2322" s="239" t="s">
        <v>6459</v>
      </c>
    </row>
    <row r="2323" spans="1:6" x14ac:dyDescent="0.25">
      <c r="A2323" s="242" t="s">
        <v>10449</v>
      </c>
      <c r="B2323" s="240" t="s">
        <v>4373</v>
      </c>
      <c r="C2323" s="240" t="s">
        <v>3782</v>
      </c>
      <c r="D2323" s="240" t="s">
        <v>10450</v>
      </c>
      <c r="E2323" s="239" t="str">
        <f t="shared" si="36"/>
        <v>42</v>
      </c>
      <c r="F2323" s="240" t="s">
        <v>6459</v>
      </c>
    </row>
    <row r="2324" spans="1:6" x14ac:dyDescent="0.25">
      <c r="A2324" s="242" t="s">
        <v>10451</v>
      </c>
      <c r="B2324" s="239" t="s">
        <v>3846</v>
      </c>
      <c r="C2324" s="239" t="s">
        <v>3786</v>
      </c>
      <c r="D2324" s="239" t="s">
        <v>10452</v>
      </c>
      <c r="E2324" s="239" t="str">
        <f t="shared" si="36"/>
        <v>44</v>
      </c>
      <c r="F2324" s="239" t="s">
        <v>6424</v>
      </c>
    </row>
    <row r="2325" spans="1:6" x14ac:dyDescent="0.25">
      <c r="A2325" s="242" t="s">
        <v>10453</v>
      </c>
      <c r="B2325" s="240" t="s">
        <v>3825</v>
      </c>
      <c r="C2325" s="240" t="s">
        <v>3786</v>
      </c>
      <c r="D2325" s="240" t="s">
        <v>10454</v>
      </c>
      <c r="E2325" s="239" t="str">
        <f t="shared" si="36"/>
        <v>44</v>
      </c>
      <c r="F2325" s="240" t="s">
        <v>6424</v>
      </c>
    </row>
    <row r="2326" spans="1:6" x14ac:dyDescent="0.25">
      <c r="A2326" s="242" t="s">
        <v>10455</v>
      </c>
      <c r="B2326" s="239" t="s">
        <v>3934</v>
      </c>
      <c r="C2326" s="239" t="s">
        <v>3786</v>
      </c>
      <c r="D2326" s="239" t="s">
        <v>10456</v>
      </c>
      <c r="E2326" s="239" t="str">
        <f t="shared" si="36"/>
        <v>44</v>
      </c>
      <c r="F2326" s="239" t="s">
        <v>6424</v>
      </c>
    </row>
    <row r="2327" spans="1:6" x14ac:dyDescent="0.25">
      <c r="A2327" s="242" t="s">
        <v>10457</v>
      </c>
      <c r="B2327" s="240" t="s">
        <v>3978</v>
      </c>
      <c r="C2327" s="240" t="s">
        <v>3786</v>
      </c>
      <c r="D2327" s="240" t="s">
        <v>10458</v>
      </c>
      <c r="E2327" s="239" t="str">
        <f t="shared" si="36"/>
        <v>44</v>
      </c>
      <c r="F2327" s="240" t="s">
        <v>6424</v>
      </c>
    </row>
    <row r="2328" spans="1:6" x14ac:dyDescent="0.25">
      <c r="A2328" s="242" t="s">
        <v>10459</v>
      </c>
      <c r="B2328" s="239" t="s">
        <v>4021</v>
      </c>
      <c r="C2328" s="239" t="s">
        <v>3786</v>
      </c>
      <c r="D2328" s="239" t="s">
        <v>10460</v>
      </c>
      <c r="E2328" s="239" t="str">
        <f t="shared" si="36"/>
        <v>44</v>
      </c>
      <c r="F2328" s="239" t="s">
        <v>6424</v>
      </c>
    </row>
    <row r="2329" spans="1:6" x14ac:dyDescent="0.25">
      <c r="A2329" s="242" t="s">
        <v>10461</v>
      </c>
      <c r="B2329" s="240" t="s">
        <v>3847</v>
      </c>
      <c r="C2329" s="240" t="s">
        <v>3788</v>
      </c>
      <c r="D2329" s="240" t="s">
        <v>10462</v>
      </c>
      <c r="E2329" s="239" t="str">
        <f t="shared" si="36"/>
        <v>45</v>
      </c>
      <c r="F2329" s="240" t="s">
        <v>5802</v>
      </c>
    </row>
    <row r="2330" spans="1:6" x14ac:dyDescent="0.25">
      <c r="A2330" s="242" t="s">
        <v>10463</v>
      </c>
      <c r="B2330" s="239" t="s">
        <v>3887</v>
      </c>
      <c r="C2330" s="239" t="s">
        <v>3788</v>
      </c>
      <c r="D2330" s="239" t="s">
        <v>10464</v>
      </c>
      <c r="E2330" s="239" t="str">
        <f t="shared" si="36"/>
        <v>45</v>
      </c>
      <c r="F2330" s="239" t="s">
        <v>5802</v>
      </c>
    </row>
    <row r="2331" spans="1:6" x14ac:dyDescent="0.25">
      <c r="A2331" s="242" t="s">
        <v>10465</v>
      </c>
      <c r="B2331" s="240" t="s">
        <v>3935</v>
      </c>
      <c r="C2331" s="240" t="s">
        <v>3788</v>
      </c>
      <c r="D2331" s="240" t="s">
        <v>10466</v>
      </c>
      <c r="E2331" s="239" t="str">
        <f t="shared" si="36"/>
        <v>45</v>
      </c>
      <c r="F2331" s="240" t="s">
        <v>5802</v>
      </c>
    </row>
    <row r="2332" spans="1:6" x14ac:dyDescent="0.25">
      <c r="A2332" s="242" t="s">
        <v>10467</v>
      </c>
      <c r="B2332" s="239" t="s">
        <v>3849</v>
      </c>
      <c r="C2332" s="239" t="s">
        <v>3788</v>
      </c>
      <c r="D2332" s="239" t="s">
        <v>10468</v>
      </c>
      <c r="E2332" s="239" t="str">
        <f t="shared" si="36"/>
        <v>45</v>
      </c>
      <c r="F2332" s="239" t="s">
        <v>5802</v>
      </c>
    </row>
    <row r="2333" spans="1:6" x14ac:dyDescent="0.25">
      <c r="A2333" s="242" t="s">
        <v>10469</v>
      </c>
      <c r="B2333" s="240" t="s">
        <v>4022</v>
      </c>
      <c r="C2333" s="240" t="s">
        <v>3788</v>
      </c>
      <c r="D2333" s="240" t="s">
        <v>10470</v>
      </c>
      <c r="E2333" s="239" t="str">
        <f t="shared" si="36"/>
        <v>45</v>
      </c>
      <c r="F2333" s="240" t="s">
        <v>5802</v>
      </c>
    </row>
    <row r="2334" spans="1:6" x14ac:dyDescent="0.25">
      <c r="A2334" s="242" t="s">
        <v>10471</v>
      </c>
      <c r="B2334" s="239" t="s">
        <v>4059</v>
      </c>
      <c r="C2334" s="239" t="s">
        <v>3788</v>
      </c>
      <c r="D2334" s="239" t="s">
        <v>10472</v>
      </c>
      <c r="E2334" s="239" t="str">
        <f t="shared" si="36"/>
        <v>45</v>
      </c>
      <c r="F2334" s="239" t="s">
        <v>5802</v>
      </c>
    </row>
    <row r="2335" spans="1:6" x14ac:dyDescent="0.25">
      <c r="A2335" s="242" t="s">
        <v>10473</v>
      </c>
      <c r="B2335" s="240" t="s">
        <v>4089</v>
      </c>
      <c r="C2335" s="240" t="s">
        <v>3788</v>
      </c>
      <c r="D2335" s="240" t="s">
        <v>10474</v>
      </c>
      <c r="E2335" s="239" t="str">
        <f t="shared" si="36"/>
        <v>45</v>
      </c>
      <c r="F2335" s="240" t="s">
        <v>5802</v>
      </c>
    </row>
    <row r="2336" spans="1:6" x14ac:dyDescent="0.25">
      <c r="A2336" s="242" t="s">
        <v>10475</v>
      </c>
      <c r="B2336" s="239" t="s">
        <v>3895</v>
      </c>
      <c r="C2336" s="239" t="s">
        <v>3788</v>
      </c>
      <c r="D2336" s="239" t="s">
        <v>10476</v>
      </c>
      <c r="E2336" s="239" t="str">
        <f t="shared" si="36"/>
        <v>45</v>
      </c>
      <c r="F2336" s="239" t="s">
        <v>5802</v>
      </c>
    </row>
    <row r="2337" spans="1:6" x14ac:dyDescent="0.25">
      <c r="A2337" s="242" t="s">
        <v>10477</v>
      </c>
      <c r="B2337" s="240" t="s">
        <v>4069</v>
      </c>
      <c r="C2337" s="240" t="s">
        <v>3788</v>
      </c>
      <c r="D2337" s="240" t="s">
        <v>10478</v>
      </c>
      <c r="E2337" s="239" t="str">
        <f t="shared" si="36"/>
        <v>45</v>
      </c>
      <c r="F2337" s="240" t="s">
        <v>5802</v>
      </c>
    </row>
    <row r="2338" spans="1:6" x14ac:dyDescent="0.25">
      <c r="A2338" s="242" t="s">
        <v>10479</v>
      </c>
      <c r="B2338" s="239" t="s">
        <v>4195</v>
      </c>
      <c r="C2338" s="239" t="s">
        <v>3788</v>
      </c>
      <c r="D2338" s="239" t="s">
        <v>10480</v>
      </c>
      <c r="E2338" s="239" t="str">
        <f t="shared" si="36"/>
        <v>45</v>
      </c>
      <c r="F2338" s="239" t="s">
        <v>5802</v>
      </c>
    </row>
    <row r="2339" spans="1:6" x14ac:dyDescent="0.25">
      <c r="A2339" s="242" t="s">
        <v>10481</v>
      </c>
      <c r="B2339" s="240" t="s">
        <v>4170</v>
      </c>
      <c r="C2339" s="240" t="s">
        <v>3788</v>
      </c>
      <c r="D2339" s="240" t="s">
        <v>10482</v>
      </c>
      <c r="E2339" s="239" t="str">
        <f t="shared" si="36"/>
        <v>45</v>
      </c>
      <c r="F2339" s="240" t="s">
        <v>5802</v>
      </c>
    </row>
    <row r="2340" spans="1:6" x14ac:dyDescent="0.25">
      <c r="A2340" s="242" t="s">
        <v>10483</v>
      </c>
      <c r="B2340" s="239" t="s">
        <v>4256</v>
      </c>
      <c r="C2340" s="239" t="s">
        <v>3788</v>
      </c>
      <c r="D2340" s="239" t="s">
        <v>10484</v>
      </c>
      <c r="E2340" s="239" t="str">
        <f t="shared" si="36"/>
        <v>45</v>
      </c>
      <c r="F2340" s="239" t="s">
        <v>5802</v>
      </c>
    </row>
    <row r="2341" spans="1:6" x14ac:dyDescent="0.25">
      <c r="A2341" s="242" t="s">
        <v>10485</v>
      </c>
      <c r="B2341" s="240" t="s">
        <v>4287</v>
      </c>
      <c r="C2341" s="240" t="s">
        <v>3788</v>
      </c>
      <c r="D2341" s="240" t="s">
        <v>10486</v>
      </c>
      <c r="E2341" s="239" t="str">
        <f t="shared" si="36"/>
        <v>45</v>
      </c>
      <c r="F2341" s="240" t="s">
        <v>5802</v>
      </c>
    </row>
    <row r="2342" spans="1:6" x14ac:dyDescent="0.25">
      <c r="A2342" s="242" t="s">
        <v>10487</v>
      </c>
      <c r="B2342" s="239" t="s">
        <v>4318</v>
      </c>
      <c r="C2342" s="239" t="s">
        <v>3788</v>
      </c>
      <c r="D2342" s="239" t="s">
        <v>10488</v>
      </c>
      <c r="E2342" s="239" t="str">
        <f t="shared" si="36"/>
        <v>45</v>
      </c>
      <c r="F2342" s="239" t="s">
        <v>5802</v>
      </c>
    </row>
    <row r="2343" spans="1:6" x14ac:dyDescent="0.25">
      <c r="A2343" s="242" t="s">
        <v>10489</v>
      </c>
      <c r="B2343" s="240" t="s">
        <v>4350</v>
      </c>
      <c r="C2343" s="240" t="s">
        <v>3788</v>
      </c>
      <c r="D2343" s="240" t="s">
        <v>10490</v>
      </c>
      <c r="E2343" s="239" t="str">
        <f t="shared" si="36"/>
        <v>45</v>
      </c>
      <c r="F2343" s="240" t="s">
        <v>5802</v>
      </c>
    </row>
    <row r="2344" spans="1:6" x14ac:dyDescent="0.25">
      <c r="A2344" s="242" t="s">
        <v>10491</v>
      </c>
      <c r="B2344" s="239" t="s">
        <v>4389</v>
      </c>
      <c r="C2344" s="239" t="s">
        <v>3788</v>
      </c>
      <c r="D2344" s="239" t="s">
        <v>10492</v>
      </c>
      <c r="E2344" s="239" t="str">
        <f t="shared" si="36"/>
        <v>45</v>
      </c>
      <c r="F2344" s="239" t="s">
        <v>5802</v>
      </c>
    </row>
    <row r="2345" spans="1:6" x14ac:dyDescent="0.25">
      <c r="A2345" s="242" t="s">
        <v>10493</v>
      </c>
      <c r="B2345" s="240" t="s">
        <v>4413</v>
      </c>
      <c r="C2345" s="240" t="s">
        <v>3788</v>
      </c>
      <c r="D2345" s="240" t="s">
        <v>10494</v>
      </c>
      <c r="E2345" s="239" t="str">
        <f t="shared" si="36"/>
        <v>45</v>
      </c>
      <c r="F2345" s="240" t="s">
        <v>5802</v>
      </c>
    </row>
    <row r="2346" spans="1:6" x14ac:dyDescent="0.25">
      <c r="A2346" s="242" t="s">
        <v>10495</v>
      </c>
      <c r="B2346" s="239" t="s">
        <v>4149</v>
      </c>
      <c r="C2346" s="239" t="s">
        <v>3788</v>
      </c>
      <c r="D2346" s="239" t="s">
        <v>10496</v>
      </c>
      <c r="E2346" s="239" t="str">
        <f t="shared" si="36"/>
        <v>45</v>
      </c>
      <c r="F2346" s="239" t="s">
        <v>5802</v>
      </c>
    </row>
    <row r="2347" spans="1:6" x14ac:dyDescent="0.25">
      <c r="A2347" s="242" t="s">
        <v>10497</v>
      </c>
      <c r="B2347" s="240" t="s">
        <v>4463</v>
      </c>
      <c r="C2347" s="240" t="s">
        <v>3788</v>
      </c>
      <c r="D2347" s="240" t="s">
        <v>10498</v>
      </c>
      <c r="E2347" s="239" t="str">
        <f t="shared" si="36"/>
        <v>45</v>
      </c>
      <c r="F2347" s="240" t="s">
        <v>5802</v>
      </c>
    </row>
    <row r="2348" spans="1:6" x14ac:dyDescent="0.25">
      <c r="A2348" s="242" t="s">
        <v>10499</v>
      </c>
      <c r="B2348" s="239" t="s">
        <v>4175</v>
      </c>
      <c r="C2348" s="239" t="s">
        <v>3788</v>
      </c>
      <c r="D2348" s="239" t="s">
        <v>10500</v>
      </c>
      <c r="E2348" s="239" t="str">
        <f t="shared" si="36"/>
        <v>45</v>
      </c>
      <c r="F2348" s="239" t="s">
        <v>5802</v>
      </c>
    </row>
    <row r="2349" spans="1:6" x14ac:dyDescent="0.25">
      <c r="A2349" s="242" t="s">
        <v>10501</v>
      </c>
      <c r="B2349" s="240" t="s">
        <v>4470</v>
      </c>
      <c r="C2349" s="240" t="s">
        <v>3788</v>
      </c>
      <c r="D2349" s="240" t="s">
        <v>10502</v>
      </c>
      <c r="E2349" s="239" t="str">
        <f t="shared" si="36"/>
        <v>45</v>
      </c>
      <c r="F2349" s="240" t="s">
        <v>5802</v>
      </c>
    </row>
    <row r="2350" spans="1:6" x14ac:dyDescent="0.25">
      <c r="A2350" s="242" t="s">
        <v>10503</v>
      </c>
      <c r="B2350" s="239" t="s">
        <v>4542</v>
      </c>
      <c r="C2350" s="239" t="s">
        <v>3788</v>
      </c>
      <c r="D2350" s="239" t="s">
        <v>10504</v>
      </c>
      <c r="E2350" s="239" t="str">
        <f t="shared" si="36"/>
        <v>45</v>
      </c>
      <c r="F2350" s="239" t="s">
        <v>5802</v>
      </c>
    </row>
    <row r="2351" spans="1:6" x14ac:dyDescent="0.25">
      <c r="A2351" s="242" t="s">
        <v>10505</v>
      </c>
      <c r="B2351" s="240" t="s">
        <v>4567</v>
      </c>
      <c r="C2351" s="240" t="s">
        <v>3788</v>
      </c>
      <c r="D2351" s="240" t="s">
        <v>10506</v>
      </c>
      <c r="E2351" s="239" t="str">
        <f t="shared" si="36"/>
        <v>45</v>
      </c>
      <c r="F2351" s="240" t="s">
        <v>5802</v>
      </c>
    </row>
    <row r="2352" spans="1:6" x14ac:dyDescent="0.25">
      <c r="A2352" s="242" t="s">
        <v>10507</v>
      </c>
      <c r="B2352" s="239" t="s">
        <v>4591</v>
      </c>
      <c r="C2352" s="239" t="s">
        <v>3788</v>
      </c>
      <c r="D2352" s="239" t="s">
        <v>10508</v>
      </c>
      <c r="E2352" s="239" t="str">
        <f t="shared" si="36"/>
        <v>45</v>
      </c>
      <c r="F2352" s="239" t="s">
        <v>5802</v>
      </c>
    </row>
    <row r="2353" spans="1:6" x14ac:dyDescent="0.25">
      <c r="A2353" s="242" t="s">
        <v>10509</v>
      </c>
      <c r="B2353" s="240" t="s">
        <v>4613</v>
      </c>
      <c r="C2353" s="240" t="s">
        <v>3788</v>
      </c>
      <c r="D2353" s="240" t="s">
        <v>10510</v>
      </c>
      <c r="E2353" s="239" t="str">
        <f t="shared" si="36"/>
        <v>45</v>
      </c>
      <c r="F2353" s="240" t="s">
        <v>5802</v>
      </c>
    </row>
    <row r="2354" spans="1:6" x14ac:dyDescent="0.25">
      <c r="A2354" s="242" t="s">
        <v>10511</v>
      </c>
      <c r="B2354" s="239" t="s">
        <v>4636</v>
      </c>
      <c r="C2354" s="239" t="s">
        <v>3788</v>
      </c>
      <c r="D2354" s="239" t="s">
        <v>10512</v>
      </c>
      <c r="E2354" s="239" t="str">
        <f t="shared" si="36"/>
        <v>45</v>
      </c>
      <c r="F2354" s="239" t="s">
        <v>5802</v>
      </c>
    </row>
    <row r="2355" spans="1:6" x14ac:dyDescent="0.25">
      <c r="A2355" s="242" t="s">
        <v>10513</v>
      </c>
      <c r="B2355" s="240" t="s">
        <v>4663</v>
      </c>
      <c r="C2355" s="240" t="s">
        <v>3788</v>
      </c>
      <c r="D2355" s="240" t="s">
        <v>10514</v>
      </c>
      <c r="E2355" s="239" t="str">
        <f t="shared" si="36"/>
        <v>45</v>
      </c>
      <c r="F2355" s="240" t="s">
        <v>5802</v>
      </c>
    </row>
    <row r="2356" spans="1:6" x14ac:dyDescent="0.25">
      <c r="A2356" s="242" t="s">
        <v>10515</v>
      </c>
      <c r="B2356" s="239" t="s">
        <v>4687</v>
      </c>
      <c r="C2356" s="239" t="s">
        <v>3788</v>
      </c>
      <c r="D2356" s="239" t="s">
        <v>10516</v>
      </c>
      <c r="E2356" s="239" t="str">
        <f t="shared" si="36"/>
        <v>45</v>
      </c>
      <c r="F2356" s="239" t="s">
        <v>5802</v>
      </c>
    </row>
    <row r="2357" spans="1:6" x14ac:dyDescent="0.25">
      <c r="A2357" s="242" t="s">
        <v>10517</v>
      </c>
      <c r="B2357" s="240" t="s">
        <v>4707</v>
      </c>
      <c r="C2357" s="240" t="s">
        <v>3788</v>
      </c>
      <c r="D2357" s="240" t="s">
        <v>10518</v>
      </c>
      <c r="E2357" s="239" t="str">
        <f t="shared" si="36"/>
        <v>45</v>
      </c>
      <c r="F2357" s="240" t="s">
        <v>5802</v>
      </c>
    </row>
    <row r="2358" spans="1:6" x14ac:dyDescent="0.25">
      <c r="A2358" s="242" t="s">
        <v>10519</v>
      </c>
      <c r="B2358" s="239" t="s">
        <v>4730</v>
      </c>
      <c r="C2358" s="239" t="s">
        <v>3788</v>
      </c>
      <c r="D2358" s="239" t="s">
        <v>10520</v>
      </c>
      <c r="E2358" s="239" t="str">
        <f t="shared" si="36"/>
        <v>45</v>
      </c>
      <c r="F2358" s="239" t="s">
        <v>5802</v>
      </c>
    </row>
    <row r="2359" spans="1:6" x14ac:dyDescent="0.25">
      <c r="A2359" s="242" t="s">
        <v>10521</v>
      </c>
      <c r="B2359" s="240" t="s">
        <v>4752</v>
      </c>
      <c r="C2359" s="240" t="s">
        <v>3788</v>
      </c>
      <c r="D2359" s="240" t="s">
        <v>10522</v>
      </c>
      <c r="E2359" s="239" t="str">
        <f t="shared" si="36"/>
        <v>45</v>
      </c>
      <c r="F2359" s="240" t="s">
        <v>5802</v>
      </c>
    </row>
    <row r="2360" spans="1:6" x14ac:dyDescent="0.25">
      <c r="A2360" s="242" t="s">
        <v>10523</v>
      </c>
      <c r="B2360" s="239" t="s">
        <v>4775</v>
      </c>
      <c r="C2360" s="239" t="s">
        <v>3788</v>
      </c>
      <c r="D2360" s="239" t="s">
        <v>10524</v>
      </c>
      <c r="E2360" s="239" t="str">
        <f t="shared" si="36"/>
        <v>45</v>
      </c>
      <c r="F2360" s="239" t="s">
        <v>5802</v>
      </c>
    </row>
    <row r="2361" spans="1:6" x14ac:dyDescent="0.25">
      <c r="A2361" s="242" t="s">
        <v>10525</v>
      </c>
      <c r="B2361" s="240" t="s">
        <v>4803</v>
      </c>
      <c r="C2361" s="240" t="s">
        <v>3788</v>
      </c>
      <c r="D2361" s="240" t="s">
        <v>10526</v>
      </c>
      <c r="E2361" s="239" t="str">
        <f t="shared" si="36"/>
        <v>45</v>
      </c>
      <c r="F2361" s="240" t="s">
        <v>5802</v>
      </c>
    </row>
    <row r="2362" spans="1:6" x14ac:dyDescent="0.25">
      <c r="A2362" s="242" t="s">
        <v>10527</v>
      </c>
      <c r="B2362" s="239" t="s">
        <v>4589</v>
      </c>
      <c r="C2362" s="239" t="s">
        <v>3788</v>
      </c>
      <c r="D2362" s="239" t="s">
        <v>10528</v>
      </c>
      <c r="E2362" s="239" t="str">
        <f t="shared" si="36"/>
        <v>45</v>
      </c>
      <c r="F2362" s="239" t="s">
        <v>5802</v>
      </c>
    </row>
    <row r="2363" spans="1:6" x14ac:dyDescent="0.25">
      <c r="A2363" s="242" t="s">
        <v>10529</v>
      </c>
      <c r="B2363" s="240" t="s">
        <v>4842</v>
      </c>
      <c r="C2363" s="240" t="s">
        <v>3788</v>
      </c>
      <c r="D2363" s="240" t="s">
        <v>10530</v>
      </c>
      <c r="E2363" s="239" t="str">
        <f t="shared" si="36"/>
        <v>45</v>
      </c>
      <c r="F2363" s="240" t="s">
        <v>5802</v>
      </c>
    </row>
    <row r="2364" spans="1:6" x14ac:dyDescent="0.25">
      <c r="A2364" s="242" t="s">
        <v>10531</v>
      </c>
      <c r="B2364" s="239" t="s">
        <v>4861</v>
      </c>
      <c r="C2364" s="239" t="s">
        <v>3788</v>
      </c>
      <c r="D2364" s="239" t="s">
        <v>10532</v>
      </c>
      <c r="E2364" s="239" t="str">
        <f t="shared" si="36"/>
        <v>45</v>
      </c>
      <c r="F2364" s="239" t="s">
        <v>5802</v>
      </c>
    </row>
    <row r="2365" spans="1:6" x14ac:dyDescent="0.25">
      <c r="A2365" s="242" t="s">
        <v>10533</v>
      </c>
      <c r="B2365" s="240" t="s">
        <v>4883</v>
      </c>
      <c r="C2365" s="240" t="s">
        <v>3788</v>
      </c>
      <c r="D2365" s="240" t="s">
        <v>10534</v>
      </c>
      <c r="E2365" s="239" t="str">
        <f t="shared" si="36"/>
        <v>45</v>
      </c>
      <c r="F2365" s="240" t="s">
        <v>5802</v>
      </c>
    </row>
    <row r="2366" spans="1:6" x14ac:dyDescent="0.25">
      <c r="A2366" s="242" t="s">
        <v>10535</v>
      </c>
      <c r="B2366" s="239" t="s">
        <v>4902</v>
      </c>
      <c r="C2366" s="239" t="s">
        <v>3788</v>
      </c>
      <c r="D2366" s="239" t="s">
        <v>10536</v>
      </c>
      <c r="E2366" s="239" t="str">
        <f t="shared" si="36"/>
        <v>45</v>
      </c>
      <c r="F2366" s="239" t="s">
        <v>5802</v>
      </c>
    </row>
    <row r="2367" spans="1:6" x14ac:dyDescent="0.25">
      <c r="A2367" s="242" t="s">
        <v>10537</v>
      </c>
      <c r="B2367" s="240" t="s">
        <v>4923</v>
      </c>
      <c r="C2367" s="240" t="s">
        <v>3788</v>
      </c>
      <c r="D2367" s="240" t="s">
        <v>10538</v>
      </c>
      <c r="E2367" s="239" t="str">
        <f t="shared" si="36"/>
        <v>45</v>
      </c>
      <c r="F2367" s="240" t="s">
        <v>5802</v>
      </c>
    </row>
    <row r="2368" spans="1:6" x14ac:dyDescent="0.25">
      <c r="A2368" s="242" t="s">
        <v>10539</v>
      </c>
      <c r="B2368" s="239" t="s">
        <v>4920</v>
      </c>
      <c r="C2368" s="239" t="s">
        <v>3788</v>
      </c>
      <c r="D2368" s="239" t="s">
        <v>10540</v>
      </c>
      <c r="E2368" s="239" t="str">
        <f t="shared" si="36"/>
        <v>45</v>
      </c>
      <c r="F2368" s="239" t="s">
        <v>5802</v>
      </c>
    </row>
    <row r="2369" spans="1:6" x14ac:dyDescent="0.25">
      <c r="A2369" s="242" t="s">
        <v>10541</v>
      </c>
      <c r="B2369" s="240" t="s">
        <v>4958</v>
      </c>
      <c r="C2369" s="240" t="s">
        <v>3788</v>
      </c>
      <c r="D2369" s="240" t="s">
        <v>10542</v>
      </c>
      <c r="E2369" s="239" t="str">
        <f t="shared" si="36"/>
        <v>45</v>
      </c>
      <c r="F2369" s="240" t="s">
        <v>5802</v>
      </c>
    </row>
    <row r="2370" spans="1:6" x14ac:dyDescent="0.25">
      <c r="A2370" s="242" t="s">
        <v>10543</v>
      </c>
      <c r="B2370" s="239" t="s">
        <v>4979</v>
      </c>
      <c r="C2370" s="239" t="s">
        <v>3788</v>
      </c>
      <c r="D2370" s="239" t="s">
        <v>10544</v>
      </c>
      <c r="E2370" s="239" t="str">
        <f t="shared" si="36"/>
        <v>45</v>
      </c>
      <c r="F2370" s="239" t="s">
        <v>5802</v>
      </c>
    </row>
    <row r="2371" spans="1:6" x14ac:dyDescent="0.25">
      <c r="A2371" s="242" t="s">
        <v>10545</v>
      </c>
      <c r="B2371" s="240" t="s">
        <v>5001</v>
      </c>
      <c r="C2371" s="240" t="s">
        <v>3788</v>
      </c>
      <c r="D2371" s="240" t="s">
        <v>10546</v>
      </c>
      <c r="E2371" s="239" t="str">
        <f t="shared" si="36"/>
        <v>45</v>
      </c>
      <c r="F2371" s="240" t="s">
        <v>5802</v>
      </c>
    </row>
    <row r="2372" spans="1:6" x14ac:dyDescent="0.25">
      <c r="A2372" s="242" t="s">
        <v>10547</v>
      </c>
      <c r="B2372" s="239" t="s">
        <v>4487</v>
      </c>
      <c r="C2372" s="239" t="s">
        <v>3788</v>
      </c>
      <c r="D2372" s="239" t="s">
        <v>10548</v>
      </c>
      <c r="E2372" s="239" t="str">
        <f t="shared" si="36"/>
        <v>45</v>
      </c>
      <c r="F2372" s="239" t="s">
        <v>5802</v>
      </c>
    </row>
    <row r="2373" spans="1:6" x14ac:dyDescent="0.25">
      <c r="A2373" s="242" t="s">
        <v>10549</v>
      </c>
      <c r="B2373" s="240" t="s">
        <v>5035</v>
      </c>
      <c r="C2373" s="240" t="s">
        <v>3788</v>
      </c>
      <c r="D2373" s="240" t="s">
        <v>10550</v>
      </c>
      <c r="E2373" s="239" t="str">
        <f t="shared" si="36"/>
        <v>45</v>
      </c>
      <c r="F2373" s="240" t="s">
        <v>5802</v>
      </c>
    </row>
    <row r="2374" spans="1:6" x14ac:dyDescent="0.25">
      <c r="A2374" s="242" t="s">
        <v>10551</v>
      </c>
      <c r="B2374" s="239" t="s">
        <v>4373</v>
      </c>
      <c r="C2374" s="239" t="s">
        <v>3788</v>
      </c>
      <c r="D2374" s="239" t="s">
        <v>10552</v>
      </c>
      <c r="E2374" s="239" t="str">
        <f t="shared" si="36"/>
        <v>45</v>
      </c>
      <c r="F2374" s="239" t="s">
        <v>5802</v>
      </c>
    </row>
    <row r="2375" spans="1:6" x14ac:dyDescent="0.25">
      <c r="A2375" s="242" t="s">
        <v>10553</v>
      </c>
      <c r="B2375" s="240" t="s">
        <v>3848</v>
      </c>
      <c r="C2375" s="240" t="s">
        <v>3790</v>
      </c>
      <c r="D2375" s="240" t="s">
        <v>10554</v>
      </c>
      <c r="E2375" s="239" t="str">
        <f t="shared" si="36"/>
        <v>46</v>
      </c>
      <c r="F2375" s="240" t="s">
        <v>6296</v>
      </c>
    </row>
    <row r="2376" spans="1:6" x14ac:dyDescent="0.25">
      <c r="A2376" s="242" t="s">
        <v>10555</v>
      </c>
      <c r="B2376" s="239" t="s">
        <v>3888</v>
      </c>
      <c r="C2376" s="239" t="s">
        <v>3790</v>
      </c>
      <c r="D2376" s="239" t="s">
        <v>10556</v>
      </c>
      <c r="E2376" s="239" t="str">
        <f t="shared" si="36"/>
        <v>46</v>
      </c>
      <c r="F2376" s="239" t="s">
        <v>6296</v>
      </c>
    </row>
    <row r="2377" spans="1:6" x14ac:dyDescent="0.25">
      <c r="A2377" s="242" t="s">
        <v>10557</v>
      </c>
      <c r="B2377" s="240" t="s">
        <v>3936</v>
      </c>
      <c r="C2377" s="240" t="s">
        <v>3790</v>
      </c>
      <c r="D2377" s="240" t="s">
        <v>10558</v>
      </c>
      <c r="E2377" s="239" t="str">
        <f t="shared" si="36"/>
        <v>46</v>
      </c>
      <c r="F2377" s="240" t="s">
        <v>6296</v>
      </c>
    </row>
    <row r="2378" spans="1:6" x14ac:dyDescent="0.25">
      <c r="A2378" s="242" t="s">
        <v>10559</v>
      </c>
      <c r="B2378" s="239" t="s">
        <v>3979</v>
      </c>
      <c r="C2378" s="239" t="s">
        <v>3790</v>
      </c>
      <c r="D2378" s="239" t="s">
        <v>10560</v>
      </c>
      <c r="E2378" s="239" t="str">
        <f t="shared" si="36"/>
        <v>46</v>
      </c>
      <c r="F2378" s="239" t="s">
        <v>6296</v>
      </c>
    </row>
    <row r="2379" spans="1:6" x14ac:dyDescent="0.25">
      <c r="A2379" s="242" t="s">
        <v>10561</v>
      </c>
      <c r="B2379" s="240" t="s">
        <v>4023</v>
      </c>
      <c r="C2379" s="240" t="s">
        <v>3790</v>
      </c>
      <c r="D2379" s="240" t="s">
        <v>10562</v>
      </c>
      <c r="E2379" s="239" t="str">
        <f t="shared" si="36"/>
        <v>46</v>
      </c>
      <c r="F2379" s="240" t="s">
        <v>6296</v>
      </c>
    </row>
    <row r="2380" spans="1:6" x14ac:dyDescent="0.25">
      <c r="A2380" s="242" t="s">
        <v>10563</v>
      </c>
      <c r="B2380" s="239" t="s">
        <v>4000</v>
      </c>
      <c r="C2380" s="239" t="s">
        <v>3790</v>
      </c>
      <c r="D2380" s="239" t="s">
        <v>10564</v>
      </c>
      <c r="E2380" s="239" t="str">
        <f t="shared" ref="E2380:E2443" si="37">LEFT(A2380, 2)</f>
        <v>46</v>
      </c>
      <c r="F2380" s="239" t="s">
        <v>6296</v>
      </c>
    </row>
    <row r="2381" spans="1:6" x14ac:dyDescent="0.25">
      <c r="A2381" s="242" t="s">
        <v>10565</v>
      </c>
      <c r="B2381" s="240" t="s">
        <v>4094</v>
      </c>
      <c r="C2381" s="240" t="s">
        <v>3790</v>
      </c>
      <c r="D2381" s="240" t="s">
        <v>10566</v>
      </c>
      <c r="E2381" s="239" t="str">
        <f t="shared" si="37"/>
        <v>46</v>
      </c>
      <c r="F2381" s="240" t="s">
        <v>6296</v>
      </c>
    </row>
    <row r="2382" spans="1:6" x14ac:dyDescent="0.25">
      <c r="A2382" s="242" t="s">
        <v>10567</v>
      </c>
      <c r="B2382" s="239" t="s">
        <v>4063</v>
      </c>
      <c r="C2382" s="239" t="s">
        <v>3790</v>
      </c>
      <c r="D2382" s="239" t="s">
        <v>10568</v>
      </c>
      <c r="E2382" s="239" t="str">
        <f t="shared" si="37"/>
        <v>46</v>
      </c>
      <c r="F2382" s="239" t="s">
        <v>6296</v>
      </c>
    </row>
    <row r="2383" spans="1:6" x14ac:dyDescent="0.25">
      <c r="A2383" s="242" t="s">
        <v>10569</v>
      </c>
      <c r="B2383" s="240" t="s">
        <v>3950</v>
      </c>
      <c r="C2383" s="240" t="s">
        <v>3790</v>
      </c>
      <c r="D2383" s="240" t="s">
        <v>10570</v>
      </c>
      <c r="E2383" s="239" t="str">
        <f t="shared" si="37"/>
        <v>46</v>
      </c>
      <c r="F2383" s="240" t="s">
        <v>6296</v>
      </c>
    </row>
    <row r="2384" spans="1:6" x14ac:dyDescent="0.25">
      <c r="A2384" s="242" t="s">
        <v>10571</v>
      </c>
      <c r="B2384" s="239" t="s">
        <v>3942</v>
      </c>
      <c r="C2384" s="239" t="s">
        <v>3790</v>
      </c>
      <c r="D2384" s="239" t="s">
        <v>10572</v>
      </c>
      <c r="E2384" s="239" t="str">
        <f t="shared" si="37"/>
        <v>46</v>
      </c>
      <c r="F2384" s="239" t="s">
        <v>6296</v>
      </c>
    </row>
    <row r="2385" spans="1:6" x14ac:dyDescent="0.25">
      <c r="A2385" s="242" t="s">
        <v>10573</v>
      </c>
      <c r="B2385" s="240" t="s">
        <v>4228</v>
      </c>
      <c r="C2385" s="240" t="s">
        <v>3790</v>
      </c>
      <c r="D2385" s="240" t="s">
        <v>10574</v>
      </c>
      <c r="E2385" s="239" t="str">
        <f t="shared" si="37"/>
        <v>46</v>
      </c>
      <c r="F2385" s="240" t="s">
        <v>6296</v>
      </c>
    </row>
    <row r="2386" spans="1:6" x14ac:dyDescent="0.25">
      <c r="A2386" s="242" t="s">
        <v>10575</v>
      </c>
      <c r="B2386" s="239" t="s">
        <v>3879</v>
      </c>
      <c r="C2386" s="239" t="s">
        <v>3790</v>
      </c>
      <c r="D2386" s="239" t="s">
        <v>10576</v>
      </c>
      <c r="E2386" s="239" t="str">
        <f t="shared" si="37"/>
        <v>46</v>
      </c>
      <c r="F2386" s="239" t="s">
        <v>6296</v>
      </c>
    </row>
    <row r="2387" spans="1:6" x14ac:dyDescent="0.25">
      <c r="A2387" s="242" t="s">
        <v>10577</v>
      </c>
      <c r="B2387" s="240" t="s">
        <v>4130</v>
      </c>
      <c r="C2387" s="240" t="s">
        <v>3790</v>
      </c>
      <c r="D2387" s="240" t="s">
        <v>10578</v>
      </c>
      <c r="E2387" s="239" t="str">
        <f t="shared" si="37"/>
        <v>46</v>
      </c>
      <c r="F2387" s="240" t="s">
        <v>6296</v>
      </c>
    </row>
    <row r="2388" spans="1:6" x14ac:dyDescent="0.25">
      <c r="A2388" s="242" t="s">
        <v>10579</v>
      </c>
      <c r="B2388" s="239" t="s">
        <v>4319</v>
      </c>
      <c r="C2388" s="239" t="s">
        <v>3790</v>
      </c>
      <c r="D2388" s="239" t="s">
        <v>10580</v>
      </c>
      <c r="E2388" s="239" t="str">
        <f t="shared" si="37"/>
        <v>46</v>
      </c>
      <c r="F2388" s="239" t="s">
        <v>6296</v>
      </c>
    </row>
    <row r="2389" spans="1:6" x14ac:dyDescent="0.25">
      <c r="A2389" s="242" t="s">
        <v>10581</v>
      </c>
      <c r="B2389" s="240" t="s">
        <v>4351</v>
      </c>
      <c r="C2389" s="240" t="s">
        <v>3790</v>
      </c>
      <c r="D2389" s="240" t="s">
        <v>10582</v>
      </c>
      <c r="E2389" s="239" t="str">
        <f t="shared" si="37"/>
        <v>46</v>
      </c>
      <c r="F2389" s="240" t="s">
        <v>6296</v>
      </c>
    </row>
    <row r="2390" spans="1:6" x14ac:dyDescent="0.25">
      <c r="A2390" s="242" t="s">
        <v>10583</v>
      </c>
      <c r="B2390" s="239" t="s">
        <v>4154</v>
      </c>
      <c r="C2390" s="239" t="s">
        <v>3790</v>
      </c>
      <c r="D2390" s="239" t="s">
        <v>10584</v>
      </c>
      <c r="E2390" s="239" t="str">
        <f t="shared" si="37"/>
        <v>46</v>
      </c>
      <c r="F2390" s="239" t="s">
        <v>6296</v>
      </c>
    </row>
    <row r="2391" spans="1:6" x14ac:dyDescent="0.25">
      <c r="A2391" s="242" t="s">
        <v>10585</v>
      </c>
      <c r="B2391" s="240" t="s">
        <v>4414</v>
      </c>
      <c r="C2391" s="240" t="s">
        <v>3790</v>
      </c>
      <c r="D2391" s="240" t="s">
        <v>10586</v>
      </c>
      <c r="E2391" s="239" t="str">
        <f t="shared" si="37"/>
        <v>46</v>
      </c>
      <c r="F2391" s="240" t="s">
        <v>6296</v>
      </c>
    </row>
    <row r="2392" spans="1:6" x14ac:dyDescent="0.25">
      <c r="A2392" s="242" t="s">
        <v>10587</v>
      </c>
      <c r="B2392" s="239" t="s">
        <v>4443</v>
      </c>
      <c r="C2392" s="239" t="s">
        <v>3790</v>
      </c>
      <c r="D2392" s="239" t="s">
        <v>10588</v>
      </c>
      <c r="E2392" s="239" t="str">
        <f t="shared" si="37"/>
        <v>46</v>
      </c>
      <c r="F2392" s="239" t="s">
        <v>6296</v>
      </c>
    </row>
    <row r="2393" spans="1:6" x14ac:dyDescent="0.25">
      <c r="A2393" s="242" t="s">
        <v>10589</v>
      </c>
      <c r="B2393" s="240" t="s">
        <v>4464</v>
      </c>
      <c r="C2393" s="240" t="s">
        <v>3790</v>
      </c>
      <c r="D2393" s="240" t="s">
        <v>10590</v>
      </c>
      <c r="E2393" s="239" t="str">
        <f t="shared" si="37"/>
        <v>46</v>
      </c>
      <c r="F2393" s="240" t="s">
        <v>6296</v>
      </c>
    </row>
    <row r="2394" spans="1:6" x14ac:dyDescent="0.25">
      <c r="A2394" s="242" t="s">
        <v>10591</v>
      </c>
      <c r="B2394" s="239" t="s">
        <v>4493</v>
      </c>
      <c r="C2394" s="239" t="s">
        <v>3790</v>
      </c>
      <c r="D2394" s="239" t="s">
        <v>10592</v>
      </c>
      <c r="E2394" s="239" t="str">
        <f t="shared" si="37"/>
        <v>46</v>
      </c>
      <c r="F2394" s="239" t="s">
        <v>6296</v>
      </c>
    </row>
    <row r="2395" spans="1:6" x14ac:dyDescent="0.25">
      <c r="A2395" s="242" t="s">
        <v>10593</v>
      </c>
      <c r="B2395" s="240" t="s">
        <v>3924</v>
      </c>
      <c r="C2395" s="240" t="s">
        <v>3790</v>
      </c>
      <c r="D2395" s="240" t="s">
        <v>10594</v>
      </c>
      <c r="E2395" s="239" t="str">
        <f t="shared" si="37"/>
        <v>46</v>
      </c>
      <c r="F2395" s="240" t="s">
        <v>6296</v>
      </c>
    </row>
    <row r="2396" spans="1:6" x14ac:dyDescent="0.25">
      <c r="A2396" s="242" t="s">
        <v>10595</v>
      </c>
      <c r="B2396" s="239" t="s">
        <v>4543</v>
      </c>
      <c r="C2396" s="239" t="s">
        <v>3790</v>
      </c>
      <c r="D2396" s="239" t="s">
        <v>10596</v>
      </c>
      <c r="E2396" s="239" t="str">
        <f t="shared" si="37"/>
        <v>46</v>
      </c>
      <c r="F2396" s="239" t="s">
        <v>6296</v>
      </c>
    </row>
    <row r="2397" spans="1:6" x14ac:dyDescent="0.25">
      <c r="A2397" s="242" t="s">
        <v>10597</v>
      </c>
      <c r="B2397" s="240" t="s">
        <v>4568</v>
      </c>
      <c r="C2397" s="240" t="s">
        <v>3790</v>
      </c>
      <c r="D2397" s="240" t="s">
        <v>10598</v>
      </c>
      <c r="E2397" s="239" t="str">
        <f t="shared" si="37"/>
        <v>46</v>
      </c>
      <c r="F2397" s="240" t="s">
        <v>6296</v>
      </c>
    </row>
    <row r="2398" spans="1:6" x14ac:dyDescent="0.25">
      <c r="A2398" s="242" t="s">
        <v>10599</v>
      </c>
      <c r="B2398" s="239" t="s">
        <v>4592</v>
      </c>
      <c r="C2398" s="239" t="s">
        <v>3790</v>
      </c>
      <c r="D2398" s="239" t="s">
        <v>10600</v>
      </c>
      <c r="E2398" s="239" t="str">
        <f t="shared" si="37"/>
        <v>46</v>
      </c>
      <c r="F2398" s="239" t="s">
        <v>6296</v>
      </c>
    </row>
    <row r="2399" spans="1:6" x14ac:dyDescent="0.25">
      <c r="A2399" s="242" t="s">
        <v>10601</v>
      </c>
      <c r="B2399" s="240" t="s">
        <v>4191</v>
      </c>
      <c r="C2399" s="240" t="s">
        <v>3790</v>
      </c>
      <c r="D2399" s="240" t="s">
        <v>10602</v>
      </c>
      <c r="E2399" s="239" t="str">
        <f t="shared" si="37"/>
        <v>46</v>
      </c>
      <c r="F2399" s="240" t="s">
        <v>6296</v>
      </c>
    </row>
    <row r="2400" spans="1:6" x14ac:dyDescent="0.25">
      <c r="A2400" s="242" t="s">
        <v>10603</v>
      </c>
      <c r="B2400" s="239" t="s">
        <v>4637</v>
      </c>
      <c r="C2400" s="239" t="s">
        <v>3790</v>
      </c>
      <c r="D2400" s="239" t="s">
        <v>10604</v>
      </c>
      <c r="E2400" s="239" t="str">
        <f t="shared" si="37"/>
        <v>46</v>
      </c>
      <c r="F2400" s="239" t="s">
        <v>6296</v>
      </c>
    </row>
    <row r="2401" spans="1:6" x14ac:dyDescent="0.25">
      <c r="A2401" s="242" t="s">
        <v>10605</v>
      </c>
      <c r="B2401" s="240" t="s">
        <v>4664</v>
      </c>
      <c r="C2401" s="240" t="s">
        <v>3790</v>
      </c>
      <c r="D2401" s="240" t="s">
        <v>10606</v>
      </c>
      <c r="E2401" s="239" t="str">
        <f t="shared" si="37"/>
        <v>46</v>
      </c>
      <c r="F2401" s="240" t="s">
        <v>6296</v>
      </c>
    </row>
    <row r="2402" spans="1:6" x14ac:dyDescent="0.25">
      <c r="A2402" s="242" t="s">
        <v>10607</v>
      </c>
      <c r="B2402" s="239" t="s">
        <v>4688</v>
      </c>
      <c r="C2402" s="239" t="s">
        <v>3790</v>
      </c>
      <c r="D2402" s="239" t="s">
        <v>10608</v>
      </c>
      <c r="E2402" s="239" t="str">
        <f t="shared" si="37"/>
        <v>46</v>
      </c>
      <c r="F2402" s="239" t="s">
        <v>6296</v>
      </c>
    </row>
    <row r="2403" spans="1:6" x14ac:dyDescent="0.25">
      <c r="A2403" s="242" t="s">
        <v>10609</v>
      </c>
      <c r="B2403" s="240" t="s">
        <v>4708</v>
      </c>
      <c r="C2403" s="240" t="s">
        <v>3790</v>
      </c>
      <c r="D2403" s="240" t="s">
        <v>10610</v>
      </c>
      <c r="E2403" s="239" t="str">
        <f t="shared" si="37"/>
        <v>46</v>
      </c>
      <c r="F2403" s="240" t="s">
        <v>6296</v>
      </c>
    </row>
    <row r="2404" spans="1:6" x14ac:dyDescent="0.25">
      <c r="A2404" s="242" t="s">
        <v>10611</v>
      </c>
      <c r="B2404" s="239" t="s">
        <v>4731</v>
      </c>
      <c r="C2404" s="239" t="s">
        <v>3790</v>
      </c>
      <c r="D2404" s="239" t="s">
        <v>10612</v>
      </c>
      <c r="E2404" s="239" t="str">
        <f t="shared" si="37"/>
        <v>46</v>
      </c>
      <c r="F2404" s="239" t="s">
        <v>6296</v>
      </c>
    </row>
    <row r="2405" spans="1:6" x14ac:dyDescent="0.25">
      <c r="A2405" s="242" t="s">
        <v>10613</v>
      </c>
      <c r="B2405" s="240" t="s">
        <v>4252</v>
      </c>
      <c r="C2405" s="240" t="s">
        <v>3790</v>
      </c>
      <c r="D2405" s="240" t="s">
        <v>10614</v>
      </c>
      <c r="E2405" s="239" t="str">
        <f t="shared" si="37"/>
        <v>46</v>
      </c>
      <c r="F2405" s="240" t="s">
        <v>6296</v>
      </c>
    </row>
    <row r="2406" spans="1:6" x14ac:dyDescent="0.25">
      <c r="A2406" s="242" t="s">
        <v>10615</v>
      </c>
      <c r="B2406" s="239" t="s">
        <v>4772</v>
      </c>
      <c r="C2406" s="239" t="s">
        <v>3790</v>
      </c>
      <c r="D2406" s="239" t="s">
        <v>10616</v>
      </c>
      <c r="E2406" s="239" t="str">
        <f t="shared" si="37"/>
        <v>46</v>
      </c>
      <c r="F2406" s="239" t="s">
        <v>6296</v>
      </c>
    </row>
    <row r="2407" spans="1:6" x14ac:dyDescent="0.25">
      <c r="A2407" s="242" t="s">
        <v>10617</v>
      </c>
      <c r="B2407" s="240" t="s">
        <v>4804</v>
      </c>
      <c r="C2407" s="240" t="s">
        <v>3790</v>
      </c>
      <c r="D2407" s="240" t="s">
        <v>10618</v>
      </c>
      <c r="E2407" s="239" t="str">
        <f t="shared" si="37"/>
        <v>46</v>
      </c>
      <c r="F2407" s="240" t="s">
        <v>6296</v>
      </c>
    </row>
    <row r="2408" spans="1:6" x14ac:dyDescent="0.25">
      <c r="A2408" s="242" t="s">
        <v>10619</v>
      </c>
      <c r="B2408" s="239" t="s">
        <v>4819</v>
      </c>
      <c r="C2408" s="239" t="s">
        <v>3790</v>
      </c>
      <c r="D2408" s="239" t="s">
        <v>10620</v>
      </c>
      <c r="E2408" s="239" t="str">
        <f t="shared" si="37"/>
        <v>46</v>
      </c>
      <c r="F2408" s="239" t="s">
        <v>6296</v>
      </c>
    </row>
    <row r="2409" spans="1:6" x14ac:dyDescent="0.25">
      <c r="A2409" s="242" t="s">
        <v>10621</v>
      </c>
      <c r="B2409" s="240" t="s">
        <v>4349</v>
      </c>
      <c r="C2409" s="240" t="s">
        <v>3790</v>
      </c>
      <c r="D2409" s="240" t="s">
        <v>10622</v>
      </c>
      <c r="E2409" s="239" t="str">
        <f t="shared" si="37"/>
        <v>46</v>
      </c>
      <c r="F2409" s="240" t="s">
        <v>6296</v>
      </c>
    </row>
    <row r="2410" spans="1:6" x14ac:dyDescent="0.25">
      <c r="A2410" s="242" t="s">
        <v>10623</v>
      </c>
      <c r="B2410" s="239" t="s">
        <v>4862</v>
      </c>
      <c r="C2410" s="239" t="s">
        <v>3790</v>
      </c>
      <c r="D2410" s="239" t="s">
        <v>10624</v>
      </c>
      <c r="E2410" s="239" t="str">
        <f t="shared" si="37"/>
        <v>46</v>
      </c>
      <c r="F2410" s="239" t="s">
        <v>6296</v>
      </c>
    </row>
    <row r="2411" spans="1:6" x14ac:dyDescent="0.25">
      <c r="A2411" s="242" t="s">
        <v>10625</v>
      </c>
      <c r="B2411" s="240" t="s">
        <v>4813</v>
      </c>
      <c r="C2411" s="240" t="s">
        <v>3790</v>
      </c>
      <c r="D2411" s="240" t="s">
        <v>10626</v>
      </c>
      <c r="E2411" s="239" t="str">
        <f t="shared" si="37"/>
        <v>46</v>
      </c>
      <c r="F2411" s="240" t="s">
        <v>6296</v>
      </c>
    </row>
    <row r="2412" spans="1:6" x14ac:dyDescent="0.25">
      <c r="A2412" s="242" t="s">
        <v>10627</v>
      </c>
      <c r="B2412" s="239" t="s">
        <v>4903</v>
      </c>
      <c r="C2412" s="239" t="s">
        <v>3790</v>
      </c>
      <c r="D2412" s="239" t="s">
        <v>10628</v>
      </c>
      <c r="E2412" s="239" t="str">
        <f t="shared" si="37"/>
        <v>46</v>
      </c>
      <c r="F2412" s="239" t="s">
        <v>6296</v>
      </c>
    </row>
    <row r="2413" spans="1:6" x14ac:dyDescent="0.25">
      <c r="A2413" s="242" t="s">
        <v>10629</v>
      </c>
      <c r="B2413" s="240" t="s">
        <v>4397</v>
      </c>
      <c r="C2413" s="240" t="s">
        <v>3790</v>
      </c>
      <c r="D2413" s="240" t="s">
        <v>10630</v>
      </c>
      <c r="E2413" s="239" t="str">
        <f t="shared" si="37"/>
        <v>46</v>
      </c>
      <c r="F2413" s="240" t="s">
        <v>6296</v>
      </c>
    </row>
    <row r="2414" spans="1:6" x14ac:dyDescent="0.25">
      <c r="A2414" s="242" t="s">
        <v>10631</v>
      </c>
      <c r="B2414" s="239" t="s">
        <v>4882</v>
      </c>
      <c r="C2414" s="239" t="s">
        <v>3790</v>
      </c>
      <c r="D2414" s="239" t="s">
        <v>10632</v>
      </c>
      <c r="E2414" s="239" t="str">
        <f t="shared" si="37"/>
        <v>46</v>
      </c>
      <c r="F2414" s="239" t="s">
        <v>6296</v>
      </c>
    </row>
    <row r="2415" spans="1:6" x14ac:dyDescent="0.25">
      <c r="A2415" s="242" t="s">
        <v>10633</v>
      </c>
      <c r="B2415" s="240" t="s">
        <v>4111</v>
      </c>
      <c r="C2415" s="240" t="s">
        <v>3790</v>
      </c>
      <c r="D2415" s="240" t="s">
        <v>10634</v>
      </c>
      <c r="E2415" s="239" t="str">
        <f t="shared" si="37"/>
        <v>46</v>
      </c>
      <c r="F2415" s="240" t="s">
        <v>6296</v>
      </c>
    </row>
    <row r="2416" spans="1:6" x14ac:dyDescent="0.25">
      <c r="A2416" s="242" t="s">
        <v>10635</v>
      </c>
      <c r="B2416" s="239" t="s">
        <v>4980</v>
      </c>
      <c r="C2416" s="239" t="s">
        <v>3790</v>
      </c>
      <c r="D2416" s="239" t="s">
        <v>10636</v>
      </c>
      <c r="E2416" s="239" t="str">
        <f t="shared" si="37"/>
        <v>46</v>
      </c>
      <c r="F2416" s="239" t="s">
        <v>6296</v>
      </c>
    </row>
    <row r="2417" spans="1:6" x14ac:dyDescent="0.25">
      <c r="A2417" s="242" t="s">
        <v>10637</v>
      </c>
      <c r="B2417" s="240" t="s">
        <v>5002</v>
      </c>
      <c r="C2417" s="240" t="s">
        <v>3790</v>
      </c>
      <c r="D2417" s="240" t="s">
        <v>10638</v>
      </c>
      <c r="E2417" s="239" t="str">
        <f t="shared" si="37"/>
        <v>46</v>
      </c>
      <c r="F2417" s="240" t="s">
        <v>6296</v>
      </c>
    </row>
    <row r="2418" spans="1:6" x14ac:dyDescent="0.25">
      <c r="A2418" s="242" t="s">
        <v>10639</v>
      </c>
      <c r="B2418" s="239" t="s">
        <v>5021</v>
      </c>
      <c r="C2418" s="239" t="s">
        <v>3790</v>
      </c>
      <c r="D2418" s="239" t="s">
        <v>10640</v>
      </c>
      <c r="E2418" s="239" t="str">
        <f t="shared" si="37"/>
        <v>46</v>
      </c>
      <c r="F2418" s="239" t="s">
        <v>6296</v>
      </c>
    </row>
    <row r="2419" spans="1:6" x14ac:dyDescent="0.25">
      <c r="A2419" s="242" t="s">
        <v>10641</v>
      </c>
      <c r="B2419" s="240" t="s">
        <v>4642</v>
      </c>
      <c r="C2419" s="240" t="s">
        <v>3790</v>
      </c>
      <c r="D2419" s="240" t="s">
        <v>10642</v>
      </c>
      <c r="E2419" s="239" t="str">
        <f t="shared" si="37"/>
        <v>46</v>
      </c>
      <c r="F2419" s="240" t="s">
        <v>6296</v>
      </c>
    </row>
    <row r="2420" spans="1:6" x14ac:dyDescent="0.25">
      <c r="A2420" s="242" t="s">
        <v>10643</v>
      </c>
      <c r="B2420" s="239" t="s">
        <v>5053</v>
      </c>
      <c r="C2420" s="239" t="s">
        <v>3790</v>
      </c>
      <c r="D2420" s="239" t="s">
        <v>10644</v>
      </c>
      <c r="E2420" s="239" t="str">
        <f t="shared" si="37"/>
        <v>46</v>
      </c>
      <c r="F2420" s="239" t="s">
        <v>6296</v>
      </c>
    </row>
    <row r="2421" spans="1:6" x14ac:dyDescent="0.25">
      <c r="A2421" s="242" t="s">
        <v>10645</v>
      </c>
      <c r="B2421" s="240" t="s">
        <v>5076</v>
      </c>
      <c r="C2421" s="240" t="s">
        <v>3790</v>
      </c>
      <c r="D2421" s="240" t="s">
        <v>10646</v>
      </c>
      <c r="E2421" s="239" t="str">
        <f t="shared" si="37"/>
        <v>46</v>
      </c>
      <c r="F2421" s="240" t="s">
        <v>6296</v>
      </c>
    </row>
    <row r="2422" spans="1:6" x14ac:dyDescent="0.25">
      <c r="A2422" s="242" t="s">
        <v>10647</v>
      </c>
      <c r="B2422" s="239" t="s">
        <v>5091</v>
      </c>
      <c r="C2422" s="239" t="s">
        <v>3790</v>
      </c>
      <c r="D2422" s="239" t="s">
        <v>10648</v>
      </c>
      <c r="E2422" s="239" t="str">
        <f t="shared" si="37"/>
        <v>46</v>
      </c>
      <c r="F2422" s="239" t="s">
        <v>6296</v>
      </c>
    </row>
    <row r="2423" spans="1:6" x14ac:dyDescent="0.25">
      <c r="A2423" s="242" t="s">
        <v>10649</v>
      </c>
      <c r="B2423" s="240" t="s">
        <v>5109</v>
      </c>
      <c r="C2423" s="240" t="s">
        <v>3790</v>
      </c>
      <c r="D2423" s="240" t="s">
        <v>10650</v>
      </c>
      <c r="E2423" s="239" t="str">
        <f t="shared" si="37"/>
        <v>46</v>
      </c>
      <c r="F2423" s="240" t="s">
        <v>6296</v>
      </c>
    </row>
    <row r="2424" spans="1:6" x14ac:dyDescent="0.25">
      <c r="A2424" s="242" t="s">
        <v>10651</v>
      </c>
      <c r="B2424" s="239" t="s">
        <v>5131</v>
      </c>
      <c r="C2424" s="239" t="s">
        <v>3790</v>
      </c>
      <c r="D2424" s="239" t="s">
        <v>10652</v>
      </c>
      <c r="E2424" s="239" t="str">
        <f t="shared" si="37"/>
        <v>46</v>
      </c>
      <c r="F2424" s="239" t="s">
        <v>6296</v>
      </c>
    </row>
    <row r="2425" spans="1:6" x14ac:dyDescent="0.25">
      <c r="A2425" s="242" t="s">
        <v>10653</v>
      </c>
      <c r="B2425" s="240" t="s">
        <v>5148</v>
      </c>
      <c r="C2425" s="240" t="s">
        <v>3790</v>
      </c>
      <c r="D2425" s="240" t="s">
        <v>10654</v>
      </c>
      <c r="E2425" s="239" t="str">
        <f t="shared" si="37"/>
        <v>46</v>
      </c>
      <c r="F2425" s="240" t="s">
        <v>6296</v>
      </c>
    </row>
    <row r="2426" spans="1:6" x14ac:dyDescent="0.25">
      <c r="A2426" s="242" t="s">
        <v>10655</v>
      </c>
      <c r="B2426" s="239" t="s">
        <v>5168</v>
      </c>
      <c r="C2426" s="239" t="s">
        <v>3790</v>
      </c>
      <c r="D2426" s="239" t="s">
        <v>10656</v>
      </c>
      <c r="E2426" s="239" t="str">
        <f t="shared" si="37"/>
        <v>46</v>
      </c>
      <c r="F2426" s="239" t="s">
        <v>6296</v>
      </c>
    </row>
    <row r="2427" spans="1:6" x14ac:dyDescent="0.25">
      <c r="A2427" s="242" t="s">
        <v>10657</v>
      </c>
      <c r="B2427" s="240" t="s">
        <v>5185</v>
      </c>
      <c r="C2427" s="240" t="s">
        <v>3790</v>
      </c>
      <c r="D2427" s="240" t="s">
        <v>10658</v>
      </c>
      <c r="E2427" s="239" t="str">
        <f t="shared" si="37"/>
        <v>46</v>
      </c>
      <c r="F2427" s="240" t="s">
        <v>6296</v>
      </c>
    </row>
    <row r="2428" spans="1:6" x14ac:dyDescent="0.25">
      <c r="A2428" s="242" t="s">
        <v>10659</v>
      </c>
      <c r="B2428" s="239" t="s">
        <v>5184</v>
      </c>
      <c r="C2428" s="239" t="s">
        <v>3790</v>
      </c>
      <c r="D2428" s="239" t="s">
        <v>10660</v>
      </c>
      <c r="E2428" s="239" t="str">
        <f t="shared" si="37"/>
        <v>46</v>
      </c>
      <c r="F2428" s="239" t="s">
        <v>6296</v>
      </c>
    </row>
    <row r="2429" spans="1:6" x14ac:dyDescent="0.25">
      <c r="A2429" s="242" t="s">
        <v>10661</v>
      </c>
      <c r="B2429" s="240" t="s">
        <v>5223</v>
      </c>
      <c r="C2429" s="240" t="s">
        <v>3790</v>
      </c>
      <c r="D2429" s="240" t="s">
        <v>10662</v>
      </c>
      <c r="E2429" s="239" t="str">
        <f t="shared" si="37"/>
        <v>46</v>
      </c>
      <c r="F2429" s="240" t="s">
        <v>6296</v>
      </c>
    </row>
    <row r="2430" spans="1:6" x14ac:dyDescent="0.25">
      <c r="A2430" s="242" t="s">
        <v>10663</v>
      </c>
      <c r="B2430" s="239" t="s">
        <v>5240</v>
      </c>
      <c r="C2430" s="239" t="s">
        <v>3790</v>
      </c>
      <c r="D2430" s="239" t="s">
        <v>10664</v>
      </c>
      <c r="E2430" s="239" t="str">
        <f t="shared" si="37"/>
        <v>46</v>
      </c>
      <c r="F2430" s="239" t="s">
        <v>6296</v>
      </c>
    </row>
    <row r="2431" spans="1:6" x14ac:dyDescent="0.25">
      <c r="A2431" s="242" t="s">
        <v>10665</v>
      </c>
      <c r="B2431" s="240" t="s">
        <v>5251</v>
      </c>
      <c r="C2431" s="240" t="s">
        <v>3790</v>
      </c>
      <c r="D2431" s="240" t="s">
        <v>10666</v>
      </c>
      <c r="E2431" s="239" t="str">
        <f t="shared" si="37"/>
        <v>46</v>
      </c>
      <c r="F2431" s="240" t="s">
        <v>6296</v>
      </c>
    </row>
    <row r="2432" spans="1:6" x14ac:dyDescent="0.25">
      <c r="A2432" s="242" t="s">
        <v>10667</v>
      </c>
      <c r="B2432" s="239" t="s">
        <v>5265</v>
      </c>
      <c r="C2432" s="239" t="s">
        <v>3790</v>
      </c>
      <c r="D2432" s="239" t="s">
        <v>10668</v>
      </c>
      <c r="E2432" s="239" t="str">
        <f t="shared" si="37"/>
        <v>46</v>
      </c>
      <c r="F2432" s="239" t="s">
        <v>6296</v>
      </c>
    </row>
    <row r="2433" spans="1:6" x14ac:dyDescent="0.25">
      <c r="A2433" s="242" t="s">
        <v>10669</v>
      </c>
      <c r="B2433" s="240" t="s">
        <v>5279</v>
      </c>
      <c r="C2433" s="240" t="s">
        <v>3790</v>
      </c>
      <c r="D2433" s="240" t="s">
        <v>10670</v>
      </c>
      <c r="E2433" s="239" t="str">
        <f t="shared" si="37"/>
        <v>46</v>
      </c>
      <c r="F2433" s="240" t="s">
        <v>6296</v>
      </c>
    </row>
    <row r="2434" spans="1:6" x14ac:dyDescent="0.25">
      <c r="A2434" s="242" t="s">
        <v>10671</v>
      </c>
      <c r="B2434" s="239" t="s">
        <v>5293</v>
      </c>
      <c r="C2434" s="239" t="s">
        <v>3790</v>
      </c>
      <c r="D2434" s="239" t="s">
        <v>10672</v>
      </c>
      <c r="E2434" s="239" t="str">
        <f t="shared" si="37"/>
        <v>46</v>
      </c>
      <c r="F2434" s="239" t="s">
        <v>6296</v>
      </c>
    </row>
    <row r="2435" spans="1:6" x14ac:dyDescent="0.25">
      <c r="A2435" s="242" t="s">
        <v>10673</v>
      </c>
      <c r="B2435" s="240" t="s">
        <v>5308</v>
      </c>
      <c r="C2435" s="240" t="s">
        <v>3790</v>
      </c>
      <c r="D2435" s="240" t="s">
        <v>10674</v>
      </c>
      <c r="E2435" s="239" t="str">
        <f t="shared" si="37"/>
        <v>46</v>
      </c>
      <c r="F2435" s="240" t="s">
        <v>6296</v>
      </c>
    </row>
    <row r="2436" spans="1:6" x14ac:dyDescent="0.25">
      <c r="A2436" s="242" t="s">
        <v>10675</v>
      </c>
      <c r="B2436" s="239" t="s">
        <v>5321</v>
      </c>
      <c r="C2436" s="239" t="s">
        <v>3790</v>
      </c>
      <c r="D2436" s="239" t="s">
        <v>10676</v>
      </c>
      <c r="E2436" s="239" t="str">
        <f t="shared" si="37"/>
        <v>46</v>
      </c>
      <c r="F2436" s="239" t="s">
        <v>6296</v>
      </c>
    </row>
    <row r="2437" spans="1:6" x14ac:dyDescent="0.25">
      <c r="A2437" s="242" t="s">
        <v>10677</v>
      </c>
      <c r="B2437" s="240" t="s">
        <v>4487</v>
      </c>
      <c r="C2437" s="240" t="s">
        <v>3790</v>
      </c>
      <c r="D2437" s="240" t="s">
        <v>10678</v>
      </c>
      <c r="E2437" s="239" t="str">
        <f t="shared" si="37"/>
        <v>46</v>
      </c>
      <c r="F2437" s="240" t="s">
        <v>6296</v>
      </c>
    </row>
    <row r="2438" spans="1:6" x14ac:dyDescent="0.25">
      <c r="A2438" s="242" t="s">
        <v>10679</v>
      </c>
      <c r="B2438" s="239" t="s">
        <v>5355</v>
      </c>
      <c r="C2438" s="239" t="s">
        <v>3790</v>
      </c>
      <c r="D2438" s="239" t="s">
        <v>10680</v>
      </c>
      <c r="E2438" s="239" t="str">
        <f t="shared" si="37"/>
        <v>46</v>
      </c>
      <c r="F2438" s="239" t="s">
        <v>6296</v>
      </c>
    </row>
    <row r="2439" spans="1:6" x14ac:dyDescent="0.25">
      <c r="A2439" s="242" t="s">
        <v>10681</v>
      </c>
      <c r="B2439" s="240" t="s">
        <v>5371</v>
      </c>
      <c r="C2439" s="240" t="s">
        <v>3790</v>
      </c>
      <c r="D2439" s="240" t="s">
        <v>10682</v>
      </c>
      <c r="E2439" s="239" t="str">
        <f t="shared" si="37"/>
        <v>46</v>
      </c>
      <c r="F2439" s="240" t="s">
        <v>6296</v>
      </c>
    </row>
    <row r="2440" spans="1:6" x14ac:dyDescent="0.25">
      <c r="A2440" s="242" t="s">
        <v>10683</v>
      </c>
      <c r="B2440" s="239" t="s">
        <v>5384</v>
      </c>
      <c r="C2440" s="239" t="s">
        <v>3790</v>
      </c>
      <c r="D2440" s="239" t="s">
        <v>10684</v>
      </c>
      <c r="E2440" s="239" t="str">
        <f t="shared" si="37"/>
        <v>46</v>
      </c>
      <c r="F2440" s="239" t="s">
        <v>6296</v>
      </c>
    </row>
    <row r="2441" spans="1:6" x14ac:dyDescent="0.25">
      <c r="A2441" s="242" t="s">
        <v>10685</v>
      </c>
      <c r="B2441" s="240" t="s">
        <v>3849</v>
      </c>
      <c r="C2441" s="240" t="s">
        <v>3792</v>
      </c>
      <c r="D2441" s="240" t="s">
        <v>10686</v>
      </c>
      <c r="E2441" s="239" t="str">
        <f t="shared" si="37"/>
        <v>47</v>
      </c>
      <c r="F2441" s="240" t="s">
        <v>5802</v>
      </c>
    </row>
    <row r="2442" spans="1:6" x14ac:dyDescent="0.25">
      <c r="A2442" s="242" t="s">
        <v>10687</v>
      </c>
      <c r="B2442" s="239" t="s">
        <v>3889</v>
      </c>
      <c r="C2442" s="239" t="s">
        <v>3792</v>
      </c>
      <c r="D2442" s="239" t="s">
        <v>10688</v>
      </c>
      <c r="E2442" s="239" t="str">
        <f t="shared" si="37"/>
        <v>47</v>
      </c>
      <c r="F2442" s="239" t="s">
        <v>5802</v>
      </c>
    </row>
    <row r="2443" spans="1:6" x14ac:dyDescent="0.25">
      <c r="A2443" s="242" t="s">
        <v>10689</v>
      </c>
      <c r="B2443" s="240" t="s">
        <v>3885</v>
      </c>
      <c r="C2443" s="240" t="s">
        <v>3792</v>
      </c>
      <c r="D2443" s="240" t="s">
        <v>10690</v>
      </c>
      <c r="E2443" s="239" t="str">
        <f t="shared" si="37"/>
        <v>47</v>
      </c>
      <c r="F2443" s="240" t="s">
        <v>5802</v>
      </c>
    </row>
    <row r="2444" spans="1:6" x14ac:dyDescent="0.25">
      <c r="A2444" s="242" t="s">
        <v>10691</v>
      </c>
      <c r="B2444" s="239" t="s">
        <v>3980</v>
      </c>
      <c r="C2444" s="239" t="s">
        <v>3792</v>
      </c>
      <c r="D2444" s="239" t="s">
        <v>10692</v>
      </c>
      <c r="E2444" s="239" t="str">
        <f t="shared" ref="E2444:E2507" si="38">LEFT(A2444, 2)</f>
        <v>47</v>
      </c>
      <c r="F2444" s="239" t="s">
        <v>5802</v>
      </c>
    </row>
    <row r="2445" spans="1:6" x14ac:dyDescent="0.25">
      <c r="A2445" s="242" t="s">
        <v>10693</v>
      </c>
      <c r="B2445" s="240" t="s">
        <v>3991</v>
      </c>
      <c r="C2445" s="240" t="s">
        <v>3792</v>
      </c>
      <c r="D2445" s="240" t="s">
        <v>10694</v>
      </c>
      <c r="E2445" s="239" t="str">
        <f t="shared" si="38"/>
        <v>47</v>
      </c>
      <c r="F2445" s="240" t="s">
        <v>5802</v>
      </c>
    </row>
    <row r="2446" spans="1:6" x14ac:dyDescent="0.25">
      <c r="A2446" s="242" t="s">
        <v>10695</v>
      </c>
      <c r="B2446" s="239" t="s">
        <v>4035</v>
      </c>
      <c r="C2446" s="239" t="s">
        <v>3792</v>
      </c>
      <c r="D2446" s="239" t="s">
        <v>10696</v>
      </c>
      <c r="E2446" s="239" t="str">
        <f t="shared" si="38"/>
        <v>47</v>
      </c>
      <c r="F2446" s="239" t="s">
        <v>5802</v>
      </c>
    </row>
    <row r="2447" spans="1:6" x14ac:dyDescent="0.25">
      <c r="A2447" s="242" t="s">
        <v>10697</v>
      </c>
      <c r="B2447" s="240" t="s">
        <v>3942</v>
      </c>
      <c r="C2447" s="240" t="s">
        <v>3792</v>
      </c>
      <c r="D2447" s="240" t="s">
        <v>10698</v>
      </c>
      <c r="E2447" s="239" t="str">
        <f t="shared" si="38"/>
        <v>47</v>
      </c>
      <c r="F2447" s="240" t="s">
        <v>5802</v>
      </c>
    </row>
    <row r="2448" spans="1:6" x14ac:dyDescent="0.25">
      <c r="A2448" s="242" t="s">
        <v>10699</v>
      </c>
      <c r="B2448" s="239" t="s">
        <v>4124</v>
      </c>
      <c r="C2448" s="239" t="s">
        <v>3792</v>
      </c>
      <c r="D2448" s="239" t="s">
        <v>10700</v>
      </c>
      <c r="E2448" s="239" t="str">
        <f t="shared" si="38"/>
        <v>47</v>
      </c>
      <c r="F2448" s="239" t="s">
        <v>5802</v>
      </c>
    </row>
    <row r="2449" spans="1:6" x14ac:dyDescent="0.25">
      <c r="A2449" s="242" t="s">
        <v>10701</v>
      </c>
      <c r="B2449" s="240" t="s">
        <v>3880</v>
      </c>
      <c r="C2449" s="240" t="s">
        <v>3792</v>
      </c>
      <c r="D2449" s="240" t="s">
        <v>10702</v>
      </c>
      <c r="E2449" s="239" t="str">
        <f t="shared" si="38"/>
        <v>47</v>
      </c>
      <c r="F2449" s="240" t="s">
        <v>5802</v>
      </c>
    </row>
    <row r="2450" spans="1:6" x14ac:dyDescent="0.25">
      <c r="A2450" s="242" t="s">
        <v>10703</v>
      </c>
      <c r="B2450" s="239" t="s">
        <v>4050</v>
      </c>
      <c r="C2450" s="239" t="s">
        <v>3792</v>
      </c>
      <c r="D2450" s="239" t="s">
        <v>10704</v>
      </c>
      <c r="E2450" s="239" t="str">
        <f t="shared" si="38"/>
        <v>47</v>
      </c>
      <c r="F2450" s="239" t="s">
        <v>5802</v>
      </c>
    </row>
    <row r="2451" spans="1:6" x14ac:dyDescent="0.25">
      <c r="A2451" s="242" t="s">
        <v>10705</v>
      </c>
      <c r="B2451" s="240" t="s">
        <v>4229</v>
      </c>
      <c r="C2451" s="240" t="s">
        <v>3792</v>
      </c>
      <c r="D2451" s="240" t="s">
        <v>10706</v>
      </c>
      <c r="E2451" s="239" t="str">
        <f t="shared" si="38"/>
        <v>47</v>
      </c>
      <c r="F2451" s="240" t="s">
        <v>5802</v>
      </c>
    </row>
    <row r="2452" spans="1:6" x14ac:dyDescent="0.25">
      <c r="A2452" s="242" t="s">
        <v>10707</v>
      </c>
      <c r="B2452" s="239" t="s">
        <v>4256</v>
      </c>
      <c r="C2452" s="239" t="s">
        <v>3792</v>
      </c>
      <c r="D2452" s="239" t="s">
        <v>10708</v>
      </c>
      <c r="E2452" s="239" t="str">
        <f t="shared" si="38"/>
        <v>47</v>
      </c>
      <c r="F2452" s="239" t="s">
        <v>5802</v>
      </c>
    </row>
    <row r="2453" spans="1:6" x14ac:dyDescent="0.25">
      <c r="A2453" s="242" t="s">
        <v>10709</v>
      </c>
      <c r="B2453" s="240" t="s">
        <v>4218</v>
      </c>
      <c r="C2453" s="240" t="s">
        <v>3792</v>
      </c>
      <c r="D2453" s="240" t="s">
        <v>10710</v>
      </c>
      <c r="E2453" s="239" t="str">
        <f t="shared" si="38"/>
        <v>47</v>
      </c>
      <c r="F2453" s="240" t="s">
        <v>5802</v>
      </c>
    </row>
    <row r="2454" spans="1:6" x14ac:dyDescent="0.25">
      <c r="A2454" s="242" t="s">
        <v>10711</v>
      </c>
      <c r="B2454" s="239" t="s">
        <v>4130</v>
      </c>
      <c r="C2454" s="239" t="s">
        <v>3792</v>
      </c>
      <c r="D2454" s="239" t="s">
        <v>10712</v>
      </c>
      <c r="E2454" s="239" t="str">
        <f t="shared" si="38"/>
        <v>47</v>
      </c>
      <c r="F2454" s="239" t="s">
        <v>5802</v>
      </c>
    </row>
    <row r="2455" spans="1:6" x14ac:dyDescent="0.25">
      <c r="A2455" s="242" t="s">
        <v>10713</v>
      </c>
      <c r="B2455" s="240" t="s">
        <v>4352</v>
      </c>
      <c r="C2455" s="240" t="s">
        <v>3792</v>
      </c>
      <c r="D2455" s="240" t="s">
        <v>10714</v>
      </c>
      <c r="E2455" s="239" t="str">
        <f t="shared" si="38"/>
        <v>47</v>
      </c>
      <c r="F2455" s="240" t="s">
        <v>5802</v>
      </c>
    </row>
    <row r="2456" spans="1:6" x14ac:dyDescent="0.25">
      <c r="A2456" s="242" t="s">
        <v>10715</v>
      </c>
      <c r="B2456" s="239" t="s">
        <v>4360</v>
      </c>
      <c r="C2456" s="239" t="s">
        <v>3792</v>
      </c>
      <c r="D2456" s="239" t="s">
        <v>10716</v>
      </c>
      <c r="E2456" s="239" t="str">
        <f t="shared" si="38"/>
        <v>47</v>
      </c>
      <c r="F2456" s="239" t="s">
        <v>5802</v>
      </c>
    </row>
    <row r="2457" spans="1:6" x14ac:dyDescent="0.25">
      <c r="A2457" s="242" t="s">
        <v>10717</v>
      </c>
      <c r="B2457" s="240" t="s">
        <v>4415</v>
      </c>
      <c r="C2457" s="240" t="s">
        <v>3792</v>
      </c>
      <c r="D2457" s="240" t="s">
        <v>10718</v>
      </c>
      <c r="E2457" s="239" t="str">
        <f t="shared" si="38"/>
        <v>47</v>
      </c>
      <c r="F2457" s="240" t="s">
        <v>5802</v>
      </c>
    </row>
    <row r="2458" spans="1:6" x14ac:dyDescent="0.25">
      <c r="A2458" s="242" t="s">
        <v>10719</v>
      </c>
      <c r="B2458" s="239" t="s">
        <v>3917</v>
      </c>
      <c r="C2458" s="239" t="s">
        <v>3792</v>
      </c>
      <c r="D2458" s="239" t="s">
        <v>10720</v>
      </c>
      <c r="E2458" s="239" t="str">
        <f t="shared" si="38"/>
        <v>47</v>
      </c>
      <c r="F2458" s="239" t="s">
        <v>5802</v>
      </c>
    </row>
    <row r="2459" spans="1:6" x14ac:dyDescent="0.25">
      <c r="A2459" s="242" t="s">
        <v>10721</v>
      </c>
      <c r="B2459" s="240" t="s">
        <v>4465</v>
      </c>
      <c r="C2459" s="240" t="s">
        <v>3792</v>
      </c>
      <c r="D2459" s="240" t="s">
        <v>10722</v>
      </c>
      <c r="E2459" s="239" t="str">
        <f t="shared" si="38"/>
        <v>47</v>
      </c>
      <c r="F2459" s="240" t="s">
        <v>5802</v>
      </c>
    </row>
    <row r="2460" spans="1:6" x14ac:dyDescent="0.25">
      <c r="A2460" s="242" t="s">
        <v>10723</v>
      </c>
      <c r="B2460" s="239" t="s">
        <v>4370</v>
      </c>
      <c r="C2460" s="239" t="s">
        <v>3792</v>
      </c>
      <c r="D2460" s="239" t="s">
        <v>10724</v>
      </c>
      <c r="E2460" s="239" t="str">
        <f t="shared" si="38"/>
        <v>47</v>
      </c>
      <c r="F2460" s="239" t="s">
        <v>5802</v>
      </c>
    </row>
    <row r="2461" spans="1:6" x14ac:dyDescent="0.25">
      <c r="A2461" s="242" t="s">
        <v>10725</v>
      </c>
      <c r="B2461" s="240" t="s">
        <v>4400</v>
      </c>
      <c r="C2461" s="240" t="s">
        <v>3792</v>
      </c>
      <c r="D2461" s="240" t="s">
        <v>10726</v>
      </c>
      <c r="E2461" s="239" t="str">
        <f t="shared" si="38"/>
        <v>47</v>
      </c>
      <c r="F2461" s="240" t="s">
        <v>5802</v>
      </c>
    </row>
    <row r="2462" spans="1:6" x14ac:dyDescent="0.25">
      <c r="A2462" s="242" t="s">
        <v>10727</v>
      </c>
      <c r="B2462" s="239" t="s">
        <v>4544</v>
      </c>
      <c r="C2462" s="239" t="s">
        <v>3792</v>
      </c>
      <c r="D2462" s="239" t="s">
        <v>10728</v>
      </c>
      <c r="E2462" s="239" t="str">
        <f t="shared" si="38"/>
        <v>47</v>
      </c>
      <c r="F2462" s="239" t="s">
        <v>5802</v>
      </c>
    </row>
    <row r="2463" spans="1:6" x14ac:dyDescent="0.25">
      <c r="A2463" s="242" t="s">
        <v>10729</v>
      </c>
      <c r="B2463" s="240" t="s">
        <v>4569</v>
      </c>
      <c r="C2463" s="240" t="s">
        <v>3792</v>
      </c>
      <c r="D2463" s="240" t="s">
        <v>10730</v>
      </c>
      <c r="E2463" s="239" t="str">
        <f t="shared" si="38"/>
        <v>47</v>
      </c>
      <c r="F2463" s="240" t="s">
        <v>5802</v>
      </c>
    </row>
    <row r="2464" spans="1:6" x14ac:dyDescent="0.25">
      <c r="A2464" s="242" t="s">
        <v>10731</v>
      </c>
      <c r="B2464" s="239" t="s">
        <v>4200</v>
      </c>
      <c r="C2464" s="239" t="s">
        <v>3792</v>
      </c>
      <c r="D2464" s="239" t="s">
        <v>10732</v>
      </c>
      <c r="E2464" s="239" t="str">
        <f t="shared" si="38"/>
        <v>47</v>
      </c>
      <c r="F2464" s="239" t="s">
        <v>5802</v>
      </c>
    </row>
    <row r="2465" spans="1:6" x14ac:dyDescent="0.25">
      <c r="A2465" s="242" t="s">
        <v>10733</v>
      </c>
      <c r="B2465" s="240" t="s">
        <v>4614</v>
      </c>
      <c r="C2465" s="240" t="s">
        <v>3792</v>
      </c>
      <c r="D2465" s="240" t="s">
        <v>10734</v>
      </c>
      <c r="E2465" s="239" t="str">
        <f t="shared" si="38"/>
        <v>47</v>
      </c>
      <c r="F2465" s="240" t="s">
        <v>5802</v>
      </c>
    </row>
    <row r="2466" spans="1:6" x14ac:dyDescent="0.25">
      <c r="A2466" s="242" t="s">
        <v>10735</v>
      </c>
      <c r="B2466" s="239" t="s">
        <v>3960</v>
      </c>
      <c r="C2466" s="239" t="s">
        <v>3792</v>
      </c>
      <c r="D2466" s="239" t="s">
        <v>10736</v>
      </c>
      <c r="E2466" s="239" t="str">
        <f t="shared" si="38"/>
        <v>47</v>
      </c>
      <c r="F2466" s="239" t="s">
        <v>5802</v>
      </c>
    </row>
    <row r="2467" spans="1:6" x14ac:dyDescent="0.25">
      <c r="A2467" s="242" t="s">
        <v>10737</v>
      </c>
      <c r="B2467" s="240" t="s">
        <v>4624</v>
      </c>
      <c r="C2467" s="240" t="s">
        <v>3792</v>
      </c>
      <c r="D2467" s="240" t="s">
        <v>10738</v>
      </c>
      <c r="E2467" s="239" t="str">
        <f t="shared" si="38"/>
        <v>47</v>
      </c>
      <c r="F2467" s="240" t="s">
        <v>5802</v>
      </c>
    </row>
    <row r="2468" spans="1:6" x14ac:dyDescent="0.25">
      <c r="A2468" s="242" t="s">
        <v>10739</v>
      </c>
      <c r="B2468" s="239" t="s">
        <v>4689</v>
      </c>
      <c r="C2468" s="239" t="s">
        <v>3792</v>
      </c>
      <c r="D2468" s="239" t="s">
        <v>10740</v>
      </c>
      <c r="E2468" s="239" t="str">
        <f t="shared" si="38"/>
        <v>47</v>
      </c>
      <c r="F2468" s="239" t="s">
        <v>5802</v>
      </c>
    </row>
    <row r="2469" spans="1:6" x14ac:dyDescent="0.25">
      <c r="A2469" s="242" t="s">
        <v>10741</v>
      </c>
      <c r="B2469" s="240" t="s">
        <v>4709</v>
      </c>
      <c r="C2469" s="240" t="s">
        <v>3792</v>
      </c>
      <c r="D2469" s="240" t="s">
        <v>10742</v>
      </c>
      <c r="E2469" s="239" t="str">
        <f t="shared" si="38"/>
        <v>47</v>
      </c>
      <c r="F2469" s="240" t="s">
        <v>5802</v>
      </c>
    </row>
    <row r="2470" spans="1:6" x14ac:dyDescent="0.25">
      <c r="A2470" s="242" t="s">
        <v>10743</v>
      </c>
      <c r="B2470" s="239" t="s">
        <v>4489</v>
      </c>
      <c r="C2470" s="239" t="s">
        <v>3792</v>
      </c>
      <c r="D2470" s="239" t="s">
        <v>10744</v>
      </c>
      <c r="E2470" s="239" t="str">
        <f t="shared" si="38"/>
        <v>47</v>
      </c>
      <c r="F2470" s="239" t="s">
        <v>5802</v>
      </c>
    </row>
    <row r="2471" spans="1:6" x14ac:dyDescent="0.25">
      <c r="A2471" s="242" t="s">
        <v>10745</v>
      </c>
      <c r="B2471" s="240" t="s">
        <v>4753</v>
      </c>
      <c r="C2471" s="240" t="s">
        <v>3792</v>
      </c>
      <c r="D2471" s="240" t="s">
        <v>10746</v>
      </c>
      <c r="E2471" s="239" t="str">
        <f t="shared" si="38"/>
        <v>47</v>
      </c>
      <c r="F2471" s="240" t="s">
        <v>5802</v>
      </c>
    </row>
    <row r="2472" spans="1:6" x14ac:dyDescent="0.25">
      <c r="A2472" s="242" t="s">
        <v>10747</v>
      </c>
      <c r="B2472" s="239" t="s">
        <v>4776</v>
      </c>
      <c r="C2472" s="239" t="s">
        <v>3792</v>
      </c>
      <c r="D2472" s="239" t="s">
        <v>10748</v>
      </c>
      <c r="E2472" s="239" t="str">
        <f t="shared" si="38"/>
        <v>47</v>
      </c>
      <c r="F2472" s="239" t="s">
        <v>5802</v>
      </c>
    </row>
    <row r="2473" spans="1:6" x14ac:dyDescent="0.25">
      <c r="A2473" s="242" t="s">
        <v>10749</v>
      </c>
      <c r="B2473" s="240" t="s">
        <v>4514</v>
      </c>
      <c r="C2473" s="240" t="s">
        <v>3792</v>
      </c>
      <c r="D2473" s="240" t="s">
        <v>10750</v>
      </c>
      <c r="E2473" s="239" t="str">
        <f t="shared" si="38"/>
        <v>47</v>
      </c>
      <c r="F2473" s="240" t="s">
        <v>5802</v>
      </c>
    </row>
    <row r="2474" spans="1:6" x14ac:dyDescent="0.25">
      <c r="A2474" s="242" t="s">
        <v>10751</v>
      </c>
      <c r="B2474" s="239" t="s">
        <v>4006</v>
      </c>
      <c r="C2474" s="239" t="s">
        <v>3792</v>
      </c>
      <c r="D2474" s="239" t="s">
        <v>10752</v>
      </c>
      <c r="E2474" s="239" t="str">
        <f t="shared" si="38"/>
        <v>47</v>
      </c>
      <c r="F2474" s="239" t="s">
        <v>5802</v>
      </c>
    </row>
    <row r="2475" spans="1:6" x14ac:dyDescent="0.25">
      <c r="A2475" s="242" t="s">
        <v>10753</v>
      </c>
      <c r="B2475" s="240" t="s">
        <v>4843</v>
      </c>
      <c r="C2475" s="240" t="s">
        <v>3792</v>
      </c>
      <c r="D2475" s="240" t="s">
        <v>10754</v>
      </c>
      <c r="E2475" s="239" t="str">
        <f t="shared" si="38"/>
        <v>47</v>
      </c>
      <c r="F2475" s="240" t="s">
        <v>5802</v>
      </c>
    </row>
    <row r="2476" spans="1:6" x14ac:dyDescent="0.25">
      <c r="A2476" s="242" t="s">
        <v>10755</v>
      </c>
      <c r="B2476" s="239" t="s">
        <v>4801</v>
      </c>
      <c r="C2476" s="239" t="s">
        <v>3792</v>
      </c>
      <c r="D2476" s="239" t="s">
        <v>10756</v>
      </c>
      <c r="E2476" s="239" t="str">
        <f t="shared" si="38"/>
        <v>47</v>
      </c>
      <c r="F2476" s="239" t="s">
        <v>5802</v>
      </c>
    </row>
    <row r="2477" spans="1:6" x14ac:dyDescent="0.25">
      <c r="A2477" s="242" t="s">
        <v>10757</v>
      </c>
      <c r="B2477" s="240" t="s">
        <v>4884</v>
      </c>
      <c r="C2477" s="240" t="s">
        <v>3792</v>
      </c>
      <c r="D2477" s="240" t="s">
        <v>10758</v>
      </c>
      <c r="E2477" s="239" t="str">
        <f t="shared" si="38"/>
        <v>47</v>
      </c>
      <c r="F2477" s="240" t="s">
        <v>5802</v>
      </c>
    </row>
    <row r="2478" spans="1:6" x14ac:dyDescent="0.25">
      <c r="A2478" s="242" t="s">
        <v>10759</v>
      </c>
      <c r="B2478" s="239" t="s">
        <v>4904</v>
      </c>
      <c r="C2478" s="239" t="s">
        <v>3792</v>
      </c>
      <c r="D2478" s="239" t="s">
        <v>10760</v>
      </c>
      <c r="E2478" s="239" t="str">
        <f t="shared" si="38"/>
        <v>47</v>
      </c>
      <c r="F2478" s="239" t="s">
        <v>5802</v>
      </c>
    </row>
    <row r="2479" spans="1:6" x14ac:dyDescent="0.25">
      <c r="A2479" s="242" t="s">
        <v>10761</v>
      </c>
      <c r="B2479" s="240" t="s">
        <v>4851</v>
      </c>
      <c r="C2479" s="240" t="s">
        <v>3792</v>
      </c>
      <c r="D2479" s="240" t="s">
        <v>10762</v>
      </c>
      <c r="E2479" s="239" t="str">
        <f t="shared" si="38"/>
        <v>47</v>
      </c>
      <c r="F2479" s="240" t="s">
        <v>5802</v>
      </c>
    </row>
    <row r="2480" spans="1:6" x14ac:dyDescent="0.25">
      <c r="A2480" s="242" t="s">
        <v>10763</v>
      </c>
      <c r="B2480" s="239" t="s">
        <v>4788</v>
      </c>
      <c r="C2480" s="239" t="s">
        <v>3792</v>
      </c>
      <c r="D2480" s="239" t="s">
        <v>10764</v>
      </c>
      <c r="E2480" s="239" t="str">
        <f t="shared" si="38"/>
        <v>47</v>
      </c>
      <c r="F2480" s="239" t="s">
        <v>5802</v>
      </c>
    </row>
    <row r="2481" spans="1:6" x14ac:dyDescent="0.25">
      <c r="A2481" s="242" t="s">
        <v>10765</v>
      </c>
      <c r="B2481" s="240" t="s">
        <v>4959</v>
      </c>
      <c r="C2481" s="240" t="s">
        <v>3792</v>
      </c>
      <c r="D2481" s="240" t="s">
        <v>10766</v>
      </c>
      <c r="E2481" s="239" t="str">
        <f t="shared" si="38"/>
        <v>47</v>
      </c>
      <c r="F2481" s="240" t="s">
        <v>5802</v>
      </c>
    </row>
    <row r="2482" spans="1:6" x14ac:dyDescent="0.25">
      <c r="A2482" s="242" t="s">
        <v>10767</v>
      </c>
      <c r="B2482" s="239" t="s">
        <v>4677</v>
      </c>
      <c r="C2482" s="239" t="s">
        <v>3792</v>
      </c>
      <c r="D2482" s="239" t="s">
        <v>10768</v>
      </c>
      <c r="E2482" s="239" t="str">
        <f t="shared" si="38"/>
        <v>47</v>
      </c>
      <c r="F2482" s="239" t="s">
        <v>5802</v>
      </c>
    </row>
    <row r="2483" spans="1:6" x14ac:dyDescent="0.25">
      <c r="A2483" s="242" t="s">
        <v>10769</v>
      </c>
      <c r="B2483" s="240" t="s">
        <v>4655</v>
      </c>
      <c r="C2483" s="240" t="s">
        <v>3792</v>
      </c>
      <c r="D2483" s="240" t="s">
        <v>10770</v>
      </c>
      <c r="E2483" s="239" t="str">
        <f t="shared" si="38"/>
        <v>47</v>
      </c>
      <c r="F2483" s="240" t="s">
        <v>5802</v>
      </c>
    </row>
    <row r="2484" spans="1:6" x14ac:dyDescent="0.25">
      <c r="A2484" s="242" t="s">
        <v>10771</v>
      </c>
      <c r="B2484" s="239" t="s">
        <v>4349</v>
      </c>
      <c r="C2484" s="239" t="s">
        <v>3792</v>
      </c>
      <c r="D2484" s="239" t="s">
        <v>10772</v>
      </c>
      <c r="E2484" s="239" t="str">
        <f t="shared" si="38"/>
        <v>47</v>
      </c>
      <c r="F2484" s="239" t="s">
        <v>5802</v>
      </c>
    </row>
    <row r="2485" spans="1:6" x14ac:dyDescent="0.25">
      <c r="A2485" s="242" t="s">
        <v>10773</v>
      </c>
      <c r="B2485" s="240" t="s">
        <v>4387</v>
      </c>
      <c r="C2485" s="240" t="s">
        <v>3792</v>
      </c>
      <c r="D2485" s="240" t="s">
        <v>10774</v>
      </c>
      <c r="E2485" s="239" t="str">
        <f t="shared" si="38"/>
        <v>47</v>
      </c>
      <c r="F2485" s="240" t="s">
        <v>5802</v>
      </c>
    </row>
    <row r="2486" spans="1:6" x14ac:dyDescent="0.25">
      <c r="A2486" s="242" t="s">
        <v>10775</v>
      </c>
      <c r="B2486" s="239" t="s">
        <v>4201</v>
      </c>
      <c r="C2486" s="239" t="s">
        <v>3792</v>
      </c>
      <c r="D2486" s="239" t="s">
        <v>10776</v>
      </c>
      <c r="E2486" s="239" t="str">
        <f t="shared" si="38"/>
        <v>47</v>
      </c>
      <c r="F2486" s="239" t="s">
        <v>5802</v>
      </c>
    </row>
    <row r="2487" spans="1:6" x14ac:dyDescent="0.25">
      <c r="A2487" s="242" t="s">
        <v>10777</v>
      </c>
      <c r="B2487" s="240" t="s">
        <v>4077</v>
      </c>
      <c r="C2487" s="240" t="s">
        <v>3792</v>
      </c>
      <c r="D2487" s="240" t="s">
        <v>10778</v>
      </c>
      <c r="E2487" s="239" t="str">
        <f t="shared" si="38"/>
        <v>47</v>
      </c>
      <c r="F2487" s="240" t="s">
        <v>5802</v>
      </c>
    </row>
    <row r="2488" spans="1:6" x14ac:dyDescent="0.25">
      <c r="A2488" s="242" t="s">
        <v>10779</v>
      </c>
      <c r="B2488" s="239" t="s">
        <v>4397</v>
      </c>
      <c r="C2488" s="239" t="s">
        <v>3792</v>
      </c>
      <c r="D2488" s="239" t="s">
        <v>10780</v>
      </c>
      <c r="E2488" s="239" t="str">
        <f t="shared" si="38"/>
        <v>47</v>
      </c>
      <c r="F2488" s="239" t="s">
        <v>5802</v>
      </c>
    </row>
    <row r="2489" spans="1:6" x14ac:dyDescent="0.25">
      <c r="A2489" s="242" t="s">
        <v>10781</v>
      </c>
      <c r="B2489" s="240" t="s">
        <v>4896</v>
      </c>
      <c r="C2489" s="240" t="s">
        <v>3792</v>
      </c>
      <c r="D2489" s="240" t="s">
        <v>10782</v>
      </c>
      <c r="E2489" s="239" t="str">
        <f t="shared" si="38"/>
        <v>47</v>
      </c>
      <c r="F2489" s="240" t="s">
        <v>5802</v>
      </c>
    </row>
    <row r="2490" spans="1:6" x14ac:dyDescent="0.25">
      <c r="A2490" s="242" t="s">
        <v>10783</v>
      </c>
      <c r="B2490" s="239" t="s">
        <v>4882</v>
      </c>
      <c r="C2490" s="239" t="s">
        <v>3792</v>
      </c>
      <c r="D2490" s="239" t="s">
        <v>10784</v>
      </c>
      <c r="E2490" s="239" t="str">
        <f t="shared" si="38"/>
        <v>47</v>
      </c>
      <c r="F2490" s="239" t="s">
        <v>5802</v>
      </c>
    </row>
    <row r="2491" spans="1:6" x14ac:dyDescent="0.25">
      <c r="A2491" s="242" t="s">
        <v>10785</v>
      </c>
      <c r="B2491" s="240" t="s">
        <v>4519</v>
      </c>
      <c r="C2491" s="240" t="s">
        <v>3792</v>
      </c>
      <c r="D2491" s="240" t="s">
        <v>10786</v>
      </c>
      <c r="E2491" s="239" t="str">
        <f t="shared" si="38"/>
        <v>47</v>
      </c>
      <c r="F2491" s="240" t="s">
        <v>5802</v>
      </c>
    </row>
    <row r="2492" spans="1:6" x14ac:dyDescent="0.25">
      <c r="A2492" s="242" t="s">
        <v>10787</v>
      </c>
      <c r="B2492" s="239" t="s">
        <v>4111</v>
      </c>
      <c r="C2492" s="239" t="s">
        <v>3792</v>
      </c>
      <c r="D2492" s="239" t="s">
        <v>10788</v>
      </c>
      <c r="E2492" s="239" t="str">
        <f t="shared" si="38"/>
        <v>47</v>
      </c>
      <c r="F2492" s="239" t="s">
        <v>5802</v>
      </c>
    </row>
    <row r="2493" spans="1:6" x14ac:dyDescent="0.25">
      <c r="A2493" s="242" t="s">
        <v>10789</v>
      </c>
      <c r="B2493" s="240" t="s">
        <v>5186</v>
      </c>
      <c r="C2493" s="240" t="s">
        <v>3792</v>
      </c>
      <c r="D2493" s="240" t="s">
        <v>10790</v>
      </c>
      <c r="E2493" s="239" t="str">
        <f t="shared" si="38"/>
        <v>47</v>
      </c>
      <c r="F2493" s="240" t="s">
        <v>5802</v>
      </c>
    </row>
    <row r="2494" spans="1:6" x14ac:dyDescent="0.25">
      <c r="A2494" s="242" t="s">
        <v>10791</v>
      </c>
      <c r="B2494" s="239" t="s">
        <v>5204</v>
      </c>
      <c r="C2494" s="239" t="s">
        <v>3792</v>
      </c>
      <c r="D2494" s="239" t="s">
        <v>10792</v>
      </c>
      <c r="E2494" s="239" t="str">
        <f t="shared" si="38"/>
        <v>47</v>
      </c>
      <c r="F2494" s="239" t="s">
        <v>5802</v>
      </c>
    </row>
    <row r="2495" spans="1:6" x14ac:dyDescent="0.25">
      <c r="A2495" s="242" t="s">
        <v>10793</v>
      </c>
      <c r="B2495" s="240" t="s">
        <v>5224</v>
      </c>
      <c r="C2495" s="240" t="s">
        <v>3792</v>
      </c>
      <c r="D2495" s="240" t="s">
        <v>10794</v>
      </c>
      <c r="E2495" s="239" t="str">
        <f t="shared" si="38"/>
        <v>47</v>
      </c>
      <c r="F2495" s="240" t="s">
        <v>5802</v>
      </c>
    </row>
    <row r="2496" spans="1:6" x14ac:dyDescent="0.25">
      <c r="A2496" s="242" t="s">
        <v>10795</v>
      </c>
      <c r="B2496" s="239" t="s">
        <v>5008</v>
      </c>
      <c r="C2496" s="239" t="s">
        <v>3792</v>
      </c>
      <c r="D2496" s="239" t="s">
        <v>10796</v>
      </c>
      <c r="E2496" s="239" t="str">
        <f t="shared" si="38"/>
        <v>47</v>
      </c>
      <c r="F2496" s="239" t="s">
        <v>5802</v>
      </c>
    </row>
    <row r="2497" spans="1:6" x14ac:dyDescent="0.25">
      <c r="A2497" s="242" t="s">
        <v>10797</v>
      </c>
      <c r="B2497" s="240" t="s">
        <v>4658</v>
      </c>
      <c r="C2497" s="240" t="s">
        <v>3792</v>
      </c>
      <c r="D2497" s="240" t="s">
        <v>10798</v>
      </c>
      <c r="E2497" s="239" t="str">
        <f t="shared" si="38"/>
        <v>47</v>
      </c>
      <c r="F2497" s="240" t="s">
        <v>5802</v>
      </c>
    </row>
    <row r="2498" spans="1:6" x14ac:dyDescent="0.25">
      <c r="A2498" s="242" t="s">
        <v>10799</v>
      </c>
      <c r="B2498" s="239" t="s">
        <v>4589</v>
      </c>
      <c r="C2498" s="239" t="s">
        <v>3792</v>
      </c>
      <c r="D2498" s="239" t="s">
        <v>10800</v>
      </c>
      <c r="E2498" s="239" t="str">
        <f t="shared" si="38"/>
        <v>47</v>
      </c>
      <c r="F2498" s="239" t="s">
        <v>5802</v>
      </c>
    </row>
    <row r="2499" spans="1:6" x14ac:dyDescent="0.25">
      <c r="A2499" s="242" t="s">
        <v>10801</v>
      </c>
      <c r="B2499" s="240" t="s">
        <v>4642</v>
      </c>
      <c r="C2499" s="240" t="s">
        <v>3792</v>
      </c>
      <c r="D2499" s="240" t="s">
        <v>10802</v>
      </c>
      <c r="E2499" s="239" t="str">
        <f t="shared" si="38"/>
        <v>47</v>
      </c>
      <c r="F2499" s="240" t="s">
        <v>5802</v>
      </c>
    </row>
    <row r="2500" spans="1:6" x14ac:dyDescent="0.25">
      <c r="A2500" s="242" t="s">
        <v>10803</v>
      </c>
      <c r="B2500" s="239" t="s">
        <v>5294</v>
      </c>
      <c r="C2500" s="239" t="s">
        <v>3792</v>
      </c>
      <c r="D2500" s="239" t="s">
        <v>10804</v>
      </c>
      <c r="E2500" s="239" t="str">
        <f t="shared" si="38"/>
        <v>47</v>
      </c>
      <c r="F2500" s="239" t="s">
        <v>5802</v>
      </c>
    </row>
    <row r="2501" spans="1:6" x14ac:dyDescent="0.25">
      <c r="A2501" s="242" t="s">
        <v>10805</v>
      </c>
      <c r="B2501" s="240" t="s">
        <v>5182</v>
      </c>
      <c r="C2501" s="240" t="s">
        <v>3792</v>
      </c>
      <c r="D2501" s="240" t="s">
        <v>10806</v>
      </c>
      <c r="E2501" s="239" t="str">
        <f t="shared" si="38"/>
        <v>47</v>
      </c>
      <c r="F2501" s="240" t="s">
        <v>5802</v>
      </c>
    </row>
    <row r="2502" spans="1:6" x14ac:dyDescent="0.25">
      <c r="A2502" s="242" t="s">
        <v>10807</v>
      </c>
      <c r="B2502" s="239" t="s">
        <v>4681</v>
      </c>
      <c r="C2502" s="239" t="s">
        <v>3792</v>
      </c>
      <c r="D2502" s="239" t="s">
        <v>10808</v>
      </c>
      <c r="E2502" s="239" t="str">
        <f t="shared" si="38"/>
        <v>47</v>
      </c>
      <c r="F2502" s="239" t="s">
        <v>5802</v>
      </c>
    </row>
    <row r="2503" spans="1:6" x14ac:dyDescent="0.25">
      <c r="A2503" s="242" t="s">
        <v>10809</v>
      </c>
      <c r="B2503" s="240" t="s">
        <v>4338</v>
      </c>
      <c r="C2503" s="240" t="s">
        <v>3792</v>
      </c>
      <c r="D2503" s="240" t="s">
        <v>10810</v>
      </c>
      <c r="E2503" s="239" t="str">
        <f t="shared" si="38"/>
        <v>47</v>
      </c>
      <c r="F2503" s="240" t="s">
        <v>5802</v>
      </c>
    </row>
    <row r="2504" spans="1:6" x14ac:dyDescent="0.25">
      <c r="A2504" s="242" t="s">
        <v>10811</v>
      </c>
      <c r="B2504" s="239" t="s">
        <v>5337</v>
      </c>
      <c r="C2504" s="239" t="s">
        <v>3792</v>
      </c>
      <c r="D2504" s="239" t="s">
        <v>10812</v>
      </c>
      <c r="E2504" s="239" t="str">
        <f t="shared" si="38"/>
        <v>47</v>
      </c>
      <c r="F2504" s="239" t="s">
        <v>5802</v>
      </c>
    </row>
    <row r="2505" spans="1:6" x14ac:dyDescent="0.25">
      <c r="A2505" s="242" t="s">
        <v>10813</v>
      </c>
      <c r="B2505" s="240" t="s">
        <v>4354</v>
      </c>
      <c r="C2505" s="240" t="s">
        <v>3792</v>
      </c>
      <c r="D2505" s="240" t="s">
        <v>10814</v>
      </c>
      <c r="E2505" s="239" t="str">
        <f t="shared" si="38"/>
        <v>47</v>
      </c>
      <c r="F2505" s="240" t="s">
        <v>5802</v>
      </c>
    </row>
    <row r="2506" spans="1:6" x14ac:dyDescent="0.25">
      <c r="A2506" s="242" t="s">
        <v>10815</v>
      </c>
      <c r="B2506" s="239" t="s">
        <v>5385</v>
      </c>
      <c r="C2506" s="239" t="s">
        <v>3792</v>
      </c>
      <c r="D2506" s="239" t="s">
        <v>10816</v>
      </c>
      <c r="E2506" s="239" t="str">
        <f t="shared" si="38"/>
        <v>47</v>
      </c>
      <c r="F2506" s="239" t="s">
        <v>5802</v>
      </c>
    </row>
    <row r="2507" spans="1:6" x14ac:dyDescent="0.25">
      <c r="A2507" s="242" t="s">
        <v>10817</v>
      </c>
      <c r="B2507" s="240" t="s">
        <v>5395</v>
      </c>
      <c r="C2507" s="240" t="s">
        <v>3792</v>
      </c>
      <c r="D2507" s="240" t="s">
        <v>10818</v>
      </c>
      <c r="E2507" s="239" t="str">
        <f t="shared" si="38"/>
        <v>47</v>
      </c>
      <c r="F2507" s="240" t="s">
        <v>5802</v>
      </c>
    </row>
    <row r="2508" spans="1:6" x14ac:dyDescent="0.25">
      <c r="A2508" s="242" t="s">
        <v>10819</v>
      </c>
      <c r="B2508" s="239" t="s">
        <v>5130</v>
      </c>
      <c r="C2508" s="239" t="s">
        <v>3792</v>
      </c>
      <c r="D2508" s="239" t="s">
        <v>10820</v>
      </c>
      <c r="E2508" s="239" t="str">
        <f t="shared" ref="E2508:E2571" si="39">LEFT(A2508, 2)</f>
        <v>47</v>
      </c>
      <c r="F2508" s="239" t="s">
        <v>5802</v>
      </c>
    </row>
    <row r="2509" spans="1:6" x14ac:dyDescent="0.25">
      <c r="A2509" s="242" t="s">
        <v>10821</v>
      </c>
      <c r="B2509" s="240" t="s">
        <v>5419</v>
      </c>
      <c r="C2509" s="240" t="s">
        <v>3792</v>
      </c>
      <c r="D2509" s="240" t="s">
        <v>10822</v>
      </c>
      <c r="E2509" s="239" t="str">
        <f t="shared" si="39"/>
        <v>47</v>
      </c>
      <c r="F2509" s="240" t="s">
        <v>5802</v>
      </c>
    </row>
    <row r="2510" spans="1:6" x14ac:dyDescent="0.25">
      <c r="A2510" s="242" t="s">
        <v>10823</v>
      </c>
      <c r="B2510" s="239" t="s">
        <v>4662</v>
      </c>
      <c r="C2510" s="239" t="s">
        <v>3792</v>
      </c>
      <c r="D2510" s="239" t="s">
        <v>10824</v>
      </c>
      <c r="E2510" s="239" t="str">
        <f t="shared" si="39"/>
        <v>47</v>
      </c>
      <c r="F2510" s="239" t="s">
        <v>5802</v>
      </c>
    </row>
    <row r="2511" spans="1:6" x14ac:dyDescent="0.25">
      <c r="A2511" s="242" t="s">
        <v>10825</v>
      </c>
      <c r="B2511" s="240" t="s">
        <v>4942</v>
      </c>
      <c r="C2511" s="240" t="s">
        <v>3792</v>
      </c>
      <c r="D2511" s="240" t="s">
        <v>10826</v>
      </c>
      <c r="E2511" s="239" t="str">
        <f t="shared" si="39"/>
        <v>47</v>
      </c>
      <c r="F2511" s="240" t="s">
        <v>5802</v>
      </c>
    </row>
    <row r="2512" spans="1:6" x14ac:dyDescent="0.25">
      <c r="A2512" s="242" t="s">
        <v>10827</v>
      </c>
      <c r="B2512" s="239" t="s">
        <v>5456</v>
      </c>
      <c r="C2512" s="239" t="s">
        <v>3792</v>
      </c>
      <c r="D2512" s="239" t="s">
        <v>10828</v>
      </c>
      <c r="E2512" s="239" t="str">
        <f t="shared" si="39"/>
        <v>47</v>
      </c>
      <c r="F2512" s="239" t="s">
        <v>5802</v>
      </c>
    </row>
    <row r="2513" spans="1:6" x14ac:dyDescent="0.25">
      <c r="A2513" s="242" t="s">
        <v>10829</v>
      </c>
      <c r="B2513" s="240" t="s">
        <v>5023</v>
      </c>
      <c r="C2513" s="240" t="s">
        <v>3792</v>
      </c>
      <c r="D2513" s="240" t="s">
        <v>10830</v>
      </c>
      <c r="E2513" s="239" t="str">
        <f t="shared" si="39"/>
        <v>47</v>
      </c>
      <c r="F2513" s="240" t="s">
        <v>5802</v>
      </c>
    </row>
    <row r="2514" spans="1:6" x14ac:dyDescent="0.25">
      <c r="A2514" s="242" t="s">
        <v>10831</v>
      </c>
      <c r="B2514" s="239" t="s">
        <v>5481</v>
      </c>
      <c r="C2514" s="239" t="s">
        <v>3792</v>
      </c>
      <c r="D2514" s="239" t="s">
        <v>10832</v>
      </c>
      <c r="E2514" s="239" t="str">
        <f t="shared" si="39"/>
        <v>47</v>
      </c>
      <c r="F2514" s="239" t="s">
        <v>5802</v>
      </c>
    </row>
    <row r="2515" spans="1:6" x14ac:dyDescent="0.25">
      <c r="A2515" s="242" t="s">
        <v>10833</v>
      </c>
      <c r="B2515" s="240" t="s">
        <v>5487</v>
      </c>
      <c r="C2515" s="240" t="s">
        <v>3792</v>
      </c>
      <c r="D2515" s="240" t="s">
        <v>10834</v>
      </c>
      <c r="E2515" s="239" t="str">
        <f t="shared" si="39"/>
        <v>47</v>
      </c>
      <c r="F2515" s="240" t="s">
        <v>5802</v>
      </c>
    </row>
    <row r="2516" spans="1:6" x14ac:dyDescent="0.25">
      <c r="A2516" s="242" t="s">
        <v>10835</v>
      </c>
      <c r="B2516" s="239" t="s">
        <v>5318</v>
      </c>
      <c r="C2516" s="239" t="s">
        <v>3792</v>
      </c>
      <c r="D2516" s="239" t="s">
        <v>10836</v>
      </c>
      <c r="E2516" s="239" t="str">
        <f t="shared" si="39"/>
        <v>47</v>
      </c>
      <c r="F2516" s="239" t="s">
        <v>5802</v>
      </c>
    </row>
    <row r="2517" spans="1:6" x14ac:dyDescent="0.25">
      <c r="A2517" s="242" t="s">
        <v>10837</v>
      </c>
      <c r="B2517" s="240" t="s">
        <v>5503</v>
      </c>
      <c r="C2517" s="240" t="s">
        <v>3792</v>
      </c>
      <c r="D2517" s="240" t="s">
        <v>10838</v>
      </c>
      <c r="E2517" s="239" t="str">
        <f t="shared" si="39"/>
        <v>47</v>
      </c>
      <c r="F2517" s="240" t="s">
        <v>5802</v>
      </c>
    </row>
    <row r="2518" spans="1:6" x14ac:dyDescent="0.25">
      <c r="A2518" s="242" t="s">
        <v>10839</v>
      </c>
      <c r="B2518" s="239" t="s">
        <v>4518</v>
      </c>
      <c r="C2518" s="239" t="s">
        <v>3792</v>
      </c>
      <c r="D2518" s="239" t="s">
        <v>10840</v>
      </c>
      <c r="E2518" s="239" t="str">
        <f t="shared" si="39"/>
        <v>47</v>
      </c>
      <c r="F2518" s="239" t="s">
        <v>5802</v>
      </c>
    </row>
    <row r="2519" spans="1:6" x14ac:dyDescent="0.25">
      <c r="A2519" s="242" t="s">
        <v>10841</v>
      </c>
      <c r="B2519" s="240" t="s">
        <v>5269</v>
      </c>
      <c r="C2519" s="240" t="s">
        <v>3792</v>
      </c>
      <c r="D2519" s="240" t="s">
        <v>10842</v>
      </c>
      <c r="E2519" s="239" t="str">
        <f t="shared" si="39"/>
        <v>47</v>
      </c>
      <c r="F2519" s="240" t="s">
        <v>5802</v>
      </c>
    </row>
    <row r="2520" spans="1:6" x14ac:dyDescent="0.25">
      <c r="A2520" s="242" t="s">
        <v>10843</v>
      </c>
      <c r="B2520" s="239" t="s">
        <v>5365</v>
      </c>
      <c r="C2520" s="239" t="s">
        <v>3792</v>
      </c>
      <c r="D2520" s="239" t="s">
        <v>10844</v>
      </c>
      <c r="E2520" s="239" t="str">
        <f t="shared" si="39"/>
        <v>47</v>
      </c>
      <c r="F2520" s="239" t="s">
        <v>5802</v>
      </c>
    </row>
    <row r="2521" spans="1:6" x14ac:dyDescent="0.25">
      <c r="A2521" s="242" t="s">
        <v>10845</v>
      </c>
      <c r="B2521" s="240" t="s">
        <v>5541</v>
      </c>
      <c r="C2521" s="240" t="s">
        <v>3792</v>
      </c>
      <c r="D2521" s="240" t="s">
        <v>10846</v>
      </c>
      <c r="E2521" s="239" t="str">
        <f t="shared" si="39"/>
        <v>47</v>
      </c>
      <c r="F2521" s="240" t="s">
        <v>5802</v>
      </c>
    </row>
    <row r="2522" spans="1:6" x14ac:dyDescent="0.25">
      <c r="A2522" s="242" t="s">
        <v>10847</v>
      </c>
      <c r="B2522" s="239" t="s">
        <v>4189</v>
      </c>
      <c r="C2522" s="239" t="s">
        <v>3792</v>
      </c>
      <c r="D2522" s="239" t="s">
        <v>10848</v>
      </c>
      <c r="E2522" s="239" t="str">
        <f t="shared" si="39"/>
        <v>47</v>
      </c>
      <c r="F2522" s="239" t="s">
        <v>5802</v>
      </c>
    </row>
    <row r="2523" spans="1:6" x14ac:dyDescent="0.25">
      <c r="A2523" s="242" t="s">
        <v>10849</v>
      </c>
      <c r="B2523" s="240" t="s">
        <v>5556</v>
      </c>
      <c r="C2523" s="240" t="s">
        <v>3792</v>
      </c>
      <c r="D2523" s="240" t="s">
        <v>10850</v>
      </c>
      <c r="E2523" s="239" t="str">
        <f t="shared" si="39"/>
        <v>47</v>
      </c>
      <c r="F2523" s="240" t="s">
        <v>5802</v>
      </c>
    </row>
    <row r="2524" spans="1:6" x14ac:dyDescent="0.25">
      <c r="A2524" s="242" t="s">
        <v>10851</v>
      </c>
      <c r="B2524" s="239" t="s">
        <v>5528</v>
      </c>
      <c r="C2524" s="239" t="s">
        <v>3792</v>
      </c>
      <c r="D2524" s="239" t="s">
        <v>10852</v>
      </c>
      <c r="E2524" s="239" t="str">
        <f t="shared" si="39"/>
        <v>47</v>
      </c>
      <c r="F2524" s="239" t="s">
        <v>5802</v>
      </c>
    </row>
    <row r="2525" spans="1:6" x14ac:dyDescent="0.25">
      <c r="A2525" s="242" t="s">
        <v>10853</v>
      </c>
      <c r="B2525" s="240" t="s">
        <v>5572</v>
      </c>
      <c r="C2525" s="240" t="s">
        <v>3792</v>
      </c>
      <c r="D2525" s="240" t="s">
        <v>10854</v>
      </c>
      <c r="E2525" s="239" t="str">
        <f t="shared" si="39"/>
        <v>47</v>
      </c>
      <c r="F2525" s="240" t="s">
        <v>5802</v>
      </c>
    </row>
    <row r="2526" spans="1:6" x14ac:dyDescent="0.25">
      <c r="A2526" s="242" t="s">
        <v>10855</v>
      </c>
      <c r="B2526" s="239" t="s">
        <v>5580</v>
      </c>
      <c r="C2526" s="239" t="s">
        <v>3792</v>
      </c>
      <c r="D2526" s="239" t="s">
        <v>10856</v>
      </c>
      <c r="E2526" s="239" t="str">
        <f t="shared" si="39"/>
        <v>47</v>
      </c>
      <c r="F2526" s="239" t="s">
        <v>5802</v>
      </c>
    </row>
    <row r="2527" spans="1:6" x14ac:dyDescent="0.25">
      <c r="A2527" s="242" t="s">
        <v>10857</v>
      </c>
      <c r="B2527" s="240" t="s">
        <v>4487</v>
      </c>
      <c r="C2527" s="240" t="s">
        <v>3792</v>
      </c>
      <c r="D2527" s="240" t="s">
        <v>10858</v>
      </c>
      <c r="E2527" s="239" t="str">
        <f t="shared" si="39"/>
        <v>47</v>
      </c>
      <c r="F2527" s="240" t="s">
        <v>5802</v>
      </c>
    </row>
    <row r="2528" spans="1:6" x14ac:dyDescent="0.25">
      <c r="A2528" s="242" t="s">
        <v>10859</v>
      </c>
      <c r="B2528" s="239" t="s">
        <v>5432</v>
      </c>
      <c r="C2528" s="239" t="s">
        <v>3792</v>
      </c>
      <c r="D2528" s="239" t="s">
        <v>10860</v>
      </c>
      <c r="E2528" s="239" t="str">
        <f t="shared" si="39"/>
        <v>47</v>
      </c>
      <c r="F2528" s="239" t="s">
        <v>5802</v>
      </c>
    </row>
    <row r="2529" spans="1:6" x14ac:dyDescent="0.25">
      <c r="A2529" s="242" t="s">
        <v>10861</v>
      </c>
      <c r="B2529" s="240" t="s">
        <v>4512</v>
      </c>
      <c r="C2529" s="240" t="s">
        <v>3792</v>
      </c>
      <c r="D2529" s="240" t="s">
        <v>10862</v>
      </c>
      <c r="E2529" s="239" t="str">
        <f t="shared" si="39"/>
        <v>47</v>
      </c>
      <c r="F2529" s="240" t="s">
        <v>5802</v>
      </c>
    </row>
    <row r="2530" spans="1:6" x14ac:dyDescent="0.25">
      <c r="A2530" s="242" t="s">
        <v>10863</v>
      </c>
      <c r="B2530" s="239" t="s">
        <v>4021</v>
      </c>
      <c r="C2530" s="239" t="s">
        <v>3792</v>
      </c>
      <c r="D2530" s="239" t="s">
        <v>10864</v>
      </c>
      <c r="E2530" s="239" t="str">
        <f t="shared" si="39"/>
        <v>47</v>
      </c>
      <c r="F2530" s="239" t="s">
        <v>5802</v>
      </c>
    </row>
    <row r="2531" spans="1:6" x14ac:dyDescent="0.25">
      <c r="A2531" s="242" t="s">
        <v>10865</v>
      </c>
      <c r="B2531" s="240" t="s">
        <v>4690</v>
      </c>
      <c r="C2531" s="240" t="s">
        <v>3792</v>
      </c>
      <c r="D2531" s="240" t="s">
        <v>10866</v>
      </c>
      <c r="E2531" s="239" t="str">
        <f t="shared" si="39"/>
        <v>47</v>
      </c>
      <c r="F2531" s="240" t="s">
        <v>5802</v>
      </c>
    </row>
    <row r="2532" spans="1:6" x14ac:dyDescent="0.25">
      <c r="A2532" s="242" t="s">
        <v>10867</v>
      </c>
      <c r="B2532" s="239" t="s">
        <v>5606</v>
      </c>
      <c r="C2532" s="239" t="s">
        <v>3792</v>
      </c>
      <c r="D2532" s="239" t="s">
        <v>10868</v>
      </c>
      <c r="E2532" s="239" t="str">
        <f t="shared" si="39"/>
        <v>47</v>
      </c>
      <c r="F2532" s="239" t="s">
        <v>5802</v>
      </c>
    </row>
    <row r="2533" spans="1:6" x14ac:dyDescent="0.25">
      <c r="A2533" s="242" t="s">
        <v>10869</v>
      </c>
      <c r="B2533" s="240" t="s">
        <v>5460</v>
      </c>
      <c r="C2533" s="240" t="s">
        <v>3792</v>
      </c>
      <c r="D2533" s="240" t="s">
        <v>10870</v>
      </c>
      <c r="E2533" s="239" t="str">
        <f t="shared" si="39"/>
        <v>47</v>
      </c>
      <c r="F2533" s="240" t="s">
        <v>5802</v>
      </c>
    </row>
    <row r="2534" spans="1:6" x14ac:dyDescent="0.25">
      <c r="A2534" s="242" t="s">
        <v>10871</v>
      </c>
      <c r="B2534" s="239" t="s">
        <v>5614</v>
      </c>
      <c r="C2534" s="239" t="s">
        <v>3792</v>
      </c>
      <c r="D2534" s="239" t="s">
        <v>10872</v>
      </c>
      <c r="E2534" s="239" t="str">
        <f t="shared" si="39"/>
        <v>47</v>
      </c>
      <c r="F2534" s="239" t="s">
        <v>5802</v>
      </c>
    </row>
    <row r="2535" spans="1:6" x14ac:dyDescent="0.25">
      <c r="A2535" s="242" t="s">
        <v>10873</v>
      </c>
      <c r="B2535" s="240" t="s">
        <v>5619</v>
      </c>
      <c r="C2535" s="240" t="s">
        <v>3792</v>
      </c>
      <c r="D2535" s="240" t="s">
        <v>10874</v>
      </c>
      <c r="E2535" s="239" t="str">
        <f t="shared" si="39"/>
        <v>47</v>
      </c>
      <c r="F2535" s="240" t="s">
        <v>5802</v>
      </c>
    </row>
    <row r="2536" spans="1:6" x14ac:dyDescent="0.25">
      <c r="A2536" s="242" t="s">
        <v>10875</v>
      </c>
      <c r="B2536" s="239" t="s">
        <v>3849</v>
      </c>
      <c r="C2536" s="239" t="s">
        <v>3794</v>
      </c>
      <c r="D2536" s="239" t="s">
        <v>10876</v>
      </c>
      <c r="E2536" s="239" t="str">
        <f t="shared" si="39"/>
        <v>48</v>
      </c>
      <c r="F2536" s="239" t="s">
        <v>6029</v>
      </c>
    </row>
    <row r="2537" spans="1:6" x14ac:dyDescent="0.25">
      <c r="A2537" s="242" t="s">
        <v>10877</v>
      </c>
      <c r="B2537" s="240" t="s">
        <v>3890</v>
      </c>
      <c r="C2537" s="240" t="s">
        <v>3794</v>
      </c>
      <c r="D2537" s="240" t="s">
        <v>10878</v>
      </c>
      <c r="E2537" s="239" t="str">
        <f t="shared" si="39"/>
        <v>48</v>
      </c>
      <c r="F2537" s="240" t="s">
        <v>6029</v>
      </c>
    </row>
    <row r="2538" spans="1:6" x14ac:dyDescent="0.25">
      <c r="A2538" s="242" t="s">
        <v>10879</v>
      </c>
      <c r="B2538" s="239" t="s">
        <v>3937</v>
      </c>
      <c r="C2538" s="239" t="s">
        <v>3794</v>
      </c>
      <c r="D2538" s="239" t="s">
        <v>10880</v>
      </c>
      <c r="E2538" s="239" t="str">
        <f t="shared" si="39"/>
        <v>48</v>
      </c>
      <c r="F2538" s="239" t="s">
        <v>6029</v>
      </c>
    </row>
    <row r="2539" spans="1:6" x14ac:dyDescent="0.25">
      <c r="A2539" s="242" t="s">
        <v>10881</v>
      </c>
      <c r="B2539" s="240" t="s">
        <v>3981</v>
      </c>
      <c r="C2539" s="240" t="s">
        <v>3794</v>
      </c>
      <c r="D2539" s="240" t="s">
        <v>10882</v>
      </c>
      <c r="E2539" s="239" t="str">
        <f t="shared" si="39"/>
        <v>48</v>
      </c>
      <c r="F2539" s="240" t="s">
        <v>6029</v>
      </c>
    </row>
    <row r="2540" spans="1:6" x14ac:dyDescent="0.25">
      <c r="A2540" s="242" t="s">
        <v>10883</v>
      </c>
      <c r="B2540" s="239" t="s">
        <v>4024</v>
      </c>
      <c r="C2540" s="239" t="s">
        <v>3794</v>
      </c>
      <c r="D2540" s="239" t="s">
        <v>10884</v>
      </c>
      <c r="E2540" s="239" t="str">
        <f t="shared" si="39"/>
        <v>48</v>
      </c>
      <c r="F2540" s="239" t="s">
        <v>6029</v>
      </c>
    </row>
    <row r="2541" spans="1:6" x14ac:dyDescent="0.25">
      <c r="A2541" s="242" t="s">
        <v>10885</v>
      </c>
      <c r="B2541" s="240" t="s">
        <v>3933</v>
      </c>
      <c r="C2541" s="240" t="s">
        <v>3794</v>
      </c>
      <c r="D2541" s="240" t="s">
        <v>10886</v>
      </c>
      <c r="E2541" s="239" t="str">
        <f t="shared" si="39"/>
        <v>48</v>
      </c>
      <c r="F2541" s="240" t="s">
        <v>6029</v>
      </c>
    </row>
    <row r="2542" spans="1:6" x14ac:dyDescent="0.25">
      <c r="A2542" s="242" t="s">
        <v>10887</v>
      </c>
      <c r="B2542" s="239" t="s">
        <v>4095</v>
      </c>
      <c r="C2542" s="239" t="s">
        <v>3794</v>
      </c>
      <c r="D2542" s="239" t="s">
        <v>10888</v>
      </c>
      <c r="E2542" s="239" t="str">
        <f t="shared" si="39"/>
        <v>48</v>
      </c>
      <c r="F2542" s="239" t="s">
        <v>6029</v>
      </c>
    </row>
    <row r="2543" spans="1:6" x14ac:dyDescent="0.25">
      <c r="A2543" s="242" t="s">
        <v>10889</v>
      </c>
      <c r="B2543" s="240" t="s">
        <v>4125</v>
      </c>
      <c r="C2543" s="240" t="s">
        <v>3794</v>
      </c>
      <c r="D2543" s="240" t="s">
        <v>10890</v>
      </c>
      <c r="E2543" s="239" t="str">
        <f t="shared" si="39"/>
        <v>48</v>
      </c>
      <c r="F2543" s="240" t="s">
        <v>6029</v>
      </c>
    </row>
    <row r="2544" spans="1:6" x14ac:dyDescent="0.25">
      <c r="A2544" s="242" t="s">
        <v>10891</v>
      </c>
      <c r="B2544" s="239" t="s">
        <v>4163</v>
      </c>
      <c r="C2544" s="239" t="s">
        <v>3794</v>
      </c>
      <c r="D2544" s="239" t="s">
        <v>10892</v>
      </c>
      <c r="E2544" s="239" t="str">
        <f t="shared" si="39"/>
        <v>48</v>
      </c>
      <c r="F2544" s="239" t="s">
        <v>6029</v>
      </c>
    </row>
    <row r="2545" spans="1:6" x14ac:dyDescent="0.25">
      <c r="A2545" s="242" t="s">
        <v>10893</v>
      </c>
      <c r="B2545" s="240" t="s">
        <v>4196</v>
      </c>
      <c r="C2545" s="240" t="s">
        <v>3794</v>
      </c>
      <c r="D2545" s="240" t="s">
        <v>10894</v>
      </c>
      <c r="E2545" s="239" t="str">
        <f t="shared" si="39"/>
        <v>48</v>
      </c>
      <c r="F2545" s="240" t="s">
        <v>6029</v>
      </c>
    </row>
    <row r="2546" spans="1:6" x14ac:dyDescent="0.25">
      <c r="A2546" s="242" t="s">
        <v>10895</v>
      </c>
      <c r="B2546" s="239" t="s">
        <v>4230</v>
      </c>
      <c r="C2546" s="239" t="s">
        <v>3794</v>
      </c>
      <c r="D2546" s="239" t="s">
        <v>10896</v>
      </c>
      <c r="E2546" s="239" t="str">
        <f t="shared" si="39"/>
        <v>48</v>
      </c>
      <c r="F2546" s="239" t="s">
        <v>6029</v>
      </c>
    </row>
    <row r="2547" spans="1:6" x14ac:dyDescent="0.25">
      <c r="A2547" s="242" t="s">
        <v>10897</v>
      </c>
      <c r="B2547" s="240" t="s">
        <v>4257</v>
      </c>
      <c r="C2547" s="240" t="s">
        <v>3794</v>
      </c>
      <c r="D2547" s="240" t="s">
        <v>10898</v>
      </c>
      <c r="E2547" s="239" t="str">
        <f t="shared" si="39"/>
        <v>48</v>
      </c>
      <c r="F2547" s="240" t="s">
        <v>6029</v>
      </c>
    </row>
    <row r="2548" spans="1:6" x14ac:dyDescent="0.25">
      <c r="A2548" s="242" t="s">
        <v>10899</v>
      </c>
      <c r="B2548" s="239" t="s">
        <v>4288</v>
      </c>
      <c r="C2548" s="239" t="s">
        <v>3794</v>
      </c>
      <c r="D2548" s="239" t="s">
        <v>10900</v>
      </c>
      <c r="E2548" s="239" t="str">
        <f t="shared" si="39"/>
        <v>48</v>
      </c>
      <c r="F2548" s="239" t="s">
        <v>6029</v>
      </c>
    </row>
    <row r="2549" spans="1:6" x14ac:dyDescent="0.25">
      <c r="A2549" s="242" t="s">
        <v>10901</v>
      </c>
      <c r="B2549" s="240" t="s">
        <v>4075</v>
      </c>
      <c r="C2549" s="240" t="s">
        <v>3794</v>
      </c>
      <c r="D2549" s="240" t="s">
        <v>10902</v>
      </c>
      <c r="E2549" s="239" t="str">
        <f t="shared" si="39"/>
        <v>48</v>
      </c>
      <c r="F2549" s="240" t="s">
        <v>6029</v>
      </c>
    </row>
    <row r="2550" spans="1:6" x14ac:dyDescent="0.25">
      <c r="A2550" s="242" t="s">
        <v>10903</v>
      </c>
      <c r="B2550" s="239" t="s">
        <v>4353</v>
      </c>
      <c r="C2550" s="239" t="s">
        <v>3794</v>
      </c>
      <c r="D2550" s="239" t="s">
        <v>10904</v>
      </c>
      <c r="E2550" s="239" t="str">
        <f t="shared" si="39"/>
        <v>48</v>
      </c>
      <c r="F2550" s="239" t="s">
        <v>6029</v>
      </c>
    </row>
    <row r="2551" spans="1:6" x14ac:dyDescent="0.25">
      <c r="A2551" s="242" t="s">
        <v>10905</v>
      </c>
      <c r="B2551" s="240" t="s">
        <v>4390</v>
      </c>
      <c r="C2551" s="240" t="s">
        <v>3794</v>
      </c>
      <c r="D2551" s="240" t="s">
        <v>10906</v>
      </c>
      <c r="E2551" s="239" t="str">
        <f t="shared" si="39"/>
        <v>48</v>
      </c>
      <c r="F2551" s="240" t="s">
        <v>6029</v>
      </c>
    </row>
    <row r="2552" spans="1:6" x14ac:dyDescent="0.25">
      <c r="A2552" s="242" t="s">
        <v>10907</v>
      </c>
      <c r="B2552" s="239" t="s">
        <v>4416</v>
      </c>
      <c r="C2552" s="239" t="s">
        <v>3794</v>
      </c>
      <c r="D2552" s="239" t="s">
        <v>10908</v>
      </c>
      <c r="E2552" s="239" t="str">
        <f t="shared" si="39"/>
        <v>48</v>
      </c>
      <c r="F2552" s="239" t="s">
        <v>6029</v>
      </c>
    </row>
    <row r="2553" spans="1:6" x14ac:dyDescent="0.25">
      <c r="A2553" s="242" t="s">
        <v>10909</v>
      </c>
      <c r="B2553" s="240" t="s">
        <v>4444</v>
      </c>
      <c r="C2553" s="240" t="s">
        <v>3794</v>
      </c>
      <c r="D2553" s="240" t="s">
        <v>10910</v>
      </c>
      <c r="E2553" s="239" t="str">
        <f t="shared" si="39"/>
        <v>48</v>
      </c>
      <c r="F2553" s="240" t="s">
        <v>6029</v>
      </c>
    </row>
    <row r="2554" spans="1:6" x14ac:dyDescent="0.25">
      <c r="A2554" s="242" t="s">
        <v>10911</v>
      </c>
      <c r="B2554" s="239" t="s">
        <v>4466</v>
      </c>
      <c r="C2554" s="239" t="s">
        <v>3794</v>
      </c>
      <c r="D2554" s="239" t="s">
        <v>10912</v>
      </c>
      <c r="E2554" s="239" t="str">
        <f t="shared" si="39"/>
        <v>48</v>
      </c>
      <c r="F2554" s="239" t="s">
        <v>6029</v>
      </c>
    </row>
    <row r="2555" spans="1:6" x14ac:dyDescent="0.25">
      <c r="A2555" s="242" t="s">
        <v>10913</v>
      </c>
      <c r="B2555" s="240" t="s">
        <v>4494</v>
      </c>
      <c r="C2555" s="240" t="s">
        <v>3794</v>
      </c>
      <c r="D2555" s="240" t="s">
        <v>10914</v>
      </c>
      <c r="E2555" s="239" t="str">
        <f t="shared" si="39"/>
        <v>48</v>
      </c>
      <c r="F2555" s="240" t="s">
        <v>6029</v>
      </c>
    </row>
    <row r="2556" spans="1:6" x14ac:dyDescent="0.25">
      <c r="A2556" s="242" t="s">
        <v>10915</v>
      </c>
      <c r="B2556" s="239" t="s">
        <v>4517</v>
      </c>
      <c r="C2556" s="239" t="s">
        <v>3794</v>
      </c>
      <c r="D2556" s="239" t="s">
        <v>10916</v>
      </c>
      <c r="E2556" s="239" t="str">
        <f t="shared" si="39"/>
        <v>48</v>
      </c>
      <c r="F2556" s="239" t="s">
        <v>6029</v>
      </c>
    </row>
    <row r="2557" spans="1:6" x14ac:dyDescent="0.25">
      <c r="A2557" s="242" t="s">
        <v>10917</v>
      </c>
      <c r="B2557" s="240" t="s">
        <v>4545</v>
      </c>
      <c r="C2557" s="240" t="s">
        <v>3794</v>
      </c>
      <c r="D2557" s="240" t="s">
        <v>10918</v>
      </c>
      <c r="E2557" s="239" t="str">
        <f t="shared" si="39"/>
        <v>48</v>
      </c>
      <c r="F2557" s="240" t="s">
        <v>6029</v>
      </c>
    </row>
    <row r="2558" spans="1:6" x14ac:dyDescent="0.25">
      <c r="A2558" s="242" t="s">
        <v>10919</v>
      </c>
      <c r="B2558" s="239" t="s">
        <v>4570</v>
      </c>
      <c r="C2558" s="239" t="s">
        <v>3794</v>
      </c>
      <c r="D2558" s="239" t="s">
        <v>10920</v>
      </c>
      <c r="E2558" s="239" t="str">
        <f t="shared" si="39"/>
        <v>48</v>
      </c>
      <c r="F2558" s="239" t="s">
        <v>6029</v>
      </c>
    </row>
    <row r="2559" spans="1:6" x14ac:dyDescent="0.25">
      <c r="A2559" s="242" t="s">
        <v>10921</v>
      </c>
      <c r="B2559" s="240" t="s">
        <v>4301</v>
      </c>
      <c r="C2559" s="240" t="s">
        <v>3794</v>
      </c>
      <c r="D2559" s="240" t="s">
        <v>10922</v>
      </c>
      <c r="E2559" s="239" t="str">
        <f t="shared" si="39"/>
        <v>48</v>
      </c>
      <c r="F2559" s="240" t="s">
        <v>6029</v>
      </c>
    </row>
    <row r="2560" spans="1:6" x14ac:dyDescent="0.25">
      <c r="A2560" s="242" t="s">
        <v>10923</v>
      </c>
      <c r="B2560" s="239" t="s">
        <v>4000</v>
      </c>
      <c r="C2560" s="239" t="s">
        <v>3794</v>
      </c>
      <c r="D2560" s="239" t="s">
        <v>10924</v>
      </c>
      <c r="E2560" s="239" t="str">
        <f t="shared" si="39"/>
        <v>48</v>
      </c>
      <c r="F2560" s="239" t="s">
        <v>6029</v>
      </c>
    </row>
    <row r="2561" spans="1:6" x14ac:dyDescent="0.25">
      <c r="A2561" s="242" t="s">
        <v>10925</v>
      </c>
      <c r="B2561" s="240" t="s">
        <v>4638</v>
      </c>
      <c r="C2561" s="240" t="s">
        <v>3794</v>
      </c>
      <c r="D2561" s="240" t="s">
        <v>10926</v>
      </c>
      <c r="E2561" s="239" t="str">
        <f t="shared" si="39"/>
        <v>48</v>
      </c>
      <c r="F2561" s="240" t="s">
        <v>6029</v>
      </c>
    </row>
    <row r="2562" spans="1:6" x14ac:dyDescent="0.25">
      <c r="A2562" s="242" t="s">
        <v>10927</v>
      </c>
      <c r="B2562" s="239" t="s">
        <v>4665</v>
      </c>
      <c r="C2562" s="239" t="s">
        <v>3794</v>
      </c>
      <c r="D2562" s="239" t="s">
        <v>10928</v>
      </c>
      <c r="E2562" s="239" t="str">
        <f t="shared" si="39"/>
        <v>48</v>
      </c>
      <c r="F2562" s="239" t="s">
        <v>6029</v>
      </c>
    </row>
    <row r="2563" spans="1:6" x14ac:dyDescent="0.25">
      <c r="A2563" s="242" t="s">
        <v>10929</v>
      </c>
      <c r="B2563" s="240" t="s">
        <v>4276</v>
      </c>
      <c r="C2563" s="240" t="s">
        <v>3794</v>
      </c>
      <c r="D2563" s="240" t="s">
        <v>10930</v>
      </c>
      <c r="E2563" s="239" t="str">
        <f t="shared" si="39"/>
        <v>48</v>
      </c>
      <c r="F2563" s="240" t="s">
        <v>6029</v>
      </c>
    </row>
    <row r="2564" spans="1:6" x14ac:dyDescent="0.25">
      <c r="A2564" s="242" t="s">
        <v>10931</v>
      </c>
      <c r="B2564" s="239" t="s">
        <v>4069</v>
      </c>
      <c r="C2564" s="239" t="s">
        <v>3794</v>
      </c>
      <c r="D2564" s="239" t="s">
        <v>10932</v>
      </c>
      <c r="E2564" s="239" t="str">
        <f t="shared" si="39"/>
        <v>48</v>
      </c>
      <c r="F2564" s="239" t="s">
        <v>6029</v>
      </c>
    </row>
    <row r="2565" spans="1:6" x14ac:dyDescent="0.25">
      <c r="A2565" s="242" t="s">
        <v>10933</v>
      </c>
      <c r="B2565" s="240" t="s">
        <v>4732</v>
      </c>
      <c r="C2565" s="240" t="s">
        <v>3794</v>
      </c>
      <c r="D2565" s="240" t="s">
        <v>10934</v>
      </c>
      <c r="E2565" s="239" t="str">
        <f t="shared" si="39"/>
        <v>48</v>
      </c>
      <c r="F2565" s="240" t="s">
        <v>6029</v>
      </c>
    </row>
    <row r="2566" spans="1:6" x14ac:dyDescent="0.25">
      <c r="A2566" s="242" t="s">
        <v>10935</v>
      </c>
      <c r="B2566" s="239" t="s">
        <v>4255</v>
      </c>
      <c r="C2566" s="239" t="s">
        <v>3794</v>
      </c>
      <c r="D2566" s="239" t="s">
        <v>10936</v>
      </c>
      <c r="E2566" s="239" t="str">
        <f t="shared" si="39"/>
        <v>48</v>
      </c>
      <c r="F2566" s="239" t="s">
        <v>6029</v>
      </c>
    </row>
    <row r="2567" spans="1:6" x14ac:dyDescent="0.25">
      <c r="A2567" s="242" t="s">
        <v>10937</v>
      </c>
      <c r="B2567" s="240" t="s">
        <v>4777</v>
      </c>
      <c r="C2567" s="240" t="s">
        <v>3794</v>
      </c>
      <c r="D2567" s="240" t="s">
        <v>10938</v>
      </c>
      <c r="E2567" s="239" t="str">
        <f t="shared" si="39"/>
        <v>48</v>
      </c>
      <c r="F2567" s="240" t="s">
        <v>6029</v>
      </c>
    </row>
    <row r="2568" spans="1:6" x14ac:dyDescent="0.25">
      <c r="A2568" s="242" t="s">
        <v>10939</v>
      </c>
      <c r="B2568" s="239" t="s">
        <v>4805</v>
      </c>
      <c r="C2568" s="239" t="s">
        <v>3794</v>
      </c>
      <c r="D2568" s="239" t="s">
        <v>10940</v>
      </c>
      <c r="E2568" s="239" t="str">
        <f t="shared" si="39"/>
        <v>48</v>
      </c>
      <c r="F2568" s="239" t="s">
        <v>6029</v>
      </c>
    </row>
    <row r="2569" spans="1:6" x14ac:dyDescent="0.25">
      <c r="A2569" s="242" t="s">
        <v>10941</v>
      </c>
      <c r="B2569" s="240" t="s">
        <v>4144</v>
      </c>
      <c r="C2569" s="240" t="s">
        <v>3794</v>
      </c>
      <c r="D2569" s="240" t="s">
        <v>10942</v>
      </c>
      <c r="E2569" s="239" t="str">
        <f t="shared" si="39"/>
        <v>48</v>
      </c>
      <c r="F2569" s="240" t="s">
        <v>6029</v>
      </c>
    </row>
    <row r="2570" spans="1:6" x14ac:dyDescent="0.25">
      <c r="A2570" s="242" t="s">
        <v>10943</v>
      </c>
      <c r="B2570" s="239" t="s">
        <v>4844</v>
      </c>
      <c r="C2570" s="239" t="s">
        <v>3794</v>
      </c>
      <c r="D2570" s="239" t="s">
        <v>10944</v>
      </c>
      <c r="E2570" s="239" t="str">
        <f t="shared" si="39"/>
        <v>48</v>
      </c>
      <c r="F2570" s="239" t="s">
        <v>6029</v>
      </c>
    </row>
    <row r="2571" spans="1:6" x14ac:dyDescent="0.25">
      <c r="A2571" s="242" t="s">
        <v>10945</v>
      </c>
      <c r="B2571" s="240" t="s">
        <v>4134</v>
      </c>
      <c r="C2571" s="240" t="s">
        <v>3794</v>
      </c>
      <c r="D2571" s="240" t="s">
        <v>10946</v>
      </c>
      <c r="E2571" s="239" t="str">
        <f t="shared" si="39"/>
        <v>48</v>
      </c>
      <c r="F2571" s="240" t="s">
        <v>6029</v>
      </c>
    </row>
    <row r="2572" spans="1:6" x14ac:dyDescent="0.25">
      <c r="A2572" s="242" t="s">
        <v>10947</v>
      </c>
      <c r="B2572" s="239" t="s">
        <v>4170</v>
      </c>
      <c r="C2572" s="239" t="s">
        <v>3794</v>
      </c>
      <c r="D2572" s="239" t="s">
        <v>10948</v>
      </c>
      <c r="E2572" s="239" t="str">
        <f t="shared" ref="E2572:E2635" si="40">LEFT(A2572, 2)</f>
        <v>48</v>
      </c>
      <c r="F2572" s="239" t="s">
        <v>6029</v>
      </c>
    </row>
    <row r="2573" spans="1:6" x14ac:dyDescent="0.25">
      <c r="A2573" s="242" t="s">
        <v>10949</v>
      </c>
      <c r="B2573" s="240" t="s">
        <v>4905</v>
      </c>
      <c r="C2573" s="240" t="s">
        <v>3794</v>
      </c>
      <c r="D2573" s="240" t="s">
        <v>10950</v>
      </c>
      <c r="E2573" s="239" t="str">
        <f t="shared" si="40"/>
        <v>48</v>
      </c>
      <c r="F2573" s="240" t="s">
        <v>6029</v>
      </c>
    </row>
    <row r="2574" spans="1:6" x14ac:dyDescent="0.25">
      <c r="A2574" s="242" t="s">
        <v>10951</v>
      </c>
      <c r="B2574" s="239" t="s">
        <v>4130</v>
      </c>
      <c r="C2574" s="239" t="s">
        <v>3794</v>
      </c>
      <c r="D2574" s="239" t="s">
        <v>10952</v>
      </c>
      <c r="E2574" s="239" t="str">
        <f t="shared" si="40"/>
        <v>48</v>
      </c>
      <c r="F2574" s="239" t="s">
        <v>6029</v>
      </c>
    </row>
    <row r="2575" spans="1:6" x14ac:dyDescent="0.25">
      <c r="A2575" s="242" t="s">
        <v>10953</v>
      </c>
      <c r="B2575" s="240" t="s">
        <v>4946</v>
      </c>
      <c r="C2575" s="240" t="s">
        <v>3794</v>
      </c>
      <c r="D2575" s="240" t="s">
        <v>10954</v>
      </c>
      <c r="E2575" s="239" t="str">
        <f t="shared" si="40"/>
        <v>48</v>
      </c>
      <c r="F2575" s="240" t="s">
        <v>6029</v>
      </c>
    </row>
    <row r="2576" spans="1:6" x14ac:dyDescent="0.25">
      <c r="A2576" s="242" t="s">
        <v>10955</v>
      </c>
      <c r="B2576" s="239" t="s">
        <v>4960</v>
      </c>
      <c r="C2576" s="239" t="s">
        <v>3794</v>
      </c>
      <c r="D2576" s="239" t="s">
        <v>10956</v>
      </c>
      <c r="E2576" s="239" t="str">
        <f t="shared" si="40"/>
        <v>48</v>
      </c>
      <c r="F2576" s="239" t="s">
        <v>6029</v>
      </c>
    </row>
    <row r="2577" spans="1:6" x14ac:dyDescent="0.25">
      <c r="A2577" s="242" t="s">
        <v>10957</v>
      </c>
      <c r="B2577" s="240" t="s">
        <v>4981</v>
      </c>
      <c r="C2577" s="240" t="s">
        <v>3794</v>
      </c>
      <c r="D2577" s="240" t="s">
        <v>10958</v>
      </c>
      <c r="E2577" s="239" t="str">
        <f t="shared" si="40"/>
        <v>48</v>
      </c>
      <c r="F2577" s="240" t="s">
        <v>6029</v>
      </c>
    </row>
    <row r="2578" spans="1:6" x14ac:dyDescent="0.25">
      <c r="A2578" s="242" t="s">
        <v>10959</v>
      </c>
      <c r="B2578" s="239" t="s">
        <v>5003</v>
      </c>
      <c r="C2578" s="239" t="s">
        <v>3794</v>
      </c>
      <c r="D2578" s="239" t="s">
        <v>10960</v>
      </c>
      <c r="E2578" s="239" t="str">
        <f t="shared" si="40"/>
        <v>48</v>
      </c>
      <c r="F2578" s="239" t="s">
        <v>6029</v>
      </c>
    </row>
    <row r="2579" spans="1:6" x14ac:dyDescent="0.25">
      <c r="A2579" s="242" t="s">
        <v>10961</v>
      </c>
      <c r="B2579" s="240" t="s">
        <v>5022</v>
      </c>
      <c r="C2579" s="240" t="s">
        <v>3794</v>
      </c>
      <c r="D2579" s="240" t="s">
        <v>10962</v>
      </c>
      <c r="E2579" s="239" t="str">
        <f t="shared" si="40"/>
        <v>48</v>
      </c>
      <c r="F2579" s="240" t="s">
        <v>6029</v>
      </c>
    </row>
    <row r="2580" spans="1:6" x14ac:dyDescent="0.25">
      <c r="A2580" s="242" t="s">
        <v>10963</v>
      </c>
      <c r="B2580" s="239" t="s">
        <v>5036</v>
      </c>
      <c r="C2580" s="239" t="s">
        <v>3794</v>
      </c>
      <c r="D2580" s="239" t="s">
        <v>10964</v>
      </c>
      <c r="E2580" s="239" t="str">
        <f t="shared" si="40"/>
        <v>48</v>
      </c>
      <c r="F2580" s="239" t="s">
        <v>6029</v>
      </c>
    </row>
    <row r="2581" spans="1:6" x14ac:dyDescent="0.25">
      <c r="A2581" s="242" t="s">
        <v>10965</v>
      </c>
      <c r="B2581" s="240" t="s">
        <v>5054</v>
      </c>
      <c r="C2581" s="240" t="s">
        <v>3794</v>
      </c>
      <c r="D2581" s="240" t="s">
        <v>10966</v>
      </c>
      <c r="E2581" s="239" t="str">
        <f t="shared" si="40"/>
        <v>48</v>
      </c>
      <c r="F2581" s="240" t="s">
        <v>6029</v>
      </c>
    </row>
    <row r="2582" spans="1:6" x14ac:dyDescent="0.25">
      <c r="A2582" s="242" t="s">
        <v>10967</v>
      </c>
      <c r="B2582" s="239" t="s">
        <v>4386</v>
      </c>
      <c r="C2582" s="239" t="s">
        <v>3794</v>
      </c>
      <c r="D2582" s="239" t="s">
        <v>10968</v>
      </c>
      <c r="E2582" s="239" t="str">
        <f t="shared" si="40"/>
        <v>48</v>
      </c>
      <c r="F2582" s="239" t="s">
        <v>6029</v>
      </c>
    </row>
    <row r="2583" spans="1:6" x14ac:dyDescent="0.25">
      <c r="A2583" s="242" t="s">
        <v>10969</v>
      </c>
      <c r="B2583" s="240" t="s">
        <v>5092</v>
      </c>
      <c r="C2583" s="240" t="s">
        <v>3794</v>
      </c>
      <c r="D2583" s="240" t="s">
        <v>10970</v>
      </c>
      <c r="E2583" s="239" t="str">
        <f t="shared" si="40"/>
        <v>48</v>
      </c>
      <c r="F2583" s="240" t="s">
        <v>6029</v>
      </c>
    </row>
    <row r="2584" spans="1:6" x14ac:dyDescent="0.25">
      <c r="A2584" s="242" t="s">
        <v>10971</v>
      </c>
      <c r="B2584" s="239" t="s">
        <v>5110</v>
      </c>
      <c r="C2584" s="239" t="s">
        <v>3794</v>
      </c>
      <c r="D2584" s="239" t="s">
        <v>10972</v>
      </c>
      <c r="E2584" s="239" t="str">
        <f t="shared" si="40"/>
        <v>48</v>
      </c>
      <c r="F2584" s="239" t="s">
        <v>6029</v>
      </c>
    </row>
    <row r="2585" spans="1:6" x14ac:dyDescent="0.25">
      <c r="A2585" s="242" t="s">
        <v>10973</v>
      </c>
      <c r="B2585" s="240" t="s">
        <v>5132</v>
      </c>
      <c r="C2585" s="240" t="s">
        <v>3794</v>
      </c>
      <c r="D2585" s="240" t="s">
        <v>10974</v>
      </c>
      <c r="E2585" s="239" t="str">
        <f t="shared" si="40"/>
        <v>48</v>
      </c>
      <c r="F2585" s="240" t="s">
        <v>6029</v>
      </c>
    </row>
    <row r="2586" spans="1:6" x14ac:dyDescent="0.25">
      <c r="A2586" s="242" t="s">
        <v>10975</v>
      </c>
      <c r="B2586" s="239" t="s">
        <v>5149</v>
      </c>
      <c r="C2586" s="239" t="s">
        <v>3794</v>
      </c>
      <c r="D2586" s="239" t="s">
        <v>10976</v>
      </c>
      <c r="E2586" s="239" t="str">
        <f t="shared" si="40"/>
        <v>48</v>
      </c>
      <c r="F2586" s="239" t="s">
        <v>6029</v>
      </c>
    </row>
    <row r="2587" spans="1:6" x14ac:dyDescent="0.25">
      <c r="A2587" s="242" t="s">
        <v>10977</v>
      </c>
      <c r="B2587" s="240" t="s">
        <v>5169</v>
      </c>
      <c r="C2587" s="240" t="s">
        <v>3794</v>
      </c>
      <c r="D2587" s="240" t="s">
        <v>10978</v>
      </c>
      <c r="E2587" s="239" t="str">
        <f t="shared" si="40"/>
        <v>48</v>
      </c>
      <c r="F2587" s="240" t="s">
        <v>6029</v>
      </c>
    </row>
    <row r="2588" spans="1:6" x14ac:dyDescent="0.25">
      <c r="A2588" s="242" t="s">
        <v>10979</v>
      </c>
      <c r="B2588" s="239" t="s">
        <v>4415</v>
      </c>
      <c r="C2588" s="239" t="s">
        <v>3794</v>
      </c>
      <c r="D2588" s="239" t="s">
        <v>10980</v>
      </c>
      <c r="E2588" s="239" t="str">
        <f t="shared" si="40"/>
        <v>48</v>
      </c>
      <c r="F2588" s="239" t="s">
        <v>6029</v>
      </c>
    </row>
    <row r="2589" spans="1:6" x14ac:dyDescent="0.25">
      <c r="A2589" s="242" t="s">
        <v>10981</v>
      </c>
      <c r="B2589" s="240" t="s">
        <v>5205</v>
      </c>
      <c r="C2589" s="240" t="s">
        <v>3794</v>
      </c>
      <c r="D2589" s="240" t="s">
        <v>10982</v>
      </c>
      <c r="E2589" s="239" t="str">
        <f t="shared" si="40"/>
        <v>48</v>
      </c>
      <c r="F2589" s="240" t="s">
        <v>6029</v>
      </c>
    </row>
    <row r="2590" spans="1:6" x14ac:dyDescent="0.25">
      <c r="A2590" s="242" t="s">
        <v>10983</v>
      </c>
      <c r="B2590" s="239" t="s">
        <v>5225</v>
      </c>
      <c r="C2590" s="239" t="s">
        <v>3794</v>
      </c>
      <c r="D2590" s="239" t="s">
        <v>10984</v>
      </c>
      <c r="E2590" s="239" t="str">
        <f t="shared" si="40"/>
        <v>48</v>
      </c>
      <c r="F2590" s="239" t="s">
        <v>6029</v>
      </c>
    </row>
    <row r="2591" spans="1:6" x14ac:dyDescent="0.25">
      <c r="A2591" s="242" t="s">
        <v>10985</v>
      </c>
      <c r="B2591" s="240" t="s">
        <v>5241</v>
      </c>
      <c r="C2591" s="240" t="s">
        <v>3794</v>
      </c>
      <c r="D2591" s="240" t="s">
        <v>10986</v>
      </c>
      <c r="E2591" s="239" t="str">
        <f t="shared" si="40"/>
        <v>48</v>
      </c>
      <c r="F2591" s="240" t="s">
        <v>6029</v>
      </c>
    </row>
    <row r="2592" spans="1:6" x14ac:dyDescent="0.25">
      <c r="A2592" s="242" t="s">
        <v>10987</v>
      </c>
      <c r="B2592" s="239" t="s">
        <v>4474</v>
      </c>
      <c r="C2592" s="239" t="s">
        <v>3794</v>
      </c>
      <c r="D2592" s="239" t="s">
        <v>10988</v>
      </c>
      <c r="E2592" s="239" t="str">
        <f t="shared" si="40"/>
        <v>48</v>
      </c>
      <c r="F2592" s="239" t="s">
        <v>6029</v>
      </c>
    </row>
    <row r="2593" spans="1:6" x14ac:dyDescent="0.25">
      <c r="A2593" s="242" t="s">
        <v>10989</v>
      </c>
      <c r="B2593" s="240" t="s">
        <v>4219</v>
      </c>
      <c r="C2593" s="240" t="s">
        <v>3794</v>
      </c>
      <c r="D2593" s="240" t="s">
        <v>10990</v>
      </c>
      <c r="E2593" s="239" t="str">
        <f t="shared" si="40"/>
        <v>48</v>
      </c>
      <c r="F2593" s="240" t="s">
        <v>6029</v>
      </c>
    </row>
    <row r="2594" spans="1:6" x14ac:dyDescent="0.25">
      <c r="A2594" s="242" t="s">
        <v>10991</v>
      </c>
      <c r="B2594" s="239" t="s">
        <v>5280</v>
      </c>
      <c r="C2594" s="239" t="s">
        <v>3794</v>
      </c>
      <c r="D2594" s="239" t="s">
        <v>10992</v>
      </c>
      <c r="E2594" s="239" t="str">
        <f t="shared" si="40"/>
        <v>48</v>
      </c>
      <c r="F2594" s="239" t="s">
        <v>6029</v>
      </c>
    </row>
    <row r="2595" spans="1:6" x14ac:dyDescent="0.25">
      <c r="A2595" s="242" t="s">
        <v>10993</v>
      </c>
      <c r="B2595" s="240" t="s">
        <v>4364</v>
      </c>
      <c r="C2595" s="240" t="s">
        <v>3794</v>
      </c>
      <c r="D2595" s="240" t="s">
        <v>10994</v>
      </c>
      <c r="E2595" s="239" t="str">
        <f t="shared" si="40"/>
        <v>48</v>
      </c>
      <c r="F2595" s="240" t="s">
        <v>6029</v>
      </c>
    </row>
    <row r="2596" spans="1:6" x14ac:dyDescent="0.25">
      <c r="A2596" s="242" t="s">
        <v>10995</v>
      </c>
      <c r="B2596" s="239" t="s">
        <v>5309</v>
      </c>
      <c r="C2596" s="239" t="s">
        <v>3794</v>
      </c>
      <c r="D2596" s="239" t="s">
        <v>10996</v>
      </c>
      <c r="E2596" s="239" t="str">
        <f t="shared" si="40"/>
        <v>48</v>
      </c>
      <c r="F2596" s="239" t="s">
        <v>6029</v>
      </c>
    </row>
    <row r="2597" spans="1:6" x14ac:dyDescent="0.25">
      <c r="A2597" s="242" t="s">
        <v>10997</v>
      </c>
      <c r="B2597" s="240" t="s">
        <v>5322</v>
      </c>
      <c r="C2597" s="240" t="s">
        <v>3794</v>
      </c>
      <c r="D2597" s="240" t="s">
        <v>10998</v>
      </c>
      <c r="E2597" s="239" t="str">
        <f t="shared" si="40"/>
        <v>48</v>
      </c>
      <c r="F2597" s="240" t="s">
        <v>6029</v>
      </c>
    </row>
    <row r="2598" spans="1:6" x14ac:dyDescent="0.25">
      <c r="A2598" s="242" t="s">
        <v>10999</v>
      </c>
      <c r="B2598" s="239" t="s">
        <v>5340</v>
      </c>
      <c r="C2598" s="239" t="s">
        <v>3794</v>
      </c>
      <c r="D2598" s="239" t="s">
        <v>11000</v>
      </c>
      <c r="E2598" s="239" t="str">
        <f t="shared" si="40"/>
        <v>48</v>
      </c>
      <c r="F2598" s="239" t="s">
        <v>6029</v>
      </c>
    </row>
    <row r="2599" spans="1:6" x14ac:dyDescent="0.25">
      <c r="A2599" s="242" t="s">
        <v>11001</v>
      </c>
      <c r="B2599" s="240" t="s">
        <v>5356</v>
      </c>
      <c r="C2599" s="240" t="s">
        <v>3794</v>
      </c>
      <c r="D2599" s="240" t="s">
        <v>11002</v>
      </c>
      <c r="E2599" s="239" t="str">
        <f t="shared" si="40"/>
        <v>48</v>
      </c>
      <c r="F2599" s="240" t="s">
        <v>6029</v>
      </c>
    </row>
    <row r="2600" spans="1:6" x14ac:dyDescent="0.25">
      <c r="A2600" s="242" t="s">
        <v>11003</v>
      </c>
      <c r="B2600" s="239" t="s">
        <v>5372</v>
      </c>
      <c r="C2600" s="239" t="s">
        <v>3794</v>
      </c>
      <c r="D2600" s="239" t="s">
        <v>11004</v>
      </c>
      <c r="E2600" s="239" t="str">
        <f t="shared" si="40"/>
        <v>48</v>
      </c>
      <c r="F2600" s="239" t="s">
        <v>6029</v>
      </c>
    </row>
    <row r="2601" spans="1:6" x14ac:dyDescent="0.25">
      <c r="A2601" s="242" t="s">
        <v>11005</v>
      </c>
      <c r="B2601" s="240" t="s">
        <v>4331</v>
      </c>
      <c r="C2601" s="240" t="s">
        <v>3794</v>
      </c>
      <c r="D2601" s="240" t="s">
        <v>11006</v>
      </c>
      <c r="E2601" s="239" t="str">
        <f t="shared" si="40"/>
        <v>48</v>
      </c>
      <c r="F2601" s="240" t="s">
        <v>6029</v>
      </c>
    </row>
    <row r="2602" spans="1:6" x14ac:dyDescent="0.25">
      <c r="A2602" s="242" t="s">
        <v>11007</v>
      </c>
      <c r="B2602" s="239" t="s">
        <v>5396</v>
      </c>
      <c r="C2602" s="239" t="s">
        <v>3794</v>
      </c>
      <c r="D2602" s="239" t="s">
        <v>11008</v>
      </c>
      <c r="E2602" s="239" t="str">
        <f t="shared" si="40"/>
        <v>48</v>
      </c>
      <c r="F2602" s="239" t="s">
        <v>6029</v>
      </c>
    </row>
    <row r="2603" spans="1:6" x14ac:dyDescent="0.25">
      <c r="A2603" s="242" t="s">
        <v>11009</v>
      </c>
      <c r="B2603" s="240" t="s">
        <v>5408</v>
      </c>
      <c r="C2603" s="240" t="s">
        <v>3794</v>
      </c>
      <c r="D2603" s="240" t="s">
        <v>11010</v>
      </c>
      <c r="E2603" s="239" t="str">
        <f t="shared" si="40"/>
        <v>48</v>
      </c>
      <c r="F2603" s="240" t="s">
        <v>6029</v>
      </c>
    </row>
    <row r="2604" spans="1:6" x14ac:dyDescent="0.25">
      <c r="A2604" s="242" t="s">
        <v>11011</v>
      </c>
      <c r="B2604" s="239" t="s">
        <v>4582</v>
      </c>
      <c r="C2604" s="239" t="s">
        <v>3794</v>
      </c>
      <c r="D2604" s="239" t="s">
        <v>11012</v>
      </c>
      <c r="E2604" s="239" t="str">
        <f t="shared" si="40"/>
        <v>48</v>
      </c>
      <c r="F2604" s="239" t="s">
        <v>6029</v>
      </c>
    </row>
    <row r="2605" spans="1:6" x14ac:dyDescent="0.25">
      <c r="A2605" s="242" t="s">
        <v>11013</v>
      </c>
      <c r="B2605" s="240" t="s">
        <v>4565</v>
      </c>
      <c r="C2605" s="240" t="s">
        <v>3794</v>
      </c>
      <c r="D2605" s="240" t="s">
        <v>11014</v>
      </c>
      <c r="E2605" s="239" t="str">
        <f t="shared" si="40"/>
        <v>48</v>
      </c>
      <c r="F2605" s="240" t="s">
        <v>6029</v>
      </c>
    </row>
    <row r="2606" spans="1:6" x14ac:dyDescent="0.25">
      <c r="A2606" s="242" t="s">
        <v>11015</v>
      </c>
      <c r="B2606" s="239" t="s">
        <v>4527</v>
      </c>
      <c r="C2606" s="239" t="s">
        <v>3794</v>
      </c>
      <c r="D2606" s="239" t="s">
        <v>11016</v>
      </c>
      <c r="E2606" s="239" t="str">
        <f t="shared" si="40"/>
        <v>48</v>
      </c>
      <c r="F2606" s="239" t="s">
        <v>6029</v>
      </c>
    </row>
    <row r="2607" spans="1:6" x14ac:dyDescent="0.25">
      <c r="A2607" s="242" t="s">
        <v>11017</v>
      </c>
      <c r="B2607" s="240" t="s">
        <v>5457</v>
      </c>
      <c r="C2607" s="240" t="s">
        <v>3794</v>
      </c>
      <c r="D2607" s="240" t="s">
        <v>11018</v>
      </c>
      <c r="E2607" s="239" t="str">
        <f t="shared" si="40"/>
        <v>48</v>
      </c>
      <c r="F2607" s="240" t="s">
        <v>6029</v>
      </c>
    </row>
    <row r="2608" spans="1:6" x14ac:dyDescent="0.25">
      <c r="A2608" s="242" t="s">
        <v>11019</v>
      </c>
      <c r="B2608" s="239" t="s">
        <v>5468</v>
      </c>
      <c r="C2608" s="239" t="s">
        <v>3794</v>
      </c>
      <c r="D2608" s="239" t="s">
        <v>11020</v>
      </c>
      <c r="E2608" s="239" t="str">
        <f t="shared" si="40"/>
        <v>48</v>
      </c>
      <c r="F2608" s="239" t="s">
        <v>6029</v>
      </c>
    </row>
    <row r="2609" spans="1:6" x14ac:dyDescent="0.25">
      <c r="A2609" s="242" t="s">
        <v>11021</v>
      </c>
      <c r="B2609" s="240" t="s">
        <v>5213</v>
      </c>
      <c r="C2609" s="240" t="s">
        <v>3794</v>
      </c>
      <c r="D2609" s="240" t="s">
        <v>11022</v>
      </c>
      <c r="E2609" s="239" t="str">
        <f t="shared" si="40"/>
        <v>48</v>
      </c>
      <c r="F2609" s="240" t="s">
        <v>6029</v>
      </c>
    </row>
    <row r="2610" spans="1:6" x14ac:dyDescent="0.25">
      <c r="A2610" s="242" t="s">
        <v>11023</v>
      </c>
      <c r="B2610" s="239" t="s">
        <v>4200</v>
      </c>
      <c r="C2610" s="239" t="s">
        <v>3794</v>
      </c>
      <c r="D2610" s="239" t="s">
        <v>11024</v>
      </c>
      <c r="E2610" s="239" t="str">
        <f t="shared" si="40"/>
        <v>48</v>
      </c>
      <c r="F2610" s="239" t="s">
        <v>6029</v>
      </c>
    </row>
    <row r="2611" spans="1:6" x14ac:dyDescent="0.25">
      <c r="A2611" s="242" t="s">
        <v>11025</v>
      </c>
      <c r="B2611" s="240" t="s">
        <v>5494</v>
      </c>
      <c r="C2611" s="240" t="s">
        <v>3794</v>
      </c>
      <c r="D2611" s="240" t="s">
        <v>11026</v>
      </c>
      <c r="E2611" s="239" t="str">
        <f t="shared" si="40"/>
        <v>48</v>
      </c>
      <c r="F2611" s="240" t="s">
        <v>6029</v>
      </c>
    </row>
    <row r="2612" spans="1:6" x14ac:dyDescent="0.25">
      <c r="A2612" s="242" t="s">
        <v>11027</v>
      </c>
      <c r="B2612" s="239" t="s">
        <v>4530</v>
      </c>
      <c r="C2612" s="239" t="s">
        <v>3794</v>
      </c>
      <c r="D2612" s="239" t="s">
        <v>11028</v>
      </c>
      <c r="E2612" s="239" t="str">
        <f t="shared" si="40"/>
        <v>48</v>
      </c>
      <c r="F2612" s="239" t="s">
        <v>6029</v>
      </c>
    </row>
    <row r="2613" spans="1:6" x14ac:dyDescent="0.25">
      <c r="A2613" s="242" t="s">
        <v>11029</v>
      </c>
      <c r="B2613" s="240" t="s">
        <v>5515</v>
      </c>
      <c r="C2613" s="240" t="s">
        <v>3794</v>
      </c>
      <c r="D2613" s="240" t="s">
        <v>11030</v>
      </c>
      <c r="E2613" s="239" t="str">
        <f t="shared" si="40"/>
        <v>48</v>
      </c>
      <c r="F2613" s="240" t="s">
        <v>6029</v>
      </c>
    </row>
    <row r="2614" spans="1:6" x14ac:dyDescent="0.25">
      <c r="A2614" s="242" t="s">
        <v>11031</v>
      </c>
      <c r="B2614" s="239" t="s">
        <v>5526</v>
      </c>
      <c r="C2614" s="239" t="s">
        <v>3794</v>
      </c>
      <c r="D2614" s="239" t="s">
        <v>11032</v>
      </c>
      <c r="E2614" s="239" t="str">
        <f t="shared" si="40"/>
        <v>48</v>
      </c>
      <c r="F2614" s="239" t="s">
        <v>6029</v>
      </c>
    </row>
    <row r="2615" spans="1:6" x14ac:dyDescent="0.25">
      <c r="A2615" s="242" t="s">
        <v>11033</v>
      </c>
      <c r="B2615" s="240" t="s">
        <v>3960</v>
      </c>
      <c r="C2615" s="240" t="s">
        <v>3794</v>
      </c>
      <c r="D2615" s="240" t="s">
        <v>11034</v>
      </c>
      <c r="E2615" s="239" t="str">
        <f t="shared" si="40"/>
        <v>48</v>
      </c>
      <c r="F2615" s="240" t="s">
        <v>6029</v>
      </c>
    </row>
    <row r="2616" spans="1:6" x14ac:dyDescent="0.25">
      <c r="A2616" s="242" t="s">
        <v>11035</v>
      </c>
      <c r="B2616" s="239" t="s">
        <v>5542</v>
      </c>
      <c r="C2616" s="239" t="s">
        <v>3794</v>
      </c>
      <c r="D2616" s="239" t="s">
        <v>11036</v>
      </c>
      <c r="E2616" s="239" t="str">
        <f t="shared" si="40"/>
        <v>48</v>
      </c>
      <c r="F2616" s="239" t="s">
        <v>6029</v>
      </c>
    </row>
    <row r="2617" spans="1:6" x14ac:dyDescent="0.25">
      <c r="A2617" s="242" t="s">
        <v>11037</v>
      </c>
      <c r="B2617" s="240" t="s">
        <v>5549</v>
      </c>
      <c r="C2617" s="240" t="s">
        <v>3794</v>
      </c>
      <c r="D2617" s="240" t="s">
        <v>11038</v>
      </c>
      <c r="E2617" s="239" t="str">
        <f t="shared" si="40"/>
        <v>48</v>
      </c>
      <c r="F2617" s="240" t="s">
        <v>6029</v>
      </c>
    </row>
    <row r="2618" spans="1:6" x14ac:dyDescent="0.25">
      <c r="A2618" s="242" t="s">
        <v>11039</v>
      </c>
      <c r="B2618" s="239" t="s">
        <v>5557</v>
      </c>
      <c r="C2618" s="239" t="s">
        <v>3794</v>
      </c>
      <c r="D2618" s="239" t="s">
        <v>11040</v>
      </c>
      <c r="E2618" s="239" t="str">
        <f t="shared" si="40"/>
        <v>48</v>
      </c>
      <c r="F2618" s="239" t="s">
        <v>6029</v>
      </c>
    </row>
    <row r="2619" spans="1:6" x14ac:dyDescent="0.25">
      <c r="A2619" s="242" t="s">
        <v>11041</v>
      </c>
      <c r="B2619" s="240" t="s">
        <v>5564</v>
      </c>
      <c r="C2619" s="240" t="s">
        <v>3794</v>
      </c>
      <c r="D2619" s="240" t="s">
        <v>11042</v>
      </c>
      <c r="E2619" s="239" t="str">
        <f t="shared" si="40"/>
        <v>48</v>
      </c>
      <c r="F2619" s="240" t="s">
        <v>6029</v>
      </c>
    </row>
    <row r="2620" spans="1:6" x14ac:dyDescent="0.25">
      <c r="A2620" s="242" t="s">
        <v>11043</v>
      </c>
      <c r="B2620" s="239" t="s">
        <v>5573</v>
      </c>
      <c r="C2620" s="239" t="s">
        <v>3794</v>
      </c>
      <c r="D2620" s="239" t="s">
        <v>11044</v>
      </c>
      <c r="E2620" s="239" t="str">
        <f t="shared" si="40"/>
        <v>48</v>
      </c>
      <c r="F2620" s="239" t="s">
        <v>6029</v>
      </c>
    </row>
    <row r="2621" spans="1:6" x14ac:dyDescent="0.25">
      <c r="A2621" s="242" t="s">
        <v>11045</v>
      </c>
      <c r="B2621" s="240" t="s">
        <v>5581</v>
      </c>
      <c r="C2621" s="240" t="s">
        <v>3794</v>
      </c>
      <c r="D2621" s="240" t="s">
        <v>11046</v>
      </c>
      <c r="E2621" s="239" t="str">
        <f t="shared" si="40"/>
        <v>48</v>
      </c>
      <c r="F2621" s="240" t="s">
        <v>6029</v>
      </c>
    </row>
    <row r="2622" spans="1:6" x14ac:dyDescent="0.25">
      <c r="A2622" s="242" t="s">
        <v>11047</v>
      </c>
      <c r="B2622" s="239" t="s">
        <v>5587</v>
      </c>
      <c r="C2622" s="239" t="s">
        <v>3794</v>
      </c>
      <c r="D2622" s="239" t="s">
        <v>11048</v>
      </c>
      <c r="E2622" s="239" t="str">
        <f t="shared" si="40"/>
        <v>48</v>
      </c>
      <c r="F2622" s="239" t="s">
        <v>6029</v>
      </c>
    </row>
    <row r="2623" spans="1:6" x14ac:dyDescent="0.25">
      <c r="A2623" s="242" t="s">
        <v>11049</v>
      </c>
      <c r="B2623" s="240" t="s">
        <v>5590</v>
      </c>
      <c r="C2623" s="240" t="s">
        <v>3794</v>
      </c>
      <c r="D2623" s="240" t="s">
        <v>11050</v>
      </c>
      <c r="E2623" s="239" t="str">
        <f t="shared" si="40"/>
        <v>48</v>
      </c>
      <c r="F2623" s="240" t="s">
        <v>6029</v>
      </c>
    </row>
    <row r="2624" spans="1:6" x14ac:dyDescent="0.25">
      <c r="A2624" s="242" t="s">
        <v>11051</v>
      </c>
      <c r="B2624" s="239" t="s">
        <v>5596</v>
      </c>
      <c r="C2624" s="239" t="s">
        <v>3794</v>
      </c>
      <c r="D2624" s="239" t="s">
        <v>11052</v>
      </c>
      <c r="E2624" s="239" t="str">
        <f t="shared" si="40"/>
        <v>48</v>
      </c>
      <c r="F2624" s="239" t="s">
        <v>6029</v>
      </c>
    </row>
    <row r="2625" spans="1:6" x14ac:dyDescent="0.25">
      <c r="A2625" s="242" t="s">
        <v>11053</v>
      </c>
      <c r="B2625" s="240" t="s">
        <v>4829</v>
      </c>
      <c r="C2625" s="240" t="s">
        <v>3794</v>
      </c>
      <c r="D2625" s="240" t="s">
        <v>11054</v>
      </c>
      <c r="E2625" s="239" t="str">
        <f t="shared" si="40"/>
        <v>48</v>
      </c>
      <c r="F2625" s="240" t="s">
        <v>6029</v>
      </c>
    </row>
    <row r="2626" spans="1:6" x14ac:dyDescent="0.25">
      <c r="A2626" s="242" t="s">
        <v>11055</v>
      </c>
      <c r="B2626" s="239" t="s">
        <v>4906</v>
      </c>
      <c r="C2626" s="239" t="s">
        <v>3794</v>
      </c>
      <c r="D2626" s="239" t="s">
        <v>11056</v>
      </c>
      <c r="E2626" s="239" t="str">
        <f t="shared" si="40"/>
        <v>48</v>
      </c>
      <c r="F2626" s="239" t="s">
        <v>6029</v>
      </c>
    </row>
    <row r="2627" spans="1:6" x14ac:dyDescent="0.25">
      <c r="A2627" s="242" t="s">
        <v>11057</v>
      </c>
      <c r="B2627" s="240" t="s">
        <v>5607</v>
      </c>
      <c r="C2627" s="240" t="s">
        <v>3794</v>
      </c>
      <c r="D2627" s="240" t="s">
        <v>11058</v>
      </c>
      <c r="E2627" s="239" t="str">
        <f t="shared" si="40"/>
        <v>48</v>
      </c>
      <c r="F2627" s="240" t="s">
        <v>6029</v>
      </c>
    </row>
    <row r="2628" spans="1:6" x14ac:dyDescent="0.25">
      <c r="A2628" s="242" t="s">
        <v>11059</v>
      </c>
      <c r="B2628" s="239" t="s">
        <v>5610</v>
      </c>
      <c r="C2628" s="239" t="s">
        <v>3794</v>
      </c>
      <c r="D2628" s="239" t="s">
        <v>11060</v>
      </c>
      <c r="E2628" s="239" t="str">
        <f t="shared" si="40"/>
        <v>48</v>
      </c>
      <c r="F2628" s="239" t="s">
        <v>6029</v>
      </c>
    </row>
    <row r="2629" spans="1:6" x14ac:dyDescent="0.25">
      <c r="A2629" s="242" t="s">
        <v>11061</v>
      </c>
      <c r="B2629" s="240" t="s">
        <v>4223</v>
      </c>
      <c r="C2629" s="240" t="s">
        <v>3794</v>
      </c>
      <c r="D2629" s="240" t="s">
        <v>11062</v>
      </c>
      <c r="E2629" s="239" t="str">
        <f t="shared" si="40"/>
        <v>48</v>
      </c>
      <c r="F2629" s="240" t="s">
        <v>6029</v>
      </c>
    </row>
    <row r="2630" spans="1:6" x14ac:dyDescent="0.25">
      <c r="A2630" s="242" t="s">
        <v>11063</v>
      </c>
      <c r="B2630" s="239" t="s">
        <v>4782</v>
      </c>
      <c r="C2630" s="239" t="s">
        <v>3794</v>
      </c>
      <c r="D2630" s="239" t="s">
        <v>11064</v>
      </c>
      <c r="E2630" s="239" t="str">
        <f t="shared" si="40"/>
        <v>48</v>
      </c>
      <c r="F2630" s="239" t="s">
        <v>6029</v>
      </c>
    </row>
    <row r="2631" spans="1:6" x14ac:dyDescent="0.25">
      <c r="A2631" s="242" t="s">
        <v>11065</v>
      </c>
      <c r="B2631" s="240" t="s">
        <v>4941</v>
      </c>
      <c r="C2631" s="240" t="s">
        <v>3794</v>
      </c>
      <c r="D2631" s="240" t="s">
        <v>11066</v>
      </c>
      <c r="E2631" s="239" t="str">
        <f t="shared" si="40"/>
        <v>48</v>
      </c>
      <c r="F2631" s="240" t="s">
        <v>6029</v>
      </c>
    </row>
    <row r="2632" spans="1:6" x14ac:dyDescent="0.25">
      <c r="A2632" s="242" t="s">
        <v>11067</v>
      </c>
      <c r="B2632" s="239" t="s">
        <v>4514</v>
      </c>
      <c r="C2632" s="239" t="s">
        <v>3794</v>
      </c>
      <c r="D2632" s="239" t="s">
        <v>11068</v>
      </c>
      <c r="E2632" s="239" t="str">
        <f t="shared" si="40"/>
        <v>48</v>
      </c>
      <c r="F2632" s="239" t="s">
        <v>6029</v>
      </c>
    </row>
    <row r="2633" spans="1:6" x14ac:dyDescent="0.25">
      <c r="A2633" s="242" t="s">
        <v>11069</v>
      </c>
      <c r="B2633" s="240" t="s">
        <v>5628</v>
      </c>
      <c r="C2633" s="240" t="s">
        <v>3794</v>
      </c>
      <c r="D2633" s="240" t="s">
        <v>11070</v>
      </c>
      <c r="E2633" s="239" t="str">
        <f t="shared" si="40"/>
        <v>48</v>
      </c>
      <c r="F2633" s="240" t="s">
        <v>6029</v>
      </c>
    </row>
    <row r="2634" spans="1:6" x14ac:dyDescent="0.25">
      <c r="A2634" s="242" t="s">
        <v>11071</v>
      </c>
      <c r="B2634" s="239" t="s">
        <v>4843</v>
      </c>
      <c r="C2634" s="239" t="s">
        <v>3794</v>
      </c>
      <c r="D2634" s="239" t="s">
        <v>11072</v>
      </c>
      <c r="E2634" s="239" t="str">
        <f t="shared" si="40"/>
        <v>48</v>
      </c>
      <c r="F2634" s="239" t="s">
        <v>6029</v>
      </c>
    </row>
    <row r="2635" spans="1:6" x14ac:dyDescent="0.25">
      <c r="A2635" s="242" t="s">
        <v>11073</v>
      </c>
      <c r="B2635" s="240" t="s">
        <v>4801</v>
      </c>
      <c r="C2635" s="240" t="s">
        <v>3794</v>
      </c>
      <c r="D2635" s="240" t="s">
        <v>11074</v>
      </c>
      <c r="E2635" s="239" t="str">
        <f t="shared" si="40"/>
        <v>48</v>
      </c>
      <c r="F2635" s="240" t="s">
        <v>6029</v>
      </c>
    </row>
    <row r="2636" spans="1:6" x14ac:dyDescent="0.25">
      <c r="A2636" s="242" t="s">
        <v>11075</v>
      </c>
      <c r="B2636" s="239" t="s">
        <v>5447</v>
      </c>
      <c r="C2636" s="239" t="s">
        <v>3794</v>
      </c>
      <c r="D2636" s="239" t="s">
        <v>11076</v>
      </c>
      <c r="E2636" s="239" t="str">
        <f t="shared" ref="E2636:E2699" si="41">LEFT(A2636, 2)</f>
        <v>48</v>
      </c>
      <c r="F2636" s="239" t="s">
        <v>6029</v>
      </c>
    </row>
    <row r="2637" spans="1:6" x14ac:dyDescent="0.25">
      <c r="A2637" s="242" t="s">
        <v>11077</v>
      </c>
      <c r="B2637" s="240" t="s">
        <v>4419</v>
      </c>
      <c r="C2637" s="240" t="s">
        <v>3794</v>
      </c>
      <c r="D2637" s="240" t="s">
        <v>11078</v>
      </c>
      <c r="E2637" s="239" t="str">
        <f t="shared" si="41"/>
        <v>48</v>
      </c>
      <c r="F2637" s="240" t="s">
        <v>6029</v>
      </c>
    </row>
    <row r="2638" spans="1:6" x14ac:dyDescent="0.25">
      <c r="A2638" s="242" t="s">
        <v>11079</v>
      </c>
      <c r="B2638" s="239" t="s">
        <v>5645</v>
      </c>
      <c r="C2638" s="239" t="s">
        <v>3794</v>
      </c>
      <c r="D2638" s="239" t="s">
        <v>11080</v>
      </c>
      <c r="E2638" s="239" t="str">
        <f t="shared" si="41"/>
        <v>48</v>
      </c>
      <c r="F2638" s="239" t="s">
        <v>6029</v>
      </c>
    </row>
    <row r="2639" spans="1:6" x14ac:dyDescent="0.25">
      <c r="A2639" s="242" t="s">
        <v>11081</v>
      </c>
      <c r="B2639" s="240" t="s">
        <v>4750</v>
      </c>
      <c r="C2639" s="240" t="s">
        <v>3794</v>
      </c>
      <c r="D2639" s="240" t="s">
        <v>11082</v>
      </c>
      <c r="E2639" s="239" t="str">
        <f t="shared" si="41"/>
        <v>48</v>
      </c>
      <c r="F2639" s="240" t="s">
        <v>6029</v>
      </c>
    </row>
    <row r="2640" spans="1:6" x14ac:dyDescent="0.25">
      <c r="A2640" s="242" t="s">
        <v>11083</v>
      </c>
      <c r="B2640" s="239" t="s">
        <v>5650</v>
      </c>
      <c r="C2640" s="239" t="s">
        <v>3794</v>
      </c>
      <c r="D2640" s="239" t="s">
        <v>11084</v>
      </c>
      <c r="E2640" s="239" t="str">
        <f t="shared" si="41"/>
        <v>48</v>
      </c>
      <c r="F2640" s="239" t="s">
        <v>6029</v>
      </c>
    </row>
    <row r="2641" spans="1:6" x14ac:dyDescent="0.25">
      <c r="A2641" s="242" t="s">
        <v>11085</v>
      </c>
      <c r="B2641" s="240" t="s">
        <v>5654</v>
      </c>
      <c r="C2641" s="240" t="s">
        <v>3794</v>
      </c>
      <c r="D2641" s="240" t="s">
        <v>11086</v>
      </c>
      <c r="E2641" s="239" t="str">
        <f t="shared" si="41"/>
        <v>48</v>
      </c>
      <c r="F2641" s="240" t="s">
        <v>6029</v>
      </c>
    </row>
    <row r="2642" spans="1:6" x14ac:dyDescent="0.25">
      <c r="A2642" s="242" t="s">
        <v>11087</v>
      </c>
      <c r="B2642" s="239" t="s">
        <v>4851</v>
      </c>
      <c r="C2642" s="239" t="s">
        <v>3794</v>
      </c>
      <c r="D2642" s="239" t="s">
        <v>11088</v>
      </c>
      <c r="E2642" s="239" t="str">
        <f t="shared" si="41"/>
        <v>48</v>
      </c>
      <c r="F2642" s="239" t="s">
        <v>6029</v>
      </c>
    </row>
    <row r="2643" spans="1:6" x14ac:dyDescent="0.25">
      <c r="A2643" s="242" t="s">
        <v>11089</v>
      </c>
      <c r="B2643" s="240" t="s">
        <v>4280</v>
      </c>
      <c r="C2643" s="240" t="s">
        <v>3794</v>
      </c>
      <c r="D2643" s="240" t="s">
        <v>11090</v>
      </c>
      <c r="E2643" s="239" t="str">
        <f t="shared" si="41"/>
        <v>48</v>
      </c>
      <c r="F2643" s="240" t="s">
        <v>6029</v>
      </c>
    </row>
    <row r="2644" spans="1:6" x14ac:dyDescent="0.25">
      <c r="A2644" s="242" t="s">
        <v>11091</v>
      </c>
      <c r="B2644" s="239" t="s">
        <v>4511</v>
      </c>
      <c r="C2644" s="239" t="s">
        <v>3794</v>
      </c>
      <c r="D2644" s="239" t="s">
        <v>11092</v>
      </c>
      <c r="E2644" s="239" t="str">
        <f t="shared" si="41"/>
        <v>48</v>
      </c>
      <c r="F2644" s="239" t="s">
        <v>6029</v>
      </c>
    </row>
    <row r="2645" spans="1:6" x14ac:dyDescent="0.25">
      <c r="A2645" s="242" t="s">
        <v>11093</v>
      </c>
      <c r="B2645" s="240" t="s">
        <v>5660</v>
      </c>
      <c r="C2645" s="240" t="s">
        <v>3794</v>
      </c>
      <c r="D2645" s="240" t="s">
        <v>11094</v>
      </c>
      <c r="E2645" s="239" t="str">
        <f t="shared" si="41"/>
        <v>48</v>
      </c>
      <c r="F2645" s="240" t="s">
        <v>6029</v>
      </c>
    </row>
    <row r="2646" spans="1:6" x14ac:dyDescent="0.25">
      <c r="A2646" s="242" t="s">
        <v>11095</v>
      </c>
      <c r="B2646" s="239" t="s">
        <v>5664</v>
      </c>
      <c r="C2646" s="239" t="s">
        <v>3794</v>
      </c>
      <c r="D2646" s="239" t="s">
        <v>11096</v>
      </c>
      <c r="E2646" s="239" t="str">
        <f t="shared" si="41"/>
        <v>48</v>
      </c>
      <c r="F2646" s="239" t="s">
        <v>6029</v>
      </c>
    </row>
    <row r="2647" spans="1:6" x14ac:dyDescent="0.25">
      <c r="A2647" s="242" t="s">
        <v>11097</v>
      </c>
      <c r="B2647" s="240" t="s">
        <v>5194</v>
      </c>
      <c r="C2647" s="240" t="s">
        <v>3794</v>
      </c>
      <c r="D2647" s="240" t="s">
        <v>11098</v>
      </c>
      <c r="E2647" s="239" t="str">
        <f t="shared" si="41"/>
        <v>48</v>
      </c>
      <c r="F2647" s="240" t="s">
        <v>6029</v>
      </c>
    </row>
    <row r="2648" spans="1:6" x14ac:dyDescent="0.25">
      <c r="A2648" s="242" t="s">
        <v>11099</v>
      </c>
      <c r="B2648" s="239" t="s">
        <v>4677</v>
      </c>
      <c r="C2648" s="239" t="s">
        <v>3794</v>
      </c>
      <c r="D2648" s="239" t="s">
        <v>11100</v>
      </c>
      <c r="E2648" s="239" t="str">
        <f t="shared" si="41"/>
        <v>48</v>
      </c>
      <c r="F2648" s="239" t="s">
        <v>6029</v>
      </c>
    </row>
    <row r="2649" spans="1:6" x14ac:dyDescent="0.25">
      <c r="A2649" s="242" t="s">
        <v>11101</v>
      </c>
      <c r="B2649" s="240" t="s">
        <v>4273</v>
      </c>
      <c r="C2649" s="240" t="s">
        <v>3794</v>
      </c>
      <c r="D2649" s="240" t="s">
        <v>11102</v>
      </c>
      <c r="E2649" s="239" t="str">
        <f t="shared" si="41"/>
        <v>48</v>
      </c>
      <c r="F2649" s="240" t="s">
        <v>6029</v>
      </c>
    </row>
    <row r="2650" spans="1:6" x14ac:dyDescent="0.25">
      <c r="A2650" s="242" t="s">
        <v>11103</v>
      </c>
      <c r="B2650" s="239" t="s">
        <v>5671</v>
      </c>
      <c r="C2650" s="239" t="s">
        <v>3794</v>
      </c>
      <c r="D2650" s="239" t="s">
        <v>11104</v>
      </c>
      <c r="E2650" s="239" t="str">
        <f t="shared" si="41"/>
        <v>48</v>
      </c>
      <c r="F2650" s="239" t="s">
        <v>6029</v>
      </c>
    </row>
    <row r="2651" spans="1:6" x14ac:dyDescent="0.25">
      <c r="A2651" s="242" t="s">
        <v>11105</v>
      </c>
      <c r="B2651" s="240" t="s">
        <v>5673</v>
      </c>
      <c r="C2651" s="240" t="s">
        <v>3794</v>
      </c>
      <c r="D2651" s="240" t="s">
        <v>11106</v>
      </c>
      <c r="E2651" s="239" t="str">
        <f t="shared" si="41"/>
        <v>48</v>
      </c>
      <c r="F2651" s="240" t="s">
        <v>6029</v>
      </c>
    </row>
    <row r="2652" spans="1:6" x14ac:dyDescent="0.25">
      <c r="A2652" s="242" t="s">
        <v>11107</v>
      </c>
      <c r="B2652" s="239" t="s">
        <v>4804</v>
      </c>
      <c r="C2652" s="239" t="s">
        <v>3794</v>
      </c>
      <c r="D2652" s="239" t="s">
        <v>11108</v>
      </c>
      <c r="E2652" s="239" t="str">
        <f t="shared" si="41"/>
        <v>48</v>
      </c>
      <c r="F2652" s="239" t="s">
        <v>6029</v>
      </c>
    </row>
    <row r="2653" spans="1:6" x14ac:dyDescent="0.25">
      <c r="A2653" s="242" t="s">
        <v>11109</v>
      </c>
      <c r="B2653" s="240" t="s">
        <v>5676</v>
      </c>
      <c r="C2653" s="240" t="s">
        <v>3794</v>
      </c>
      <c r="D2653" s="240" t="s">
        <v>11110</v>
      </c>
      <c r="E2653" s="239" t="str">
        <f t="shared" si="41"/>
        <v>48</v>
      </c>
      <c r="F2653" s="240" t="s">
        <v>6029</v>
      </c>
    </row>
    <row r="2654" spans="1:6" x14ac:dyDescent="0.25">
      <c r="A2654" s="242" t="s">
        <v>11111</v>
      </c>
      <c r="B2654" s="239" t="s">
        <v>5680</v>
      </c>
      <c r="C2654" s="239" t="s">
        <v>3794</v>
      </c>
      <c r="D2654" s="239" t="s">
        <v>11112</v>
      </c>
      <c r="E2654" s="239" t="str">
        <f t="shared" si="41"/>
        <v>48</v>
      </c>
      <c r="F2654" s="239" t="s">
        <v>6029</v>
      </c>
    </row>
    <row r="2655" spans="1:6" x14ac:dyDescent="0.25">
      <c r="A2655" s="242" t="s">
        <v>11113</v>
      </c>
      <c r="B2655" s="240" t="s">
        <v>4349</v>
      </c>
      <c r="C2655" s="240" t="s">
        <v>3794</v>
      </c>
      <c r="D2655" s="240" t="s">
        <v>11114</v>
      </c>
      <c r="E2655" s="239" t="str">
        <f t="shared" si="41"/>
        <v>48</v>
      </c>
      <c r="F2655" s="240" t="s">
        <v>6029</v>
      </c>
    </row>
    <row r="2656" spans="1:6" x14ac:dyDescent="0.25">
      <c r="A2656" s="242" t="s">
        <v>11115</v>
      </c>
      <c r="B2656" s="239" t="s">
        <v>4663</v>
      </c>
      <c r="C2656" s="239" t="s">
        <v>3794</v>
      </c>
      <c r="D2656" s="239" t="s">
        <v>11116</v>
      </c>
      <c r="E2656" s="239" t="str">
        <f t="shared" si="41"/>
        <v>48</v>
      </c>
      <c r="F2656" s="239" t="s">
        <v>6029</v>
      </c>
    </row>
    <row r="2657" spans="1:6" x14ac:dyDescent="0.25">
      <c r="A2657" s="242" t="s">
        <v>11117</v>
      </c>
      <c r="B2657" s="240" t="s">
        <v>5527</v>
      </c>
      <c r="C2657" s="240" t="s">
        <v>3794</v>
      </c>
      <c r="D2657" s="240" t="s">
        <v>11118</v>
      </c>
      <c r="E2657" s="239" t="str">
        <f t="shared" si="41"/>
        <v>48</v>
      </c>
      <c r="F2657" s="240" t="s">
        <v>6029</v>
      </c>
    </row>
    <row r="2658" spans="1:6" x14ac:dyDescent="0.25">
      <c r="A2658" s="242" t="s">
        <v>11119</v>
      </c>
      <c r="B2658" s="239" t="s">
        <v>4387</v>
      </c>
      <c r="C2658" s="239" t="s">
        <v>3794</v>
      </c>
      <c r="D2658" s="239" t="s">
        <v>11120</v>
      </c>
      <c r="E2658" s="239" t="str">
        <f t="shared" si="41"/>
        <v>48</v>
      </c>
      <c r="F2658" s="239" t="s">
        <v>6029</v>
      </c>
    </row>
    <row r="2659" spans="1:6" x14ac:dyDescent="0.25">
      <c r="A2659" s="242" t="s">
        <v>11121</v>
      </c>
      <c r="B2659" s="240" t="s">
        <v>5689</v>
      </c>
      <c r="C2659" s="240" t="s">
        <v>3794</v>
      </c>
      <c r="D2659" s="240" t="s">
        <v>11122</v>
      </c>
      <c r="E2659" s="239" t="str">
        <f t="shared" si="41"/>
        <v>48</v>
      </c>
      <c r="F2659" s="240" t="s">
        <v>6029</v>
      </c>
    </row>
    <row r="2660" spans="1:6" x14ac:dyDescent="0.25">
      <c r="A2660" s="242" t="s">
        <v>11123</v>
      </c>
      <c r="B2660" s="239" t="s">
        <v>5691</v>
      </c>
      <c r="C2660" s="239" t="s">
        <v>3794</v>
      </c>
      <c r="D2660" s="239" t="s">
        <v>11124</v>
      </c>
      <c r="E2660" s="239" t="str">
        <f t="shared" si="41"/>
        <v>48</v>
      </c>
      <c r="F2660" s="239" t="s">
        <v>6029</v>
      </c>
    </row>
    <row r="2661" spans="1:6" x14ac:dyDescent="0.25">
      <c r="A2661" s="242" t="s">
        <v>11125</v>
      </c>
      <c r="B2661" s="240" t="s">
        <v>4201</v>
      </c>
      <c r="C2661" s="240" t="s">
        <v>3794</v>
      </c>
      <c r="D2661" s="240" t="s">
        <v>11126</v>
      </c>
      <c r="E2661" s="239" t="str">
        <f t="shared" si="41"/>
        <v>48</v>
      </c>
      <c r="F2661" s="240" t="s">
        <v>6029</v>
      </c>
    </row>
    <row r="2662" spans="1:6" x14ac:dyDescent="0.25">
      <c r="A2662" s="242" t="s">
        <v>11127</v>
      </c>
      <c r="B2662" s="239" t="s">
        <v>4813</v>
      </c>
      <c r="C2662" s="239" t="s">
        <v>3794</v>
      </c>
      <c r="D2662" s="239" t="s">
        <v>11128</v>
      </c>
      <c r="E2662" s="239" t="str">
        <f t="shared" si="41"/>
        <v>48</v>
      </c>
      <c r="F2662" s="239" t="s">
        <v>6029</v>
      </c>
    </row>
    <row r="2663" spans="1:6" x14ac:dyDescent="0.25">
      <c r="A2663" s="242" t="s">
        <v>11129</v>
      </c>
      <c r="B2663" s="240" t="s">
        <v>5696</v>
      </c>
      <c r="C2663" s="240" t="s">
        <v>3794</v>
      </c>
      <c r="D2663" s="240" t="s">
        <v>11130</v>
      </c>
      <c r="E2663" s="239" t="str">
        <f t="shared" si="41"/>
        <v>48</v>
      </c>
      <c r="F2663" s="240" t="s">
        <v>6029</v>
      </c>
    </row>
    <row r="2664" spans="1:6" x14ac:dyDescent="0.25">
      <c r="A2664" s="242" t="s">
        <v>11131</v>
      </c>
      <c r="B2664" s="239" t="s">
        <v>5698</v>
      </c>
      <c r="C2664" s="239" t="s">
        <v>3794</v>
      </c>
      <c r="D2664" s="239" t="s">
        <v>11132</v>
      </c>
      <c r="E2664" s="239" t="str">
        <f t="shared" si="41"/>
        <v>48</v>
      </c>
      <c r="F2664" s="239" t="s">
        <v>6029</v>
      </c>
    </row>
    <row r="2665" spans="1:6" x14ac:dyDescent="0.25">
      <c r="A2665" s="242" t="s">
        <v>11133</v>
      </c>
      <c r="B2665" s="240" t="s">
        <v>5064</v>
      </c>
      <c r="C2665" s="240" t="s">
        <v>3794</v>
      </c>
      <c r="D2665" s="240" t="s">
        <v>11134</v>
      </c>
      <c r="E2665" s="239" t="str">
        <f t="shared" si="41"/>
        <v>48</v>
      </c>
      <c r="F2665" s="240" t="s">
        <v>6029</v>
      </c>
    </row>
    <row r="2666" spans="1:6" x14ac:dyDescent="0.25">
      <c r="A2666" s="242" t="s">
        <v>11135</v>
      </c>
      <c r="B2666" s="239" t="s">
        <v>5702</v>
      </c>
      <c r="C2666" s="239" t="s">
        <v>3794</v>
      </c>
      <c r="D2666" s="239" t="s">
        <v>11136</v>
      </c>
      <c r="E2666" s="239" t="str">
        <f t="shared" si="41"/>
        <v>48</v>
      </c>
      <c r="F2666" s="239" t="s">
        <v>6029</v>
      </c>
    </row>
    <row r="2667" spans="1:6" x14ac:dyDescent="0.25">
      <c r="A2667" s="242" t="s">
        <v>11137</v>
      </c>
      <c r="B2667" s="240" t="s">
        <v>3825</v>
      </c>
      <c r="C2667" s="240" t="s">
        <v>3794</v>
      </c>
      <c r="D2667" s="240" t="s">
        <v>11138</v>
      </c>
      <c r="E2667" s="239" t="str">
        <f t="shared" si="41"/>
        <v>48</v>
      </c>
      <c r="F2667" s="240" t="s">
        <v>6029</v>
      </c>
    </row>
    <row r="2668" spans="1:6" x14ac:dyDescent="0.25">
      <c r="A2668" s="242" t="s">
        <v>11139</v>
      </c>
      <c r="B2668" s="239" t="s">
        <v>5706</v>
      </c>
      <c r="C2668" s="239" t="s">
        <v>3794</v>
      </c>
      <c r="D2668" s="239" t="s">
        <v>11140</v>
      </c>
      <c r="E2668" s="239" t="str">
        <f t="shared" si="41"/>
        <v>48</v>
      </c>
      <c r="F2668" s="239" t="s">
        <v>6029</v>
      </c>
    </row>
    <row r="2669" spans="1:6" x14ac:dyDescent="0.25">
      <c r="A2669" s="242" t="s">
        <v>11141</v>
      </c>
      <c r="B2669" s="240" t="s">
        <v>5709</v>
      </c>
      <c r="C2669" s="240" t="s">
        <v>3794</v>
      </c>
      <c r="D2669" s="240" t="s">
        <v>11142</v>
      </c>
      <c r="E2669" s="239" t="str">
        <f t="shared" si="41"/>
        <v>48</v>
      </c>
      <c r="F2669" s="240" t="s">
        <v>6029</v>
      </c>
    </row>
    <row r="2670" spans="1:6" x14ac:dyDescent="0.25">
      <c r="A2670" s="242" t="s">
        <v>11143</v>
      </c>
      <c r="B2670" s="239" t="s">
        <v>4418</v>
      </c>
      <c r="C2670" s="239" t="s">
        <v>3794</v>
      </c>
      <c r="D2670" s="239" t="s">
        <v>11144</v>
      </c>
      <c r="E2670" s="239" t="str">
        <f t="shared" si="41"/>
        <v>48</v>
      </c>
      <c r="F2670" s="239" t="s">
        <v>6029</v>
      </c>
    </row>
    <row r="2671" spans="1:6" x14ac:dyDescent="0.25">
      <c r="A2671" s="242" t="s">
        <v>11145</v>
      </c>
      <c r="B2671" s="240" t="s">
        <v>5711</v>
      </c>
      <c r="C2671" s="240" t="s">
        <v>3794</v>
      </c>
      <c r="D2671" s="240" t="s">
        <v>11146</v>
      </c>
      <c r="E2671" s="239" t="str">
        <f t="shared" si="41"/>
        <v>48</v>
      </c>
      <c r="F2671" s="240" t="s">
        <v>6029</v>
      </c>
    </row>
    <row r="2672" spans="1:6" x14ac:dyDescent="0.25">
      <c r="A2672" s="242" t="s">
        <v>11147</v>
      </c>
      <c r="B2672" s="239" t="s">
        <v>5713</v>
      </c>
      <c r="C2672" s="239" t="s">
        <v>3794</v>
      </c>
      <c r="D2672" s="239" t="s">
        <v>11148</v>
      </c>
      <c r="E2672" s="239" t="str">
        <f t="shared" si="41"/>
        <v>48</v>
      </c>
      <c r="F2672" s="239" t="s">
        <v>6029</v>
      </c>
    </row>
    <row r="2673" spans="1:6" x14ac:dyDescent="0.25">
      <c r="A2673" s="242" t="s">
        <v>11149</v>
      </c>
      <c r="B2673" s="240" t="s">
        <v>4077</v>
      </c>
      <c r="C2673" s="240" t="s">
        <v>3794</v>
      </c>
      <c r="D2673" s="240" t="s">
        <v>11150</v>
      </c>
      <c r="E2673" s="239" t="str">
        <f t="shared" si="41"/>
        <v>48</v>
      </c>
      <c r="F2673" s="240" t="s">
        <v>6029</v>
      </c>
    </row>
    <row r="2674" spans="1:6" x14ac:dyDescent="0.25">
      <c r="A2674" s="242" t="s">
        <v>11151</v>
      </c>
      <c r="B2674" s="239" t="s">
        <v>4874</v>
      </c>
      <c r="C2674" s="239" t="s">
        <v>3794</v>
      </c>
      <c r="D2674" s="239" t="s">
        <v>11152</v>
      </c>
      <c r="E2674" s="239" t="str">
        <f t="shared" si="41"/>
        <v>48</v>
      </c>
      <c r="F2674" s="239" t="s">
        <v>6029</v>
      </c>
    </row>
    <row r="2675" spans="1:6" x14ac:dyDescent="0.25">
      <c r="A2675" s="242" t="s">
        <v>11153</v>
      </c>
      <c r="B2675" s="240" t="s">
        <v>5717</v>
      </c>
      <c r="C2675" s="240" t="s">
        <v>3794</v>
      </c>
      <c r="D2675" s="240" t="s">
        <v>11154</v>
      </c>
      <c r="E2675" s="239" t="str">
        <f t="shared" si="41"/>
        <v>48</v>
      </c>
      <c r="F2675" s="240" t="s">
        <v>6029</v>
      </c>
    </row>
    <row r="2676" spans="1:6" x14ac:dyDescent="0.25">
      <c r="A2676" s="242" t="s">
        <v>11155</v>
      </c>
      <c r="B2676" s="239" t="s">
        <v>5719</v>
      </c>
      <c r="C2676" s="239" t="s">
        <v>3794</v>
      </c>
      <c r="D2676" s="239" t="s">
        <v>11156</v>
      </c>
      <c r="E2676" s="239" t="str">
        <f t="shared" si="41"/>
        <v>48</v>
      </c>
      <c r="F2676" s="239" t="s">
        <v>6029</v>
      </c>
    </row>
    <row r="2677" spans="1:6" x14ac:dyDescent="0.25">
      <c r="A2677" s="242" t="s">
        <v>11157</v>
      </c>
      <c r="B2677" s="240" t="s">
        <v>5720</v>
      </c>
      <c r="C2677" s="240" t="s">
        <v>3794</v>
      </c>
      <c r="D2677" s="240" t="s">
        <v>11158</v>
      </c>
      <c r="E2677" s="239" t="str">
        <f t="shared" si="41"/>
        <v>48</v>
      </c>
      <c r="F2677" s="240" t="s">
        <v>6029</v>
      </c>
    </row>
    <row r="2678" spans="1:6" x14ac:dyDescent="0.25">
      <c r="A2678" s="242" t="s">
        <v>11159</v>
      </c>
      <c r="B2678" s="239" t="s">
        <v>5722</v>
      </c>
      <c r="C2678" s="239" t="s">
        <v>3794</v>
      </c>
      <c r="D2678" s="239" t="s">
        <v>11160</v>
      </c>
      <c r="E2678" s="239" t="str">
        <f t="shared" si="41"/>
        <v>48</v>
      </c>
      <c r="F2678" s="239" t="s">
        <v>6029</v>
      </c>
    </row>
    <row r="2679" spans="1:6" x14ac:dyDescent="0.25">
      <c r="A2679" s="242" t="s">
        <v>11161</v>
      </c>
      <c r="B2679" s="240" t="s">
        <v>4752</v>
      </c>
      <c r="C2679" s="240" t="s">
        <v>3794</v>
      </c>
      <c r="D2679" s="240" t="s">
        <v>11162</v>
      </c>
      <c r="E2679" s="239" t="str">
        <f t="shared" si="41"/>
        <v>48</v>
      </c>
      <c r="F2679" s="240" t="s">
        <v>6029</v>
      </c>
    </row>
    <row r="2680" spans="1:6" x14ac:dyDescent="0.25">
      <c r="A2680" s="242" t="s">
        <v>11163</v>
      </c>
      <c r="B2680" s="239" t="s">
        <v>4850</v>
      </c>
      <c r="C2680" s="239" t="s">
        <v>3794</v>
      </c>
      <c r="D2680" s="239" t="s">
        <v>11164</v>
      </c>
      <c r="E2680" s="239" t="str">
        <f t="shared" si="41"/>
        <v>48</v>
      </c>
      <c r="F2680" s="239" t="s">
        <v>6029</v>
      </c>
    </row>
    <row r="2681" spans="1:6" x14ac:dyDescent="0.25">
      <c r="A2681" s="242" t="s">
        <v>11165</v>
      </c>
      <c r="B2681" s="240" t="s">
        <v>4629</v>
      </c>
      <c r="C2681" s="240" t="s">
        <v>3794</v>
      </c>
      <c r="D2681" s="240" t="s">
        <v>11166</v>
      </c>
      <c r="E2681" s="239" t="str">
        <f t="shared" si="41"/>
        <v>48</v>
      </c>
      <c r="F2681" s="240" t="s">
        <v>6029</v>
      </c>
    </row>
    <row r="2682" spans="1:6" x14ac:dyDescent="0.25">
      <c r="A2682" s="242" t="s">
        <v>11167</v>
      </c>
      <c r="B2682" s="239" t="s">
        <v>4965</v>
      </c>
      <c r="C2682" s="239" t="s">
        <v>3794</v>
      </c>
      <c r="D2682" s="239" t="s">
        <v>11168</v>
      </c>
      <c r="E2682" s="239" t="str">
        <f t="shared" si="41"/>
        <v>48</v>
      </c>
      <c r="F2682" s="239" t="s">
        <v>6029</v>
      </c>
    </row>
    <row r="2683" spans="1:6" x14ac:dyDescent="0.25">
      <c r="A2683" s="242" t="s">
        <v>11169</v>
      </c>
      <c r="B2683" s="240" t="s">
        <v>5725</v>
      </c>
      <c r="C2683" s="240" t="s">
        <v>3794</v>
      </c>
      <c r="D2683" s="240" t="s">
        <v>11170</v>
      </c>
      <c r="E2683" s="239" t="str">
        <f t="shared" si="41"/>
        <v>48</v>
      </c>
      <c r="F2683" s="240" t="s">
        <v>6029</v>
      </c>
    </row>
    <row r="2684" spans="1:6" x14ac:dyDescent="0.25">
      <c r="A2684" s="242" t="s">
        <v>11171</v>
      </c>
      <c r="B2684" s="239" t="s">
        <v>5726</v>
      </c>
      <c r="C2684" s="239" t="s">
        <v>3794</v>
      </c>
      <c r="D2684" s="239" t="s">
        <v>11172</v>
      </c>
      <c r="E2684" s="239" t="str">
        <f t="shared" si="41"/>
        <v>48</v>
      </c>
      <c r="F2684" s="239" t="s">
        <v>6029</v>
      </c>
    </row>
    <row r="2685" spans="1:6" x14ac:dyDescent="0.25">
      <c r="A2685" s="242" t="s">
        <v>11173</v>
      </c>
      <c r="B2685" s="240" t="s">
        <v>5727</v>
      </c>
      <c r="C2685" s="240" t="s">
        <v>3794</v>
      </c>
      <c r="D2685" s="240" t="s">
        <v>11174</v>
      </c>
      <c r="E2685" s="239" t="str">
        <f t="shared" si="41"/>
        <v>48</v>
      </c>
      <c r="F2685" s="240" t="s">
        <v>6029</v>
      </c>
    </row>
    <row r="2686" spans="1:6" x14ac:dyDescent="0.25">
      <c r="A2686" s="242" t="s">
        <v>11175</v>
      </c>
      <c r="B2686" s="239" t="s">
        <v>5728</v>
      </c>
      <c r="C2686" s="239" t="s">
        <v>3794</v>
      </c>
      <c r="D2686" s="239" t="s">
        <v>11176</v>
      </c>
      <c r="E2686" s="239" t="str">
        <f t="shared" si="41"/>
        <v>48</v>
      </c>
      <c r="F2686" s="239" t="s">
        <v>6029</v>
      </c>
    </row>
    <row r="2687" spans="1:6" x14ac:dyDescent="0.25">
      <c r="A2687" s="242" t="s">
        <v>11177</v>
      </c>
      <c r="B2687" s="240" t="s">
        <v>5729</v>
      </c>
      <c r="C2687" s="240" t="s">
        <v>3794</v>
      </c>
      <c r="D2687" s="240" t="s">
        <v>11178</v>
      </c>
      <c r="E2687" s="239" t="str">
        <f t="shared" si="41"/>
        <v>48</v>
      </c>
      <c r="F2687" s="240" t="s">
        <v>6029</v>
      </c>
    </row>
    <row r="2688" spans="1:6" x14ac:dyDescent="0.25">
      <c r="A2688" s="242" t="s">
        <v>11179</v>
      </c>
      <c r="B2688" s="239" t="s">
        <v>5730</v>
      </c>
      <c r="C2688" s="239" t="s">
        <v>3794</v>
      </c>
      <c r="D2688" s="239" t="s">
        <v>11180</v>
      </c>
      <c r="E2688" s="239" t="str">
        <f t="shared" si="41"/>
        <v>48</v>
      </c>
      <c r="F2688" s="239" t="s">
        <v>6029</v>
      </c>
    </row>
    <row r="2689" spans="1:6" x14ac:dyDescent="0.25">
      <c r="A2689" s="242" t="s">
        <v>11181</v>
      </c>
      <c r="B2689" s="240" t="s">
        <v>5731</v>
      </c>
      <c r="C2689" s="240" t="s">
        <v>3794</v>
      </c>
      <c r="D2689" s="240" t="s">
        <v>11182</v>
      </c>
      <c r="E2689" s="239" t="str">
        <f t="shared" si="41"/>
        <v>48</v>
      </c>
      <c r="F2689" s="240" t="s">
        <v>6029</v>
      </c>
    </row>
    <row r="2690" spans="1:6" x14ac:dyDescent="0.25">
      <c r="A2690" s="242" t="s">
        <v>11183</v>
      </c>
      <c r="B2690" s="239" t="s">
        <v>5733</v>
      </c>
      <c r="C2690" s="239" t="s">
        <v>3794</v>
      </c>
      <c r="D2690" s="239" t="s">
        <v>11184</v>
      </c>
      <c r="E2690" s="239" t="str">
        <f t="shared" si="41"/>
        <v>48</v>
      </c>
      <c r="F2690" s="239" t="s">
        <v>6029</v>
      </c>
    </row>
    <row r="2691" spans="1:6" x14ac:dyDescent="0.25">
      <c r="A2691" s="242" t="s">
        <v>11185</v>
      </c>
      <c r="B2691" s="240" t="s">
        <v>5734</v>
      </c>
      <c r="C2691" s="240" t="s">
        <v>3794</v>
      </c>
      <c r="D2691" s="240" t="s">
        <v>11186</v>
      </c>
      <c r="E2691" s="239" t="str">
        <f t="shared" si="41"/>
        <v>48</v>
      </c>
      <c r="F2691" s="240" t="s">
        <v>6029</v>
      </c>
    </row>
    <row r="2692" spans="1:6" x14ac:dyDescent="0.25">
      <c r="A2692" s="242" t="s">
        <v>11187</v>
      </c>
      <c r="B2692" s="239" t="s">
        <v>4658</v>
      </c>
      <c r="C2692" s="239" t="s">
        <v>3794</v>
      </c>
      <c r="D2692" s="239" t="s">
        <v>11188</v>
      </c>
      <c r="E2692" s="239" t="str">
        <f t="shared" si="41"/>
        <v>48</v>
      </c>
      <c r="F2692" s="239" t="s">
        <v>6029</v>
      </c>
    </row>
    <row r="2693" spans="1:6" x14ac:dyDescent="0.25">
      <c r="A2693" s="242" t="s">
        <v>11189</v>
      </c>
      <c r="B2693" s="240" t="s">
        <v>4589</v>
      </c>
      <c r="C2693" s="240" t="s">
        <v>3794</v>
      </c>
      <c r="D2693" s="240" t="s">
        <v>11190</v>
      </c>
      <c r="E2693" s="239" t="str">
        <f t="shared" si="41"/>
        <v>48</v>
      </c>
      <c r="F2693" s="240" t="s">
        <v>6029</v>
      </c>
    </row>
    <row r="2694" spans="1:6" x14ac:dyDescent="0.25">
      <c r="A2694" s="242" t="s">
        <v>11191</v>
      </c>
      <c r="B2694" s="239" t="s">
        <v>4968</v>
      </c>
      <c r="C2694" s="239" t="s">
        <v>3794</v>
      </c>
      <c r="D2694" s="239" t="s">
        <v>11192</v>
      </c>
      <c r="E2694" s="239" t="str">
        <f t="shared" si="41"/>
        <v>48</v>
      </c>
      <c r="F2694" s="239" t="s">
        <v>6029</v>
      </c>
    </row>
    <row r="2695" spans="1:6" x14ac:dyDescent="0.25">
      <c r="A2695" s="242" t="s">
        <v>11193</v>
      </c>
      <c r="B2695" s="240" t="s">
        <v>4572</v>
      </c>
      <c r="C2695" s="240" t="s">
        <v>3794</v>
      </c>
      <c r="D2695" s="240" t="s">
        <v>11194</v>
      </c>
      <c r="E2695" s="239" t="str">
        <f t="shared" si="41"/>
        <v>48</v>
      </c>
      <c r="F2695" s="240" t="s">
        <v>6029</v>
      </c>
    </row>
    <row r="2696" spans="1:6" x14ac:dyDescent="0.25">
      <c r="A2696" s="242" t="s">
        <v>11195</v>
      </c>
      <c r="B2696" s="239" t="s">
        <v>5735</v>
      </c>
      <c r="C2696" s="239" t="s">
        <v>3794</v>
      </c>
      <c r="D2696" s="239" t="s">
        <v>11196</v>
      </c>
      <c r="E2696" s="239" t="str">
        <f t="shared" si="41"/>
        <v>48</v>
      </c>
      <c r="F2696" s="239" t="s">
        <v>6029</v>
      </c>
    </row>
    <row r="2697" spans="1:6" x14ac:dyDescent="0.25">
      <c r="A2697" s="242" t="s">
        <v>11197</v>
      </c>
      <c r="B2697" s="240" t="s">
        <v>5736</v>
      </c>
      <c r="C2697" s="240" t="s">
        <v>3794</v>
      </c>
      <c r="D2697" s="240" t="s">
        <v>11198</v>
      </c>
      <c r="E2697" s="239" t="str">
        <f t="shared" si="41"/>
        <v>48</v>
      </c>
      <c r="F2697" s="240" t="s">
        <v>6029</v>
      </c>
    </row>
    <row r="2698" spans="1:6" x14ac:dyDescent="0.25">
      <c r="A2698" s="242" t="s">
        <v>11199</v>
      </c>
      <c r="B2698" s="239" t="s">
        <v>5165</v>
      </c>
      <c r="C2698" s="239" t="s">
        <v>3794</v>
      </c>
      <c r="D2698" s="239" t="s">
        <v>11200</v>
      </c>
      <c r="E2698" s="239" t="str">
        <f t="shared" si="41"/>
        <v>48</v>
      </c>
      <c r="F2698" s="239" t="s">
        <v>6029</v>
      </c>
    </row>
    <row r="2699" spans="1:6" x14ac:dyDescent="0.25">
      <c r="A2699" s="242" t="s">
        <v>11201</v>
      </c>
      <c r="B2699" s="240" t="s">
        <v>5361</v>
      </c>
      <c r="C2699" s="240" t="s">
        <v>3794</v>
      </c>
      <c r="D2699" s="240" t="s">
        <v>11202</v>
      </c>
      <c r="E2699" s="239" t="str">
        <f t="shared" si="41"/>
        <v>48</v>
      </c>
      <c r="F2699" s="240" t="s">
        <v>6029</v>
      </c>
    </row>
    <row r="2700" spans="1:6" x14ac:dyDescent="0.25">
      <c r="A2700" s="242" t="s">
        <v>11203</v>
      </c>
      <c r="B2700" s="239" t="s">
        <v>5235</v>
      </c>
      <c r="C2700" s="239" t="s">
        <v>3794</v>
      </c>
      <c r="D2700" s="239" t="s">
        <v>11204</v>
      </c>
      <c r="E2700" s="239" t="str">
        <f t="shared" ref="E2700:E2763" si="42">LEFT(A2700, 2)</f>
        <v>48</v>
      </c>
      <c r="F2700" s="239" t="s">
        <v>6029</v>
      </c>
    </row>
    <row r="2701" spans="1:6" x14ac:dyDescent="0.25">
      <c r="A2701" s="242" t="s">
        <v>11205</v>
      </c>
      <c r="B2701" s="240" t="s">
        <v>5737</v>
      </c>
      <c r="C2701" s="240" t="s">
        <v>3794</v>
      </c>
      <c r="D2701" s="240" t="s">
        <v>11206</v>
      </c>
      <c r="E2701" s="239" t="str">
        <f t="shared" si="42"/>
        <v>48</v>
      </c>
      <c r="F2701" s="240" t="s">
        <v>6029</v>
      </c>
    </row>
    <row r="2702" spans="1:6" x14ac:dyDescent="0.25">
      <c r="A2702" s="242" t="s">
        <v>11207</v>
      </c>
      <c r="B2702" s="239" t="s">
        <v>5363</v>
      </c>
      <c r="C2702" s="239" t="s">
        <v>3794</v>
      </c>
      <c r="D2702" s="239" t="s">
        <v>11208</v>
      </c>
      <c r="E2702" s="239" t="str">
        <f t="shared" si="42"/>
        <v>48</v>
      </c>
      <c r="F2702" s="239" t="s">
        <v>6029</v>
      </c>
    </row>
    <row r="2703" spans="1:6" x14ac:dyDescent="0.25">
      <c r="A2703" s="242" t="s">
        <v>11209</v>
      </c>
      <c r="B2703" s="240" t="s">
        <v>5305</v>
      </c>
      <c r="C2703" s="240" t="s">
        <v>3794</v>
      </c>
      <c r="D2703" s="240" t="s">
        <v>11210</v>
      </c>
      <c r="E2703" s="239" t="str">
        <f t="shared" si="42"/>
        <v>48</v>
      </c>
      <c r="F2703" s="240" t="s">
        <v>6029</v>
      </c>
    </row>
    <row r="2704" spans="1:6" x14ac:dyDescent="0.25">
      <c r="A2704" s="242" t="s">
        <v>11211</v>
      </c>
      <c r="B2704" s="239" t="s">
        <v>5738</v>
      </c>
      <c r="C2704" s="239" t="s">
        <v>3794</v>
      </c>
      <c r="D2704" s="239" t="s">
        <v>11212</v>
      </c>
      <c r="E2704" s="239" t="str">
        <f t="shared" si="42"/>
        <v>48</v>
      </c>
      <c r="F2704" s="239" t="s">
        <v>6029</v>
      </c>
    </row>
    <row r="2705" spans="1:6" x14ac:dyDescent="0.25">
      <c r="A2705" s="242" t="s">
        <v>11213</v>
      </c>
      <c r="B2705" s="240" t="s">
        <v>4338</v>
      </c>
      <c r="C2705" s="240" t="s">
        <v>3794</v>
      </c>
      <c r="D2705" s="240" t="s">
        <v>11214</v>
      </c>
      <c r="E2705" s="239" t="str">
        <f t="shared" si="42"/>
        <v>48</v>
      </c>
      <c r="F2705" s="240" t="s">
        <v>6029</v>
      </c>
    </row>
    <row r="2706" spans="1:6" x14ac:dyDescent="0.25">
      <c r="A2706" s="242" t="s">
        <v>11215</v>
      </c>
      <c r="B2706" s="239" t="s">
        <v>5337</v>
      </c>
      <c r="C2706" s="239" t="s">
        <v>3794</v>
      </c>
      <c r="D2706" s="239" t="s">
        <v>11216</v>
      </c>
      <c r="E2706" s="239" t="str">
        <f t="shared" si="42"/>
        <v>48</v>
      </c>
      <c r="F2706" s="239" t="s">
        <v>6029</v>
      </c>
    </row>
    <row r="2707" spans="1:6" x14ac:dyDescent="0.25">
      <c r="A2707" s="242" t="s">
        <v>11217</v>
      </c>
      <c r="B2707" s="240" t="s">
        <v>4313</v>
      </c>
      <c r="C2707" s="240" t="s">
        <v>3794</v>
      </c>
      <c r="D2707" s="240" t="s">
        <v>11218</v>
      </c>
      <c r="E2707" s="239" t="str">
        <f t="shared" si="42"/>
        <v>48</v>
      </c>
      <c r="F2707" s="240" t="s">
        <v>6029</v>
      </c>
    </row>
    <row r="2708" spans="1:6" x14ac:dyDescent="0.25">
      <c r="A2708" s="242" t="s">
        <v>11219</v>
      </c>
      <c r="B2708" s="239" t="s">
        <v>5739</v>
      </c>
      <c r="C2708" s="239" t="s">
        <v>3794</v>
      </c>
      <c r="D2708" s="239" t="s">
        <v>11220</v>
      </c>
      <c r="E2708" s="239" t="str">
        <f t="shared" si="42"/>
        <v>48</v>
      </c>
      <c r="F2708" s="239" t="s">
        <v>6029</v>
      </c>
    </row>
    <row r="2709" spans="1:6" x14ac:dyDescent="0.25">
      <c r="A2709" s="242" t="s">
        <v>11221</v>
      </c>
      <c r="B2709" s="240" t="s">
        <v>5740</v>
      </c>
      <c r="C2709" s="240" t="s">
        <v>3794</v>
      </c>
      <c r="D2709" s="240" t="s">
        <v>11222</v>
      </c>
      <c r="E2709" s="239" t="str">
        <f t="shared" si="42"/>
        <v>48</v>
      </c>
      <c r="F2709" s="240" t="s">
        <v>6029</v>
      </c>
    </row>
    <row r="2710" spans="1:6" x14ac:dyDescent="0.25">
      <c r="A2710" s="242" t="s">
        <v>11223</v>
      </c>
      <c r="B2710" s="239" t="s">
        <v>5741</v>
      </c>
      <c r="C2710" s="239" t="s">
        <v>3794</v>
      </c>
      <c r="D2710" s="239" t="s">
        <v>11224</v>
      </c>
      <c r="E2710" s="239" t="str">
        <f t="shared" si="42"/>
        <v>48</v>
      </c>
      <c r="F2710" s="239" t="s">
        <v>6029</v>
      </c>
    </row>
    <row r="2711" spans="1:6" x14ac:dyDescent="0.25">
      <c r="A2711" s="242" t="s">
        <v>11225</v>
      </c>
      <c r="B2711" s="240" t="s">
        <v>5136</v>
      </c>
      <c r="C2711" s="240" t="s">
        <v>3794</v>
      </c>
      <c r="D2711" s="240" t="s">
        <v>11226</v>
      </c>
      <c r="E2711" s="239" t="str">
        <f t="shared" si="42"/>
        <v>48</v>
      </c>
      <c r="F2711" s="240" t="s">
        <v>6029</v>
      </c>
    </row>
    <row r="2712" spans="1:6" x14ac:dyDescent="0.25">
      <c r="A2712" s="242" t="s">
        <v>11227</v>
      </c>
      <c r="B2712" s="239" t="s">
        <v>5742</v>
      </c>
      <c r="C2712" s="239" t="s">
        <v>3794</v>
      </c>
      <c r="D2712" s="239" t="s">
        <v>11228</v>
      </c>
      <c r="E2712" s="239" t="str">
        <f t="shared" si="42"/>
        <v>48</v>
      </c>
      <c r="F2712" s="239" t="s">
        <v>6029</v>
      </c>
    </row>
    <row r="2713" spans="1:6" x14ac:dyDescent="0.25">
      <c r="A2713" s="242" t="s">
        <v>11229</v>
      </c>
      <c r="B2713" s="240" t="s">
        <v>5743</v>
      </c>
      <c r="C2713" s="240" t="s">
        <v>3794</v>
      </c>
      <c r="D2713" s="240" t="s">
        <v>11230</v>
      </c>
      <c r="E2713" s="239" t="str">
        <f t="shared" si="42"/>
        <v>48</v>
      </c>
      <c r="F2713" s="240" t="s">
        <v>6029</v>
      </c>
    </row>
    <row r="2714" spans="1:6" x14ac:dyDescent="0.25">
      <c r="A2714" s="242" t="s">
        <v>11231</v>
      </c>
      <c r="B2714" s="239" t="s">
        <v>5744</v>
      </c>
      <c r="C2714" s="239" t="s">
        <v>3794</v>
      </c>
      <c r="D2714" s="239" t="s">
        <v>11232</v>
      </c>
      <c r="E2714" s="239" t="str">
        <f t="shared" si="42"/>
        <v>48</v>
      </c>
      <c r="F2714" s="239" t="s">
        <v>6029</v>
      </c>
    </row>
    <row r="2715" spans="1:6" x14ac:dyDescent="0.25">
      <c r="A2715" s="242" t="s">
        <v>11233</v>
      </c>
      <c r="B2715" s="240" t="s">
        <v>5609</v>
      </c>
      <c r="C2715" s="240" t="s">
        <v>3794</v>
      </c>
      <c r="D2715" s="240" t="s">
        <v>11234</v>
      </c>
      <c r="E2715" s="239" t="str">
        <f t="shared" si="42"/>
        <v>48</v>
      </c>
      <c r="F2715" s="240" t="s">
        <v>6029</v>
      </c>
    </row>
    <row r="2716" spans="1:6" x14ac:dyDescent="0.25">
      <c r="A2716" s="242" t="s">
        <v>11235</v>
      </c>
      <c r="B2716" s="239" t="s">
        <v>4165</v>
      </c>
      <c r="C2716" s="239" t="s">
        <v>3794</v>
      </c>
      <c r="D2716" s="239" t="s">
        <v>11236</v>
      </c>
      <c r="E2716" s="239" t="str">
        <f t="shared" si="42"/>
        <v>48</v>
      </c>
      <c r="F2716" s="239" t="s">
        <v>6029</v>
      </c>
    </row>
    <row r="2717" spans="1:6" x14ac:dyDescent="0.25">
      <c r="A2717" s="242" t="s">
        <v>11237</v>
      </c>
      <c r="B2717" s="240" t="s">
        <v>5745</v>
      </c>
      <c r="C2717" s="240" t="s">
        <v>3794</v>
      </c>
      <c r="D2717" s="240" t="s">
        <v>11238</v>
      </c>
      <c r="E2717" s="239" t="str">
        <f t="shared" si="42"/>
        <v>48</v>
      </c>
      <c r="F2717" s="240" t="s">
        <v>6029</v>
      </c>
    </row>
    <row r="2718" spans="1:6" x14ac:dyDescent="0.25">
      <c r="A2718" s="242" t="s">
        <v>11239</v>
      </c>
      <c r="B2718" s="239" t="s">
        <v>5198</v>
      </c>
      <c r="C2718" s="239" t="s">
        <v>3794</v>
      </c>
      <c r="D2718" s="239" t="s">
        <v>11240</v>
      </c>
      <c r="E2718" s="239" t="str">
        <f t="shared" si="42"/>
        <v>48</v>
      </c>
      <c r="F2718" s="239" t="s">
        <v>6029</v>
      </c>
    </row>
    <row r="2719" spans="1:6" x14ac:dyDescent="0.25">
      <c r="A2719" s="242" t="s">
        <v>11241</v>
      </c>
      <c r="B2719" s="240" t="s">
        <v>5746</v>
      </c>
      <c r="C2719" s="240" t="s">
        <v>3794</v>
      </c>
      <c r="D2719" s="240" t="s">
        <v>11242</v>
      </c>
      <c r="E2719" s="239" t="str">
        <f t="shared" si="42"/>
        <v>48</v>
      </c>
      <c r="F2719" s="240" t="s">
        <v>6029</v>
      </c>
    </row>
    <row r="2720" spans="1:6" x14ac:dyDescent="0.25">
      <c r="A2720" s="242" t="s">
        <v>11243</v>
      </c>
      <c r="B2720" s="239" t="s">
        <v>5747</v>
      </c>
      <c r="C2720" s="239" t="s">
        <v>3794</v>
      </c>
      <c r="D2720" s="239" t="s">
        <v>11244</v>
      </c>
      <c r="E2720" s="239" t="str">
        <f t="shared" si="42"/>
        <v>48</v>
      </c>
      <c r="F2720" s="239" t="s">
        <v>6029</v>
      </c>
    </row>
    <row r="2721" spans="1:6" x14ac:dyDescent="0.25">
      <c r="A2721" s="242" t="s">
        <v>11245</v>
      </c>
      <c r="B2721" s="240" t="s">
        <v>5748</v>
      </c>
      <c r="C2721" s="240" t="s">
        <v>3794</v>
      </c>
      <c r="D2721" s="240" t="s">
        <v>11246</v>
      </c>
      <c r="E2721" s="239" t="str">
        <f t="shared" si="42"/>
        <v>48</v>
      </c>
      <c r="F2721" s="240" t="s">
        <v>6029</v>
      </c>
    </row>
    <row r="2722" spans="1:6" x14ac:dyDescent="0.25">
      <c r="A2722" s="242" t="s">
        <v>11247</v>
      </c>
      <c r="B2722" s="239" t="s">
        <v>4662</v>
      </c>
      <c r="C2722" s="239" t="s">
        <v>3794</v>
      </c>
      <c r="D2722" s="239" t="s">
        <v>11248</v>
      </c>
      <c r="E2722" s="239" t="str">
        <f t="shared" si="42"/>
        <v>48</v>
      </c>
      <c r="F2722" s="239" t="s">
        <v>6029</v>
      </c>
    </row>
    <row r="2723" spans="1:6" x14ac:dyDescent="0.25">
      <c r="A2723" s="242" t="s">
        <v>11249</v>
      </c>
      <c r="B2723" s="240" t="s">
        <v>5184</v>
      </c>
      <c r="C2723" s="240" t="s">
        <v>3794</v>
      </c>
      <c r="D2723" s="240" t="s">
        <v>11250</v>
      </c>
      <c r="E2723" s="239" t="str">
        <f t="shared" si="42"/>
        <v>48</v>
      </c>
      <c r="F2723" s="240" t="s">
        <v>6029</v>
      </c>
    </row>
    <row r="2724" spans="1:6" x14ac:dyDescent="0.25">
      <c r="A2724" s="242" t="s">
        <v>11251</v>
      </c>
      <c r="B2724" s="239" t="s">
        <v>5749</v>
      </c>
      <c r="C2724" s="239" t="s">
        <v>3794</v>
      </c>
      <c r="D2724" s="239" t="s">
        <v>11252</v>
      </c>
      <c r="E2724" s="239" t="str">
        <f t="shared" si="42"/>
        <v>48</v>
      </c>
      <c r="F2724" s="239" t="s">
        <v>6029</v>
      </c>
    </row>
    <row r="2725" spans="1:6" x14ac:dyDescent="0.25">
      <c r="A2725" s="242" t="s">
        <v>11253</v>
      </c>
      <c r="B2725" s="240" t="s">
        <v>5750</v>
      </c>
      <c r="C2725" s="240" t="s">
        <v>3794</v>
      </c>
      <c r="D2725" s="240" t="s">
        <v>11254</v>
      </c>
      <c r="E2725" s="239" t="str">
        <f t="shared" si="42"/>
        <v>48</v>
      </c>
      <c r="F2725" s="240" t="s">
        <v>6029</v>
      </c>
    </row>
    <row r="2726" spans="1:6" x14ac:dyDescent="0.25">
      <c r="A2726" s="242" t="s">
        <v>11255</v>
      </c>
      <c r="B2726" s="239" t="s">
        <v>5751</v>
      </c>
      <c r="C2726" s="239" t="s">
        <v>3794</v>
      </c>
      <c r="D2726" s="239" t="s">
        <v>11256</v>
      </c>
      <c r="E2726" s="239" t="str">
        <f t="shared" si="42"/>
        <v>48</v>
      </c>
      <c r="F2726" s="239" t="s">
        <v>6029</v>
      </c>
    </row>
    <row r="2727" spans="1:6" x14ac:dyDescent="0.25">
      <c r="A2727" s="242" t="s">
        <v>11257</v>
      </c>
      <c r="B2727" s="240" t="s">
        <v>5752</v>
      </c>
      <c r="C2727" s="240" t="s">
        <v>3794</v>
      </c>
      <c r="D2727" s="240" t="s">
        <v>11258</v>
      </c>
      <c r="E2727" s="239" t="str">
        <f t="shared" si="42"/>
        <v>48</v>
      </c>
      <c r="F2727" s="240" t="s">
        <v>6029</v>
      </c>
    </row>
    <row r="2728" spans="1:6" x14ac:dyDescent="0.25">
      <c r="A2728" s="242" t="s">
        <v>11259</v>
      </c>
      <c r="B2728" s="239" t="s">
        <v>5753</v>
      </c>
      <c r="C2728" s="239" t="s">
        <v>3794</v>
      </c>
      <c r="D2728" s="239" t="s">
        <v>11260</v>
      </c>
      <c r="E2728" s="239" t="str">
        <f t="shared" si="42"/>
        <v>48</v>
      </c>
      <c r="F2728" s="239" t="s">
        <v>6029</v>
      </c>
    </row>
    <row r="2729" spans="1:6" x14ac:dyDescent="0.25">
      <c r="A2729" s="242" t="s">
        <v>11261</v>
      </c>
      <c r="B2729" s="240" t="s">
        <v>5754</v>
      </c>
      <c r="C2729" s="240" t="s">
        <v>3794</v>
      </c>
      <c r="D2729" s="240" t="s">
        <v>11262</v>
      </c>
      <c r="E2729" s="239" t="str">
        <f t="shared" si="42"/>
        <v>48</v>
      </c>
      <c r="F2729" s="240" t="s">
        <v>6029</v>
      </c>
    </row>
    <row r="2730" spans="1:6" x14ac:dyDescent="0.25">
      <c r="A2730" s="242" t="s">
        <v>11263</v>
      </c>
      <c r="B2730" s="239" t="s">
        <v>5755</v>
      </c>
      <c r="C2730" s="239" t="s">
        <v>3794</v>
      </c>
      <c r="D2730" s="239" t="s">
        <v>11264</v>
      </c>
      <c r="E2730" s="239" t="str">
        <f t="shared" si="42"/>
        <v>48</v>
      </c>
      <c r="F2730" s="239" t="s">
        <v>6029</v>
      </c>
    </row>
    <row r="2731" spans="1:6" x14ac:dyDescent="0.25">
      <c r="A2731" s="242" t="s">
        <v>11265</v>
      </c>
      <c r="B2731" s="240" t="s">
        <v>5756</v>
      </c>
      <c r="C2731" s="240" t="s">
        <v>3794</v>
      </c>
      <c r="D2731" s="240" t="s">
        <v>11266</v>
      </c>
      <c r="E2731" s="239" t="str">
        <f t="shared" si="42"/>
        <v>48</v>
      </c>
      <c r="F2731" s="240" t="s">
        <v>6029</v>
      </c>
    </row>
    <row r="2732" spans="1:6" x14ac:dyDescent="0.25">
      <c r="A2732" s="242" t="s">
        <v>11267</v>
      </c>
      <c r="B2732" s="239" t="s">
        <v>5223</v>
      </c>
      <c r="C2732" s="239" t="s">
        <v>3794</v>
      </c>
      <c r="D2732" s="239" t="s">
        <v>11268</v>
      </c>
      <c r="E2732" s="239" t="str">
        <f t="shared" si="42"/>
        <v>48</v>
      </c>
      <c r="F2732" s="239" t="s">
        <v>6029</v>
      </c>
    </row>
    <row r="2733" spans="1:6" x14ac:dyDescent="0.25">
      <c r="A2733" s="242" t="s">
        <v>11269</v>
      </c>
      <c r="B2733" s="240" t="s">
        <v>5481</v>
      </c>
      <c r="C2733" s="240" t="s">
        <v>3794</v>
      </c>
      <c r="D2733" s="240" t="s">
        <v>11270</v>
      </c>
      <c r="E2733" s="239" t="str">
        <f t="shared" si="42"/>
        <v>48</v>
      </c>
      <c r="F2733" s="240" t="s">
        <v>6029</v>
      </c>
    </row>
    <row r="2734" spans="1:6" x14ac:dyDescent="0.25">
      <c r="A2734" s="242" t="s">
        <v>11271</v>
      </c>
      <c r="B2734" s="239" t="s">
        <v>5757</v>
      </c>
      <c r="C2734" s="239" t="s">
        <v>3794</v>
      </c>
      <c r="D2734" s="239" t="s">
        <v>11272</v>
      </c>
      <c r="E2734" s="239" t="str">
        <f t="shared" si="42"/>
        <v>48</v>
      </c>
      <c r="F2734" s="239" t="s">
        <v>6029</v>
      </c>
    </row>
    <row r="2735" spans="1:6" x14ac:dyDescent="0.25">
      <c r="A2735" s="242" t="s">
        <v>11273</v>
      </c>
      <c r="B2735" s="240" t="s">
        <v>5758</v>
      </c>
      <c r="C2735" s="240" t="s">
        <v>3794</v>
      </c>
      <c r="D2735" s="240" t="s">
        <v>11274</v>
      </c>
      <c r="E2735" s="239" t="str">
        <f t="shared" si="42"/>
        <v>48</v>
      </c>
      <c r="F2735" s="240" t="s">
        <v>6029</v>
      </c>
    </row>
    <row r="2736" spans="1:6" x14ac:dyDescent="0.25">
      <c r="A2736" s="242" t="s">
        <v>11275</v>
      </c>
      <c r="B2736" s="239" t="s">
        <v>5228</v>
      </c>
      <c r="C2736" s="239" t="s">
        <v>3794</v>
      </c>
      <c r="D2736" s="239" t="s">
        <v>11276</v>
      </c>
      <c r="E2736" s="239" t="str">
        <f t="shared" si="42"/>
        <v>48</v>
      </c>
      <c r="F2736" s="239" t="s">
        <v>6029</v>
      </c>
    </row>
    <row r="2737" spans="1:6" x14ac:dyDescent="0.25">
      <c r="A2737" s="242" t="s">
        <v>11277</v>
      </c>
      <c r="B2737" s="240" t="s">
        <v>5759</v>
      </c>
      <c r="C2737" s="240" t="s">
        <v>3794</v>
      </c>
      <c r="D2737" s="240" t="s">
        <v>11278</v>
      </c>
      <c r="E2737" s="239" t="str">
        <f t="shared" si="42"/>
        <v>48</v>
      </c>
      <c r="F2737" s="240" t="s">
        <v>6029</v>
      </c>
    </row>
    <row r="2738" spans="1:6" x14ac:dyDescent="0.25">
      <c r="A2738" s="242" t="s">
        <v>11279</v>
      </c>
      <c r="B2738" s="239" t="s">
        <v>5760</v>
      </c>
      <c r="C2738" s="239" t="s">
        <v>3794</v>
      </c>
      <c r="D2738" s="239" t="s">
        <v>11280</v>
      </c>
      <c r="E2738" s="239" t="str">
        <f t="shared" si="42"/>
        <v>48</v>
      </c>
      <c r="F2738" s="239" t="s">
        <v>6029</v>
      </c>
    </row>
    <row r="2739" spans="1:6" x14ac:dyDescent="0.25">
      <c r="A2739" s="242" t="s">
        <v>11281</v>
      </c>
      <c r="B2739" s="240" t="s">
        <v>5761</v>
      </c>
      <c r="C2739" s="240" t="s">
        <v>3794</v>
      </c>
      <c r="D2739" s="240" t="s">
        <v>11282</v>
      </c>
      <c r="E2739" s="239" t="str">
        <f t="shared" si="42"/>
        <v>48</v>
      </c>
      <c r="F2739" s="240" t="s">
        <v>6029</v>
      </c>
    </row>
    <row r="2740" spans="1:6" x14ac:dyDescent="0.25">
      <c r="A2740" s="242" t="s">
        <v>11283</v>
      </c>
      <c r="B2740" s="239" t="s">
        <v>5762</v>
      </c>
      <c r="C2740" s="239" t="s">
        <v>3794</v>
      </c>
      <c r="D2740" s="239" t="s">
        <v>11284</v>
      </c>
      <c r="E2740" s="239" t="str">
        <f t="shared" si="42"/>
        <v>48</v>
      </c>
      <c r="F2740" s="239" t="s">
        <v>6029</v>
      </c>
    </row>
    <row r="2741" spans="1:6" x14ac:dyDescent="0.25">
      <c r="A2741" s="242" t="s">
        <v>11285</v>
      </c>
      <c r="B2741" s="240" t="s">
        <v>5763</v>
      </c>
      <c r="C2741" s="240" t="s">
        <v>3794</v>
      </c>
      <c r="D2741" s="240" t="s">
        <v>11286</v>
      </c>
      <c r="E2741" s="239" t="str">
        <f t="shared" si="42"/>
        <v>48</v>
      </c>
      <c r="F2741" s="240" t="s">
        <v>6029</v>
      </c>
    </row>
    <row r="2742" spans="1:6" x14ac:dyDescent="0.25">
      <c r="A2742" s="242" t="s">
        <v>11287</v>
      </c>
      <c r="B2742" s="239" t="s">
        <v>5764</v>
      </c>
      <c r="C2742" s="239" t="s">
        <v>3794</v>
      </c>
      <c r="D2742" s="239" t="s">
        <v>11288</v>
      </c>
      <c r="E2742" s="239" t="str">
        <f t="shared" si="42"/>
        <v>48</v>
      </c>
      <c r="F2742" s="239" t="s">
        <v>6029</v>
      </c>
    </row>
    <row r="2743" spans="1:6" x14ac:dyDescent="0.25">
      <c r="A2743" s="242" t="s">
        <v>11289</v>
      </c>
      <c r="B2743" s="240" t="s">
        <v>5765</v>
      </c>
      <c r="C2743" s="240" t="s">
        <v>3794</v>
      </c>
      <c r="D2743" s="240" t="s">
        <v>11290</v>
      </c>
      <c r="E2743" s="239" t="str">
        <f t="shared" si="42"/>
        <v>48</v>
      </c>
      <c r="F2743" s="240" t="s">
        <v>6029</v>
      </c>
    </row>
    <row r="2744" spans="1:6" x14ac:dyDescent="0.25">
      <c r="A2744" s="242" t="s">
        <v>11291</v>
      </c>
      <c r="B2744" s="239" t="s">
        <v>5766</v>
      </c>
      <c r="C2744" s="239" t="s">
        <v>3794</v>
      </c>
      <c r="D2744" s="239" t="s">
        <v>11292</v>
      </c>
      <c r="E2744" s="239" t="str">
        <f t="shared" si="42"/>
        <v>48</v>
      </c>
      <c r="F2744" s="239" t="s">
        <v>6029</v>
      </c>
    </row>
    <row r="2745" spans="1:6" x14ac:dyDescent="0.25">
      <c r="A2745" s="242" t="s">
        <v>11293</v>
      </c>
      <c r="B2745" s="240" t="s">
        <v>5269</v>
      </c>
      <c r="C2745" s="240" t="s">
        <v>3794</v>
      </c>
      <c r="D2745" s="240" t="s">
        <v>11294</v>
      </c>
      <c r="E2745" s="239" t="str">
        <f t="shared" si="42"/>
        <v>48</v>
      </c>
      <c r="F2745" s="240" t="s">
        <v>6029</v>
      </c>
    </row>
    <row r="2746" spans="1:6" x14ac:dyDescent="0.25">
      <c r="A2746" s="242" t="s">
        <v>11295</v>
      </c>
      <c r="B2746" s="239" t="s">
        <v>4686</v>
      </c>
      <c r="C2746" s="239" t="s">
        <v>3794</v>
      </c>
      <c r="D2746" s="239" t="s">
        <v>11296</v>
      </c>
      <c r="E2746" s="239" t="str">
        <f t="shared" si="42"/>
        <v>48</v>
      </c>
      <c r="F2746" s="239" t="s">
        <v>6029</v>
      </c>
    </row>
    <row r="2747" spans="1:6" x14ac:dyDescent="0.25">
      <c r="A2747" s="242" t="s">
        <v>11297</v>
      </c>
      <c r="B2747" s="240" t="s">
        <v>5365</v>
      </c>
      <c r="C2747" s="240" t="s">
        <v>3794</v>
      </c>
      <c r="D2747" s="240" t="s">
        <v>11298</v>
      </c>
      <c r="E2747" s="239" t="str">
        <f t="shared" si="42"/>
        <v>48</v>
      </c>
      <c r="F2747" s="240" t="s">
        <v>6029</v>
      </c>
    </row>
    <row r="2748" spans="1:6" x14ac:dyDescent="0.25">
      <c r="A2748" s="242" t="s">
        <v>11299</v>
      </c>
      <c r="B2748" s="239" t="s">
        <v>5767</v>
      </c>
      <c r="C2748" s="239" t="s">
        <v>3794</v>
      </c>
      <c r="D2748" s="239" t="s">
        <v>11300</v>
      </c>
      <c r="E2748" s="239" t="str">
        <f t="shared" si="42"/>
        <v>48</v>
      </c>
      <c r="F2748" s="239" t="s">
        <v>6029</v>
      </c>
    </row>
    <row r="2749" spans="1:6" x14ac:dyDescent="0.25">
      <c r="A2749" s="242" t="s">
        <v>11301</v>
      </c>
      <c r="B2749" s="240" t="s">
        <v>5768</v>
      </c>
      <c r="C2749" s="240" t="s">
        <v>3794</v>
      </c>
      <c r="D2749" s="240" t="s">
        <v>11302</v>
      </c>
      <c r="E2749" s="239" t="str">
        <f t="shared" si="42"/>
        <v>48</v>
      </c>
      <c r="F2749" s="240" t="s">
        <v>6029</v>
      </c>
    </row>
    <row r="2750" spans="1:6" x14ac:dyDescent="0.25">
      <c r="A2750" s="242" t="s">
        <v>11303</v>
      </c>
      <c r="B2750" s="239" t="s">
        <v>5418</v>
      </c>
      <c r="C2750" s="239" t="s">
        <v>3794</v>
      </c>
      <c r="D2750" s="239" t="s">
        <v>11304</v>
      </c>
      <c r="E2750" s="239" t="str">
        <f t="shared" si="42"/>
        <v>48</v>
      </c>
      <c r="F2750" s="239" t="s">
        <v>6029</v>
      </c>
    </row>
    <row r="2751" spans="1:6" x14ac:dyDescent="0.25">
      <c r="A2751" s="242" t="s">
        <v>11305</v>
      </c>
      <c r="B2751" s="240" t="s">
        <v>5769</v>
      </c>
      <c r="C2751" s="240" t="s">
        <v>3794</v>
      </c>
      <c r="D2751" s="240" t="s">
        <v>11306</v>
      </c>
      <c r="E2751" s="239" t="str">
        <f t="shared" si="42"/>
        <v>48</v>
      </c>
      <c r="F2751" s="240" t="s">
        <v>6029</v>
      </c>
    </row>
    <row r="2752" spans="1:6" x14ac:dyDescent="0.25">
      <c r="A2752" s="242" t="s">
        <v>11307</v>
      </c>
      <c r="B2752" s="239" t="s">
        <v>5770</v>
      </c>
      <c r="C2752" s="239" t="s">
        <v>3794</v>
      </c>
      <c r="D2752" s="239" t="s">
        <v>11308</v>
      </c>
      <c r="E2752" s="239" t="str">
        <f t="shared" si="42"/>
        <v>48</v>
      </c>
      <c r="F2752" s="239" t="s">
        <v>6029</v>
      </c>
    </row>
    <row r="2753" spans="1:6" x14ac:dyDescent="0.25">
      <c r="A2753" s="242" t="s">
        <v>11309</v>
      </c>
      <c r="B2753" s="240" t="s">
        <v>5771</v>
      </c>
      <c r="C2753" s="240" t="s">
        <v>3794</v>
      </c>
      <c r="D2753" s="240" t="s">
        <v>11310</v>
      </c>
      <c r="E2753" s="239" t="str">
        <f t="shared" si="42"/>
        <v>48</v>
      </c>
      <c r="F2753" s="240" t="s">
        <v>6029</v>
      </c>
    </row>
    <row r="2754" spans="1:6" x14ac:dyDescent="0.25">
      <c r="A2754" s="242" t="s">
        <v>11311</v>
      </c>
      <c r="B2754" s="239" t="s">
        <v>5772</v>
      </c>
      <c r="C2754" s="239" t="s">
        <v>3794</v>
      </c>
      <c r="D2754" s="239" t="s">
        <v>11312</v>
      </c>
      <c r="E2754" s="239" t="str">
        <f t="shared" si="42"/>
        <v>48</v>
      </c>
      <c r="F2754" s="239" t="s">
        <v>6029</v>
      </c>
    </row>
    <row r="2755" spans="1:6" x14ac:dyDescent="0.25">
      <c r="A2755" s="242" t="s">
        <v>11313</v>
      </c>
      <c r="B2755" s="240" t="s">
        <v>5773</v>
      </c>
      <c r="C2755" s="240" t="s">
        <v>3794</v>
      </c>
      <c r="D2755" s="240" t="s">
        <v>11314</v>
      </c>
      <c r="E2755" s="239" t="str">
        <f t="shared" si="42"/>
        <v>48</v>
      </c>
      <c r="F2755" s="240" t="s">
        <v>6029</v>
      </c>
    </row>
    <row r="2756" spans="1:6" x14ac:dyDescent="0.25">
      <c r="A2756" s="242" t="s">
        <v>11315</v>
      </c>
      <c r="B2756" s="239" t="s">
        <v>5056</v>
      </c>
      <c r="C2756" s="239" t="s">
        <v>3794</v>
      </c>
      <c r="D2756" s="239" t="s">
        <v>11316</v>
      </c>
      <c r="E2756" s="239" t="str">
        <f t="shared" si="42"/>
        <v>48</v>
      </c>
      <c r="F2756" s="239" t="s">
        <v>6029</v>
      </c>
    </row>
    <row r="2757" spans="1:6" x14ac:dyDescent="0.25">
      <c r="A2757" s="242" t="s">
        <v>11317</v>
      </c>
      <c r="B2757" s="240" t="s">
        <v>5710</v>
      </c>
      <c r="C2757" s="240" t="s">
        <v>3794</v>
      </c>
      <c r="D2757" s="240" t="s">
        <v>11318</v>
      </c>
      <c r="E2757" s="239" t="str">
        <f t="shared" si="42"/>
        <v>48</v>
      </c>
      <c r="F2757" s="240" t="s">
        <v>6029</v>
      </c>
    </row>
    <row r="2758" spans="1:6" x14ac:dyDescent="0.25">
      <c r="A2758" s="242" t="s">
        <v>11319</v>
      </c>
      <c r="B2758" s="239" t="s">
        <v>5774</v>
      </c>
      <c r="C2758" s="239" t="s">
        <v>3794</v>
      </c>
      <c r="D2758" s="239" t="s">
        <v>11320</v>
      </c>
      <c r="E2758" s="239" t="str">
        <f t="shared" si="42"/>
        <v>48</v>
      </c>
      <c r="F2758" s="239" t="s">
        <v>6029</v>
      </c>
    </row>
    <row r="2759" spans="1:6" x14ac:dyDescent="0.25">
      <c r="A2759" s="242" t="s">
        <v>11321</v>
      </c>
      <c r="B2759" s="240" t="s">
        <v>5775</v>
      </c>
      <c r="C2759" s="240" t="s">
        <v>3794</v>
      </c>
      <c r="D2759" s="240" t="s">
        <v>11322</v>
      </c>
      <c r="E2759" s="239" t="str">
        <f t="shared" si="42"/>
        <v>48</v>
      </c>
      <c r="F2759" s="240" t="s">
        <v>6029</v>
      </c>
    </row>
    <row r="2760" spans="1:6" x14ac:dyDescent="0.25">
      <c r="A2760" s="242" t="s">
        <v>11323</v>
      </c>
      <c r="B2760" s="239" t="s">
        <v>5776</v>
      </c>
      <c r="C2760" s="239" t="s">
        <v>3794</v>
      </c>
      <c r="D2760" s="239" t="s">
        <v>11324</v>
      </c>
      <c r="E2760" s="239" t="str">
        <f t="shared" si="42"/>
        <v>48</v>
      </c>
      <c r="F2760" s="239" t="s">
        <v>6029</v>
      </c>
    </row>
    <row r="2761" spans="1:6" x14ac:dyDescent="0.25">
      <c r="A2761" s="242" t="s">
        <v>11325</v>
      </c>
      <c r="B2761" s="240" t="s">
        <v>5777</v>
      </c>
      <c r="C2761" s="240" t="s">
        <v>3794</v>
      </c>
      <c r="D2761" s="240" t="s">
        <v>11326</v>
      </c>
      <c r="E2761" s="239" t="str">
        <f t="shared" si="42"/>
        <v>48</v>
      </c>
      <c r="F2761" s="240" t="s">
        <v>6029</v>
      </c>
    </row>
    <row r="2762" spans="1:6" x14ac:dyDescent="0.25">
      <c r="A2762" s="242" t="s">
        <v>11327</v>
      </c>
      <c r="B2762" s="239" t="s">
        <v>5778</v>
      </c>
      <c r="C2762" s="239" t="s">
        <v>3794</v>
      </c>
      <c r="D2762" s="239" t="s">
        <v>11328</v>
      </c>
      <c r="E2762" s="239" t="str">
        <f t="shared" si="42"/>
        <v>48</v>
      </c>
      <c r="F2762" s="239" t="s">
        <v>6029</v>
      </c>
    </row>
    <row r="2763" spans="1:6" x14ac:dyDescent="0.25">
      <c r="A2763" s="242" t="s">
        <v>11329</v>
      </c>
      <c r="B2763" s="240" t="s">
        <v>5173</v>
      </c>
      <c r="C2763" s="240" t="s">
        <v>3794</v>
      </c>
      <c r="D2763" s="240" t="s">
        <v>11330</v>
      </c>
      <c r="E2763" s="239" t="str">
        <f t="shared" si="42"/>
        <v>48</v>
      </c>
      <c r="F2763" s="240" t="s">
        <v>6029</v>
      </c>
    </row>
    <row r="2764" spans="1:6" x14ac:dyDescent="0.25">
      <c r="A2764" s="242" t="s">
        <v>11331</v>
      </c>
      <c r="B2764" s="239" t="s">
        <v>5094</v>
      </c>
      <c r="C2764" s="239" t="s">
        <v>3794</v>
      </c>
      <c r="D2764" s="239" t="s">
        <v>11332</v>
      </c>
      <c r="E2764" s="239" t="str">
        <f t="shared" ref="E2764:E2827" si="43">LEFT(A2764, 2)</f>
        <v>48</v>
      </c>
      <c r="F2764" s="239" t="s">
        <v>6029</v>
      </c>
    </row>
    <row r="2765" spans="1:6" x14ac:dyDescent="0.25">
      <c r="A2765" s="242" t="s">
        <v>11333</v>
      </c>
      <c r="B2765" s="240" t="s">
        <v>5112</v>
      </c>
      <c r="C2765" s="240" t="s">
        <v>3794</v>
      </c>
      <c r="D2765" s="240" t="s">
        <v>11334</v>
      </c>
      <c r="E2765" s="239" t="str">
        <f t="shared" si="43"/>
        <v>48</v>
      </c>
      <c r="F2765" s="240" t="s">
        <v>6029</v>
      </c>
    </row>
    <row r="2766" spans="1:6" x14ac:dyDescent="0.25">
      <c r="A2766" s="242" t="s">
        <v>11335</v>
      </c>
      <c r="B2766" s="239" t="s">
        <v>5779</v>
      </c>
      <c r="C2766" s="239" t="s">
        <v>3794</v>
      </c>
      <c r="D2766" s="239" t="s">
        <v>11336</v>
      </c>
      <c r="E2766" s="239" t="str">
        <f t="shared" si="43"/>
        <v>48</v>
      </c>
      <c r="F2766" s="239" t="s">
        <v>6029</v>
      </c>
    </row>
    <row r="2767" spans="1:6" x14ac:dyDescent="0.25">
      <c r="A2767" s="242" t="s">
        <v>11337</v>
      </c>
      <c r="B2767" s="240" t="s">
        <v>5780</v>
      </c>
      <c r="C2767" s="240" t="s">
        <v>3794</v>
      </c>
      <c r="D2767" s="240" t="s">
        <v>11338</v>
      </c>
      <c r="E2767" s="239" t="str">
        <f t="shared" si="43"/>
        <v>48</v>
      </c>
      <c r="F2767" s="240" t="s">
        <v>6029</v>
      </c>
    </row>
    <row r="2768" spans="1:6" x14ac:dyDescent="0.25">
      <c r="A2768" s="242" t="s">
        <v>11339</v>
      </c>
      <c r="B2768" s="239" t="s">
        <v>5781</v>
      </c>
      <c r="C2768" s="239" t="s">
        <v>3794</v>
      </c>
      <c r="D2768" s="239" t="s">
        <v>11340</v>
      </c>
      <c r="E2768" s="239" t="str">
        <f t="shared" si="43"/>
        <v>48</v>
      </c>
      <c r="F2768" s="239" t="s">
        <v>6029</v>
      </c>
    </row>
    <row r="2769" spans="1:6" x14ac:dyDescent="0.25">
      <c r="A2769" s="242" t="s">
        <v>11341</v>
      </c>
      <c r="B2769" s="240" t="s">
        <v>5782</v>
      </c>
      <c r="C2769" s="240" t="s">
        <v>3794</v>
      </c>
      <c r="D2769" s="240" t="s">
        <v>11342</v>
      </c>
      <c r="E2769" s="239" t="str">
        <f t="shared" si="43"/>
        <v>48</v>
      </c>
      <c r="F2769" s="240" t="s">
        <v>6029</v>
      </c>
    </row>
    <row r="2770" spans="1:6" x14ac:dyDescent="0.25">
      <c r="A2770" s="242" t="s">
        <v>11343</v>
      </c>
      <c r="B2770" s="239" t="s">
        <v>5783</v>
      </c>
      <c r="C2770" s="239" t="s">
        <v>3794</v>
      </c>
      <c r="D2770" s="239" t="s">
        <v>11344</v>
      </c>
      <c r="E2770" s="239" t="str">
        <f t="shared" si="43"/>
        <v>48</v>
      </c>
      <c r="F2770" s="239" t="s">
        <v>6029</v>
      </c>
    </row>
    <row r="2771" spans="1:6" x14ac:dyDescent="0.25">
      <c r="A2771" s="242" t="s">
        <v>11345</v>
      </c>
      <c r="B2771" s="240" t="s">
        <v>5343</v>
      </c>
      <c r="C2771" s="240" t="s">
        <v>3794</v>
      </c>
      <c r="D2771" s="240" t="s">
        <v>11346</v>
      </c>
      <c r="E2771" s="239" t="str">
        <f t="shared" si="43"/>
        <v>48</v>
      </c>
      <c r="F2771" s="240" t="s">
        <v>6029</v>
      </c>
    </row>
    <row r="2772" spans="1:6" x14ac:dyDescent="0.25">
      <c r="A2772" s="242" t="s">
        <v>11347</v>
      </c>
      <c r="B2772" s="239" t="s">
        <v>5784</v>
      </c>
      <c r="C2772" s="239" t="s">
        <v>3794</v>
      </c>
      <c r="D2772" s="239" t="s">
        <v>11348</v>
      </c>
      <c r="E2772" s="239" t="str">
        <f t="shared" si="43"/>
        <v>48</v>
      </c>
      <c r="F2772" s="239" t="s">
        <v>6029</v>
      </c>
    </row>
    <row r="2773" spans="1:6" x14ac:dyDescent="0.25">
      <c r="A2773" s="242" t="s">
        <v>11349</v>
      </c>
      <c r="B2773" s="240" t="s">
        <v>5145</v>
      </c>
      <c r="C2773" s="240" t="s">
        <v>3794</v>
      </c>
      <c r="D2773" s="240" t="s">
        <v>11350</v>
      </c>
      <c r="E2773" s="239" t="str">
        <f t="shared" si="43"/>
        <v>48</v>
      </c>
      <c r="F2773" s="240" t="s">
        <v>6029</v>
      </c>
    </row>
    <row r="2774" spans="1:6" x14ac:dyDescent="0.25">
      <c r="A2774" s="242" t="s">
        <v>11351</v>
      </c>
      <c r="B2774" s="239" t="s">
        <v>4021</v>
      </c>
      <c r="C2774" s="239" t="s">
        <v>3794</v>
      </c>
      <c r="D2774" s="239" t="s">
        <v>11352</v>
      </c>
      <c r="E2774" s="239" t="str">
        <f t="shared" si="43"/>
        <v>48</v>
      </c>
      <c r="F2774" s="239" t="s">
        <v>6029</v>
      </c>
    </row>
    <row r="2775" spans="1:6" x14ac:dyDescent="0.25">
      <c r="A2775" s="242" t="s">
        <v>11353</v>
      </c>
      <c r="B2775" s="240" t="s">
        <v>5785</v>
      </c>
      <c r="C2775" s="240" t="s">
        <v>3794</v>
      </c>
      <c r="D2775" s="240" t="s">
        <v>11354</v>
      </c>
      <c r="E2775" s="239" t="str">
        <f t="shared" si="43"/>
        <v>48</v>
      </c>
      <c r="F2775" s="240" t="s">
        <v>6029</v>
      </c>
    </row>
    <row r="2776" spans="1:6" x14ac:dyDescent="0.25">
      <c r="A2776" s="242" t="s">
        <v>11355</v>
      </c>
      <c r="B2776" s="239" t="s">
        <v>5786</v>
      </c>
      <c r="C2776" s="239" t="s">
        <v>3794</v>
      </c>
      <c r="D2776" s="239" t="s">
        <v>11356</v>
      </c>
      <c r="E2776" s="239" t="str">
        <f t="shared" si="43"/>
        <v>48</v>
      </c>
      <c r="F2776" s="239" t="s">
        <v>6029</v>
      </c>
    </row>
    <row r="2777" spans="1:6" x14ac:dyDescent="0.25">
      <c r="A2777" s="242" t="s">
        <v>11357</v>
      </c>
      <c r="B2777" s="240" t="s">
        <v>4840</v>
      </c>
      <c r="C2777" s="240" t="s">
        <v>3794</v>
      </c>
      <c r="D2777" s="240" t="s">
        <v>11358</v>
      </c>
      <c r="E2777" s="239" t="str">
        <f t="shared" si="43"/>
        <v>48</v>
      </c>
      <c r="F2777" s="240" t="s">
        <v>6029</v>
      </c>
    </row>
    <row r="2778" spans="1:6" x14ac:dyDescent="0.25">
      <c r="A2778" s="242" t="s">
        <v>11359</v>
      </c>
      <c r="B2778" s="239" t="s">
        <v>5641</v>
      </c>
      <c r="C2778" s="239" t="s">
        <v>3794</v>
      </c>
      <c r="D2778" s="239" t="s">
        <v>11360</v>
      </c>
      <c r="E2778" s="239" t="str">
        <f t="shared" si="43"/>
        <v>48</v>
      </c>
      <c r="F2778" s="239" t="s">
        <v>6029</v>
      </c>
    </row>
    <row r="2779" spans="1:6" x14ac:dyDescent="0.25">
      <c r="A2779" s="242" t="s">
        <v>11361</v>
      </c>
      <c r="B2779" s="240" t="s">
        <v>5787</v>
      </c>
      <c r="C2779" s="240" t="s">
        <v>3794</v>
      </c>
      <c r="D2779" s="240" t="s">
        <v>11362</v>
      </c>
      <c r="E2779" s="239" t="str">
        <f t="shared" si="43"/>
        <v>48</v>
      </c>
      <c r="F2779" s="240" t="s">
        <v>6029</v>
      </c>
    </row>
    <row r="2780" spans="1:6" x14ac:dyDescent="0.25">
      <c r="A2780" s="242" t="s">
        <v>11363</v>
      </c>
      <c r="B2780" s="239" t="s">
        <v>5788</v>
      </c>
      <c r="C2780" s="239" t="s">
        <v>3794</v>
      </c>
      <c r="D2780" s="239" t="s">
        <v>11364</v>
      </c>
      <c r="E2780" s="239" t="str">
        <f t="shared" si="43"/>
        <v>48</v>
      </c>
      <c r="F2780" s="239" t="s">
        <v>6029</v>
      </c>
    </row>
    <row r="2781" spans="1:6" x14ac:dyDescent="0.25">
      <c r="A2781" s="242" t="s">
        <v>11365</v>
      </c>
      <c r="B2781" s="240" t="s">
        <v>5614</v>
      </c>
      <c r="C2781" s="240" t="s">
        <v>3794</v>
      </c>
      <c r="D2781" s="240" t="s">
        <v>11366</v>
      </c>
      <c r="E2781" s="239" t="str">
        <f t="shared" si="43"/>
        <v>48</v>
      </c>
      <c r="F2781" s="240" t="s">
        <v>6029</v>
      </c>
    </row>
    <row r="2782" spans="1:6" x14ac:dyDescent="0.25">
      <c r="A2782" s="242" t="s">
        <v>11367</v>
      </c>
      <c r="B2782" s="239" t="s">
        <v>5619</v>
      </c>
      <c r="C2782" s="239" t="s">
        <v>3794</v>
      </c>
      <c r="D2782" s="239" t="s">
        <v>11368</v>
      </c>
      <c r="E2782" s="239" t="str">
        <f t="shared" si="43"/>
        <v>48</v>
      </c>
      <c r="F2782" s="239" t="s">
        <v>6029</v>
      </c>
    </row>
    <row r="2783" spans="1:6" x14ac:dyDescent="0.25">
      <c r="A2783" s="242" t="s">
        <v>11369</v>
      </c>
      <c r="B2783" s="240" t="s">
        <v>5789</v>
      </c>
      <c r="C2783" s="240" t="s">
        <v>3794</v>
      </c>
      <c r="D2783" s="240" t="s">
        <v>11370</v>
      </c>
      <c r="E2783" s="239" t="str">
        <f t="shared" si="43"/>
        <v>48</v>
      </c>
      <c r="F2783" s="240" t="s">
        <v>6029</v>
      </c>
    </row>
    <row r="2784" spans="1:6" x14ac:dyDescent="0.25">
      <c r="A2784" s="242" t="s">
        <v>11371</v>
      </c>
      <c r="B2784" s="239" t="s">
        <v>5611</v>
      </c>
      <c r="C2784" s="239" t="s">
        <v>3794</v>
      </c>
      <c r="D2784" s="239" t="s">
        <v>11372</v>
      </c>
      <c r="E2784" s="239" t="str">
        <f t="shared" si="43"/>
        <v>48</v>
      </c>
      <c r="F2784" s="239" t="s">
        <v>6029</v>
      </c>
    </row>
    <row r="2785" spans="1:6" x14ac:dyDescent="0.25">
      <c r="A2785" s="242" t="s">
        <v>11373</v>
      </c>
      <c r="B2785" s="240" t="s">
        <v>5207</v>
      </c>
      <c r="C2785" s="240" t="s">
        <v>3794</v>
      </c>
      <c r="D2785" s="240" t="s">
        <v>11374</v>
      </c>
      <c r="E2785" s="239" t="str">
        <f t="shared" si="43"/>
        <v>48</v>
      </c>
      <c r="F2785" s="240" t="s">
        <v>6029</v>
      </c>
    </row>
    <row r="2786" spans="1:6" x14ac:dyDescent="0.25">
      <c r="A2786" s="242" t="s">
        <v>11375</v>
      </c>
      <c r="B2786" s="239" t="s">
        <v>5790</v>
      </c>
      <c r="C2786" s="239" t="s">
        <v>3794</v>
      </c>
      <c r="D2786" s="239" t="s">
        <v>11376</v>
      </c>
      <c r="E2786" s="239" t="str">
        <f t="shared" si="43"/>
        <v>48</v>
      </c>
      <c r="F2786" s="239" t="s">
        <v>6029</v>
      </c>
    </row>
    <row r="2787" spans="1:6" x14ac:dyDescent="0.25">
      <c r="A2787" s="242" t="s">
        <v>11377</v>
      </c>
      <c r="B2787" s="240" t="s">
        <v>5791</v>
      </c>
      <c r="C2787" s="240" t="s">
        <v>3794</v>
      </c>
      <c r="D2787" s="240" t="s">
        <v>11378</v>
      </c>
      <c r="E2787" s="239" t="str">
        <f t="shared" si="43"/>
        <v>48</v>
      </c>
      <c r="F2787" s="240" t="s">
        <v>6029</v>
      </c>
    </row>
    <row r="2788" spans="1:6" x14ac:dyDescent="0.25">
      <c r="A2788" s="242" t="s">
        <v>11379</v>
      </c>
      <c r="B2788" s="239" t="s">
        <v>5792</v>
      </c>
      <c r="C2788" s="239" t="s">
        <v>3794</v>
      </c>
      <c r="D2788" s="239" t="s">
        <v>11380</v>
      </c>
      <c r="E2788" s="239" t="str">
        <f t="shared" si="43"/>
        <v>48</v>
      </c>
      <c r="F2788" s="239" t="s">
        <v>6029</v>
      </c>
    </row>
    <row r="2789" spans="1:6" x14ac:dyDescent="0.25">
      <c r="A2789" s="242" t="s">
        <v>11381</v>
      </c>
      <c r="B2789" s="240" t="s">
        <v>5793</v>
      </c>
      <c r="C2789" s="240" t="s">
        <v>3794</v>
      </c>
      <c r="D2789" s="240" t="s">
        <v>11382</v>
      </c>
      <c r="E2789" s="239" t="str">
        <f t="shared" si="43"/>
        <v>48</v>
      </c>
      <c r="F2789" s="240" t="s">
        <v>6029</v>
      </c>
    </row>
    <row r="2790" spans="1:6" x14ac:dyDescent="0.25">
      <c r="A2790" s="242" t="s">
        <v>11383</v>
      </c>
      <c r="B2790" s="239" t="s">
        <v>3850</v>
      </c>
      <c r="C2790" s="239" t="s">
        <v>3796</v>
      </c>
      <c r="D2790" s="239" t="s">
        <v>11384</v>
      </c>
      <c r="E2790" s="239" t="str">
        <f t="shared" si="43"/>
        <v>49</v>
      </c>
      <c r="F2790" s="239" t="s">
        <v>6296</v>
      </c>
    </row>
    <row r="2791" spans="1:6" x14ac:dyDescent="0.25">
      <c r="A2791" s="242" t="s">
        <v>11385</v>
      </c>
      <c r="B2791" s="240" t="s">
        <v>3891</v>
      </c>
      <c r="C2791" s="240" t="s">
        <v>3796</v>
      </c>
      <c r="D2791" s="240" t="s">
        <v>11386</v>
      </c>
      <c r="E2791" s="239" t="str">
        <f t="shared" si="43"/>
        <v>49</v>
      </c>
      <c r="F2791" s="240" t="s">
        <v>6296</v>
      </c>
    </row>
    <row r="2792" spans="1:6" x14ac:dyDescent="0.25">
      <c r="A2792" s="242" t="s">
        <v>11387</v>
      </c>
      <c r="B2792" s="239" t="s">
        <v>3938</v>
      </c>
      <c r="C2792" s="239" t="s">
        <v>3796</v>
      </c>
      <c r="D2792" s="239" t="s">
        <v>11388</v>
      </c>
      <c r="E2792" s="239" t="str">
        <f t="shared" si="43"/>
        <v>49</v>
      </c>
      <c r="F2792" s="239" t="s">
        <v>6296</v>
      </c>
    </row>
    <row r="2793" spans="1:6" x14ac:dyDescent="0.25">
      <c r="A2793" s="242" t="s">
        <v>11389</v>
      </c>
      <c r="B2793" s="240" t="s">
        <v>3982</v>
      </c>
      <c r="C2793" s="240" t="s">
        <v>3796</v>
      </c>
      <c r="D2793" s="240" t="s">
        <v>11390</v>
      </c>
      <c r="E2793" s="239" t="str">
        <f t="shared" si="43"/>
        <v>49</v>
      </c>
      <c r="F2793" s="240" t="s">
        <v>6296</v>
      </c>
    </row>
    <row r="2794" spans="1:6" x14ac:dyDescent="0.25">
      <c r="A2794" s="242" t="s">
        <v>11391</v>
      </c>
      <c r="B2794" s="239" t="s">
        <v>4025</v>
      </c>
      <c r="C2794" s="239" t="s">
        <v>3796</v>
      </c>
      <c r="D2794" s="239" t="s">
        <v>11392</v>
      </c>
      <c r="E2794" s="239" t="str">
        <f t="shared" si="43"/>
        <v>49</v>
      </c>
      <c r="F2794" s="239" t="s">
        <v>6296</v>
      </c>
    </row>
    <row r="2795" spans="1:6" x14ac:dyDescent="0.25">
      <c r="A2795" s="242" t="s">
        <v>11393</v>
      </c>
      <c r="B2795" s="240" t="s">
        <v>4060</v>
      </c>
      <c r="C2795" s="240" t="s">
        <v>3796</v>
      </c>
      <c r="D2795" s="240" t="s">
        <v>11394</v>
      </c>
      <c r="E2795" s="239" t="str">
        <f t="shared" si="43"/>
        <v>49</v>
      </c>
      <c r="F2795" s="240" t="s">
        <v>6296</v>
      </c>
    </row>
    <row r="2796" spans="1:6" x14ac:dyDescent="0.25">
      <c r="A2796" s="242" t="s">
        <v>11395</v>
      </c>
      <c r="B2796" s="239" t="s">
        <v>4096</v>
      </c>
      <c r="C2796" s="239" t="s">
        <v>3796</v>
      </c>
      <c r="D2796" s="239" t="s">
        <v>11396</v>
      </c>
      <c r="E2796" s="239" t="str">
        <f t="shared" si="43"/>
        <v>49</v>
      </c>
      <c r="F2796" s="239" t="s">
        <v>6296</v>
      </c>
    </row>
    <row r="2797" spans="1:6" x14ac:dyDescent="0.25">
      <c r="A2797" s="242" t="s">
        <v>11397</v>
      </c>
      <c r="B2797" s="240" t="s">
        <v>4126</v>
      </c>
      <c r="C2797" s="240" t="s">
        <v>3796</v>
      </c>
      <c r="D2797" s="240" t="s">
        <v>11398</v>
      </c>
      <c r="E2797" s="239" t="str">
        <f t="shared" si="43"/>
        <v>49</v>
      </c>
      <c r="F2797" s="240" t="s">
        <v>6296</v>
      </c>
    </row>
    <row r="2798" spans="1:6" x14ac:dyDescent="0.25">
      <c r="A2798" s="242" t="s">
        <v>11399</v>
      </c>
      <c r="B2798" s="239" t="s">
        <v>4164</v>
      </c>
      <c r="C2798" s="239" t="s">
        <v>3796</v>
      </c>
      <c r="D2798" s="239" t="s">
        <v>11400</v>
      </c>
      <c r="E2798" s="239" t="str">
        <f t="shared" si="43"/>
        <v>49</v>
      </c>
      <c r="F2798" s="239" t="s">
        <v>6296</v>
      </c>
    </row>
    <row r="2799" spans="1:6" x14ac:dyDescent="0.25">
      <c r="A2799" s="242" t="s">
        <v>11401</v>
      </c>
      <c r="B2799" s="240" t="s">
        <v>4197</v>
      </c>
      <c r="C2799" s="240" t="s">
        <v>3796</v>
      </c>
      <c r="D2799" s="240" t="s">
        <v>11402</v>
      </c>
      <c r="E2799" s="239" t="str">
        <f t="shared" si="43"/>
        <v>49</v>
      </c>
      <c r="F2799" s="240" t="s">
        <v>6296</v>
      </c>
    </row>
    <row r="2800" spans="1:6" x14ac:dyDescent="0.25">
      <c r="A2800" s="242" t="s">
        <v>11403</v>
      </c>
      <c r="B2800" s="239" t="s">
        <v>4231</v>
      </c>
      <c r="C2800" s="239" t="s">
        <v>3796</v>
      </c>
      <c r="D2800" s="239" t="s">
        <v>11404</v>
      </c>
      <c r="E2800" s="239" t="str">
        <f t="shared" si="43"/>
        <v>49</v>
      </c>
      <c r="F2800" s="239" t="s">
        <v>6296</v>
      </c>
    </row>
    <row r="2801" spans="1:6" x14ac:dyDescent="0.25">
      <c r="A2801" s="242" t="s">
        <v>11405</v>
      </c>
      <c r="B2801" s="240" t="s">
        <v>4258</v>
      </c>
      <c r="C2801" s="240" t="s">
        <v>3796</v>
      </c>
      <c r="D2801" s="240" t="s">
        <v>11406</v>
      </c>
      <c r="E2801" s="239" t="str">
        <f t="shared" si="43"/>
        <v>49</v>
      </c>
      <c r="F2801" s="240" t="s">
        <v>6296</v>
      </c>
    </row>
    <row r="2802" spans="1:6" x14ac:dyDescent="0.25">
      <c r="A2802" s="242" t="s">
        <v>11407</v>
      </c>
      <c r="B2802" s="239" t="s">
        <v>4289</v>
      </c>
      <c r="C2802" s="239" t="s">
        <v>3796</v>
      </c>
      <c r="D2802" s="239" t="s">
        <v>11408</v>
      </c>
      <c r="E2802" s="239" t="str">
        <f t="shared" si="43"/>
        <v>49</v>
      </c>
      <c r="F2802" s="239" t="s">
        <v>6296</v>
      </c>
    </row>
    <row r="2803" spans="1:6" x14ac:dyDescent="0.25">
      <c r="A2803" s="242" t="s">
        <v>11409</v>
      </c>
      <c r="B2803" s="240" t="s">
        <v>4320</v>
      </c>
      <c r="C2803" s="240" t="s">
        <v>3796</v>
      </c>
      <c r="D2803" s="240" t="s">
        <v>11410</v>
      </c>
      <c r="E2803" s="239" t="str">
        <f t="shared" si="43"/>
        <v>49</v>
      </c>
      <c r="F2803" s="240" t="s">
        <v>6296</v>
      </c>
    </row>
    <row r="2804" spans="1:6" x14ac:dyDescent="0.25">
      <c r="A2804" s="242" t="s">
        <v>11411</v>
      </c>
      <c r="B2804" s="239" t="s">
        <v>4354</v>
      </c>
      <c r="C2804" s="239" t="s">
        <v>3796</v>
      </c>
      <c r="D2804" s="239" t="s">
        <v>11412</v>
      </c>
      <c r="E2804" s="239" t="str">
        <f t="shared" si="43"/>
        <v>49</v>
      </c>
      <c r="F2804" s="239" t="s">
        <v>6296</v>
      </c>
    </row>
    <row r="2805" spans="1:6" x14ac:dyDescent="0.25">
      <c r="A2805" s="242" t="s">
        <v>11413</v>
      </c>
      <c r="B2805" s="240" t="s">
        <v>4391</v>
      </c>
      <c r="C2805" s="240" t="s">
        <v>3796</v>
      </c>
      <c r="D2805" s="240" t="s">
        <v>11414</v>
      </c>
      <c r="E2805" s="239" t="str">
        <f t="shared" si="43"/>
        <v>49</v>
      </c>
      <c r="F2805" s="240" t="s">
        <v>6296</v>
      </c>
    </row>
    <row r="2806" spans="1:6" x14ac:dyDescent="0.25">
      <c r="A2806" s="242" t="s">
        <v>11415</v>
      </c>
      <c r="B2806" s="239" t="s">
        <v>4417</v>
      </c>
      <c r="C2806" s="239" t="s">
        <v>3796</v>
      </c>
      <c r="D2806" s="239" t="s">
        <v>11416</v>
      </c>
      <c r="E2806" s="239" t="str">
        <f t="shared" si="43"/>
        <v>49</v>
      </c>
      <c r="F2806" s="239" t="s">
        <v>6296</v>
      </c>
    </row>
    <row r="2807" spans="1:6" x14ac:dyDescent="0.25">
      <c r="A2807" s="242" t="s">
        <v>11417</v>
      </c>
      <c r="B2807" s="240" t="s">
        <v>4445</v>
      </c>
      <c r="C2807" s="240" t="s">
        <v>3796</v>
      </c>
      <c r="D2807" s="240" t="s">
        <v>11418</v>
      </c>
      <c r="E2807" s="239" t="str">
        <f t="shared" si="43"/>
        <v>49</v>
      </c>
      <c r="F2807" s="240" t="s">
        <v>6296</v>
      </c>
    </row>
    <row r="2808" spans="1:6" x14ac:dyDescent="0.25">
      <c r="A2808" s="242" t="s">
        <v>11419</v>
      </c>
      <c r="B2808" s="239" t="s">
        <v>4467</v>
      </c>
      <c r="C2808" s="239" t="s">
        <v>3796</v>
      </c>
      <c r="D2808" s="239" t="s">
        <v>11420</v>
      </c>
      <c r="E2808" s="239" t="str">
        <f t="shared" si="43"/>
        <v>49</v>
      </c>
      <c r="F2808" s="239" t="s">
        <v>6296</v>
      </c>
    </row>
    <row r="2809" spans="1:6" x14ac:dyDescent="0.25">
      <c r="A2809" s="242" t="s">
        <v>11421</v>
      </c>
      <c r="B2809" s="240" t="s">
        <v>4495</v>
      </c>
      <c r="C2809" s="240" t="s">
        <v>3796</v>
      </c>
      <c r="D2809" s="240" t="s">
        <v>11422</v>
      </c>
      <c r="E2809" s="239" t="str">
        <f t="shared" si="43"/>
        <v>49</v>
      </c>
      <c r="F2809" s="240" t="s">
        <v>6296</v>
      </c>
    </row>
    <row r="2810" spans="1:6" x14ac:dyDescent="0.25">
      <c r="A2810" s="242" t="s">
        <v>11423</v>
      </c>
      <c r="B2810" s="239" t="s">
        <v>4518</v>
      </c>
      <c r="C2810" s="239" t="s">
        <v>3796</v>
      </c>
      <c r="D2810" s="239" t="s">
        <v>11424</v>
      </c>
      <c r="E2810" s="239" t="str">
        <f t="shared" si="43"/>
        <v>49</v>
      </c>
      <c r="F2810" s="239" t="s">
        <v>6296</v>
      </c>
    </row>
    <row r="2811" spans="1:6" x14ac:dyDescent="0.25">
      <c r="A2811" s="242" t="s">
        <v>11425</v>
      </c>
      <c r="B2811" s="240" t="s">
        <v>4546</v>
      </c>
      <c r="C2811" s="240" t="s">
        <v>3796</v>
      </c>
      <c r="D2811" s="240" t="s">
        <v>11426</v>
      </c>
      <c r="E2811" s="239" t="str">
        <f t="shared" si="43"/>
        <v>49</v>
      </c>
      <c r="F2811" s="240" t="s">
        <v>6296</v>
      </c>
    </row>
    <row r="2812" spans="1:6" x14ac:dyDescent="0.25">
      <c r="A2812" s="242" t="s">
        <v>11427</v>
      </c>
      <c r="B2812" s="239" t="s">
        <v>4571</v>
      </c>
      <c r="C2812" s="239" t="s">
        <v>3796</v>
      </c>
      <c r="D2812" s="239" t="s">
        <v>11428</v>
      </c>
      <c r="E2812" s="239" t="str">
        <f t="shared" si="43"/>
        <v>49</v>
      </c>
      <c r="F2812" s="239" t="s">
        <v>6296</v>
      </c>
    </row>
    <row r="2813" spans="1:6" x14ac:dyDescent="0.25">
      <c r="A2813" s="242" t="s">
        <v>11429</v>
      </c>
      <c r="B2813" s="240" t="s">
        <v>4593</v>
      </c>
      <c r="C2813" s="240" t="s">
        <v>3796</v>
      </c>
      <c r="D2813" s="240" t="s">
        <v>11430</v>
      </c>
      <c r="E2813" s="239" t="str">
        <f t="shared" si="43"/>
        <v>49</v>
      </c>
      <c r="F2813" s="240" t="s">
        <v>6296</v>
      </c>
    </row>
    <row r="2814" spans="1:6" x14ac:dyDescent="0.25">
      <c r="A2814" s="242" t="s">
        <v>11431</v>
      </c>
      <c r="B2814" s="239" t="s">
        <v>4615</v>
      </c>
      <c r="C2814" s="239" t="s">
        <v>3796</v>
      </c>
      <c r="D2814" s="239" t="s">
        <v>11432</v>
      </c>
      <c r="E2814" s="239" t="str">
        <f t="shared" si="43"/>
        <v>49</v>
      </c>
      <c r="F2814" s="239" t="s">
        <v>6296</v>
      </c>
    </row>
    <row r="2815" spans="1:6" x14ac:dyDescent="0.25">
      <c r="A2815" s="242" t="s">
        <v>11433</v>
      </c>
      <c r="B2815" s="240" t="s">
        <v>4639</v>
      </c>
      <c r="C2815" s="240" t="s">
        <v>3796</v>
      </c>
      <c r="D2815" s="240" t="s">
        <v>11434</v>
      </c>
      <c r="E2815" s="239" t="str">
        <f t="shared" si="43"/>
        <v>49</v>
      </c>
      <c r="F2815" s="240" t="s">
        <v>6296</v>
      </c>
    </row>
    <row r="2816" spans="1:6" x14ac:dyDescent="0.25">
      <c r="A2816" s="242" t="s">
        <v>11435</v>
      </c>
      <c r="B2816" s="239" t="s">
        <v>4021</v>
      </c>
      <c r="C2816" s="239" t="s">
        <v>3796</v>
      </c>
      <c r="D2816" s="239" t="s">
        <v>11436</v>
      </c>
      <c r="E2816" s="239" t="str">
        <f t="shared" si="43"/>
        <v>49</v>
      </c>
      <c r="F2816" s="239" t="s">
        <v>6296</v>
      </c>
    </row>
    <row r="2817" spans="1:6" x14ac:dyDescent="0.25">
      <c r="A2817" s="242" t="s">
        <v>11437</v>
      </c>
      <c r="B2817" s="240" t="s">
        <v>4690</v>
      </c>
      <c r="C2817" s="240" t="s">
        <v>3796</v>
      </c>
      <c r="D2817" s="240" t="s">
        <v>11438</v>
      </c>
      <c r="E2817" s="239" t="str">
        <f t="shared" si="43"/>
        <v>49</v>
      </c>
      <c r="F2817" s="240" t="s">
        <v>6296</v>
      </c>
    </row>
    <row r="2818" spans="1:6" x14ac:dyDescent="0.25">
      <c r="A2818" s="242" t="s">
        <v>11439</v>
      </c>
      <c r="B2818" s="239" t="s">
        <v>4710</v>
      </c>
      <c r="C2818" s="239" t="s">
        <v>3796</v>
      </c>
      <c r="D2818" s="239" t="s">
        <v>11440</v>
      </c>
      <c r="E2818" s="239" t="str">
        <f t="shared" si="43"/>
        <v>49</v>
      </c>
      <c r="F2818" s="239" t="s">
        <v>6296</v>
      </c>
    </row>
    <row r="2819" spans="1:6" x14ac:dyDescent="0.25">
      <c r="A2819" s="242" t="s">
        <v>11441</v>
      </c>
      <c r="B2819" s="240" t="s">
        <v>3851</v>
      </c>
      <c r="C2819" s="240" t="s">
        <v>3804</v>
      </c>
      <c r="D2819" s="240" t="s">
        <v>11442</v>
      </c>
      <c r="E2819" s="239" t="str">
        <f t="shared" si="43"/>
        <v>50</v>
      </c>
      <c r="F2819" s="240" t="s">
        <v>6424</v>
      </c>
    </row>
    <row r="2820" spans="1:6" x14ac:dyDescent="0.25">
      <c r="A2820" s="242" t="s">
        <v>11443</v>
      </c>
      <c r="B2820" s="239" t="s">
        <v>3892</v>
      </c>
      <c r="C2820" s="239" t="s">
        <v>3804</v>
      </c>
      <c r="D2820" s="239" t="s">
        <v>11444</v>
      </c>
      <c r="E2820" s="239" t="str">
        <f t="shared" si="43"/>
        <v>50</v>
      </c>
      <c r="F2820" s="239" t="s">
        <v>6424</v>
      </c>
    </row>
    <row r="2821" spans="1:6" x14ac:dyDescent="0.25">
      <c r="A2821" s="242" t="s">
        <v>11445</v>
      </c>
      <c r="B2821" s="240" t="s">
        <v>3939</v>
      </c>
      <c r="C2821" s="240" t="s">
        <v>3804</v>
      </c>
      <c r="D2821" s="240" t="s">
        <v>11446</v>
      </c>
      <c r="E2821" s="239" t="str">
        <f t="shared" si="43"/>
        <v>50</v>
      </c>
      <c r="F2821" s="240" t="s">
        <v>6424</v>
      </c>
    </row>
    <row r="2822" spans="1:6" x14ac:dyDescent="0.25">
      <c r="A2822" s="242" t="s">
        <v>11447</v>
      </c>
      <c r="B2822" s="239" t="s">
        <v>3983</v>
      </c>
      <c r="C2822" s="239" t="s">
        <v>3804</v>
      </c>
      <c r="D2822" s="239" t="s">
        <v>11448</v>
      </c>
      <c r="E2822" s="239" t="str">
        <f t="shared" si="43"/>
        <v>50</v>
      </c>
      <c r="F2822" s="239" t="s">
        <v>6424</v>
      </c>
    </row>
    <row r="2823" spans="1:6" x14ac:dyDescent="0.25">
      <c r="A2823" s="242" t="s">
        <v>11449</v>
      </c>
      <c r="B2823" s="240" t="s">
        <v>4008</v>
      </c>
      <c r="C2823" s="240" t="s">
        <v>3804</v>
      </c>
      <c r="D2823" s="240" t="s">
        <v>11450</v>
      </c>
      <c r="E2823" s="239" t="str">
        <f t="shared" si="43"/>
        <v>50</v>
      </c>
      <c r="F2823" s="240" t="s">
        <v>6424</v>
      </c>
    </row>
    <row r="2824" spans="1:6" x14ac:dyDescent="0.25">
      <c r="A2824" s="242" t="s">
        <v>11451</v>
      </c>
      <c r="B2824" s="239" t="s">
        <v>3960</v>
      </c>
      <c r="C2824" s="239" t="s">
        <v>3804</v>
      </c>
      <c r="D2824" s="239" t="s">
        <v>11452</v>
      </c>
      <c r="E2824" s="239" t="str">
        <f t="shared" si="43"/>
        <v>50</v>
      </c>
      <c r="F2824" s="239" t="s">
        <v>6424</v>
      </c>
    </row>
    <row r="2825" spans="1:6" x14ac:dyDescent="0.25">
      <c r="A2825" s="242" t="s">
        <v>11453</v>
      </c>
      <c r="B2825" s="240" t="s">
        <v>4097</v>
      </c>
      <c r="C2825" s="240" t="s">
        <v>3804</v>
      </c>
      <c r="D2825" s="240" t="s">
        <v>11454</v>
      </c>
      <c r="E2825" s="239" t="str">
        <f t="shared" si="43"/>
        <v>50</v>
      </c>
      <c r="F2825" s="240" t="s">
        <v>6424</v>
      </c>
    </row>
    <row r="2826" spans="1:6" x14ac:dyDescent="0.25">
      <c r="A2826" s="242" t="s">
        <v>11455</v>
      </c>
      <c r="B2826" s="239" t="s">
        <v>4127</v>
      </c>
      <c r="C2826" s="239" t="s">
        <v>3804</v>
      </c>
      <c r="D2826" s="239" t="s">
        <v>11456</v>
      </c>
      <c r="E2826" s="239" t="str">
        <f t="shared" si="43"/>
        <v>50</v>
      </c>
      <c r="F2826" s="239" t="s">
        <v>6424</v>
      </c>
    </row>
    <row r="2827" spans="1:6" x14ac:dyDescent="0.25">
      <c r="A2827" s="242" t="s">
        <v>11457</v>
      </c>
      <c r="B2827" s="240" t="s">
        <v>4165</v>
      </c>
      <c r="C2827" s="240" t="s">
        <v>3804</v>
      </c>
      <c r="D2827" s="240" t="s">
        <v>11458</v>
      </c>
      <c r="E2827" s="239" t="str">
        <f t="shared" si="43"/>
        <v>50</v>
      </c>
      <c r="F2827" s="240" t="s">
        <v>6424</v>
      </c>
    </row>
    <row r="2828" spans="1:6" x14ac:dyDescent="0.25">
      <c r="A2828" s="242" t="s">
        <v>11459</v>
      </c>
      <c r="B2828" s="239" t="s">
        <v>4198</v>
      </c>
      <c r="C2828" s="239" t="s">
        <v>3804</v>
      </c>
      <c r="D2828" s="239" t="s">
        <v>11460</v>
      </c>
      <c r="E2828" s="239" t="str">
        <f t="shared" ref="E2828:E2891" si="44">LEFT(A2828, 2)</f>
        <v>50</v>
      </c>
      <c r="F2828" s="239" t="s">
        <v>6424</v>
      </c>
    </row>
    <row r="2829" spans="1:6" x14ac:dyDescent="0.25">
      <c r="A2829" s="242" t="s">
        <v>11461</v>
      </c>
      <c r="B2829" s="240" t="s">
        <v>4232</v>
      </c>
      <c r="C2829" s="240" t="s">
        <v>3804</v>
      </c>
      <c r="D2829" s="240" t="s">
        <v>11462</v>
      </c>
      <c r="E2829" s="239" t="str">
        <f t="shared" si="44"/>
        <v>50</v>
      </c>
      <c r="F2829" s="240" t="s">
        <v>6424</v>
      </c>
    </row>
    <row r="2830" spans="1:6" x14ac:dyDescent="0.25">
      <c r="A2830" s="242" t="s">
        <v>11463</v>
      </c>
      <c r="B2830" s="239" t="s">
        <v>4021</v>
      </c>
      <c r="C2830" s="239" t="s">
        <v>3804</v>
      </c>
      <c r="D2830" s="239" t="s">
        <v>11464</v>
      </c>
      <c r="E2830" s="239" t="str">
        <f t="shared" si="44"/>
        <v>50</v>
      </c>
      <c r="F2830" s="239" t="s">
        <v>6424</v>
      </c>
    </row>
    <row r="2831" spans="1:6" x14ac:dyDescent="0.25">
      <c r="A2831" s="242" t="s">
        <v>11465</v>
      </c>
      <c r="B2831" s="240" t="s">
        <v>4290</v>
      </c>
      <c r="C2831" s="240" t="s">
        <v>3804</v>
      </c>
      <c r="D2831" s="240" t="s">
        <v>11466</v>
      </c>
      <c r="E2831" s="239" t="str">
        <f t="shared" si="44"/>
        <v>50</v>
      </c>
      <c r="F2831" s="240" t="s">
        <v>6424</v>
      </c>
    </row>
    <row r="2832" spans="1:6" x14ac:dyDescent="0.25">
      <c r="A2832" s="242" t="s">
        <v>11467</v>
      </c>
      <c r="B2832" s="239" t="s">
        <v>4321</v>
      </c>
      <c r="C2832" s="239" t="s">
        <v>3804</v>
      </c>
      <c r="D2832" s="239" t="s">
        <v>11468</v>
      </c>
      <c r="E2832" s="239" t="str">
        <f t="shared" si="44"/>
        <v>50</v>
      </c>
      <c r="F2832" s="239" t="s">
        <v>6424</v>
      </c>
    </row>
    <row r="2833" spans="1:6" x14ac:dyDescent="0.25">
      <c r="A2833" s="242" t="s">
        <v>11469</v>
      </c>
      <c r="B2833" s="240" t="s">
        <v>3852</v>
      </c>
      <c r="C2833" s="240" t="s">
        <v>3799</v>
      </c>
      <c r="D2833" s="240" t="s">
        <v>11470</v>
      </c>
      <c r="E2833" s="239" t="str">
        <f t="shared" si="44"/>
        <v>51</v>
      </c>
      <c r="F2833" s="240" t="s">
        <v>6459</v>
      </c>
    </row>
    <row r="2834" spans="1:6" x14ac:dyDescent="0.25">
      <c r="A2834" s="242" t="s">
        <v>11471</v>
      </c>
      <c r="B2834" s="239" t="s">
        <v>3893</v>
      </c>
      <c r="C2834" s="239" t="s">
        <v>3799</v>
      </c>
      <c r="D2834" s="239" t="s">
        <v>11472</v>
      </c>
      <c r="E2834" s="239" t="str">
        <f t="shared" si="44"/>
        <v>51</v>
      </c>
      <c r="F2834" s="239" t="s">
        <v>6459</v>
      </c>
    </row>
    <row r="2835" spans="1:6" x14ac:dyDescent="0.25">
      <c r="A2835" s="242" t="s">
        <v>11473</v>
      </c>
      <c r="B2835" s="240" t="s">
        <v>3929</v>
      </c>
      <c r="C2835" s="240" t="s">
        <v>3799</v>
      </c>
      <c r="D2835" s="240" t="s">
        <v>11474</v>
      </c>
      <c r="E2835" s="239" t="str">
        <f t="shared" si="44"/>
        <v>51</v>
      </c>
      <c r="F2835" s="240" t="s">
        <v>6459</v>
      </c>
    </row>
    <row r="2836" spans="1:6" x14ac:dyDescent="0.25">
      <c r="A2836" s="242" t="s">
        <v>11475</v>
      </c>
      <c r="B2836" s="239" t="s">
        <v>3984</v>
      </c>
      <c r="C2836" s="239" t="s">
        <v>3799</v>
      </c>
      <c r="D2836" s="239" t="s">
        <v>11476</v>
      </c>
      <c r="E2836" s="239" t="str">
        <f t="shared" si="44"/>
        <v>51</v>
      </c>
      <c r="F2836" s="239" t="s">
        <v>6459</v>
      </c>
    </row>
    <row r="2837" spans="1:6" x14ac:dyDescent="0.25">
      <c r="A2837" s="242" t="s">
        <v>11477</v>
      </c>
      <c r="B2837" s="240" t="s">
        <v>4026</v>
      </c>
      <c r="C2837" s="240" t="s">
        <v>3799</v>
      </c>
      <c r="D2837" s="240" t="s">
        <v>11478</v>
      </c>
      <c r="E2837" s="239" t="str">
        <f t="shared" si="44"/>
        <v>51</v>
      </c>
      <c r="F2837" s="240" t="s">
        <v>6459</v>
      </c>
    </row>
    <row r="2838" spans="1:6" x14ac:dyDescent="0.25">
      <c r="A2838" s="242" t="s">
        <v>11479</v>
      </c>
      <c r="B2838" s="239" t="s">
        <v>4061</v>
      </c>
      <c r="C2838" s="239" t="s">
        <v>3799</v>
      </c>
      <c r="D2838" s="239" t="s">
        <v>11480</v>
      </c>
      <c r="E2838" s="239" t="str">
        <f t="shared" si="44"/>
        <v>51</v>
      </c>
      <c r="F2838" s="239" t="s">
        <v>6459</v>
      </c>
    </row>
    <row r="2839" spans="1:6" x14ac:dyDescent="0.25">
      <c r="A2839" s="242" t="s">
        <v>11481</v>
      </c>
      <c r="B2839" s="240" t="s">
        <v>4098</v>
      </c>
      <c r="C2839" s="240" t="s">
        <v>3799</v>
      </c>
      <c r="D2839" s="240" t="s">
        <v>11482</v>
      </c>
      <c r="E2839" s="239" t="str">
        <f t="shared" si="44"/>
        <v>51</v>
      </c>
      <c r="F2839" s="240" t="s">
        <v>6459</v>
      </c>
    </row>
    <row r="2840" spans="1:6" x14ac:dyDescent="0.25">
      <c r="A2840" s="242" t="s">
        <v>11483</v>
      </c>
      <c r="B2840" s="239" t="s">
        <v>4128</v>
      </c>
      <c r="C2840" s="239" t="s">
        <v>3799</v>
      </c>
      <c r="D2840" s="239" t="s">
        <v>11484</v>
      </c>
      <c r="E2840" s="239" t="str">
        <f t="shared" si="44"/>
        <v>51</v>
      </c>
      <c r="F2840" s="239" t="s">
        <v>6459</v>
      </c>
    </row>
    <row r="2841" spans="1:6" x14ac:dyDescent="0.25">
      <c r="A2841" s="242" t="s">
        <v>11485</v>
      </c>
      <c r="B2841" s="240" t="s">
        <v>4044</v>
      </c>
      <c r="C2841" s="240" t="s">
        <v>3799</v>
      </c>
      <c r="D2841" s="240" t="s">
        <v>11486</v>
      </c>
      <c r="E2841" s="239" t="str">
        <f t="shared" si="44"/>
        <v>51</v>
      </c>
      <c r="F2841" s="240" t="s">
        <v>6459</v>
      </c>
    </row>
    <row r="2842" spans="1:6" x14ac:dyDescent="0.25">
      <c r="A2842" s="242" t="s">
        <v>11487</v>
      </c>
      <c r="B2842" s="239" t="s">
        <v>3889</v>
      </c>
      <c r="C2842" s="239" t="s">
        <v>3799</v>
      </c>
      <c r="D2842" s="239" t="s">
        <v>11488</v>
      </c>
      <c r="E2842" s="239" t="str">
        <f t="shared" si="44"/>
        <v>51</v>
      </c>
      <c r="F2842" s="239" t="s">
        <v>6459</v>
      </c>
    </row>
    <row r="2843" spans="1:6" x14ac:dyDescent="0.25">
      <c r="A2843" s="242" t="s">
        <v>11489</v>
      </c>
      <c r="B2843" s="240" t="s">
        <v>4233</v>
      </c>
      <c r="C2843" s="240" t="s">
        <v>3799</v>
      </c>
      <c r="D2843" s="240" t="s">
        <v>11490</v>
      </c>
      <c r="E2843" s="239" t="str">
        <f t="shared" si="44"/>
        <v>51</v>
      </c>
      <c r="F2843" s="240" t="s">
        <v>6459</v>
      </c>
    </row>
    <row r="2844" spans="1:6" x14ac:dyDescent="0.25">
      <c r="A2844" s="242" t="s">
        <v>11491</v>
      </c>
      <c r="B2844" s="239" t="s">
        <v>4259</v>
      </c>
      <c r="C2844" s="239" t="s">
        <v>3799</v>
      </c>
      <c r="D2844" s="239" t="s">
        <v>11492</v>
      </c>
      <c r="E2844" s="239" t="str">
        <f t="shared" si="44"/>
        <v>51</v>
      </c>
      <c r="F2844" s="239" t="s">
        <v>6459</v>
      </c>
    </row>
    <row r="2845" spans="1:6" x14ac:dyDescent="0.25">
      <c r="A2845" s="242" t="s">
        <v>11493</v>
      </c>
      <c r="B2845" s="240" t="s">
        <v>4193</v>
      </c>
      <c r="C2845" s="240" t="s">
        <v>3799</v>
      </c>
      <c r="D2845" s="240" t="s">
        <v>11494</v>
      </c>
      <c r="E2845" s="239" t="str">
        <f t="shared" si="44"/>
        <v>51</v>
      </c>
      <c r="F2845" s="240" t="s">
        <v>6459</v>
      </c>
    </row>
    <row r="2846" spans="1:6" x14ac:dyDescent="0.25">
      <c r="A2846" s="242" t="s">
        <v>11495</v>
      </c>
      <c r="B2846" s="239" t="s">
        <v>4179</v>
      </c>
      <c r="C2846" s="239" t="s">
        <v>3799</v>
      </c>
      <c r="D2846" s="239" t="s">
        <v>11496</v>
      </c>
      <c r="E2846" s="239" t="str">
        <f t="shared" si="44"/>
        <v>51</v>
      </c>
      <c r="F2846" s="239" t="s">
        <v>6459</v>
      </c>
    </row>
    <row r="2847" spans="1:6" x14ac:dyDescent="0.25">
      <c r="A2847" s="242" t="s">
        <v>11497</v>
      </c>
      <c r="B2847" s="240" t="s">
        <v>4355</v>
      </c>
      <c r="C2847" s="240" t="s">
        <v>3799</v>
      </c>
      <c r="D2847" s="240" t="s">
        <v>11498</v>
      </c>
      <c r="E2847" s="239" t="str">
        <f t="shared" si="44"/>
        <v>51</v>
      </c>
      <c r="F2847" s="240" t="s">
        <v>6459</v>
      </c>
    </row>
    <row r="2848" spans="1:6" x14ac:dyDescent="0.25">
      <c r="A2848" s="242" t="s">
        <v>11499</v>
      </c>
      <c r="B2848" s="239" t="s">
        <v>3942</v>
      </c>
      <c r="C2848" s="239" t="s">
        <v>3799</v>
      </c>
      <c r="D2848" s="239" t="s">
        <v>11500</v>
      </c>
      <c r="E2848" s="239" t="str">
        <f t="shared" si="44"/>
        <v>51</v>
      </c>
      <c r="F2848" s="239" t="s">
        <v>6459</v>
      </c>
    </row>
    <row r="2849" spans="1:6" x14ac:dyDescent="0.25">
      <c r="A2849" s="242" t="s">
        <v>11501</v>
      </c>
      <c r="B2849" s="240" t="s">
        <v>4007</v>
      </c>
      <c r="C2849" s="240" t="s">
        <v>3799</v>
      </c>
      <c r="D2849" s="240" t="s">
        <v>11502</v>
      </c>
      <c r="E2849" s="239" t="str">
        <f t="shared" si="44"/>
        <v>51</v>
      </c>
      <c r="F2849" s="240" t="s">
        <v>6459</v>
      </c>
    </row>
    <row r="2850" spans="1:6" x14ac:dyDescent="0.25">
      <c r="A2850" s="242" t="s">
        <v>11503</v>
      </c>
      <c r="B2850" s="239" t="s">
        <v>3880</v>
      </c>
      <c r="C2850" s="239" t="s">
        <v>3799</v>
      </c>
      <c r="D2850" s="239" t="s">
        <v>11504</v>
      </c>
      <c r="E2850" s="239" t="str">
        <f t="shared" si="44"/>
        <v>51</v>
      </c>
      <c r="F2850" s="239" t="s">
        <v>6459</v>
      </c>
    </row>
    <row r="2851" spans="1:6" x14ac:dyDescent="0.25">
      <c r="A2851" s="242" t="s">
        <v>11505</v>
      </c>
      <c r="B2851" s="240" t="s">
        <v>4468</v>
      </c>
      <c r="C2851" s="240" t="s">
        <v>3799</v>
      </c>
      <c r="D2851" s="240" t="s">
        <v>11506</v>
      </c>
      <c r="E2851" s="239" t="str">
        <f t="shared" si="44"/>
        <v>51</v>
      </c>
      <c r="F2851" s="240" t="s">
        <v>6459</v>
      </c>
    </row>
    <row r="2852" spans="1:6" x14ac:dyDescent="0.25">
      <c r="A2852" s="242" t="s">
        <v>11507</v>
      </c>
      <c r="B2852" s="239" t="s">
        <v>4107</v>
      </c>
      <c r="C2852" s="239" t="s">
        <v>3799</v>
      </c>
      <c r="D2852" s="239" t="s">
        <v>11508</v>
      </c>
      <c r="E2852" s="239" t="str">
        <f t="shared" si="44"/>
        <v>51</v>
      </c>
      <c r="F2852" s="239" t="s">
        <v>6459</v>
      </c>
    </row>
    <row r="2853" spans="1:6" x14ac:dyDescent="0.25">
      <c r="A2853" s="242" t="s">
        <v>11509</v>
      </c>
      <c r="B2853" s="240" t="s">
        <v>4287</v>
      </c>
      <c r="C2853" s="240" t="s">
        <v>3799</v>
      </c>
      <c r="D2853" s="240" t="s">
        <v>11510</v>
      </c>
      <c r="E2853" s="239" t="str">
        <f t="shared" si="44"/>
        <v>51</v>
      </c>
      <c r="F2853" s="240" t="s">
        <v>6459</v>
      </c>
    </row>
    <row r="2854" spans="1:6" x14ac:dyDescent="0.25">
      <c r="A2854" s="242" t="s">
        <v>11511</v>
      </c>
      <c r="B2854" s="239" t="s">
        <v>4249</v>
      </c>
      <c r="C2854" s="239" t="s">
        <v>3799</v>
      </c>
      <c r="D2854" s="239" t="s">
        <v>11512</v>
      </c>
      <c r="E2854" s="239" t="str">
        <f t="shared" si="44"/>
        <v>51</v>
      </c>
      <c r="F2854" s="239" t="s">
        <v>6459</v>
      </c>
    </row>
    <row r="2855" spans="1:6" x14ac:dyDescent="0.25">
      <c r="A2855" s="242" t="s">
        <v>11513</v>
      </c>
      <c r="B2855" s="240" t="s">
        <v>4441</v>
      </c>
      <c r="C2855" s="240" t="s">
        <v>3799</v>
      </c>
      <c r="D2855" s="240" t="s">
        <v>11514</v>
      </c>
      <c r="E2855" s="239" t="str">
        <f t="shared" si="44"/>
        <v>51</v>
      </c>
      <c r="F2855" s="240" t="s">
        <v>6459</v>
      </c>
    </row>
    <row r="2856" spans="1:6" x14ac:dyDescent="0.25">
      <c r="A2856" s="242" t="s">
        <v>11515</v>
      </c>
      <c r="B2856" s="239" t="s">
        <v>4594</v>
      </c>
      <c r="C2856" s="239" t="s">
        <v>3799</v>
      </c>
      <c r="D2856" s="239" t="s">
        <v>11516</v>
      </c>
      <c r="E2856" s="239" t="str">
        <f t="shared" si="44"/>
        <v>51</v>
      </c>
      <c r="F2856" s="239" t="s">
        <v>6459</v>
      </c>
    </row>
    <row r="2857" spans="1:6" x14ac:dyDescent="0.25">
      <c r="A2857" s="242" t="s">
        <v>11517</v>
      </c>
      <c r="B2857" s="240" t="s">
        <v>3917</v>
      </c>
      <c r="C2857" s="240" t="s">
        <v>3799</v>
      </c>
      <c r="D2857" s="240" t="s">
        <v>11518</v>
      </c>
      <c r="E2857" s="239" t="str">
        <f t="shared" si="44"/>
        <v>51</v>
      </c>
      <c r="F2857" s="240" t="s">
        <v>6459</v>
      </c>
    </row>
    <row r="2858" spans="1:6" x14ac:dyDescent="0.25">
      <c r="A2858" s="242" t="s">
        <v>11519</v>
      </c>
      <c r="B2858" s="239" t="s">
        <v>4640</v>
      </c>
      <c r="C2858" s="239" t="s">
        <v>3799</v>
      </c>
      <c r="D2858" s="239" t="s">
        <v>11520</v>
      </c>
      <c r="E2858" s="239" t="str">
        <f t="shared" si="44"/>
        <v>51</v>
      </c>
      <c r="F2858" s="239" t="s">
        <v>6459</v>
      </c>
    </row>
    <row r="2859" spans="1:6" x14ac:dyDescent="0.25">
      <c r="A2859" s="242" t="s">
        <v>11521</v>
      </c>
      <c r="B2859" s="240" t="s">
        <v>4666</v>
      </c>
      <c r="C2859" s="240" t="s">
        <v>3799</v>
      </c>
      <c r="D2859" s="240" t="s">
        <v>11522</v>
      </c>
      <c r="E2859" s="239" t="str">
        <f t="shared" si="44"/>
        <v>51</v>
      </c>
      <c r="F2859" s="240" t="s">
        <v>6459</v>
      </c>
    </row>
    <row r="2860" spans="1:6" x14ac:dyDescent="0.25">
      <c r="A2860" s="242" t="s">
        <v>11523</v>
      </c>
      <c r="B2860" s="239" t="s">
        <v>4008</v>
      </c>
      <c r="C2860" s="239" t="s">
        <v>3799</v>
      </c>
      <c r="D2860" s="239" t="s">
        <v>11524</v>
      </c>
      <c r="E2860" s="239" t="str">
        <f t="shared" si="44"/>
        <v>51</v>
      </c>
      <c r="F2860" s="239" t="s">
        <v>6459</v>
      </c>
    </row>
    <row r="2861" spans="1:6" x14ac:dyDescent="0.25">
      <c r="A2861" s="242" t="s">
        <v>11525</v>
      </c>
      <c r="B2861" s="240" t="s">
        <v>4711</v>
      </c>
      <c r="C2861" s="240" t="s">
        <v>3799</v>
      </c>
      <c r="D2861" s="240" t="s">
        <v>11526</v>
      </c>
      <c r="E2861" s="239" t="str">
        <f t="shared" si="44"/>
        <v>51</v>
      </c>
      <c r="F2861" s="240" t="s">
        <v>6459</v>
      </c>
    </row>
    <row r="2862" spans="1:6" x14ac:dyDescent="0.25">
      <c r="A2862" s="242" t="s">
        <v>11527</v>
      </c>
      <c r="B2862" s="239" t="s">
        <v>4733</v>
      </c>
      <c r="C2862" s="239" t="s">
        <v>3799</v>
      </c>
      <c r="D2862" s="239" t="s">
        <v>11528</v>
      </c>
      <c r="E2862" s="239" t="str">
        <f t="shared" si="44"/>
        <v>51</v>
      </c>
      <c r="F2862" s="239" t="s">
        <v>6459</v>
      </c>
    </row>
    <row r="2863" spans="1:6" x14ac:dyDescent="0.25">
      <c r="A2863" s="242" t="s">
        <v>11529</v>
      </c>
      <c r="B2863" s="240" t="s">
        <v>4530</v>
      </c>
      <c r="C2863" s="240" t="s">
        <v>3799</v>
      </c>
      <c r="D2863" s="240" t="s">
        <v>11530</v>
      </c>
      <c r="E2863" s="239" t="str">
        <f t="shared" si="44"/>
        <v>51</v>
      </c>
      <c r="F2863" s="240" t="s">
        <v>6459</v>
      </c>
    </row>
    <row r="2864" spans="1:6" x14ac:dyDescent="0.25">
      <c r="A2864" s="242" t="s">
        <v>11531</v>
      </c>
      <c r="B2864" s="239" t="s">
        <v>4778</v>
      </c>
      <c r="C2864" s="239" t="s">
        <v>3799</v>
      </c>
      <c r="D2864" s="239" t="s">
        <v>11532</v>
      </c>
      <c r="E2864" s="239" t="str">
        <f t="shared" si="44"/>
        <v>51</v>
      </c>
      <c r="F2864" s="239" t="s">
        <v>6459</v>
      </c>
    </row>
    <row r="2865" spans="1:6" x14ac:dyDescent="0.25">
      <c r="A2865" s="242" t="s">
        <v>11533</v>
      </c>
      <c r="B2865" s="240" t="s">
        <v>3960</v>
      </c>
      <c r="C2865" s="240" t="s">
        <v>3799</v>
      </c>
      <c r="D2865" s="240" t="s">
        <v>11534</v>
      </c>
      <c r="E2865" s="239" t="str">
        <f t="shared" si="44"/>
        <v>51</v>
      </c>
      <c r="F2865" s="240" t="s">
        <v>6459</v>
      </c>
    </row>
    <row r="2866" spans="1:6" x14ac:dyDescent="0.25">
      <c r="A2866" s="242" t="s">
        <v>11535</v>
      </c>
      <c r="B2866" s="239" t="s">
        <v>4182</v>
      </c>
      <c r="C2866" s="239" t="s">
        <v>3799</v>
      </c>
      <c r="D2866" s="239" t="s">
        <v>11536</v>
      </c>
      <c r="E2866" s="239" t="str">
        <f t="shared" si="44"/>
        <v>51</v>
      </c>
      <c r="F2866" s="239" t="s">
        <v>6459</v>
      </c>
    </row>
    <row r="2867" spans="1:6" x14ac:dyDescent="0.25">
      <c r="A2867" s="242" t="s">
        <v>11537</v>
      </c>
      <c r="B2867" s="240" t="s">
        <v>4689</v>
      </c>
      <c r="C2867" s="240" t="s">
        <v>3799</v>
      </c>
      <c r="D2867" s="240" t="s">
        <v>11538</v>
      </c>
      <c r="E2867" s="239" t="str">
        <f t="shared" si="44"/>
        <v>51</v>
      </c>
      <c r="F2867" s="240" t="s">
        <v>6459</v>
      </c>
    </row>
    <row r="2868" spans="1:6" x14ac:dyDescent="0.25">
      <c r="A2868" s="242" t="s">
        <v>11539</v>
      </c>
      <c r="B2868" s="239" t="s">
        <v>4118</v>
      </c>
      <c r="C2868" s="239" t="s">
        <v>3799</v>
      </c>
      <c r="D2868" s="239" t="s">
        <v>11540</v>
      </c>
      <c r="E2868" s="239" t="str">
        <f t="shared" si="44"/>
        <v>51</v>
      </c>
      <c r="F2868" s="239" t="s">
        <v>6459</v>
      </c>
    </row>
    <row r="2869" spans="1:6" x14ac:dyDescent="0.25">
      <c r="A2869" s="242" t="s">
        <v>11541</v>
      </c>
      <c r="B2869" s="240" t="s">
        <v>4885</v>
      </c>
      <c r="C2869" s="240" t="s">
        <v>3799</v>
      </c>
      <c r="D2869" s="240" t="s">
        <v>11542</v>
      </c>
      <c r="E2869" s="239" t="str">
        <f t="shared" si="44"/>
        <v>51</v>
      </c>
      <c r="F2869" s="240" t="s">
        <v>6459</v>
      </c>
    </row>
    <row r="2870" spans="1:6" x14ac:dyDescent="0.25">
      <c r="A2870" s="242" t="s">
        <v>11543</v>
      </c>
      <c r="B2870" s="239" t="s">
        <v>4906</v>
      </c>
      <c r="C2870" s="239" t="s">
        <v>3799</v>
      </c>
      <c r="D2870" s="239" t="s">
        <v>11544</v>
      </c>
      <c r="E2870" s="239" t="str">
        <f t="shared" si="44"/>
        <v>51</v>
      </c>
      <c r="F2870" s="239" t="s">
        <v>6459</v>
      </c>
    </row>
    <row r="2871" spans="1:6" x14ac:dyDescent="0.25">
      <c r="A2871" s="242" t="s">
        <v>11545</v>
      </c>
      <c r="B2871" s="240" t="s">
        <v>4489</v>
      </c>
      <c r="C2871" s="240" t="s">
        <v>3799</v>
      </c>
      <c r="D2871" s="240" t="s">
        <v>11546</v>
      </c>
      <c r="E2871" s="239" t="str">
        <f t="shared" si="44"/>
        <v>51</v>
      </c>
      <c r="F2871" s="240" t="s">
        <v>6459</v>
      </c>
    </row>
    <row r="2872" spans="1:6" x14ac:dyDescent="0.25">
      <c r="A2872" s="242" t="s">
        <v>11547</v>
      </c>
      <c r="B2872" s="239" t="s">
        <v>4947</v>
      </c>
      <c r="C2872" s="239" t="s">
        <v>3799</v>
      </c>
      <c r="D2872" s="239" t="s">
        <v>11548</v>
      </c>
      <c r="E2872" s="239" t="str">
        <f t="shared" si="44"/>
        <v>51</v>
      </c>
      <c r="F2872" s="239" t="s">
        <v>6459</v>
      </c>
    </row>
    <row r="2873" spans="1:6" x14ac:dyDescent="0.25">
      <c r="A2873" s="242" t="s">
        <v>11549</v>
      </c>
      <c r="B2873" s="240" t="s">
        <v>4961</v>
      </c>
      <c r="C2873" s="240" t="s">
        <v>3799</v>
      </c>
      <c r="D2873" s="240" t="s">
        <v>11550</v>
      </c>
      <c r="E2873" s="239" t="str">
        <f t="shared" si="44"/>
        <v>51</v>
      </c>
      <c r="F2873" s="240" t="s">
        <v>6459</v>
      </c>
    </row>
    <row r="2874" spans="1:6" x14ac:dyDescent="0.25">
      <c r="A2874" s="242" t="s">
        <v>11551</v>
      </c>
      <c r="B2874" s="239" t="s">
        <v>4982</v>
      </c>
      <c r="C2874" s="239" t="s">
        <v>3799</v>
      </c>
      <c r="D2874" s="239" t="s">
        <v>11552</v>
      </c>
      <c r="E2874" s="239" t="str">
        <f t="shared" si="44"/>
        <v>51</v>
      </c>
      <c r="F2874" s="239" t="s">
        <v>6459</v>
      </c>
    </row>
    <row r="2875" spans="1:6" x14ac:dyDescent="0.25">
      <c r="A2875" s="242" t="s">
        <v>11553</v>
      </c>
      <c r="B2875" s="240" t="s">
        <v>5004</v>
      </c>
      <c r="C2875" s="240" t="s">
        <v>3799</v>
      </c>
      <c r="D2875" s="240" t="s">
        <v>11554</v>
      </c>
      <c r="E2875" s="239" t="str">
        <f t="shared" si="44"/>
        <v>51</v>
      </c>
      <c r="F2875" s="240" t="s">
        <v>6459</v>
      </c>
    </row>
    <row r="2876" spans="1:6" x14ac:dyDescent="0.25">
      <c r="A2876" s="242" t="s">
        <v>11555</v>
      </c>
      <c r="B2876" s="239" t="s">
        <v>4788</v>
      </c>
      <c r="C2876" s="239" t="s">
        <v>3799</v>
      </c>
      <c r="D2876" s="239" t="s">
        <v>11556</v>
      </c>
      <c r="E2876" s="239" t="str">
        <f t="shared" si="44"/>
        <v>51</v>
      </c>
      <c r="F2876" s="239" t="s">
        <v>6459</v>
      </c>
    </row>
    <row r="2877" spans="1:6" x14ac:dyDescent="0.25">
      <c r="A2877" s="242" t="s">
        <v>11557</v>
      </c>
      <c r="B2877" s="240" t="s">
        <v>4858</v>
      </c>
      <c r="C2877" s="240" t="s">
        <v>3799</v>
      </c>
      <c r="D2877" s="240" t="s">
        <v>11558</v>
      </c>
      <c r="E2877" s="239" t="str">
        <f t="shared" si="44"/>
        <v>51</v>
      </c>
      <c r="F2877" s="240" t="s">
        <v>6459</v>
      </c>
    </row>
    <row r="2878" spans="1:6" x14ac:dyDescent="0.25">
      <c r="A2878" s="242" t="s">
        <v>11559</v>
      </c>
      <c r="B2878" s="239" t="s">
        <v>5055</v>
      </c>
      <c r="C2878" s="239" t="s">
        <v>3799</v>
      </c>
      <c r="D2878" s="239" t="s">
        <v>11560</v>
      </c>
      <c r="E2878" s="239" t="str">
        <f t="shared" si="44"/>
        <v>51</v>
      </c>
      <c r="F2878" s="239" t="s">
        <v>6459</v>
      </c>
    </row>
    <row r="2879" spans="1:6" x14ac:dyDescent="0.25">
      <c r="A2879" s="242" t="s">
        <v>11561</v>
      </c>
      <c r="B2879" s="240" t="s">
        <v>5077</v>
      </c>
      <c r="C2879" s="240" t="s">
        <v>3799</v>
      </c>
      <c r="D2879" s="240" t="s">
        <v>11562</v>
      </c>
      <c r="E2879" s="239" t="str">
        <f t="shared" si="44"/>
        <v>51</v>
      </c>
      <c r="F2879" s="240" t="s">
        <v>6459</v>
      </c>
    </row>
    <row r="2880" spans="1:6" x14ac:dyDescent="0.25">
      <c r="A2880" s="242" t="s">
        <v>11563</v>
      </c>
      <c r="B2880" s="239" t="s">
        <v>5093</v>
      </c>
      <c r="C2880" s="239" t="s">
        <v>3799</v>
      </c>
      <c r="D2880" s="239" t="s">
        <v>11564</v>
      </c>
      <c r="E2880" s="239" t="str">
        <f t="shared" si="44"/>
        <v>51</v>
      </c>
      <c r="F2880" s="239" t="s">
        <v>6459</v>
      </c>
    </row>
    <row r="2881" spans="1:6" x14ac:dyDescent="0.25">
      <c r="A2881" s="242" t="s">
        <v>11565</v>
      </c>
      <c r="B2881" s="240" t="s">
        <v>5111</v>
      </c>
      <c r="C2881" s="240" t="s">
        <v>3799</v>
      </c>
      <c r="D2881" s="240" t="s">
        <v>11566</v>
      </c>
      <c r="E2881" s="239" t="str">
        <f t="shared" si="44"/>
        <v>51</v>
      </c>
      <c r="F2881" s="240" t="s">
        <v>6459</v>
      </c>
    </row>
    <row r="2882" spans="1:6" x14ac:dyDescent="0.25">
      <c r="A2882" s="242" t="s">
        <v>11567</v>
      </c>
      <c r="B2882" s="239" t="s">
        <v>5133</v>
      </c>
      <c r="C2882" s="239" t="s">
        <v>3799</v>
      </c>
      <c r="D2882" s="239" t="s">
        <v>11568</v>
      </c>
      <c r="E2882" s="239" t="str">
        <f t="shared" si="44"/>
        <v>51</v>
      </c>
      <c r="F2882" s="239" t="s">
        <v>6459</v>
      </c>
    </row>
    <row r="2883" spans="1:6" x14ac:dyDescent="0.25">
      <c r="A2883" s="242" t="s">
        <v>11569</v>
      </c>
      <c r="B2883" s="240" t="s">
        <v>4707</v>
      </c>
      <c r="C2883" s="240" t="s">
        <v>3799</v>
      </c>
      <c r="D2883" s="240" t="s">
        <v>11570</v>
      </c>
      <c r="E2883" s="239" t="str">
        <f t="shared" si="44"/>
        <v>51</v>
      </c>
      <c r="F2883" s="240" t="s">
        <v>6459</v>
      </c>
    </row>
    <row r="2884" spans="1:6" x14ac:dyDescent="0.25">
      <c r="A2884" s="242" t="s">
        <v>11571</v>
      </c>
      <c r="B2884" s="239" t="s">
        <v>4752</v>
      </c>
      <c r="C2884" s="239" t="s">
        <v>3799</v>
      </c>
      <c r="D2884" s="239" t="s">
        <v>11572</v>
      </c>
      <c r="E2884" s="239" t="str">
        <f t="shared" si="44"/>
        <v>51</v>
      </c>
      <c r="F2884" s="239" t="s">
        <v>6459</v>
      </c>
    </row>
    <row r="2885" spans="1:6" x14ac:dyDescent="0.25">
      <c r="A2885" s="242" t="s">
        <v>11573</v>
      </c>
      <c r="B2885" s="240" t="s">
        <v>5187</v>
      </c>
      <c r="C2885" s="240" t="s">
        <v>3799</v>
      </c>
      <c r="D2885" s="240" t="s">
        <v>11574</v>
      </c>
      <c r="E2885" s="239" t="str">
        <f t="shared" si="44"/>
        <v>51</v>
      </c>
      <c r="F2885" s="240" t="s">
        <v>6459</v>
      </c>
    </row>
    <row r="2886" spans="1:6" x14ac:dyDescent="0.25">
      <c r="A2886" s="242" t="s">
        <v>11575</v>
      </c>
      <c r="B2886" s="239" t="s">
        <v>5206</v>
      </c>
      <c r="C2886" s="239" t="s">
        <v>3799</v>
      </c>
      <c r="D2886" s="239" t="s">
        <v>11576</v>
      </c>
      <c r="E2886" s="239" t="str">
        <f t="shared" si="44"/>
        <v>51</v>
      </c>
      <c r="F2886" s="239" t="s">
        <v>6459</v>
      </c>
    </row>
    <row r="2887" spans="1:6" x14ac:dyDescent="0.25">
      <c r="A2887" s="242" t="s">
        <v>11577</v>
      </c>
      <c r="B2887" s="240" t="s">
        <v>5226</v>
      </c>
      <c r="C2887" s="240" t="s">
        <v>3799</v>
      </c>
      <c r="D2887" s="240" t="s">
        <v>11578</v>
      </c>
      <c r="E2887" s="239" t="str">
        <f t="shared" si="44"/>
        <v>51</v>
      </c>
      <c r="F2887" s="240" t="s">
        <v>6459</v>
      </c>
    </row>
    <row r="2888" spans="1:6" x14ac:dyDescent="0.25">
      <c r="A2888" s="242" t="s">
        <v>11579</v>
      </c>
      <c r="B2888" s="239" t="s">
        <v>4658</v>
      </c>
      <c r="C2888" s="239" t="s">
        <v>3799</v>
      </c>
      <c r="D2888" s="239" t="s">
        <v>11580</v>
      </c>
      <c r="E2888" s="239" t="str">
        <f t="shared" si="44"/>
        <v>51</v>
      </c>
      <c r="F2888" s="239" t="s">
        <v>6459</v>
      </c>
    </row>
    <row r="2889" spans="1:6" x14ac:dyDescent="0.25">
      <c r="A2889" s="242" t="s">
        <v>11581</v>
      </c>
      <c r="B2889" s="240" t="s">
        <v>5252</v>
      </c>
      <c r="C2889" s="240" t="s">
        <v>3799</v>
      </c>
      <c r="D2889" s="240" t="s">
        <v>11582</v>
      </c>
      <c r="E2889" s="239" t="str">
        <f t="shared" si="44"/>
        <v>51</v>
      </c>
      <c r="F2889" s="240" t="s">
        <v>6459</v>
      </c>
    </row>
    <row r="2890" spans="1:6" x14ac:dyDescent="0.25">
      <c r="A2890" s="242" t="s">
        <v>11583</v>
      </c>
      <c r="B2890" s="239" t="s">
        <v>5266</v>
      </c>
      <c r="C2890" s="239" t="s">
        <v>3799</v>
      </c>
      <c r="D2890" s="239" t="s">
        <v>11584</v>
      </c>
      <c r="E2890" s="239" t="str">
        <f t="shared" si="44"/>
        <v>51</v>
      </c>
      <c r="F2890" s="239" t="s">
        <v>6459</v>
      </c>
    </row>
    <row r="2891" spans="1:6" x14ac:dyDescent="0.25">
      <c r="A2891" s="242" t="s">
        <v>11585</v>
      </c>
      <c r="B2891" s="240" t="s">
        <v>4150</v>
      </c>
      <c r="C2891" s="240" t="s">
        <v>3799</v>
      </c>
      <c r="D2891" s="240" t="s">
        <v>11586</v>
      </c>
      <c r="E2891" s="239" t="str">
        <f t="shared" si="44"/>
        <v>51</v>
      </c>
      <c r="F2891" s="240" t="s">
        <v>6459</v>
      </c>
    </row>
    <row r="2892" spans="1:6" x14ac:dyDescent="0.25">
      <c r="A2892" s="242" t="s">
        <v>11587</v>
      </c>
      <c r="B2892" s="239" t="s">
        <v>4338</v>
      </c>
      <c r="C2892" s="239" t="s">
        <v>3799</v>
      </c>
      <c r="D2892" s="239" t="s">
        <v>11588</v>
      </c>
      <c r="E2892" s="239" t="str">
        <f t="shared" ref="E2892:E2955" si="45">LEFT(A2892, 2)</f>
        <v>51</v>
      </c>
      <c r="F2892" s="239" t="s">
        <v>6459</v>
      </c>
    </row>
    <row r="2893" spans="1:6" x14ac:dyDescent="0.25">
      <c r="A2893" s="242" t="s">
        <v>11589</v>
      </c>
      <c r="B2893" s="240" t="s">
        <v>4771</v>
      </c>
      <c r="C2893" s="240" t="s">
        <v>3799</v>
      </c>
      <c r="D2893" s="240" t="s">
        <v>11590</v>
      </c>
      <c r="E2893" s="239" t="str">
        <f t="shared" si="45"/>
        <v>51</v>
      </c>
      <c r="F2893" s="240" t="s">
        <v>6459</v>
      </c>
    </row>
    <row r="2894" spans="1:6" x14ac:dyDescent="0.25">
      <c r="A2894" s="242" t="s">
        <v>11591</v>
      </c>
      <c r="B2894" s="239" t="s">
        <v>5323</v>
      </c>
      <c r="C2894" s="239" t="s">
        <v>3799</v>
      </c>
      <c r="D2894" s="239" t="s">
        <v>11592</v>
      </c>
      <c r="E2894" s="239" t="str">
        <f t="shared" si="45"/>
        <v>51</v>
      </c>
      <c r="F2894" s="239" t="s">
        <v>6459</v>
      </c>
    </row>
    <row r="2895" spans="1:6" x14ac:dyDescent="0.25">
      <c r="A2895" s="242" t="s">
        <v>11593</v>
      </c>
      <c r="B2895" s="240" t="s">
        <v>5090</v>
      </c>
      <c r="C2895" s="240" t="s">
        <v>3799</v>
      </c>
      <c r="D2895" s="240" t="s">
        <v>11594</v>
      </c>
      <c r="E2895" s="239" t="str">
        <f t="shared" si="45"/>
        <v>51</v>
      </c>
      <c r="F2895" s="240" t="s">
        <v>6459</v>
      </c>
    </row>
    <row r="2896" spans="1:6" x14ac:dyDescent="0.25">
      <c r="A2896" s="242" t="s">
        <v>11595</v>
      </c>
      <c r="B2896" s="239" t="s">
        <v>5108</v>
      </c>
      <c r="C2896" s="239" t="s">
        <v>3799</v>
      </c>
      <c r="D2896" s="239" t="s">
        <v>11596</v>
      </c>
      <c r="E2896" s="239" t="str">
        <f t="shared" si="45"/>
        <v>51</v>
      </c>
      <c r="F2896" s="239" t="s">
        <v>6459</v>
      </c>
    </row>
    <row r="2897" spans="1:6" x14ac:dyDescent="0.25">
      <c r="A2897" s="242" t="s">
        <v>11597</v>
      </c>
      <c r="B2897" s="240" t="s">
        <v>5373</v>
      </c>
      <c r="C2897" s="240" t="s">
        <v>3799</v>
      </c>
      <c r="D2897" s="240" t="s">
        <v>11598</v>
      </c>
      <c r="E2897" s="239" t="str">
        <f t="shared" si="45"/>
        <v>51</v>
      </c>
      <c r="F2897" s="240" t="s">
        <v>6459</v>
      </c>
    </row>
    <row r="2898" spans="1:6" x14ac:dyDescent="0.25">
      <c r="A2898" s="242" t="s">
        <v>11599</v>
      </c>
      <c r="B2898" s="239" t="s">
        <v>4165</v>
      </c>
      <c r="C2898" s="239" t="s">
        <v>3799</v>
      </c>
      <c r="D2898" s="239" t="s">
        <v>11600</v>
      </c>
      <c r="E2898" s="239" t="str">
        <f t="shared" si="45"/>
        <v>51</v>
      </c>
      <c r="F2898" s="239" t="s">
        <v>6459</v>
      </c>
    </row>
    <row r="2899" spans="1:6" x14ac:dyDescent="0.25">
      <c r="A2899" s="242" t="s">
        <v>11601</v>
      </c>
      <c r="B2899" s="240" t="s">
        <v>5397</v>
      </c>
      <c r="C2899" s="240" t="s">
        <v>3799</v>
      </c>
      <c r="D2899" s="240" t="s">
        <v>11602</v>
      </c>
      <c r="E2899" s="239" t="str">
        <f t="shared" si="45"/>
        <v>51</v>
      </c>
      <c r="F2899" s="240" t="s">
        <v>6459</v>
      </c>
    </row>
    <row r="2900" spans="1:6" x14ac:dyDescent="0.25">
      <c r="A2900" s="242" t="s">
        <v>11603</v>
      </c>
      <c r="B2900" s="239" t="s">
        <v>5409</v>
      </c>
      <c r="C2900" s="239" t="s">
        <v>3799</v>
      </c>
      <c r="D2900" s="239" t="s">
        <v>11604</v>
      </c>
      <c r="E2900" s="239" t="str">
        <f t="shared" si="45"/>
        <v>51</v>
      </c>
      <c r="F2900" s="239" t="s">
        <v>6459</v>
      </c>
    </row>
    <row r="2901" spans="1:6" x14ac:dyDescent="0.25">
      <c r="A2901" s="242" t="s">
        <v>11605</v>
      </c>
      <c r="B2901" s="240" t="s">
        <v>5420</v>
      </c>
      <c r="C2901" s="240" t="s">
        <v>3799</v>
      </c>
      <c r="D2901" s="240" t="s">
        <v>11606</v>
      </c>
      <c r="E2901" s="239" t="str">
        <f t="shared" si="45"/>
        <v>51</v>
      </c>
      <c r="F2901" s="240" t="s">
        <v>6459</v>
      </c>
    </row>
    <row r="2902" spans="1:6" x14ac:dyDescent="0.25">
      <c r="A2902" s="242" t="s">
        <v>11607</v>
      </c>
      <c r="B2902" s="239" t="s">
        <v>5429</v>
      </c>
      <c r="C2902" s="239" t="s">
        <v>3799</v>
      </c>
      <c r="D2902" s="239" t="s">
        <v>11608</v>
      </c>
      <c r="E2902" s="239" t="str">
        <f t="shared" si="45"/>
        <v>51</v>
      </c>
      <c r="F2902" s="239" t="s">
        <v>6459</v>
      </c>
    </row>
    <row r="2903" spans="1:6" x14ac:dyDescent="0.25">
      <c r="A2903" s="242" t="s">
        <v>11609</v>
      </c>
      <c r="B2903" s="240" t="s">
        <v>5444</v>
      </c>
      <c r="C2903" s="240" t="s">
        <v>3799</v>
      </c>
      <c r="D2903" s="240" t="s">
        <v>11610</v>
      </c>
      <c r="E2903" s="239" t="str">
        <f t="shared" si="45"/>
        <v>51</v>
      </c>
      <c r="F2903" s="240" t="s">
        <v>6459</v>
      </c>
    </row>
    <row r="2904" spans="1:6" x14ac:dyDescent="0.25">
      <c r="A2904" s="242" t="s">
        <v>11611</v>
      </c>
      <c r="B2904" s="239" t="s">
        <v>5458</v>
      </c>
      <c r="C2904" s="239" t="s">
        <v>3799</v>
      </c>
      <c r="D2904" s="239" t="s">
        <v>11612</v>
      </c>
      <c r="E2904" s="239" t="str">
        <f t="shared" si="45"/>
        <v>51</v>
      </c>
      <c r="F2904" s="239" t="s">
        <v>6459</v>
      </c>
    </row>
    <row r="2905" spans="1:6" x14ac:dyDescent="0.25">
      <c r="A2905" s="242" t="s">
        <v>11613</v>
      </c>
      <c r="B2905" s="240" t="s">
        <v>5469</v>
      </c>
      <c r="C2905" s="240" t="s">
        <v>3799</v>
      </c>
      <c r="D2905" s="240" t="s">
        <v>11614</v>
      </c>
      <c r="E2905" s="239" t="str">
        <f t="shared" si="45"/>
        <v>51</v>
      </c>
      <c r="F2905" s="240" t="s">
        <v>6459</v>
      </c>
    </row>
    <row r="2906" spans="1:6" x14ac:dyDescent="0.25">
      <c r="A2906" s="242" t="s">
        <v>11615</v>
      </c>
      <c r="B2906" s="239" t="s">
        <v>5283</v>
      </c>
      <c r="C2906" s="239" t="s">
        <v>3799</v>
      </c>
      <c r="D2906" s="239" t="s">
        <v>11616</v>
      </c>
      <c r="E2906" s="239" t="str">
        <f t="shared" si="45"/>
        <v>51</v>
      </c>
      <c r="F2906" s="239" t="s">
        <v>6459</v>
      </c>
    </row>
    <row r="2907" spans="1:6" x14ac:dyDescent="0.25">
      <c r="A2907" s="242" t="s">
        <v>11617</v>
      </c>
      <c r="B2907" s="240" t="s">
        <v>5488</v>
      </c>
      <c r="C2907" s="240" t="s">
        <v>3799</v>
      </c>
      <c r="D2907" s="240" t="s">
        <v>11618</v>
      </c>
      <c r="E2907" s="239" t="str">
        <f t="shared" si="45"/>
        <v>51</v>
      </c>
      <c r="F2907" s="240" t="s">
        <v>6459</v>
      </c>
    </row>
    <row r="2908" spans="1:6" x14ac:dyDescent="0.25">
      <c r="A2908" s="242" t="s">
        <v>11619</v>
      </c>
      <c r="B2908" s="239" t="s">
        <v>4997</v>
      </c>
      <c r="C2908" s="239" t="s">
        <v>3799</v>
      </c>
      <c r="D2908" s="239" t="s">
        <v>11620</v>
      </c>
      <c r="E2908" s="239" t="str">
        <f t="shared" si="45"/>
        <v>51</v>
      </c>
      <c r="F2908" s="239" t="s">
        <v>6459</v>
      </c>
    </row>
    <row r="2909" spans="1:6" x14ac:dyDescent="0.25">
      <c r="A2909" s="242" t="s">
        <v>11621</v>
      </c>
      <c r="B2909" s="240" t="s">
        <v>5504</v>
      </c>
      <c r="C2909" s="240" t="s">
        <v>3799</v>
      </c>
      <c r="D2909" s="240" t="s">
        <v>11622</v>
      </c>
      <c r="E2909" s="239" t="str">
        <f t="shared" si="45"/>
        <v>51</v>
      </c>
      <c r="F2909" s="240" t="s">
        <v>6459</v>
      </c>
    </row>
    <row r="2910" spans="1:6" x14ac:dyDescent="0.25">
      <c r="A2910" s="242" t="s">
        <v>11623</v>
      </c>
      <c r="B2910" s="239" t="s">
        <v>5516</v>
      </c>
      <c r="C2910" s="239" t="s">
        <v>3799</v>
      </c>
      <c r="D2910" s="239" t="s">
        <v>11624</v>
      </c>
      <c r="E2910" s="239" t="str">
        <f t="shared" si="45"/>
        <v>51</v>
      </c>
      <c r="F2910" s="239" t="s">
        <v>6459</v>
      </c>
    </row>
    <row r="2911" spans="1:6" x14ac:dyDescent="0.25">
      <c r="A2911" s="242" t="s">
        <v>11625</v>
      </c>
      <c r="B2911" s="240" t="s">
        <v>4117</v>
      </c>
      <c r="C2911" s="240" t="s">
        <v>3799</v>
      </c>
      <c r="D2911" s="240" t="s">
        <v>11626</v>
      </c>
      <c r="E2911" s="239" t="str">
        <f t="shared" si="45"/>
        <v>51</v>
      </c>
      <c r="F2911" s="240" t="s">
        <v>6459</v>
      </c>
    </row>
    <row r="2912" spans="1:6" x14ac:dyDescent="0.25">
      <c r="A2912" s="242" t="s">
        <v>11627</v>
      </c>
      <c r="B2912" s="239" t="s">
        <v>5244</v>
      </c>
      <c r="C2912" s="239" t="s">
        <v>3799</v>
      </c>
      <c r="D2912" s="239" t="s">
        <v>11628</v>
      </c>
      <c r="E2912" s="239" t="str">
        <f t="shared" si="45"/>
        <v>51</v>
      </c>
      <c r="F2912" s="239" t="s">
        <v>6459</v>
      </c>
    </row>
    <row r="2913" spans="1:6" x14ac:dyDescent="0.25">
      <c r="A2913" s="242" t="s">
        <v>11629</v>
      </c>
      <c r="B2913" s="240" t="s">
        <v>5318</v>
      </c>
      <c r="C2913" s="240" t="s">
        <v>3799</v>
      </c>
      <c r="D2913" s="240" t="s">
        <v>11630</v>
      </c>
      <c r="E2913" s="239" t="str">
        <f t="shared" si="45"/>
        <v>51</v>
      </c>
      <c r="F2913" s="240" t="s">
        <v>6459</v>
      </c>
    </row>
    <row r="2914" spans="1:6" x14ac:dyDescent="0.25">
      <c r="A2914" s="242" t="s">
        <v>11631</v>
      </c>
      <c r="B2914" s="239" t="s">
        <v>5550</v>
      </c>
      <c r="C2914" s="239" t="s">
        <v>3799</v>
      </c>
      <c r="D2914" s="239" t="s">
        <v>11632</v>
      </c>
      <c r="E2914" s="239" t="str">
        <f t="shared" si="45"/>
        <v>51</v>
      </c>
      <c r="F2914" s="239" t="s">
        <v>6459</v>
      </c>
    </row>
    <row r="2915" spans="1:6" x14ac:dyDescent="0.25">
      <c r="A2915" s="242" t="s">
        <v>11633</v>
      </c>
      <c r="B2915" s="240" t="s">
        <v>5558</v>
      </c>
      <c r="C2915" s="240" t="s">
        <v>3799</v>
      </c>
      <c r="D2915" s="240" t="s">
        <v>11634</v>
      </c>
      <c r="E2915" s="239" t="str">
        <f t="shared" si="45"/>
        <v>51</v>
      </c>
      <c r="F2915" s="240" t="s">
        <v>6459</v>
      </c>
    </row>
    <row r="2916" spans="1:6" x14ac:dyDescent="0.25">
      <c r="A2916" s="242" t="s">
        <v>11635</v>
      </c>
      <c r="B2916" s="239" t="s">
        <v>5565</v>
      </c>
      <c r="C2916" s="239" t="s">
        <v>3799</v>
      </c>
      <c r="D2916" s="239" t="s">
        <v>11636</v>
      </c>
      <c r="E2916" s="239" t="str">
        <f t="shared" si="45"/>
        <v>51</v>
      </c>
      <c r="F2916" s="239" t="s">
        <v>6459</v>
      </c>
    </row>
    <row r="2917" spans="1:6" x14ac:dyDescent="0.25">
      <c r="A2917" s="242" t="s">
        <v>11637</v>
      </c>
      <c r="B2917" s="240" t="s">
        <v>5574</v>
      </c>
      <c r="C2917" s="240" t="s">
        <v>3799</v>
      </c>
      <c r="D2917" s="240" t="s">
        <v>11638</v>
      </c>
      <c r="E2917" s="239" t="str">
        <f t="shared" si="45"/>
        <v>51</v>
      </c>
      <c r="F2917" s="240" t="s">
        <v>6459</v>
      </c>
    </row>
    <row r="2918" spans="1:6" x14ac:dyDescent="0.25">
      <c r="A2918" s="242" t="s">
        <v>11639</v>
      </c>
      <c r="B2918" s="239" t="s">
        <v>5582</v>
      </c>
      <c r="C2918" s="239" t="s">
        <v>3799</v>
      </c>
      <c r="D2918" s="239" t="s">
        <v>11640</v>
      </c>
      <c r="E2918" s="239" t="str">
        <f t="shared" si="45"/>
        <v>51</v>
      </c>
      <c r="F2918" s="239" t="s">
        <v>6459</v>
      </c>
    </row>
    <row r="2919" spans="1:6" x14ac:dyDescent="0.25">
      <c r="A2919" s="242" t="s">
        <v>11641</v>
      </c>
      <c r="B2919" s="240" t="s">
        <v>5579</v>
      </c>
      <c r="C2919" s="240" t="s">
        <v>3799</v>
      </c>
      <c r="D2919" s="240" t="s">
        <v>11642</v>
      </c>
      <c r="E2919" s="239" t="str">
        <f t="shared" si="45"/>
        <v>51</v>
      </c>
      <c r="F2919" s="240" t="s">
        <v>6459</v>
      </c>
    </row>
    <row r="2920" spans="1:6" x14ac:dyDescent="0.25">
      <c r="A2920" s="242" t="s">
        <v>11643</v>
      </c>
      <c r="B2920" s="239" t="s">
        <v>3907</v>
      </c>
      <c r="C2920" s="239" t="s">
        <v>3799</v>
      </c>
      <c r="D2920" s="239" t="s">
        <v>11644</v>
      </c>
      <c r="E2920" s="239" t="str">
        <f t="shared" si="45"/>
        <v>51</v>
      </c>
      <c r="F2920" s="239" t="s">
        <v>6459</v>
      </c>
    </row>
    <row r="2921" spans="1:6" x14ac:dyDescent="0.25">
      <c r="A2921" s="242" t="s">
        <v>11645</v>
      </c>
      <c r="B2921" s="240" t="s">
        <v>5597</v>
      </c>
      <c r="C2921" s="240" t="s">
        <v>3799</v>
      </c>
      <c r="D2921" s="240" t="s">
        <v>11646</v>
      </c>
      <c r="E2921" s="239" t="str">
        <f t="shared" si="45"/>
        <v>51</v>
      </c>
      <c r="F2921" s="240" t="s">
        <v>6459</v>
      </c>
    </row>
    <row r="2922" spans="1:6" x14ac:dyDescent="0.25">
      <c r="A2922" s="242" t="s">
        <v>11647</v>
      </c>
      <c r="B2922" s="239" t="s">
        <v>4512</v>
      </c>
      <c r="C2922" s="239" t="s">
        <v>3799</v>
      </c>
      <c r="D2922" s="239" t="s">
        <v>11648</v>
      </c>
      <c r="E2922" s="239" t="str">
        <f t="shared" si="45"/>
        <v>51</v>
      </c>
      <c r="F2922" s="239" t="s">
        <v>6459</v>
      </c>
    </row>
    <row r="2923" spans="1:6" x14ac:dyDescent="0.25">
      <c r="A2923" s="242" t="s">
        <v>11649</v>
      </c>
      <c r="B2923" s="240" t="s">
        <v>4021</v>
      </c>
      <c r="C2923" s="240" t="s">
        <v>3799</v>
      </c>
      <c r="D2923" s="240" t="s">
        <v>11650</v>
      </c>
      <c r="E2923" s="239" t="str">
        <f t="shared" si="45"/>
        <v>51</v>
      </c>
      <c r="F2923" s="240" t="s">
        <v>6459</v>
      </c>
    </row>
    <row r="2924" spans="1:6" x14ac:dyDescent="0.25">
      <c r="A2924" s="242" t="s">
        <v>11651</v>
      </c>
      <c r="B2924" s="239" t="s">
        <v>5370</v>
      </c>
      <c r="C2924" s="239" t="s">
        <v>3799</v>
      </c>
      <c r="D2924" s="239" t="s">
        <v>11652</v>
      </c>
      <c r="E2924" s="239" t="str">
        <f t="shared" si="45"/>
        <v>51</v>
      </c>
      <c r="F2924" s="239" t="s">
        <v>6459</v>
      </c>
    </row>
    <row r="2925" spans="1:6" x14ac:dyDescent="0.25">
      <c r="A2925" s="242" t="s">
        <v>11653</v>
      </c>
      <c r="B2925" s="240" t="s">
        <v>5611</v>
      </c>
      <c r="C2925" s="240" t="s">
        <v>3799</v>
      </c>
      <c r="D2925" s="240" t="s">
        <v>11654</v>
      </c>
      <c r="E2925" s="239" t="str">
        <f t="shared" si="45"/>
        <v>51</v>
      </c>
      <c r="F2925" s="240" t="s">
        <v>6459</v>
      </c>
    </row>
    <row r="2926" spans="1:6" x14ac:dyDescent="0.25">
      <c r="A2926" s="242" t="s">
        <v>11655</v>
      </c>
      <c r="B2926" s="239" t="s">
        <v>5615</v>
      </c>
      <c r="C2926" s="239" t="s">
        <v>3799</v>
      </c>
      <c r="D2926" s="239" t="s">
        <v>11656</v>
      </c>
      <c r="E2926" s="239" t="str">
        <f t="shared" si="45"/>
        <v>51</v>
      </c>
      <c r="F2926" s="239" t="s">
        <v>6459</v>
      </c>
    </row>
    <row r="2927" spans="1:6" x14ac:dyDescent="0.25">
      <c r="A2927" s="242" t="s">
        <v>11657</v>
      </c>
      <c r="B2927" s="240" t="s">
        <v>4373</v>
      </c>
      <c r="C2927" s="240" t="s">
        <v>3799</v>
      </c>
      <c r="D2927" s="240" t="s">
        <v>11658</v>
      </c>
      <c r="E2927" s="239" t="str">
        <f t="shared" si="45"/>
        <v>51</v>
      </c>
      <c r="F2927" s="240" t="s">
        <v>6459</v>
      </c>
    </row>
    <row r="2928" spans="1:6" x14ac:dyDescent="0.25">
      <c r="A2928" s="242" t="s">
        <v>11659</v>
      </c>
      <c r="B2928" s="239" t="s">
        <v>5621</v>
      </c>
      <c r="C2928" s="239" t="s">
        <v>3799</v>
      </c>
      <c r="D2928" s="239" t="s">
        <v>11660</v>
      </c>
      <c r="E2928" s="239" t="str">
        <f t="shared" si="45"/>
        <v>51</v>
      </c>
      <c r="F2928" s="239" t="s">
        <v>6459</v>
      </c>
    </row>
    <row r="2929" spans="1:6" x14ac:dyDescent="0.25">
      <c r="A2929" s="242" t="s">
        <v>11661</v>
      </c>
      <c r="B2929" s="240" t="s">
        <v>5624</v>
      </c>
      <c r="C2929" s="240" t="s">
        <v>3799</v>
      </c>
      <c r="D2929" s="240" t="s">
        <v>11662</v>
      </c>
      <c r="E2929" s="239" t="str">
        <f t="shared" si="45"/>
        <v>51</v>
      </c>
      <c r="F2929" s="240" t="s">
        <v>6459</v>
      </c>
    </row>
    <row r="2930" spans="1:6" x14ac:dyDescent="0.25">
      <c r="A2930" s="242" t="s">
        <v>11663</v>
      </c>
      <c r="B2930" s="239" t="s">
        <v>5629</v>
      </c>
      <c r="C2930" s="239" t="s">
        <v>3799</v>
      </c>
      <c r="D2930" s="239" t="s">
        <v>11664</v>
      </c>
      <c r="E2930" s="239" t="str">
        <f t="shared" si="45"/>
        <v>51</v>
      </c>
      <c r="F2930" s="239" t="s">
        <v>6459</v>
      </c>
    </row>
    <row r="2931" spans="1:6" x14ac:dyDescent="0.25">
      <c r="A2931" s="242" t="s">
        <v>11665</v>
      </c>
      <c r="B2931" s="240" t="s">
        <v>5634</v>
      </c>
      <c r="C2931" s="240" t="s">
        <v>3799</v>
      </c>
      <c r="D2931" s="240" t="s">
        <v>11666</v>
      </c>
      <c r="E2931" s="239" t="str">
        <f t="shared" si="45"/>
        <v>51</v>
      </c>
      <c r="F2931" s="240" t="s">
        <v>6459</v>
      </c>
    </row>
    <row r="2932" spans="1:6" x14ac:dyDescent="0.25">
      <c r="A2932" s="242" t="s">
        <v>11667</v>
      </c>
      <c r="B2932" s="239" t="s">
        <v>5637</v>
      </c>
      <c r="C2932" s="239" t="s">
        <v>3799</v>
      </c>
      <c r="D2932" s="239" t="s">
        <v>11668</v>
      </c>
      <c r="E2932" s="239" t="str">
        <f t="shared" si="45"/>
        <v>51</v>
      </c>
      <c r="F2932" s="239" t="s">
        <v>6459</v>
      </c>
    </row>
    <row r="2933" spans="1:6" x14ac:dyDescent="0.25">
      <c r="A2933" s="242" t="s">
        <v>11669</v>
      </c>
      <c r="B2933" s="240" t="s">
        <v>5639</v>
      </c>
      <c r="C2933" s="240" t="s">
        <v>3799</v>
      </c>
      <c r="D2933" s="240" t="s">
        <v>11670</v>
      </c>
      <c r="E2933" s="239" t="str">
        <f t="shared" si="45"/>
        <v>51</v>
      </c>
      <c r="F2933" s="240" t="s">
        <v>6459</v>
      </c>
    </row>
    <row r="2934" spans="1:6" x14ac:dyDescent="0.25">
      <c r="A2934" s="242" t="s">
        <v>11671</v>
      </c>
      <c r="B2934" s="239" t="s">
        <v>5643</v>
      </c>
      <c r="C2934" s="239" t="s">
        <v>3799</v>
      </c>
      <c r="D2934" s="239" t="s">
        <v>11672</v>
      </c>
      <c r="E2934" s="239" t="str">
        <f t="shared" si="45"/>
        <v>51</v>
      </c>
      <c r="F2934" s="239" t="s">
        <v>6459</v>
      </c>
    </row>
    <row r="2935" spans="1:6" x14ac:dyDescent="0.25">
      <c r="A2935" s="242" t="s">
        <v>11673</v>
      </c>
      <c r="B2935" s="240" t="s">
        <v>5646</v>
      </c>
      <c r="C2935" s="240" t="s">
        <v>3799</v>
      </c>
      <c r="D2935" s="240" t="s">
        <v>11674</v>
      </c>
      <c r="E2935" s="239" t="str">
        <f t="shared" si="45"/>
        <v>51</v>
      </c>
      <c r="F2935" s="240" t="s">
        <v>6459</v>
      </c>
    </row>
    <row r="2936" spans="1:6" x14ac:dyDescent="0.25">
      <c r="A2936" s="242" t="s">
        <v>11675</v>
      </c>
      <c r="B2936" s="239" t="s">
        <v>5648</v>
      </c>
      <c r="C2936" s="239" t="s">
        <v>3799</v>
      </c>
      <c r="D2936" s="239" t="s">
        <v>11676</v>
      </c>
      <c r="E2936" s="239" t="str">
        <f t="shared" si="45"/>
        <v>51</v>
      </c>
      <c r="F2936" s="239" t="s">
        <v>6459</v>
      </c>
    </row>
    <row r="2937" spans="1:6" x14ac:dyDescent="0.25">
      <c r="A2937" s="242" t="s">
        <v>11677</v>
      </c>
      <c r="B2937" s="240" t="s">
        <v>5651</v>
      </c>
      <c r="C2937" s="240" t="s">
        <v>3799</v>
      </c>
      <c r="D2937" s="240" t="s">
        <v>11678</v>
      </c>
      <c r="E2937" s="239" t="str">
        <f t="shared" si="45"/>
        <v>51</v>
      </c>
      <c r="F2937" s="240" t="s">
        <v>6459</v>
      </c>
    </row>
    <row r="2938" spans="1:6" x14ac:dyDescent="0.25">
      <c r="A2938" s="242" t="s">
        <v>11679</v>
      </c>
      <c r="B2938" s="239" t="s">
        <v>5655</v>
      </c>
      <c r="C2938" s="239" t="s">
        <v>3799</v>
      </c>
      <c r="D2938" s="239" t="s">
        <v>11680</v>
      </c>
      <c r="E2938" s="239" t="str">
        <f t="shared" si="45"/>
        <v>51</v>
      </c>
      <c r="F2938" s="239" t="s">
        <v>6459</v>
      </c>
    </row>
    <row r="2939" spans="1:6" x14ac:dyDescent="0.25">
      <c r="A2939" s="242" t="s">
        <v>11681</v>
      </c>
      <c r="B2939" s="240" t="s">
        <v>5656</v>
      </c>
      <c r="C2939" s="240" t="s">
        <v>3799</v>
      </c>
      <c r="D2939" s="240" t="s">
        <v>11682</v>
      </c>
      <c r="E2939" s="239" t="str">
        <f t="shared" si="45"/>
        <v>51</v>
      </c>
      <c r="F2939" s="240" t="s">
        <v>6459</v>
      </c>
    </row>
    <row r="2940" spans="1:6" x14ac:dyDescent="0.25">
      <c r="A2940" s="242" t="s">
        <v>11683</v>
      </c>
      <c r="B2940" s="239" t="s">
        <v>5657</v>
      </c>
      <c r="C2940" s="239" t="s">
        <v>3799</v>
      </c>
      <c r="D2940" s="239" t="s">
        <v>11684</v>
      </c>
      <c r="E2940" s="239" t="str">
        <f t="shared" si="45"/>
        <v>51</v>
      </c>
      <c r="F2940" s="239" t="s">
        <v>6459</v>
      </c>
    </row>
    <row r="2941" spans="1:6" x14ac:dyDescent="0.25">
      <c r="A2941" s="242" t="s">
        <v>11685</v>
      </c>
      <c r="B2941" s="240" t="s">
        <v>5659</v>
      </c>
      <c r="C2941" s="240" t="s">
        <v>3799</v>
      </c>
      <c r="D2941" s="240" t="s">
        <v>11686</v>
      </c>
      <c r="E2941" s="239" t="str">
        <f t="shared" si="45"/>
        <v>51</v>
      </c>
      <c r="F2941" s="240" t="s">
        <v>6459</v>
      </c>
    </row>
    <row r="2942" spans="1:6" x14ac:dyDescent="0.25">
      <c r="A2942" s="242" t="s">
        <v>11687</v>
      </c>
      <c r="B2942" s="239" t="s">
        <v>5661</v>
      </c>
      <c r="C2942" s="239" t="s">
        <v>3799</v>
      </c>
      <c r="D2942" s="239" t="s">
        <v>11688</v>
      </c>
      <c r="E2942" s="239" t="str">
        <f t="shared" si="45"/>
        <v>51</v>
      </c>
      <c r="F2942" s="239" t="s">
        <v>6459</v>
      </c>
    </row>
    <row r="2943" spans="1:6" x14ac:dyDescent="0.25">
      <c r="A2943" s="242" t="s">
        <v>11689</v>
      </c>
      <c r="B2943" s="240" t="s">
        <v>5665</v>
      </c>
      <c r="C2943" s="240" t="s">
        <v>3799</v>
      </c>
      <c r="D2943" s="240" t="s">
        <v>11690</v>
      </c>
      <c r="E2943" s="239" t="str">
        <f t="shared" si="45"/>
        <v>51</v>
      </c>
      <c r="F2943" s="240" t="s">
        <v>6459</v>
      </c>
    </row>
    <row r="2944" spans="1:6" x14ac:dyDescent="0.25">
      <c r="A2944" s="242" t="s">
        <v>11691</v>
      </c>
      <c r="B2944" s="239" t="s">
        <v>5667</v>
      </c>
      <c r="C2944" s="239" t="s">
        <v>3799</v>
      </c>
      <c r="D2944" s="239" t="s">
        <v>11692</v>
      </c>
      <c r="E2944" s="239" t="str">
        <f t="shared" si="45"/>
        <v>51</v>
      </c>
      <c r="F2944" s="239" t="s">
        <v>6459</v>
      </c>
    </row>
    <row r="2945" spans="1:6" x14ac:dyDescent="0.25">
      <c r="A2945" s="242" t="s">
        <v>11693</v>
      </c>
      <c r="B2945" s="240" t="s">
        <v>5668</v>
      </c>
      <c r="C2945" s="240" t="s">
        <v>3799</v>
      </c>
      <c r="D2945" s="240" t="s">
        <v>11694</v>
      </c>
      <c r="E2945" s="239" t="str">
        <f t="shared" si="45"/>
        <v>51</v>
      </c>
      <c r="F2945" s="240" t="s">
        <v>6459</v>
      </c>
    </row>
    <row r="2946" spans="1:6" x14ac:dyDescent="0.25">
      <c r="A2946" s="242" t="s">
        <v>11695</v>
      </c>
      <c r="B2946" s="239" t="s">
        <v>5669</v>
      </c>
      <c r="C2946" s="239" t="s">
        <v>3799</v>
      </c>
      <c r="D2946" s="239" t="s">
        <v>11696</v>
      </c>
      <c r="E2946" s="239" t="str">
        <f t="shared" si="45"/>
        <v>51</v>
      </c>
      <c r="F2946" s="239" t="s">
        <v>6459</v>
      </c>
    </row>
    <row r="2947" spans="1:6" x14ac:dyDescent="0.25">
      <c r="A2947" s="242" t="s">
        <v>11697</v>
      </c>
      <c r="B2947" s="240" t="s">
        <v>5672</v>
      </c>
      <c r="C2947" s="240" t="s">
        <v>3799</v>
      </c>
      <c r="D2947" s="240" t="s">
        <v>11698</v>
      </c>
      <c r="E2947" s="239" t="str">
        <f t="shared" si="45"/>
        <v>51</v>
      </c>
      <c r="F2947" s="240" t="s">
        <v>6459</v>
      </c>
    </row>
    <row r="2948" spans="1:6" x14ac:dyDescent="0.25">
      <c r="A2948" s="242" t="s">
        <v>11699</v>
      </c>
      <c r="B2948" s="239" t="s">
        <v>5674</v>
      </c>
      <c r="C2948" s="239" t="s">
        <v>3799</v>
      </c>
      <c r="D2948" s="239" t="s">
        <v>11700</v>
      </c>
      <c r="E2948" s="239" t="str">
        <f t="shared" si="45"/>
        <v>51</v>
      </c>
      <c r="F2948" s="239" t="s">
        <v>6459</v>
      </c>
    </row>
    <row r="2949" spans="1:6" x14ac:dyDescent="0.25">
      <c r="A2949" s="242" t="s">
        <v>11701</v>
      </c>
      <c r="B2949" s="240" t="s">
        <v>5675</v>
      </c>
      <c r="C2949" s="240" t="s">
        <v>3799</v>
      </c>
      <c r="D2949" s="240" t="s">
        <v>11702</v>
      </c>
      <c r="E2949" s="239" t="str">
        <f t="shared" si="45"/>
        <v>51</v>
      </c>
      <c r="F2949" s="240" t="s">
        <v>6459</v>
      </c>
    </row>
    <row r="2950" spans="1:6" x14ac:dyDescent="0.25">
      <c r="A2950" s="242" t="s">
        <v>11703</v>
      </c>
      <c r="B2950" s="239" t="s">
        <v>5677</v>
      </c>
      <c r="C2950" s="239" t="s">
        <v>3799</v>
      </c>
      <c r="D2950" s="239" t="s">
        <v>11704</v>
      </c>
      <c r="E2950" s="239" t="str">
        <f t="shared" si="45"/>
        <v>51</v>
      </c>
      <c r="F2950" s="239" t="s">
        <v>6459</v>
      </c>
    </row>
    <row r="2951" spans="1:6" x14ac:dyDescent="0.25">
      <c r="A2951" s="242" t="s">
        <v>11705</v>
      </c>
      <c r="B2951" s="240" t="s">
        <v>5681</v>
      </c>
      <c r="C2951" s="240" t="s">
        <v>3799</v>
      </c>
      <c r="D2951" s="240" t="s">
        <v>11706</v>
      </c>
      <c r="E2951" s="239" t="str">
        <f t="shared" si="45"/>
        <v>51</v>
      </c>
      <c r="F2951" s="240" t="s">
        <v>6459</v>
      </c>
    </row>
    <row r="2952" spans="1:6" x14ac:dyDescent="0.25">
      <c r="A2952" s="242" t="s">
        <v>11707</v>
      </c>
      <c r="B2952" s="239" t="s">
        <v>5682</v>
      </c>
      <c r="C2952" s="239" t="s">
        <v>3799</v>
      </c>
      <c r="D2952" s="239" t="s">
        <v>11708</v>
      </c>
      <c r="E2952" s="239" t="str">
        <f t="shared" si="45"/>
        <v>51</v>
      </c>
      <c r="F2952" s="239" t="s">
        <v>6459</v>
      </c>
    </row>
    <row r="2953" spans="1:6" x14ac:dyDescent="0.25">
      <c r="A2953" s="242" t="s">
        <v>11709</v>
      </c>
      <c r="B2953" s="240" t="s">
        <v>5683</v>
      </c>
      <c r="C2953" s="240" t="s">
        <v>3799</v>
      </c>
      <c r="D2953" s="240" t="s">
        <v>11710</v>
      </c>
      <c r="E2953" s="239" t="str">
        <f t="shared" si="45"/>
        <v>51</v>
      </c>
      <c r="F2953" s="240" t="s">
        <v>6459</v>
      </c>
    </row>
    <row r="2954" spans="1:6" x14ac:dyDescent="0.25">
      <c r="A2954" s="242" t="s">
        <v>11711</v>
      </c>
      <c r="B2954" s="239" t="s">
        <v>5685</v>
      </c>
      <c r="C2954" s="239" t="s">
        <v>3799</v>
      </c>
      <c r="D2954" s="239" t="s">
        <v>11712</v>
      </c>
      <c r="E2954" s="239" t="str">
        <f t="shared" si="45"/>
        <v>51</v>
      </c>
      <c r="F2954" s="239" t="s">
        <v>6459</v>
      </c>
    </row>
    <row r="2955" spans="1:6" x14ac:dyDescent="0.25">
      <c r="A2955" s="242" t="s">
        <v>11713</v>
      </c>
      <c r="B2955" s="240" t="s">
        <v>5687</v>
      </c>
      <c r="C2955" s="240" t="s">
        <v>3799</v>
      </c>
      <c r="D2955" s="240" t="s">
        <v>11714</v>
      </c>
      <c r="E2955" s="239" t="str">
        <f t="shared" si="45"/>
        <v>51</v>
      </c>
      <c r="F2955" s="240" t="s">
        <v>6459</v>
      </c>
    </row>
    <row r="2956" spans="1:6" x14ac:dyDescent="0.25">
      <c r="A2956" s="242" t="s">
        <v>11715</v>
      </c>
      <c r="B2956" s="239" t="s">
        <v>5690</v>
      </c>
      <c r="C2956" s="239" t="s">
        <v>3799</v>
      </c>
      <c r="D2956" s="239" t="s">
        <v>11716</v>
      </c>
      <c r="E2956" s="239" t="str">
        <f t="shared" ref="E2956:E3019" si="46">LEFT(A2956, 2)</f>
        <v>51</v>
      </c>
      <c r="F2956" s="239" t="s">
        <v>6459</v>
      </c>
    </row>
    <row r="2957" spans="1:6" x14ac:dyDescent="0.25">
      <c r="A2957" s="242" t="s">
        <v>11717</v>
      </c>
      <c r="B2957" s="240" t="s">
        <v>5692</v>
      </c>
      <c r="C2957" s="240" t="s">
        <v>3799</v>
      </c>
      <c r="D2957" s="240" t="s">
        <v>11718</v>
      </c>
      <c r="E2957" s="239" t="str">
        <f t="shared" si="46"/>
        <v>51</v>
      </c>
      <c r="F2957" s="240" t="s">
        <v>6459</v>
      </c>
    </row>
    <row r="2958" spans="1:6" x14ac:dyDescent="0.25">
      <c r="A2958" s="242" t="s">
        <v>11719</v>
      </c>
      <c r="B2958" s="239" t="s">
        <v>5694</v>
      </c>
      <c r="C2958" s="239" t="s">
        <v>3799</v>
      </c>
      <c r="D2958" s="239" t="s">
        <v>11720</v>
      </c>
      <c r="E2958" s="239" t="str">
        <f t="shared" si="46"/>
        <v>51</v>
      </c>
      <c r="F2958" s="239" t="s">
        <v>6459</v>
      </c>
    </row>
    <row r="2959" spans="1:6" x14ac:dyDescent="0.25">
      <c r="A2959" s="242" t="s">
        <v>11721</v>
      </c>
      <c r="B2959" s="240" t="s">
        <v>5695</v>
      </c>
      <c r="C2959" s="240" t="s">
        <v>3799</v>
      </c>
      <c r="D2959" s="240" t="s">
        <v>11722</v>
      </c>
      <c r="E2959" s="239" t="str">
        <f t="shared" si="46"/>
        <v>51</v>
      </c>
      <c r="F2959" s="240" t="s">
        <v>6459</v>
      </c>
    </row>
    <row r="2960" spans="1:6" x14ac:dyDescent="0.25">
      <c r="A2960" s="242" t="s">
        <v>11723</v>
      </c>
      <c r="B2960" s="239" t="s">
        <v>5697</v>
      </c>
      <c r="C2960" s="239" t="s">
        <v>3799</v>
      </c>
      <c r="D2960" s="239" t="s">
        <v>11724</v>
      </c>
      <c r="E2960" s="239" t="str">
        <f t="shared" si="46"/>
        <v>51</v>
      </c>
      <c r="F2960" s="239" t="s">
        <v>6459</v>
      </c>
    </row>
    <row r="2961" spans="1:6" x14ac:dyDescent="0.25">
      <c r="A2961" s="242" t="s">
        <v>11725</v>
      </c>
      <c r="B2961" s="240" t="s">
        <v>5699</v>
      </c>
      <c r="C2961" s="240" t="s">
        <v>3799</v>
      </c>
      <c r="D2961" s="240" t="s">
        <v>11726</v>
      </c>
      <c r="E2961" s="239" t="str">
        <f t="shared" si="46"/>
        <v>51</v>
      </c>
      <c r="F2961" s="240" t="s">
        <v>6459</v>
      </c>
    </row>
    <row r="2962" spans="1:6" x14ac:dyDescent="0.25">
      <c r="A2962" s="242" t="s">
        <v>11727</v>
      </c>
      <c r="B2962" s="239" t="s">
        <v>5700</v>
      </c>
      <c r="C2962" s="239" t="s">
        <v>3799</v>
      </c>
      <c r="D2962" s="239" t="s">
        <v>11728</v>
      </c>
      <c r="E2962" s="239" t="str">
        <f t="shared" si="46"/>
        <v>51</v>
      </c>
      <c r="F2962" s="239" t="s">
        <v>6459</v>
      </c>
    </row>
    <row r="2963" spans="1:6" x14ac:dyDescent="0.25">
      <c r="A2963" s="242" t="s">
        <v>11729</v>
      </c>
      <c r="B2963" s="240" t="s">
        <v>5703</v>
      </c>
      <c r="C2963" s="240" t="s">
        <v>3799</v>
      </c>
      <c r="D2963" s="240" t="s">
        <v>11730</v>
      </c>
      <c r="E2963" s="239" t="str">
        <f t="shared" si="46"/>
        <v>51</v>
      </c>
      <c r="F2963" s="240" t="s">
        <v>6459</v>
      </c>
    </row>
    <row r="2964" spans="1:6" x14ac:dyDescent="0.25">
      <c r="A2964" s="242" t="s">
        <v>11731</v>
      </c>
      <c r="B2964" s="239" t="s">
        <v>5705</v>
      </c>
      <c r="C2964" s="239" t="s">
        <v>3799</v>
      </c>
      <c r="D2964" s="239" t="s">
        <v>11732</v>
      </c>
      <c r="E2964" s="239" t="str">
        <f t="shared" si="46"/>
        <v>51</v>
      </c>
      <c r="F2964" s="239" t="s">
        <v>6459</v>
      </c>
    </row>
    <row r="2965" spans="1:6" x14ac:dyDescent="0.25">
      <c r="A2965" s="242" t="s">
        <v>11733</v>
      </c>
      <c r="B2965" s="240" t="s">
        <v>5707</v>
      </c>
      <c r="C2965" s="240" t="s">
        <v>3799</v>
      </c>
      <c r="D2965" s="240" t="s">
        <v>11734</v>
      </c>
      <c r="E2965" s="239" t="str">
        <f t="shared" si="46"/>
        <v>51</v>
      </c>
      <c r="F2965" s="240" t="s">
        <v>6459</v>
      </c>
    </row>
    <row r="2966" spans="1:6" x14ac:dyDescent="0.25">
      <c r="A2966" s="242" t="s">
        <v>11735</v>
      </c>
      <c r="B2966" s="239" t="s">
        <v>3823</v>
      </c>
      <c r="C2966" s="239" t="s">
        <v>3807</v>
      </c>
      <c r="D2966" s="239" t="s">
        <v>11736</v>
      </c>
      <c r="E2966" s="239" t="str">
        <f t="shared" si="46"/>
        <v>53</v>
      </c>
      <c r="F2966" s="239" t="s">
        <v>5937</v>
      </c>
    </row>
    <row r="2967" spans="1:6" x14ac:dyDescent="0.25">
      <c r="A2967" s="242" t="s">
        <v>11737</v>
      </c>
      <c r="B2967" s="240" t="s">
        <v>3894</v>
      </c>
      <c r="C2967" s="240" t="s">
        <v>3807</v>
      </c>
      <c r="D2967" s="240" t="s">
        <v>11738</v>
      </c>
      <c r="E2967" s="239" t="str">
        <f t="shared" si="46"/>
        <v>53</v>
      </c>
      <c r="F2967" s="240" t="s">
        <v>5937</v>
      </c>
    </row>
    <row r="2968" spans="1:6" x14ac:dyDescent="0.25">
      <c r="A2968" s="242" t="s">
        <v>11739</v>
      </c>
      <c r="B2968" s="239" t="s">
        <v>3885</v>
      </c>
      <c r="C2968" s="239" t="s">
        <v>3807</v>
      </c>
      <c r="D2968" s="239" t="s">
        <v>11740</v>
      </c>
      <c r="E2968" s="239" t="str">
        <f t="shared" si="46"/>
        <v>53</v>
      </c>
      <c r="F2968" s="239" t="s">
        <v>5937</v>
      </c>
    </row>
    <row r="2969" spans="1:6" x14ac:dyDescent="0.25">
      <c r="A2969" s="242" t="s">
        <v>11741</v>
      </c>
      <c r="B2969" s="240" t="s">
        <v>3985</v>
      </c>
      <c r="C2969" s="240" t="s">
        <v>3807</v>
      </c>
      <c r="D2969" s="240" t="s">
        <v>11742</v>
      </c>
      <c r="E2969" s="239" t="str">
        <f t="shared" si="46"/>
        <v>53</v>
      </c>
      <c r="F2969" s="240" t="s">
        <v>5937</v>
      </c>
    </row>
    <row r="2970" spans="1:6" x14ac:dyDescent="0.25">
      <c r="A2970" s="242" t="s">
        <v>11743</v>
      </c>
      <c r="B2970" s="239" t="s">
        <v>4027</v>
      </c>
      <c r="C2970" s="239" t="s">
        <v>3807</v>
      </c>
      <c r="D2970" s="239" t="s">
        <v>11744</v>
      </c>
      <c r="E2970" s="239" t="str">
        <f t="shared" si="46"/>
        <v>53</v>
      </c>
      <c r="F2970" s="239" t="s">
        <v>5937</v>
      </c>
    </row>
    <row r="2971" spans="1:6" x14ac:dyDescent="0.25">
      <c r="A2971" s="242" t="s">
        <v>11745</v>
      </c>
      <c r="B2971" s="240" t="s">
        <v>3879</v>
      </c>
      <c r="C2971" s="240" t="s">
        <v>3807</v>
      </c>
      <c r="D2971" s="240" t="s">
        <v>11746</v>
      </c>
      <c r="E2971" s="239" t="str">
        <f t="shared" si="46"/>
        <v>53</v>
      </c>
      <c r="F2971" s="240" t="s">
        <v>5937</v>
      </c>
    </row>
    <row r="2972" spans="1:6" x14ac:dyDescent="0.25">
      <c r="A2972" s="242" t="s">
        <v>11747</v>
      </c>
      <c r="B2972" s="239" t="s">
        <v>4020</v>
      </c>
      <c r="C2972" s="239" t="s">
        <v>3807</v>
      </c>
      <c r="D2972" s="239" t="s">
        <v>11748</v>
      </c>
      <c r="E2972" s="239" t="str">
        <f t="shared" si="46"/>
        <v>53</v>
      </c>
      <c r="F2972" s="239" t="s">
        <v>5937</v>
      </c>
    </row>
    <row r="2973" spans="1:6" x14ac:dyDescent="0.25">
      <c r="A2973" s="242" t="s">
        <v>11749</v>
      </c>
      <c r="B2973" s="240" t="s">
        <v>4129</v>
      </c>
      <c r="C2973" s="240" t="s">
        <v>3807</v>
      </c>
      <c r="D2973" s="240" t="s">
        <v>11750</v>
      </c>
      <c r="E2973" s="239" t="str">
        <f t="shared" si="46"/>
        <v>53</v>
      </c>
      <c r="F2973" s="240" t="s">
        <v>5937</v>
      </c>
    </row>
    <row r="2974" spans="1:6" x14ac:dyDescent="0.25">
      <c r="A2974" s="242" t="s">
        <v>11751</v>
      </c>
      <c r="B2974" s="239" t="s">
        <v>3924</v>
      </c>
      <c r="C2974" s="239" t="s">
        <v>3807</v>
      </c>
      <c r="D2974" s="239" t="s">
        <v>11752</v>
      </c>
      <c r="E2974" s="239" t="str">
        <f t="shared" si="46"/>
        <v>53</v>
      </c>
      <c r="F2974" s="239" t="s">
        <v>5937</v>
      </c>
    </row>
    <row r="2975" spans="1:6" x14ac:dyDescent="0.25">
      <c r="A2975" s="242" t="s">
        <v>11753</v>
      </c>
      <c r="B2975" s="240" t="s">
        <v>4199</v>
      </c>
      <c r="C2975" s="240" t="s">
        <v>3807</v>
      </c>
      <c r="D2975" s="240" t="s">
        <v>11754</v>
      </c>
      <c r="E2975" s="239" t="str">
        <f t="shared" si="46"/>
        <v>53</v>
      </c>
      <c r="F2975" s="240" t="s">
        <v>5937</v>
      </c>
    </row>
    <row r="2976" spans="1:6" x14ac:dyDescent="0.25">
      <c r="A2976" s="242" t="s">
        <v>11755</v>
      </c>
      <c r="B2976" s="239" t="s">
        <v>3960</v>
      </c>
      <c r="C2976" s="239" t="s">
        <v>3807</v>
      </c>
      <c r="D2976" s="239" t="s">
        <v>11756</v>
      </c>
      <c r="E2976" s="239" t="str">
        <f t="shared" si="46"/>
        <v>53</v>
      </c>
      <c r="F2976" s="239" t="s">
        <v>5937</v>
      </c>
    </row>
    <row r="2977" spans="1:6" x14ac:dyDescent="0.25">
      <c r="A2977" s="242" t="s">
        <v>11757</v>
      </c>
      <c r="B2977" s="240" t="s">
        <v>4164</v>
      </c>
      <c r="C2977" s="240" t="s">
        <v>3807</v>
      </c>
      <c r="D2977" s="240" t="s">
        <v>11758</v>
      </c>
      <c r="E2977" s="239" t="str">
        <f t="shared" si="46"/>
        <v>53</v>
      </c>
      <c r="F2977" s="240" t="s">
        <v>5937</v>
      </c>
    </row>
    <row r="2978" spans="1:6" x14ac:dyDescent="0.25">
      <c r="A2978" s="242" t="s">
        <v>11759</v>
      </c>
      <c r="B2978" s="239" t="s">
        <v>4191</v>
      </c>
      <c r="C2978" s="239" t="s">
        <v>3807</v>
      </c>
      <c r="D2978" s="239" t="s">
        <v>11760</v>
      </c>
      <c r="E2978" s="239" t="str">
        <f t="shared" si="46"/>
        <v>53</v>
      </c>
      <c r="F2978" s="239" t="s">
        <v>5937</v>
      </c>
    </row>
    <row r="2979" spans="1:6" x14ac:dyDescent="0.25">
      <c r="A2979" s="242" t="s">
        <v>11761</v>
      </c>
      <c r="B2979" s="240" t="s">
        <v>4322</v>
      </c>
      <c r="C2979" s="240" t="s">
        <v>3807</v>
      </c>
      <c r="D2979" s="240" t="s">
        <v>11762</v>
      </c>
      <c r="E2979" s="239" t="str">
        <f t="shared" si="46"/>
        <v>53</v>
      </c>
      <c r="F2979" s="240" t="s">
        <v>5937</v>
      </c>
    </row>
    <row r="2980" spans="1:6" x14ac:dyDescent="0.25">
      <c r="A2980" s="242" t="s">
        <v>11763</v>
      </c>
      <c r="B2980" s="239" t="s">
        <v>4356</v>
      </c>
      <c r="C2980" s="239" t="s">
        <v>3807</v>
      </c>
      <c r="D2980" s="239" t="s">
        <v>11764</v>
      </c>
      <c r="E2980" s="239" t="str">
        <f t="shared" si="46"/>
        <v>53</v>
      </c>
      <c r="F2980" s="239" t="s">
        <v>5937</v>
      </c>
    </row>
    <row r="2981" spans="1:6" x14ac:dyDescent="0.25">
      <c r="A2981" s="242" t="s">
        <v>11765</v>
      </c>
      <c r="B2981" s="240" t="s">
        <v>4387</v>
      </c>
      <c r="C2981" s="240" t="s">
        <v>3807</v>
      </c>
      <c r="D2981" s="240" t="s">
        <v>11766</v>
      </c>
      <c r="E2981" s="239" t="str">
        <f t="shared" si="46"/>
        <v>53</v>
      </c>
      <c r="F2981" s="240" t="s">
        <v>5937</v>
      </c>
    </row>
    <row r="2982" spans="1:6" x14ac:dyDescent="0.25">
      <c r="A2982" s="242" t="s">
        <v>11767</v>
      </c>
      <c r="B2982" s="239" t="s">
        <v>4418</v>
      </c>
      <c r="C2982" s="239" t="s">
        <v>3807</v>
      </c>
      <c r="D2982" s="239" t="s">
        <v>11768</v>
      </c>
      <c r="E2982" s="239" t="str">
        <f t="shared" si="46"/>
        <v>53</v>
      </c>
      <c r="F2982" s="239" t="s">
        <v>5937</v>
      </c>
    </row>
    <row r="2983" spans="1:6" x14ac:dyDescent="0.25">
      <c r="A2983" s="242" t="s">
        <v>11769</v>
      </c>
      <c r="B2983" s="240" t="s">
        <v>4446</v>
      </c>
      <c r="C2983" s="240" t="s">
        <v>3807</v>
      </c>
      <c r="D2983" s="240" t="s">
        <v>11770</v>
      </c>
      <c r="E2983" s="239" t="str">
        <f t="shared" si="46"/>
        <v>53</v>
      </c>
      <c r="F2983" s="240" t="s">
        <v>5937</v>
      </c>
    </row>
    <row r="2984" spans="1:6" x14ac:dyDescent="0.25">
      <c r="A2984" s="242" t="s">
        <v>11771</v>
      </c>
      <c r="B2984" s="239" t="s">
        <v>4469</v>
      </c>
      <c r="C2984" s="239" t="s">
        <v>3807</v>
      </c>
      <c r="D2984" s="239" t="s">
        <v>11772</v>
      </c>
      <c r="E2984" s="239" t="str">
        <f t="shared" si="46"/>
        <v>53</v>
      </c>
      <c r="F2984" s="239" t="s">
        <v>5937</v>
      </c>
    </row>
    <row r="2985" spans="1:6" x14ac:dyDescent="0.25">
      <c r="A2985" s="242" t="s">
        <v>11773</v>
      </c>
      <c r="B2985" s="240" t="s">
        <v>4496</v>
      </c>
      <c r="C2985" s="240" t="s">
        <v>3807</v>
      </c>
      <c r="D2985" s="240" t="s">
        <v>11774</v>
      </c>
      <c r="E2985" s="239" t="str">
        <f t="shared" si="46"/>
        <v>53</v>
      </c>
      <c r="F2985" s="240" t="s">
        <v>5937</v>
      </c>
    </row>
    <row r="2986" spans="1:6" x14ac:dyDescent="0.25">
      <c r="A2986" s="242" t="s">
        <v>11775</v>
      </c>
      <c r="B2986" s="239" t="s">
        <v>4519</v>
      </c>
      <c r="C2986" s="239" t="s">
        <v>3807</v>
      </c>
      <c r="D2986" s="239" t="s">
        <v>11776</v>
      </c>
      <c r="E2986" s="239" t="str">
        <f t="shared" si="46"/>
        <v>53</v>
      </c>
      <c r="F2986" s="239" t="s">
        <v>5937</v>
      </c>
    </row>
    <row r="2987" spans="1:6" x14ac:dyDescent="0.25">
      <c r="A2987" s="242" t="s">
        <v>11777</v>
      </c>
      <c r="B2987" s="240" t="s">
        <v>4111</v>
      </c>
      <c r="C2987" s="240" t="s">
        <v>3807</v>
      </c>
      <c r="D2987" s="240" t="s">
        <v>11778</v>
      </c>
      <c r="E2987" s="239" t="str">
        <f t="shared" si="46"/>
        <v>53</v>
      </c>
      <c r="F2987" s="240" t="s">
        <v>5937</v>
      </c>
    </row>
    <row r="2988" spans="1:6" x14ac:dyDescent="0.25">
      <c r="A2988" s="242" t="s">
        <v>11779</v>
      </c>
      <c r="B2988" s="239" t="s">
        <v>4572</v>
      </c>
      <c r="C2988" s="239" t="s">
        <v>3807</v>
      </c>
      <c r="D2988" s="239" t="s">
        <v>11780</v>
      </c>
      <c r="E2988" s="239" t="str">
        <f t="shared" si="46"/>
        <v>53</v>
      </c>
      <c r="F2988" s="239" t="s">
        <v>5937</v>
      </c>
    </row>
    <row r="2989" spans="1:6" x14ac:dyDescent="0.25">
      <c r="A2989" s="242" t="s">
        <v>11781</v>
      </c>
      <c r="B2989" s="240" t="s">
        <v>4595</v>
      </c>
      <c r="C2989" s="240" t="s">
        <v>3807</v>
      </c>
      <c r="D2989" s="240" t="s">
        <v>11782</v>
      </c>
      <c r="E2989" s="239" t="str">
        <f t="shared" si="46"/>
        <v>53</v>
      </c>
      <c r="F2989" s="240" t="s">
        <v>5937</v>
      </c>
    </row>
    <row r="2990" spans="1:6" x14ac:dyDescent="0.25">
      <c r="A2990" s="242" t="s">
        <v>11783</v>
      </c>
      <c r="B2990" s="239" t="s">
        <v>4616</v>
      </c>
      <c r="C2990" s="239" t="s">
        <v>3807</v>
      </c>
      <c r="D2990" s="239" t="s">
        <v>11784</v>
      </c>
      <c r="E2990" s="239" t="str">
        <f t="shared" si="46"/>
        <v>53</v>
      </c>
      <c r="F2990" s="239" t="s">
        <v>5937</v>
      </c>
    </row>
    <row r="2991" spans="1:6" x14ac:dyDescent="0.25">
      <c r="A2991" s="242" t="s">
        <v>11785</v>
      </c>
      <c r="B2991" s="240" t="s">
        <v>4641</v>
      </c>
      <c r="C2991" s="240" t="s">
        <v>3807</v>
      </c>
      <c r="D2991" s="240" t="s">
        <v>11786</v>
      </c>
      <c r="E2991" s="239" t="str">
        <f t="shared" si="46"/>
        <v>53</v>
      </c>
      <c r="F2991" s="240" t="s">
        <v>5937</v>
      </c>
    </row>
    <row r="2992" spans="1:6" x14ac:dyDescent="0.25">
      <c r="A2992" s="242" t="s">
        <v>11787</v>
      </c>
      <c r="B2992" s="239" t="s">
        <v>4667</v>
      </c>
      <c r="C2992" s="239" t="s">
        <v>3807</v>
      </c>
      <c r="D2992" s="239" t="s">
        <v>11788</v>
      </c>
      <c r="E2992" s="239" t="str">
        <f t="shared" si="46"/>
        <v>53</v>
      </c>
      <c r="F2992" s="239" t="s">
        <v>5937</v>
      </c>
    </row>
    <row r="2993" spans="1:6" x14ac:dyDescent="0.25">
      <c r="A2993" s="242" t="s">
        <v>11789</v>
      </c>
      <c r="B2993" s="240" t="s">
        <v>4467</v>
      </c>
      <c r="C2993" s="240" t="s">
        <v>3807</v>
      </c>
      <c r="D2993" s="240" t="s">
        <v>11790</v>
      </c>
      <c r="E2993" s="239" t="str">
        <f t="shared" si="46"/>
        <v>53</v>
      </c>
      <c r="F2993" s="240" t="s">
        <v>5937</v>
      </c>
    </row>
    <row r="2994" spans="1:6" x14ac:dyDescent="0.25">
      <c r="A2994" s="242" t="s">
        <v>11791</v>
      </c>
      <c r="B2994" s="239" t="s">
        <v>4712</v>
      </c>
      <c r="C2994" s="239" t="s">
        <v>3807</v>
      </c>
      <c r="D2994" s="239" t="s">
        <v>11792</v>
      </c>
      <c r="E2994" s="239" t="str">
        <f t="shared" si="46"/>
        <v>53</v>
      </c>
      <c r="F2994" s="239" t="s">
        <v>5937</v>
      </c>
    </row>
    <row r="2995" spans="1:6" x14ac:dyDescent="0.25">
      <c r="A2995" s="242" t="s">
        <v>11793</v>
      </c>
      <c r="B2995" s="240" t="s">
        <v>4734</v>
      </c>
      <c r="C2995" s="240" t="s">
        <v>3807</v>
      </c>
      <c r="D2995" s="240" t="s">
        <v>11794</v>
      </c>
      <c r="E2995" s="239" t="str">
        <f t="shared" si="46"/>
        <v>53</v>
      </c>
      <c r="F2995" s="240" t="s">
        <v>5937</v>
      </c>
    </row>
    <row r="2996" spans="1:6" x14ac:dyDescent="0.25">
      <c r="A2996" s="242" t="s">
        <v>11795</v>
      </c>
      <c r="B2996" s="239" t="s">
        <v>4754</v>
      </c>
      <c r="C2996" s="239" t="s">
        <v>3807</v>
      </c>
      <c r="D2996" s="239" t="s">
        <v>11796</v>
      </c>
      <c r="E2996" s="239" t="str">
        <f t="shared" si="46"/>
        <v>53</v>
      </c>
      <c r="F2996" s="239" t="s">
        <v>5937</v>
      </c>
    </row>
    <row r="2997" spans="1:6" x14ac:dyDescent="0.25">
      <c r="A2997" s="242" t="s">
        <v>11797</v>
      </c>
      <c r="B2997" s="240" t="s">
        <v>4779</v>
      </c>
      <c r="C2997" s="240" t="s">
        <v>3807</v>
      </c>
      <c r="D2997" s="240" t="s">
        <v>11798</v>
      </c>
      <c r="E2997" s="239" t="str">
        <f t="shared" si="46"/>
        <v>53</v>
      </c>
      <c r="F2997" s="240" t="s">
        <v>5937</v>
      </c>
    </row>
    <row r="2998" spans="1:6" x14ac:dyDescent="0.25">
      <c r="A2998" s="242" t="s">
        <v>11799</v>
      </c>
      <c r="B2998" s="239" t="s">
        <v>4806</v>
      </c>
      <c r="C2998" s="239" t="s">
        <v>3807</v>
      </c>
      <c r="D2998" s="239" t="s">
        <v>11800</v>
      </c>
      <c r="E2998" s="239" t="str">
        <f t="shared" si="46"/>
        <v>53</v>
      </c>
      <c r="F2998" s="239" t="s">
        <v>5937</v>
      </c>
    </row>
    <row r="2999" spans="1:6" x14ac:dyDescent="0.25">
      <c r="A2999" s="242" t="s">
        <v>11801</v>
      </c>
      <c r="B2999" s="240" t="s">
        <v>4820</v>
      </c>
      <c r="C2999" s="240" t="s">
        <v>3807</v>
      </c>
      <c r="D2999" s="240" t="s">
        <v>11802</v>
      </c>
      <c r="E2999" s="239" t="str">
        <f t="shared" si="46"/>
        <v>53</v>
      </c>
      <c r="F2999" s="240" t="s">
        <v>5937</v>
      </c>
    </row>
    <row r="3000" spans="1:6" x14ac:dyDescent="0.25">
      <c r="A3000" s="242" t="s">
        <v>11803</v>
      </c>
      <c r="B3000" s="239" t="s">
        <v>4845</v>
      </c>
      <c r="C3000" s="239" t="s">
        <v>3807</v>
      </c>
      <c r="D3000" s="239" t="s">
        <v>11804</v>
      </c>
      <c r="E3000" s="239" t="str">
        <f t="shared" si="46"/>
        <v>53</v>
      </c>
      <c r="F3000" s="239" t="s">
        <v>5937</v>
      </c>
    </row>
    <row r="3001" spans="1:6" x14ac:dyDescent="0.25">
      <c r="A3001" s="242" t="s">
        <v>11805</v>
      </c>
      <c r="B3001" s="240" t="s">
        <v>4863</v>
      </c>
      <c r="C3001" s="240" t="s">
        <v>3807</v>
      </c>
      <c r="D3001" s="240" t="s">
        <v>11806</v>
      </c>
      <c r="E3001" s="239" t="str">
        <f t="shared" si="46"/>
        <v>53</v>
      </c>
      <c r="F3001" s="240" t="s">
        <v>5937</v>
      </c>
    </row>
    <row r="3002" spans="1:6" x14ac:dyDescent="0.25">
      <c r="A3002" s="242" t="s">
        <v>11807</v>
      </c>
      <c r="B3002" s="239" t="s">
        <v>4886</v>
      </c>
      <c r="C3002" s="239" t="s">
        <v>3807</v>
      </c>
      <c r="D3002" s="239" t="s">
        <v>11808</v>
      </c>
      <c r="E3002" s="239" t="str">
        <f t="shared" si="46"/>
        <v>53</v>
      </c>
      <c r="F3002" s="239" t="s">
        <v>5937</v>
      </c>
    </row>
    <row r="3003" spans="1:6" x14ac:dyDescent="0.25">
      <c r="A3003" s="242" t="s">
        <v>11809</v>
      </c>
      <c r="B3003" s="240" t="s">
        <v>4907</v>
      </c>
      <c r="C3003" s="240" t="s">
        <v>3807</v>
      </c>
      <c r="D3003" s="240" t="s">
        <v>11810</v>
      </c>
      <c r="E3003" s="239" t="str">
        <f t="shared" si="46"/>
        <v>53</v>
      </c>
      <c r="F3003" s="240" t="s">
        <v>5937</v>
      </c>
    </row>
    <row r="3004" spans="1:6" x14ac:dyDescent="0.25">
      <c r="A3004" s="242" t="s">
        <v>11811</v>
      </c>
      <c r="B3004" s="239" t="s">
        <v>4924</v>
      </c>
      <c r="C3004" s="239" t="s">
        <v>3807</v>
      </c>
      <c r="D3004" s="239" t="s">
        <v>11812</v>
      </c>
      <c r="E3004" s="239" t="str">
        <f t="shared" si="46"/>
        <v>53</v>
      </c>
      <c r="F3004" s="239" t="s">
        <v>5937</v>
      </c>
    </row>
    <row r="3005" spans="1:6" x14ac:dyDescent="0.25">
      <c r="A3005" s="242" t="s">
        <v>11813</v>
      </c>
      <c r="B3005" s="240" t="s">
        <v>3853</v>
      </c>
      <c r="C3005" s="240" t="s">
        <v>3812</v>
      </c>
      <c r="D3005" s="240" t="s">
        <v>11814</v>
      </c>
      <c r="E3005" s="239" t="str">
        <f t="shared" si="46"/>
        <v>54</v>
      </c>
      <c r="F3005" s="240" t="s">
        <v>6459</v>
      </c>
    </row>
    <row r="3006" spans="1:6" x14ac:dyDescent="0.25">
      <c r="A3006" s="242" t="s">
        <v>11815</v>
      </c>
      <c r="B3006" s="239" t="s">
        <v>3895</v>
      </c>
      <c r="C3006" s="239" t="s">
        <v>3812</v>
      </c>
      <c r="D3006" s="239" t="s">
        <v>11816</v>
      </c>
      <c r="E3006" s="239" t="str">
        <f t="shared" si="46"/>
        <v>54</v>
      </c>
      <c r="F3006" s="239" t="s">
        <v>6459</v>
      </c>
    </row>
    <row r="3007" spans="1:6" x14ac:dyDescent="0.25">
      <c r="A3007" s="242" t="s">
        <v>11817</v>
      </c>
      <c r="B3007" s="240" t="s">
        <v>3940</v>
      </c>
      <c r="C3007" s="240" t="s">
        <v>3812</v>
      </c>
      <c r="D3007" s="240" t="s">
        <v>11818</v>
      </c>
      <c r="E3007" s="239" t="str">
        <f t="shared" si="46"/>
        <v>54</v>
      </c>
      <c r="F3007" s="240" t="s">
        <v>6459</v>
      </c>
    </row>
    <row r="3008" spans="1:6" x14ac:dyDescent="0.25">
      <c r="A3008" s="242" t="s">
        <v>11819</v>
      </c>
      <c r="B3008" s="239" t="s">
        <v>3986</v>
      </c>
      <c r="C3008" s="239" t="s">
        <v>3812</v>
      </c>
      <c r="D3008" s="239" t="s">
        <v>11820</v>
      </c>
      <c r="E3008" s="239" t="str">
        <f t="shared" si="46"/>
        <v>54</v>
      </c>
      <c r="F3008" s="239" t="s">
        <v>6459</v>
      </c>
    </row>
    <row r="3009" spans="1:6" x14ac:dyDescent="0.25">
      <c r="A3009" s="242" t="s">
        <v>11821</v>
      </c>
      <c r="B3009" s="240" t="s">
        <v>4028</v>
      </c>
      <c r="C3009" s="240" t="s">
        <v>3812</v>
      </c>
      <c r="D3009" s="240" t="s">
        <v>11822</v>
      </c>
      <c r="E3009" s="239" t="str">
        <f t="shared" si="46"/>
        <v>54</v>
      </c>
      <c r="F3009" s="240" t="s">
        <v>6459</v>
      </c>
    </row>
    <row r="3010" spans="1:6" x14ac:dyDescent="0.25">
      <c r="A3010" s="242" t="s">
        <v>11823</v>
      </c>
      <c r="B3010" s="239" t="s">
        <v>4062</v>
      </c>
      <c r="C3010" s="239" t="s">
        <v>3812</v>
      </c>
      <c r="D3010" s="239" t="s">
        <v>11824</v>
      </c>
      <c r="E3010" s="239" t="str">
        <f t="shared" si="46"/>
        <v>54</v>
      </c>
      <c r="F3010" s="239" t="s">
        <v>6459</v>
      </c>
    </row>
    <row r="3011" spans="1:6" x14ac:dyDescent="0.25">
      <c r="A3011" s="242" t="s">
        <v>11825</v>
      </c>
      <c r="B3011" s="240" t="s">
        <v>4069</v>
      </c>
      <c r="C3011" s="240" t="s">
        <v>3812</v>
      </c>
      <c r="D3011" s="240" t="s">
        <v>11826</v>
      </c>
      <c r="E3011" s="239" t="str">
        <f t="shared" si="46"/>
        <v>54</v>
      </c>
      <c r="F3011" s="240" t="s">
        <v>6459</v>
      </c>
    </row>
    <row r="3012" spans="1:6" x14ac:dyDescent="0.25">
      <c r="A3012" s="242" t="s">
        <v>11827</v>
      </c>
      <c r="B3012" s="239" t="s">
        <v>4130</v>
      </c>
      <c r="C3012" s="239" t="s">
        <v>3812</v>
      </c>
      <c r="D3012" s="239" t="s">
        <v>11828</v>
      </c>
      <c r="E3012" s="239" t="str">
        <f t="shared" si="46"/>
        <v>54</v>
      </c>
      <c r="F3012" s="239" t="s">
        <v>6459</v>
      </c>
    </row>
    <row r="3013" spans="1:6" x14ac:dyDescent="0.25">
      <c r="A3013" s="242" t="s">
        <v>11829</v>
      </c>
      <c r="B3013" s="240" t="s">
        <v>4166</v>
      </c>
      <c r="C3013" s="240" t="s">
        <v>3812</v>
      </c>
      <c r="D3013" s="240" t="s">
        <v>11830</v>
      </c>
      <c r="E3013" s="239" t="str">
        <f t="shared" si="46"/>
        <v>54</v>
      </c>
      <c r="F3013" s="240" t="s">
        <v>6459</v>
      </c>
    </row>
    <row r="3014" spans="1:6" x14ac:dyDescent="0.25">
      <c r="A3014" s="242" t="s">
        <v>11831</v>
      </c>
      <c r="B3014" s="239" t="s">
        <v>4200</v>
      </c>
      <c r="C3014" s="239" t="s">
        <v>3812</v>
      </c>
      <c r="D3014" s="239" t="s">
        <v>11832</v>
      </c>
      <c r="E3014" s="239" t="str">
        <f t="shared" si="46"/>
        <v>54</v>
      </c>
      <c r="F3014" s="239" t="s">
        <v>6459</v>
      </c>
    </row>
    <row r="3015" spans="1:6" x14ac:dyDescent="0.25">
      <c r="A3015" s="242" t="s">
        <v>11833</v>
      </c>
      <c r="B3015" s="240" t="s">
        <v>4234</v>
      </c>
      <c r="C3015" s="240" t="s">
        <v>3812</v>
      </c>
      <c r="D3015" s="240" t="s">
        <v>11834</v>
      </c>
      <c r="E3015" s="239" t="str">
        <f t="shared" si="46"/>
        <v>54</v>
      </c>
      <c r="F3015" s="240" t="s">
        <v>6459</v>
      </c>
    </row>
    <row r="3016" spans="1:6" x14ac:dyDescent="0.25">
      <c r="A3016" s="242" t="s">
        <v>11835</v>
      </c>
      <c r="B3016" s="239" t="s">
        <v>4191</v>
      </c>
      <c r="C3016" s="239" t="s">
        <v>3812</v>
      </c>
      <c r="D3016" s="239" t="s">
        <v>11836</v>
      </c>
      <c r="E3016" s="239" t="str">
        <f t="shared" si="46"/>
        <v>54</v>
      </c>
      <c r="F3016" s="239" t="s">
        <v>6459</v>
      </c>
    </row>
    <row r="3017" spans="1:6" x14ac:dyDescent="0.25">
      <c r="A3017" s="242" t="s">
        <v>11837</v>
      </c>
      <c r="B3017" s="240" t="s">
        <v>4291</v>
      </c>
      <c r="C3017" s="240" t="s">
        <v>3812</v>
      </c>
      <c r="D3017" s="240" t="s">
        <v>11838</v>
      </c>
      <c r="E3017" s="239" t="str">
        <f t="shared" si="46"/>
        <v>54</v>
      </c>
      <c r="F3017" s="240" t="s">
        <v>6459</v>
      </c>
    </row>
    <row r="3018" spans="1:6" x14ac:dyDescent="0.25">
      <c r="A3018" s="242" t="s">
        <v>11839</v>
      </c>
      <c r="B3018" s="239" t="s">
        <v>4113</v>
      </c>
      <c r="C3018" s="239" t="s">
        <v>3812</v>
      </c>
      <c r="D3018" s="239" t="s">
        <v>11840</v>
      </c>
      <c r="E3018" s="239" t="str">
        <f t="shared" si="46"/>
        <v>54</v>
      </c>
      <c r="F3018" s="239" t="s">
        <v>6459</v>
      </c>
    </row>
    <row r="3019" spans="1:6" x14ac:dyDescent="0.25">
      <c r="A3019" s="242" t="s">
        <v>11841</v>
      </c>
      <c r="B3019" s="240" t="s">
        <v>4006</v>
      </c>
      <c r="C3019" s="240" t="s">
        <v>3812</v>
      </c>
      <c r="D3019" s="240" t="s">
        <v>11842</v>
      </c>
      <c r="E3019" s="239" t="str">
        <f t="shared" si="46"/>
        <v>54</v>
      </c>
      <c r="F3019" s="240" t="s">
        <v>6459</v>
      </c>
    </row>
    <row r="3020" spans="1:6" x14ac:dyDescent="0.25">
      <c r="A3020" s="242" t="s">
        <v>11843</v>
      </c>
      <c r="B3020" s="239" t="s">
        <v>4392</v>
      </c>
      <c r="C3020" s="239" t="s">
        <v>3812</v>
      </c>
      <c r="D3020" s="239" t="s">
        <v>11844</v>
      </c>
      <c r="E3020" s="239" t="str">
        <f t="shared" ref="E3020:E3083" si="47">LEFT(A3020, 2)</f>
        <v>54</v>
      </c>
      <c r="F3020" s="239" t="s">
        <v>6459</v>
      </c>
    </row>
    <row r="3021" spans="1:6" x14ac:dyDescent="0.25">
      <c r="A3021" s="242" t="s">
        <v>11845</v>
      </c>
      <c r="B3021" s="240" t="s">
        <v>4419</v>
      </c>
      <c r="C3021" s="240" t="s">
        <v>3812</v>
      </c>
      <c r="D3021" s="240" t="s">
        <v>11846</v>
      </c>
      <c r="E3021" s="239" t="str">
        <f t="shared" si="47"/>
        <v>54</v>
      </c>
      <c r="F3021" s="240" t="s">
        <v>6459</v>
      </c>
    </row>
    <row r="3022" spans="1:6" x14ac:dyDescent="0.25">
      <c r="A3022" s="242" t="s">
        <v>11847</v>
      </c>
      <c r="B3022" s="239" t="s">
        <v>4349</v>
      </c>
      <c r="C3022" s="239" t="s">
        <v>3812</v>
      </c>
      <c r="D3022" s="239" t="s">
        <v>11848</v>
      </c>
      <c r="E3022" s="239" t="str">
        <f t="shared" si="47"/>
        <v>54</v>
      </c>
      <c r="F3022" s="239" t="s">
        <v>6459</v>
      </c>
    </row>
    <row r="3023" spans="1:6" x14ac:dyDescent="0.25">
      <c r="A3023" s="242" t="s">
        <v>11849</v>
      </c>
      <c r="B3023" s="240" t="s">
        <v>4387</v>
      </c>
      <c r="C3023" s="240" t="s">
        <v>3812</v>
      </c>
      <c r="D3023" s="240" t="s">
        <v>11850</v>
      </c>
      <c r="E3023" s="239" t="str">
        <f t="shared" si="47"/>
        <v>54</v>
      </c>
      <c r="F3023" s="240" t="s">
        <v>6459</v>
      </c>
    </row>
    <row r="3024" spans="1:6" x14ac:dyDescent="0.25">
      <c r="A3024" s="242" t="s">
        <v>11851</v>
      </c>
      <c r="B3024" s="239" t="s">
        <v>4497</v>
      </c>
      <c r="C3024" s="239" t="s">
        <v>3812</v>
      </c>
      <c r="D3024" s="239" t="s">
        <v>11852</v>
      </c>
      <c r="E3024" s="239" t="str">
        <f t="shared" si="47"/>
        <v>54</v>
      </c>
      <c r="F3024" s="239" t="s">
        <v>6459</v>
      </c>
    </row>
    <row r="3025" spans="1:6" x14ac:dyDescent="0.25">
      <c r="A3025" s="242" t="s">
        <v>11853</v>
      </c>
      <c r="B3025" s="240" t="s">
        <v>4519</v>
      </c>
      <c r="C3025" s="240" t="s">
        <v>3812</v>
      </c>
      <c r="D3025" s="240" t="s">
        <v>11854</v>
      </c>
      <c r="E3025" s="239" t="str">
        <f t="shared" si="47"/>
        <v>54</v>
      </c>
      <c r="F3025" s="240" t="s">
        <v>6459</v>
      </c>
    </row>
    <row r="3026" spans="1:6" x14ac:dyDescent="0.25">
      <c r="A3026" s="242" t="s">
        <v>11855</v>
      </c>
      <c r="B3026" s="239" t="s">
        <v>4111</v>
      </c>
      <c r="C3026" s="239" t="s">
        <v>3812</v>
      </c>
      <c r="D3026" s="239" t="s">
        <v>11856</v>
      </c>
      <c r="E3026" s="239" t="str">
        <f t="shared" si="47"/>
        <v>54</v>
      </c>
      <c r="F3026" s="239" t="s">
        <v>6459</v>
      </c>
    </row>
    <row r="3027" spans="1:6" x14ac:dyDescent="0.25">
      <c r="A3027" s="242" t="s">
        <v>11857</v>
      </c>
      <c r="B3027" s="240" t="s">
        <v>4573</v>
      </c>
      <c r="C3027" s="240" t="s">
        <v>3812</v>
      </c>
      <c r="D3027" s="240" t="s">
        <v>11858</v>
      </c>
      <c r="E3027" s="239" t="str">
        <f t="shared" si="47"/>
        <v>54</v>
      </c>
      <c r="F3027" s="240" t="s">
        <v>6459</v>
      </c>
    </row>
    <row r="3028" spans="1:6" x14ac:dyDescent="0.25">
      <c r="A3028" s="242" t="s">
        <v>11859</v>
      </c>
      <c r="B3028" s="239" t="s">
        <v>4596</v>
      </c>
      <c r="C3028" s="239" t="s">
        <v>3812</v>
      </c>
      <c r="D3028" s="239" t="s">
        <v>11860</v>
      </c>
      <c r="E3028" s="239" t="str">
        <f t="shared" si="47"/>
        <v>54</v>
      </c>
      <c r="F3028" s="239" t="s">
        <v>6459</v>
      </c>
    </row>
    <row r="3029" spans="1:6" x14ac:dyDescent="0.25">
      <c r="A3029" s="242" t="s">
        <v>11861</v>
      </c>
      <c r="B3029" s="240" t="s">
        <v>4589</v>
      </c>
      <c r="C3029" s="240" t="s">
        <v>3812</v>
      </c>
      <c r="D3029" s="240" t="s">
        <v>11862</v>
      </c>
      <c r="E3029" s="239" t="str">
        <f t="shared" si="47"/>
        <v>54</v>
      </c>
      <c r="F3029" s="240" t="s">
        <v>6459</v>
      </c>
    </row>
    <row r="3030" spans="1:6" x14ac:dyDescent="0.25">
      <c r="A3030" s="242" t="s">
        <v>11863</v>
      </c>
      <c r="B3030" s="239" t="s">
        <v>4642</v>
      </c>
      <c r="C3030" s="239" t="s">
        <v>3812</v>
      </c>
      <c r="D3030" s="239" t="s">
        <v>11864</v>
      </c>
      <c r="E3030" s="239" t="str">
        <f t="shared" si="47"/>
        <v>54</v>
      </c>
      <c r="F3030" s="239" t="s">
        <v>6459</v>
      </c>
    </row>
    <row r="3031" spans="1:6" x14ac:dyDescent="0.25">
      <c r="A3031" s="242" t="s">
        <v>11865</v>
      </c>
      <c r="B3031" s="240" t="s">
        <v>4572</v>
      </c>
      <c r="C3031" s="240" t="s">
        <v>3812</v>
      </c>
      <c r="D3031" s="240" t="s">
        <v>11866</v>
      </c>
      <c r="E3031" s="239" t="str">
        <f t="shared" si="47"/>
        <v>54</v>
      </c>
      <c r="F3031" s="240" t="s">
        <v>6459</v>
      </c>
    </row>
    <row r="3032" spans="1:6" x14ac:dyDescent="0.25">
      <c r="A3032" s="242" t="s">
        <v>11867</v>
      </c>
      <c r="B3032" s="239" t="s">
        <v>4222</v>
      </c>
      <c r="C3032" s="239" t="s">
        <v>3812</v>
      </c>
      <c r="D3032" s="239" t="s">
        <v>11868</v>
      </c>
      <c r="E3032" s="239" t="str">
        <f t="shared" si="47"/>
        <v>54</v>
      </c>
      <c r="F3032" s="239" t="s">
        <v>6459</v>
      </c>
    </row>
    <row r="3033" spans="1:6" x14ac:dyDescent="0.25">
      <c r="A3033" s="242" t="s">
        <v>11869</v>
      </c>
      <c r="B3033" s="240" t="s">
        <v>4221</v>
      </c>
      <c r="C3033" s="240" t="s">
        <v>3812</v>
      </c>
      <c r="D3033" s="240" t="s">
        <v>11870</v>
      </c>
      <c r="E3033" s="239" t="str">
        <f t="shared" si="47"/>
        <v>54</v>
      </c>
      <c r="F3033" s="240" t="s">
        <v>6459</v>
      </c>
    </row>
    <row r="3034" spans="1:6" x14ac:dyDescent="0.25">
      <c r="A3034" s="242" t="s">
        <v>11871</v>
      </c>
      <c r="B3034" s="239" t="s">
        <v>4735</v>
      </c>
      <c r="C3034" s="239" t="s">
        <v>3812</v>
      </c>
      <c r="D3034" s="239" t="s">
        <v>11872</v>
      </c>
      <c r="E3034" s="239" t="str">
        <f t="shared" si="47"/>
        <v>54</v>
      </c>
      <c r="F3034" s="239" t="s">
        <v>6459</v>
      </c>
    </row>
    <row r="3035" spans="1:6" x14ac:dyDescent="0.25">
      <c r="A3035" s="242" t="s">
        <v>11873</v>
      </c>
      <c r="B3035" s="240" t="s">
        <v>4755</v>
      </c>
      <c r="C3035" s="240" t="s">
        <v>3812</v>
      </c>
      <c r="D3035" s="240" t="s">
        <v>11874</v>
      </c>
      <c r="E3035" s="239" t="str">
        <f t="shared" si="47"/>
        <v>54</v>
      </c>
      <c r="F3035" s="240" t="s">
        <v>6459</v>
      </c>
    </row>
    <row r="3036" spans="1:6" x14ac:dyDescent="0.25">
      <c r="A3036" s="242" t="s">
        <v>11875</v>
      </c>
      <c r="B3036" s="239" t="s">
        <v>4681</v>
      </c>
      <c r="C3036" s="239" t="s">
        <v>3812</v>
      </c>
      <c r="D3036" s="239" t="s">
        <v>11876</v>
      </c>
      <c r="E3036" s="239" t="str">
        <f t="shared" si="47"/>
        <v>54</v>
      </c>
      <c r="F3036" s="239" t="s">
        <v>6459</v>
      </c>
    </row>
    <row r="3037" spans="1:6" x14ac:dyDescent="0.25">
      <c r="A3037" s="242" t="s">
        <v>11877</v>
      </c>
      <c r="B3037" s="240" t="s">
        <v>4354</v>
      </c>
      <c r="C3037" s="240" t="s">
        <v>3812</v>
      </c>
      <c r="D3037" s="240" t="s">
        <v>11878</v>
      </c>
      <c r="E3037" s="239" t="str">
        <f t="shared" si="47"/>
        <v>54</v>
      </c>
      <c r="F3037" s="240" t="s">
        <v>6459</v>
      </c>
    </row>
    <row r="3038" spans="1:6" x14ac:dyDescent="0.25">
      <c r="A3038" s="242" t="s">
        <v>11879</v>
      </c>
      <c r="B3038" s="239" t="s">
        <v>4821</v>
      </c>
      <c r="C3038" s="239" t="s">
        <v>3812</v>
      </c>
      <c r="D3038" s="239" t="s">
        <v>11880</v>
      </c>
      <c r="E3038" s="239" t="str">
        <f t="shared" si="47"/>
        <v>54</v>
      </c>
      <c r="F3038" s="239" t="s">
        <v>6459</v>
      </c>
    </row>
    <row r="3039" spans="1:6" x14ac:dyDescent="0.25">
      <c r="A3039" s="242" t="s">
        <v>11881</v>
      </c>
      <c r="B3039" s="240" t="s">
        <v>4846</v>
      </c>
      <c r="C3039" s="240" t="s">
        <v>3812</v>
      </c>
      <c r="D3039" s="240" t="s">
        <v>11882</v>
      </c>
      <c r="E3039" s="239" t="str">
        <f t="shared" si="47"/>
        <v>54</v>
      </c>
      <c r="F3039" s="240" t="s">
        <v>6459</v>
      </c>
    </row>
    <row r="3040" spans="1:6" x14ac:dyDescent="0.25">
      <c r="A3040" s="242" t="s">
        <v>11883</v>
      </c>
      <c r="B3040" s="239" t="s">
        <v>4864</v>
      </c>
      <c r="C3040" s="239" t="s">
        <v>3812</v>
      </c>
      <c r="D3040" s="239" t="s">
        <v>11884</v>
      </c>
      <c r="E3040" s="239" t="str">
        <f t="shared" si="47"/>
        <v>54</v>
      </c>
      <c r="F3040" s="239" t="s">
        <v>6459</v>
      </c>
    </row>
    <row r="3041" spans="1:6" x14ac:dyDescent="0.25">
      <c r="A3041" s="242" t="s">
        <v>11885</v>
      </c>
      <c r="B3041" s="240" t="s">
        <v>4887</v>
      </c>
      <c r="C3041" s="240" t="s">
        <v>3812</v>
      </c>
      <c r="D3041" s="240" t="s">
        <v>11886</v>
      </c>
      <c r="E3041" s="239" t="str">
        <f t="shared" si="47"/>
        <v>54</v>
      </c>
      <c r="F3041" s="240" t="s">
        <v>6459</v>
      </c>
    </row>
    <row r="3042" spans="1:6" x14ac:dyDescent="0.25">
      <c r="A3042" s="242" t="s">
        <v>11887</v>
      </c>
      <c r="B3042" s="239" t="s">
        <v>4908</v>
      </c>
      <c r="C3042" s="239" t="s">
        <v>3812</v>
      </c>
      <c r="D3042" s="239" t="s">
        <v>11888</v>
      </c>
      <c r="E3042" s="239" t="str">
        <f t="shared" si="47"/>
        <v>54</v>
      </c>
      <c r="F3042" s="239" t="s">
        <v>6459</v>
      </c>
    </row>
    <row r="3043" spans="1:6" x14ac:dyDescent="0.25">
      <c r="A3043" s="242" t="s">
        <v>11889</v>
      </c>
      <c r="B3043" s="240" t="s">
        <v>4925</v>
      </c>
      <c r="C3043" s="240" t="s">
        <v>3812</v>
      </c>
      <c r="D3043" s="240" t="s">
        <v>11890</v>
      </c>
      <c r="E3043" s="239" t="str">
        <f t="shared" si="47"/>
        <v>54</v>
      </c>
      <c r="F3043" s="240" t="s">
        <v>6459</v>
      </c>
    </row>
    <row r="3044" spans="1:6" x14ac:dyDescent="0.25">
      <c r="A3044" s="242" t="s">
        <v>11891</v>
      </c>
      <c r="B3044" s="239" t="s">
        <v>4942</v>
      </c>
      <c r="C3044" s="239" t="s">
        <v>3812</v>
      </c>
      <c r="D3044" s="239" t="s">
        <v>11892</v>
      </c>
      <c r="E3044" s="239" t="str">
        <f t="shared" si="47"/>
        <v>54</v>
      </c>
      <c r="F3044" s="239" t="s">
        <v>6459</v>
      </c>
    </row>
    <row r="3045" spans="1:6" x14ac:dyDescent="0.25">
      <c r="A3045" s="242" t="s">
        <v>11893</v>
      </c>
      <c r="B3045" s="240" t="s">
        <v>4962</v>
      </c>
      <c r="C3045" s="240" t="s">
        <v>3812</v>
      </c>
      <c r="D3045" s="240" t="s">
        <v>11894</v>
      </c>
      <c r="E3045" s="239" t="str">
        <f t="shared" si="47"/>
        <v>54</v>
      </c>
      <c r="F3045" s="240" t="s">
        <v>6459</v>
      </c>
    </row>
    <row r="3046" spans="1:6" x14ac:dyDescent="0.25">
      <c r="A3046" s="242" t="s">
        <v>11895</v>
      </c>
      <c r="B3046" s="239" t="s">
        <v>4983</v>
      </c>
      <c r="C3046" s="239" t="s">
        <v>3812</v>
      </c>
      <c r="D3046" s="239" t="s">
        <v>11896</v>
      </c>
      <c r="E3046" s="239" t="str">
        <f t="shared" si="47"/>
        <v>54</v>
      </c>
      <c r="F3046" s="239" t="s">
        <v>6459</v>
      </c>
    </row>
    <row r="3047" spans="1:6" x14ac:dyDescent="0.25">
      <c r="A3047" s="242" t="s">
        <v>11897</v>
      </c>
      <c r="B3047" s="240" t="s">
        <v>5005</v>
      </c>
      <c r="C3047" s="240" t="s">
        <v>3812</v>
      </c>
      <c r="D3047" s="240" t="s">
        <v>11898</v>
      </c>
      <c r="E3047" s="239" t="str">
        <f t="shared" si="47"/>
        <v>54</v>
      </c>
      <c r="F3047" s="240" t="s">
        <v>6459</v>
      </c>
    </row>
    <row r="3048" spans="1:6" x14ac:dyDescent="0.25">
      <c r="A3048" s="242" t="s">
        <v>11899</v>
      </c>
      <c r="B3048" s="239" t="s">
        <v>5023</v>
      </c>
      <c r="C3048" s="239" t="s">
        <v>3812</v>
      </c>
      <c r="D3048" s="239" t="s">
        <v>11900</v>
      </c>
      <c r="E3048" s="239" t="str">
        <f t="shared" si="47"/>
        <v>54</v>
      </c>
      <c r="F3048" s="239" t="s">
        <v>6459</v>
      </c>
    </row>
    <row r="3049" spans="1:6" x14ac:dyDescent="0.25">
      <c r="A3049" s="242" t="s">
        <v>11901</v>
      </c>
      <c r="B3049" s="240" t="s">
        <v>5037</v>
      </c>
      <c r="C3049" s="240" t="s">
        <v>3812</v>
      </c>
      <c r="D3049" s="240" t="s">
        <v>11902</v>
      </c>
      <c r="E3049" s="239" t="str">
        <f t="shared" si="47"/>
        <v>54</v>
      </c>
      <c r="F3049" s="240" t="s">
        <v>6459</v>
      </c>
    </row>
    <row r="3050" spans="1:6" x14ac:dyDescent="0.25">
      <c r="A3050" s="242" t="s">
        <v>11903</v>
      </c>
      <c r="B3050" s="239" t="s">
        <v>5056</v>
      </c>
      <c r="C3050" s="239" t="s">
        <v>3812</v>
      </c>
      <c r="D3050" s="239" t="s">
        <v>11904</v>
      </c>
      <c r="E3050" s="239" t="str">
        <f t="shared" si="47"/>
        <v>54</v>
      </c>
      <c r="F3050" s="239" t="s">
        <v>6459</v>
      </c>
    </row>
    <row r="3051" spans="1:6" x14ac:dyDescent="0.25">
      <c r="A3051" s="242" t="s">
        <v>11905</v>
      </c>
      <c r="B3051" s="240" t="s">
        <v>5078</v>
      </c>
      <c r="C3051" s="240" t="s">
        <v>3812</v>
      </c>
      <c r="D3051" s="240" t="s">
        <v>11906</v>
      </c>
      <c r="E3051" s="239" t="str">
        <f t="shared" si="47"/>
        <v>54</v>
      </c>
      <c r="F3051" s="240" t="s">
        <v>6459</v>
      </c>
    </row>
    <row r="3052" spans="1:6" x14ac:dyDescent="0.25">
      <c r="A3052" s="242" t="s">
        <v>11907</v>
      </c>
      <c r="B3052" s="239" t="s">
        <v>5094</v>
      </c>
      <c r="C3052" s="239" t="s">
        <v>3812</v>
      </c>
      <c r="D3052" s="239" t="s">
        <v>11908</v>
      </c>
      <c r="E3052" s="239" t="str">
        <f t="shared" si="47"/>
        <v>54</v>
      </c>
      <c r="F3052" s="239" t="s">
        <v>6459</v>
      </c>
    </row>
    <row r="3053" spans="1:6" x14ac:dyDescent="0.25">
      <c r="A3053" s="242" t="s">
        <v>11909</v>
      </c>
      <c r="B3053" s="240" t="s">
        <v>5112</v>
      </c>
      <c r="C3053" s="240" t="s">
        <v>3812</v>
      </c>
      <c r="D3053" s="240" t="s">
        <v>11910</v>
      </c>
      <c r="E3053" s="239" t="str">
        <f t="shared" si="47"/>
        <v>54</v>
      </c>
      <c r="F3053" s="240" t="s">
        <v>6459</v>
      </c>
    </row>
    <row r="3054" spans="1:6" x14ac:dyDescent="0.25">
      <c r="A3054" s="242" t="s">
        <v>11911</v>
      </c>
      <c r="B3054" s="239" t="s">
        <v>4690</v>
      </c>
      <c r="C3054" s="239" t="s">
        <v>3812</v>
      </c>
      <c r="D3054" s="239" t="s">
        <v>11912</v>
      </c>
      <c r="E3054" s="239" t="str">
        <f t="shared" si="47"/>
        <v>54</v>
      </c>
      <c r="F3054" s="239" t="s">
        <v>6459</v>
      </c>
    </row>
    <row r="3055" spans="1:6" x14ac:dyDescent="0.25">
      <c r="A3055" s="242" t="s">
        <v>11913</v>
      </c>
      <c r="B3055" s="240" t="s">
        <v>5150</v>
      </c>
      <c r="C3055" s="240" t="s">
        <v>3812</v>
      </c>
      <c r="D3055" s="240" t="s">
        <v>11914</v>
      </c>
      <c r="E3055" s="239" t="str">
        <f t="shared" si="47"/>
        <v>54</v>
      </c>
      <c r="F3055" s="240" t="s">
        <v>6459</v>
      </c>
    </row>
    <row r="3056" spans="1:6" x14ac:dyDescent="0.25">
      <c r="A3056" s="242" t="s">
        <v>11915</v>
      </c>
      <c r="B3056" s="239" t="s">
        <v>5170</v>
      </c>
      <c r="C3056" s="239" t="s">
        <v>3812</v>
      </c>
      <c r="D3056" s="239" t="s">
        <v>11916</v>
      </c>
      <c r="E3056" s="239" t="str">
        <f t="shared" si="47"/>
        <v>54</v>
      </c>
      <c r="F3056" s="239" t="s">
        <v>6459</v>
      </c>
    </row>
    <row r="3057" spans="1:6" x14ac:dyDescent="0.25">
      <c r="A3057" s="242" t="s">
        <v>11917</v>
      </c>
      <c r="B3057" s="240" t="s">
        <v>5188</v>
      </c>
      <c r="C3057" s="240" t="s">
        <v>3812</v>
      </c>
      <c r="D3057" s="240" t="s">
        <v>11918</v>
      </c>
      <c r="E3057" s="239" t="str">
        <f t="shared" si="47"/>
        <v>54</v>
      </c>
      <c r="F3057" s="240" t="s">
        <v>6459</v>
      </c>
    </row>
    <row r="3058" spans="1:6" x14ac:dyDescent="0.25">
      <c r="A3058" s="242" t="s">
        <v>11919</v>
      </c>
      <c r="B3058" s="239" t="s">
        <v>5207</v>
      </c>
      <c r="C3058" s="239" t="s">
        <v>3812</v>
      </c>
      <c r="D3058" s="239" t="s">
        <v>11920</v>
      </c>
      <c r="E3058" s="239" t="str">
        <f t="shared" si="47"/>
        <v>54</v>
      </c>
      <c r="F3058" s="239" t="s">
        <v>6459</v>
      </c>
    </row>
    <row r="3059" spans="1:6" x14ac:dyDescent="0.25">
      <c r="A3059" s="242" t="s">
        <v>11921</v>
      </c>
      <c r="B3059" s="240" t="s">
        <v>5227</v>
      </c>
      <c r="C3059" s="240" t="s">
        <v>3812</v>
      </c>
      <c r="D3059" s="240" t="s">
        <v>11922</v>
      </c>
      <c r="E3059" s="239" t="str">
        <f t="shared" si="47"/>
        <v>54</v>
      </c>
      <c r="F3059" s="240" t="s">
        <v>6459</v>
      </c>
    </row>
    <row r="3060" spans="1:6" x14ac:dyDescent="0.25">
      <c r="A3060" s="242" t="s">
        <v>11923</v>
      </c>
      <c r="B3060" s="239" t="s">
        <v>3823</v>
      </c>
      <c r="C3060" s="239" t="s">
        <v>3810</v>
      </c>
      <c r="D3060" s="239" t="s">
        <v>11924</v>
      </c>
      <c r="E3060" s="239" t="str">
        <f t="shared" si="47"/>
        <v>55</v>
      </c>
      <c r="F3060" s="239" t="s">
        <v>7018</v>
      </c>
    </row>
    <row r="3061" spans="1:6" x14ac:dyDescent="0.25">
      <c r="A3061" s="242" t="s">
        <v>11925</v>
      </c>
      <c r="B3061" s="240" t="s">
        <v>3896</v>
      </c>
      <c r="C3061" s="240" t="s">
        <v>3810</v>
      </c>
      <c r="D3061" s="240" t="s">
        <v>11926</v>
      </c>
      <c r="E3061" s="239" t="str">
        <f t="shared" si="47"/>
        <v>55</v>
      </c>
      <c r="F3061" s="240" t="s">
        <v>7018</v>
      </c>
    </row>
    <row r="3062" spans="1:6" x14ac:dyDescent="0.25">
      <c r="A3062" s="242" t="s">
        <v>11927</v>
      </c>
      <c r="B3062" s="239" t="s">
        <v>3941</v>
      </c>
      <c r="C3062" s="239" t="s">
        <v>3810</v>
      </c>
      <c r="D3062" s="239" t="s">
        <v>11928</v>
      </c>
      <c r="E3062" s="239" t="str">
        <f t="shared" si="47"/>
        <v>55</v>
      </c>
      <c r="F3062" s="239" t="s">
        <v>7018</v>
      </c>
    </row>
    <row r="3063" spans="1:6" x14ac:dyDescent="0.25">
      <c r="A3063" s="242" t="s">
        <v>11929</v>
      </c>
      <c r="B3063" s="240" t="s">
        <v>3987</v>
      </c>
      <c r="C3063" s="240" t="s">
        <v>3810</v>
      </c>
      <c r="D3063" s="240" t="s">
        <v>11930</v>
      </c>
      <c r="E3063" s="239" t="str">
        <f t="shared" si="47"/>
        <v>55</v>
      </c>
      <c r="F3063" s="240" t="s">
        <v>7018</v>
      </c>
    </row>
    <row r="3064" spans="1:6" x14ac:dyDescent="0.25">
      <c r="A3064" s="242" t="s">
        <v>11931</v>
      </c>
      <c r="B3064" s="239" t="s">
        <v>4000</v>
      </c>
      <c r="C3064" s="239" t="s">
        <v>3810</v>
      </c>
      <c r="D3064" s="239" t="s">
        <v>11932</v>
      </c>
      <c r="E3064" s="239" t="str">
        <f t="shared" si="47"/>
        <v>55</v>
      </c>
      <c r="F3064" s="239" t="s">
        <v>7018</v>
      </c>
    </row>
    <row r="3065" spans="1:6" x14ac:dyDescent="0.25">
      <c r="A3065" s="242" t="s">
        <v>11933</v>
      </c>
      <c r="B3065" s="240" t="s">
        <v>4063</v>
      </c>
      <c r="C3065" s="240" t="s">
        <v>3810</v>
      </c>
      <c r="D3065" s="240" t="s">
        <v>11934</v>
      </c>
      <c r="E3065" s="239" t="str">
        <f t="shared" si="47"/>
        <v>55</v>
      </c>
      <c r="F3065" s="240" t="s">
        <v>7018</v>
      </c>
    </row>
    <row r="3066" spans="1:6" x14ac:dyDescent="0.25">
      <c r="A3066" s="242" t="s">
        <v>11935</v>
      </c>
      <c r="B3066" s="239" t="s">
        <v>4099</v>
      </c>
      <c r="C3066" s="239" t="s">
        <v>3810</v>
      </c>
      <c r="D3066" s="239" t="s">
        <v>11936</v>
      </c>
      <c r="E3066" s="239" t="str">
        <f t="shared" si="47"/>
        <v>55</v>
      </c>
      <c r="F3066" s="239" t="s">
        <v>7018</v>
      </c>
    </row>
    <row r="3067" spans="1:6" x14ac:dyDescent="0.25">
      <c r="A3067" s="242" t="s">
        <v>11937</v>
      </c>
      <c r="B3067" s="240" t="s">
        <v>4131</v>
      </c>
      <c r="C3067" s="240" t="s">
        <v>3810</v>
      </c>
      <c r="D3067" s="240" t="s">
        <v>11938</v>
      </c>
      <c r="E3067" s="239" t="str">
        <f t="shared" si="47"/>
        <v>55</v>
      </c>
      <c r="F3067" s="240" t="s">
        <v>7018</v>
      </c>
    </row>
    <row r="3068" spans="1:6" x14ac:dyDescent="0.25">
      <c r="A3068" s="242" t="s">
        <v>11939</v>
      </c>
      <c r="B3068" s="239" t="s">
        <v>4167</v>
      </c>
      <c r="C3068" s="239" t="s">
        <v>3810</v>
      </c>
      <c r="D3068" s="239" t="s">
        <v>11940</v>
      </c>
      <c r="E3068" s="239" t="str">
        <f t="shared" si="47"/>
        <v>55</v>
      </c>
      <c r="F3068" s="239" t="s">
        <v>7018</v>
      </c>
    </row>
    <row r="3069" spans="1:6" x14ac:dyDescent="0.25">
      <c r="A3069" s="242" t="s">
        <v>11941</v>
      </c>
      <c r="B3069" s="240" t="s">
        <v>3879</v>
      </c>
      <c r="C3069" s="240" t="s">
        <v>3810</v>
      </c>
      <c r="D3069" s="240" t="s">
        <v>11942</v>
      </c>
      <c r="E3069" s="239" t="str">
        <f t="shared" si="47"/>
        <v>55</v>
      </c>
      <c r="F3069" s="240" t="s">
        <v>7018</v>
      </c>
    </row>
    <row r="3070" spans="1:6" x14ac:dyDescent="0.25">
      <c r="A3070" s="242" t="s">
        <v>11943</v>
      </c>
      <c r="B3070" s="239" t="s">
        <v>4020</v>
      </c>
      <c r="C3070" s="239" t="s">
        <v>3810</v>
      </c>
      <c r="D3070" s="239" t="s">
        <v>11944</v>
      </c>
      <c r="E3070" s="239" t="str">
        <f t="shared" si="47"/>
        <v>55</v>
      </c>
      <c r="F3070" s="239" t="s">
        <v>7018</v>
      </c>
    </row>
    <row r="3071" spans="1:6" x14ac:dyDescent="0.25">
      <c r="A3071" s="242" t="s">
        <v>11945</v>
      </c>
      <c r="B3071" s="240" t="s">
        <v>4260</v>
      </c>
      <c r="C3071" s="240" t="s">
        <v>3810</v>
      </c>
      <c r="D3071" s="240" t="s">
        <v>11946</v>
      </c>
      <c r="E3071" s="239" t="str">
        <f t="shared" si="47"/>
        <v>55</v>
      </c>
      <c r="F3071" s="240" t="s">
        <v>7018</v>
      </c>
    </row>
    <row r="3072" spans="1:6" x14ac:dyDescent="0.25">
      <c r="A3072" s="242" t="s">
        <v>11947</v>
      </c>
      <c r="B3072" s="239" t="s">
        <v>4292</v>
      </c>
      <c r="C3072" s="239" t="s">
        <v>3810</v>
      </c>
      <c r="D3072" s="239" t="s">
        <v>11948</v>
      </c>
      <c r="E3072" s="239" t="str">
        <f t="shared" si="47"/>
        <v>55</v>
      </c>
      <c r="F3072" s="239" t="s">
        <v>7018</v>
      </c>
    </row>
    <row r="3073" spans="1:6" x14ac:dyDescent="0.25">
      <c r="A3073" s="242" t="s">
        <v>11949</v>
      </c>
      <c r="B3073" s="240" t="s">
        <v>4323</v>
      </c>
      <c r="C3073" s="240" t="s">
        <v>3810</v>
      </c>
      <c r="D3073" s="240" t="s">
        <v>11950</v>
      </c>
      <c r="E3073" s="239" t="str">
        <f t="shared" si="47"/>
        <v>55</v>
      </c>
      <c r="F3073" s="240" t="s">
        <v>7018</v>
      </c>
    </row>
    <row r="3074" spans="1:6" x14ac:dyDescent="0.25">
      <c r="A3074" s="242" t="s">
        <v>11951</v>
      </c>
      <c r="B3074" s="239" t="s">
        <v>4357</v>
      </c>
      <c r="C3074" s="239" t="s">
        <v>3810</v>
      </c>
      <c r="D3074" s="239" t="s">
        <v>11952</v>
      </c>
      <c r="E3074" s="239" t="str">
        <f t="shared" si="47"/>
        <v>55</v>
      </c>
      <c r="F3074" s="239" t="s">
        <v>7018</v>
      </c>
    </row>
    <row r="3075" spans="1:6" x14ac:dyDescent="0.25">
      <c r="A3075" s="242" t="s">
        <v>11953</v>
      </c>
      <c r="B3075" s="240" t="s">
        <v>3924</v>
      </c>
      <c r="C3075" s="240" t="s">
        <v>3810</v>
      </c>
      <c r="D3075" s="240" t="s">
        <v>11954</v>
      </c>
      <c r="E3075" s="239" t="str">
        <f t="shared" si="47"/>
        <v>55</v>
      </c>
      <c r="F3075" s="240" t="s">
        <v>7018</v>
      </c>
    </row>
    <row r="3076" spans="1:6" x14ac:dyDescent="0.25">
      <c r="A3076" s="242" t="s">
        <v>11955</v>
      </c>
      <c r="B3076" s="239" t="s">
        <v>4283</v>
      </c>
      <c r="C3076" s="239" t="s">
        <v>3810</v>
      </c>
      <c r="D3076" s="239" t="s">
        <v>11956</v>
      </c>
      <c r="E3076" s="239" t="str">
        <f t="shared" si="47"/>
        <v>55</v>
      </c>
      <c r="F3076" s="239" t="s">
        <v>7018</v>
      </c>
    </row>
    <row r="3077" spans="1:6" x14ac:dyDescent="0.25">
      <c r="A3077" s="242" t="s">
        <v>11957</v>
      </c>
      <c r="B3077" s="240" t="s">
        <v>4447</v>
      </c>
      <c r="C3077" s="240" t="s">
        <v>3810</v>
      </c>
      <c r="D3077" s="240" t="s">
        <v>11958</v>
      </c>
      <c r="E3077" s="239" t="str">
        <f t="shared" si="47"/>
        <v>55</v>
      </c>
      <c r="F3077" s="240" t="s">
        <v>7018</v>
      </c>
    </row>
    <row r="3078" spans="1:6" x14ac:dyDescent="0.25">
      <c r="A3078" s="242" t="s">
        <v>11959</v>
      </c>
      <c r="B3078" s="239" t="s">
        <v>4470</v>
      </c>
      <c r="C3078" s="239" t="s">
        <v>3810</v>
      </c>
      <c r="D3078" s="239" t="s">
        <v>11960</v>
      </c>
      <c r="E3078" s="239" t="str">
        <f t="shared" si="47"/>
        <v>55</v>
      </c>
      <c r="F3078" s="239" t="s">
        <v>7018</v>
      </c>
    </row>
    <row r="3079" spans="1:6" x14ac:dyDescent="0.25">
      <c r="A3079" s="242" t="s">
        <v>11961</v>
      </c>
      <c r="B3079" s="240" t="s">
        <v>4498</v>
      </c>
      <c r="C3079" s="240" t="s">
        <v>3810</v>
      </c>
      <c r="D3079" s="240" t="s">
        <v>11962</v>
      </c>
      <c r="E3079" s="239" t="str">
        <f t="shared" si="47"/>
        <v>55</v>
      </c>
      <c r="F3079" s="240" t="s">
        <v>7018</v>
      </c>
    </row>
    <row r="3080" spans="1:6" x14ac:dyDescent="0.25">
      <c r="A3080" s="242" t="s">
        <v>11963</v>
      </c>
      <c r="B3080" s="239" t="s">
        <v>4520</v>
      </c>
      <c r="C3080" s="239" t="s">
        <v>3810</v>
      </c>
      <c r="D3080" s="239" t="s">
        <v>11964</v>
      </c>
      <c r="E3080" s="239" t="str">
        <f t="shared" si="47"/>
        <v>55</v>
      </c>
      <c r="F3080" s="239" t="s">
        <v>7018</v>
      </c>
    </row>
    <row r="3081" spans="1:6" x14ac:dyDescent="0.25">
      <c r="A3081" s="242" t="s">
        <v>11965</v>
      </c>
      <c r="B3081" s="240" t="s">
        <v>4191</v>
      </c>
      <c r="C3081" s="240" t="s">
        <v>3810</v>
      </c>
      <c r="D3081" s="240" t="s">
        <v>11966</v>
      </c>
      <c r="E3081" s="239" t="str">
        <f t="shared" si="47"/>
        <v>55</v>
      </c>
      <c r="F3081" s="240" t="s">
        <v>7018</v>
      </c>
    </row>
    <row r="3082" spans="1:6" x14ac:dyDescent="0.25">
      <c r="A3082" s="242" t="s">
        <v>11967</v>
      </c>
      <c r="B3082" s="239" t="s">
        <v>4574</v>
      </c>
      <c r="C3082" s="239" t="s">
        <v>3810</v>
      </c>
      <c r="D3082" s="239" t="s">
        <v>11968</v>
      </c>
      <c r="E3082" s="239" t="str">
        <f t="shared" si="47"/>
        <v>55</v>
      </c>
      <c r="F3082" s="239" t="s">
        <v>7018</v>
      </c>
    </row>
    <row r="3083" spans="1:6" x14ac:dyDescent="0.25">
      <c r="A3083" s="242" t="s">
        <v>11969</v>
      </c>
      <c r="B3083" s="240" t="s">
        <v>4597</v>
      </c>
      <c r="C3083" s="240" t="s">
        <v>3810</v>
      </c>
      <c r="D3083" s="240" t="s">
        <v>11970</v>
      </c>
      <c r="E3083" s="239" t="str">
        <f t="shared" si="47"/>
        <v>55</v>
      </c>
      <c r="F3083" s="240" t="s">
        <v>7018</v>
      </c>
    </row>
    <row r="3084" spans="1:6" x14ac:dyDescent="0.25">
      <c r="A3084" s="242" t="s">
        <v>11971</v>
      </c>
      <c r="B3084" s="239" t="s">
        <v>4617</v>
      </c>
      <c r="C3084" s="239" t="s">
        <v>3810</v>
      </c>
      <c r="D3084" s="239" t="s">
        <v>11972</v>
      </c>
      <c r="E3084" s="239" t="str">
        <f t="shared" ref="E3084:E3147" si="48">LEFT(A3084, 2)</f>
        <v>55</v>
      </c>
      <c r="F3084" s="239" t="s">
        <v>7018</v>
      </c>
    </row>
    <row r="3085" spans="1:6" x14ac:dyDescent="0.25">
      <c r="A3085" s="242" t="s">
        <v>11973</v>
      </c>
      <c r="B3085" s="240" t="s">
        <v>4231</v>
      </c>
      <c r="C3085" s="240" t="s">
        <v>3810</v>
      </c>
      <c r="D3085" s="240" t="s">
        <v>11974</v>
      </c>
      <c r="E3085" s="239" t="str">
        <f t="shared" si="48"/>
        <v>55</v>
      </c>
      <c r="F3085" s="240" t="s">
        <v>7018</v>
      </c>
    </row>
    <row r="3086" spans="1:6" x14ac:dyDescent="0.25">
      <c r="A3086" s="242" t="s">
        <v>11975</v>
      </c>
      <c r="B3086" s="239" t="s">
        <v>4349</v>
      </c>
      <c r="C3086" s="239" t="s">
        <v>3810</v>
      </c>
      <c r="D3086" s="239" t="s">
        <v>11976</v>
      </c>
      <c r="E3086" s="239" t="str">
        <f t="shared" si="48"/>
        <v>55</v>
      </c>
      <c r="F3086" s="239" t="s">
        <v>7018</v>
      </c>
    </row>
    <row r="3087" spans="1:6" x14ac:dyDescent="0.25">
      <c r="A3087" s="242" t="s">
        <v>11977</v>
      </c>
      <c r="B3087" s="240" t="s">
        <v>4387</v>
      </c>
      <c r="C3087" s="240" t="s">
        <v>3810</v>
      </c>
      <c r="D3087" s="240" t="s">
        <v>11978</v>
      </c>
      <c r="E3087" s="239" t="str">
        <f t="shared" si="48"/>
        <v>55</v>
      </c>
      <c r="F3087" s="240" t="s">
        <v>7018</v>
      </c>
    </row>
    <row r="3088" spans="1:6" x14ac:dyDescent="0.25">
      <c r="A3088" s="242" t="s">
        <v>11979</v>
      </c>
      <c r="B3088" s="239" t="s">
        <v>4713</v>
      </c>
      <c r="C3088" s="239" t="s">
        <v>3810</v>
      </c>
      <c r="D3088" s="239" t="s">
        <v>11980</v>
      </c>
      <c r="E3088" s="239" t="str">
        <f t="shared" si="48"/>
        <v>55</v>
      </c>
      <c r="F3088" s="239" t="s">
        <v>7018</v>
      </c>
    </row>
    <row r="3089" spans="1:6" x14ac:dyDescent="0.25">
      <c r="A3089" s="242" t="s">
        <v>11981</v>
      </c>
      <c r="B3089" s="240" t="s">
        <v>4736</v>
      </c>
      <c r="C3089" s="240" t="s">
        <v>3810</v>
      </c>
      <c r="D3089" s="240" t="s">
        <v>11982</v>
      </c>
      <c r="E3089" s="239" t="str">
        <f t="shared" si="48"/>
        <v>55</v>
      </c>
      <c r="F3089" s="240" t="s">
        <v>7018</v>
      </c>
    </row>
    <row r="3090" spans="1:6" x14ac:dyDescent="0.25">
      <c r="A3090" s="242" t="s">
        <v>11983</v>
      </c>
      <c r="B3090" s="239" t="s">
        <v>4756</v>
      </c>
      <c r="C3090" s="239" t="s">
        <v>3810</v>
      </c>
      <c r="D3090" s="239" t="s">
        <v>11984</v>
      </c>
      <c r="E3090" s="239" t="str">
        <f t="shared" si="48"/>
        <v>55</v>
      </c>
      <c r="F3090" s="239" t="s">
        <v>7018</v>
      </c>
    </row>
    <row r="3091" spans="1:6" x14ac:dyDescent="0.25">
      <c r="A3091" s="242" t="s">
        <v>11985</v>
      </c>
      <c r="B3091" s="240" t="s">
        <v>4780</v>
      </c>
      <c r="C3091" s="240" t="s">
        <v>3810</v>
      </c>
      <c r="D3091" s="240" t="s">
        <v>11986</v>
      </c>
      <c r="E3091" s="239" t="str">
        <f t="shared" si="48"/>
        <v>55</v>
      </c>
      <c r="F3091" s="240" t="s">
        <v>7018</v>
      </c>
    </row>
    <row r="3092" spans="1:6" x14ac:dyDescent="0.25">
      <c r="A3092" s="242" t="s">
        <v>11987</v>
      </c>
      <c r="B3092" s="239" t="s">
        <v>4786</v>
      </c>
      <c r="C3092" s="239" t="s">
        <v>3810</v>
      </c>
      <c r="D3092" s="239" t="s">
        <v>11988</v>
      </c>
      <c r="E3092" s="239" t="str">
        <f t="shared" si="48"/>
        <v>55</v>
      </c>
      <c r="F3092" s="239" t="s">
        <v>7018</v>
      </c>
    </row>
    <row r="3093" spans="1:6" x14ac:dyDescent="0.25">
      <c r="A3093" s="242" t="s">
        <v>11989</v>
      </c>
      <c r="B3093" s="240" t="s">
        <v>4822</v>
      </c>
      <c r="C3093" s="240" t="s">
        <v>3810</v>
      </c>
      <c r="D3093" s="240" t="s">
        <v>11990</v>
      </c>
      <c r="E3093" s="239" t="str">
        <f t="shared" si="48"/>
        <v>55</v>
      </c>
      <c r="F3093" s="240" t="s">
        <v>7018</v>
      </c>
    </row>
    <row r="3094" spans="1:6" x14ac:dyDescent="0.25">
      <c r="A3094" s="242" t="s">
        <v>11991</v>
      </c>
      <c r="B3094" s="239" t="s">
        <v>4111</v>
      </c>
      <c r="C3094" s="239" t="s">
        <v>3810</v>
      </c>
      <c r="D3094" s="239" t="s">
        <v>11992</v>
      </c>
      <c r="E3094" s="239" t="str">
        <f t="shared" si="48"/>
        <v>55</v>
      </c>
      <c r="F3094" s="239" t="s">
        <v>7018</v>
      </c>
    </row>
    <row r="3095" spans="1:6" x14ac:dyDescent="0.25">
      <c r="A3095" s="242" t="s">
        <v>11993</v>
      </c>
      <c r="B3095" s="240" t="s">
        <v>4865</v>
      </c>
      <c r="C3095" s="240" t="s">
        <v>3810</v>
      </c>
      <c r="D3095" s="240" t="s">
        <v>11994</v>
      </c>
      <c r="E3095" s="239" t="str">
        <f t="shared" si="48"/>
        <v>55</v>
      </c>
      <c r="F3095" s="240" t="s">
        <v>7018</v>
      </c>
    </row>
    <row r="3096" spans="1:6" x14ac:dyDescent="0.25">
      <c r="A3096" s="242" t="s">
        <v>11995</v>
      </c>
      <c r="B3096" s="239" t="s">
        <v>4888</v>
      </c>
      <c r="C3096" s="239" t="s">
        <v>3810</v>
      </c>
      <c r="D3096" s="239" t="s">
        <v>11996</v>
      </c>
      <c r="E3096" s="239" t="str">
        <f t="shared" si="48"/>
        <v>55</v>
      </c>
      <c r="F3096" s="239" t="s">
        <v>7018</v>
      </c>
    </row>
    <row r="3097" spans="1:6" x14ac:dyDescent="0.25">
      <c r="A3097" s="242" t="s">
        <v>11997</v>
      </c>
      <c r="B3097" s="240" t="s">
        <v>4909</v>
      </c>
      <c r="C3097" s="240" t="s">
        <v>3810</v>
      </c>
      <c r="D3097" s="240" t="s">
        <v>11998</v>
      </c>
      <c r="E3097" s="239" t="str">
        <f t="shared" si="48"/>
        <v>55</v>
      </c>
      <c r="F3097" s="240" t="s">
        <v>7018</v>
      </c>
    </row>
    <row r="3098" spans="1:6" x14ac:dyDescent="0.25">
      <c r="A3098" s="242" t="s">
        <v>11999</v>
      </c>
      <c r="B3098" s="239" t="s">
        <v>4926</v>
      </c>
      <c r="C3098" s="239" t="s">
        <v>3810</v>
      </c>
      <c r="D3098" s="239" t="s">
        <v>12000</v>
      </c>
      <c r="E3098" s="239" t="str">
        <f t="shared" si="48"/>
        <v>55</v>
      </c>
      <c r="F3098" s="239" t="s">
        <v>7018</v>
      </c>
    </row>
    <row r="3099" spans="1:6" x14ac:dyDescent="0.25">
      <c r="A3099" s="242" t="s">
        <v>12001</v>
      </c>
      <c r="B3099" s="240" t="s">
        <v>4948</v>
      </c>
      <c r="C3099" s="240" t="s">
        <v>3810</v>
      </c>
      <c r="D3099" s="240" t="s">
        <v>12002</v>
      </c>
      <c r="E3099" s="239" t="str">
        <f t="shared" si="48"/>
        <v>55</v>
      </c>
      <c r="F3099" s="240" t="s">
        <v>7018</v>
      </c>
    </row>
    <row r="3100" spans="1:6" x14ac:dyDescent="0.25">
      <c r="A3100" s="242" t="s">
        <v>12003</v>
      </c>
      <c r="B3100" s="239" t="s">
        <v>4963</v>
      </c>
      <c r="C3100" s="239" t="s">
        <v>3810</v>
      </c>
      <c r="D3100" s="239" t="s">
        <v>12004</v>
      </c>
      <c r="E3100" s="239" t="str">
        <f t="shared" si="48"/>
        <v>55</v>
      </c>
      <c r="F3100" s="239" t="s">
        <v>7018</v>
      </c>
    </row>
    <row r="3101" spans="1:6" x14ac:dyDescent="0.25">
      <c r="A3101" s="242" t="s">
        <v>12005</v>
      </c>
      <c r="B3101" s="240" t="s">
        <v>4681</v>
      </c>
      <c r="C3101" s="240" t="s">
        <v>3810</v>
      </c>
      <c r="D3101" s="240" t="s">
        <v>12006</v>
      </c>
      <c r="E3101" s="239" t="str">
        <f t="shared" si="48"/>
        <v>55</v>
      </c>
      <c r="F3101" s="240" t="s">
        <v>7018</v>
      </c>
    </row>
    <row r="3102" spans="1:6" x14ac:dyDescent="0.25">
      <c r="A3102" s="242" t="s">
        <v>12007</v>
      </c>
      <c r="B3102" s="239" t="s">
        <v>5006</v>
      </c>
      <c r="C3102" s="239" t="s">
        <v>3810</v>
      </c>
      <c r="D3102" s="239" t="s">
        <v>12008</v>
      </c>
      <c r="E3102" s="239" t="str">
        <f t="shared" si="48"/>
        <v>55</v>
      </c>
      <c r="F3102" s="239" t="s">
        <v>7018</v>
      </c>
    </row>
    <row r="3103" spans="1:6" x14ac:dyDescent="0.25">
      <c r="A3103" s="242" t="s">
        <v>12009</v>
      </c>
      <c r="B3103" s="240" t="s">
        <v>4798</v>
      </c>
      <c r="C3103" s="240" t="s">
        <v>3810</v>
      </c>
      <c r="D3103" s="240" t="s">
        <v>12010</v>
      </c>
      <c r="E3103" s="239" t="str">
        <f t="shared" si="48"/>
        <v>55</v>
      </c>
      <c r="F3103" s="240" t="s">
        <v>7018</v>
      </c>
    </row>
    <row r="3104" spans="1:6" x14ac:dyDescent="0.25">
      <c r="A3104" s="242" t="s">
        <v>12011</v>
      </c>
      <c r="B3104" s="239" t="s">
        <v>5038</v>
      </c>
      <c r="C3104" s="239" t="s">
        <v>3810</v>
      </c>
      <c r="D3104" s="239" t="s">
        <v>12012</v>
      </c>
      <c r="E3104" s="239" t="str">
        <f t="shared" si="48"/>
        <v>55</v>
      </c>
      <c r="F3104" s="239" t="s">
        <v>7018</v>
      </c>
    </row>
    <row r="3105" spans="1:6" x14ac:dyDescent="0.25">
      <c r="A3105" s="242" t="s">
        <v>12013</v>
      </c>
      <c r="B3105" s="240" t="s">
        <v>5057</v>
      </c>
      <c r="C3105" s="240" t="s">
        <v>3810</v>
      </c>
      <c r="D3105" s="240" t="s">
        <v>12014</v>
      </c>
      <c r="E3105" s="239" t="str">
        <f t="shared" si="48"/>
        <v>55</v>
      </c>
      <c r="F3105" s="240" t="s">
        <v>7018</v>
      </c>
    </row>
    <row r="3106" spans="1:6" x14ac:dyDescent="0.25">
      <c r="A3106" s="242" t="s">
        <v>12015</v>
      </c>
      <c r="B3106" s="239" t="s">
        <v>5079</v>
      </c>
      <c r="C3106" s="239" t="s">
        <v>3810</v>
      </c>
      <c r="D3106" s="239" t="s">
        <v>12016</v>
      </c>
      <c r="E3106" s="239" t="str">
        <f t="shared" si="48"/>
        <v>55</v>
      </c>
      <c r="F3106" s="239" t="s">
        <v>7018</v>
      </c>
    </row>
    <row r="3107" spans="1:6" x14ac:dyDescent="0.25">
      <c r="A3107" s="242" t="s">
        <v>12017</v>
      </c>
      <c r="B3107" s="240" t="s">
        <v>4667</v>
      </c>
      <c r="C3107" s="240" t="s">
        <v>3810</v>
      </c>
      <c r="D3107" s="240" t="s">
        <v>12018</v>
      </c>
      <c r="E3107" s="239" t="str">
        <f t="shared" si="48"/>
        <v>55</v>
      </c>
      <c r="F3107" s="240" t="s">
        <v>7018</v>
      </c>
    </row>
    <row r="3108" spans="1:6" x14ac:dyDescent="0.25">
      <c r="A3108" s="242" t="s">
        <v>12019</v>
      </c>
      <c r="B3108" s="239" t="s">
        <v>4662</v>
      </c>
      <c r="C3108" s="239" t="s">
        <v>3810</v>
      </c>
      <c r="D3108" s="239" t="s">
        <v>12020</v>
      </c>
      <c r="E3108" s="239" t="str">
        <f t="shared" si="48"/>
        <v>55</v>
      </c>
      <c r="F3108" s="239" t="s">
        <v>7018</v>
      </c>
    </row>
    <row r="3109" spans="1:6" x14ac:dyDescent="0.25">
      <c r="A3109" s="242" t="s">
        <v>12021</v>
      </c>
      <c r="B3109" s="240" t="s">
        <v>5134</v>
      </c>
      <c r="C3109" s="240" t="s">
        <v>3810</v>
      </c>
      <c r="D3109" s="240" t="s">
        <v>12022</v>
      </c>
      <c r="E3109" s="239" t="str">
        <f t="shared" si="48"/>
        <v>55</v>
      </c>
      <c r="F3109" s="240" t="s">
        <v>7018</v>
      </c>
    </row>
    <row r="3110" spans="1:6" x14ac:dyDescent="0.25">
      <c r="A3110" s="242" t="s">
        <v>12023</v>
      </c>
      <c r="B3110" s="239" t="s">
        <v>5151</v>
      </c>
      <c r="C3110" s="239" t="s">
        <v>3810</v>
      </c>
      <c r="D3110" s="239" t="s">
        <v>12024</v>
      </c>
      <c r="E3110" s="239" t="str">
        <f t="shared" si="48"/>
        <v>55</v>
      </c>
      <c r="F3110" s="239" t="s">
        <v>7018</v>
      </c>
    </row>
    <row r="3111" spans="1:6" x14ac:dyDescent="0.25">
      <c r="A3111" s="242" t="s">
        <v>12025</v>
      </c>
      <c r="B3111" s="240" t="s">
        <v>5171</v>
      </c>
      <c r="C3111" s="240" t="s">
        <v>3810</v>
      </c>
      <c r="D3111" s="240" t="s">
        <v>12026</v>
      </c>
      <c r="E3111" s="239" t="str">
        <f t="shared" si="48"/>
        <v>55</v>
      </c>
      <c r="F3111" s="240" t="s">
        <v>7018</v>
      </c>
    </row>
    <row r="3112" spans="1:6" x14ac:dyDescent="0.25">
      <c r="A3112" s="242" t="s">
        <v>12027</v>
      </c>
      <c r="B3112" s="239" t="s">
        <v>4920</v>
      </c>
      <c r="C3112" s="239" t="s">
        <v>3810</v>
      </c>
      <c r="D3112" s="239" t="s">
        <v>12028</v>
      </c>
      <c r="E3112" s="239" t="str">
        <f t="shared" si="48"/>
        <v>55</v>
      </c>
      <c r="F3112" s="239" t="s">
        <v>7018</v>
      </c>
    </row>
    <row r="3113" spans="1:6" x14ac:dyDescent="0.25">
      <c r="A3113" s="242" t="s">
        <v>12029</v>
      </c>
      <c r="B3113" s="240" t="s">
        <v>5208</v>
      </c>
      <c r="C3113" s="240" t="s">
        <v>3810</v>
      </c>
      <c r="D3113" s="240" t="s">
        <v>12030</v>
      </c>
      <c r="E3113" s="239" t="str">
        <f t="shared" si="48"/>
        <v>55</v>
      </c>
      <c r="F3113" s="240" t="s">
        <v>7018</v>
      </c>
    </row>
    <row r="3114" spans="1:6" x14ac:dyDescent="0.25">
      <c r="A3114" s="242" t="s">
        <v>12031</v>
      </c>
      <c r="B3114" s="239" t="s">
        <v>5228</v>
      </c>
      <c r="C3114" s="239" t="s">
        <v>3810</v>
      </c>
      <c r="D3114" s="239" t="s">
        <v>12032</v>
      </c>
      <c r="E3114" s="239" t="str">
        <f t="shared" si="48"/>
        <v>55</v>
      </c>
      <c r="F3114" s="239" t="s">
        <v>7018</v>
      </c>
    </row>
    <row r="3115" spans="1:6" x14ac:dyDescent="0.25">
      <c r="A3115" s="242" t="s">
        <v>12033</v>
      </c>
      <c r="B3115" s="240" t="s">
        <v>5242</v>
      </c>
      <c r="C3115" s="240" t="s">
        <v>3810</v>
      </c>
      <c r="D3115" s="240" t="s">
        <v>12034</v>
      </c>
      <c r="E3115" s="239" t="str">
        <f t="shared" si="48"/>
        <v>55</v>
      </c>
      <c r="F3115" s="240" t="s">
        <v>7018</v>
      </c>
    </row>
    <row r="3116" spans="1:6" x14ac:dyDescent="0.25">
      <c r="A3116" s="242" t="s">
        <v>12035</v>
      </c>
      <c r="B3116" s="239" t="s">
        <v>5253</v>
      </c>
      <c r="C3116" s="239" t="s">
        <v>3810</v>
      </c>
      <c r="D3116" s="239" t="s">
        <v>12036</v>
      </c>
      <c r="E3116" s="239" t="str">
        <f t="shared" si="48"/>
        <v>55</v>
      </c>
      <c r="F3116" s="239" t="s">
        <v>7018</v>
      </c>
    </row>
    <row r="3117" spans="1:6" x14ac:dyDescent="0.25">
      <c r="A3117" s="242" t="s">
        <v>12037</v>
      </c>
      <c r="B3117" s="240" t="s">
        <v>5267</v>
      </c>
      <c r="C3117" s="240" t="s">
        <v>3810</v>
      </c>
      <c r="D3117" s="240" t="s">
        <v>12038</v>
      </c>
      <c r="E3117" s="239" t="str">
        <f t="shared" si="48"/>
        <v>55</v>
      </c>
      <c r="F3117" s="240" t="s">
        <v>7018</v>
      </c>
    </row>
    <row r="3118" spans="1:6" x14ac:dyDescent="0.25">
      <c r="A3118" s="242" t="s">
        <v>12039</v>
      </c>
      <c r="B3118" s="239" t="s">
        <v>5281</v>
      </c>
      <c r="C3118" s="239" t="s">
        <v>3810</v>
      </c>
      <c r="D3118" s="239" t="s">
        <v>12040</v>
      </c>
      <c r="E3118" s="239" t="str">
        <f t="shared" si="48"/>
        <v>55</v>
      </c>
      <c r="F3118" s="239" t="s">
        <v>7018</v>
      </c>
    </row>
    <row r="3119" spans="1:6" x14ac:dyDescent="0.25">
      <c r="A3119" s="242" t="s">
        <v>12041</v>
      </c>
      <c r="B3119" s="240" t="s">
        <v>5295</v>
      </c>
      <c r="C3119" s="240" t="s">
        <v>3810</v>
      </c>
      <c r="D3119" s="240" t="s">
        <v>12042</v>
      </c>
      <c r="E3119" s="239" t="str">
        <f t="shared" si="48"/>
        <v>55</v>
      </c>
      <c r="F3119" s="240" t="s">
        <v>7018</v>
      </c>
    </row>
    <row r="3120" spans="1:6" x14ac:dyDescent="0.25">
      <c r="A3120" s="242" t="s">
        <v>12043</v>
      </c>
      <c r="B3120" s="239" t="s">
        <v>5056</v>
      </c>
      <c r="C3120" s="239" t="s">
        <v>3810</v>
      </c>
      <c r="D3120" s="239" t="s">
        <v>12044</v>
      </c>
      <c r="E3120" s="239" t="str">
        <f t="shared" si="48"/>
        <v>55</v>
      </c>
      <c r="F3120" s="239" t="s">
        <v>7018</v>
      </c>
    </row>
    <row r="3121" spans="1:6" x14ac:dyDescent="0.25">
      <c r="A3121" s="242" t="s">
        <v>12045</v>
      </c>
      <c r="B3121" s="240" t="s">
        <v>5324</v>
      </c>
      <c r="C3121" s="240" t="s">
        <v>3810</v>
      </c>
      <c r="D3121" s="240" t="s">
        <v>12046</v>
      </c>
      <c r="E3121" s="239" t="str">
        <f t="shared" si="48"/>
        <v>55</v>
      </c>
      <c r="F3121" s="240" t="s">
        <v>7018</v>
      </c>
    </row>
    <row r="3122" spans="1:6" x14ac:dyDescent="0.25">
      <c r="A3122" s="242" t="s">
        <v>12047</v>
      </c>
      <c r="B3122" s="239" t="s">
        <v>5341</v>
      </c>
      <c r="C3122" s="239" t="s">
        <v>3810</v>
      </c>
      <c r="D3122" s="239" t="s">
        <v>12048</v>
      </c>
      <c r="E3122" s="239" t="str">
        <f t="shared" si="48"/>
        <v>55</v>
      </c>
      <c r="F3122" s="239" t="s">
        <v>7018</v>
      </c>
    </row>
    <row r="3123" spans="1:6" x14ac:dyDescent="0.25">
      <c r="A3123" s="242" t="s">
        <v>12049</v>
      </c>
      <c r="B3123" s="240" t="s">
        <v>5357</v>
      </c>
      <c r="C3123" s="240" t="s">
        <v>3810</v>
      </c>
      <c r="D3123" s="240" t="s">
        <v>12050</v>
      </c>
      <c r="E3123" s="239" t="str">
        <f t="shared" si="48"/>
        <v>55</v>
      </c>
      <c r="F3123" s="240" t="s">
        <v>7018</v>
      </c>
    </row>
    <row r="3124" spans="1:6" x14ac:dyDescent="0.25">
      <c r="A3124" s="242" t="s">
        <v>12051</v>
      </c>
      <c r="B3124" s="239" t="s">
        <v>5355</v>
      </c>
      <c r="C3124" s="239" t="s">
        <v>3810</v>
      </c>
      <c r="D3124" s="239" t="s">
        <v>12052</v>
      </c>
      <c r="E3124" s="239" t="str">
        <f t="shared" si="48"/>
        <v>55</v>
      </c>
      <c r="F3124" s="239" t="s">
        <v>7018</v>
      </c>
    </row>
    <row r="3125" spans="1:6" x14ac:dyDescent="0.25">
      <c r="A3125" s="242" t="s">
        <v>12053</v>
      </c>
      <c r="B3125" s="240" t="s">
        <v>5386</v>
      </c>
      <c r="C3125" s="240" t="s">
        <v>3810</v>
      </c>
      <c r="D3125" s="240" t="s">
        <v>12054</v>
      </c>
      <c r="E3125" s="239" t="str">
        <f t="shared" si="48"/>
        <v>55</v>
      </c>
      <c r="F3125" s="240" t="s">
        <v>7018</v>
      </c>
    </row>
    <row r="3126" spans="1:6" x14ac:dyDescent="0.25">
      <c r="A3126" s="242" t="s">
        <v>12055</v>
      </c>
      <c r="B3126" s="239" t="s">
        <v>4021</v>
      </c>
      <c r="C3126" s="239" t="s">
        <v>3810</v>
      </c>
      <c r="D3126" s="239" t="s">
        <v>12056</v>
      </c>
      <c r="E3126" s="239" t="str">
        <f t="shared" si="48"/>
        <v>55</v>
      </c>
      <c r="F3126" s="239" t="s">
        <v>7018</v>
      </c>
    </row>
    <row r="3127" spans="1:6" x14ac:dyDescent="0.25">
      <c r="A3127" s="242" t="s">
        <v>12057</v>
      </c>
      <c r="B3127" s="240" t="s">
        <v>5410</v>
      </c>
      <c r="C3127" s="240" t="s">
        <v>3810</v>
      </c>
      <c r="D3127" s="240" t="s">
        <v>12058</v>
      </c>
      <c r="E3127" s="239" t="str">
        <f t="shared" si="48"/>
        <v>55</v>
      </c>
      <c r="F3127" s="240" t="s">
        <v>7018</v>
      </c>
    </row>
    <row r="3128" spans="1:6" x14ac:dyDescent="0.25">
      <c r="A3128" s="242" t="s">
        <v>12059</v>
      </c>
      <c r="B3128" s="239" t="s">
        <v>5421</v>
      </c>
      <c r="C3128" s="239" t="s">
        <v>3810</v>
      </c>
      <c r="D3128" s="239" t="s">
        <v>12060</v>
      </c>
      <c r="E3128" s="239" t="str">
        <f t="shared" si="48"/>
        <v>55</v>
      </c>
      <c r="F3128" s="239" t="s">
        <v>7018</v>
      </c>
    </row>
    <row r="3129" spans="1:6" x14ac:dyDescent="0.25">
      <c r="A3129" s="242" t="s">
        <v>12061</v>
      </c>
      <c r="B3129" s="240" t="s">
        <v>5430</v>
      </c>
      <c r="C3129" s="240" t="s">
        <v>3810</v>
      </c>
      <c r="D3129" s="240" t="s">
        <v>12062</v>
      </c>
      <c r="E3129" s="239" t="str">
        <f t="shared" si="48"/>
        <v>55</v>
      </c>
      <c r="F3129" s="240" t="s">
        <v>7018</v>
      </c>
    </row>
    <row r="3130" spans="1:6" x14ac:dyDescent="0.25">
      <c r="A3130" s="242" t="s">
        <v>12063</v>
      </c>
      <c r="B3130" s="239" t="s">
        <v>5445</v>
      </c>
      <c r="C3130" s="239" t="s">
        <v>3810</v>
      </c>
      <c r="D3130" s="239" t="s">
        <v>12064</v>
      </c>
      <c r="E3130" s="239" t="str">
        <f t="shared" si="48"/>
        <v>55</v>
      </c>
      <c r="F3130" s="239" t="s">
        <v>7018</v>
      </c>
    </row>
    <row r="3131" spans="1:6" x14ac:dyDescent="0.25">
      <c r="A3131" s="242" t="s">
        <v>12065</v>
      </c>
      <c r="B3131" s="240" t="s">
        <v>5207</v>
      </c>
      <c r="C3131" s="240" t="s">
        <v>3810</v>
      </c>
      <c r="D3131" s="240" t="s">
        <v>12066</v>
      </c>
      <c r="E3131" s="239" t="str">
        <f t="shared" si="48"/>
        <v>55</v>
      </c>
      <c r="F3131" s="240" t="s">
        <v>7018</v>
      </c>
    </row>
    <row r="3132" spans="1:6" x14ac:dyDescent="0.25">
      <c r="A3132" s="242" t="s">
        <v>12067</v>
      </c>
      <c r="B3132" s="239" t="s">
        <v>3843</v>
      </c>
      <c r="C3132" s="239" t="s">
        <v>3815</v>
      </c>
      <c r="D3132" s="239" t="s">
        <v>12068</v>
      </c>
      <c r="E3132" s="239" t="str">
        <f t="shared" si="48"/>
        <v>56</v>
      </c>
      <c r="F3132" s="239" t="s">
        <v>6296</v>
      </c>
    </row>
    <row r="3133" spans="1:6" x14ac:dyDescent="0.25">
      <c r="A3133" s="242" t="s">
        <v>12069</v>
      </c>
      <c r="B3133" s="240" t="s">
        <v>3877</v>
      </c>
      <c r="C3133" s="240" t="s">
        <v>3815</v>
      </c>
      <c r="D3133" s="240" t="s">
        <v>12070</v>
      </c>
      <c r="E3133" s="239" t="str">
        <f t="shared" si="48"/>
        <v>56</v>
      </c>
      <c r="F3133" s="240" t="s">
        <v>6296</v>
      </c>
    </row>
    <row r="3134" spans="1:6" x14ac:dyDescent="0.25">
      <c r="A3134" s="242" t="s">
        <v>12071</v>
      </c>
      <c r="B3134" s="239" t="s">
        <v>3942</v>
      </c>
      <c r="C3134" s="239" t="s">
        <v>3815</v>
      </c>
      <c r="D3134" s="239" t="s">
        <v>12072</v>
      </c>
      <c r="E3134" s="239" t="str">
        <f t="shared" si="48"/>
        <v>56</v>
      </c>
      <c r="F3134" s="239" t="s">
        <v>6296</v>
      </c>
    </row>
    <row r="3135" spans="1:6" x14ac:dyDescent="0.25">
      <c r="A3135" s="242" t="s">
        <v>12073</v>
      </c>
      <c r="B3135" s="240" t="s">
        <v>3982</v>
      </c>
      <c r="C3135" s="240" t="s">
        <v>3815</v>
      </c>
      <c r="D3135" s="240" t="s">
        <v>12074</v>
      </c>
      <c r="E3135" s="239" t="str">
        <f t="shared" si="48"/>
        <v>56</v>
      </c>
      <c r="F3135" s="240" t="s">
        <v>6296</v>
      </c>
    </row>
    <row r="3136" spans="1:6" x14ac:dyDescent="0.25">
      <c r="A3136" s="242" t="s">
        <v>12075</v>
      </c>
      <c r="B3136" s="239" t="s">
        <v>4029</v>
      </c>
      <c r="C3136" s="239" t="s">
        <v>3815</v>
      </c>
      <c r="D3136" s="239" t="s">
        <v>12076</v>
      </c>
      <c r="E3136" s="239" t="str">
        <f t="shared" si="48"/>
        <v>56</v>
      </c>
      <c r="F3136" s="239" t="s">
        <v>6296</v>
      </c>
    </row>
    <row r="3137" spans="1:6" x14ac:dyDescent="0.25">
      <c r="A3137" s="242" t="s">
        <v>12077</v>
      </c>
      <c r="B3137" s="240" t="s">
        <v>4064</v>
      </c>
      <c r="C3137" s="240" t="s">
        <v>3815</v>
      </c>
      <c r="D3137" s="240" t="s">
        <v>12078</v>
      </c>
      <c r="E3137" s="239" t="str">
        <f t="shared" si="48"/>
        <v>56</v>
      </c>
      <c r="F3137" s="240" t="s">
        <v>6296</v>
      </c>
    </row>
    <row r="3138" spans="1:6" x14ac:dyDescent="0.25">
      <c r="A3138" s="242" t="s">
        <v>12079</v>
      </c>
      <c r="B3138" s="239" t="s">
        <v>4100</v>
      </c>
      <c r="C3138" s="239" t="s">
        <v>3815</v>
      </c>
      <c r="D3138" s="239" t="s">
        <v>12080</v>
      </c>
      <c r="E3138" s="239" t="str">
        <f t="shared" si="48"/>
        <v>56</v>
      </c>
      <c r="F3138" s="239" t="s">
        <v>6296</v>
      </c>
    </row>
    <row r="3139" spans="1:6" x14ac:dyDescent="0.25">
      <c r="A3139" s="242" t="s">
        <v>12081</v>
      </c>
      <c r="B3139" s="240" t="s">
        <v>4132</v>
      </c>
      <c r="C3139" s="240" t="s">
        <v>3815</v>
      </c>
      <c r="D3139" s="240" t="s">
        <v>12082</v>
      </c>
      <c r="E3139" s="239" t="str">
        <f t="shared" si="48"/>
        <v>56</v>
      </c>
      <c r="F3139" s="240" t="s">
        <v>6296</v>
      </c>
    </row>
    <row r="3140" spans="1:6" x14ac:dyDescent="0.25">
      <c r="A3140" s="242" t="s">
        <v>12083</v>
      </c>
      <c r="B3140" s="239" t="s">
        <v>4168</v>
      </c>
      <c r="C3140" s="239" t="s">
        <v>3815</v>
      </c>
      <c r="D3140" s="239" t="s">
        <v>12084</v>
      </c>
      <c r="E3140" s="239" t="str">
        <f t="shared" si="48"/>
        <v>56</v>
      </c>
      <c r="F3140" s="239" t="s">
        <v>6296</v>
      </c>
    </row>
    <row r="3141" spans="1:6" x14ac:dyDescent="0.25">
      <c r="A3141" s="242" t="s">
        <v>12085</v>
      </c>
      <c r="B3141" s="240" t="s">
        <v>4201</v>
      </c>
      <c r="C3141" s="240" t="s">
        <v>3815</v>
      </c>
      <c r="D3141" s="240" t="s">
        <v>12086</v>
      </c>
      <c r="E3141" s="239" t="str">
        <f t="shared" si="48"/>
        <v>56</v>
      </c>
      <c r="F3141" s="240" t="s">
        <v>6296</v>
      </c>
    </row>
    <row r="3142" spans="1:6" x14ac:dyDescent="0.25">
      <c r="A3142" s="242" t="s">
        <v>12087</v>
      </c>
      <c r="B3142" s="239" t="s">
        <v>4235</v>
      </c>
      <c r="C3142" s="239" t="s">
        <v>3815</v>
      </c>
      <c r="D3142" s="239" t="s">
        <v>12088</v>
      </c>
      <c r="E3142" s="239" t="str">
        <f t="shared" si="48"/>
        <v>56</v>
      </c>
      <c r="F3142" s="239" t="s">
        <v>6296</v>
      </c>
    </row>
    <row r="3143" spans="1:6" x14ac:dyDescent="0.25">
      <c r="A3143" s="242" t="s">
        <v>12089</v>
      </c>
      <c r="B3143" s="240" t="s">
        <v>4111</v>
      </c>
      <c r="C3143" s="240" t="s">
        <v>3815</v>
      </c>
      <c r="D3143" s="240" t="s">
        <v>12090</v>
      </c>
      <c r="E3143" s="239" t="str">
        <f t="shared" si="48"/>
        <v>56</v>
      </c>
      <c r="F3143" s="240" t="s">
        <v>6296</v>
      </c>
    </row>
    <row r="3144" spans="1:6" x14ac:dyDescent="0.25">
      <c r="A3144" s="242" t="s">
        <v>12091</v>
      </c>
      <c r="B3144" s="239" t="s">
        <v>4293</v>
      </c>
      <c r="C3144" s="239" t="s">
        <v>3815</v>
      </c>
      <c r="D3144" s="239" t="s">
        <v>12092</v>
      </c>
      <c r="E3144" s="239" t="str">
        <f t="shared" si="48"/>
        <v>56</v>
      </c>
      <c r="F3144" s="239" t="s">
        <v>6296</v>
      </c>
    </row>
    <row r="3145" spans="1:6" x14ac:dyDescent="0.25">
      <c r="A3145" s="242" t="s">
        <v>12093</v>
      </c>
      <c r="B3145" s="240" t="s">
        <v>4324</v>
      </c>
      <c r="C3145" s="240" t="s">
        <v>3815</v>
      </c>
      <c r="D3145" s="240" t="s">
        <v>12094</v>
      </c>
      <c r="E3145" s="239" t="str">
        <f t="shared" si="48"/>
        <v>56</v>
      </c>
      <c r="F3145" s="240" t="s">
        <v>6296</v>
      </c>
    </row>
    <row r="3146" spans="1:6" x14ac:dyDescent="0.25">
      <c r="A3146" s="242" t="s">
        <v>12095</v>
      </c>
      <c r="B3146" s="239" t="s">
        <v>4358</v>
      </c>
      <c r="C3146" s="239" t="s">
        <v>3815</v>
      </c>
      <c r="D3146" s="239" t="s">
        <v>12096</v>
      </c>
      <c r="E3146" s="239" t="str">
        <f t="shared" si="48"/>
        <v>56</v>
      </c>
      <c r="F3146" s="239" t="s">
        <v>6296</v>
      </c>
    </row>
    <row r="3147" spans="1:6" x14ac:dyDescent="0.25">
      <c r="A3147" s="242" t="s">
        <v>12097</v>
      </c>
      <c r="B3147" s="240" t="s">
        <v>4393</v>
      </c>
      <c r="C3147" s="240" t="s">
        <v>3815</v>
      </c>
      <c r="D3147" s="240" t="s">
        <v>12098</v>
      </c>
      <c r="E3147" s="239" t="str">
        <f t="shared" si="48"/>
        <v>56</v>
      </c>
      <c r="F3147" s="240" t="s">
        <v>6296</v>
      </c>
    </row>
    <row r="3148" spans="1:6" x14ac:dyDescent="0.25">
      <c r="A3148" s="242" t="s">
        <v>12099</v>
      </c>
      <c r="B3148" s="239" t="s">
        <v>4420</v>
      </c>
      <c r="C3148" s="239" t="s">
        <v>3815</v>
      </c>
      <c r="D3148" s="239" t="s">
        <v>12100</v>
      </c>
      <c r="E3148" s="239" t="str">
        <f t="shared" ref="E3148:E3211" si="49">LEFT(A3148, 2)</f>
        <v>56</v>
      </c>
      <c r="F3148" s="239" t="s">
        <v>6296</v>
      </c>
    </row>
    <row r="3149" spans="1:6" x14ac:dyDescent="0.25">
      <c r="A3149" s="242" t="s">
        <v>12101</v>
      </c>
      <c r="B3149" s="240" t="s">
        <v>4448</v>
      </c>
      <c r="C3149" s="240" t="s">
        <v>3815</v>
      </c>
      <c r="D3149" s="240" t="s">
        <v>12102</v>
      </c>
      <c r="E3149" s="239" t="str">
        <f t="shared" si="49"/>
        <v>56</v>
      </c>
      <c r="F3149" s="240" t="s">
        <v>6296</v>
      </c>
    </row>
    <row r="3150" spans="1:6" x14ac:dyDescent="0.25">
      <c r="A3150" s="242" t="s">
        <v>12103</v>
      </c>
      <c r="B3150" s="239" t="s">
        <v>4471</v>
      </c>
      <c r="C3150" s="239" t="s">
        <v>3815</v>
      </c>
      <c r="D3150" s="239" t="s">
        <v>12104</v>
      </c>
      <c r="E3150" s="239" t="str">
        <f t="shared" si="49"/>
        <v>56</v>
      </c>
      <c r="F3150" s="239" t="s">
        <v>6296</v>
      </c>
    </row>
    <row r="3151" spans="1:6" x14ac:dyDescent="0.25">
      <c r="A3151" s="242" t="s">
        <v>12105</v>
      </c>
      <c r="B3151" s="240" t="s">
        <v>4499</v>
      </c>
      <c r="C3151" s="240" t="s">
        <v>3815</v>
      </c>
      <c r="D3151" s="240" t="s">
        <v>12106</v>
      </c>
      <c r="E3151" s="239" t="str">
        <f t="shared" si="49"/>
        <v>56</v>
      </c>
      <c r="F3151" s="240" t="s">
        <v>6296</v>
      </c>
    </row>
    <row r="3152" spans="1:6" x14ac:dyDescent="0.25">
      <c r="A3152" s="242" t="s">
        <v>12107</v>
      </c>
      <c r="B3152" s="239" t="s">
        <v>4521</v>
      </c>
      <c r="C3152" s="239" t="s">
        <v>3815</v>
      </c>
      <c r="D3152" s="239" t="s">
        <v>12108</v>
      </c>
      <c r="E3152" s="239" t="str">
        <f t="shared" si="49"/>
        <v>56</v>
      </c>
      <c r="F3152" s="239" t="s">
        <v>6296</v>
      </c>
    </row>
    <row r="3153" spans="1:6" x14ac:dyDescent="0.25">
      <c r="A3153" s="242" t="s">
        <v>12109</v>
      </c>
      <c r="B3153" s="240" t="s">
        <v>4547</v>
      </c>
      <c r="C3153" s="240" t="s">
        <v>3815</v>
      </c>
      <c r="D3153" s="240" t="s">
        <v>12110</v>
      </c>
      <c r="E3153" s="239" t="str">
        <f t="shared" si="49"/>
        <v>56</v>
      </c>
      <c r="F3153" s="240" t="s">
        <v>6296</v>
      </c>
    </row>
    <row r="3154" spans="1:6" x14ac:dyDescent="0.25">
      <c r="A3154" s="242" t="s">
        <v>12111</v>
      </c>
      <c r="B3154" s="239" t="s">
        <v>4575</v>
      </c>
      <c r="C3154" s="239" t="s">
        <v>3815</v>
      </c>
      <c r="D3154" s="239" t="s">
        <v>12112</v>
      </c>
      <c r="E3154" s="239" t="str">
        <f t="shared" si="49"/>
        <v>56</v>
      </c>
      <c r="F3154" s="239" t="s">
        <v>6296</v>
      </c>
    </row>
    <row r="3155" spans="1:6" x14ac:dyDescent="0.25">
      <c r="A3155" s="242" t="s">
        <v>12113</v>
      </c>
      <c r="B3155" s="240" t="s">
        <v>3854</v>
      </c>
      <c r="C3155" s="240" t="s">
        <v>3599</v>
      </c>
      <c r="D3155" s="240" t="s">
        <v>12114</v>
      </c>
      <c r="E3155" s="239" t="str">
        <f t="shared" si="49"/>
        <v>60</v>
      </c>
      <c r="F3155" s="240" t="s">
        <v>5998</v>
      </c>
    </row>
    <row r="3156" spans="1:6" x14ac:dyDescent="0.25">
      <c r="A3156" s="242" t="s">
        <v>12115</v>
      </c>
      <c r="B3156" s="239" t="s">
        <v>3897</v>
      </c>
      <c r="C3156" s="239" t="s">
        <v>3599</v>
      </c>
      <c r="D3156" s="239" t="s">
        <v>12116</v>
      </c>
      <c r="E3156" s="239" t="str">
        <f t="shared" si="49"/>
        <v>60</v>
      </c>
      <c r="F3156" s="239" t="s">
        <v>5998</v>
      </c>
    </row>
    <row r="3157" spans="1:6" x14ac:dyDescent="0.25">
      <c r="A3157" s="242" t="s">
        <v>12117</v>
      </c>
      <c r="B3157" s="240" t="s">
        <v>3943</v>
      </c>
      <c r="C3157" s="240" t="s">
        <v>3599</v>
      </c>
      <c r="D3157" s="240" t="s">
        <v>12118</v>
      </c>
      <c r="E3157" s="239" t="str">
        <f t="shared" si="49"/>
        <v>60</v>
      </c>
      <c r="F3157" s="240" t="s">
        <v>5998</v>
      </c>
    </row>
    <row r="3158" spans="1:6" x14ac:dyDescent="0.25">
      <c r="A3158" s="242" t="s">
        <v>12119</v>
      </c>
      <c r="B3158" s="239" t="s">
        <v>3988</v>
      </c>
      <c r="C3158" s="239" t="s">
        <v>3599</v>
      </c>
      <c r="D3158" s="239" t="s">
        <v>12120</v>
      </c>
      <c r="E3158" s="239" t="str">
        <f t="shared" si="49"/>
        <v>60</v>
      </c>
      <c r="F3158" s="239" t="s">
        <v>5998</v>
      </c>
    </row>
    <row r="3159" spans="1:6" x14ac:dyDescent="0.25">
      <c r="A3159" s="242" t="s">
        <v>12121</v>
      </c>
      <c r="B3159" s="240" t="s">
        <v>4030</v>
      </c>
      <c r="C3159" s="240" t="s">
        <v>3599</v>
      </c>
      <c r="D3159" s="240" t="s">
        <v>12122</v>
      </c>
      <c r="E3159" s="239" t="str">
        <f t="shared" si="49"/>
        <v>60</v>
      </c>
      <c r="F3159" s="240" t="s">
        <v>5998</v>
      </c>
    </row>
    <row r="3160" spans="1:6" x14ac:dyDescent="0.25">
      <c r="A3160" s="242" t="s">
        <v>12123</v>
      </c>
      <c r="B3160" s="239" t="s">
        <v>3702</v>
      </c>
      <c r="C3160" s="239" t="s">
        <v>3703</v>
      </c>
      <c r="D3160" s="239" t="s">
        <v>12124</v>
      </c>
      <c r="E3160" s="239" t="str">
        <f t="shared" si="49"/>
        <v>66</v>
      </c>
      <c r="F3160" s="239" t="s">
        <v>5998</v>
      </c>
    </row>
    <row r="3161" spans="1:6" x14ac:dyDescent="0.25">
      <c r="A3161" s="242" t="s">
        <v>12125</v>
      </c>
      <c r="B3161" s="240" t="s">
        <v>3855</v>
      </c>
      <c r="C3161" s="240" t="s">
        <v>3750</v>
      </c>
      <c r="D3161" s="240" t="s">
        <v>12126</v>
      </c>
      <c r="E3161" s="239" t="str">
        <f t="shared" si="49"/>
        <v>69</v>
      </c>
      <c r="F3161" s="240" t="s">
        <v>5998</v>
      </c>
    </row>
    <row r="3162" spans="1:6" x14ac:dyDescent="0.25">
      <c r="A3162" s="242" t="s">
        <v>12127</v>
      </c>
      <c r="B3162" s="239" t="s">
        <v>3898</v>
      </c>
      <c r="C3162" s="239" t="s">
        <v>3750</v>
      </c>
      <c r="D3162" s="239" t="s">
        <v>12128</v>
      </c>
      <c r="E3162" s="239" t="str">
        <f t="shared" si="49"/>
        <v>69</v>
      </c>
      <c r="F3162" s="239" t="s">
        <v>5998</v>
      </c>
    </row>
    <row r="3163" spans="1:6" x14ac:dyDescent="0.25">
      <c r="A3163" s="242" t="s">
        <v>12129</v>
      </c>
      <c r="B3163" s="240" t="s">
        <v>3944</v>
      </c>
      <c r="C3163" s="240" t="s">
        <v>3750</v>
      </c>
      <c r="D3163" s="240" t="s">
        <v>12130</v>
      </c>
      <c r="E3163" s="239" t="str">
        <f t="shared" si="49"/>
        <v>69</v>
      </c>
      <c r="F3163" s="240" t="s">
        <v>5998</v>
      </c>
    </row>
    <row r="3164" spans="1:6" x14ac:dyDescent="0.25">
      <c r="A3164" s="242" t="s">
        <v>12131</v>
      </c>
      <c r="B3164" s="239" t="s">
        <v>3989</v>
      </c>
      <c r="C3164" s="239" t="s">
        <v>3750</v>
      </c>
      <c r="D3164" s="239" t="s">
        <v>12132</v>
      </c>
      <c r="E3164" s="239" t="str">
        <f t="shared" si="49"/>
        <v>69</v>
      </c>
      <c r="F3164" s="239" t="s">
        <v>5998</v>
      </c>
    </row>
    <row r="3165" spans="1:6" x14ac:dyDescent="0.25">
      <c r="A3165" s="242" t="s">
        <v>12133</v>
      </c>
      <c r="B3165" s="240" t="s">
        <v>3856</v>
      </c>
      <c r="C3165" s="240" t="s">
        <v>3784</v>
      </c>
      <c r="D3165" s="240" t="s">
        <v>12134</v>
      </c>
      <c r="E3165" s="239" t="str">
        <f t="shared" si="49"/>
        <v>72</v>
      </c>
      <c r="F3165" s="240" t="s">
        <v>9378</v>
      </c>
    </row>
    <row r="3166" spans="1:6" x14ac:dyDescent="0.25">
      <c r="A3166" s="242" t="s">
        <v>12135</v>
      </c>
      <c r="B3166" s="239" t="s">
        <v>3899</v>
      </c>
      <c r="C3166" s="239" t="s">
        <v>3784</v>
      </c>
      <c r="D3166" s="239" t="s">
        <v>12136</v>
      </c>
      <c r="E3166" s="239" t="str">
        <f t="shared" si="49"/>
        <v>72</v>
      </c>
      <c r="F3166" s="239" t="s">
        <v>9378</v>
      </c>
    </row>
    <row r="3167" spans="1:6" x14ac:dyDescent="0.25">
      <c r="A3167" s="242" t="s">
        <v>12137</v>
      </c>
      <c r="B3167" s="240" t="s">
        <v>3945</v>
      </c>
      <c r="C3167" s="240" t="s">
        <v>3784</v>
      </c>
      <c r="D3167" s="240" t="s">
        <v>12138</v>
      </c>
      <c r="E3167" s="239" t="str">
        <f t="shared" si="49"/>
        <v>72</v>
      </c>
      <c r="F3167" s="240" t="s">
        <v>9378</v>
      </c>
    </row>
    <row r="3168" spans="1:6" x14ac:dyDescent="0.25">
      <c r="A3168" s="242" t="s">
        <v>12139</v>
      </c>
      <c r="B3168" s="239" t="s">
        <v>3990</v>
      </c>
      <c r="C3168" s="239" t="s">
        <v>3784</v>
      </c>
      <c r="D3168" s="239" t="s">
        <v>12140</v>
      </c>
      <c r="E3168" s="239" t="str">
        <f t="shared" si="49"/>
        <v>72</v>
      </c>
      <c r="F3168" s="239" t="s">
        <v>9378</v>
      </c>
    </row>
    <row r="3169" spans="1:6" x14ac:dyDescent="0.25">
      <c r="A3169" s="242" t="s">
        <v>12141</v>
      </c>
      <c r="B3169" s="240" t="s">
        <v>4031</v>
      </c>
      <c r="C3169" s="240" t="s">
        <v>3784</v>
      </c>
      <c r="D3169" s="240" t="s">
        <v>12142</v>
      </c>
      <c r="E3169" s="239" t="str">
        <f t="shared" si="49"/>
        <v>72</v>
      </c>
      <c r="F3169" s="240" t="s">
        <v>9378</v>
      </c>
    </row>
    <row r="3170" spans="1:6" x14ac:dyDescent="0.25">
      <c r="A3170" s="242" t="s">
        <v>12143</v>
      </c>
      <c r="B3170" s="239" t="s">
        <v>4065</v>
      </c>
      <c r="C3170" s="239" t="s">
        <v>3784</v>
      </c>
      <c r="D3170" s="239" t="s">
        <v>12144</v>
      </c>
      <c r="E3170" s="239" t="str">
        <f t="shared" si="49"/>
        <v>72</v>
      </c>
      <c r="F3170" s="239" t="s">
        <v>9378</v>
      </c>
    </row>
    <row r="3171" spans="1:6" x14ac:dyDescent="0.25">
      <c r="A3171" s="242" t="s">
        <v>12145</v>
      </c>
      <c r="B3171" s="240" t="s">
        <v>4101</v>
      </c>
      <c r="C3171" s="240" t="s">
        <v>3784</v>
      </c>
      <c r="D3171" s="240" t="s">
        <v>12146</v>
      </c>
      <c r="E3171" s="239" t="str">
        <f t="shared" si="49"/>
        <v>72</v>
      </c>
      <c r="F3171" s="240" t="s">
        <v>9378</v>
      </c>
    </row>
    <row r="3172" spans="1:6" x14ac:dyDescent="0.25">
      <c r="A3172" s="242" t="s">
        <v>12147</v>
      </c>
      <c r="B3172" s="239" t="s">
        <v>4133</v>
      </c>
      <c r="C3172" s="239" t="s">
        <v>3784</v>
      </c>
      <c r="D3172" s="239" t="s">
        <v>12148</v>
      </c>
      <c r="E3172" s="239" t="str">
        <f t="shared" si="49"/>
        <v>72</v>
      </c>
      <c r="F3172" s="239" t="s">
        <v>9378</v>
      </c>
    </row>
    <row r="3173" spans="1:6" x14ac:dyDescent="0.25">
      <c r="A3173" s="242" t="s">
        <v>12149</v>
      </c>
      <c r="B3173" s="240" t="s">
        <v>4169</v>
      </c>
      <c r="C3173" s="240" t="s">
        <v>3784</v>
      </c>
      <c r="D3173" s="240" t="s">
        <v>12150</v>
      </c>
      <c r="E3173" s="239" t="str">
        <f t="shared" si="49"/>
        <v>72</v>
      </c>
      <c r="F3173" s="240" t="s">
        <v>9378</v>
      </c>
    </row>
    <row r="3174" spans="1:6" x14ac:dyDescent="0.25">
      <c r="A3174" s="242" t="s">
        <v>12151</v>
      </c>
      <c r="B3174" s="239" t="s">
        <v>4202</v>
      </c>
      <c r="C3174" s="239" t="s">
        <v>3784</v>
      </c>
      <c r="D3174" s="239" t="s">
        <v>12152</v>
      </c>
      <c r="E3174" s="239" t="str">
        <f t="shared" si="49"/>
        <v>72</v>
      </c>
      <c r="F3174" s="239" t="s">
        <v>9378</v>
      </c>
    </row>
    <row r="3175" spans="1:6" x14ac:dyDescent="0.25">
      <c r="A3175" s="242" t="s">
        <v>12153</v>
      </c>
      <c r="B3175" s="240" t="s">
        <v>4236</v>
      </c>
      <c r="C3175" s="240" t="s">
        <v>3784</v>
      </c>
      <c r="D3175" s="240" t="s">
        <v>12154</v>
      </c>
      <c r="E3175" s="239" t="str">
        <f t="shared" si="49"/>
        <v>72</v>
      </c>
      <c r="F3175" s="240" t="s">
        <v>9378</v>
      </c>
    </row>
    <row r="3176" spans="1:6" x14ac:dyDescent="0.25">
      <c r="A3176" s="242" t="s">
        <v>12155</v>
      </c>
      <c r="B3176" s="239" t="s">
        <v>4261</v>
      </c>
      <c r="C3176" s="239" t="s">
        <v>3784</v>
      </c>
      <c r="D3176" s="239" t="s">
        <v>12156</v>
      </c>
      <c r="E3176" s="239" t="str">
        <f t="shared" si="49"/>
        <v>72</v>
      </c>
      <c r="F3176" s="239" t="s">
        <v>9378</v>
      </c>
    </row>
    <row r="3177" spans="1:6" x14ac:dyDescent="0.25">
      <c r="A3177" s="242" t="s">
        <v>12157</v>
      </c>
      <c r="B3177" s="240" t="s">
        <v>4294</v>
      </c>
      <c r="C3177" s="240" t="s">
        <v>3784</v>
      </c>
      <c r="D3177" s="240" t="s">
        <v>12158</v>
      </c>
      <c r="E3177" s="239" t="str">
        <f t="shared" si="49"/>
        <v>72</v>
      </c>
      <c r="F3177" s="240" t="s">
        <v>9378</v>
      </c>
    </row>
    <row r="3178" spans="1:6" x14ac:dyDescent="0.25">
      <c r="A3178" s="242" t="s">
        <v>12159</v>
      </c>
      <c r="B3178" s="239" t="s">
        <v>4325</v>
      </c>
      <c r="C3178" s="239" t="s">
        <v>3784</v>
      </c>
      <c r="D3178" s="239" t="s">
        <v>12160</v>
      </c>
      <c r="E3178" s="239" t="str">
        <f t="shared" si="49"/>
        <v>72</v>
      </c>
      <c r="F3178" s="239" t="s">
        <v>9378</v>
      </c>
    </row>
    <row r="3179" spans="1:6" x14ac:dyDescent="0.25">
      <c r="A3179" s="242" t="s">
        <v>12161</v>
      </c>
      <c r="B3179" s="240" t="s">
        <v>4359</v>
      </c>
      <c r="C3179" s="240" t="s">
        <v>3784</v>
      </c>
      <c r="D3179" s="240" t="s">
        <v>12162</v>
      </c>
      <c r="E3179" s="239" t="str">
        <f t="shared" si="49"/>
        <v>72</v>
      </c>
      <c r="F3179" s="240" t="s">
        <v>9378</v>
      </c>
    </row>
    <row r="3180" spans="1:6" x14ac:dyDescent="0.25">
      <c r="A3180" s="242" t="s">
        <v>12163</v>
      </c>
      <c r="B3180" s="239" t="s">
        <v>4394</v>
      </c>
      <c r="C3180" s="239" t="s">
        <v>3784</v>
      </c>
      <c r="D3180" s="239" t="s">
        <v>12164</v>
      </c>
      <c r="E3180" s="239" t="str">
        <f t="shared" si="49"/>
        <v>72</v>
      </c>
      <c r="F3180" s="239" t="s">
        <v>9378</v>
      </c>
    </row>
    <row r="3181" spans="1:6" x14ac:dyDescent="0.25">
      <c r="A3181" s="242" t="s">
        <v>12165</v>
      </c>
      <c r="B3181" s="240" t="s">
        <v>4421</v>
      </c>
      <c r="C3181" s="240" t="s">
        <v>3784</v>
      </c>
      <c r="D3181" s="240" t="s">
        <v>12166</v>
      </c>
      <c r="E3181" s="239" t="str">
        <f t="shared" si="49"/>
        <v>72</v>
      </c>
      <c r="F3181" s="240" t="s">
        <v>9378</v>
      </c>
    </row>
    <row r="3182" spans="1:6" x14ac:dyDescent="0.25">
      <c r="A3182" s="242" t="s">
        <v>12167</v>
      </c>
      <c r="B3182" s="239" t="s">
        <v>4449</v>
      </c>
      <c r="C3182" s="239" t="s">
        <v>3784</v>
      </c>
      <c r="D3182" s="239" t="s">
        <v>12168</v>
      </c>
      <c r="E3182" s="239" t="str">
        <f t="shared" si="49"/>
        <v>72</v>
      </c>
      <c r="F3182" s="239" t="s">
        <v>9378</v>
      </c>
    </row>
    <row r="3183" spans="1:6" x14ac:dyDescent="0.25">
      <c r="A3183" s="242" t="s">
        <v>12169</v>
      </c>
      <c r="B3183" s="240" t="s">
        <v>4472</v>
      </c>
      <c r="C3183" s="240" t="s">
        <v>3784</v>
      </c>
      <c r="D3183" s="240" t="s">
        <v>12170</v>
      </c>
      <c r="E3183" s="239" t="str">
        <f t="shared" si="49"/>
        <v>72</v>
      </c>
      <c r="F3183" s="240" t="s">
        <v>9378</v>
      </c>
    </row>
    <row r="3184" spans="1:6" x14ac:dyDescent="0.25">
      <c r="A3184" s="242" t="s">
        <v>12171</v>
      </c>
      <c r="B3184" s="239" t="s">
        <v>4500</v>
      </c>
      <c r="C3184" s="239" t="s">
        <v>3784</v>
      </c>
      <c r="D3184" s="239" t="s">
        <v>12172</v>
      </c>
      <c r="E3184" s="239" t="str">
        <f t="shared" si="49"/>
        <v>72</v>
      </c>
      <c r="F3184" s="239" t="s">
        <v>9378</v>
      </c>
    </row>
    <row r="3185" spans="1:6" x14ac:dyDescent="0.25">
      <c r="A3185" s="242" t="s">
        <v>12173</v>
      </c>
      <c r="B3185" s="240" t="s">
        <v>4522</v>
      </c>
      <c r="C3185" s="240" t="s">
        <v>3784</v>
      </c>
      <c r="D3185" s="240" t="s">
        <v>12174</v>
      </c>
      <c r="E3185" s="239" t="str">
        <f t="shared" si="49"/>
        <v>72</v>
      </c>
      <c r="F3185" s="240" t="s">
        <v>9378</v>
      </c>
    </row>
    <row r="3186" spans="1:6" x14ac:dyDescent="0.25">
      <c r="A3186" s="242" t="s">
        <v>12175</v>
      </c>
      <c r="B3186" s="239" t="s">
        <v>4548</v>
      </c>
      <c r="C3186" s="239" t="s">
        <v>3784</v>
      </c>
      <c r="D3186" s="239" t="s">
        <v>12176</v>
      </c>
      <c r="E3186" s="239" t="str">
        <f t="shared" si="49"/>
        <v>72</v>
      </c>
      <c r="F3186" s="239" t="s">
        <v>9378</v>
      </c>
    </row>
    <row r="3187" spans="1:6" x14ac:dyDescent="0.25">
      <c r="A3187" s="242" t="s">
        <v>12177</v>
      </c>
      <c r="B3187" s="240" t="s">
        <v>4576</v>
      </c>
      <c r="C3187" s="240" t="s">
        <v>3784</v>
      </c>
      <c r="D3187" s="240" t="s">
        <v>12178</v>
      </c>
      <c r="E3187" s="239" t="str">
        <f t="shared" si="49"/>
        <v>72</v>
      </c>
      <c r="F3187" s="240" t="s">
        <v>9378</v>
      </c>
    </row>
    <row r="3188" spans="1:6" x14ac:dyDescent="0.25">
      <c r="A3188" s="242" t="s">
        <v>12179</v>
      </c>
      <c r="B3188" s="239" t="s">
        <v>4598</v>
      </c>
      <c r="C3188" s="239" t="s">
        <v>3784</v>
      </c>
      <c r="D3188" s="239" t="s">
        <v>12180</v>
      </c>
      <c r="E3188" s="239" t="str">
        <f t="shared" si="49"/>
        <v>72</v>
      </c>
      <c r="F3188" s="239" t="s">
        <v>9378</v>
      </c>
    </row>
    <row r="3189" spans="1:6" x14ac:dyDescent="0.25">
      <c r="A3189" s="242" t="s">
        <v>12181</v>
      </c>
      <c r="B3189" s="240" t="s">
        <v>4618</v>
      </c>
      <c r="C3189" s="240" t="s">
        <v>3784</v>
      </c>
      <c r="D3189" s="240" t="s">
        <v>12182</v>
      </c>
      <c r="E3189" s="239" t="str">
        <f t="shared" si="49"/>
        <v>72</v>
      </c>
      <c r="F3189" s="240" t="s">
        <v>9378</v>
      </c>
    </row>
    <row r="3190" spans="1:6" x14ac:dyDescent="0.25">
      <c r="A3190" s="242" t="s">
        <v>12183</v>
      </c>
      <c r="B3190" s="239" t="s">
        <v>4643</v>
      </c>
      <c r="C3190" s="239" t="s">
        <v>3784</v>
      </c>
      <c r="D3190" s="239" t="s">
        <v>12184</v>
      </c>
      <c r="E3190" s="239" t="str">
        <f t="shared" si="49"/>
        <v>72</v>
      </c>
      <c r="F3190" s="239" t="s">
        <v>9378</v>
      </c>
    </row>
    <row r="3191" spans="1:6" x14ac:dyDescent="0.25">
      <c r="A3191" s="242" t="s">
        <v>12185</v>
      </c>
      <c r="B3191" s="240" t="s">
        <v>4668</v>
      </c>
      <c r="C3191" s="240" t="s">
        <v>3784</v>
      </c>
      <c r="D3191" s="240" t="s">
        <v>12186</v>
      </c>
      <c r="E3191" s="239" t="str">
        <f t="shared" si="49"/>
        <v>72</v>
      </c>
      <c r="F3191" s="240" t="s">
        <v>9378</v>
      </c>
    </row>
    <row r="3192" spans="1:6" x14ac:dyDescent="0.25">
      <c r="A3192" s="242" t="s">
        <v>12187</v>
      </c>
      <c r="B3192" s="239" t="s">
        <v>4691</v>
      </c>
      <c r="C3192" s="239" t="s">
        <v>3784</v>
      </c>
      <c r="D3192" s="239" t="s">
        <v>12188</v>
      </c>
      <c r="E3192" s="239" t="str">
        <f t="shared" si="49"/>
        <v>72</v>
      </c>
      <c r="F3192" s="239" t="s">
        <v>9378</v>
      </c>
    </row>
    <row r="3193" spans="1:6" x14ac:dyDescent="0.25">
      <c r="A3193" s="242" t="s">
        <v>12189</v>
      </c>
      <c r="B3193" s="240" t="s">
        <v>4714</v>
      </c>
      <c r="C3193" s="240" t="s">
        <v>3784</v>
      </c>
      <c r="D3193" s="240" t="s">
        <v>12190</v>
      </c>
      <c r="E3193" s="239" t="str">
        <f t="shared" si="49"/>
        <v>72</v>
      </c>
      <c r="F3193" s="240" t="s">
        <v>9378</v>
      </c>
    </row>
    <row r="3194" spans="1:6" x14ac:dyDescent="0.25">
      <c r="A3194" s="242" t="s">
        <v>12191</v>
      </c>
      <c r="B3194" s="239" t="s">
        <v>4737</v>
      </c>
      <c r="C3194" s="239" t="s">
        <v>3784</v>
      </c>
      <c r="D3194" s="239" t="s">
        <v>12192</v>
      </c>
      <c r="E3194" s="239" t="str">
        <f t="shared" si="49"/>
        <v>72</v>
      </c>
      <c r="F3194" s="239" t="s">
        <v>9378</v>
      </c>
    </row>
    <row r="3195" spans="1:6" x14ac:dyDescent="0.25">
      <c r="A3195" s="242" t="s">
        <v>12193</v>
      </c>
      <c r="B3195" s="240" t="s">
        <v>4757</v>
      </c>
      <c r="C3195" s="240" t="s">
        <v>3784</v>
      </c>
      <c r="D3195" s="240" t="s">
        <v>12194</v>
      </c>
      <c r="E3195" s="239" t="str">
        <f t="shared" si="49"/>
        <v>72</v>
      </c>
      <c r="F3195" s="240" t="s">
        <v>9378</v>
      </c>
    </row>
    <row r="3196" spans="1:6" x14ac:dyDescent="0.25">
      <c r="A3196" s="242" t="s">
        <v>12195</v>
      </c>
      <c r="B3196" s="239" t="s">
        <v>4781</v>
      </c>
      <c r="C3196" s="239" t="s">
        <v>3784</v>
      </c>
      <c r="D3196" s="239" t="s">
        <v>12196</v>
      </c>
      <c r="E3196" s="239" t="str">
        <f t="shared" si="49"/>
        <v>72</v>
      </c>
      <c r="F3196" s="239" t="s">
        <v>9378</v>
      </c>
    </row>
    <row r="3197" spans="1:6" x14ac:dyDescent="0.25">
      <c r="A3197" s="242" t="s">
        <v>12197</v>
      </c>
      <c r="B3197" s="240" t="s">
        <v>4807</v>
      </c>
      <c r="C3197" s="240" t="s">
        <v>3784</v>
      </c>
      <c r="D3197" s="240" t="s">
        <v>12198</v>
      </c>
      <c r="E3197" s="239" t="str">
        <f t="shared" si="49"/>
        <v>72</v>
      </c>
      <c r="F3197" s="240" t="s">
        <v>9378</v>
      </c>
    </row>
    <row r="3198" spans="1:6" x14ac:dyDescent="0.25">
      <c r="A3198" s="242" t="s">
        <v>12199</v>
      </c>
      <c r="B3198" s="239" t="s">
        <v>4823</v>
      </c>
      <c r="C3198" s="239" t="s">
        <v>3784</v>
      </c>
      <c r="D3198" s="239" t="s">
        <v>12200</v>
      </c>
      <c r="E3198" s="239" t="str">
        <f t="shared" si="49"/>
        <v>72</v>
      </c>
      <c r="F3198" s="239" t="s">
        <v>9378</v>
      </c>
    </row>
    <row r="3199" spans="1:6" x14ac:dyDescent="0.25">
      <c r="A3199" s="242" t="s">
        <v>12201</v>
      </c>
      <c r="B3199" s="240" t="s">
        <v>4847</v>
      </c>
      <c r="C3199" s="240" t="s">
        <v>3784</v>
      </c>
      <c r="D3199" s="240" t="s">
        <v>12202</v>
      </c>
      <c r="E3199" s="239" t="str">
        <f t="shared" si="49"/>
        <v>72</v>
      </c>
      <c r="F3199" s="240" t="s">
        <v>9378</v>
      </c>
    </row>
    <row r="3200" spans="1:6" x14ac:dyDescent="0.25">
      <c r="A3200" s="242" t="s">
        <v>12203</v>
      </c>
      <c r="B3200" s="239" t="s">
        <v>4866</v>
      </c>
      <c r="C3200" s="239" t="s">
        <v>3784</v>
      </c>
      <c r="D3200" s="239" t="s">
        <v>12204</v>
      </c>
      <c r="E3200" s="239" t="str">
        <f t="shared" si="49"/>
        <v>72</v>
      </c>
      <c r="F3200" s="239" t="s">
        <v>9378</v>
      </c>
    </row>
    <row r="3201" spans="1:6" x14ac:dyDescent="0.25">
      <c r="A3201" s="242" t="s">
        <v>12205</v>
      </c>
      <c r="B3201" s="240" t="s">
        <v>4889</v>
      </c>
      <c r="C3201" s="240" t="s">
        <v>3784</v>
      </c>
      <c r="D3201" s="240" t="s">
        <v>12206</v>
      </c>
      <c r="E3201" s="239" t="str">
        <f t="shared" si="49"/>
        <v>72</v>
      </c>
      <c r="F3201" s="240" t="s">
        <v>9378</v>
      </c>
    </row>
    <row r="3202" spans="1:6" x14ac:dyDescent="0.25">
      <c r="A3202" s="242" t="s">
        <v>12207</v>
      </c>
      <c r="B3202" s="239" t="s">
        <v>4910</v>
      </c>
      <c r="C3202" s="239" t="s">
        <v>3784</v>
      </c>
      <c r="D3202" s="239" t="s">
        <v>12208</v>
      </c>
      <c r="E3202" s="239" t="str">
        <f t="shared" si="49"/>
        <v>72</v>
      </c>
      <c r="F3202" s="239" t="s">
        <v>9378</v>
      </c>
    </row>
    <row r="3203" spans="1:6" x14ac:dyDescent="0.25">
      <c r="A3203" s="242" t="s">
        <v>12209</v>
      </c>
      <c r="B3203" s="240" t="s">
        <v>4927</v>
      </c>
      <c r="C3203" s="240" t="s">
        <v>3784</v>
      </c>
      <c r="D3203" s="240" t="s">
        <v>12210</v>
      </c>
      <c r="E3203" s="239" t="str">
        <f t="shared" si="49"/>
        <v>72</v>
      </c>
      <c r="F3203" s="240" t="s">
        <v>9378</v>
      </c>
    </row>
    <row r="3204" spans="1:6" x14ac:dyDescent="0.25">
      <c r="A3204" s="242" t="s">
        <v>12211</v>
      </c>
      <c r="B3204" s="239" t="s">
        <v>4949</v>
      </c>
      <c r="C3204" s="239" t="s">
        <v>3784</v>
      </c>
      <c r="D3204" s="239" t="s">
        <v>12212</v>
      </c>
      <c r="E3204" s="239" t="str">
        <f t="shared" si="49"/>
        <v>72</v>
      </c>
      <c r="F3204" s="239" t="s">
        <v>9378</v>
      </c>
    </row>
    <row r="3205" spans="1:6" x14ac:dyDescent="0.25">
      <c r="A3205" s="242" t="s">
        <v>12213</v>
      </c>
      <c r="B3205" s="240" t="s">
        <v>4964</v>
      </c>
      <c r="C3205" s="240" t="s">
        <v>3784</v>
      </c>
      <c r="D3205" s="240" t="s">
        <v>12214</v>
      </c>
      <c r="E3205" s="239" t="str">
        <f t="shared" si="49"/>
        <v>72</v>
      </c>
      <c r="F3205" s="240" t="s">
        <v>9378</v>
      </c>
    </row>
    <row r="3206" spans="1:6" x14ac:dyDescent="0.25">
      <c r="A3206" s="242" t="s">
        <v>12215</v>
      </c>
      <c r="B3206" s="239" t="s">
        <v>4984</v>
      </c>
      <c r="C3206" s="239" t="s">
        <v>3784</v>
      </c>
      <c r="D3206" s="239" t="s">
        <v>12216</v>
      </c>
      <c r="E3206" s="239" t="str">
        <f t="shared" si="49"/>
        <v>72</v>
      </c>
      <c r="F3206" s="239" t="s">
        <v>9378</v>
      </c>
    </row>
    <row r="3207" spans="1:6" x14ac:dyDescent="0.25">
      <c r="A3207" s="242" t="s">
        <v>12217</v>
      </c>
      <c r="B3207" s="240" t="s">
        <v>5007</v>
      </c>
      <c r="C3207" s="240" t="s">
        <v>3784</v>
      </c>
      <c r="D3207" s="240" t="s">
        <v>12218</v>
      </c>
      <c r="E3207" s="239" t="str">
        <f t="shared" si="49"/>
        <v>72</v>
      </c>
      <c r="F3207" s="240" t="s">
        <v>9378</v>
      </c>
    </row>
    <row r="3208" spans="1:6" x14ac:dyDescent="0.25">
      <c r="A3208" s="242" t="s">
        <v>12219</v>
      </c>
      <c r="B3208" s="239" t="s">
        <v>5024</v>
      </c>
      <c r="C3208" s="239" t="s">
        <v>3784</v>
      </c>
      <c r="D3208" s="239" t="s">
        <v>12220</v>
      </c>
      <c r="E3208" s="239" t="str">
        <f t="shared" si="49"/>
        <v>72</v>
      </c>
      <c r="F3208" s="239" t="s">
        <v>9378</v>
      </c>
    </row>
    <row r="3209" spans="1:6" x14ac:dyDescent="0.25">
      <c r="A3209" s="242" t="s">
        <v>12221</v>
      </c>
      <c r="B3209" s="240" t="s">
        <v>5039</v>
      </c>
      <c r="C3209" s="240" t="s">
        <v>3784</v>
      </c>
      <c r="D3209" s="240" t="s">
        <v>12222</v>
      </c>
      <c r="E3209" s="239" t="str">
        <f t="shared" si="49"/>
        <v>72</v>
      </c>
      <c r="F3209" s="240" t="s">
        <v>9378</v>
      </c>
    </row>
    <row r="3210" spans="1:6" x14ac:dyDescent="0.25">
      <c r="A3210" s="242" t="s">
        <v>12223</v>
      </c>
      <c r="B3210" s="239" t="s">
        <v>5058</v>
      </c>
      <c r="C3210" s="239" t="s">
        <v>3784</v>
      </c>
      <c r="D3210" s="239" t="s">
        <v>12224</v>
      </c>
      <c r="E3210" s="239" t="str">
        <f t="shared" si="49"/>
        <v>72</v>
      </c>
      <c r="F3210" s="239" t="s">
        <v>9378</v>
      </c>
    </row>
    <row r="3211" spans="1:6" x14ac:dyDescent="0.25">
      <c r="A3211" s="242" t="s">
        <v>12225</v>
      </c>
      <c r="B3211" s="240" t="s">
        <v>5080</v>
      </c>
      <c r="C3211" s="240" t="s">
        <v>3784</v>
      </c>
      <c r="D3211" s="240" t="s">
        <v>12226</v>
      </c>
      <c r="E3211" s="239" t="str">
        <f t="shared" si="49"/>
        <v>72</v>
      </c>
      <c r="F3211" s="240" t="s">
        <v>9378</v>
      </c>
    </row>
    <row r="3212" spans="1:6" x14ac:dyDescent="0.25">
      <c r="A3212" s="242" t="s">
        <v>12227</v>
      </c>
      <c r="B3212" s="239" t="s">
        <v>5095</v>
      </c>
      <c r="C3212" s="239" t="s">
        <v>3784</v>
      </c>
      <c r="D3212" s="239" t="s">
        <v>12228</v>
      </c>
      <c r="E3212" s="239" t="str">
        <f t="shared" ref="E3212:E3245" si="50">LEFT(A3212, 2)</f>
        <v>72</v>
      </c>
      <c r="F3212" s="239" t="s">
        <v>9378</v>
      </c>
    </row>
    <row r="3213" spans="1:6" x14ac:dyDescent="0.25">
      <c r="A3213" s="242" t="s">
        <v>12229</v>
      </c>
      <c r="B3213" s="240" t="s">
        <v>5113</v>
      </c>
      <c r="C3213" s="240" t="s">
        <v>3784</v>
      </c>
      <c r="D3213" s="240" t="s">
        <v>12230</v>
      </c>
      <c r="E3213" s="239" t="str">
        <f t="shared" si="50"/>
        <v>72</v>
      </c>
      <c r="F3213" s="240" t="s">
        <v>9378</v>
      </c>
    </row>
    <row r="3214" spans="1:6" x14ac:dyDescent="0.25">
      <c r="A3214" s="242" t="s">
        <v>12231</v>
      </c>
      <c r="B3214" s="239" t="s">
        <v>5135</v>
      </c>
      <c r="C3214" s="239" t="s">
        <v>3784</v>
      </c>
      <c r="D3214" s="239" t="s">
        <v>12232</v>
      </c>
      <c r="E3214" s="239" t="str">
        <f t="shared" si="50"/>
        <v>72</v>
      </c>
      <c r="F3214" s="239" t="s">
        <v>9378</v>
      </c>
    </row>
    <row r="3215" spans="1:6" x14ac:dyDescent="0.25">
      <c r="A3215" s="242" t="s">
        <v>12233</v>
      </c>
      <c r="B3215" s="240" t="s">
        <v>5152</v>
      </c>
      <c r="C3215" s="240" t="s">
        <v>3784</v>
      </c>
      <c r="D3215" s="240" t="s">
        <v>12234</v>
      </c>
      <c r="E3215" s="239" t="str">
        <f t="shared" si="50"/>
        <v>72</v>
      </c>
      <c r="F3215" s="240" t="s">
        <v>9378</v>
      </c>
    </row>
    <row r="3216" spans="1:6" x14ac:dyDescent="0.25">
      <c r="A3216" s="242" t="s">
        <v>12235</v>
      </c>
      <c r="B3216" s="239" t="s">
        <v>5172</v>
      </c>
      <c r="C3216" s="239" t="s">
        <v>3784</v>
      </c>
      <c r="D3216" s="239" t="s">
        <v>12236</v>
      </c>
      <c r="E3216" s="239" t="str">
        <f t="shared" si="50"/>
        <v>72</v>
      </c>
      <c r="F3216" s="239" t="s">
        <v>9378</v>
      </c>
    </row>
    <row r="3217" spans="1:6" x14ac:dyDescent="0.25">
      <c r="A3217" s="242" t="s">
        <v>12237</v>
      </c>
      <c r="B3217" s="240" t="s">
        <v>5189</v>
      </c>
      <c r="C3217" s="240" t="s">
        <v>3784</v>
      </c>
      <c r="D3217" s="240" t="s">
        <v>12238</v>
      </c>
      <c r="E3217" s="239" t="str">
        <f t="shared" si="50"/>
        <v>72</v>
      </c>
      <c r="F3217" s="240" t="s">
        <v>9378</v>
      </c>
    </row>
    <row r="3218" spans="1:6" x14ac:dyDescent="0.25">
      <c r="A3218" s="242" t="s">
        <v>12239</v>
      </c>
      <c r="B3218" s="239" t="s">
        <v>5209</v>
      </c>
      <c r="C3218" s="239" t="s">
        <v>3784</v>
      </c>
      <c r="D3218" s="239" t="s">
        <v>12240</v>
      </c>
      <c r="E3218" s="239" t="str">
        <f t="shared" si="50"/>
        <v>72</v>
      </c>
      <c r="F3218" s="239" t="s">
        <v>9378</v>
      </c>
    </row>
    <row r="3219" spans="1:6" x14ac:dyDescent="0.25">
      <c r="A3219" s="242" t="s">
        <v>12241</v>
      </c>
      <c r="B3219" s="240" t="s">
        <v>5229</v>
      </c>
      <c r="C3219" s="240" t="s">
        <v>3784</v>
      </c>
      <c r="D3219" s="240" t="s">
        <v>12242</v>
      </c>
      <c r="E3219" s="239" t="str">
        <f t="shared" si="50"/>
        <v>72</v>
      </c>
      <c r="F3219" s="240" t="s">
        <v>9378</v>
      </c>
    </row>
    <row r="3220" spans="1:6" x14ac:dyDescent="0.25">
      <c r="A3220" s="242" t="s">
        <v>12243</v>
      </c>
      <c r="B3220" s="239" t="s">
        <v>5243</v>
      </c>
      <c r="C3220" s="239" t="s">
        <v>3784</v>
      </c>
      <c r="D3220" s="239" t="s">
        <v>12244</v>
      </c>
      <c r="E3220" s="239" t="str">
        <f t="shared" si="50"/>
        <v>72</v>
      </c>
      <c r="F3220" s="239" t="s">
        <v>9378</v>
      </c>
    </row>
    <row r="3221" spans="1:6" x14ac:dyDescent="0.25">
      <c r="A3221" s="242" t="s">
        <v>12245</v>
      </c>
      <c r="B3221" s="240" t="s">
        <v>5254</v>
      </c>
      <c r="C3221" s="240" t="s">
        <v>3784</v>
      </c>
      <c r="D3221" s="240" t="s">
        <v>12246</v>
      </c>
      <c r="E3221" s="239" t="str">
        <f t="shared" si="50"/>
        <v>72</v>
      </c>
      <c r="F3221" s="240" t="s">
        <v>9378</v>
      </c>
    </row>
    <row r="3222" spans="1:6" x14ac:dyDescent="0.25">
      <c r="A3222" s="242" t="s">
        <v>12247</v>
      </c>
      <c r="B3222" s="239" t="s">
        <v>5268</v>
      </c>
      <c r="C3222" s="239" t="s">
        <v>3784</v>
      </c>
      <c r="D3222" s="239" t="s">
        <v>12248</v>
      </c>
      <c r="E3222" s="239" t="str">
        <f t="shared" si="50"/>
        <v>72</v>
      </c>
      <c r="F3222" s="239" t="s">
        <v>9378</v>
      </c>
    </row>
    <row r="3223" spans="1:6" x14ac:dyDescent="0.25">
      <c r="A3223" s="242" t="s">
        <v>12249</v>
      </c>
      <c r="B3223" s="240" t="s">
        <v>5282</v>
      </c>
      <c r="C3223" s="240" t="s">
        <v>3784</v>
      </c>
      <c r="D3223" s="240" t="s">
        <v>12250</v>
      </c>
      <c r="E3223" s="239" t="str">
        <f t="shared" si="50"/>
        <v>72</v>
      </c>
      <c r="F3223" s="240" t="s">
        <v>9378</v>
      </c>
    </row>
    <row r="3224" spans="1:6" x14ac:dyDescent="0.25">
      <c r="A3224" s="242" t="s">
        <v>12251</v>
      </c>
      <c r="B3224" s="239" t="s">
        <v>5296</v>
      </c>
      <c r="C3224" s="239" t="s">
        <v>3784</v>
      </c>
      <c r="D3224" s="239" t="s">
        <v>12252</v>
      </c>
      <c r="E3224" s="239" t="str">
        <f t="shared" si="50"/>
        <v>72</v>
      </c>
      <c r="F3224" s="239" t="s">
        <v>9378</v>
      </c>
    </row>
    <row r="3225" spans="1:6" x14ac:dyDescent="0.25">
      <c r="A3225" s="242" t="s">
        <v>12253</v>
      </c>
      <c r="B3225" s="240" t="s">
        <v>5310</v>
      </c>
      <c r="C3225" s="240" t="s">
        <v>3784</v>
      </c>
      <c r="D3225" s="240" t="s">
        <v>12254</v>
      </c>
      <c r="E3225" s="239" t="str">
        <f t="shared" si="50"/>
        <v>72</v>
      </c>
      <c r="F3225" s="240" t="s">
        <v>9378</v>
      </c>
    </row>
    <row r="3226" spans="1:6" x14ac:dyDescent="0.25">
      <c r="A3226" s="242" t="s">
        <v>12255</v>
      </c>
      <c r="B3226" s="239" t="s">
        <v>5325</v>
      </c>
      <c r="C3226" s="239" t="s">
        <v>3784</v>
      </c>
      <c r="D3226" s="239" t="s">
        <v>12256</v>
      </c>
      <c r="E3226" s="239" t="str">
        <f t="shared" si="50"/>
        <v>72</v>
      </c>
      <c r="F3226" s="239" t="s">
        <v>9378</v>
      </c>
    </row>
    <row r="3227" spans="1:6" x14ac:dyDescent="0.25">
      <c r="A3227" s="242" t="s">
        <v>12257</v>
      </c>
      <c r="B3227" s="240" t="s">
        <v>5342</v>
      </c>
      <c r="C3227" s="240" t="s">
        <v>3784</v>
      </c>
      <c r="D3227" s="240" t="s">
        <v>12258</v>
      </c>
      <c r="E3227" s="239" t="str">
        <f t="shared" si="50"/>
        <v>72</v>
      </c>
      <c r="F3227" s="240" t="s">
        <v>9378</v>
      </c>
    </row>
    <row r="3228" spans="1:6" x14ac:dyDescent="0.25">
      <c r="A3228" s="242" t="s">
        <v>12259</v>
      </c>
      <c r="B3228" s="239" t="s">
        <v>5358</v>
      </c>
      <c r="C3228" s="239" t="s">
        <v>3784</v>
      </c>
      <c r="D3228" s="239" t="s">
        <v>12260</v>
      </c>
      <c r="E3228" s="239" t="str">
        <f t="shared" si="50"/>
        <v>72</v>
      </c>
      <c r="F3228" s="239" t="s">
        <v>9378</v>
      </c>
    </row>
    <row r="3229" spans="1:6" x14ac:dyDescent="0.25">
      <c r="A3229" s="242" t="s">
        <v>12261</v>
      </c>
      <c r="B3229" s="240" t="s">
        <v>5374</v>
      </c>
      <c r="C3229" s="240" t="s">
        <v>3784</v>
      </c>
      <c r="D3229" s="240" t="s">
        <v>12262</v>
      </c>
      <c r="E3229" s="239" t="str">
        <f t="shared" si="50"/>
        <v>72</v>
      </c>
      <c r="F3229" s="240" t="s">
        <v>9378</v>
      </c>
    </row>
    <row r="3230" spans="1:6" x14ac:dyDescent="0.25">
      <c r="A3230" s="242" t="s">
        <v>12263</v>
      </c>
      <c r="B3230" s="239" t="s">
        <v>5387</v>
      </c>
      <c r="C3230" s="239" t="s">
        <v>3784</v>
      </c>
      <c r="D3230" s="239" t="s">
        <v>12264</v>
      </c>
      <c r="E3230" s="239" t="str">
        <f t="shared" si="50"/>
        <v>72</v>
      </c>
      <c r="F3230" s="239" t="s">
        <v>9378</v>
      </c>
    </row>
    <row r="3231" spans="1:6" x14ac:dyDescent="0.25">
      <c r="A3231" s="242" t="s">
        <v>12265</v>
      </c>
      <c r="B3231" s="240" t="s">
        <v>5398</v>
      </c>
      <c r="C3231" s="240" t="s">
        <v>3784</v>
      </c>
      <c r="D3231" s="240" t="s">
        <v>12266</v>
      </c>
      <c r="E3231" s="239" t="str">
        <f t="shared" si="50"/>
        <v>72</v>
      </c>
      <c r="F3231" s="240" t="s">
        <v>9378</v>
      </c>
    </row>
    <row r="3232" spans="1:6" x14ac:dyDescent="0.25">
      <c r="A3232" s="242" t="s">
        <v>12267</v>
      </c>
      <c r="B3232" s="239" t="s">
        <v>5411</v>
      </c>
      <c r="C3232" s="239" t="s">
        <v>3784</v>
      </c>
      <c r="D3232" s="239" t="s">
        <v>12268</v>
      </c>
      <c r="E3232" s="239" t="str">
        <f t="shared" si="50"/>
        <v>72</v>
      </c>
      <c r="F3232" s="239" t="s">
        <v>9378</v>
      </c>
    </row>
    <row r="3233" spans="1:6" x14ac:dyDescent="0.25">
      <c r="A3233" s="242" t="s">
        <v>12269</v>
      </c>
      <c r="B3233" s="240" t="s">
        <v>5422</v>
      </c>
      <c r="C3233" s="240" t="s">
        <v>3784</v>
      </c>
      <c r="D3233" s="240" t="s">
        <v>12270</v>
      </c>
      <c r="E3233" s="239" t="str">
        <f t="shared" si="50"/>
        <v>72</v>
      </c>
      <c r="F3233" s="240" t="s">
        <v>9378</v>
      </c>
    </row>
    <row r="3234" spans="1:6" x14ac:dyDescent="0.25">
      <c r="A3234" s="242" t="s">
        <v>12271</v>
      </c>
      <c r="B3234" s="239" t="s">
        <v>5431</v>
      </c>
      <c r="C3234" s="239" t="s">
        <v>3784</v>
      </c>
      <c r="D3234" s="239" t="s">
        <v>12272</v>
      </c>
      <c r="E3234" s="239" t="str">
        <f t="shared" si="50"/>
        <v>72</v>
      </c>
      <c r="F3234" s="239" t="s">
        <v>9378</v>
      </c>
    </row>
    <row r="3235" spans="1:6" x14ac:dyDescent="0.25">
      <c r="A3235" s="242" t="s">
        <v>12273</v>
      </c>
      <c r="B3235" s="240" t="s">
        <v>5446</v>
      </c>
      <c r="C3235" s="240" t="s">
        <v>3784</v>
      </c>
      <c r="D3235" s="240" t="s">
        <v>12274</v>
      </c>
      <c r="E3235" s="239" t="str">
        <f t="shared" si="50"/>
        <v>72</v>
      </c>
      <c r="F3235" s="240" t="s">
        <v>9378</v>
      </c>
    </row>
    <row r="3236" spans="1:6" x14ac:dyDescent="0.25">
      <c r="A3236" s="242" t="s">
        <v>12275</v>
      </c>
      <c r="B3236" s="239" t="s">
        <v>5459</v>
      </c>
      <c r="C3236" s="239" t="s">
        <v>3784</v>
      </c>
      <c r="D3236" s="239" t="s">
        <v>12276</v>
      </c>
      <c r="E3236" s="239" t="str">
        <f t="shared" si="50"/>
        <v>72</v>
      </c>
      <c r="F3236" s="239" t="s">
        <v>9378</v>
      </c>
    </row>
    <row r="3237" spans="1:6" x14ac:dyDescent="0.25">
      <c r="A3237" s="242" t="s">
        <v>12277</v>
      </c>
      <c r="B3237" s="240" t="s">
        <v>5470</v>
      </c>
      <c r="C3237" s="240" t="s">
        <v>3784</v>
      </c>
      <c r="D3237" s="240" t="s">
        <v>12278</v>
      </c>
      <c r="E3237" s="239" t="str">
        <f t="shared" si="50"/>
        <v>72</v>
      </c>
      <c r="F3237" s="240" t="s">
        <v>9378</v>
      </c>
    </row>
    <row r="3238" spans="1:6" x14ac:dyDescent="0.25">
      <c r="A3238" s="242" t="s">
        <v>12279</v>
      </c>
      <c r="B3238" s="239" t="s">
        <v>5482</v>
      </c>
      <c r="C3238" s="239" t="s">
        <v>3784</v>
      </c>
      <c r="D3238" s="239" t="s">
        <v>12280</v>
      </c>
      <c r="E3238" s="239" t="str">
        <f t="shared" si="50"/>
        <v>72</v>
      </c>
      <c r="F3238" s="239" t="s">
        <v>9378</v>
      </c>
    </row>
    <row r="3239" spans="1:6" x14ac:dyDescent="0.25">
      <c r="A3239" s="242" t="s">
        <v>12281</v>
      </c>
      <c r="B3239" s="240" t="s">
        <v>5489</v>
      </c>
      <c r="C3239" s="240" t="s">
        <v>3784</v>
      </c>
      <c r="D3239" s="240" t="s">
        <v>12282</v>
      </c>
      <c r="E3239" s="239" t="str">
        <f t="shared" si="50"/>
        <v>72</v>
      </c>
      <c r="F3239" s="240" t="s">
        <v>9378</v>
      </c>
    </row>
    <row r="3240" spans="1:6" x14ac:dyDescent="0.25">
      <c r="A3240" s="242" t="s">
        <v>12283</v>
      </c>
      <c r="B3240" s="239" t="s">
        <v>5495</v>
      </c>
      <c r="C3240" s="239" t="s">
        <v>3784</v>
      </c>
      <c r="D3240" s="239" t="s">
        <v>12284</v>
      </c>
      <c r="E3240" s="239" t="str">
        <f t="shared" si="50"/>
        <v>72</v>
      </c>
      <c r="F3240" s="239" t="s">
        <v>9378</v>
      </c>
    </row>
    <row r="3241" spans="1:6" x14ac:dyDescent="0.25">
      <c r="A3241" s="242" t="s">
        <v>12285</v>
      </c>
      <c r="B3241" s="240" t="s">
        <v>5505</v>
      </c>
      <c r="C3241" s="240" t="s">
        <v>3784</v>
      </c>
      <c r="D3241" s="240" t="s">
        <v>12286</v>
      </c>
      <c r="E3241" s="239" t="str">
        <f t="shared" si="50"/>
        <v>72</v>
      </c>
      <c r="F3241" s="240" t="s">
        <v>9378</v>
      </c>
    </row>
    <row r="3242" spans="1:6" x14ac:dyDescent="0.25">
      <c r="A3242" s="242" t="s">
        <v>12287</v>
      </c>
      <c r="B3242" s="239" t="s">
        <v>5517</v>
      </c>
      <c r="C3242" s="239" t="s">
        <v>3784</v>
      </c>
      <c r="D3242" s="239" t="s">
        <v>12288</v>
      </c>
      <c r="E3242" s="239" t="str">
        <f t="shared" si="50"/>
        <v>72</v>
      </c>
      <c r="F3242" s="239" t="s">
        <v>9378</v>
      </c>
    </row>
    <row r="3243" spans="1:6" x14ac:dyDescent="0.25">
      <c r="A3243" s="242" t="s">
        <v>12289</v>
      </c>
      <c r="B3243" s="240" t="s">
        <v>3857</v>
      </c>
      <c r="C3243" s="240" t="s">
        <v>3802</v>
      </c>
      <c r="D3243" s="240" t="s">
        <v>12290</v>
      </c>
      <c r="E3243" s="239" t="str">
        <f t="shared" si="50"/>
        <v>78</v>
      </c>
      <c r="F3243" s="240" t="s">
        <v>9378</v>
      </c>
    </row>
    <row r="3244" spans="1:6" x14ac:dyDescent="0.25">
      <c r="A3244" s="242" t="s">
        <v>12291</v>
      </c>
      <c r="B3244" s="239" t="s">
        <v>3900</v>
      </c>
      <c r="C3244" s="239" t="s">
        <v>3802</v>
      </c>
      <c r="D3244" s="239" t="s">
        <v>12292</v>
      </c>
      <c r="E3244" s="239" t="str">
        <f t="shared" si="50"/>
        <v>78</v>
      </c>
      <c r="F3244" s="239" t="s">
        <v>9378</v>
      </c>
    </row>
    <row r="3245" spans="1:6" x14ac:dyDescent="0.25">
      <c r="A3245" s="242" t="s">
        <v>12293</v>
      </c>
      <c r="B3245" s="240" t="s">
        <v>3946</v>
      </c>
      <c r="C3245" s="240" t="s">
        <v>3802</v>
      </c>
      <c r="D3245" s="240" t="s">
        <v>12294</v>
      </c>
      <c r="E3245" s="239" t="str">
        <f t="shared" si="50"/>
        <v>78</v>
      </c>
      <c r="F3245" s="240" t="s">
        <v>9378</v>
      </c>
    </row>
    <row r="3246" spans="1:6" x14ac:dyDescent="0.25">
      <c r="A3246" s="239"/>
      <c r="B3246" s="239"/>
      <c r="C3246" s="239"/>
      <c r="D3246" s="239"/>
      <c r="E3246" s="239"/>
      <c r="F3246" s="239"/>
    </row>
  </sheetData>
  <sheetProtection sheet="1" objects="1" scenarios="1"/>
  <phoneticPr fontId="3" type="noConversion"/>
  <pageMargins left="0.7" right="0.7" top="0.75" bottom="0.75" header="0.3" footer="0.3"/>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B4DFC-AD1B-40E4-AC80-1FDC1AA30B83}">
  <dimension ref="A1:S465"/>
  <sheetViews>
    <sheetView workbookViewId="0"/>
  </sheetViews>
  <sheetFormatPr defaultRowHeight="15" x14ac:dyDescent="0.25"/>
  <cols>
    <col min="19" max="19" width="30.85546875" bestFit="1" customWidth="1"/>
  </cols>
  <sheetData>
    <row r="1" spans="1:19" ht="150" x14ac:dyDescent="0.25">
      <c r="A1" s="244" t="s">
        <v>5795</v>
      </c>
      <c r="B1" s="245" t="s">
        <v>70</v>
      </c>
      <c r="C1" s="245" t="s">
        <v>199</v>
      </c>
      <c r="D1" s="245" t="s">
        <v>12295</v>
      </c>
      <c r="E1" s="245" t="s">
        <v>12296</v>
      </c>
      <c r="F1" s="245" t="s">
        <v>12297</v>
      </c>
      <c r="G1" s="245" t="s">
        <v>12298</v>
      </c>
      <c r="H1" s="245" t="s">
        <v>12299</v>
      </c>
      <c r="I1" s="245" t="s">
        <v>12300</v>
      </c>
      <c r="J1" s="245" t="s">
        <v>12301</v>
      </c>
      <c r="K1" s="245" t="s">
        <v>12302</v>
      </c>
      <c r="L1" s="245" t="s">
        <v>12303</v>
      </c>
      <c r="M1" s="245" t="s">
        <v>12304</v>
      </c>
      <c r="N1" s="245" t="s">
        <v>12305</v>
      </c>
      <c r="O1" s="245" t="s">
        <v>12306</v>
      </c>
      <c r="P1" s="245" t="s">
        <v>12307</v>
      </c>
      <c r="Q1" s="245" t="s">
        <v>12308</v>
      </c>
      <c r="R1" s="245" t="s">
        <v>12309</v>
      </c>
      <c r="S1" s="245" t="s">
        <v>5798</v>
      </c>
    </row>
    <row r="2" spans="1:19" x14ac:dyDescent="0.25">
      <c r="A2" s="15" t="s">
        <v>5871</v>
      </c>
      <c r="B2" t="s">
        <v>12310</v>
      </c>
      <c r="C2" t="s">
        <v>5802</v>
      </c>
      <c r="D2" s="246">
        <v>51765</v>
      </c>
      <c r="E2">
        <v>44</v>
      </c>
      <c r="F2">
        <v>44</v>
      </c>
      <c r="G2" t="s">
        <v>3520</v>
      </c>
      <c r="J2" t="s">
        <v>12311</v>
      </c>
      <c r="N2" t="s">
        <v>3520</v>
      </c>
      <c r="O2" t="s">
        <v>3520</v>
      </c>
      <c r="R2" t="s">
        <v>3520</v>
      </c>
      <c r="S2" t="s">
        <v>5872</v>
      </c>
    </row>
    <row r="3" spans="1:19" x14ac:dyDescent="0.25">
      <c r="A3" s="15" t="s">
        <v>5873</v>
      </c>
      <c r="B3" t="s">
        <v>12312</v>
      </c>
      <c r="C3" t="s">
        <v>5802</v>
      </c>
      <c r="D3" s="246">
        <v>658615</v>
      </c>
      <c r="E3">
        <v>583</v>
      </c>
      <c r="F3">
        <v>372</v>
      </c>
      <c r="G3" t="s">
        <v>3520</v>
      </c>
      <c r="J3" t="s">
        <v>12313</v>
      </c>
      <c r="K3" t="s">
        <v>12313</v>
      </c>
      <c r="M3" t="s">
        <v>3520</v>
      </c>
      <c r="N3" t="s">
        <v>3520</v>
      </c>
      <c r="O3" t="s">
        <v>3520</v>
      </c>
      <c r="R3" t="s">
        <v>3520</v>
      </c>
      <c r="S3" t="s">
        <v>5874</v>
      </c>
    </row>
    <row r="4" spans="1:19" x14ac:dyDescent="0.25">
      <c r="A4" s="15" t="s">
        <v>5889</v>
      </c>
      <c r="B4" t="s">
        <v>12314</v>
      </c>
      <c r="C4" t="s">
        <v>5802</v>
      </c>
      <c r="D4" s="246">
        <v>367686</v>
      </c>
      <c r="E4">
        <v>245</v>
      </c>
      <c r="F4">
        <v>71</v>
      </c>
      <c r="G4" t="s">
        <v>3520</v>
      </c>
      <c r="M4" t="s">
        <v>3520</v>
      </c>
      <c r="N4" t="s">
        <v>3520</v>
      </c>
      <c r="O4" t="s">
        <v>3520</v>
      </c>
      <c r="S4" t="s">
        <v>5890</v>
      </c>
    </row>
    <row r="5" spans="1:19" x14ac:dyDescent="0.25">
      <c r="A5" s="15" t="s">
        <v>5897</v>
      </c>
      <c r="B5" t="s">
        <v>12315</v>
      </c>
      <c r="C5" t="s">
        <v>5802</v>
      </c>
      <c r="D5" s="246">
        <v>413977</v>
      </c>
      <c r="E5">
        <v>334</v>
      </c>
      <c r="F5">
        <v>197</v>
      </c>
      <c r="G5" t="s">
        <v>3520</v>
      </c>
      <c r="M5" t="s">
        <v>3520</v>
      </c>
      <c r="N5" t="s">
        <v>3520</v>
      </c>
      <c r="O5" t="s">
        <v>3520</v>
      </c>
      <c r="S5" t="s">
        <v>5898</v>
      </c>
    </row>
    <row r="6" spans="1:19" x14ac:dyDescent="0.25">
      <c r="A6" s="15" t="s">
        <v>5901</v>
      </c>
      <c r="B6" t="s">
        <v>12316</v>
      </c>
      <c r="C6" t="s">
        <v>5802</v>
      </c>
      <c r="D6" s="246">
        <v>226451</v>
      </c>
      <c r="E6">
        <v>203</v>
      </c>
      <c r="F6">
        <v>132</v>
      </c>
      <c r="G6" t="s">
        <v>3520</v>
      </c>
      <c r="M6" t="s">
        <v>3520</v>
      </c>
      <c r="N6" t="s">
        <v>3520</v>
      </c>
      <c r="O6" t="s">
        <v>3520</v>
      </c>
      <c r="S6" t="s">
        <v>5902</v>
      </c>
    </row>
    <row r="7" spans="1:19" x14ac:dyDescent="0.25">
      <c r="A7" s="15" t="s">
        <v>5917</v>
      </c>
      <c r="B7" t="s">
        <v>12317</v>
      </c>
      <c r="C7" t="s">
        <v>5802</v>
      </c>
      <c r="D7" s="246">
        <v>216350</v>
      </c>
      <c r="E7">
        <v>137</v>
      </c>
      <c r="F7">
        <v>30</v>
      </c>
      <c r="G7" t="s">
        <v>3520</v>
      </c>
      <c r="J7" t="s">
        <v>12313</v>
      </c>
      <c r="K7" t="s">
        <v>12313</v>
      </c>
      <c r="N7" t="s">
        <v>3520</v>
      </c>
      <c r="O7" t="s">
        <v>3520</v>
      </c>
      <c r="R7" t="s">
        <v>3520</v>
      </c>
      <c r="S7" t="s">
        <v>5918</v>
      </c>
    </row>
    <row r="8" spans="1:19" x14ac:dyDescent="0.25">
      <c r="A8" s="15" t="s">
        <v>5925</v>
      </c>
      <c r="B8" t="s">
        <v>12318</v>
      </c>
      <c r="C8" t="s">
        <v>5802</v>
      </c>
      <c r="D8" s="246">
        <v>208854</v>
      </c>
      <c r="E8">
        <v>150</v>
      </c>
      <c r="F8">
        <v>93</v>
      </c>
      <c r="G8" t="s">
        <v>3520</v>
      </c>
      <c r="M8" t="s">
        <v>3520</v>
      </c>
      <c r="N8" t="s">
        <v>3520</v>
      </c>
      <c r="O8" t="s">
        <v>3520</v>
      </c>
      <c r="S8" t="s">
        <v>5926</v>
      </c>
    </row>
    <row r="9" spans="1:19" x14ac:dyDescent="0.25">
      <c r="A9" s="15" t="s">
        <v>5927</v>
      </c>
      <c r="B9" t="s">
        <v>12319</v>
      </c>
      <c r="C9" t="s">
        <v>5802</v>
      </c>
      <c r="D9" s="246">
        <v>63802</v>
      </c>
      <c r="E9">
        <v>60</v>
      </c>
      <c r="F9">
        <v>56</v>
      </c>
      <c r="G9" t="s">
        <v>3520</v>
      </c>
      <c r="J9" t="s">
        <v>12313</v>
      </c>
      <c r="K9" t="s">
        <v>12313</v>
      </c>
      <c r="N9" t="s">
        <v>3520</v>
      </c>
      <c r="O9" t="s">
        <v>3520</v>
      </c>
      <c r="R9" t="s">
        <v>3520</v>
      </c>
      <c r="S9" t="s">
        <v>5928</v>
      </c>
    </row>
    <row r="10" spans="1:19" x14ac:dyDescent="0.25">
      <c r="A10" s="15" t="s">
        <v>5940</v>
      </c>
      <c r="B10" t="s">
        <v>12320</v>
      </c>
      <c r="C10" t="s">
        <v>5937</v>
      </c>
      <c r="D10" s="246">
        <v>292090</v>
      </c>
      <c r="E10">
        <v>200</v>
      </c>
      <c r="F10">
        <v>79</v>
      </c>
      <c r="G10" t="s">
        <v>3520</v>
      </c>
      <c r="M10" t="s">
        <v>3520</v>
      </c>
      <c r="N10" t="s">
        <v>3520</v>
      </c>
      <c r="O10" t="s">
        <v>3520</v>
      </c>
      <c r="S10" t="s">
        <v>5941</v>
      </c>
    </row>
    <row r="11" spans="1:19" x14ac:dyDescent="0.25">
      <c r="A11" s="15" t="s">
        <v>5954</v>
      </c>
      <c r="B11" t="s">
        <v>12321</v>
      </c>
      <c r="C11" t="s">
        <v>5937</v>
      </c>
      <c r="D11" s="246">
        <v>98455</v>
      </c>
      <c r="E11">
        <v>63</v>
      </c>
      <c r="F11">
        <v>29</v>
      </c>
      <c r="G11" t="s">
        <v>3520</v>
      </c>
      <c r="K11" t="s">
        <v>12322</v>
      </c>
      <c r="N11" t="s">
        <v>3520</v>
      </c>
      <c r="O11" t="s">
        <v>3520</v>
      </c>
      <c r="P11" t="s">
        <v>3520</v>
      </c>
      <c r="S11" t="s">
        <v>5955</v>
      </c>
    </row>
    <row r="12" spans="1:19" x14ac:dyDescent="0.25">
      <c r="A12" s="15" t="s">
        <v>6003</v>
      </c>
      <c r="B12" t="s">
        <v>12323</v>
      </c>
      <c r="C12" t="s">
        <v>5998</v>
      </c>
      <c r="D12" s="246">
        <v>53846</v>
      </c>
      <c r="E12">
        <v>45</v>
      </c>
      <c r="F12">
        <v>41</v>
      </c>
      <c r="G12" t="s">
        <v>3520</v>
      </c>
      <c r="I12" t="s">
        <v>12324</v>
      </c>
      <c r="N12" t="s">
        <v>3520</v>
      </c>
      <c r="O12" t="s">
        <v>3520</v>
      </c>
      <c r="P12" t="s">
        <v>3520</v>
      </c>
      <c r="S12" t="s">
        <v>6004</v>
      </c>
    </row>
    <row r="13" spans="1:19" x14ac:dyDescent="0.25">
      <c r="A13" s="15" t="s">
        <v>6011</v>
      </c>
      <c r="B13" t="s">
        <v>12325</v>
      </c>
      <c r="C13" t="s">
        <v>5998</v>
      </c>
      <c r="D13" s="246">
        <v>4412779</v>
      </c>
      <c r="E13">
        <v>2806</v>
      </c>
      <c r="F13">
        <v>999</v>
      </c>
      <c r="G13" t="s">
        <v>3520</v>
      </c>
      <c r="H13" t="s">
        <v>12324</v>
      </c>
      <c r="I13" t="s">
        <v>12324</v>
      </c>
      <c r="M13" t="s">
        <v>3520</v>
      </c>
      <c r="N13" t="s">
        <v>3520</v>
      </c>
      <c r="O13" t="s">
        <v>3520</v>
      </c>
      <c r="P13" t="s">
        <v>3520</v>
      </c>
      <c r="S13" t="s">
        <v>6012</v>
      </c>
    </row>
    <row r="14" spans="1:19" x14ac:dyDescent="0.25">
      <c r="A14" s="15" t="s">
        <v>6017</v>
      </c>
      <c r="B14" t="s">
        <v>12326</v>
      </c>
      <c r="C14" t="s">
        <v>5998</v>
      </c>
      <c r="D14" s="246">
        <v>1038476</v>
      </c>
      <c r="E14">
        <v>720</v>
      </c>
      <c r="F14">
        <v>298</v>
      </c>
      <c r="G14" t="s">
        <v>3520</v>
      </c>
      <c r="M14" t="s">
        <v>3520</v>
      </c>
      <c r="N14" t="s">
        <v>3520</v>
      </c>
      <c r="O14" t="s">
        <v>3520</v>
      </c>
      <c r="S14" t="s">
        <v>6018</v>
      </c>
    </row>
    <row r="15" spans="1:19" x14ac:dyDescent="0.25">
      <c r="A15" s="15" t="s">
        <v>6019</v>
      </c>
      <c r="B15" t="s">
        <v>12327</v>
      </c>
      <c r="C15" t="s">
        <v>5998</v>
      </c>
      <c r="D15" s="246">
        <v>447559</v>
      </c>
      <c r="E15">
        <v>227</v>
      </c>
      <c r="F15">
        <v>107</v>
      </c>
      <c r="G15" t="s">
        <v>3520</v>
      </c>
      <c r="H15" t="s">
        <v>12324</v>
      </c>
      <c r="I15" t="s">
        <v>12324</v>
      </c>
      <c r="K15" t="s">
        <v>12324</v>
      </c>
      <c r="N15" t="s">
        <v>3520</v>
      </c>
      <c r="O15" t="s">
        <v>3520</v>
      </c>
      <c r="P15" t="s">
        <v>3520</v>
      </c>
      <c r="S15" t="s">
        <v>6020</v>
      </c>
    </row>
    <row r="16" spans="1:19" x14ac:dyDescent="0.25">
      <c r="A16" s="15" t="s">
        <v>6021</v>
      </c>
      <c r="B16" t="s">
        <v>12328</v>
      </c>
      <c r="C16" t="s">
        <v>5998</v>
      </c>
      <c r="D16" s="246">
        <v>46594</v>
      </c>
      <c r="E16">
        <v>36</v>
      </c>
      <c r="F16">
        <v>32</v>
      </c>
      <c r="G16" t="s">
        <v>3520</v>
      </c>
      <c r="K16" t="s">
        <v>12311</v>
      </c>
      <c r="N16" t="s">
        <v>3520</v>
      </c>
      <c r="O16" t="s">
        <v>3520</v>
      </c>
      <c r="R16" t="s">
        <v>3520</v>
      </c>
      <c r="S16" t="s">
        <v>6022</v>
      </c>
    </row>
    <row r="17" spans="1:19" x14ac:dyDescent="0.25">
      <c r="A17" s="15" t="s">
        <v>6025</v>
      </c>
      <c r="B17" t="s">
        <v>12329</v>
      </c>
      <c r="C17" t="s">
        <v>5998</v>
      </c>
      <c r="D17" s="246">
        <v>211931</v>
      </c>
      <c r="E17">
        <v>165</v>
      </c>
      <c r="F17">
        <v>125</v>
      </c>
      <c r="G17" t="s">
        <v>3520</v>
      </c>
      <c r="I17" t="s">
        <v>12330</v>
      </c>
      <c r="M17" t="s">
        <v>3520</v>
      </c>
      <c r="N17" t="s">
        <v>3520</v>
      </c>
      <c r="O17" t="s">
        <v>3520</v>
      </c>
      <c r="P17" t="s">
        <v>3520</v>
      </c>
      <c r="S17" t="s">
        <v>6026</v>
      </c>
    </row>
    <row r="18" spans="1:19" x14ac:dyDescent="0.25">
      <c r="A18" s="15" t="s">
        <v>6062</v>
      </c>
      <c r="B18" t="s">
        <v>12331</v>
      </c>
      <c r="C18" t="s">
        <v>6029</v>
      </c>
      <c r="D18" s="246">
        <v>48381</v>
      </c>
      <c r="E18">
        <v>43</v>
      </c>
      <c r="F18">
        <v>34</v>
      </c>
      <c r="G18" t="s">
        <v>3520</v>
      </c>
      <c r="H18" t="s">
        <v>12332</v>
      </c>
      <c r="M18" t="s">
        <v>3520</v>
      </c>
      <c r="N18" t="s">
        <v>3520</v>
      </c>
      <c r="O18" t="s">
        <v>3520</v>
      </c>
      <c r="R18" t="s">
        <v>3520</v>
      </c>
      <c r="S18" t="s">
        <v>6063</v>
      </c>
    </row>
    <row r="19" spans="1:19" x14ac:dyDescent="0.25">
      <c r="A19" s="15" t="s">
        <v>6072</v>
      </c>
      <c r="B19" t="s">
        <v>12333</v>
      </c>
      <c r="C19" t="s">
        <v>6029</v>
      </c>
      <c r="D19" s="246">
        <v>124800</v>
      </c>
      <c r="E19">
        <v>74</v>
      </c>
      <c r="F19">
        <v>35</v>
      </c>
      <c r="G19" t="s">
        <v>3520</v>
      </c>
      <c r="M19" t="s">
        <v>3520</v>
      </c>
      <c r="N19" t="s">
        <v>3520</v>
      </c>
      <c r="O19" t="s">
        <v>3520</v>
      </c>
      <c r="S19" t="s">
        <v>6073</v>
      </c>
    </row>
    <row r="20" spans="1:19" x14ac:dyDescent="0.25">
      <c r="A20" s="15" t="s">
        <v>6146</v>
      </c>
      <c r="B20" t="s">
        <v>12334</v>
      </c>
      <c r="C20" t="s">
        <v>6029</v>
      </c>
      <c r="D20" s="246">
        <v>393078</v>
      </c>
      <c r="E20">
        <v>287</v>
      </c>
      <c r="F20">
        <v>167</v>
      </c>
      <c r="G20" t="s">
        <v>3520</v>
      </c>
      <c r="M20" t="s">
        <v>3520</v>
      </c>
      <c r="N20" t="s">
        <v>3520</v>
      </c>
      <c r="O20" t="s">
        <v>3520</v>
      </c>
      <c r="S20" t="s">
        <v>6147</v>
      </c>
    </row>
    <row r="21" spans="1:19" x14ac:dyDescent="0.25">
      <c r="A21" s="15" t="s">
        <v>6178</v>
      </c>
      <c r="B21" t="s">
        <v>12335</v>
      </c>
      <c r="C21" t="s">
        <v>5998</v>
      </c>
      <c r="D21" s="246">
        <v>1661584</v>
      </c>
      <c r="E21">
        <v>1134</v>
      </c>
      <c r="F21">
        <v>348</v>
      </c>
      <c r="G21" t="s">
        <v>3520</v>
      </c>
      <c r="H21" t="s">
        <v>12330</v>
      </c>
      <c r="I21" t="s">
        <v>12330</v>
      </c>
      <c r="K21" t="s">
        <v>12324</v>
      </c>
      <c r="M21" t="s">
        <v>3520</v>
      </c>
      <c r="N21" t="s">
        <v>3520</v>
      </c>
      <c r="O21" t="s">
        <v>3520</v>
      </c>
      <c r="P21" t="s">
        <v>3520</v>
      </c>
      <c r="S21" t="s">
        <v>6179</v>
      </c>
    </row>
    <row r="22" spans="1:19" x14ac:dyDescent="0.25">
      <c r="A22" s="15" t="s">
        <v>6182</v>
      </c>
      <c r="B22" t="s">
        <v>12336</v>
      </c>
      <c r="C22" t="s">
        <v>5998</v>
      </c>
      <c r="D22" s="246">
        <v>39023</v>
      </c>
      <c r="E22">
        <v>30</v>
      </c>
      <c r="F22">
        <v>3</v>
      </c>
      <c r="G22" t="s">
        <v>3520</v>
      </c>
      <c r="I22" t="s">
        <v>12330</v>
      </c>
      <c r="N22" t="s">
        <v>3520</v>
      </c>
      <c r="O22" t="s">
        <v>3520</v>
      </c>
      <c r="P22" t="s">
        <v>3520</v>
      </c>
      <c r="S22" t="s">
        <v>6183</v>
      </c>
    </row>
    <row r="23" spans="1:19" x14ac:dyDescent="0.25">
      <c r="A23" s="15" t="s">
        <v>6184</v>
      </c>
      <c r="B23" t="s">
        <v>12337</v>
      </c>
      <c r="C23" t="s">
        <v>5998</v>
      </c>
      <c r="D23" s="246">
        <v>223344</v>
      </c>
      <c r="E23">
        <v>200</v>
      </c>
      <c r="F23">
        <v>105</v>
      </c>
      <c r="G23" t="s">
        <v>3520</v>
      </c>
      <c r="H23" t="s">
        <v>12330</v>
      </c>
      <c r="I23" t="s">
        <v>12330</v>
      </c>
      <c r="K23" t="s">
        <v>12311</v>
      </c>
      <c r="N23" t="s">
        <v>3520</v>
      </c>
      <c r="O23" t="s">
        <v>3520</v>
      </c>
      <c r="P23" t="s">
        <v>3520</v>
      </c>
      <c r="R23" t="s">
        <v>3520</v>
      </c>
      <c r="S23" t="s">
        <v>6185</v>
      </c>
    </row>
    <row r="24" spans="1:19" x14ac:dyDescent="0.25">
      <c r="A24" s="15" t="s">
        <v>6186</v>
      </c>
      <c r="B24" t="s">
        <v>12338</v>
      </c>
      <c r="C24" t="s">
        <v>5998</v>
      </c>
      <c r="D24" s="246">
        <v>45828</v>
      </c>
      <c r="E24">
        <v>36</v>
      </c>
      <c r="F24">
        <v>12</v>
      </c>
      <c r="G24" t="s">
        <v>3520</v>
      </c>
      <c r="H24" t="s">
        <v>12330</v>
      </c>
      <c r="I24" t="s">
        <v>12330</v>
      </c>
      <c r="N24" t="s">
        <v>3520</v>
      </c>
      <c r="O24" t="s">
        <v>3520</v>
      </c>
      <c r="P24" t="s">
        <v>3520</v>
      </c>
      <c r="S24" t="s">
        <v>6187</v>
      </c>
    </row>
    <row r="25" spans="1:19" x14ac:dyDescent="0.25">
      <c r="A25" s="15" t="s">
        <v>6190</v>
      </c>
      <c r="B25" t="s">
        <v>12339</v>
      </c>
      <c r="C25" t="s">
        <v>5998</v>
      </c>
      <c r="D25" s="246">
        <v>1147788</v>
      </c>
      <c r="E25">
        <v>708</v>
      </c>
      <c r="F25">
        <v>171</v>
      </c>
      <c r="G25" t="s">
        <v>3520</v>
      </c>
      <c r="H25" t="s">
        <v>12330</v>
      </c>
      <c r="I25" t="s">
        <v>12330</v>
      </c>
      <c r="K25" t="s">
        <v>12324</v>
      </c>
      <c r="M25" t="s">
        <v>3520</v>
      </c>
      <c r="N25" t="s">
        <v>3520</v>
      </c>
      <c r="O25" t="s">
        <v>3520</v>
      </c>
      <c r="P25" t="s">
        <v>3520</v>
      </c>
      <c r="S25" t="s">
        <v>6191</v>
      </c>
    </row>
    <row r="26" spans="1:19" x14ac:dyDescent="0.25">
      <c r="A26" s="15" t="s">
        <v>6194</v>
      </c>
      <c r="B26" t="s">
        <v>12340</v>
      </c>
      <c r="C26" t="s">
        <v>5998</v>
      </c>
      <c r="D26" s="246">
        <v>190345</v>
      </c>
      <c r="E26">
        <v>154</v>
      </c>
      <c r="F26">
        <v>27</v>
      </c>
      <c r="G26" t="s">
        <v>3520</v>
      </c>
      <c r="H26" t="s">
        <v>12341</v>
      </c>
      <c r="I26" t="s">
        <v>12322</v>
      </c>
      <c r="K26" t="s">
        <v>12324</v>
      </c>
      <c r="N26" t="s">
        <v>3520</v>
      </c>
      <c r="O26" t="s">
        <v>3520</v>
      </c>
      <c r="P26" t="s">
        <v>3520</v>
      </c>
      <c r="Q26" t="s">
        <v>3520</v>
      </c>
      <c r="S26" t="s">
        <v>6195</v>
      </c>
    </row>
    <row r="27" spans="1:19" x14ac:dyDescent="0.25">
      <c r="A27" s="15" t="s">
        <v>6196</v>
      </c>
      <c r="B27" t="s">
        <v>12342</v>
      </c>
      <c r="C27" t="s">
        <v>5998</v>
      </c>
      <c r="D27" s="246">
        <v>990204</v>
      </c>
      <c r="E27">
        <v>637</v>
      </c>
      <c r="F27">
        <v>457</v>
      </c>
      <c r="G27" t="s">
        <v>3520</v>
      </c>
      <c r="H27" t="s">
        <v>12343</v>
      </c>
      <c r="I27" t="s">
        <v>12343</v>
      </c>
      <c r="J27" t="s">
        <v>12322</v>
      </c>
      <c r="K27" t="s">
        <v>12322</v>
      </c>
      <c r="L27" t="s">
        <v>12322</v>
      </c>
      <c r="M27" t="s">
        <v>3520</v>
      </c>
      <c r="N27" t="s">
        <v>3520</v>
      </c>
      <c r="O27" t="s">
        <v>3520</v>
      </c>
      <c r="P27" t="s">
        <v>3520</v>
      </c>
      <c r="Q27" t="s">
        <v>3520</v>
      </c>
      <c r="R27" t="s">
        <v>3558</v>
      </c>
      <c r="S27" t="s">
        <v>6197</v>
      </c>
    </row>
    <row r="28" spans="1:19" x14ac:dyDescent="0.25">
      <c r="A28" s="15" t="s">
        <v>6202</v>
      </c>
      <c r="B28" t="s">
        <v>12344</v>
      </c>
      <c r="C28" t="s">
        <v>5998</v>
      </c>
      <c r="D28" s="246">
        <v>180580</v>
      </c>
      <c r="E28">
        <v>114</v>
      </c>
      <c r="F28">
        <v>110</v>
      </c>
      <c r="G28" t="s">
        <v>3520</v>
      </c>
      <c r="H28" t="s">
        <v>12324</v>
      </c>
      <c r="I28" t="s">
        <v>12330</v>
      </c>
      <c r="K28" t="s">
        <v>12324</v>
      </c>
      <c r="L28" t="s">
        <v>12324</v>
      </c>
      <c r="N28" t="s">
        <v>3520</v>
      </c>
      <c r="O28" t="s">
        <v>3520</v>
      </c>
      <c r="P28" t="s">
        <v>3520</v>
      </c>
      <c r="S28" t="s">
        <v>6203</v>
      </c>
    </row>
    <row r="29" spans="1:19" x14ac:dyDescent="0.25">
      <c r="A29" s="15" t="s">
        <v>6206</v>
      </c>
      <c r="B29" t="s">
        <v>12345</v>
      </c>
      <c r="C29" t="s">
        <v>5998</v>
      </c>
      <c r="D29" s="246">
        <v>892458</v>
      </c>
      <c r="E29">
        <v>600</v>
      </c>
      <c r="F29">
        <v>415</v>
      </c>
      <c r="G29" t="s">
        <v>3520</v>
      </c>
      <c r="H29" t="s">
        <v>12346</v>
      </c>
      <c r="I29" t="s">
        <v>12347</v>
      </c>
      <c r="J29" t="s">
        <v>12322</v>
      </c>
      <c r="K29" t="s">
        <v>12322</v>
      </c>
      <c r="L29" t="s">
        <v>12322</v>
      </c>
      <c r="M29" t="s">
        <v>3520</v>
      </c>
      <c r="N29" t="s">
        <v>3520</v>
      </c>
      <c r="O29" t="s">
        <v>3520</v>
      </c>
      <c r="P29" t="s">
        <v>3520</v>
      </c>
      <c r="Q29" t="s">
        <v>3520</v>
      </c>
      <c r="R29" t="s">
        <v>3558</v>
      </c>
      <c r="S29" t="s">
        <v>6207</v>
      </c>
    </row>
    <row r="30" spans="1:19" x14ac:dyDescent="0.25">
      <c r="A30" s="15" t="s">
        <v>6208</v>
      </c>
      <c r="B30" t="s">
        <v>12348</v>
      </c>
      <c r="C30" t="s">
        <v>5998</v>
      </c>
      <c r="D30" s="246">
        <v>151090</v>
      </c>
      <c r="E30">
        <v>84</v>
      </c>
      <c r="F30">
        <v>59</v>
      </c>
      <c r="G30" t="s">
        <v>3520</v>
      </c>
      <c r="H30" t="s">
        <v>12343</v>
      </c>
      <c r="I30" t="s">
        <v>12343</v>
      </c>
      <c r="J30" t="s">
        <v>12322</v>
      </c>
      <c r="K30" t="s">
        <v>12322</v>
      </c>
      <c r="L30" t="s">
        <v>12322</v>
      </c>
      <c r="N30" t="s">
        <v>3520</v>
      </c>
      <c r="O30" t="s">
        <v>3520</v>
      </c>
      <c r="P30" t="s">
        <v>3520</v>
      </c>
      <c r="Q30" t="s">
        <v>3520</v>
      </c>
      <c r="R30" t="s">
        <v>3558</v>
      </c>
      <c r="S30" t="s">
        <v>6209</v>
      </c>
    </row>
    <row r="31" spans="1:19" x14ac:dyDescent="0.25">
      <c r="A31" s="15" t="s">
        <v>6214</v>
      </c>
      <c r="B31" t="s">
        <v>12349</v>
      </c>
      <c r="C31" t="s">
        <v>5998</v>
      </c>
      <c r="D31" s="246">
        <v>10040682</v>
      </c>
      <c r="E31">
        <v>6591</v>
      </c>
      <c r="F31">
        <v>3617</v>
      </c>
      <c r="G31" t="s">
        <v>3520</v>
      </c>
      <c r="H31" t="s">
        <v>12346</v>
      </c>
      <c r="I31" t="s">
        <v>12346</v>
      </c>
      <c r="J31" t="s">
        <v>12324</v>
      </c>
      <c r="K31" t="s">
        <v>12322</v>
      </c>
      <c r="L31" t="s">
        <v>12322</v>
      </c>
      <c r="M31" t="s">
        <v>3520</v>
      </c>
      <c r="N31" t="s">
        <v>3520</v>
      </c>
      <c r="O31" t="s">
        <v>3520</v>
      </c>
      <c r="P31" t="s">
        <v>3520</v>
      </c>
      <c r="Q31" t="s">
        <v>3520</v>
      </c>
      <c r="R31" t="s">
        <v>3558</v>
      </c>
      <c r="S31" t="s">
        <v>6215</v>
      </c>
    </row>
    <row r="32" spans="1:19" x14ac:dyDescent="0.25">
      <c r="A32" s="15" t="s">
        <v>6216</v>
      </c>
      <c r="B32" t="s">
        <v>12350</v>
      </c>
      <c r="C32" t="s">
        <v>5998</v>
      </c>
      <c r="D32" s="246">
        <v>155925</v>
      </c>
      <c r="E32">
        <v>98</v>
      </c>
      <c r="F32">
        <v>70</v>
      </c>
      <c r="G32" t="s">
        <v>3520</v>
      </c>
      <c r="H32" t="s">
        <v>12343</v>
      </c>
      <c r="I32" t="s">
        <v>12343</v>
      </c>
      <c r="J32" t="s">
        <v>12322</v>
      </c>
      <c r="K32" t="s">
        <v>12322</v>
      </c>
      <c r="L32" t="s">
        <v>12322</v>
      </c>
      <c r="N32" t="s">
        <v>3520</v>
      </c>
      <c r="O32" t="s">
        <v>3520</v>
      </c>
      <c r="P32" t="s">
        <v>3520</v>
      </c>
      <c r="Q32" t="s">
        <v>3520</v>
      </c>
      <c r="R32" t="s">
        <v>3558</v>
      </c>
      <c r="S32" t="s">
        <v>6217</v>
      </c>
    </row>
    <row r="33" spans="1:19" x14ac:dyDescent="0.25">
      <c r="A33" s="15" t="s">
        <v>6218</v>
      </c>
      <c r="B33" t="s">
        <v>12351</v>
      </c>
      <c r="C33" t="s">
        <v>5998</v>
      </c>
      <c r="D33" s="246">
        <v>259441</v>
      </c>
      <c r="E33">
        <v>181</v>
      </c>
      <c r="F33">
        <v>15</v>
      </c>
      <c r="G33" t="s">
        <v>3520</v>
      </c>
      <c r="H33" t="s">
        <v>12330</v>
      </c>
      <c r="I33" t="s">
        <v>12330</v>
      </c>
      <c r="K33" t="s">
        <v>12324</v>
      </c>
      <c r="N33" t="s">
        <v>3520</v>
      </c>
      <c r="O33" t="s">
        <v>3520</v>
      </c>
      <c r="P33" t="s">
        <v>3520</v>
      </c>
      <c r="S33" t="s">
        <v>6219</v>
      </c>
    </row>
    <row r="34" spans="1:19" x14ac:dyDescent="0.25">
      <c r="A34" s="15" t="s">
        <v>6220</v>
      </c>
      <c r="B34" t="s">
        <v>12352</v>
      </c>
      <c r="C34" t="s">
        <v>5998</v>
      </c>
      <c r="D34" s="246">
        <v>17319</v>
      </c>
      <c r="E34">
        <v>17</v>
      </c>
      <c r="F34">
        <v>10</v>
      </c>
      <c r="G34" t="s">
        <v>3520</v>
      </c>
      <c r="H34" t="s">
        <v>12324</v>
      </c>
      <c r="I34" t="s">
        <v>12324</v>
      </c>
      <c r="N34" t="s">
        <v>3520</v>
      </c>
      <c r="O34" t="s">
        <v>3520</v>
      </c>
      <c r="P34" t="s">
        <v>3520</v>
      </c>
      <c r="S34" t="s">
        <v>6221</v>
      </c>
    </row>
    <row r="35" spans="1:19" x14ac:dyDescent="0.25">
      <c r="A35" s="15" t="s">
        <v>6224</v>
      </c>
      <c r="B35" t="s">
        <v>12353</v>
      </c>
      <c r="C35" t="s">
        <v>5998</v>
      </c>
      <c r="D35" s="246">
        <v>273661</v>
      </c>
      <c r="E35">
        <v>164</v>
      </c>
      <c r="F35">
        <v>145</v>
      </c>
      <c r="G35" t="s">
        <v>3520</v>
      </c>
      <c r="H35" t="s">
        <v>12343</v>
      </c>
      <c r="I35" t="s">
        <v>12343</v>
      </c>
      <c r="J35" t="s">
        <v>12322</v>
      </c>
      <c r="K35" t="s">
        <v>12322</v>
      </c>
      <c r="L35" t="s">
        <v>12322</v>
      </c>
      <c r="N35" t="s">
        <v>3520</v>
      </c>
      <c r="O35" t="s">
        <v>3520</v>
      </c>
      <c r="P35" t="s">
        <v>3520</v>
      </c>
      <c r="Q35" t="s">
        <v>3520</v>
      </c>
      <c r="R35" t="s">
        <v>3558</v>
      </c>
      <c r="S35" t="s">
        <v>6225</v>
      </c>
    </row>
    <row r="36" spans="1:19" x14ac:dyDescent="0.25">
      <c r="A36" s="15" t="s">
        <v>6232</v>
      </c>
      <c r="B36" t="s">
        <v>12354</v>
      </c>
      <c r="C36" t="s">
        <v>5998</v>
      </c>
      <c r="D36" s="246">
        <v>138572</v>
      </c>
      <c r="E36">
        <v>108</v>
      </c>
      <c r="F36">
        <v>16</v>
      </c>
      <c r="G36" t="s">
        <v>3520</v>
      </c>
      <c r="H36" t="s">
        <v>12330</v>
      </c>
      <c r="I36" t="s">
        <v>12330</v>
      </c>
      <c r="K36" t="s">
        <v>12324</v>
      </c>
      <c r="N36" t="s">
        <v>3520</v>
      </c>
      <c r="O36" t="s">
        <v>3520</v>
      </c>
      <c r="P36" t="s">
        <v>3520</v>
      </c>
      <c r="S36" t="s">
        <v>6233</v>
      </c>
    </row>
    <row r="37" spans="1:19" x14ac:dyDescent="0.25">
      <c r="A37" s="15" t="s">
        <v>6234</v>
      </c>
      <c r="B37" t="s">
        <v>12355</v>
      </c>
      <c r="C37" t="s">
        <v>5998</v>
      </c>
      <c r="D37" s="246">
        <v>99417</v>
      </c>
      <c r="E37">
        <v>80</v>
      </c>
      <c r="F37">
        <v>10</v>
      </c>
      <c r="G37" t="s">
        <v>3520</v>
      </c>
      <c r="H37" t="s">
        <v>12322</v>
      </c>
      <c r="I37" t="s">
        <v>12322</v>
      </c>
      <c r="N37" t="s">
        <v>3520</v>
      </c>
      <c r="O37" t="s">
        <v>3520</v>
      </c>
      <c r="P37" t="s">
        <v>3520</v>
      </c>
      <c r="S37" t="s">
        <v>6235</v>
      </c>
    </row>
    <row r="38" spans="1:19" x14ac:dyDescent="0.25">
      <c r="A38" s="15" t="s">
        <v>6236</v>
      </c>
      <c r="B38" t="s">
        <v>12356</v>
      </c>
      <c r="C38" t="s">
        <v>5998</v>
      </c>
      <c r="D38" s="246">
        <v>3170345</v>
      </c>
      <c r="E38">
        <v>2049</v>
      </c>
      <c r="F38">
        <v>626</v>
      </c>
      <c r="G38" t="s">
        <v>3520</v>
      </c>
      <c r="H38" t="s">
        <v>12343</v>
      </c>
      <c r="I38" t="s">
        <v>12343</v>
      </c>
      <c r="J38" t="s">
        <v>12324</v>
      </c>
      <c r="K38" t="s">
        <v>12322</v>
      </c>
      <c r="L38" t="s">
        <v>12322</v>
      </c>
      <c r="M38" t="s">
        <v>3520</v>
      </c>
      <c r="N38" t="s">
        <v>3520</v>
      </c>
      <c r="O38" t="s">
        <v>3520</v>
      </c>
      <c r="P38" t="s">
        <v>3520</v>
      </c>
      <c r="Q38" t="s">
        <v>3520</v>
      </c>
      <c r="R38" t="s">
        <v>3558</v>
      </c>
      <c r="S38" t="s">
        <v>6237</v>
      </c>
    </row>
    <row r="39" spans="1:19" x14ac:dyDescent="0.25">
      <c r="A39" s="15" t="s">
        <v>6238</v>
      </c>
      <c r="B39" t="s">
        <v>12357</v>
      </c>
      <c r="C39" t="s">
        <v>5998</v>
      </c>
      <c r="D39" s="246">
        <v>391799</v>
      </c>
      <c r="E39">
        <v>253</v>
      </c>
      <c r="F39">
        <v>29</v>
      </c>
      <c r="G39" t="s">
        <v>3520</v>
      </c>
      <c r="H39" t="s">
        <v>12341</v>
      </c>
      <c r="I39" t="s">
        <v>12322</v>
      </c>
      <c r="K39" t="s">
        <v>12324</v>
      </c>
      <c r="M39" t="s">
        <v>3520</v>
      </c>
      <c r="N39" t="s">
        <v>3520</v>
      </c>
      <c r="O39" t="s">
        <v>3520</v>
      </c>
      <c r="P39" t="s">
        <v>3520</v>
      </c>
      <c r="Q39" t="s">
        <v>3520</v>
      </c>
      <c r="S39" t="s">
        <v>6239</v>
      </c>
    </row>
    <row r="40" spans="1:19" x14ac:dyDescent="0.25">
      <c r="A40" s="15" t="s">
        <v>6240</v>
      </c>
      <c r="B40" t="s">
        <v>12358</v>
      </c>
      <c r="C40" t="s">
        <v>5998</v>
      </c>
      <c r="D40" s="246">
        <v>18844</v>
      </c>
      <c r="E40">
        <v>22</v>
      </c>
      <c r="F40">
        <v>3</v>
      </c>
      <c r="G40" t="s">
        <v>3520</v>
      </c>
      <c r="L40" t="s">
        <v>12322</v>
      </c>
      <c r="N40" t="s">
        <v>3520</v>
      </c>
      <c r="O40" t="s">
        <v>3520</v>
      </c>
      <c r="P40" t="s">
        <v>3520</v>
      </c>
      <c r="S40" t="s">
        <v>6241</v>
      </c>
    </row>
    <row r="41" spans="1:19" x14ac:dyDescent="0.25">
      <c r="A41" s="15" t="s">
        <v>6242</v>
      </c>
      <c r="B41" t="s">
        <v>12359</v>
      </c>
      <c r="C41" t="s">
        <v>5998</v>
      </c>
      <c r="D41" s="246">
        <v>2437864</v>
      </c>
      <c r="E41">
        <v>1394</v>
      </c>
      <c r="F41">
        <v>770</v>
      </c>
      <c r="G41" t="s">
        <v>3520</v>
      </c>
      <c r="H41" t="s">
        <v>12360</v>
      </c>
      <c r="I41" t="s">
        <v>12361</v>
      </c>
      <c r="J41" t="s">
        <v>12324</v>
      </c>
      <c r="K41" t="s">
        <v>12322</v>
      </c>
      <c r="L41" t="s">
        <v>12322</v>
      </c>
      <c r="M41" t="s">
        <v>3520</v>
      </c>
      <c r="N41" t="s">
        <v>3520</v>
      </c>
      <c r="O41" t="s">
        <v>3520</v>
      </c>
      <c r="P41" t="s">
        <v>3520</v>
      </c>
      <c r="Q41" t="s">
        <v>3520</v>
      </c>
      <c r="R41" t="s">
        <v>3558</v>
      </c>
      <c r="S41" t="s">
        <v>6243</v>
      </c>
    </row>
    <row r="42" spans="1:19" x14ac:dyDescent="0.25">
      <c r="A42" s="15" t="s">
        <v>6242</v>
      </c>
      <c r="B42" t="s">
        <v>12359</v>
      </c>
      <c r="C42" t="s">
        <v>5998</v>
      </c>
      <c r="D42" s="246">
        <v>2437864</v>
      </c>
      <c r="E42">
        <v>1394</v>
      </c>
      <c r="F42">
        <v>770</v>
      </c>
      <c r="G42" t="s">
        <v>3520</v>
      </c>
      <c r="I42" t="s">
        <v>12361</v>
      </c>
      <c r="M42" t="s">
        <v>3520</v>
      </c>
      <c r="N42" t="s">
        <v>3520</v>
      </c>
      <c r="O42" t="s">
        <v>3520</v>
      </c>
      <c r="P42" t="s">
        <v>3520</v>
      </c>
      <c r="Q42" t="s">
        <v>3520</v>
      </c>
      <c r="S42" t="s">
        <v>6243</v>
      </c>
    </row>
    <row r="43" spans="1:19" x14ac:dyDescent="0.25">
      <c r="A43" s="15" t="s">
        <v>6244</v>
      </c>
      <c r="B43" t="s">
        <v>12362</v>
      </c>
      <c r="C43" t="s">
        <v>5998</v>
      </c>
      <c r="D43" s="246">
        <v>1537948</v>
      </c>
      <c r="E43">
        <v>1024</v>
      </c>
      <c r="F43">
        <v>508</v>
      </c>
      <c r="G43" t="s">
        <v>3520</v>
      </c>
      <c r="H43" t="s">
        <v>12341</v>
      </c>
      <c r="I43" t="s">
        <v>12322</v>
      </c>
      <c r="K43" t="s">
        <v>12324</v>
      </c>
      <c r="N43" t="s">
        <v>3520</v>
      </c>
      <c r="O43" t="s">
        <v>3520</v>
      </c>
      <c r="P43" t="s">
        <v>3520</v>
      </c>
      <c r="Q43" t="s">
        <v>3520</v>
      </c>
      <c r="S43" t="s">
        <v>6245</v>
      </c>
    </row>
    <row r="44" spans="1:19" x14ac:dyDescent="0.25">
      <c r="A44" s="15" t="s">
        <v>6248</v>
      </c>
      <c r="B44" t="s">
        <v>12363</v>
      </c>
      <c r="C44" t="s">
        <v>5998</v>
      </c>
      <c r="D44" s="246">
        <v>2162532</v>
      </c>
      <c r="E44">
        <v>1275</v>
      </c>
      <c r="F44">
        <v>826</v>
      </c>
      <c r="G44" t="s">
        <v>3520</v>
      </c>
      <c r="H44" t="s">
        <v>12346</v>
      </c>
      <c r="I44" t="s">
        <v>12346</v>
      </c>
      <c r="J44" t="s">
        <v>12324</v>
      </c>
      <c r="K44" t="s">
        <v>12322</v>
      </c>
      <c r="L44" t="s">
        <v>12322</v>
      </c>
      <c r="M44" t="s">
        <v>3520</v>
      </c>
      <c r="N44" t="s">
        <v>3520</v>
      </c>
      <c r="O44" t="s">
        <v>3520</v>
      </c>
      <c r="P44" t="s">
        <v>3520</v>
      </c>
      <c r="Q44" t="s">
        <v>3520</v>
      </c>
      <c r="R44" t="s">
        <v>3558</v>
      </c>
      <c r="S44" t="s">
        <v>6249</v>
      </c>
    </row>
    <row r="45" spans="1:19" x14ac:dyDescent="0.25">
      <c r="A45" s="15" t="s">
        <v>6250</v>
      </c>
      <c r="B45" t="s">
        <v>12364</v>
      </c>
      <c r="C45" t="s">
        <v>5998</v>
      </c>
      <c r="D45" s="246">
        <v>3323970</v>
      </c>
      <c r="E45">
        <v>2058</v>
      </c>
      <c r="F45">
        <v>616</v>
      </c>
      <c r="G45" t="s">
        <v>3520</v>
      </c>
      <c r="H45" t="s">
        <v>12365</v>
      </c>
      <c r="I45" t="s">
        <v>12365</v>
      </c>
      <c r="M45" t="s">
        <v>3520</v>
      </c>
      <c r="N45" t="s">
        <v>3520</v>
      </c>
      <c r="O45" t="s">
        <v>3520</v>
      </c>
      <c r="P45" t="s">
        <v>3520</v>
      </c>
      <c r="Q45" t="s">
        <v>3520</v>
      </c>
      <c r="S45" t="s">
        <v>6251</v>
      </c>
    </row>
    <row r="46" spans="1:19" x14ac:dyDescent="0.25">
      <c r="A46" s="15" t="s">
        <v>6252</v>
      </c>
      <c r="B46" t="s">
        <v>12366</v>
      </c>
      <c r="C46" t="s">
        <v>5998</v>
      </c>
      <c r="D46" s="246">
        <v>874784</v>
      </c>
      <c r="E46">
        <v>681</v>
      </c>
      <c r="F46">
        <v>243</v>
      </c>
      <c r="G46" t="s">
        <v>3520</v>
      </c>
      <c r="H46" t="s">
        <v>12330</v>
      </c>
      <c r="I46" t="s">
        <v>12330</v>
      </c>
      <c r="K46" t="s">
        <v>12324</v>
      </c>
      <c r="M46" t="s">
        <v>3520</v>
      </c>
      <c r="N46" t="s">
        <v>3520</v>
      </c>
      <c r="O46" t="s">
        <v>3520</v>
      </c>
      <c r="P46" t="s">
        <v>3520</v>
      </c>
      <c r="S46" t="s">
        <v>6253</v>
      </c>
    </row>
    <row r="47" spans="1:19" x14ac:dyDescent="0.25">
      <c r="A47" s="15" t="s">
        <v>6254</v>
      </c>
      <c r="B47" t="s">
        <v>12367</v>
      </c>
      <c r="C47" t="s">
        <v>5998</v>
      </c>
      <c r="D47" s="246">
        <v>751615</v>
      </c>
      <c r="E47">
        <v>501</v>
      </c>
      <c r="F47">
        <v>292</v>
      </c>
      <c r="G47" t="s">
        <v>3520</v>
      </c>
      <c r="H47" t="s">
        <v>12343</v>
      </c>
      <c r="I47" t="s">
        <v>12343</v>
      </c>
      <c r="J47" t="s">
        <v>12322</v>
      </c>
      <c r="K47" t="s">
        <v>12322</v>
      </c>
      <c r="L47" t="s">
        <v>12322</v>
      </c>
      <c r="N47" t="s">
        <v>3520</v>
      </c>
      <c r="O47" t="s">
        <v>3520</v>
      </c>
      <c r="P47" t="s">
        <v>3520</v>
      </c>
      <c r="Q47" t="s">
        <v>3520</v>
      </c>
      <c r="R47" t="s">
        <v>3558</v>
      </c>
      <c r="S47" t="s">
        <v>6255</v>
      </c>
    </row>
    <row r="48" spans="1:19" x14ac:dyDescent="0.25">
      <c r="A48" s="15" t="s">
        <v>6256</v>
      </c>
      <c r="B48" t="s">
        <v>12368</v>
      </c>
      <c r="C48" t="s">
        <v>5998</v>
      </c>
      <c r="D48" s="246">
        <v>282517</v>
      </c>
      <c r="E48">
        <v>181</v>
      </c>
      <c r="F48">
        <v>17</v>
      </c>
      <c r="G48" t="s">
        <v>3520</v>
      </c>
      <c r="H48" t="s">
        <v>12330</v>
      </c>
      <c r="I48" t="s">
        <v>12330</v>
      </c>
      <c r="N48" t="s">
        <v>3520</v>
      </c>
      <c r="O48" t="s">
        <v>3520</v>
      </c>
      <c r="P48" t="s">
        <v>3520</v>
      </c>
      <c r="S48" t="s">
        <v>6257</v>
      </c>
    </row>
    <row r="49" spans="1:19" x14ac:dyDescent="0.25">
      <c r="A49" s="15" t="s">
        <v>6258</v>
      </c>
      <c r="B49" t="s">
        <v>12369</v>
      </c>
      <c r="C49" t="s">
        <v>5998</v>
      </c>
      <c r="D49" s="246">
        <v>765623</v>
      </c>
      <c r="E49">
        <v>500</v>
      </c>
      <c r="F49">
        <v>102</v>
      </c>
      <c r="G49" t="s">
        <v>3520</v>
      </c>
      <c r="H49" t="s">
        <v>12330</v>
      </c>
      <c r="I49" t="s">
        <v>12330</v>
      </c>
      <c r="K49" t="s">
        <v>12324</v>
      </c>
      <c r="N49" t="s">
        <v>3520</v>
      </c>
      <c r="O49" t="s">
        <v>3520</v>
      </c>
      <c r="P49" t="s">
        <v>3520</v>
      </c>
      <c r="S49" t="s">
        <v>6259</v>
      </c>
    </row>
    <row r="50" spans="1:19" x14ac:dyDescent="0.25">
      <c r="A50" s="15" t="s">
        <v>6262</v>
      </c>
      <c r="B50" t="s">
        <v>12370</v>
      </c>
      <c r="C50" t="s">
        <v>5998</v>
      </c>
      <c r="D50" s="246">
        <v>1924379</v>
      </c>
      <c r="E50">
        <v>1173</v>
      </c>
      <c r="F50">
        <v>299</v>
      </c>
      <c r="G50" t="s">
        <v>3520</v>
      </c>
      <c r="H50" t="s">
        <v>12330</v>
      </c>
      <c r="I50" t="s">
        <v>12330</v>
      </c>
      <c r="K50" t="s">
        <v>12324</v>
      </c>
      <c r="M50" t="s">
        <v>3520</v>
      </c>
      <c r="N50" t="s">
        <v>3520</v>
      </c>
      <c r="O50" t="s">
        <v>3520</v>
      </c>
      <c r="P50" t="s">
        <v>3520</v>
      </c>
      <c r="S50" t="s">
        <v>6263</v>
      </c>
    </row>
    <row r="51" spans="1:19" x14ac:dyDescent="0.25">
      <c r="A51" s="15" t="s">
        <v>6272</v>
      </c>
      <c r="B51" t="s">
        <v>12371</v>
      </c>
      <c r="C51" t="s">
        <v>5998</v>
      </c>
      <c r="D51" s="246">
        <v>444538</v>
      </c>
      <c r="E51">
        <v>298</v>
      </c>
      <c r="F51">
        <v>68</v>
      </c>
      <c r="G51" t="s">
        <v>3520</v>
      </c>
      <c r="H51" t="s">
        <v>12372</v>
      </c>
      <c r="I51" t="s">
        <v>12373</v>
      </c>
      <c r="K51" t="s">
        <v>12324</v>
      </c>
      <c r="N51" t="s">
        <v>3520</v>
      </c>
      <c r="O51" t="s">
        <v>3520</v>
      </c>
      <c r="P51" t="s">
        <v>3520</v>
      </c>
      <c r="Q51" t="s">
        <v>3520</v>
      </c>
      <c r="S51" t="s">
        <v>6273</v>
      </c>
    </row>
    <row r="52" spans="1:19" x14ac:dyDescent="0.25">
      <c r="A52" s="15" t="s">
        <v>6274</v>
      </c>
      <c r="B52" t="s">
        <v>12374</v>
      </c>
      <c r="C52" t="s">
        <v>5998</v>
      </c>
      <c r="D52" s="246">
        <v>496801</v>
      </c>
      <c r="E52">
        <v>404</v>
      </c>
      <c r="F52">
        <v>58</v>
      </c>
      <c r="G52" t="s">
        <v>3520</v>
      </c>
      <c r="H52" t="s">
        <v>12330</v>
      </c>
      <c r="I52" t="s">
        <v>12330</v>
      </c>
      <c r="K52" t="s">
        <v>12324</v>
      </c>
      <c r="N52" t="s">
        <v>3520</v>
      </c>
      <c r="O52" t="s">
        <v>3520</v>
      </c>
      <c r="P52" t="s">
        <v>3520</v>
      </c>
      <c r="S52" t="s">
        <v>6275</v>
      </c>
    </row>
    <row r="53" spans="1:19" x14ac:dyDescent="0.25">
      <c r="A53" s="15" t="s">
        <v>6276</v>
      </c>
      <c r="B53" t="s">
        <v>12375</v>
      </c>
      <c r="C53" t="s">
        <v>5998</v>
      </c>
      <c r="D53" s="246">
        <v>546235</v>
      </c>
      <c r="E53">
        <v>340</v>
      </c>
      <c r="F53">
        <v>223</v>
      </c>
      <c r="G53" t="s">
        <v>3520</v>
      </c>
      <c r="H53" t="s">
        <v>12343</v>
      </c>
      <c r="I53" t="s">
        <v>12343</v>
      </c>
      <c r="J53" t="s">
        <v>12322</v>
      </c>
      <c r="K53" t="s">
        <v>12322</v>
      </c>
      <c r="L53" t="s">
        <v>12322</v>
      </c>
      <c r="N53" t="s">
        <v>3520</v>
      </c>
      <c r="O53" t="s">
        <v>3520</v>
      </c>
      <c r="P53" t="s">
        <v>3520</v>
      </c>
      <c r="Q53" t="s">
        <v>3520</v>
      </c>
      <c r="R53" t="s">
        <v>3558</v>
      </c>
      <c r="S53" t="s">
        <v>6277</v>
      </c>
    </row>
    <row r="54" spans="1:19" x14ac:dyDescent="0.25">
      <c r="A54" s="15" t="s">
        <v>6278</v>
      </c>
      <c r="B54" t="s">
        <v>12376</v>
      </c>
      <c r="C54" t="s">
        <v>5998</v>
      </c>
      <c r="D54" s="246">
        <v>96315</v>
      </c>
      <c r="E54">
        <v>69</v>
      </c>
      <c r="F54">
        <v>40</v>
      </c>
      <c r="G54" t="s">
        <v>3520</v>
      </c>
      <c r="H54" t="s">
        <v>12341</v>
      </c>
      <c r="I54" t="s">
        <v>12373</v>
      </c>
      <c r="K54" t="s">
        <v>12311</v>
      </c>
      <c r="N54" t="s">
        <v>3520</v>
      </c>
      <c r="O54" t="s">
        <v>3520</v>
      </c>
      <c r="P54" t="s">
        <v>3520</v>
      </c>
      <c r="Q54" t="s">
        <v>3520</v>
      </c>
      <c r="R54" t="s">
        <v>3520</v>
      </c>
      <c r="S54" t="s">
        <v>6279</v>
      </c>
    </row>
    <row r="55" spans="1:19" x14ac:dyDescent="0.25">
      <c r="A55" s="15" t="s">
        <v>6280</v>
      </c>
      <c r="B55" t="s">
        <v>12377</v>
      </c>
      <c r="C55" t="s">
        <v>5998</v>
      </c>
      <c r="D55" s="246">
        <v>64176</v>
      </c>
      <c r="E55">
        <v>45</v>
      </c>
      <c r="F55">
        <v>45</v>
      </c>
      <c r="G55" t="s">
        <v>3520</v>
      </c>
      <c r="H55" t="s">
        <v>12330</v>
      </c>
      <c r="I55" t="s">
        <v>12378</v>
      </c>
      <c r="N55" t="s">
        <v>3520</v>
      </c>
      <c r="O55" t="s">
        <v>3520</v>
      </c>
      <c r="P55" t="s">
        <v>3520</v>
      </c>
      <c r="S55" t="s">
        <v>6281</v>
      </c>
    </row>
    <row r="56" spans="1:19" x14ac:dyDescent="0.25">
      <c r="A56" s="15" t="s">
        <v>6284</v>
      </c>
      <c r="B56" t="s">
        <v>12379</v>
      </c>
      <c r="C56" t="s">
        <v>5998</v>
      </c>
      <c r="D56" s="246">
        <v>463955</v>
      </c>
      <c r="E56">
        <v>305</v>
      </c>
      <c r="F56">
        <v>250</v>
      </c>
      <c r="G56" t="s">
        <v>3520</v>
      </c>
      <c r="H56" t="s">
        <v>12343</v>
      </c>
      <c r="I56" t="s">
        <v>12343</v>
      </c>
      <c r="J56" t="s">
        <v>12322</v>
      </c>
      <c r="K56" t="s">
        <v>12322</v>
      </c>
      <c r="L56" t="s">
        <v>12322</v>
      </c>
      <c r="M56" t="s">
        <v>3520</v>
      </c>
      <c r="N56" t="s">
        <v>3520</v>
      </c>
      <c r="O56" t="s">
        <v>3520</v>
      </c>
      <c r="P56" t="s">
        <v>3520</v>
      </c>
      <c r="Q56" t="s">
        <v>3520</v>
      </c>
      <c r="R56" t="s">
        <v>3558</v>
      </c>
      <c r="S56" t="s">
        <v>6285</v>
      </c>
    </row>
    <row r="57" spans="1:19" x14ac:dyDescent="0.25">
      <c r="A57" s="15" t="s">
        <v>6286</v>
      </c>
      <c r="B57" t="s">
        <v>12380</v>
      </c>
      <c r="C57" t="s">
        <v>5998</v>
      </c>
      <c r="D57" s="246">
        <v>54147</v>
      </c>
      <c r="E57">
        <v>55</v>
      </c>
      <c r="F57">
        <v>22</v>
      </c>
      <c r="G57" t="s">
        <v>3520</v>
      </c>
      <c r="I57" t="s">
        <v>12330</v>
      </c>
      <c r="N57" t="s">
        <v>3520</v>
      </c>
      <c r="O57" t="s">
        <v>3520</v>
      </c>
      <c r="P57" t="s">
        <v>3520</v>
      </c>
      <c r="S57" t="s">
        <v>6287</v>
      </c>
    </row>
    <row r="58" spans="1:19" x14ac:dyDescent="0.25">
      <c r="A58" s="15" t="s">
        <v>6288</v>
      </c>
      <c r="B58" t="s">
        <v>12381</v>
      </c>
      <c r="C58" t="s">
        <v>5998</v>
      </c>
      <c r="D58" s="246">
        <v>845599</v>
      </c>
      <c r="E58">
        <v>479</v>
      </c>
      <c r="F58">
        <v>136</v>
      </c>
      <c r="G58" t="s">
        <v>3520</v>
      </c>
      <c r="H58" t="s">
        <v>12322</v>
      </c>
      <c r="I58" t="s">
        <v>12322</v>
      </c>
      <c r="M58" t="s">
        <v>3520</v>
      </c>
      <c r="N58" t="s">
        <v>3520</v>
      </c>
      <c r="O58" t="s">
        <v>3520</v>
      </c>
      <c r="P58" t="s">
        <v>3520</v>
      </c>
      <c r="S58" t="s">
        <v>6289</v>
      </c>
    </row>
    <row r="59" spans="1:19" x14ac:dyDescent="0.25">
      <c r="A59" s="15" t="s">
        <v>6290</v>
      </c>
      <c r="B59" t="s">
        <v>12382</v>
      </c>
      <c r="C59" t="s">
        <v>5998</v>
      </c>
      <c r="D59" s="246">
        <v>218774</v>
      </c>
      <c r="E59">
        <v>137</v>
      </c>
      <c r="F59">
        <v>47</v>
      </c>
      <c r="G59" t="s">
        <v>3520</v>
      </c>
      <c r="H59" t="s">
        <v>12341</v>
      </c>
      <c r="I59" t="s">
        <v>12322</v>
      </c>
      <c r="K59" t="s">
        <v>12324</v>
      </c>
      <c r="N59" t="s">
        <v>3520</v>
      </c>
      <c r="O59" t="s">
        <v>3520</v>
      </c>
      <c r="P59" t="s">
        <v>3520</v>
      </c>
      <c r="Q59" t="s">
        <v>3520</v>
      </c>
      <c r="S59" t="s">
        <v>6291</v>
      </c>
    </row>
    <row r="60" spans="1:19" x14ac:dyDescent="0.25">
      <c r="A60" s="15" t="s">
        <v>6292</v>
      </c>
      <c r="B60" t="s">
        <v>12383</v>
      </c>
      <c r="C60" t="s">
        <v>5998</v>
      </c>
      <c r="D60" s="246">
        <v>77524</v>
      </c>
      <c r="E60">
        <v>56</v>
      </c>
      <c r="F60">
        <v>31</v>
      </c>
      <c r="G60" t="s">
        <v>3520</v>
      </c>
      <c r="K60" t="s">
        <v>12311</v>
      </c>
      <c r="N60" t="s">
        <v>3520</v>
      </c>
      <c r="O60" t="s">
        <v>3520</v>
      </c>
      <c r="R60" t="s">
        <v>3520</v>
      </c>
      <c r="S60" t="s">
        <v>6293</v>
      </c>
    </row>
    <row r="61" spans="1:19" x14ac:dyDescent="0.25">
      <c r="A61" s="15" t="s">
        <v>6294</v>
      </c>
      <c r="B61" t="s">
        <v>12384</v>
      </c>
      <c r="C61" t="s">
        <v>6296</v>
      </c>
      <c r="D61" s="246">
        <v>509844</v>
      </c>
      <c r="E61">
        <v>312</v>
      </c>
      <c r="F61">
        <v>145</v>
      </c>
      <c r="G61" t="s">
        <v>3520</v>
      </c>
      <c r="H61" t="s">
        <v>12341</v>
      </c>
      <c r="I61" t="s">
        <v>12324</v>
      </c>
      <c r="M61" t="s">
        <v>3520</v>
      </c>
      <c r="N61" t="s">
        <v>3520</v>
      </c>
      <c r="O61" t="s">
        <v>3520</v>
      </c>
      <c r="P61" t="s">
        <v>3520</v>
      </c>
      <c r="Q61" t="s">
        <v>3520</v>
      </c>
      <c r="S61" t="s">
        <v>6295</v>
      </c>
    </row>
    <row r="62" spans="1:19" x14ac:dyDescent="0.25">
      <c r="A62" s="15" t="s">
        <v>6299</v>
      </c>
      <c r="B62" t="s">
        <v>12385</v>
      </c>
      <c r="C62" t="s">
        <v>6296</v>
      </c>
      <c r="D62" s="246">
        <v>649980</v>
      </c>
      <c r="E62">
        <v>439</v>
      </c>
      <c r="F62">
        <v>118</v>
      </c>
      <c r="G62" t="s">
        <v>3520</v>
      </c>
      <c r="H62" t="s">
        <v>12341</v>
      </c>
      <c r="I62" t="s">
        <v>12324</v>
      </c>
      <c r="M62" t="s">
        <v>3520</v>
      </c>
      <c r="N62" t="s">
        <v>3520</v>
      </c>
      <c r="O62" t="s">
        <v>3520</v>
      </c>
      <c r="P62" t="s">
        <v>3520</v>
      </c>
      <c r="Q62" t="s">
        <v>3520</v>
      </c>
      <c r="S62" t="s">
        <v>6300</v>
      </c>
    </row>
    <row r="63" spans="1:19" x14ac:dyDescent="0.25">
      <c r="A63" s="15" t="s">
        <v>6307</v>
      </c>
      <c r="B63" t="s">
        <v>12386</v>
      </c>
      <c r="C63" t="s">
        <v>6296</v>
      </c>
      <c r="D63" s="246">
        <v>324682</v>
      </c>
      <c r="E63">
        <v>228</v>
      </c>
      <c r="F63">
        <v>40</v>
      </c>
      <c r="G63" t="s">
        <v>3520</v>
      </c>
      <c r="H63" t="s">
        <v>12341</v>
      </c>
      <c r="I63" t="s">
        <v>12324</v>
      </c>
      <c r="N63" t="s">
        <v>3520</v>
      </c>
      <c r="O63" t="s">
        <v>3520</v>
      </c>
      <c r="P63" t="s">
        <v>3520</v>
      </c>
      <c r="Q63" t="s">
        <v>3520</v>
      </c>
      <c r="S63" t="s">
        <v>6308</v>
      </c>
    </row>
    <row r="64" spans="1:19" x14ac:dyDescent="0.25">
      <c r="A64" s="15" t="s">
        <v>6309</v>
      </c>
      <c r="B64" t="s">
        <v>12387</v>
      </c>
      <c r="C64" t="s">
        <v>6296</v>
      </c>
      <c r="D64" s="246">
        <v>69444</v>
      </c>
      <c r="E64">
        <v>52</v>
      </c>
      <c r="F64">
        <v>2</v>
      </c>
      <c r="G64" t="s">
        <v>3520</v>
      </c>
      <c r="H64" t="s">
        <v>12341</v>
      </c>
      <c r="I64" t="s">
        <v>12324</v>
      </c>
      <c r="M64" t="s">
        <v>3520</v>
      </c>
      <c r="N64" t="s">
        <v>3520</v>
      </c>
      <c r="O64" t="s">
        <v>3520</v>
      </c>
      <c r="P64" t="s">
        <v>3520</v>
      </c>
      <c r="Q64" t="s">
        <v>3520</v>
      </c>
      <c r="S64" t="s">
        <v>6310</v>
      </c>
    </row>
    <row r="65" spans="1:19" x14ac:dyDescent="0.25">
      <c r="A65" s="15" t="s">
        <v>6327</v>
      </c>
      <c r="B65" t="s">
        <v>12388</v>
      </c>
      <c r="C65" t="s">
        <v>6296</v>
      </c>
      <c r="D65" s="246">
        <v>715878</v>
      </c>
      <c r="E65">
        <v>571</v>
      </c>
      <c r="F65">
        <v>244</v>
      </c>
      <c r="G65" t="s">
        <v>3520</v>
      </c>
      <c r="H65" t="s">
        <v>12341</v>
      </c>
      <c r="I65" t="s">
        <v>12324</v>
      </c>
      <c r="M65" t="s">
        <v>3520</v>
      </c>
      <c r="N65" t="s">
        <v>3520</v>
      </c>
      <c r="O65" t="s">
        <v>3520</v>
      </c>
      <c r="P65" t="s">
        <v>3520</v>
      </c>
      <c r="Q65" t="s">
        <v>3520</v>
      </c>
      <c r="S65" t="s">
        <v>6328</v>
      </c>
    </row>
    <row r="66" spans="1:19" x14ac:dyDescent="0.25">
      <c r="A66" s="15" t="s">
        <v>6331</v>
      </c>
      <c r="B66" t="s">
        <v>12389</v>
      </c>
      <c r="C66" t="s">
        <v>6296</v>
      </c>
      <c r="D66" s="246">
        <v>344280</v>
      </c>
      <c r="E66">
        <v>198</v>
      </c>
      <c r="F66">
        <v>2</v>
      </c>
      <c r="G66" t="s">
        <v>3520</v>
      </c>
      <c r="H66" t="s">
        <v>12341</v>
      </c>
      <c r="I66" t="s">
        <v>12324</v>
      </c>
      <c r="M66" t="s">
        <v>3520</v>
      </c>
      <c r="N66" t="s">
        <v>3520</v>
      </c>
      <c r="O66" t="s">
        <v>3520</v>
      </c>
      <c r="P66" t="s">
        <v>3520</v>
      </c>
      <c r="Q66" t="s">
        <v>3520</v>
      </c>
      <c r="S66" t="s">
        <v>6332</v>
      </c>
    </row>
    <row r="67" spans="1:19" x14ac:dyDescent="0.25">
      <c r="A67" s="15" t="s">
        <v>6355</v>
      </c>
      <c r="B67" t="s">
        <v>12390</v>
      </c>
      <c r="C67" t="s">
        <v>6296</v>
      </c>
      <c r="D67" s="246">
        <v>578795</v>
      </c>
      <c r="E67">
        <v>430</v>
      </c>
      <c r="F67">
        <v>82</v>
      </c>
      <c r="G67" t="s">
        <v>3520</v>
      </c>
      <c r="H67" t="s">
        <v>12341</v>
      </c>
      <c r="I67" t="s">
        <v>12324</v>
      </c>
      <c r="M67" t="s">
        <v>3520</v>
      </c>
      <c r="N67" t="s">
        <v>3520</v>
      </c>
      <c r="O67" t="s">
        <v>3520</v>
      </c>
      <c r="P67" t="s">
        <v>3520</v>
      </c>
      <c r="Q67" t="s">
        <v>3520</v>
      </c>
      <c r="S67" t="s">
        <v>6356</v>
      </c>
    </row>
    <row r="68" spans="1:19" x14ac:dyDescent="0.25">
      <c r="A68" s="15" t="s">
        <v>6365</v>
      </c>
      <c r="B68" t="s">
        <v>12391</v>
      </c>
      <c r="C68" t="s">
        <v>6296</v>
      </c>
      <c r="D68" s="246">
        <v>350523</v>
      </c>
      <c r="E68">
        <v>243</v>
      </c>
      <c r="F68">
        <v>34</v>
      </c>
      <c r="G68" t="s">
        <v>3520</v>
      </c>
      <c r="H68" t="s">
        <v>12341</v>
      </c>
      <c r="I68" t="s">
        <v>12324</v>
      </c>
      <c r="N68" t="s">
        <v>3520</v>
      </c>
      <c r="O68" t="s">
        <v>3520</v>
      </c>
      <c r="P68" t="s">
        <v>3520</v>
      </c>
      <c r="Q68" t="s">
        <v>3520</v>
      </c>
      <c r="S68" t="s">
        <v>6366</v>
      </c>
    </row>
    <row r="69" spans="1:19" x14ac:dyDescent="0.25">
      <c r="A69" s="15" t="s">
        <v>6419</v>
      </c>
      <c r="B69" t="s">
        <v>12392</v>
      </c>
      <c r="C69" t="s">
        <v>6296</v>
      </c>
      <c r="D69" s="246">
        <v>315389</v>
      </c>
      <c r="E69">
        <v>198</v>
      </c>
      <c r="F69">
        <v>88</v>
      </c>
      <c r="G69" t="s">
        <v>3520</v>
      </c>
      <c r="H69" t="s">
        <v>12341</v>
      </c>
      <c r="I69" t="s">
        <v>12324</v>
      </c>
      <c r="M69" t="s">
        <v>3520</v>
      </c>
      <c r="N69" t="s">
        <v>3520</v>
      </c>
      <c r="O69" t="s">
        <v>3520</v>
      </c>
      <c r="P69" t="s">
        <v>3520</v>
      </c>
      <c r="Q69" t="s">
        <v>3520</v>
      </c>
      <c r="S69" t="s">
        <v>6420</v>
      </c>
    </row>
    <row r="70" spans="1:19" x14ac:dyDescent="0.25">
      <c r="A70" s="15" t="s">
        <v>6423</v>
      </c>
      <c r="B70" t="s">
        <v>12393</v>
      </c>
      <c r="C70" t="s">
        <v>6424</v>
      </c>
      <c r="D70" s="246">
        <v>944306</v>
      </c>
      <c r="E70">
        <v>675</v>
      </c>
      <c r="F70">
        <v>271</v>
      </c>
      <c r="G70" t="s">
        <v>3520</v>
      </c>
      <c r="H70" t="s">
        <v>12341</v>
      </c>
      <c r="I70" t="s">
        <v>12324</v>
      </c>
      <c r="J70" t="s">
        <v>12313</v>
      </c>
      <c r="K70" t="s">
        <v>12313</v>
      </c>
      <c r="M70" t="s">
        <v>3520</v>
      </c>
      <c r="N70" t="s">
        <v>3520</v>
      </c>
      <c r="O70" t="s">
        <v>3520</v>
      </c>
      <c r="P70" t="s">
        <v>3520</v>
      </c>
      <c r="Q70" t="s">
        <v>3520</v>
      </c>
      <c r="R70" t="s">
        <v>3520</v>
      </c>
      <c r="S70" t="s">
        <v>12394</v>
      </c>
    </row>
    <row r="71" spans="1:19" x14ac:dyDescent="0.25">
      <c r="A71" s="15" t="s">
        <v>6425</v>
      </c>
      <c r="B71" t="s">
        <v>12395</v>
      </c>
      <c r="C71" t="s">
        <v>6424</v>
      </c>
      <c r="D71" s="246">
        <v>892153</v>
      </c>
      <c r="E71">
        <v>677</v>
      </c>
      <c r="F71">
        <v>218</v>
      </c>
      <c r="G71" t="s">
        <v>3520</v>
      </c>
      <c r="H71" t="s">
        <v>12322</v>
      </c>
      <c r="I71" t="s">
        <v>12324</v>
      </c>
      <c r="N71" t="s">
        <v>3520</v>
      </c>
      <c r="O71" t="s">
        <v>3520</v>
      </c>
      <c r="P71" t="s">
        <v>3520</v>
      </c>
      <c r="S71" t="s">
        <v>6426</v>
      </c>
    </row>
    <row r="72" spans="1:19" x14ac:dyDescent="0.25">
      <c r="A72" s="15" t="s">
        <v>6427</v>
      </c>
      <c r="B72" t="s">
        <v>12396</v>
      </c>
      <c r="C72" t="s">
        <v>6424</v>
      </c>
      <c r="D72" s="246">
        <v>181143</v>
      </c>
      <c r="E72">
        <v>180</v>
      </c>
      <c r="F72">
        <v>13</v>
      </c>
      <c r="G72" t="s">
        <v>3520</v>
      </c>
      <c r="H72" t="s">
        <v>12322</v>
      </c>
      <c r="I72" t="s">
        <v>12324</v>
      </c>
      <c r="N72" t="s">
        <v>3520</v>
      </c>
      <c r="O72" t="s">
        <v>3520</v>
      </c>
      <c r="P72" t="s">
        <v>3520</v>
      </c>
      <c r="S72" t="s">
        <v>6428</v>
      </c>
    </row>
    <row r="73" spans="1:19" x14ac:dyDescent="0.25">
      <c r="A73" s="15" t="s">
        <v>6429</v>
      </c>
      <c r="B73" t="s">
        <v>12397</v>
      </c>
      <c r="C73" t="s">
        <v>6424</v>
      </c>
      <c r="D73" s="246">
        <v>162742</v>
      </c>
      <c r="E73">
        <v>127</v>
      </c>
      <c r="F73">
        <v>15</v>
      </c>
      <c r="G73" t="s">
        <v>3520</v>
      </c>
      <c r="H73" t="s">
        <v>12341</v>
      </c>
      <c r="I73" t="s">
        <v>12324</v>
      </c>
      <c r="N73" t="s">
        <v>3520</v>
      </c>
      <c r="O73" t="s">
        <v>3520</v>
      </c>
      <c r="P73" t="s">
        <v>3520</v>
      </c>
      <c r="Q73" t="s">
        <v>3520</v>
      </c>
      <c r="S73" t="s">
        <v>6430</v>
      </c>
    </row>
    <row r="74" spans="1:19" x14ac:dyDescent="0.25">
      <c r="A74" s="15" t="s">
        <v>6431</v>
      </c>
      <c r="B74" t="s">
        <v>12398</v>
      </c>
      <c r="C74" t="s">
        <v>6424</v>
      </c>
      <c r="D74" s="246">
        <v>855733</v>
      </c>
      <c r="E74">
        <v>633</v>
      </c>
      <c r="F74">
        <v>232</v>
      </c>
      <c r="G74" t="s">
        <v>3520</v>
      </c>
      <c r="H74" t="s">
        <v>12341</v>
      </c>
      <c r="I74" t="s">
        <v>12324</v>
      </c>
      <c r="J74" t="s">
        <v>12313</v>
      </c>
      <c r="K74" t="s">
        <v>12313</v>
      </c>
      <c r="N74" t="s">
        <v>3520</v>
      </c>
      <c r="O74" t="s">
        <v>3520</v>
      </c>
      <c r="P74" t="s">
        <v>3520</v>
      </c>
      <c r="Q74" t="s">
        <v>3520</v>
      </c>
      <c r="R74" t="s">
        <v>3520</v>
      </c>
      <c r="S74" t="s">
        <v>6432</v>
      </c>
    </row>
    <row r="75" spans="1:19" x14ac:dyDescent="0.25">
      <c r="A75" s="15" t="s">
        <v>6433</v>
      </c>
      <c r="B75" t="s">
        <v>12399</v>
      </c>
      <c r="C75" t="s">
        <v>6424</v>
      </c>
      <c r="D75" s="246">
        <v>266868</v>
      </c>
      <c r="E75">
        <v>221</v>
      </c>
      <c r="F75">
        <v>55</v>
      </c>
      <c r="G75" t="s">
        <v>3520</v>
      </c>
      <c r="H75" t="s">
        <v>12322</v>
      </c>
      <c r="I75" t="s">
        <v>12324</v>
      </c>
      <c r="N75" t="s">
        <v>3520</v>
      </c>
      <c r="O75" t="s">
        <v>3520</v>
      </c>
      <c r="P75" t="s">
        <v>3520</v>
      </c>
      <c r="S75" t="s">
        <v>6434</v>
      </c>
    </row>
    <row r="76" spans="1:19" x14ac:dyDescent="0.25">
      <c r="A76" s="15" t="s">
        <v>6435</v>
      </c>
      <c r="B76" t="s">
        <v>12400</v>
      </c>
      <c r="C76" t="s">
        <v>6424</v>
      </c>
      <c r="D76" s="246">
        <v>150947</v>
      </c>
      <c r="E76">
        <v>107</v>
      </c>
      <c r="F76">
        <v>10</v>
      </c>
      <c r="G76" t="s">
        <v>3520</v>
      </c>
      <c r="H76" t="s">
        <v>12322</v>
      </c>
      <c r="I76" t="s">
        <v>12324</v>
      </c>
      <c r="N76" t="s">
        <v>3520</v>
      </c>
      <c r="O76" t="s">
        <v>3520</v>
      </c>
      <c r="P76" t="s">
        <v>3520</v>
      </c>
      <c r="S76" t="s">
        <v>6436</v>
      </c>
    </row>
    <row r="77" spans="1:19" x14ac:dyDescent="0.25">
      <c r="A77" s="15" t="s">
        <v>6437</v>
      </c>
      <c r="B77" t="s">
        <v>12401</v>
      </c>
      <c r="C77" t="s">
        <v>6424</v>
      </c>
      <c r="D77" s="246">
        <v>116657</v>
      </c>
      <c r="E77">
        <v>96</v>
      </c>
      <c r="F77">
        <v>19</v>
      </c>
      <c r="G77" t="s">
        <v>3520</v>
      </c>
      <c r="H77" t="s">
        <v>12322</v>
      </c>
      <c r="I77" t="s">
        <v>12324</v>
      </c>
      <c r="N77" t="s">
        <v>3520</v>
      </c>
      <c r="O77" t="s">
        <v>3520</v>
      </c>
      <c r="P77" t="s">
        <v>3520</v>
      </c>
      <c r="S77" t="s">
        <v>6438</v>
      </c>
    </row>
    <row r="78" spans="1:19" x14ac:dyDescent="0.25">
      <c r="A78" s="15">
        <v>10003</v>
      </c>
      <c r="B78" t="s">
        <v>12402</v>
      </c>
      <c r="C78" t="s">
        <v>6459</v>
      </c>
      <c r="D78" s="246">
        <v>558306</v>
      </c>
      <c r="E78">
        <v>412</v>
      </c>
      <c r="F78">
        <v>124</v>
      </c>
      <c r="G78" t="s">
        <v>3520</v>
      </c>
      <c r="H78" t="s">
        <v>12330</v>
      </c>
      <c r="I78" t="s">
        <v>12324</v>
      </c>
      <c r="J78" t="s">
        <v>12311</v>
      </c>
      <c r="K78" t="s">
        <v>12311</v>
      </c>
      <c r="M78" t="s">
        <v>3520</v>
      </c>
      <c r="N78" t="s">
        <v>3520</v>
      </c>
      <c r="O78" t="s">
        <v>3520</v>
      </c>
      <c r="P78" t="s">
        <v>3520</v>
      </c>
      <c r="R78" t="s">
        <v>3520</v>
      </c>
      <c r="S78" t="s">
        <v>6461</v>
      </c>
    </row>
    <row r="79" spans="1:19" x14ac:dyDescent="0.25">
      <c r="A79" s="15">
        <v>10005</v>
      </c>
      <c r="B79" t="s">
        <v>12403</v>
      </c>
      <c r="C79" t="s">
        <v>6459</v>
      </c>
      <c r="D79" s="246">
        <v>230249</v>
      </c>
      <c r="E79">
        <v>192</v>
      </c>
      <c r="F79">
        <v>37</v>
      </c>
      <c r="G79" t="s">
        <v>3520</v>
      </c>
      <c r="H79" t="s">
        <v>12330</v>
      </c>
      <c r="N79" t="s">
        <v>3520</v>
      </c>
      <c r="O79" t="s">
        <v>3520</v>
      </c>
      <c r="P79" t="s">
        <v>3520</v>
      </c>
      <c r="S79" t="s">
        <v>6463</v>
      </c>
    </row>
    <row r="80" spans="1:19" x14ac:dyDescent="0.25">
      <c r="A80" s="15">
        <v>11001</v>
      </c>
      <c r="B80" t="s">
        <v>12404</v>
      </c>
      <c r="C80" t="s">
        <v>6459</v>
      </c>
      <c r="D80" s="246">
        <v>701974</v>
      </c>
      <c r="E80">
        <v>571</v>
      </c>
      <c r="F80">
        <v>248</v>
      </c>
      <c r="G80" t="s">
        <v>3520</v>
      </c>
      <c r="H80" t="s">
        <v>12332</v>
      </c>
      <c r="I80" t="s">
        <v>12324</v>
      </c>
      <c r="J80" t="s">
        <v>12311</v>
      </c>
      <c r="M80" t="s">
        <v>3520</v>
      </c>
      <c r="N80" t="s">
        <v>3520</v>
      </c>
      <c r="O80" t="s">
        <v>3520</v>
      </c>
      <c r="P80" t="s">
        <v>3520</v>
      </c>
      <c r="R80" t="s">
        <v>3520</v>
      </c>
      <c r="S80" t="s">
        <v>6465</v>
      </c>
    </row>
    <row r="81" spans="1:19" x14ac:dyDescent="0.25">
      <c r="A81" s="15">
        <v>12001</v>
      </c>
      <c r="B81" t="s">
        <v>12405</v>
      </c>
      <c r="C81" t="s">
        <v>5802</v>
      </c>
      <c r="D81" s="246">
        <v>268105</v>
      </c>
      <c r="E81">
        <v>160</v>
      </c>
      <c r="F81">
        <v>78</v>
      </c>
      <c r="G81" t="s">
        <v>3520</v>
      </c>
      <c r="M81" t="s">
        <v>3520</v>
      </c>
      <c r="N81" t="s">
        <v>3520</v>
      </c>
      <c r="O81" t="s">
        <v>3520</v>
      </c>
      <c r="S81" t="s">
        <v>6467</v>
      </c>
    </row>
    <row r="82" spans="1:19" x14ac:dyDescent="0.25">
      <c r="A82" s="15">
        <v>12009</v>
      </c>
      <c r="B82" t="s">
        <v>12406</v>
      </c>
      <c r="C82" t="s">
        <v>5802</v>
      </c>
      <c r="D82" s="246">
        <v>594001</v>
      </c>
      <c r="E82">
        <v>383</v>
      </c>
      <c r="F82">
        <v>113</v>
      </c>
      <c r="G82" t="s">
        <v>3520</v>
      </c>
      <c r="M82" t="s">
        <v>3520</v>
      </c>
      <c r="N82" t="s">
        <v>3520</v>
      </c>
      <c r="O82" t="s">
        <v>3520</v>
      </c>
      <c r="S82" t="s">
        <v>6475</v>
      </c>
    </row>
    <row r="83" spans="1:19" x14ac:dyDescent="0.25">
      <c r="A83" s="15">
        <v>12011</v>
      </c>
      <c r="B83" t="s">
        <v>12407</v>
      </c>
      <c r="C83" t="s">
        <v>5802</v>
      </c>
      <c r="D83" s="246">
        <v>1942273</v>
      </c>
      <c r="E83">
        <v>1121</v>
      </c>
      <c r="F83">
        <v>489</v>
      </c>
      <c r="G83" t="s">
        <v>3520</v>
      </c>
      <c r="M83" t="s">
        <v>3520</v>
      </c>
      <c r="N83" t="s">
        <v>3520</v>
      </c>
      <c r="O83" t="s">
        <v>3520</v>
      </c>
      <c r="S83" t="s">
        <v>6477</v>
      </c>
    </row>
    <row r="84" spans="1:19" x14ac:dyDescent="0.25">
      <c r="A84" s="15">
        <v>12019</v>
      </c>
      <c r="B84" t="s">
        <v>12408</v>
      </c>
      <c r="C84" t="s">
        <v>5802</v>
      </c>
      <c r="D84" s="246">
        <v>215294</v>
      </c>
      <c r="E84">
        <v>111</v>
      </c>
      <c r="F84">
        <v>23</v>
      </c>
      <c r="G84" t="s">
        <v>3520</v>
      </c>
      <c r="M84" t="s">
        <v>3520</v>
      </c>
      <c r="N84" t="s">
        <v>3520</v>
      </c>
      <c r="O84" t="s">
        <v>3520</v>
      </c>
      <c r="S84" t="s">
        <v>6485</v>
      </c>
    </row>
    <row r="85" spans="1:19" x14ac:dyDescent="0.25">
      <c r="A85" s="15">
        <v>12031</v>
      </c>
      <c r="B85" t="s">
        <v>12409</v>
      </c>
      <c r="C85" t="s">
        <v>5802</v>
      </c>
      <c r="D85" s="246">
        <v>948651</v>
      </c>
      <c r="E85">
        <v>582</v>
      </c>
      <c r="F85">
        <v>261</v>
      </c>
      <c r="G85" t="s">
        <v>3520</v>
      </c>
      <c r="M85" t="s">
        <v>3520</v>
      </c>
      <c r="N85" t="s">
        <v>3520</v>
      </c>
      <c r="O85" t="s">
        <v>3520</v>
      </c>
      <c r="S85" t="s">
        <v>6495</v>
      </c>
    </row>
    <row r="86" spans="1:19" x14ac:dyDescent="0.25">
      <c r="A86" s="15">
        <v>12057</v>
      </c>
      <c r="B86" t="s">
        <v>12410</v>
      </c>
      <c r="C86" t="s">
        <v>5802</v>
      </c>
      <c r="D86" s="246">
        <v>1451358</v>
      </c>
      <c r="E86">
        <v>914</v>
      </c>
      <c r="F86">
        <v>447</v>
      </c>
      <c r="G86" t="s">
        <v>3520</v>
      </c>
      <c r="M86" t="s">
        <v>3520</v>
      </c>
      <c r="N86" t="s">
        <v>3520</v>
      </c>
      <c r="O86" t="s">
        <v>3520</v>
      </c>
      <c r="S86" t="s">
        <v>6521</v>
      </c>
    </row>
    <row r="87" spans="1:19" x14ac:dyDescent="0.25">
      <c r="A87" s="15">
        <v>12073</v>
      </c>
      <c r="B87" t="s">
        <v>12411</v>
      </c>
      <c r="C87" t="s">
        <v>5802</v>
      </c>
      <c r="D87" s="246">
        <v>291863</v>
      </c>
      <c r="E87">
        <v>206</v>
      </c>
      <c r="F87">
        <v>82</v>
      </c>
      <c r="G87" t="s">
        <v>3520</v>
      </c>
      <c r="M87" t="s">
        <v>3520</v>
      </c>
      <c r="N87" t="s">
        <v>3520</v>
      </c>
      <c r="O87" t="s">
        <v>3520</v>
      </c>
      <c r="S87" t="s">
        <v>6537</v>
      </c>
    </row>
    <row r="88" spans="1:19" x14ac:dyDescent="0.25">
      <c r="A88" s="15">
        <v>12081</v>
      </c>
      <c r="B88" t="s">
        <v>12412</v>
      </c>
      <c r="C88" t="s">
        <v>5802</v>
      </c>
      <c r="D88" s="246">
        <v>393847</v>
      </c>
      <c r="E88">
        <v>260</v>
      </c>
      <c r="F88">
        <v>92</v>
      </c>
      <c r="G88" t="s">
        <v>3520</v>
      </c>
      <c r="M88" t="s">
        <v>3520</v>
      </c>
      <c r="N88" t="s">
        <v>3520</v>
      </c>
      <c r="O88" t="s">
        <v>3520</v>
      </c>
      <c r="S88" t="s">
        <v>6545</v>
      </c>
    </row>
    <row r="89" spans="1:19" x14ac:dyDescent="0.25">
      <c r="A89" s="15">
        <v>12083</v>
      </c>
      <c r="B89" t="s">
        <v>12413</v>
      </c>
      <c r="C89" t="s">
        <v>5802</v>
      </c>
      <c r="D89" s="246">
        <v>360210</v>
      </c>
      <c r="E89">
        <v>231</v>
      </c>
      <c r="F89">
        <v>133</v>
      </c>
      <c r="G89" t="s">
        <v>3520</v>
      </c>
      <c r="M89" t="s">
        <v>3520</v>
      </c>
      <c r="N89" t="s">
        <v>3520</v>
      </c>
      <c r="O89" t="s">
        <v>3520</v>
      </c>
      <c r="S89" t="s">
        <v>6547</v>
      </c>
    </row>
    <row r="90" spans="1:19" x14ac:dyDescent="0.25">
      <c r="A90" s="15">
        <v>12085</v>
      </c>
      <c r="B90" t="s">
        <v>12414</v>
      </c>
      <c r="C90" t="s">
        <v>5802</v>
      </c>
      <c r="D90" s="246">
        <v>160420</v>
      </c>
      <c r="E90">
        <v>93</v>
      </c>
      <c r="F90">
        <v>20</v>
      </c>
      <c r="G90" t="s">
        <v>3520</v>
      </c>
      <c r="M90" t="s">
        <v>3520</v>
      </c>
      <c r="N90" t="s">
        <v>3520</v>
      </c>
      <c r="O90" t="s">
        <v>3520</v>
      </c>
      <c r="S90" t="s">
        <v>6549</v>
      </c>
    </row>
    <row r="91" spans="1:19" x14ac:dyDescent="0.25">
      <c r="A91" s="15">
        <v>12086</v>
      </c>
      <c r="B91" t="s">
        <v>12415</v>
      </c>
      <c r="C91" t="s">
        <v>5802</v>
      </c>
      <c r="D91" s="246">
        <v>2705528</v>
      </c>
      <c r="E91">
        <v>1843</v>
      </c>
      <c r="F91">
        <v>1273</v>
      </c>
      <c r="G91" t="s">
        <v>3520</v>
      </c>
      <c r="M91" t="s">
        <v>3520</v>
      </c>
      <c r="N91" t="s">
        <v>3520</v>
      </c>
      <c r="O91" t="s">
        <v>3520</v>
      </c>
      <c r="S91" t="s">
        <v>6551</v>
      </c>
    </row>
    <row r="92" spans="1:19" x14ac:dyDescent="0.25">
      <c r="A92" s="15">
        <v>12095</v>
      </c>
      <c r="B92" t="s">
        <v>12416</v>
      </c>
      <c r="C92" t="s">
        <v>5802</v>
      </c>
      <c r="D92" s="246">
        <v>1373784</v>
      </c>
      <c r="E92">
        <v>673</v>
      </c>
      <c r="F92">
        <v>327</v>
      </c>
      <c r="G92" t="s">
        <v>3520</v>
      </c>
      <c r="M92" t="s">
        <v>3520</v>
      </c>
      <c r="N92" t="s">
        <v>3520</v>
      </c>
      <c r="O92" t="s">
        <v>3520</v>
      </c>
      <c r="S92" t="s">
        <v>6561</v>
      </c>
    </row>
    <row r="93" spans="1:19" x14ac:dyDescent="0.25">
      <c r="A93" s="15">
        <v>12097</v>
      </c>
      <c r="B93" t="s">
        <v>12417</v>
      </c>
      <c r="C93" t="s">
        <v>5802</v>
      </c>
      <c r="D93" s="246">
        <v>363666</v>
      </c>
      <c r="E93">
        <v>139</v>
      </c>
      <c r="F93">
        <v>97</v>
      </c>
      <c r="G93" t="s">
        <v>3520</v>
      </c>
      <c r="M93" t="s">
        <v>3520</v>
      </c>
      <c r="N93" t="s">
        <v>3520</v>
      </c>
      <c r="O93" t="s">
        <v>3520</v>
      </c>
      <c r="S93" t="s">
        <v>6563</v>
      </c>
    </row>
    <row r="94" spans="1:19" x14ac:dyDescent="0.25">
      <c r="A94" s="15">
        <v>12099</v>
      </c>
      <c r="B94" t="s">
        <v>12418</v>
      </c>
      <c r="C94" t="s">
        <v>5802</v>
      </c>
      <c r="D94" s="246">
        <v>1482057</v>
      </c>
      <c r="E94">
        <v>982</v>
      </c>
      <c r="F94">
        <v>339</v>
      </c>
      <c r="G94" t="s">
        <v>3520</v>
      </c>
      <c r="M94" t="s">
        <v>3520</v>
      </c>
      <c r="N94" t="s">
        <v>3520</v>
      </c>
      <c r="O94" t="s">
        <v>3520</v>
      </c>
      <c r="S94" t="s">
        <v>6565</v>
      </c>
    </row>
    <row r="95" spans="1:19" x14ac:dyDescent="0.25">
      <c r="A95" s="15">
        <v>12103</v>
      </c>
      <c r="B95" t="s">
        <v>12419</v>
      </c>
      <c r="C95" t="s">
        <v>5802</v>
      </c>
      <c r="D95" s="246">
        <v>970985</v>
      </c>
      <c r="E95">
        <v>737</v>
      </c>
      <c r="F95">
        <v>253</v>
      </c>
      <c r="G95" t="s">
        <v>3520</v>
      </c>
      <c r="M95" t="s">
        <v>3520</v>
      </c>
      <c r="N95" t="s">
        <v>3520</v>
      </c>
      <c r="O95" t="s">
        <v>3520</v>
      </c>
      <c r="S95" t="s">
        <v>6569</v>
      </c>
    </row>
    <row r="96" spans="1:19" x14ac:dyDescent="0.25">
      <c r="A96" s="15">
        <v>12105</v>
      </c>
      <c r="B96" t="s">
        <v>12420</v>
      </c>
      <c r="C96" t="s">
        <v>5802</v>
      </c>
      <c r="D96" s="246">
        <v>705735</v>
      </c>
      <c r="E96">
        <v>415</v>
      </c>
      <c r="F96">
        <v>257</v>
      </c>
      <c r="G96" t="s">
        <v>3520</v>
      </c>
      <c r="M96" t="s">
        <v>3520</v>
      </c>
      <c r="N96" t="s">
        <v>3520</v>
      </c>
      <c r="O96" t="s">
        <v>3520</v>
      </c>
      <c r="S96" t="s">
        <v>6571</v>
      </c>
    </row>
    <row r="97" spans="1:19" x14ac:dyDescent="0.25">
      <c r="A97" s="15">
        <v>12109</v>
      </c>
      <c r="B97" t="s">
        <v>12421</v>
      </c>
      <c r="C97" t="s">
        <v>5802</v>
      </c>
      <c r="D97" s="246">
        <v>255410</v>
      </c>
      <c r="E97">
        <v>130</v>
      </c>
      <c r="F97">
        <v>10</v>
      </c>
      <c r="G97" t="s">
        <v>3520</v>
      </c>
      <c r="M97" t="s">
        <v>3520</v>
      </c>
      <c r="N97" t="s">
        <v>3520</v>
      </c>
      <c r="O97" t="s">
        <v>3520</v>
      </c>
      <c r="S97" t="s">
        <v>6575</v>
      </c>
    </row>
    <row r="98" spans="1:19" x14ac:dyDescent="0.25">
      <c r="A98" s="15">
        <v>12117</v>
      </c>
      <c r="B98" t="s">
        <v>12422</v>
      </c>
      <c r="C98" t="s">
        <v>5802</v>
      </c>
      <c r="D98" s="246">
        <v>466695</v>
      </c>
      <c r="E98">
        <v>243</v>
      </c>
      <c r="F98">
        <v>45</v>
      </c>
      <c r="G98" t="s">
        <v>3520</v>
      </c>
      <c r="M98" t="s">
        <v>3520</v>
      </c>
      <c r="N98" t="s">
        <v>3520</v>
      </c>
      <c r="O98" t="s">
        <v>3520</v>
      </c>
      <c r="S98" t="s">
        <v>6583</v>
      </c>
    </row>
    <row r="99" spans="1:19" x14ac:dyDescent="0.25">
      <c r="A99" s="15">
        <v>12119</v>
      </c>
      <c r="B99" t="s">
        <v>12423</v>
      </c>
      <c r="C99" t="s">
        <v>5802</v>
      </c>
      <c r="D99" s="246">
        <v>129938</v>
      </c>
      <c r="E99">
        <v>67</v>
      </c>
      <c r="F99">
        <v>22</v>
      </c>
      <c r="G99" t="s">
        <v>3520</v>
      </c>
      <c r="M99" t="s">
        <v>3520</v>
      </c>
      <c r="N99" t="s">
        <v>3520</v>
      </c>
      <c r="O99" t="s">
        <v>3520</v>
      </c>
      <c r="S99" t="s">
        <v>6585</v>
      </c>
    </row>
    <row r="100" spans="1:19" x14ac:dyDescent="0.25">
      <c r="A100" s="15">
        <v>13013</v>
      </c>
      <c r="B100" t="s">
        <v>12424</v>
      </c>
      <c r="C100" t="s">
        <v>5802</v>
      </c>
      <c r="D100" s="246">
        <v>81294</v>
      </c>
      <c r="E100">
        <v>45</v>
      </c>
      <c r="F100">
        <v>28</v>
      </c>
      <c r="G100" t="s">
        <v>3520</v>
      </c>
      <c r="J100" t="s">
        <v>12311</v>
      </c>
      <c r="N100" t="s">
        <v>3520</v>
      </c>
      <c r="O100" t="s">
        <v>3520</v>
      </c>
      <c r="R100" t="s">
        <v>3520</v>
      </c>
      <c r="S100" t="s">
        <v>6613</v>
      </c>
    </row>
    <row r="101" spans="1:19" x14ac:dyDescent="0.25">
      <c r="A101" s="15">
        <v>13015</v>
      </c>
      <c r="B101" t="s">
        <v>12425</v>
      </c>
      <c r="C101" t="s">
        <v>5802</v>
      </c>
      <c r="D101" s="246">
        <v>106456</v>
      </c>
      <c r="E101">
        <v>75</v>
      </c>
      <c r="F101">
        <v>37</v>
      </c>
      <c r="G101" t="s">
        <v>3520</v>
      </c>
      <c r="H101" t="s">
        <v>12311</v>
      </c>
      <c r="I101" t="s">
        <v>12332</v>
      </c>
      <c r="J101" t="s">
        <v>12311</v>
      </c>
      <c r="M101" t="s">
        <v>3520</v>
      </c>
      <c r="N101" t="s">
        <v>3520</v>
      </c>
      <c r="O101" t="s">
        <v>3520</v>
      </c>
      <c r="R101" t="s">
        <v>3520</v>
      </c>
      <c r="S101" t="s">
        <v>6615</v>
      </c>
    </row>
    <row r="102" spans="1:19" x14ac:dyDescent="0.25">
      <c r="A102" s="15">
        <v>13021</v>
      </c>
      <c r="B102" t="s">
        <v>12426</v>
      </c>
      <c r="C102" t="s">
        <v>5802</v>
      </c>
      <c r="D102" s="246">
        <v>153026</v>
      </c>
      <c r="E102">
        <v>136</v>
      </c>
      <c r="F102">
        <v>101</v>
      </c>
      <c r="G102" t="s">
        <v>3520</v>
      </c>
      <c r="J102" t="s">
        <v>12313</v>
      </c>
      <c r="M102" t="s">
        <v>3520</v>
      </c>
      <c r="N102" t="s">
        <v>3520</v>
      </c>
      <c r="O102" t="s">
        <v>3520</v>
      </c>
      <c r="R102" t="s">
        <v>3520</v>
      </c>
      <c r="S102" t="s">
        <v>6621</v>
      </c>
    </row>
    <row r="103" spans="1:19" x14ac:dyDescent="0.25">
      <c r="A103" s="15">
        <v>13045</v>
      </c>
      <c r="B103" t="s">
        <v>12427</v>
      </c>
      <c r="C103" t="s">
        <v>5802</v>
      </c>
      <c r="D103" s="246">
        <v>118692</v>
      </c>
      <c r="E103">
        <v>77</v>
      </c>
      <c r="F103">
        <v>33</v>
      </c>
      <c r="G103" t="s">
        <v>3520</v>
      </c>
      <c r="J103" t="s">
        <v>12311</v>
      </c>
      <c r="N103" t="s">
        <v>3520</v>
      </c>
      <c r="O103" t="s">
        <v>3520</v>
      </c>
      <c r="R103" t="s">
        <v>3520</v>
      </c>
      <c r="S103" t="s">
        <v>6643</v>
      </c>
    </row>
    <row r="104" spans="1:19" x14ac:dyDescent="0.25">
      <c r="A104" s="15">
        <v>13047</v>
      </c>
      <c r="B104" t="s">
        <v>12428</v>
      </c>
      <c r="C104" t="s">
        <v>5802</v>
      </c>
      <c r="D104" s="246">
        <v>67181</v>
      </c>
      <c r="E104">
        <v>49</v>
      </c>
      <c r="F104">
        <v>10</v>
      </c>
      <c r="G104" t="s">
        <v>3520</v>
      </c>
      <c r="J104" t="s">
        <v>12311</v>
      </c>
      <c r="N104" t="s">
        <v>3520</v>
      </c>
      <c r="O104" t="s">
        <v>3520</v>
      </c>
      <c r="R104" t="s">
        <v>3520</v>
      </c>
      <c r="S104" t="s">
        <v>6645</v>
      </c>
    </row>
    <row r="105" spans="1:19" x14ac:dyDescent="0.25">
      <c r="A105" s="15">
        <v>13051</v>
      </c>
      <c r="B105" t="s">
        <v>12429</v>
      </c>
      <c r="C105" t="s">
        <v>5802</v>
      </c>
      <c r="D105" s="246">
        <v>289649</v>
      </c>
      <c r="E105">
        <v>246</v>
      </c>
      <c r="F105">
        <v>106</v>
      </c>
      <c r="G105" t="s">
        <v>3520</v>
      </c>
      <c r="M105" t="s">
        <v>3520</v>
      </c>
      <c r="N105" t="s">
        <v>3520</v>
      </c>
      <c r="O105" t="s">
        <v>3520</v>
      </c>
      <c r="S105" t="s">
        <v>6649</v>
      </c>
    </row>
    <row r="106" spans="1:19" x14ac:dyDescent="0.25">
      <c r="A106" s="15">
        <v>13057</v>
      </c>
      <c r="B106" t="s">
        <v>12430</v>
      </c>
      <c r="C106" t="s">
        <v>5802</v>
      </c>
      <c r="D106" s="246">
        <v>253780</v>
      </c>
      <c r="E106">
        <v>141</v>
      </c>
      <c r="F106">
        <v>24</v>
      </c>
      <c r="G106" t="s">
        <v>3520</v>
      </c>
      <c r="H106" t="s">
        <v>12311</v>
      </c>
      <c r="J106" t="s">
        <v>12311</v>
      </c>
      <c r="M106" t="s">
        <v>3520</v>
      </c>
      <c r="N106" t="s">
        <v>3520</v>
      </c>
      <c r="O106" t="s">
        <v>3520</v>
      </c>
      <c r="R106" t="s">
        <v>3520</v>
      </c>
      <c r="S106" t="s">
        <v>6655</v>
      </c>
    </row>
    <row r="107" spans="1:19" x14ac:dyDescent="0.25">
      <c r="A107" s="15">
        <v>13063</v>
      </c>
      <c r="B107" t="s">
        <v>12431</v>
      </c>
      <c r="C107" t="s">
        <v>5802</v>
      </c>
      <c r="D107" s="246">
        <v>287560</v>
      </c>
      <c r="E107">
        <v>192</v>
      </c>
      <c r="F107">
        <v>164</v>
      </c>
      <c r="G107" t="s">
        <v>3520</v>
      </c>
      <c r="H107" t="s">
        <v>12311</v>
      </c>
      <c r="I107" t="s">
        <v>12332</v>
      </c>
      <c r="J107" t="s">
        <v>12311</v>
      </c>
      <c r="M107" t="s">
        <v>3520</v>
      </c>
      <c r="N107" t="s">
        <v>3520</v>
      </c>
      <c r="O107" t="s">
        <v>3520</v>
      </c>
      <c r="R107" t="s">
        <v>3520</v>
      </c>
      <c r="S107" t="s">
        <v>6661</v>
      </c>
    </row>
    <row r="108" spans="1:19" x14ac:dyDescent="0.25">
      <c r="A108" s="15">
        <v>13067</v>
      </c>
      <c r="B108" t="s">
        <v>12432</v>
      </c>
      <c r="C108" t="s">
        <v>5802</v>
      </c>
      <c r="D108" s="246">
        <v>756653</v>
      </c>
      <c r="E108">
        <v>513</v>
      </c>
      <c r="F108">
        <v>164</v>
      </c>
      <c r="G108" t="s">
        <v>3520</v>
      </c>
      <c r="H108" t="s">
        <v>12311</v>
      </c>
      <c r="I108" t="s">
        <v>12332</v>
      </c>
      <c r="J108" t="s">
        <v>12311</v>
      </c>
      <c r="M108" t="s">
        <v>3520</v>
      </c>
      <c r="N108" t="s">
        <v>3520</v>
      </c>
      <c r="O108" t="s">
        <v>3520</v>
      </c>
      <c r="R108" t="s">
        <v>3520</v>
      </c>
      <c r="S108" t="s">
        <v>6665</v>
      </c>
    </row>
    <row r="109" spans="1:19" x14ac:dyDescent="0.25">
      <c r="A109" s="15">
        <v>13077</v>
      </c>
      <c r="B109" t="s">
        <v>12433</v>
      </c>
      <c r="C109" t="s">
        <v>5802</v>
      </c>
      <c r="D109" s="246">
        <v>145839</v>
      </c>
      <c r="E109">
        <v>75</v>
      </c>
      <c r="F109">
        <v>14</v>
      </c>
      <c r="G109" t="s">
        <v>3520</v>
      </c>
      <c r="H109" t="s">
        <v>12311</v>
      </c>
      <c r="J109" t="s">
        <v>12311</v>
      </c>
      <c r="N109" t="s">
        <v>3520</v>
      </c>
      <c r="O109" t="s">
        <v>3520</v>
      </c>
      <c r="R109" t="s">
        <v>3520</v>
      </c>
      <c r="S109" t="s">
        <v>6675</v>
      </c>
    </row>
    <row r="110" spans="1:19" x14ac:dyDescent="0.25">
      <c r="A110" s="15">
        <v>13089</v>
      </c>
      <c r="B110" t="s">
        <v>12434</v>
      </c>
      <c r="C110" t="s">
        <v>5802</v>
      </c>
      <c r="D110" s="246">
        <v>755287</v>
      </c>
      <c r="E110">
        <v>536</v>
      </c>
      <c r="F110">
        <v>291</v>
      </c>
      <c r="G110" t="s">
        <v>3520</v>
      </c>
      <c r="H110" t="s">
        <v>12311</v>
      </c>
      <c r="I110" t="s">
        <v>12332</v>
      </c>
      <c r="J110" t="s">
        <v>12311</v>
      </c>
      <c r="M110" t="s">
        <v>3520</v>
      </c>
      <c r="N110" t="s">
        <v>3520</v>
      </c>
      <c r="O110" t="s">
        <v>3520</v>
      </c>
      <c r="R110" t="s">
        <v>3520</v>
      </c>
      <c r="S110" t="s">
        <v>6687</v>
      </c>
    </row>
    <row r="111" spans="1:19" x14ac:dyDescent="0.25">
      <c r="A111" s="15">
        <v>13097</v>
      </c>
      <c r="B111" t="s">
        <v>12435</v>
      </c>
      <c r="C111" t="s">
        <v>5802</v>
      </c>
      <c r="D111" s="246">
        <v>145063</v>
      </c>
      <c r="E111">
        <v>87</v>
      </c>
      <c r="F111">
        <v>42</v>
      </c>
      <c r="G111" t="s">
        <v>3520</v>
      </c>
      <c r="H111" t="s">
        <v>12311</v>
      </c>
      <c r="J111" t="s">
        <v>12311</v>
      </c>
      <c r="M111" t="s">
        <v>3520</v>
      </c>
      <c r="N111" t="s">
        <v>3520</v>
      </c>
      <c r="O111" t="s">
        <v>3520</v>
      </c>
      <c r="R111" t="s">
        <v>3520</v>
      </c>
      <c r="S111" t="s">
        <v>6695</v>
      </c>
    </row>
    <row r="112" spans="1:19" x14ac:dyDescent="0.25">
      <c r="A112" s="15">
        <v>13113</v>
      </c>
      <c r="B112" t="s">
        <v>12436</v>
      </c>
      <c r="C112" t="s">
        <v>5802</v>
      </c>
      <c r="D112" s="246">
        <v>113544</v>
      </c>
      <c r="E112">
        <v>67</v>
      </c>
      <c r="F112">
        <v>7</v>
      </c>
      <c r="G112" t="s">
        <v>3520</v>
      </c>
      <c r="H112" t="s">
        <v>12311</v>
      </c>
      <c r="J112" t="s">
        <v>12311</v>
      </c>
      <c r="N112" t="s">
        <v>3520</v>
      </c>
      <c r="O112" t="s">
        <v>3520</v>
      </c>
      <c r="R112" t="s">
        <v>3520</v>
      </c>
      <c r="S112" t="s">
        <v>6711</v>
      </c>
    </row>
    <row r="113" spans="1:19" x14ac:dyDescent="0.25">
      <c r="A113" s="15">
        <v>13115</v>
      </c>
      <c r="B113" t="s">
        <v>12437</v>
      </c>
      <c r="C113" t="s">
        <v>5802</v>
      </c>
      <c r="D113" s="246">
        <v>97805</v>
      </c>
      <c r="E113">
        <v>75</v>
      </c>
      <c r="F113">
        <v>38</v>
      </c>
      <c r="G113" t="s">
        <v>3520</v>
      </c>
      <c r="J113" t="s">
        <v>12313</v>
      </c>
      <c r="N113" t="s">
        <v>3520</v>
      </c>
      <c r="O113" t="s">
        <v>3520</v>
      </c>
      <c r="R113" t="s">
        <v>3520</v>
      </c>
      <c r="S113" t="s">
        <v>6713</v>
      </c>
    </row>
    <row r="114" spans="1:19" x14ac:dyDescent="0.25">
      <c r="A114" s="15">
        <v>13117</v>
      </c>
      <c r="B114" t="s">
        <v>12438</v>
      </c>
      <c r="C114" t="s">
        <v>5802</v>
      </c>
      <c r="D114" s="246">
        <v>236605</v>
      </c>
      <c r="E114">
        <v>111</v>
      </c>
      <c r="F114">
        <v>2</v>
      </c>
      <c r="G114" t="s">
        <v>3520</v>
      </c>
      <c r="H114" t="s">
        <v>12311</v>
      </c>
      <c r="J114" t="s">
        <v>12311</v>
      </c>
      <c r="M114" t="s">
        <v>3520</v>
      </c>
      <c r="N114" t="s">
        <v>3520</v>
      </c>
      <c r="O114" t="s">
        <v>3520</v>
      </c>
      <c r="R114" t="s">
        <v>3520</v>
      </c>
      <c r="S114" t="s">
        <v>6715</v>
      </c>
    </row>
    <row r="115" spans="1:19" x14ac:dyDescent="0.25">
      <c r="A115" s="15">
        <v>13121</v>
      </c>
      <c r="B115" t="s">
        <v>12439</v>
      </c>
      <c r="C115" t="s">
        <v>5802</v>
      </c>
      <c r="D115" s="246">
        <v>1051550</v>
      </c>
      <c r="E115">
        <v>858</v>
      </c>
      <c r="F115">
        <v>376</v>
      </c>
      <c r="G115" t="s">
        <v>3520</v>
      </c>
      <c r="H115" t="s">
        <v>12311</v>
      </c>
      <c r="I115" t="s">
        <v>12332</v>
      </c>
      <c r="J115" t="s">
        <v>12311</v>
      </c>
      <c r="M115" t="s">
        <v>3520</v>
      </c>
      <c r="N115" t="s">
        <v>3520</v>
      </c>
      <c r="O115" t="s">
        <v>3520</v>
      </c>
      <c r="R115" t="s">
        <v>3520</v>
      </c>
      <c r="S115" t="s">
        <v>6719</v>
      </c>
    </row>
    <row r="116" spans="1:19" x14ac:dyDescent="0.25">
      <c r="A116" s="15">
        <v>13135</v>
      </c>
      <c r="B116" t="s">
        <v>12440</v>
      </c>
      <c r="C116" t="s">
        <v>5802</v>
      </c>
      <c r="D116" s="246">
        <v>926414</v>
      </c>
      <c r="E116">
        <v>559</v>
      </c>
      <c r="F116">
        <v>259</v>
      </c>
      <c r="G116" t="s">
        <v>3520</v>
      </c>
      <c r="H116" t="s">
        <v>12311</v>
      </c>
      <c r="I116" t="s">
        <v>12332</v>
      </c>
      <c r="J116" t="s">
        <v>12311</v>
      </c>
      <c r="M116" t="s">
        <v>3520</v>
      </c>
      <c r="N116" t="s">
        <v>3520</v>
      </c>
      <c r="O116" t="s">
        <v>3520</v>
      </c>
      <c r="R116" t="s">
        <v>3520</v>
      </c>
      <c r="S116" t="s">
        <v>6733</v>
      </c>
    </row>
    <row r="117" spans="1:19" x14ac:dyDescent="0.25">
      <c r="A117" s="15">
        <v>13139</v>
      </c>
      <c r="B117" t="s">
        <v>12441</v>
      </c>
      <c r="C117" t="s">
        <v>5802</v>
      </c>
      <c r="D117" s="246">
        <v>201434</v>
      </c>
      <c r="E117">
        <v>114</v>
      </c>
      <c r="F117">
        <v>47</v>
      </c>
      <c r="G117" t="s">
        <v>3520</v>
      </c>
      <c r="J117" t="s">
        <v>12311</v>
      </c>
      <c r="N117" t="s">
        <v>3520</v>
      </c>
      <c r="O117" t="s">
        <v>3520</v>
      </c>
      <c r="R117" t="s">
        <v>3520</v>
      </c>
      <c r="S117" t="s">
        <v>6737</v>
      </c>
    </row>
    <row r="118" spans="1:19" x14ac:dyDescent="0.25">
      <c r="A118" s="15">
        <v>13149</v>
      </c>
      <c r="B118" t="s">
        <v>12442</v>
      </c>
      <c r="C118" t="s">
        <v>5802</v>
      </c>
      <c r="D118" s="246">
        <v>11785</v>
      </c>
      <c r="E118">
        <v>8</v>
      </c>
      <c r="F118">
        <v>3</v>
      </c>
      <c r="G118" t="s">
        <v>3520</v>
      </c>
      <c r="J118" t="s">
        <v>12311</v>
      </c>
      <c r="N118" t="s">
        <v>3520</v>
      </c>
      <c r="O118" t="s">
        <v>3520</v>
      </c>
      <c r="R118" t="s">
        <v>3520</v>
      </c>
      <c r="S118" t="s">
        <v>6747</v>
      </c>
    </row>
    <row r="119" spans="1:19" x14ac:dyDescent="0.25">
      <c r="A119" s="15">
        <v>13151</v>
      </c>
      <c r="B119" t="s">
        <v>12443</v>
      </c>
      <c r="C119" t="s">
        <v>5802</v>
      </c>
      <c r="D119" s="246">
        <v>229994</v>
      </c>
      <c r="E119">
        <v>135</v>
      </c>
      <c r="F119">
        <v>49</v>
      </c>
      <c r="G119" t="s">
        <v>3520</v>
      </c>
      <c r="H119" t="s">
        <v>12311</v>
      </c>
      <c r="I119" t="s">
        <v>12332</v>
      </c>
      <c r="J119" t="s">
        <v>12311</v>
      </c>
      <c r="M119" t="s">
        <v>3520</v>
      </c>
      <c r="N119" t="s">
        <v>3520</v>
      </c>
      <c r="O119" t="s">
        <v>3520</v>
      </c>
      <c r="R119" t="s">
        <v>3520</v>
      </c>
      <c r="S119" t="s">
        <v>6749</v>
      </c>
    </row>
    <row r="120" spans="1:19" x14ac:dyDescent="0.25">
      <c r="A120" s="15">
        <v>13207</v>
      </c>
      <c r="B120" t="s">
        <v>12444</v>
      </c>
      <c r="C120" t="s">
        <v>5802</v>
      </c>
      <c r="D120" s="246">
        <v>27455</v>
      </c>
      <c r="E120">
        <v>18</v>
      </c>
      <c r="F120">
        <v>11</v>
      </c>
      <c r="G120" t="s">
        <v>3520</v>
      </c>
      <c r="J120" t="s">
        <v>12313</v>
      </c>
      <c r="N120" t="s">
        <v>3520</v>
      </c>
      <c r="O120" t="s">
        <v>3520</v>
      </c>
      <c r="R120" t="s">
        <v>3520</v>
      </c>
      <c r="S120" t="s">
        <v>6803</v>
      </c>
    </row>
    <row r="121" spans="1:19" x14ac:dyDescent="0.25">
      <c r="A121" s="15">
        <v>13215</v>
      </c>
      <c r="B121" t="s">
        <v>12445</v>
      </c>
      <c r="C121" t="s">
        <v>5802</v>
      </c>
      <c r="D121" s="246">
        <v>195418</v>
      </c>
      <c r="E121">
        <v>136</v>
      </c>
      <c r="F121">
        <v>99</v>
      </c>
      <c r="G121" t="s">
        <v>3520</v>
      </c>
      <c r="M121" t="s">
        <v>3520</v>
      </c>
      <c r="N121" t="s">
        <v>3520</v>
      </c>
      <c r="O121" t="s">
        <v>3520</v>
      </c>
      <c r="S121" t="s">
        <v>6811</v>
      </c>
    </row>
    <row r="122" spans="1:19" x14ac:dyDescent="0.25">
      <c r="A122" s="15">
        <v>13217</v>
      </c>
      <c r="B122" t="s">
        <v>12446</v>
      </c>
      <c r="C122" t="s">
        <v>5802</v>
      </c>
      <c r="D122" s="246">
        <v>109835</v>
      </c>
      <c r="E122">
        <v>63</v>
      </c>
      <c r="F122">
        <v>50</v>
      </c>
      <c r="G122" t="s">
        <v>3520</v>
      </c>
      <c r="H122" t="s">
        <v>12311</v>
      </c>
      <c r="J122" t="s">
        <v>12311</v>
      </c>
      <c r="N122" t="s">
        <v>3520</v>
      </c>
      <c r="O122" t="s">
        <v>3520</v>
      </c>
      <c r="R122" t="s">
        <v>3520</v>
      </c>
      <c r="S122" t="s">
        <v>6813</v>
      </c>
    </row>
    <row r="123" spans="1:19" x14ac:dyDescent="0.25">
      <c r="A123" s="15">
        <v>13223</v>
      </c>
      <c r="B123" t="s">
        <v>12447</v>
      </c>
      <c r="C123" t="s">
        <v>5802</v>
      </c>
      <c r="D123" s="246">
        <v>164440</v>
      </c>
      <c r="E123">
        <v>89</v>
      </c>
      <c r="F123">
        <v>6</v>
      </c>
      <c r="G123" t="s">
        <v>3520</v>
      </c>
      <c r="H123" t="s">
        <v>12311</v>
      </c>
      <c r="J123" t="s">
        <v>12311</v>
      </c>
      <c r="N123" t="s">
        <v>3520</v>
      </c>
      <c r="O123" t="s">
        <v>3520</v>
      </c>
      <c r="R123" t="s">
        <v>3520</v>
      </c>
      <c r="S123" t="s">
        <v>6819</v>
      </c>
    </row>
    <row r="124" spans="1:19" x14ac:dyDescent="0.25">
      <c r="A124" s="15">
        <v>13237</v>
      </c>
      <c r="B124" t="s">
        <v>12448</v>
      </c>
      <c r="C124" t="s">
        <v>5802</v>
      </c>
      <c r="D124" s="246">
        <v>21906</v>
      </c>
      <c r="E124">
        <v>20</v>
      </c>
      <c r="F124">
        <v>13</v>
      </c>
      <c r="G124" t="s">
        <v>3520</v>
      </c>
      <c r="J124" t="s">
        <v>12311</v>
      </c>
      <c r="N124" t="s">
        <v>3520</v>
      </c>
      <c r="O124" t="s">
        <v>3520</v>
      </c>
      <c r="R124" t="s">
        <v>3520</v>
      </c>
      <c r="S124" t="s">
        <v>6833</v>
      </c>
    </row>
    <row r="125" spans="1:19" x14ac:dyDescent="0.25">
      <c r="A125" s="15">
        <v>13247</v>
      </c>
      <c r="B125" t="s">
        <v>12449</v>
      </c>
      <c r="C125" t="s">
        <v>5802</v>
      </c>
      <c r="D125" s="246">
        <v>90155</v>
      </c>
      <c r="E125">
        <v>65</v>
      </c>
      <c r="F125">
        <v>40</v>
      </c>
      <c r="G125" t="s">
        <v>3520</v>
      </c>
      <c r="H125" t="s">
        <v>12311</v>
      </c>
      <c r="J125" t="s">
        <v>12311</v>
      </c>
      <c r="N125" t="s">
        <v>3520</v>
      </c>
      <c r="O125" t="s">
        <v>3520</v>
      </c>
      <c r="R125" t="s">
        <v>3520</v>
      </c>
      <c r="S125" t="s">
        <v>6843</v>
      </c>
    </row>
    <row r="126" spans="1:19" x14ac:dyDescent="0.25">
      <c r="A126" s="15">
        <v>13255</v>
      </c>
      <c r="B126" t="s">
        <v>12450</v>
      </c>
      <c r="C126" t="s">
        <v>5802</v>
      </c>
      <c r="D126" s="246">
        <v>66043</v>
      </c>
      <c r="E126">
        <v>48</v>
      </c>
      <c r="F126">
        <v>30</v>
      </c>
      <c r="G126" t="s">
        <v>3520</v>
      </c>
      <c r="J126" t="s">
        <v>12311</v>
      </c>
      <c r="N126" t="s">
        <v>3520</v>
      </c>
      <c r="O126" t="s">
        <v>3520</v>
      </c>
      <c r="R126" t="s">
        <v>3520</v>
      </c>
      <c r="S126" t="s">
        <v>6851</v>
      </c>
    </row>
    <row r="127" spans="1:19" x14ac:dyDescent="0.25">
      <c r="A127" s="15">
        <v>13295</v>
      </c>
      <c r="B127" t="s">
        <v>12451</v>
      </c>
      <c r="C127" t="s">
        <v>5802</v>
      </c>
      <c r="D127" s="246">
        <v>69398</v>
      </c>
      <c r="E127">
        <v>57</v>
      </c>
      <c r="F127">
        <v>34</v>
      </c>
      <c r="G127" t="s">
        <v>3520</v>
      </c>
      <c r="J127" t="s">
        <v>12311</v>
      </c>
      <c r="N127" t="s">
        <v>3520</v>
      </c>
      <c r="O127" t="s">
        <v>3520</v>
      </c>
      <c r="R127" t="s">
        <v>3520</v>
      </c>
      <c r="S127" t="s">
        <v>6891</v>
      </c>
    </row>
    <row r="128" spans="1:19" x14ac:dyDescent="0.25">
      <c r="A128" s="15">
        <v>13297</v>
      </c>
      <c r="B128" t="s">
        <v>12452</v>
      </c>
      <c r="C128" t="s">
        <v>5802</v>
      </c>
      <c r="D128" s="246">
        <v>93284</v>
      </c>
      <c r="E128">
        <v>52</v>
      </c>
      <c r="F128">
        <v>24</v>
      </c>
      <c r="G128" t="s">
        <v>3520</v>
      </c>
      <c r="J128" t="s">
        <v>12311</v>
      </c>
      <c r="N128" t="s">
        <v>3520</v>
      </c>
      <c r="O128" t="s">
        <v>3520</v>
      </c>
      <c r="R128" t="s">
        <v>3520</v>
      </c>
      <c r="S128" t="s">
        <v>6893</v>
      </c>
    </row>
    <row r="129" spans="1:19" x14ac:dyDescent="0.25">
      <c r="A129" s="15">
        <v>15003</v>
      </c>
      <c r="B129" t="s">
        <v>12453</v>
      </c>
      <c r="C129" t="s">
        <v>5998</v>
      </c>
      <c r="D129" s="246">
        <v>979682</v>
      </c>
      <c r="E129">
        <v>774</v>
      </c>
      <c r="F129">
        <v>231</v>
      </c>
      <c r="G129" t="s">
        <v>3520</v>
      </c>
      <c r="M129" t="s">
        <v>3520</v>
      </c>
      <c r="N129" t="s">
        <v>3520</v>
      </c>
      <c r="O129" t="s">
        <v>3520</v>
      </c>
      <c r="S129" t="s">
        <v>6921</v>
      </c>
    </row>
    <row r="130" spans="1:19" x14ac:dyDescent="0.25">
      <c r="A130" s="15">
        <v>16001</v>
      </c>
      <c r="B130" t="s">
        <v>12454</v>
      </c>
      <c r="C130" t="s">
        <v>5937</v>
      </c>
      <c r="D130" s="246">
        <v>469473</v>
      </c>
      <c r="E130">
        <v>330</v>
      </c>
      <c r="F130">
        <v>75</v>
      </c>
      <c r="G130" t="s">
        <v>3520</v>
      </c>
      <c r="M130" t="s">
        <v>3520</v>
      </c>
      <c r="N130" t="s">
        <v>3520</v>
      </c>
      <c r="O130" t="s">
        <v>3520</v>
      </c>
      <c r="S130" t="s">
        <v>6929</v>
      </c>
    </row>
    <row r="131" spans="1:19" x14ac:dyDescent="0.25">
      <c r="A131" s="15">
        <v>16027</v>
      </c>
      <c r="B131" t="s">
        <v>12455</v>
      </c>
      <c r="C131" t="s">
        <v>5937</v>
      </c>
      <c r="D131" s="246">
        <v>223890</v>
      </c>
      <c r="E131">
        <v>133</v>
      </c>
      <c r="F131">
        <v>91</v>
      </c>
      <c r="G131" t="s">
        <v>3520</v>
      </c>
      <c r="M131" t="s">
        <v>3520</v>
      </c>
      <c r="N131" t="s">
        <v>3520</v>
      </c>
      <c r="O131" t="s">
        <v>3520</v>
      </c>
      <c r="S131" t="s">
        <v>6955</v>
      </c>
    </row>
    <row r="132" spans="1:19" x14ac:dyDescent="0.25">
      <c r="A132" s="15">
        <v>16041</v>
      </c>
      <c r="B132" t="s">
        <v>12456</v>
      </c>
      <c r="C132" t="s">
        <v>5937</v>
      </c>
      <c r="D132" s="246">
        <v>13736</v>
      </c>
      <c r="E132">
        <v>10</v>
      </c>
      <c r="F132">
        <v>6</v>
      </c>
      <c r="G132" t="s">
        <v>3520</v>
      </c>
      <c r="K132" t="s">
        <v>12311</v>
      </c>
      <c r="N132" t="s">
        <v>3520</v>
      </c>
      <c r="O132" t="s">
        <v>3520</v>
      </c>
      <c r="R132" t="s">
        <v>3520</v>
      </c>
      <c r="S132" t="s">
        <v>6969</v>
      </c>
    </row>
    <row r="133" spans="1:19" x14ac:dyDescent="0.25">
      <c r="A133" s="15">
        <v>16079</v>
      </c>
      <c r="B133" t="s">
        <v>12457</v>
      </c>
      <c r="C133" t="s">
        <v>5937</v>
      </c>
      <c r="D133" s="246">
        <v>12700</v>
      </c>
      <c r="E133">
        <v>17</v>
      </c>
      <c r="F133">
        <v>17</v>
      </c>
      <c r="G133" t="s">
        <v>3520</v>
      </c>
      <c r="L133" t="s">
        <v>12311</v>
      </c>
      <c r="N133" t="s">
        <v>3520</v>
      </c>
      <c r="O133" t="s">
        <v>3520</v>
      </c>
      <c r="R133" t="s">
        <v>3520</v>
      </c>
      <c r="S133" t="s">
        <v>7007</v>
      </c>
    </row>
    <row r="134" spans="1:19" x14ac:dyDescent="0.25">
      <c r="A134" s="15">
        <v>17031</v>
      </c>
      <c r="B134" t="s">
        <v>12458</v>
      </c>
      <c r="C134" t="s">
        <v>7018</v>
      </c>
      <c r="D134" s="246">
        <v>5169517</v>
      </c>
      <c r="E134">
        <v>4002</v>
      </c>
      <c r="F134">
        <v>2023</v>
      </c>
      <c r="G134" t="s">
        <v>3520</v>
      </c>
      <c r="H134" t="s">
        <v>12459</v>
      </c>
      <c r="I134" t="s">
        <v>12324</v>
      </c>
      <c r="J134" t="s">
        <v>12313</v>
      </c>
      <c r="M134" t="s">
        <v>3520</v>
      </c>
      <c r="N134" t="s">
        <v>3520</v>
      </c>
      <c r="O134" t="s">
        <v>3520</v>
      </c>
      <c r="P134" t="s">
        <v>3520</v>
      </c>
      <c r="R134" t="s">
        <v>3520</v>
      </c>
      <c r="S134" t="s">
        <v>7048</v>
      </c>
    </row>
    <row r="135" spans="1:19" x14ac:dyDescent="0.25">
      <c r="A135" s="15">
        <v>17043</v>
      </c>
      <c r="B135" t="s">
        <v>12460</v>
      </c>
      <c r="C135" t="s">
        <v>7018</v>
      </c>
      <c r="D135" s="246">
        <v>926005</v>
      </c>
      <c r="E135">
        <v>621</v>
      </c>
      <c r="F135">
        <v>85</v>
      </c>
      <c r="G135" t="s">
        <v>3520</v>
      </c>
      <c r="H135" t="s">
        <v>12459</v>
      </c>
      <c r="I135" t="s">
        <v>12324</v>
      </c>
      <c r="J135" t="s">
        <v>12313</v>
      </c>
      <c r="M135" t="s">
        <v>3520</v>
      </c>
      <c r="N135" t="s">
        <v>3520</v>
      </c>
      <c r="O135" t="s">
        <v>3520</v>
      </c>
      <c r="P135" t="s">
        <v>3520</v>
      </c>
      <c r="R135" t="s">
        <v>3520</v>
      </c>
      <c r="S135" t="s">
        <v>7060</v>
      </c>
    </row>
    <row r="136" spans="1:19" x14ac:dyDescent="0.25">
      <c r="A136" s="15">
        <v>17063</v>
      </c>
      <c r="B136" t="s">
        <v>12461</v>
      </c>
      <c r="C136" t="s">
        <v>7018</v>
      </c>
      <c r="D136" s="246">
        <v>50798</v>
      </c>
      <c r="E136">
        <v>37</v>
      </c>
      <c r="F136">
        <v>1</v>
      </c>
      <c r="G136" t="s">
        <v>3520</v>
      </c>
      <c r="H136" t="s">
        <v>12459</v>
      </c>
      <c r="I136" t="s">
        <v>12324</v>
      </c>
      <c r="J136" t="s">
        <v>12313</v>
      </c>
      <c r="N136" t="s">
        <v>3520</v>
      </c>
      <c r="O136" t="s">
        <v>3520</v>
      </c>
      <c r="P136" t="s">
        <v>3520</v>
      </c>
      <c r="R136" t="s">
        <v>3520</v>
      </c>
      <c r="S136" t="s">
        <v>7080</v>
      </c>
    </row>
    <row r="137" spans="1:19" x14ac:dyDescent="0.25">
      <c r="A137" s="15">
        <v>17089</v>
      </c>
      <c r="B137" t="s">
        <v>12462</v>
      </c>
      <c r="C137" t="s">
        <v>7018</v>
      </c>
      <c r="D137" s="246">
        <v>531756</v>
      </c>
      <c r="E137">
        <v>325</v>
      </c>
      <c r="F137">
        <v>100</v>
      </c>
      <c r="G137" t="s">
        <v>3520</v>
      </c>
      <c r="H137" t="s">
        <v>12459</v>
      </c>
      <c r="I137" t="s">
        <v>12324</v>
      </c>
      <c r="J137" t="s">
        <v>12313</v>
      </c>
      <c r="M137" t="s">
        <v>3520</v>
      </c>
      <c r="N137" t="s">
        <v>3520</v>
      </c>
      <c r="O137" t="s">
        <v>3520</v>
      </c>
      <c r="P137" t="s">
        <v>3520</v>
      </c>
      <c r="R137" t="s">
        <v>3520</v>
      </c>
      <c r="S137" t="s">
        <v>7106</v>
      </c>
    </row>
    <row r="138" spans="1:19" x14ac:dyDescent="0.25">
      <c r="A138" s="15">
        <v>17093</v>
      </c>
      <c r="B138" t="s">
        <v>12463</v>
      </c>
      <c r="C138" t="s">
        <v>7018</v>
      </c>
      <c r="D138" s="246">
        <v>127583</v>
      </c>
      <c r="E138">
        <v>65</v>
      </c>
      <c r="F138">
        <v>3</v>
      </c>
      <c r="G138" t="s">
        <v>3520</v>
      </c>
      <c r="H138" t="s">
        <v>12459</v>
      </c>
      <c r="I138" t="s">
        <v>12324</v>
      </c>
      <c r="J138" t="s">
        <v>12313</v>
      </c>
      <c r="N138" t="s">
        <v>3520</v>
      </c>
      <c r="O138" t="s">
        <v>3520</v>
      </c>
      <c r="P138" t="s">
        <v>3520</v>
      </c>
      <c r="R138" t="s">
        <v>3520</v>
      </c>
      <c r="S138" t="s">
        <v>7110</v>
      </c>
    </row>
    <row r="139" spans="1:19" x14ac:dyDescent="0.25">
      <c r="A139" s="15">
        <v>17097</v>
      </c>
      <c r="B139" t="s">
        <v>12464</v>
      </c>
      <c r="C139" t="s">
        <v>7018</v>
      </c>
      <c r="D139" s="246">
        <v>699682</v>
      </c>
      <c r="E139">
        <v>425</v>
      </c>
      <c r="F139">
        <v>111</v>
      </c>
      <c r="G139" t="s">
        <v>3520</v>
      </c>
      <c r="H139" t="s">
        <v>12459</v>
      </c>
      <c r="I139" t="s">
        <v>12324</v>
      </c>
      <c r="J139" t="s">
        <v>12313</v>
      </c>
      <c r="M139" t="s">
        <v>3520</v>
      </c>
      <c r="N139" t="s">
        <v>3520</v>
      </c>
      <c r="O139" t="s">
        <v>3520</v>
      </c>
      <c r="P139" t="s">
        <v>3520</v>
      </c>
      <c r="R139" t="s">
        <v>3520</v>
      </c>
      <c r="S139" t="s">
        <v>7114</v>
      </c>
    </row>
    <row r="140" spans="1:19" x14ac:dyDescent="0.25">
      <c r="A140" s="15">
        <v>17111</v>
      </c>
      <c r="B140" t="s">
        <v>12465</v>
      </c>
      <c r="C140" t="s">
        <v>7018</v>
      </c>
      <c r="D140" s="246">
        <v>307291</v>
      </c>
      <c r="E140">
        <v>194</v>
      </c>
      <c r="F140">
        <v>10</v>
      </c>
      <c r="G140" t="s">
        <v>3520</v>
      </c>
      <c r="H140" t="s">
        <v>12459</v>
      </c>
      <c r="I140" t="s">
        <v>12324</v>
      </c>
      <c r="J140" t="s">
        <v>12313</v>
      </c>
      <c r="N140" t="s">
        <v>3520</v>
      </c>
      <c r="O140" t="s">
        <v>3520</v>
      </c>
      <c r="P140" t="s">
        <v>3520</v>
      </c>
      <c r="R140" t="s">
        <v>3520</v>
      </c>
      <c r="S140" t="s">
        <v>7128</v>
      </c>
    </row>
    <row r="141" spans="1:19" x14ac:dyDescent="0.25">
      <c r="A141" s="15">
        <v>17113</v>
      </c>
      <c r="B141" t="s">
        <v>12466</v>
      </c>
      <c r="C141" t="s">
        <v>7018</v>
      </c>
      <c r="D141" s="246">
        <v>172164</v>
      </c>
      <c r="E141">
        <v>119</v>
      </c>
      <c r="F141">
        <v>27</v>
      </c>
      <c r="G141" t="s">
        <v>3520</v>
      </c>
      <c r="M141" t="s">
        <v>3520</v>
      </c>
      <c r="N141" t="s">
        <v>3520</v>
      </c>
      <c r="O141" t="s">
        <v>3520</v>
      </c>
      <c r="S141" t="s">
        <v>7130</v>
      </c>
    </row>
    <row r="142" spans="1:19" x14ac:dyDescent="0.25">
      <c r="A142" s="15">
        <v>17115</v>
      </c>
      <c r="B142" t="s">
        <v>12467</v>
      </c>
      <c r="C142" t="s">
        <v>7018</v>
      </c>
      <c r="D142" s="246">
        <v>104688</v>
      </c>
      <c r="E142">
        <v>105</v>
      </c>
      <c r="F142">
        <v>48</v>
      </c>
      <c r="G142" t="s">
        <v>3520</v>
      </c>
      <c r="M142" t="s">
        <v>3520</v>
      </c>
      <c r="N142" t="s">
        <v>3520</v>
      </c>
      <c r="O142" t="s">
        <v>3520</v>
      </c>
      <c r="S142" t="s">
        <v>7132</v>
      </c>
    </row>
    <row r="143" spans="1:19" x14ac:dyDescent="0.25">
      <c r="A143" s="15">
        <v>17119</v>
      </c>
      <c r="B143" t="s">
        <v>12468</v>
      </c>
      <c r="C143" t="s">
        <v>7018</v>
      </c>
      <c r="D143" s="246">
        <v>264403</v>
      </c>
      <c r="E143">
        <v>191</v>
      </c>
      <c r="F143">
        <v>71</v>
      </c>
      <c r="G143" t="s">
        <v>3520</v>
      </c>
      <c r="H143" t="s">
        <v>12332</v>
      </c>
      <c r="I143" t="s">
        <v>12324</v>
      </c>
      <c r="J143" t="s">
        <v>12311</v>
      </c>
      <c r="M143" t="s">
        <v>3520</v>
      </c>
      <c r="N143" t="s">
        <v>3520</v>
      </c>
      <c r="O143" t="s">
        <v>3520</v>
      </c>
      <c r="P143" t="s">
        <v>3520</v>
      </c>
      <c r="R143" t="s">
        <v>3520</v>
      </c>
      <c r="S143" t="s">
        <v>7136</v>
      </c>
    </row>
    <row r="144" spans="1:19" x14ac:dyDescent="0.25">
      <c r="A144" s="15">
        <v>17157</v>
      </c>
      <c r="B144" t="s">
        <v>12469</v>
      </c>
      <c r="C144" t="s">
        <v>7018</v>
      </c>
      <c r="D144" s="246">
        <v>31973</v>
      </c>
      <c r="E144">
        <v>33</v>
      </c>
      <c r="F144">
        <v>6</v>
      </c>
      <c r="G144" t="s">
        <v>3520</v>
      </c>
      <c r="J144" t="s">
        <v>12311</v>
      </c>
      <c r="N144" t="s">
        <v>3520</v>
      </c>
      <c r="O144" t="s">
        <v>3520</v>
      </c>
      <c r="R144" t="s">
        <v>3520</v>
      </c>
      <c r="S144" t="s">
        <v>7174</v>
      </c>
    </row>
    <row r="145" spans="1:19" x14ac:dyDescent="0.25">
      <c r="A145" s="15">
        <v>17163</v>
      </c>
      <c r="B145" t="s">
        <v>12470</v>
      </c>
      <c r="C145" t="s">
        <v>7018</v>
      </c>
      <c r="D145" s="246">
        <v>261186</v>
      </c>
      <c r="E145">
        <v>198</v>
      </c>
      <c r="F145">
        <v>73</v>
      </c>
      <c r="G145" t="s">
        <v>3520</v>
      </c>
      <c r="H145" t="s">
        <v>12332</v>
      </c>
      <c r="I145" t="s">
        <v>12324</v>
      </c>
      <c r="J145" t="s">
        <v>12311</v>
      </c>
      <c r="M145" t="s">
        <v>3520</v>
      </c>
      <c r="N145" t="s">
        <v>3520</v>
      </c>
      <c r="O145" t="s">
        <v>3520</v>
      </c>
      <c r="P145" t="s">
        <v>3520</v>
      </c>
      <c r="R145" t="s">
        <v>3520</v>
      </c>
      <c r="S145" t="s">
        <v>7180</v>
      </c>
    </row>
    <row r="146" spans="1:19" x14ac:dyDescent="0.25">
      <c r="A146" s="15">
        <v>17167</v>
      </c>
      <c r="B146" t="s">
        <v>12471</v>
      </c>
      <c r="C146" t="s">
        <v>7018</v>
      </c>
      <c r="D146" s="246">
        <v>195963</v>
      </c>
      <c r="E146">
        <v>182</v>
      </c>
      <c r="F146">
        <v>66</v>
      </c>
      <c r="G146" t="s">
        <v>3520</v>
      </c>
      <c r="M146" t="s">
        <v>3520</v>
      </c>
      <c r="N146" t="s">
        <v>3520</v>
      </c>
      <c r="O146" t="s">
        <v>3520</v>
      </c>
      <c r="S146" t="s">
        <v>7184</v>
      </c>
    </row>
    <row r="147" spans="1:19" x14ac:dyDescent="0.25">
      <c r="A147" s="15">
        <v>17197</v>
      </c>
      <c r="B147" t="s">
        <v>12472</v>
      </c>
      <c r="C147" t="s">
        <v>7018</v>
      </c>
      <c r="D147" s="246">
        <v>689704</v>
      </c>
      <c r="E147">
        <v>447</v>
      </c>
      <c r="F147">
        <v>76</v>
      </c>
      <c r="G147" t="s">
        <v>3520</v>
      </c>
      <c r="H147" t="s">
        <v>12459</v>
      </c>
      <c r="I147" t="s">
        <v>12324</v>
      </c>
      <c r="J147" t="s">
        <v>12313</v>
      </c>
      <c r="M147" t="s">
        <v>3520</v>
      </c>
      <c r="N147" t="s">
        <v>3520</v>
      </c>
      <c r="O147" t="s">
        <v>3520</v>
      </c>
      <c r="P147" t="s">
        <v>3520</v>
      </c>
      <c r="R147" t="s">
        <v>3520</v>
      </c>
      <c r="S147" t="s">
        <v>7214</v>
      </c>
    </row>
    <row r="148" spans="1:19" x14ac:dyDescent="0.25">
      <c r="A148" s="15">
        <v>18003</v>
      </c>
      <c r="B148" t="s">
        <v>12473</v>
      </c>
      <c r="C148" t="s">
        <v>7018</v>
      </c>
      <c r="D148" s="246">
        <v>375520</v>
      </c>
      <c r="E148">
        <v>276</v>
      </c>
      <c r="F148">
        <v>118</v>
      </c>
      <c r="G148" t="s">
        <v>3520</v>
      </c>
      <c r="M148" t="s">
        <v>3520</v>
      </c>
      <c r="N148" t="s">
        <v>3520</v>
      </c>
      <c r="O148" t="s">
        <v>3520</v>
      </c>
      <c r="S148" t="s">
        <v>7224</v>
      </c>
    </row>
    <row r="149" spans="1:19" x14ac:dyDescent="0.25">
      <c r="A149" s="15">
        <v>18019</v>
      </c>
      <c r="B149" t="s">
        <v>12474</v>
      </c>
      <c r="C149" t="s">
        <v>7018</v>
      </c>
      <c r="D149" s="246">
        <v>117410</v>
      </c>
      <c r="E149">
        <v>98</v>
      </c>
      <c r="F149">
        <v>61</v>
      </c>
      <c r="G149" t="s">
        <v>3520</v>
      </c>
      <c r="I149" t="s">
        <v>12330</v>
      </c>
      <c r="J149" t="s">
        <v>12311</v>
      </c>
      <c r="M149" t="s">
        <v>3520</v>
      </c>
      <c r="N149" t="s">
        <v>3520</v>
      </c>
      <c r="O149" t="s">
        <v>3520</v>
      </c>
      <c r="P149" t="s">
        <v>3520</v>
      </c>
      <c r="R149" t="s">
        <v>3520</v>
      </c>
      <c r="S149" t="s">
        <v>7240</v>
      </c>
    </row>
    <row r="150" spans="1:19" x14ac:dyDescent="0.25">
      <c r="A150" s="15">
        <v>18029</v>
      </c>
      <c r="B150" t="s">
        <v>12475</v>
      </c>
      <c r="C150" t="s">
        <v>7018</v>
      </c>
      <c r="D150" s="246">
        <v>49612</v>
      </c>
      <c r="E150">
        <v>38</v>
      </c>
      <c r="F150">
        <v>7</v>
      </c>
      <c r="G150" t="s">
        <v>3520</v>
      </c>
      <c r="H150" t="s">
        <v>12332</v>
      </c>
      <c r="J150" t="s">
        <v>12313</v>
      </c>
      <c r="N150" t="s">
        <v>3520</v>
      </c>
      <c r="O150" t="s">
        <v>3520</v>
      </c>
      <c r="R150" t="s">
        <v>3520</v>
      </c>
      <c r="S150" t="s">
        <v>7250</v>
      </c>
    </row>
    <row r="151" spans="1:19" x14ac:dyDescent="0.25">
      <c r="A151" s="15">
        <v>18037</v>
      </c>
      <c r="B151" t="s">
        <v>12476</v>
      </c>
      <c r="C151" t="s">
        <v>7018</v>
      </c>
      <c r="D151" s="246">
        <v>42534</v>
      </c>
      <c r="E151">
        <v>31</v>
      </c>
      <c r="F151">
        <v>5</v>
      </c>
      <c r="G151" t="s">
        <v>3520</v>
      </c>
      <c r="J151" t="s">
        <v>12313</v>
      </c>
      <c r="N151" t="s">
        <v>3520</v>
      </c>
      <c r="O151" t="s">
        <v>3520</v>
      </c>
      <c r="R151" t="s">
        <v>3520</v>
      </c>
      <c r="S151" t="s">
        <v>7258</v>
      </c>
    </row>
    <row r="152" spans="1:19" x14ac:dyDescent="0.25">
      <c r="A152" s="15">
        <v>18043</v>
      </c>
      <c r="B152" t="s">
        <v>12477</v>
      </c>
      <c r="C152" t="s">
        <v>7018</v>
      </c>
      <c r="D152" s="246">
        <v>77879</v>
      </c>
      <c r="E152">
        <v>55</v>
      </c>
      <c r="F152">
        <v>33</v>
      </c>
      <c r="G152" t="s">
        <v>3520</v>
      </c>
      <c r="I152" t="s">
        <v>12330</v>
      </c>
      <c r="J152" t="s">
        <v>12311</v>
      </c>
      <c r="N152" t="s">
        <v>3520</v>
      </c>
      <c r="O152" t="s">
        <v>3520</v>
      </c>
      <c r="P152" t="s">
        <v>3520</v>
      </c>
      <c r="R152" t="s">
        <v>3520</v>
      </c>
      <c r="S152" t="s">
        <v>7264</v>
      </c>
    </row>
    <row r="153" spans="1:19" x14ac:dyDescent="0.25">
      <c r="A153" s="15">
        <v>18051</v>
      </c>
      <c r="B153" t="s">
        <v>12478</v>
      </c>
      <c r="C153" t="s">
        <v>7018</v>
      </c>
      <c r="D153" s="246">
        <v>33711</v>
      </c>
      <c r="E153">
        <v>31</v>
      </c>
      <c r="F153">
        <v>2</v>
      </c>
      <c r="G153" t="s">
        <v>3520</v>
      </c>
      <c r="J153" t="s">
        <v>12313</v>
      </c>
      <c r="N153" t="s">
        <v>3520</v>
      </c>
      <c r="O153" t="s">
        <v>3520</v>
      </c>
      <c r="R153" t="s">
        <v>3520</v>
      </c>
      <c r="S153" t="s">
        <v>7272</v>
      </c>
    </row>
    <row r="154" spans="1:19" x14ac:dyDescent="0.25">
      <c r="A154" s="15">
        <v>18057</v>
      </c>
      <c r="B154" t="s">
        <v>12479</v>
      </c>
      <c r="C154" t="s">
        <v>7018</v>
      </c>
      <c r="D154" s="246">
        <v>330455</v>
      </c>
      <c r="E154">
        <v>169</v>
      </c>
      <c r="F154">
        <v>6</v>
      </c>
      <c r="G154" t="s">
        <v>3520</v>
      </c>
      <c r="J154" t="s">
        <v>12313</v>
      </c>
      <c r="M154" t="s">
        <v>3520</v>
      </c>
      <c r="N154" t="s">
        <v>3520</v>
      </c>
      <c r="O154" t="s">
        <v>3520</v>
      </c>
      <c r="R154" t="s">
        <v>3520</v>
      </c>
      <c r="S154" t="s">
        <v>7278</v>
      </c>
    </row>
    <row r="155" spans="1:19" x14ac:dyDescent="0.25">
      <c r="A155" s="15">
        <v>18063</v>
      </c>
      <c r="B155" t="s">
        <v>12480</v>
      </c>
      <c r="C155" t="s">
        <v>7018</v>
      </c>
      <c r="D155" s="246">
        <v>166806</v>
      </c>
      <c r="E155">
        <v>102</v>
      </c>
      <c r="F155">
        <v>2</v>
      </c>
      <c r="G155" t="s">
        <v>3520</v>
      </c>
      <c r="J155" t="s">
        <v>12313</v>
      </c>
      <c r="M155" t="s">
        <v>3520</v>
      </c>
      <c r="N155" t="s">
        <v>3520</v>
      </c>
      <c r="O155" t="s">
        <v>3520</v>
      </c>
      <c r="R155" t="s">
        <v>3520</v>
      </c>
      <c r="S155" t="s">
        <v>7284</v>
      </c>
    </row>
    <row r="156" spans="1:19" x14ac:dyDescent="0.25">
      <c r="A156" s="15">
        <v>18077</v>
      </c>
      <c r="B156" t="s">
        <v>12481</v>
      </c>
      <c r="C156" t="s">
        <v>7018</v>
      </c>
      <c r="D156" s="246">
        <v>32167</v>
      </c>
      <c r="E156">
        <v>25</v>
      </c>
      <c r="F156">
        <v>7</v>
      </c>
      <c r="G156" t="s">
        <v>3520</v>
      </c>
      <c r="J156" t="s">
        <v>12311</v>
      </c>
      <c r="N156" t="s">
        <v>3520</v>
      </c>
      <c r="O156" t="s">
        <v>3520</v>
      </c>
      <c r="R156" t="s">
        <v>3520</v>
      </c>
      <c r="S156" t="s">
        <v>7298</v>
      </c>
    </row>
    <row r="157" spans="1:19" x14ac:dyDescent="0.25">
      <c r="A157" s="15">
        <v>18081</v>
      </c>
      <c r="B157" t="s">
        <v>12482</v>
      </c>
      <c r="C157" t="s">
        <v>7018</v>
      </c>
      <c r="D157" s="246">
        <v>156148</v>
      </c>
      <c r="E157">
        <v>86</v>
      </c>
      <c r="F157">
        <v>6</v>
      </c>
      <c r="G157" t="s">
        <v>3520</v>
      </c>
      <c r="J157" t="s">
        <v>12313</v>
      </c>
      <c r="M157" t="s">
        <v>3520</v>
      </c>
      <c r="N157" t="s">
        <v>3520</v>
      </c>
      <c r="O157" t="s">
        <v>3520</v>
      </c>
      <c r="R157" t="s">
        <v>3520</v>
      </c>
      <c r="S157" t="s">
        <v>7302</v>
      </c>
    </row>
    <row r="158" spans="1:19" x14ac:dyDescent="0.25">
      <c r="A158" s="15">
        <v>18089</v>
      </c>
      <c r="B158" t="s">
        <v>12483</v>
      </c>
      <c r="C158" t="s">
        <v>7018</v>
      </c>
      <c r="D158" s="246">
        <v>485983</v>
      </c>
      <c r="E158">
        <v>398</v>
      </c>
      <c r="F158">
        <v>215</v>
      </c>
      <c r="G158" t="s">
        <v>3520</v>
      </c>
      <c r="H158" t="s">
        <v>12459</v>
      </c>
      <c r="I158" t="s">
        <v>12324</v>
      </c>
      <c r="J158" t="s">
        <v>12313</v>
      </c>
      <c r="M158" t="s">
        <v>3520</v>
      </c>
      <c r="N158" t="s">
        <v>3520</v>
      </c>
      <c r="O158" t="s">
        <v>3520</v>
      </c>
      <c r="P158" t="s">
        <v>3520</v>
      </c>
      <c r="R158" t="s">
        <v>3520</v>
      </c>
      <c r="S158" t="s">
        <v>7310</v>
      </c>
    </row>
    <row r="159" spans="1:19" x14ac:dyDescent="0.25">
      <c r="A159" s="15">
        <v>18097</v>
      </c>
      <c r="B159" t="s">
        <v>12484</v>
      </c>
      <c r="C159" t="s">
        <v>7018</v>
      </c>
      <c r="D159" s="246">
        <v>957337</v>
      </c>
      <c r="E159">
        <v>759</v>
      </c>
      <c r="F159">
        <v>478</v>
      </c>
      <c r="G159" t="s">
        <v>3520</v>
      </c>
      <c r="J159" t="s">
        <v>12313</v>
      </c>
      <c r="M159" t="s">
        <v>3520</v>
      </c>
      <c r="N159" t="s">
        <v>3520</v>
      </c>
      <c r="O159" t="s">
        <v>3520</v>
      </c>
      <c r="R159" t="s">
        <v>3520</v>
      </c>
      <c r="S159" t="s">
        <v>7318</v>
      </c>
    </row>
    <row r="160" spans="1:19" x14ac:dyDescent="0.25">
      <c r="A160" s="15">
        <v>18109</v>
      </c>
      <c r="B160" t="s">
        <v>12485</v>
      </c>
      <c r="C160" t="s">
        <v>7018</v>
      </c>
      <c r="D160" s="246">
        <v>70141</v>
      </c>
      <c r="E160">
        <v>52</v>
      </c>
      <c r="F160">
        <v>12</v>
      </c>
      <c r="G160" t="s">
        <v>3520</v>
      </c>
      <c r="J160" t="s">
        <v>12313</v>
      </c>
      <c r="N160" t="s">
        <v>3520</v>
      </c>
      <c r="O160" t="s">
        <v>3520</v>
      </c>
      <c r="R160" t="s">
        <v>3520</v>
      </c>
      <c r="S160" t="s">
        <v>7330</v>
      </c>
    </row>
    <row r="161" spans="1:19" x14ac:dyDescent="0.25">
      <c r="A161" s="15">
        <v>18125</v>
      </c>
      <c r="B161" t="s">
        <v>12486</v>
      </c>
      <c r="C161" t="s">
        <v>7018</v>
      </c>
      <c r="D161" s="246">
        <v>12364</v>
      </c>
      <c r="E161">
        <v>13</v>
      </c>
      <c r="F161">
        <v>4</v>
      </c>
      <c r="G161" t="s">
        <v>3520</v>
      </c>
      <c r="J161" t="s">
        <v>12313</v>
      </c>
      <c r="N161" t="s">
        <v>3520</v>
      </c>
      <c r="O161" t="s">
        <v>3520</v>
      </c>
      <c r="R161" t="s">
        <v>3520</v>
      </c>
      <c r="S161" t="s">
        <v>7346</v>
      </c>
    </row>
    <row r="162" spans="1:19" x14ac:dyDescent="0.25">
      <c r="A162" s="15">
        <v>18127</v>
      </c>
      <c r="B162" t="s">
        <v>12487</v>
      </c>
      <c r="C162" t="s">
        <v>7018</v>
      </c>
      <c r="D162" s="246">
        <v>169482</v>
      </c>
      <c r="E162">
        <v>107</v>
      </c>
      <c r="F162">
        <v>20</v>
      </c>
      <c r="G162" t="s">
        <v>3520</v>
      </c>
      <c r="H162" t="s">
        <v>12459</v>
      </c>
      <c r="I162" t="s">
        <v>12324</v>
      </c>
      <c r="J162" t="s">
        <v>12313</v>
      </c>
      <c r="N162" t="s">
        <v>3520</v>
      </c>
      <c r="O162" t="s">
        <v>3520</v>
      </c>
      <c r="P162" t="s">
        <v>3520</v>
      </c>
      <c r="R162" t="s">
        <v>3520</v>
      </c>
      <c r="S162" t="s">
        <v>7348</v>
      </c>
    </row>
    <row r="163" spans="1:19" x14ac:dyDescent="0.25">
      <c r="A163" s="15">
        <v>18147</v>
      </c>
      <c r="B163" t="s">
        <v>12488</v>
      </c>
      <c r="C163" t="s">
        <v>7018</v>
      </c>
      <c r="D163" s="246">
        <v>20364</v>
      </c>
      <c r="E163">
        <v>19</v>
      </c>
      <c r="F163">
        <v>10</v>
      </c>
      <c r="G163" t="s">
        <v>3520</v>
      </c>
      <c r="J163" t="s">
        <v>12313</v>
      </c>
      <c r="N163" t="s">
        <v>3520</v>
      </c>
      <c r="O163" t="s">
        <v>3520</v>
      </c>
      <c r="R163" t="s">
        <v>3520</v>
      </c>
      <c r="S163" t="s">
        <v>7368</v>
      </c>
    </row>
    <row r="164" spans="1:19" x14ac:dyDescent="0.25">
      <c r="A164" s="15">
        <v>18157</v>
      </c>
      <c r="B164" t="s">
        <v>12489</v>
      </c>
      <c r="C164" t="s">
        <v>7018</v>
      </c>
      <c r="D164" s="246">
        <v>193302</v>
      </c>
      <c r="E164">
        <v>122</v>
      </c>
      <c r="F164">
        <v>52</v>
      </c>
      <c r="G164" t="s">
        <v>3520</v>
      </c>
      <c r="M164" t="s">
        <v>3520</v>
      </c>
      <c r="N164" t="s">
        <v>3520</v>
      </c>
      <c r="O164" t="s">
        <v>3520</v>
      </c>
      <c r="S164" t="s">
        <v>7378</v>
      </c>
    </row>
    <row r="165" spans="1:19" x14ac:dyDescent="0.25">
      <c r="A165" s="15">
        <v>18163</v>
      </c>
      <c r="B165" t="s">
        <v>12490</v>
      </c>
      <c r="C165" t="s">
        <v>7018</v>
      </c>
      <c r="D165" s="246">
        <v>181548</v>
      </c>
      <c r="E165">
        <v>159</v>
      </c>
      <c r="F165">
        <v>111</v>
      </c>
      <c r="G165" t="s">
        <v>3520</v>
      </c>
      <c r="J165" t="s">
        <v>12313</v>
      </c>
      <c r="M165" t="s">
        <v>3520</v>
      </c>
      <c r="N165" t="s">
        <v>3520</v>
      </c>
      <c r="O165" t="s">
        <v>3520</v>
      </c>
      <c r="R165" t="s">
        <v>3520</v>
      </c>
      <c r="S165" t="s">
        <v>7384</v>
      </c>
    </row>
    <row r="166" spans="1:19" x14ac:dyDescent="0.25">
      <c r="A166" s="15">
        <v>18173</v>
      </c>
      <c r="B166" t="s">
        <v>12491</v>
      </c>
      <c r="C166" t="s">
        <v>7018</v>
      </c>
      <c r="D166" s="246">
        <v>62608</v>
      </c>
      <c r="E166">
        <v>51</v>
      </c>
      <c r="F166">
        <v>6</v>
      </c>
      <c r="G166" t="s">
        <v>3520</v>
      </c>
      <c r="J166" t="s">
        <v>12313</v>
      </c>
      <c r="N166" t="s">
        <v>3520</v>
      </c>
      <c r="O166" t="s">
        <v>3520</v>
      </c>
      <c r="R166" t="s">
        <v>3520</v>
      </c>
      <c r="S166" t="s">
        <v>7394</v>
      </c>
    </row>
    <row r="167" spans="1:19" x14ac:dyDescent="0.25">
      <c r="A167" s="15">
        <v>19013</v>
      </c>
      <c r="B167" t="s">
        <v>12492</v>
      </c>
      <c r="C167" t="s">
        <v>7407</v>
      </c>
      <c r="D167" s="246">
        <v>131813</v>
      </c>
      <c r="E167">
        <v>103</v>
      </c>
      <c r="F167">
        <v>43</v>
      </c>
      <c r="G167" t="s">
        <v>3520</v>
      </c>
      <c r="M167" t="s">
        <v>3520</v>
      </c>
      <c r="N167" t="s">
        <v>3520</v>
      </c>
      <c r="O167" t="s">
        <v>3520</v>
      </c>
      <c r="S167" t="s">
        <v>7419</v>
      </c>
    </row>
    <row r="168" spans="1:19" x14ac:dyDescent="0.25">
      <c r="A168" s="15">
        <v>19153</v>
      </c>
      <c r="B168" t="s">
        <v>12493</v>
      </c>
      <c r="C168" t="s">
        <v>7407</v>
      </c>
      <c r="D168" s="246">
        <v>485418</v>
      </c>
      <c r="E168">
        <v>336</v>
      </c>
      <c r="F168">
        <v>230</v>
      </c>
      <c r="G168" t="s">
        <v>3520</v>
      </c>
      <c r="M168" t="s">
        <v>3520</v>
      </c>
      <c r="N168" t="s">
        <v>3520</v>
      </c>
      <c r="O168" t="s">
        <v>3520</v>
      </c>
      <c r="S168" t="s">
        <v>7559</v>
      </c>
    </row>
    <row r="169" spans="1:19" x14ac:dyDescent="0.25">
      <c r="A169" s="15">
        <v>20091</v>
      </c>
      <c r="B169" t="s">
        <v>12494</v>
      </c>
      <c r="C169" t="s">
        <v>7407</v>
      </c>
      <c r="D169" s="246">
        <v>597574</v>
      </c>
      <c r="E169">
        <v>462</v>
      </c>
      <c r="F169">
        <v>36</v>
      </c>
      <c r="G169" t="s">
        <v>3520</v>
      </c>
      <c r="M169" t="s">
        <v>3520</v>
      </c>
      <c r="N169" t="s">
        <v>3520</v>
      </c>
      <c r="O169" t="s">
        <v>3520</v>
      </c>
      <c r="S169" t="s">
        <v>7695</v>
      </c>
    </row>
    <row r="170" spans="1:19" x14ac:dyDescent="0.25">
      <c r="A170" s="15">
        <v>20209</v>
      </c>
      <c r="B170" t="s">
        <v>12495</v>
      </c>
      <c r="C170" t="s">
        <v>7407</v>
      </c>
      <c r="D170" s="246">
        <v>165447</v>
      </c>
      <c r="E170">
        <v>165</v>
      </c>
      <c r="F170">
        <v>114</v>
      </c>
      <c r="G170" t="s">
        <v>3520</v>
      </c>
      <c r="M170" t="s">
        <v>3520</v>
      </c>
      <c r="N170" t="s">
        <v>3520</v>
      </c>
      <c r="O170" t="s">
        <v>3520</v>
      </c>
      <c r="S170" t="s">
        <v>7813</v>
      </c>
    </row>
    <row r="171" spans="1:19" x14ac:dyDescent="0.25">
      <c r="A171" s="15">
        <v>21015</v>
      </c>
      <c r="B171" t="s">
        <v>12496</v>
      </c>
      <c r="C171" t="s">
        <v>5802</v>
      </c>
      <c r="D171" s="246">
        <v>132368</v>
      </c>
      <c r="E171">
        <v>77</v>
      </c>
      <c r="F171">
        <v>11</v>
      </c>
      <c r="G171" t="s">
        <v>3520</v>
      </c>
      <c r="H171" t="s">
        <v>12332</v>
      </c>
      <c r="I171" t="s">
        <v>12311</v>
      </c>
      <c r="J171" t="s">
        <v>12313</v>
      </c>
      <c r="M171" t="s">
        <v>3520</v>
      </c>
      <c r="N171" t="s">
        <v>3520</v>
      </c>
      <c r="O171" t="s">
        <v>3520</v>
      </c>
      <c r="R171" t="s">
        <v>3520</v>
      </c>
      <c r="S171" t="s">
        <v>7829</v>
      </c>
    </row>
    <row r="172" spans="1:19" x14ac:dyDescent="0.25">
      <c r="A172" s="15">
        <v>21019</v>
      </c>
      <c r="B172" t="s">
        <v>12497</v>
      </c>
      <c r="C172" t="s">
        <v>5802</v>
      </c>
      <c r="D172" s="246">
        <v>47361</v>
      </c>
      <c r="E172">
        <v>42</v>
      </c>
      <c r="F172">
        <v>25</v>
      </c>
      <c r="G172" t="s">
        <v>3520</v>
      </c>
      <c r="J172" t="s">
        <v>12313</v>
      </c>
      <c r="N172" t="s">
        <v>3520</v>
      </c>
      <c r="O172" t="s">
        <v>3520</v>
      </c>
      <c r="R172" t="s">
        <v>3520</v>
      </c>
      <c r="S172" t="s">
        <v>7833</v>
      </c>
    </row>
    <row r="173" spans="1:19" x14ac:dyDescent="0.25">
      <c r="A173" s="15">
        <v>21029</v>
      </c>
      <c r="B173" t="s">
        <v>12498</v>
      </c>
      <c r="C173" t="s">
        <v>5802</v>
      </c>
      <c r="D173" s="246">
        <v>80921</v>
      </c>
      <c r="E173">
        <v>51</v>
      </c>
      <c r="F173">
        <v>11</v>
      </c>
      <c r="G173" t="s">
        <v>3520</v>
      </c>
      <c r="I173" t="s">
        <v>12324</v>
      </c>
      <c r="J173" t="s">
        <v>12311</v>
      </c>
      <c r="M173" t="s">
        <v>3520</v>
      </c>
      <c r="N173" t="s">
        <v>3520</v>
      </c>
      <c r="O173" t="s">
        <v>3520</v>
      </c>
      <c r="P173" t="s">
        <v>3520</v>
      </c>
      <c r="R173" t="s">
        <v>3520</v>
      </c>
      <c r="S173" t="s">
        <v>7843</v>
      </c>
    </row>
    <row r="174" spans="1:19" x14ac:dyDescent="0.25">
      <c r="A174" s="15">
        <v>21037</v>
      </c>
      <c r="B174" t="s">
        <v>12499</v>
      </c>
      <c r="C174" t="s">
        <v>5802</v>
      </c>
      <c r="D174" s="246">
        <v>93608</v>
      </c>
      <c r="E174">
        <v>71</v>
      </c>
      <c r="F174">
        <v>18</v>
      </c>
      <c r="G174" t="s">
        <v>3520</v>
      </c>
      <c r="H174" t="s">
        <v>12332</v>
      </c>
      <c r="I174" t="s">
        <v>12311</v>
      </c>
      <c r="J174" t="s">
        <v>12313</v>
      </c>
      <c r="M174" t="s">
        <v>3520</v>
      </c>
      <c r="N174" t="s">
        <v>3520</v>
      </c>
      <c r="O174" t="s">
        <v>3520</v>
      </c>
      <c r="R174" t="s">
        <v>3520</v>
      </c>
      <c r="S174" t="s">
        <v>7851</v>
      </c>
    </row>
    <row r="175" spans="1:19" x14ac:dyDescent="0.25">
      <c r="A175" s="15">
        <v>21067</v>
      </c>
      <c r="B175" t="s">
        <v>12500</v>
      </c>
      <c r="C175" t="s">
        <v>5802</v>
      </c>
      <c r="D175" s="246">
        <v>322200</v>
      </c>
      <c r="E175">
        <v>213</v>
      </c>
      <c r="F175">
        <v>87</v>
      </c>
      <c r="G175" t="s">
        <v>3520</v>
      </c>
      <c r="M175" t="s">
        <v>3520</v>
      </c>
      <c r="N175" t="s">
        <v>3520</v>
      </c>
      <c r="O175" t="s">
        <v>3520</v>
      </c>
      <c r="S175" t="s">
        <v>7881</v>
      </c>
    </row>
    <row r="176" spans="1:19" x14ac:dyDescent="0.25">
      <c r="A176" s="15">
        <v>21111</v>
      </c>
      <c r="B176" t="s">
        <v>12501</v>
      </c>
      <c r="C176" t="s">
        <v>5802</v>
      </c>
      <c r="D176" s="246">
        <v>768419</v>
      </c>
      <c r="E176">
        <v>646</v>
      </c>
      <c r="F176">
        <v>290</v>
      </c>
      <c r="G176" t="s">
        <v>3520</v>
      </c>
      <c r="I176" t="s">
        <v>12324</v>
      </c>
      <c r="J176" t="s">
        <v>12311</v>
      </c>
      <c r="M176" t="s">
        <v>3520</v>
      </c>
      <c r="N176" t="s">
        <v>3520</v>
      </c>
      <c r="O176" t="s">
        <v>3520</v>
      </c>
      <c r="P176" t="s">
        <v>3520</v>
      </c>
      <c r="R176" t="s">
        <v>3520</v>
      </c>
      <c r="S176" t="s">
        <v>7925</v>
      </c>
    </row>
    <row r="177" spans="1:19" x14ac:dyDescent="0.25">
      <c r="A177" s="15">
        <v>21117</v>
      </c>
      <c r="B177" t="s">
        <v>12502</v>
      </c>
      <c r="C177" t="s">
        <v>5802</v>
      </c>
      <c r="D177" s="246">
        <v>166552</v>
      </c>
      <c r="E177">
        <v>117</v>
      </c>
      <c r="F177">
        <v>48</v>
      </c>
      <c r="G177" t="s">
        <v>3520</v>
      </c>
      <c r="H177" t="s">
        <v>12332</v>
      </c>
      <c r="I177" t="s">
        <v>12311</v>
      </c>
      <c r="J177" t="s">
        <v>12313</v>
      </c>
      <c r="M177" t="s">
        <v>3520</v>
      </c>
      <c r="N177" t="s">
        <v>3520</v>
      </c>
      <c r="O177" t="s">
        <v>3520</v>
      </c>
      <c r="R177" t="s">
        <v>3520</v>
      </c>
      <c r="S177" t="s">
        <v>7931</v>
      </c>
    </row>
    <row r="178" spans="1:19" x14ac:dyDescent="0.25">
      <c r="A178" s="15">
        <v>21127</v>
      </c>
      <c r="B178" t="s">
        <v>12503</v>
      </c>
      <c r="C178" t="s">
        <v>5802</v>
      </c>
      <c r="D178" s="246">
        <v>15604</v>
      </c>
      <c r="E178">
        <v>14</v>
      </c>
      <c r="F178">
        <v>14</v>
      </c>
      <c r="G178" t="s">
        <v>3520</v>
      </c>
      <c r="J178" t="s">
        <v>12313</v>
      </c>
      <c r="N178" t="s">
        <v>3520</v>
      </c>
      <c r="O178" t="s">
        <v>3520</v>
      </c>
      <c r="R178" t="s">
        <v>3520</v>
      </c>
      <c r="S178" t="s">
        <v>7941</v>
      </c>
    </row>
    <row r="179" spans="1:19" x14ac:dyDescent="0.25">
      <c r="A179" s="15">
        <v>21185</v>
      </c>
      <c r="B179" t="s">
        <v>12504</v>
      </c>
      <c r="C179" t="s">
        <v>5802</v>
      </c>
      <c r="D179" s="246">
        <v>66508</v>
      </c>
      <c r="E179">
        <v>42</v>
      </c>
      <c r="F179">
        <v>1</v>
      </c>
      <c r="G179" t="s">
        <v>3520</v>
      </c>
      <c r="I179" t="s">
        <v>12324</v>
      </c>
      <c r="N179" t="s">
        <v>3520</v>
      </c>
      <c r="O179" t="s">
        <v>3520</v>
      </c>
      <c r="P179" t="s">
        <v>3520</v>
      </c>
      <c r="S179" t="s">
        <v>7999</v>
      </c>
    </row>
    <row r="180" spans="1:19" x14ac:dyDescent="0.25">
      <c r="A180" s="15">
        <v>22005</v>
      </c>
      <c r="B180" t="s">
        <v>12505</v>
      </c>
      <c r="C180" t="s">
        <v>6029</v>
      </c>
      <c r="D180" s="246">
        <v>125061</v>
      </c>
      <c r="E180">
        <v>77</v>
      </c>
      <c r="F180">
        <v>31</v>
      </c>
      <c r="G180" t="s">
        <v>3520</v>
      </c>
      <c r="H180" t="s">
        <v>12332</v>
      </c>
      <c r="N180" t="s">
        <v>3520</v>
      </c>
      <c r="O180" t="s">
        <v>3520</v>
      </c>
      <c r="R180" t="s">
        <v>3520</v>
      </c>
      <c r="S180" t="s">
        <v>8059</v>
      </c>
    </row>
    <row r="181" spans="1:19" x14ac:dyDescent="0.25">
      <c r="A181" s="15">
        <v>22017</v>
      </c>
      <c r="B181" t="s">
        <v>12506</v>
      </c>
      <c r="C181" t="s">
        <v>6029</v>
      </c>
      <c r="D181" s="246">
        <v>243243</v>
      </c>
      <c r="E181">
        <v>216</v>
      </c>
      <c r="F181">
        <v>164</v>
      </c>
      <c r="G181" t="s">
        <v>3520</v>
      </c>
      <c r="M181" t="s">
        <v>3520</v>
      </c>
      <c r="N181" t="s">
        <v>3520</v>
      </c>
      <c r="O181" t="s">
        <v>3520</v>
      </c>
      <c r="S181" t="s">
        <v>8071</v>
      </c>
    </row>
    <row r="182" spans="1:19" x14ac:dyDescent="0.25">
      <c r="A182" s="15">
        <v>22019</v>
      </c>
      <c r="B182" t="s">
        <v>12507</v>
      </c>
      <c r="C182" t="s">
        <v>6029</v>
      </c>
      <c r="D182" s="246">
        <v>202858</v>
      </c>
      <c r="E182">
        <v>162</v>
      </c>
      <c r="F182">
        <v>98</v>
      </c>
      <c r="G182" t="s">
        <v>3520</v>
      </c>
      <c r="M182" t="s">
        <v>3520</v>
      </c>
      <c r="N182" t="s">
        <v>3520</v>
      </c>
      <c r="O182" t="s">
        <v>3520</v>
      </c>
      <c r="S182" t="s">
        <v>8073</v>
      </c>
    </row>
    <row r="183" spans="1:19" x14ac:dyDescent="0.25">
      <c r="A183" s="15">
        <v>22033</v>
      </c>
      <c r="B183" t="s">
        <v>12508</v>
      </c>
      <c r="C183" t="s">
        <v>6029</v>
      </c>
      <c r="D183" s="246">
        <v>443158</v>
      </c>
      <c r="E183">
        <v>324</v>
      </c>
      <c r="F183">
        <v>196</v>
      </c>
      <c r="G183" t="s">
        <v>3520</v>
      </c>
      <c r="H183" t="s">
        <v>12332</v>
      </c>
      <c r="M183" t="s">
        <v>3520</v>
      </c>
      <c r="N183" t="s">
        <v>3520</v>
      </c>
      <c r="O183" t="s">
        <v>3520</v>
      </c>
      <c r="R183" t="s">
        <v>3520</v>
      </c>
      <c r="S183" t="s">
        <v>8087</v>
      </c>
    </row>
    <row r="184" spans="1:19" x14ac:dyDescent="0.25">
      <c r="A184" s="15">
        <v>22047</v>
      </c>
      <c r="B184" t="s">
        <v>12509</v>
      </c>
      <c r="C184" t="s">
        <v>6029</v>
      </c>
      <c r="D184" s="246">
        <v>32626</v>
      </c>
      <c r="E184">
        <v>22</v>
      </c>
      <c r="F184">
        <v>22</v>
      </c>
      <c r="G184" t="s">
        <v>3520</v>
      </c>
      <c r="H184" t="s">
        <v>12332</v>
      </c>
      <c r="N184" t="s">
        <v>3520</v>
      </c>
      <c r="O184" t="s">
        <v>3520</v>
      </c>
      <c r="R184" t="s">
        <v>3520</v>
      </c>
      <c r="S184" t="s">
        <v>8101</v>
      </c>
    </row>
    <row r="185" spans="1:19" x14ac:dyDescent="0.25">
      <c r="A185" s="15">
        <v>22051</v>
      </c>
      <c r="B185" t="s">
        <v>12510</v>
      </c>
      <c r="C185" t="s">
        <v>6029</v>
      </c>
      <c r="D185" s="246">
        <v>434903</v>
      </c>
      <c r="E185">
        <v>328</v>
      </c>
      <c r="F185">
        <v>177</v>
      </c>
      <c r="G185" t="s">
        <v>3520</v>
      </c>
      <c r="M185" t="s">
        <v>3520</v>
      </c>
      <c r="N185" t="s">
        <v>3520</v>
      </c>
      <c r="O185" t="s">
        <v>3520</v>
      </c>
      <c r="S185" t="s">
        <v>8105</v>
      </c>
    </row>
    <row r="186" spans="1:19" x14ac:dyDescent="0.25">
      <c r="A186" s="15">
        <v>22063</v>
      </c>
      <c r="B186" t="s">
        <v>12511</v>
      </c>
      <c r="C186" t="s">
        <v>6029</v>
      </c>
      <c r="D186" s="246">
        <v>140524</v>
      </c>
      <c r="E186">
        <v>84</v>
      </c>
      <c r="F186">
        <v>47</v>
      </c>
      <c r="G186" t="s">
        <v>3520</v>
      </c>
      <c r="H186" t="s">
        <v>12332</v>
      </c>
      <c r="N186" t="s">
        <v>3520</v>
      </c>
      <c r="O186" t="s">
        <v>3520</v>
      </c>
      <c r="R186" t="s">
        <v>3520</v>
      </c>
      <c r="S186" t="s">
        <v>8117</v>
      </c>
    </row>
    <row r="187" spans="1:19" x14ac:dyDescent="0.25">
      <c r="A187" s="15">
        <v>22071</v>
      </c>
      <c r="B187" t="s">
        <v>12512</v>
      </c>
      <c r="C187" t="s">
        <v>6029</v>
      </c>
      <c r="D187" s="246">
        <v>391249</v>
      </c>
      <c r="E187">
        <v>440</v>
      </c>
      <c r="F187">
        <v>266</v>
      </c>
      <c r="G187" t="s">
        <v>3520</v>
      </c>
      <c r="M187" t="s">
        <v>3520</v>
      </c>
      <c r="N187" t="s">
        <v>3520</v>
      </c>
      <c r="O187" t="s">
        <v>3520</v>
      </c>
      <c r="S187" t="s">
        <v>8125</v>
      </c>
    </row>
    <row r="188" spans="1:19" x14ac:dyDescent="0.25">
      <c r="A188" s="15">
        <v>22073</v>
      </c>
      <c r="B188" t="s">
        <v>12513</v>
      </c>
      <c r="C188" t="s">
        <v>6029</v>
      </c>
      <c r="D188" s="246">
        <v>154679</v>
      </c>
      <c r="E188">
        <v>122</v>
      </c>
      <c r="F188">
        <v>73</v>
      </c>
      <c r="G188" t="s">
        <v>3520</v>
      </c>
      <c r="M188" t="s">
        <v>3520</v>
      </c>
      <c r="N188" t="s">
        <v>3520</v>
      </c>
      <c r="O188" t="s">
        <v>3520</v>
      </c>
      <c r="S188" t="s">
        <v>8127</v>
      </c>
    </row>
    <row r="189" spans="1:19" x14ac:dyDescent="0.25">
      <c r="A189" s="15">
        <v>22079</v>
      </c>
      <c r="B189" t="s">
        <v>12514</v>
      </c>
      <c r="C189" t="s">
        <v>6029</v>
      </c>
      <c r="D189" s="246">
        <v>130376</v>
      </c>
      <c r="E189">
        <v>106</v>
      </c>
      <c r="F189">
        <v>56</v>
      </c>
      <c r="G189" t="s">
        <v>3520</v>
      </c>
      <c r="M189" t="s">
        <v>3520</v>
      </c>
      <c r="N189" t="s">
        <v>3520</v>
      </c>
      <c r="O189" t="s">
        <v>3520</v>
      </c>
      <c r="S189" t="s">
        <v>8133</v>
      </c>
    </row>
    <row r="190" spans="1:19" x14ac:dyDescent="0.25">
      <c r="A190" s="15">
        <v>22087</v>
      </c>
      <c r="B190" t="s">
        <v>12515</v>
      </c>
      <c r="C190" t="s">
        <v>6029</v>
      </c>
      <c r="D190" s="246">
        <v>46694</v>
      </c>
      <c r="E190">
        <v>50</v>
      </c>
      <c r="F190">
        <v>43</v>
      </c>
      <c r="G190" t="s">
        <v>3520</v>
      </c>
      <c r="M190" t="s">
        <v>3520</v>
      </c>
      <c r="N190" t="s">
        <v>3520</v>
      </c>
      <c r="O190" t="s">
        <v>3520</v>
      </c>
      <c r="S190" t="s">
        <v>8141</v>
      </c>
    </row>
    <row r="191" spans="1:19" x14ac:dyDescent="0.25">
      <c r="A191" s="15">
        <v>22089</v>
      </c>
      <c r="B191" t="s">
        <v>12516</v>
      </c>
      <c r="C191" t="s">
        <v>6029</v>
      </c>
      <c r="D191" s="246">
        <v>52856</v>
      </c>
      <c r="E191">
        <v>36</v>
      </c>
      <c r="F191">
        <v>17</v>
      </c>
      <c r="G191" t="s">
        <v>3520</v>
      </c>
      <c r="M191" t="s">
        <v>3520</v>
      </c>
      <c r="N191" t="s">
        <v>3520</v>
      </c>
      <c r="O191" t="s">
        <v>3520</v>
      </c>
      <c r="S191" t="s">
        <v>8143</v>
      </c>
    </row>
    <row r="192" spans="1:19" x14ac:dyDescent="0.25">
      <c r="A192" s="15">
        <v>22103</v>
      </c>
      <c r="B192" t="s">
        <v>12517</v>
      </c>
      <c r="C192" t="s">
        <v>6029</v>
      </c>
      <c r="D192" s="246">
        <v>258447</v>
      </c>
      <c r="E192">
        <v>161</v>
      </c>
      <c r="F192">
        <v>40</v>
      </c>
      <c r="G192" t="s">
        <v>3520</v>
      </c>
      <c r="M192" t="s">
        <v>3520</v>
      </c>
      <c r="N192" t="s">
        <v>3520</v>
      </c>
      <c r="O192" t="s">
        <v>3520</v>
      </c>
      <c r="S192" t="s">
        <v>8157</v>
      </c>
    </row>
    <row r="193" spans="1:19" x14ac:dyDescent="0.25">
      <c r="A193" s="15">
        <v>22105</v>
      </c>
      <c r="B193" t="s">
        <v>12518</v>
      </c>
      <c r="C193" t="s">
        <v>6029</v>
      </c>
      <c r="D193" s="246">
        <v>133753</v>
      </c>
      <c r="E193">
        <v>83</v>
      </c>
      <c r="F193">
        <v>66</v>
      </c>
      <c r="G193" t="s">
        <v>3520</v>
      </c>
      <c r="M193" t="s">
        <v>3520</v>
      </c>
      <c r="N193" t="s">
        <v>3520</v>
      </c>
      <c r="O193" t="s">
        <v>3520</v>
      </c>
      <c r="S193" t="s">
        <v>8159</v>
      </c>
    </row>
    <row r="194" spans="1:19" x14ac:dyDescent="0.25">
      <c r="A194" s="15">
        <v>22121</v>
      </c>
      <c r="B194" t="s">
        <v>12519</v>
      </c>
      <c r="C194" t="s">
        <v>6029</v>
      </c>
      <c r="D194" s="246">
        <v>26395</v>
      </c>
      <c r="E194">
        <v>15</v>
      </c>
      <c r="F194">
        <v>7</v>
      </c>
      <c r="G194" t="s">
        <v>3520</v>
      </c>
      <c r="H194" t="s">
        <v>12332</v>
      </c>
      <c r="M194" t="s">
        <v>3520</v>
      </c>
      <c r="N194" t="s">
        <v>3520</v>
      </c>
      <c r="O194" t="s">
        <v>3520</v>
      </c>
      <c r="R194" t="s">
        <v>3520</v>
      </c>
      <c r="S194" t="s">
        <v>8175</v>
      </c>
    </row>
    <row r="195" spans="1:19" x14ac:dyDescent="0.25">
      <c r="A195" s="15">
        <v>23005</v>
      </c>
      <c r="B195" t="s">
        <v>12520</v>
      </c>
      <c r="C195" t="s">
        <v>6424</v>
      </c>
      <c r="D195" s="246">
        <v>294520</v>
      </c>
      <c r="E195">
        <v>235</v>
      </c>
      <c r="F195">
        <v>75</v>
      </c>
      <c r="G195" t="s">
        <v>3520</v>
      </c>
      <c r="M195" t="s">
        <v>3520</v>
      </c>
      <c r="N195" t="s">
        <v>3520</v>
      </c>
      <c r="O195" t="s">
        <v>3520</v>
      </c>
      <c r="S195" t="s">
        <v>8187</v>
      </c>
    </row>
    <row r="196" spans="1:19" x14ac:dyDescent="0.25">
      <c r="A196" s="15">
        <v>24003</v>
      </c>
      <c r="B196" t="s">
        <v>12521</v>
      </c>
      <c r="C196" t="s">
        <v>6459</v>
      </c>
      <c r="D196" s="246">
        <v>575421</v>
      </c>
      <c r="E196">
        <v>340</v>
      </c>
      <c r="F196">
        <v>46</v>
      </c>
      <c r="G196" t="s">
        <v>3520</v>
      </c>
      <c r="H196" t="s">
        <v>12324</v>
      </c>
      <c r="I196" t="s">
        <v>12324</v>
      </c>
      <c r="J196" t="s">
        <v>12311</v>
      </c>
      <c r="M196" t="s">
        <v>3520</v>
      </c>
      <c r="N196" t="s">
        <v>3520</v>
      </c>
      <c r="O196" t="s">
        <v>3520</v>
      </c>
      <c r="P196" t="s">
        <v>3520</v>
      </c>
      <c r="R196" t="s">
        <v>3520</v>
      </c>
      <c r="S196" t="s">
        <v>8217</v>
      </c>
    </row>
    <row r="197" spans="1:19" x14ac:dyDescent="0.25">
      <c r="A197" s="15">
        <v>24005</v>
      </c>
      <c r="B197" t="s">
        <v>12522</v>
      </c>
      <c r="C197" t="s">
        <v>6459</v>
      </c>
      <c r="D197" s="246">
        <v>828193</v>
      </c>
      <c r="E197">
        <v>562</v>
      </c>
      <c r="F197">
        <v>131</v>
      </c>
      <c r="G197" t="s">
        <v>3520</v>
      </c>
      <c r="H197" t="s">
        <v>12324</v>
      </c>
      <c r="I197" t="s">
        <v>12324</v>
      </c>
      <c r="J197" t="s">
        <v>12311</v>
      </c>
      <c r="M197" t="s">
        <v>3520</v>
      </c>
      <c r="N197" t="s">
        <v>3520</v>
      </c>
      <c r="O197" t="s">
        <v>3520</v>
      </c>
      <c r="P197" t="s">
        <v>3520</v>
      </c>
      <c r="R197" t="s">
        <v>3520</v>
      </c>
      <c r="S197" t="s">
        <v>8219</v>
      </c>
    </row>
    <row r="198" spans="1:19" x14ac:dyDescent="0.25">
      <c r="A198" s="15">
        <v>24013</v>
      </c>
      <c r="B198" t="s">
        <v>12523</v>
      </c>
      <c r="C198" t="s">
        <v>6459</v>
      </c>
      <c r="D198" s="246">
        <v>168233</v>
      </c>
      <c r="E198">
        <v>100</v>
      </c>
      <c r="F198">
        <v>5</v>
      </c>
      <c r="G198" t="s">
        <v>3520</v>
      </c>
      <c r="H198" t="s">
        <v>12324</v>
      </c>
      <c r="I198" t="s">
        <v>12324</v>
      </c>
      <c r="J198" t="s">
        <v>12311</v>
      </c>
      <c r="N198" t="s">
        <v>3520</v>
      </c>
      <c r="O198" t="s">
        <v>3520</v>
      </c>
      <c r="P198" t="s">
        <v>3520</v>
      </c>
      <c r="R198" t="s">
        <v>3520</v>
      </c>
      <c r="S198" t="s">
        <v>8225</v>
      </c>
    </row>
    <row r="199" spans="1:19" x14ac:dyDescent="0.25">
      <c r="A199" s="15">
        <v>24015</v>
      </c>
      <c r="B199" t="s">
        <v>12524</v>
      </c>
      <c r="C199" t="s">
        <v>6459</v>
      </c>
      <c r="D199" s="246">
        <v>102889</v>
      </c>
      <c r="E199">
        <v>65</v>
      </c>
      <c r="F199">
        <v>17</v>
      </c>
      <c r="G199" t="s">
        <v>3520</v>
      </c>
      <c r="H199" t="s">
        <v>12330</v>
      </c>
      <c r="I199" t="s">
        <v>12324</v>
      </c>
      <c r="N199" t="s">
        <v>3520</v>
      </c>
      <c r="O199" t="s">
        <v>3520</v>
      </c>
      <c r="P199" t="s">
        <v>3520</v>
      </c>
      <c r="S199" t="s">
        <v>8227</v>
      </c>
    </row>
    <row r="200" spans="1:19" x14ac:dyDescent="0.25">
      <c r="A200" s="15">
        <v>24017</v>
      </c>
      <c r="B200" t="s">
        <v>12525</v>
      </c>
      <c r="C200" t="s">
        <v>6459</v>
      </c>
      <c r="D200" s="246">
        <v>161448</v>
      </c>
      <c r="E200">
        <v>88</v>
      </c>
      <c r="F200">
        <v>7</v>
      </c>
      <c r="G200" t="s">
        <v>3520</v>
      </c>
      <c r="H200" t="s">
        <v>12332</v>
      </c>
      <c r="I200" t="s">
        <v>12324</v>
      </c>
      <c r="J200" t="s">
        <v>12311</v>
      </c>
      <c r="N200" t="s">
        <v>3520</v>
      </c>
      <c r="O200" t="s">
        <v>3520</v>
      </c>
      <c r="P200" t="s">
        <v>3520</v>
      </c>
      <c r="R200" t="s">
        <v>3520</v>
      </c>
      <c r="S200" t="s">
        <v>8229</v>
      </c>
    </row>
    <row r="201" spans="1:19" x14ac:dyDescent="0.25">
      <c r="A201" s="15">
        <v>24021</v>
      </c>
      <c r="B201" t="s">
        <v>12526</v>
      </c>
      <c r="C201" t="s">
        <v>6459</v>
      </c>
      <c r="D201" s="246">
        <v>255955</v>
      </c>
      <c r="E201">
        <v>200</v>
      </c>
      <c r="F201">
        <v>27</v>
      </c>
      <c r="G201" t="s">
        <v>3520</v>
      </c>
      <c r="H201" t="s">
        <v>12332</v>
      </c>
      <c r="I201" t="s">
        <v>12324</v>
      </c>
      <c r="J201" t="s">
        <v>12311</v>
      </c>
      <c r="N201" t="s">
        <v>3520</v>
      </c>
      <c r="O201" t="s">
        <v>3520</v>
      </c>
      <c r="P201" t="s">
        <v>3520</v>
      </c>
      <c r="R201" t="s">
        <v>3520</v>
      </c>
      <c r="S201" t="s">
        <v>8233</v>
      </c>
    </row>
    <row r="202" spans="1:19" x14ac:dyDescent="0.25">
      <c r="A202" s="15">
        <v>24025</v>
      </c>
      <c r="B202" t="s">
        <v>12527</v>
      </c>
      <c r="C202" t="s">
        <v>6459</v>
      </c>
      <c r="D202" s="246">
        <v>253736</v>
      </c>
      <c r="E202">
        <v>171</v>
      </c>
      <c r="F202">
        <v>13</v>
      </c>
      <c r="G202" t="s">
        <v>3520</v>
      </c>
      <c r="H202" t="s">
        <v>12324</v>
      </c>
      <c r="I202" t="s">
        <v>12324</v>
      </c>
      <c r="J202" t="s">
        <v>12311</v>
      </c>
      <c r="N202" t="s">
        <v>3520</v>
      </c>
      <c r="O202" t="s">
        <v>3520</v>
      </c>
      <c r="P202" t="s">
        <v>3520</v>
      </c>
      <c r="R202" t="s">
        <v>3520</v>
      </c>
      <c r="S202" t="s">
        <v>8237</v>
      </c>
    </row>
    <row r="203" spans="1:19" x14ac:dyDescent="0.25">
      <c r="A203" s="15">
        <v>24027</v>
      </c>
      <c r="B203" t="s">
        <v>12528</v>
      </c>
      <c r="C203" t="s">
        <v>6459</v>
      </c>
      <c r="D203" s="246">
        <v>322407</v>
      </c>
      <c r="E203">
        <v>166</v>
      </c>
      <c r="F203">
        <v>7</v>
      </c>
      <c r="G203" t="s">
        <v>3520</v>
      </c>
      <c r="H203" t="s">
        <v>12324</v>
      </c>
      <c r="I203" t="s">
        <v>12324</v>
      </c>
      <c r="J203" t="s">
        <v>12311</v>
      </c>
      <c r="M203" t="s">
        <v>3520</v>
      </c>
      <c r="N203" t="s">
        <v>3520</v>
      </c>
      <c r="O203" t="s">
        <v>3520</v>
      </c>
      <c r="P203" t="s">
        <v>3520</v>
      </c>
      <c r="R203" t="s">
        <v>3520</v>
      </c>
      <c r="S203" t="s">
        <v>8239</v>
      </c>
    </row>
    <row r="204" spans="1:19" x14ac:dyDescent="0.25">
      <c r="A204" s="15">
        <v>24031</v>
      </c>
      <c r="B204" t="s">
        <v>12529</v>
      </c>
      <c r="C204" t="s">
        <v>6459</v>
      </c>
      <c r="D204" s="246">
        <v>1047661</v>
      </c>
      <c r="E204">
        <v>664</v>
      </c>
      <c r="F204">
        <v>116</v>
      </c>
      <c r="G204" t="s">
        <v>3520</v>
      </c>
      <c r="H204" t="s">
        <v>12332</v>
      </c>
      <c r="I204" t="s">
        <v>12324</v>
      </c>
      <c r="J204" t="s">
        <v>12311</v>
      </c>
      <c r="M204" t="s">
        <v>3520</v>
      </c>
      <c r="N204" t="s">
        <v>3520</v>
      </c>
      <c r="O204" t="s">
        <v>3520</v>
      </c>
      <c r="P204" t="s">
        <v>3520</v>
      </c>
      <c r="R204" t="s">
        <v>3520</v>
      </c>
      <c r="S204" t="s">
        <v>8243</v>
      </c>
    </row>
    <row r="205" spans="1:19" x14ac:dyDescent="0.25">
      <c r="A205" s="15">
        <v>24033</v>
      </c>
      <c r="B205" t="s">
        <v>12530</v>
      </c>
      <c r="C205" t="s">
        <v>6459</v>
      </c>
      <c r="D205" s="246">
        <v>910551</v>
      </c>
      <c r="E205">
        <v>538</v>
      </c>
      <c r="F205">
        <v>188</v>
      </c>
      <c r="G205" t="s">
        <v>3520</v>
      </c>
      <c r="H205" t="s">
        <v>12332</v>
      </c>
      <c r="I205" t="s">
        <v>12324</v>
      </c>
      <c r="J205" t="s">
        <v>12311</v>
      </c>
      <c r="M205" t="s">
        <v>3520</v>
      </c>
      <c r="N205" t="s">
        <v>3520</v>
      </c>
      <c r="O205" t="s">
        <v>3520</v>
      </c>
      <c r="P205" t="s">
        <v>3520</v>
      </c>
      <c r="R205" t="s">
        <v>3520</v>
      </c>
      <c r="S205" t="s">
        <v>8245</v>
      </c>
    </row>
    <row r="206" spans="1:19" x14ac:dyDescent="0.25">
      <c r="A206" s="15">
        <v>24035</v>
      </c>
      <c r="B206" t="s">
        <v>12531</v>
      </c>
      <c r="C206" t="s">
        <v>6459</v>
      </c>
      <c r="D206" s="246">
        <v>50163</v>
      </c>
      <c r="E206">
        <v>35</v>
      </c>
      <c r="F206">
        <v>2</v>
      </c>
      <c r="G206" t="s">
        <v>3520</v>
      </c>
      <c r="M206" t="s">
        <v>3520</v>
      </c>
      <c r="N206" t="s">
        <v>3520</v>
      </c>
      <c r="O206" t="s">
        <v>3520</v>
      </c>
      <c r="S206" t="s">
        <v>8247</v>
      </c>
    </row>
    <row r="207" spans="1:19" x14ac:dyDescent="0.25">
      <c r="A207" s="15">
        <v>24043</v>
      </c>
      <c r="B207" t="s">
        <v>12532</v>
      </c>
      <c r="C207" t="s">
        <v>6459</v>
      </c>
      <c r="D207" s="246">
        <v>150575</v>
      </c>
      <c r="E207">
        <v>105</v>
      </c>
      <c r="F207">
        <v>33</v>
      </c>
      <c r="G207" t="s">
        <v>3520</v>
      </c>
      <c r="J207" t="s">
        <v>12311</v>
      </c>
      <c r="M207" t="s">
        <v>3520</v>
      </c>
      <c r="N207" t="s">
        <v>3520</v>
      </c>
      <c r="O207" t="s">
        <v>3520</v>
      </c>
      <c r="R207" t="s">
        <v>3520</v>
      </c>
      <c r="S207" t="s">
        <v>8255</v>
      </c>
    </row>
    <row r="208" spans="1:19" x14ac:dyDescent="0.25">
      <c r="A208" s="15">
        <v>24510</v>
      </c>
      <c r="B208" t="s">
        <v>12533</v>
      </c>
      <c r="C208" t="s">
        <v>6459</v>
      </c>
      <c r="D208" s="246">
        <v>602274</v>
      </c>
      <c r="E208">
        <v>618</v>
      </c>
      <c r="F208">
        <v>403</v>
      </c>
      <c r="G208" t="s">
        <v>3520</v>
      </c>
      <c r="H208" t="s">
        <v>12324</v>
      </c>
      <c r="I208" t="s">
        <v>12324</v>
      </c>
      <c r="J208" t="s">
        <v>12311</v>
      </c>
      <c r="M208" t="s">
        <v>3520</v>
      </c>
      <c r="N208" t="s">
        <v>3520</v>
      </c>
      <c r="O208" t="s">
        <v>3520</v>
      </c>
      <c r="P208" t="s">
        <v>3520</v>
      </c>
      <c r="R208" t="s">
        <v>3520</v>
      </c>
      <c r="S208" t="s">
        <v>8261</v>
      </c>
    </row>
    <row r="209" spans="1:19" x14ac:dyDescent="0.25">
      <c r="A209" s="15">
        <v>25007</v>
      </c>
      <c r="B209" t="s">
        <v>12534</v>
      </c>
      <c r="C209" t="s">
        <v>6424</v>
      </c>
      <c r="D209" s="246">
        <v>17430</v>
      </c>
      <c r="E209">
        <v>21</v>
      </c>
      <c r="F209">
        <v>4</v>
      </c>
      <c r="G209" t="s">
        <v>3520</v>
      </c>
      <c r="H209" t="s">
        <v>12330</v>
      </c>
      <c r="N209" t="s">
        <v>3520</v>
      </c>
      <c r="O209" t="s">
        <v>3520</v>
      </c>
      <c r="P209" t="s">
        <v>3520</v>
      </c>
      <c r="S209" t="s">
        <v>8269</v>
      </c>
    </row>
    <row r="210" spans="1:19" x14ac:dyDescent="0.25">
      <c r="A210" s="15">
        <v>25013</v>
      </c>
      <c r="B210" t="s">
        <v>12535</v>
      </c>
      <c r="C210" t="s">
        <v>6424</v>
      </c>
      <c r="D210" s="246">
        <v>466647</v>
      </c>
      <c r="E210">
        <v>336</v>
      </c>
      <c r="F210">
        <v>170</v>
      </c>
      <c r="G210" t="s">
        <v>3520</v>
      </c>
      <c r="M210" t="s">
        <v>3520</v>
      </c>
      <c r="N210" t="s">
        <v>3520</v>
      </c>
      <c r="O210" t="s">
        <v>3520</v>
      </c>
      <c r="S210" t="s">
        <v>8275</v>
      </c>
    </row>
    <row r="211" spans="1:19" x14ac:dyDescent="0.25">
      <c r="A211" s="15">
        <v>25017</v>
      </c>
      <c r="B211" t="s">
        <v>12536</v>
      </c>
      <c r="C211" t="s">
        <v>6424</v>
      </c>
      <c r="D211" s="246">
        <v>1605899</v>
      </c>
      <c r="E211">
        <v>1176</v>
      </c>
      <c r="F211">
        <v>246</v>
      </c>
      <c r="G211" t="s">
        <v>3520</v>
      </c>
      <c r="M211" t="s">
        <v>3520</v>
      </c>
      <c r="N211" t="s">
        <v>3520</v>
      </c>
      <c r="O211" t="s">
        <v>3520</v>
      </c>
      <c r="S211" t="s">
        <v>8279</v>
      </c>
    </row>
    <row r="212" spans="1:19" x14ac:dyDescent="0.25">
      <c r="A212" s="15">
        <v>25021</v>
      </c>
      <c r="B212" t="s">
        <v>12537</v>
      </c>
      <c r="C212" t="s">
        <v>6424</v>
      </c>
      <c r="D212" s="246">
        <v>703740</v>
      </c>
      <c r="E212">
        <v>505</v>
      </c>
      <c r="F212">
        <v>73</v>
      </c>
      <c r="G212" t="s">
        <v>3520</v>
      </c>
      <c r="M212" t="s">
        <v>3520</v>
      </c>
      <c r="N212" t="s">
        <v>3520</v>
      </c>
      <c r="O212" t="s">
        <v>3520</v>
      </c>
      <c r="S212" t="s">
        <v>8283</v>
      </c>
    </row>
    <row r="213" spans="1:19" x14ac:dyDescent="0.25">
      <c r="A213" s="15">
        <v>25025</v>
      </c>
      <c r="B213" t="s">
        <v>12538</v>
      </c>
      <c r="C213" t="s">
        <v>6424</v>
      </c>
      <c r="D213" s="246">
        <v>801162</v>
      </c>
      <c r="E213">
        <v>681</v>
      </c>
      <c r="F213">
        <v>477</v>
      </c>
      <c r="G213" t="s">
        <v>3520</v>
      </c>
      <c r="M213" t="s">
        <v>3520</v>
      </c>
      <c r="N213" t="s">
        <v>3520</v>
      </c>
      <c r="O213" t="s">
        <v>3520</v>
      </c>
      <c r="S213" t="s">
        <v>8287</v>
      </c>
    </row>
    <row r="214" spans="1:19" x14ac:dyDescent="0.25">
      <c r="A214" s="15">
        <v>26005</v>
      </c>
      <c r="B214" t="s">
        <v>12539</v>
      </c>
      <c r="C214" t="s">
        <v>7018</v>
      </c>
      <c r="D214" s="246">
        <v>117104</v>
      </c>
      <c r="E214">
        <v>84</v>
      </c>
      <c r="F214">
        <v>17</v>
      </c>
      <c r="G214" t="s">
        <v>3520</v>
      </c>
      <c r="I214" t="s">
        <v>12324</v>
      </c>
      <c r="N214" t="s">
        <v>3520</v>
      </c>
      <c r="O214" t="s">
        <v>3520</v>
      </c>
      <c r="P214" t="s">
        <v>3520</v>
      </c>
      <c r="S214" t="s">
        <v>8295</v>
      </c>
    </row>
    <row r="215" spans="1:19" x14ac:dyDescent="0.25">
      <c r="A215" s="15">
        <v>26021</v>
      </c>
      <c r="B215" t="s">
        <v>12540</v>
      </c>
      <c r="C215" t="s">
        <v>7018</v>
      </c>
      <c r="D215" s="246">
        <v>153797</v>
      </c>
      <c r="E215">
        <v>139</v>
      </c>
      <c r="F215">
        <v>51</v>
      </c>
      <c r="G215" t="s">
        <v>3520</v>
      </c>
      <c r="I215" t="s">
        <v>12324</v>
      </c>
      <c r="N215" t="s">
        <v>3520</v>
      </c>
      <c r="O215" t="s">
        <v>3520</v>
      </c>
      <c r="P215" t="s">
        <v>3520</v>
      </c>
      <c r="S215" t="s">
        <v>8311</v>
      </c>
    </row>
    <row r="216" spans="1:19" x14ac:dyDescent="0.25">
      <c r="A216" s="15">
        <v>26077</v>
      </c>
      <c r="B216" t="s">
        <v>12541</v>
      </c>
      <c r="C216" t="s">
        <v>7018</v>
      </c>
      <c r="D216" s="246">
        <v>264322</v>
      </c>
      <c r="E216">
        <v>214</v>
      </c>
      <c r="F216">
        <v>90</v>
      </c>
      <c r="G216" t="s">
        <v>3520</v>
      </c>
      <c r="M216" t="s">
        <v>3520</v>
      </c>
      <c r="N216" t="s">
        <v>3520</v>
      </c>
      <c r="O216" t="s">
        <v>3520</v>
      </c>
      <c r="S216" t="s">
        <v>8367</v>
      </c>
    </row>
    <row r="217" spans="1:19" x14ac:dyDescent="0.25">
      <c r="A217" s="15">
        <v>26093</v>
      </c>
      <c r="B217" t="s">
        <v>12542</v>
      </c>
      <c r="C217" t="s">
        <v>7018</v>
      </c>
      <c r="D217" s="246">
        <v>190832</v>
      </c>
      <c r="E217">
        <v>140</v>
      </c>
      <c r="F217">
        <v>13</v>
      </c>
      <c r="G217" t="s">
        <v>3520</v>
      </c>
      <c r="I217" t="s">
        <v>12311</v>
      </c>
      <c r="J217" t="s">
        <v>12313</v>
      </c>
      <c r="K217" t="s">
        <v>12313</v>
      </c>
      <c r="N217" t="s">
        <v>3520</v>
      </c>
      <c r="O217" t="s">
        <v>3520</v>
      </c>
      <c r="R217" t="s">
        <v>3520</v>
      </c>
      <c r="S217" t="s">
        <v>8383</v>
      </c>
    </row>
    <row r="218" spans="1:19" x14ac:dyDescent="0.25">
      <c r="A218" s="15">
        <v>26099</v>
      </c>
      <c r="B218" t="s">
        <v>12543</v>
      </c>
      <c r="C218" t="s">
        <v>7018</v>
      </c>
      <c r="D218" s="246">
        <v>870893</v>
      </c>
      <c r="E218">
        <v>682</v>
      </c>
      <c r="F218">
        <v>267</v>
      </c>
      <c r="G218" t="s">
        <v>3520</v>
      </c>
      <c r="I218" t="s">
        <v>12311</v>
      </c>
      <c r="J218" t="s">
        <v>12313</v>
      </c>
      <c r="K218" t="s">
        <v>12313</v>
      </c>
      <c r="M218" t="s">
        <v>3520</v>
      </c>
      <c r="N218" t="s">
        <v>3520</v>
      </c>
      <c r="O218" t="s">
        <v>3520</v>
      </c>
      <c r="R218" t="s">
        <v>3520</v>
      </c>
      <c r="S218" t="s">
        <v>8389</v>
      </c>
    </row>
    <row r="219" spans="1:19" x14ac:dyDescent="0.25">
      <c r="A219" s="15">
        <v>26115</v>
      </c>
      <c r="B219" t="s">
        <v>12544</v>
      </c>
      <c r="C219" t="s">
        <v>7018</v>
      </c>
      <c r="D219" s="246">
        <v>150000</v>
      </c>
      <c r="E219">
        <v>136</v>
      </c>
      <c r="F219">
        <v>31</v>
      </c>
      <c r="G219" t="s">
        <v>3520</v>
      </c>
      <c r="I219" t="s">
        <v>12311</v>
      </c>
      <c r="J219" t="s">
        <v>12313</v>
      </c>
      <c r="K219" t="s">
        <v>12313</v>
      </c>
      <c r="N219" t="s">
        <v>3520</v>
      </c>
      <c r="O219" t="s">
        <v>3520</v>
      </c>
      <c r="R219" t="s">
        <v>3520</v>
      </c>
      <c r="S219" t="s">
        <v>8405</v>
      </c>
    </row>
    <row r="220" spans="1:19" x14ac:dyDescent="0.25">
      <c r="A220" s="15">
        <v>26121</v>
      </c>
      <c r="B220" t="s">
        <v>12545</v>
      </c>
      <c r="C220" t="s">
        <v>7018</v>
      </c>
      <c r="D220" s="246">
        <v>173679</v>
      </c>
      <c r="E220">
        <v>146</v>
      </c>
      <c r="F220">
        <v>75</v>
      </c>
      <c r="G220" t="s">
        <v>3520</v>
      </c>
      <c r="I220" t="s">
        <v>12324</v>
      </c>
      <c r="N220" t="s">
        <v>3520</v>
      </c>
      <c r="O220" t="s">
        <v>3520</v>
      </c>
      <c r="P220" t="s">
        <v>3520</v>
      </c>
      <c r="S220" t="s">
        <v>8411</v>
      </c>
    </row>
    <row r="221" spans="1:19" x14ac:dyDescent="0.25">
      <c r="A221" s="15">
        <v>26125</v>
      </c>
      <c r="B221" t="s">
        <v>12546</v>
      </c>
      <c r="C221" t="s">
        <v>7018</v>
      </c>
      <c r="D221" s="246">
        <v>1255340</v>
      </c>
      <c r="E221">
        <v>1060</v>
      </c>
      <c r="F221">
        <v>245</v>
      </c>
      <c r="G221" t="s">
        <v>3520</v>
      </c>
      <c r="I221" t="s">
        <v>12311</v>
      </c>
      <c r="J221" t="s">
        <v>12313</v>
      </c>
      <c r="K221" t="s">
        <v>12313</v>
      </c>
      <c r="M221" t="s">
        <v>3520</v>
      </c>
      <c r="N221" t="s">
        <v>3520</v>
      </c>
      <c r="O221" t="s">
        <v>3520</v>
      </c>
      <c r="R221" t="s">
        <v>3520</v>
      </c>
      <c r="S221" t="s">
        <v>8415</v>
      </c>
    </row>
    <row r="222" spans="1:19" x14ac:dyDescent="0.25">
      <c r="A222" s="15">
        <v>26147</v>
      </c>
      <c r="B222" t="s">
        <v>12547</v>
      </c>
      <c r="C222" t="s">
        <v>7018</v>
      </c>
      <c r="D222" s="246">
        <v>159285</v>
      </c>
      <c r="E222">
        <v>164</v>
      </c>
      <c r="F222">
        <v>53</v>
      </c>
      <c r="G222" t="s">
        <v>3520</v>
      </c>
      <c r="I222" t="s">
        <v>12311</v>
      </c>
      <c r="J222" t="s">
        <v>12313</v>
      </c>
      <c r="K222" t="s">
        <v>12313</v>
      </c>
      <c r="N222" t="s">
        <v>3520</v>
      </c>
      <c r="O222" t="s">
        <v>3520</v>
      </c>
      <c r="R222" t="s">
        <v>3520</v>
      </c>
      <c r="S222" t="s">
        <v>8437</v>
      </c>
    </row>
    <row r="223" spans="1:19" x14ac:dyDescent="0.25">
      <c r="A223" s="15">
        <v>26161</v>
      </c>
      <c r="B223" t="s">
        <v>12548</v>
      </c>
      <c r="C223" t="s">
        <v>7018</v>
      </c>
      <c r="D223" s="246">
        <v>368385</v>
      </c>
      <c r="E223">
        <v>308</v>
      </c>
      <c r="F223">
        <v>67</v>
      </c>
      <c r="G223" t="s">
        <v>3520</v>
      </c>
      <c r="I223" t="s">
        <v>12311</v>
      </c>
      <c r="J223" t="s">
        <v>12313</v>
      </c>
      <c r="K223" t="s">
        <v>12313</v>
      </c>
      <c r="N223" t="s">
        <v>3520</v>
      </c>
      <c r="O223" t="s">
        <v>3520</v>
      </c>
      <c r="R223" t="s">
        <v>3520</v>
      </c>
      <c r="S223" t="s">
        <v>8451</v>
      </c>
    </row>
    <row r="224" spans="1:19" x14ac:dyDescent="0.25">
      <c r="A224" s="15">
        <v>26163</v>
      </c>
      <c r="B224" t="s">
        <v>12549</v>
      </c>
      <c r="C224" t="s">
        <v>7018</v>
      </c>
      <c r="D224" s="246">
        <v>1753059</v>
      </c>
      <c r="E224">
        <v>1507</v>
      </c>
      <c r="F224">
        <v>988</v>
      </c>
      <c r="G224" t="s">
        <v>3520</v>
      </c>
      <c r="I224" t="s">
        <v>12311</v>
      </c>
      <c r="J224" t="s">
        <v>12313</v>
      </c>
      <c r="K224" t="s">
        <v>12313</v>
      </c>
      <c r="M224" t="s">
        <v>3520</v>
      </c>
      <c r="N224" t="s">
        <v>3520</v>
      </c>
      <c r="O224" t="s">
        <v>3520</v>
      </c>
      <c r="R224" t="s">
        <v>3520</v>
      </c>
      <c r="S224" t="s">
        <v>8453</v>
      </c>
    </row>
    <row r="225" spans="1:19" x14ac:dyDescent="0.25">
      <c r="A225" s="15">
        <v>27003</v>
      </c>
      <c r="B225" t="s">
        <v>12550</v>
      </c>
      <c r="C225" t="s">
        <v>7018</v>
      </c>
      <c r="D225" s="246">
        <v>353775</v>
      </c>
      <c r="E225">
        <v>280</v>
      </c>
      <c r="F225">
        <v>57</v>
      </c>
      <c r="G225" t="s">
        <v>3520</v>
      </c>
      <c r="M225" t="s">
        <v>3520</v>
      </c>
      <c r="N225" t="s">
        <v>3520</v>
      </c>
      <c r="O225" t="s">
        <v>3520</v>
      </c>
      <c r="S225" t="s">
        <v>8459</v>
      </c>
    </row>
    <row r="226" spans="1:19" x14ac:dyDescent="0.25">
      <c r="A226" s="15">
        <v>27013</v>
      </c>
      <c r="B226" t="s">
        <v>12551</v>
      </c>
      <c r="C226" t="s">
        <v>7018</v>
      </c>
      <c r="D226" s="246">
        <v>67368</v>
      </c>
      <c r="E226">
        <v>50</v>
      </c>
      <c r="F226">
        <v>18</v>
      </c>
      <c r="G226" t="s">
        <v>3520</v>
      </c>
      <c r="M226" t="s">
        <v>3520</v>
      </c>
      <c r="N226" t="s">
        <v>3520</v>
      </c>
      <c r="O226" t="s">
        <v>3520</v>
      </c>
      <c r="S226" t="s">
        <v>8469</v>
      </c>
    </row>
    <row r="227" spans="1:19" x14ac:dyDescent="0.25">
      <c r="A227" s="15">
        <v>27037</v>
      </c>
      <c r="B227" t="s">
        <v>12552</v>
      </c>
      <c r="C227" t="s">
        <v>7018</v>
      </c>
      <c r="D227" s="246">
        <v>425271</v>
      </c>
      <c r="E227">
        <v>333</v>
      </c>
      <c r="F227">
        <v>46</v>
      </c>
      <c r="G227" t="s">
        <v>3520</v>
      </c>
      <c r="M227" t="s">
        <v>3520</v>
      </c>
      <c r="N227" t="s">
        <v>3520</v>
      </c>
      <c r="O227" t="s">
        <v>3520</v>
      </c>
      <c r="S227" t="s">
        <v>8493</v>
      </c>
    </row>
    <row r="228" spans="1:19" x14ac:dyDescent="0.25">
      <c r="A228" s="15">
        <v>27053</v>
      </c>
      <c r="B228" t="s">
        <v>12553</v>
      </c>
      <c r="C228" t="s">
        <v>7018</v>
      </c>
      <c r="D228" s="246">
        <v>1255296</v>
      </c>
      <c r="E228">
        <v>1098</v>
      </c>
      <c r="F228">
        <v>312</v>
      </c>
      <c r="G228" t="s">
        <v>3520</v>
      </c>
      <c r="M228" t="s">
        <v>3520</v>
      </c>
      <c r="N228" t="s">
        <v>3520</v>
      </c>
      <c r="O228" t="s">
        <v>3520</v>
      </c>
      <c r="S228" t="s">
        <v>8509</v>
      </c>
    </row>
    <row r="229" spans="1:19" x14ac:dyDescent="0.25">
      <c r="A229" s="15">
        <v>27067</v>
      </c>
      <c r="B229" t="s">
        <v>12554</v>
      </c>
      <c r="C229" t="s">
        <v>7018</v>
      </c>
      <c r="D229" s="246">
        <v>42909</v>
      </c>
      <c r="E229">
        <v>34</v>
      </c>
      <c r="F229">
        <v>13</v>
      </c>
      <c r="G229" t="s">
        <v>3520</v>
      </c>
      <c r="M229" t="s">
        <v>3520</v>
      </c>
      <c r="N229" t="s">
        <v>3520</v>
      </c>
      <c r="O229" t="s">
        <v>3520</v>
      </c>
      <c r="S229" t="s">
        <v>8523</v>
      </c>
    </row>
    <row r="230" spans="1:19" x14ac:dyDescent="0.25">
      <c r="A230" s="15">
        <v>27123</v>
      </c>
      <c r="B230" t="s">
        <v>12555</v>
      </c>
      <c r="C230" t="s">
        <v>7018</v>
      </c>
      <c r="D230" s="246">
        <v>546598</v>
      </c>
      <c r="E230">
        <v>471</v>
      </c>
      <c r="F230">
        <v>207</v>
      </c>
      <c r="G230" t="s">
        <v>3520</v>
      </c>
      <c r="M230" t="s">
        <v>3520</v>
      </c>
      <c r="N230" t="s">
        <v>3520</v>
      </c>
      <c r="O230" t="s">
        <v>3520</v>
      </c>
      <c r="S230" t="s">
        <v>8579</v>
      </c>
    </row>
    <row r="231" spans="1:19" x14ac:dyDescent="0.25">
      <c r="A231" s="15">
        <v>28033</v>
      </c>
      <c r="B231" t="s">
        <v>12556</v>
      </c>
      <c r="C231" t="s">
        <v>5802</v>
      </c>
      <c r="D231" s="246">
        <v>182256</v>
      </c>
      <c r="E231">
        <v>100</v>
      </c>
      <c r="F231">
        <v>25</v>
      </c>
      <c r="G231" t="s">
        <v>3520</v>
      </c>
      <c r="H231" t="s">
        <v>12332</v>
      </c>
      <c r="N231" t="s">
        <v>3520</v>
      </c>
      <c r="O231" t="s">
        <v>3520</v>
      </c>
      <c r="R231" t="s">
        <v>3520</v>
      </c>
      <c r="S231" t="s">
        <v>8663</v>
      </c>
    </row>
    <row r="232" spans="1:19" x14ac:dyDescent="0.25">
      <c r="A232" s="15">
        <v>28049</v>
      </c>
      <c r="B232" t="s">
        <v>12557</v>
      </c>
      <c r="C232" t="s">
        <v>5802</v>
      </c>
      <c r="D232" s="246">
        <v>235604</v>
      </c>
      <c r="E232">
        <v>189</v>
      </c>
      <c r="F232">
        <v>126</v>
      </c>
      <c r="G232" t="s">
        <v>3520</v>
      </c>
      <c r="M232" t="s">
        <v>3520</v>
      </c>
      <c r="N232" t="s">
        <v>3520</v>
      </c>
      <c r="O232" t="s">
        <v>3520</v>
      </c>
      <c r="S232" t="s">
        <v>8679</v>
      </c>
    </row>
    <row r="233" spans="1:19" x14ac:dyDescent="0.25">
      <c r="A233" s="15">
        <v>29047</v>
      </c>
      <c r="B233" t="s">
        <v>12558</v>
      </c>
      <c r="C233" t="s">
        <v>7407</v>
      </c>
      <c r="D233" s="246">
        <v>246480</v>
      </c>
      <c r="E233">
        <v>192</v>
      </c>
      <c r="F233">
        <v>40</v>
      </c>
      <c r="G233" t="s">
        <v>3520</v>
      </c>
      <c r="M233" t="s">
        <v>3520</v>
      </c>
      <c r="N233" t="s">
        <v>3520</v>
      </c>
      <c r="O233" t="s">
        <v>3520</v>
      </c>
      <c r="S233" t="s">
        <v>8841</v>
      </c>
    </row>
    <row r="234" spans="1:19" x14ac:dyDescent="0.25">
      <c r="A234" s="15">
        <v>29051</v>
      </c>
      <c r="B234" t="s">
        <v>12559</v>
      </c>
      <c r="C234" t="s">
        <v>7407</v>
      </c>
      <c r="D234" s="246">
        <v>76630</v>
      </c>
      <c r="E234">
        <v>60</v>
      </c>
      <c r="F234">
        <v>10</v>
      </c>
      <c r="G234" t="s">
        <v>3520</v>
      </c>
      <c r="M234" t="s">
        <v>3520</v>
      </c>
      <c r="N234" t="s">
        <v>3520</v>
      </c>
      <c r="O234" t="s">
        <v>3520</v>
      </c>
      <c r="S234" t="s">
        <v>8845</v>
      </c>
    </row>
    <row r="235" spans="1:19" x14ac:dyDescent="0.25">
      <c r="A235" s="15">
        <v>29071</v>
      </c>
      <c r="B235" t="s">
        <v>12560</v>
      </c>
      <c r="C235" t="s">
        <v>7407</v>
      </c>
      <c r="D235" s="246">
        <v>103629</v>
      </c>
      <c r="E235">
        <v>73</v>
      </c>
      <c r="F235">
        <v>14</v>
      </c>
      <c r="G235" t="s">
        <v>3520</v>
      </c>
      <c r="H235" t="s">
        <v>12332</v>
      </c>
      <c r="I235" t="s">
        <v>12324</v>
      </c>
      <c r="J235" t="s">
        <v>12311</v>
      </c>
      <c r="N235" t="s">
        <v>3520</v>
      </c>
      <c r="O235" t="s">
        <v>3520</v>
      </c>
      <c r="P235" t="s">
        <v>3520</v>
      </c>
      <c r="R235" t="s">
        <v>3520</v>
      </c>
      <c r="S235" t="s">
        <v>8865</v>
      </c>
    </row>
    <row r="236" spans="1:19" x14ac:dyDescent="0.25">
      <c r="A236" s="15">
        <v>29095</v>
      </c>
      <c r="B236" t="s">
        <v>12561</v>
      </c>
      <c r="C236" t="s">
        <v>7407</v>
      </c>
      <c r="D236" s="246">
        <v>700733</v>
      </c>
      <c r="E236">
        <v>640</v>
      </c>
      <c r="F236">
        <v>292</v>
      </c>
      <c r="G236" t="s">
        <v>3520</v>
      </c>
      <c r="M236" t="s">
        <v>3520</v>
      </c>
      <c r="N236" t="s">
        <v>3520</v>
      </c>
      <c r="O236" t="s">
        <v>3520</v>
      </c>
      <c r="S236" t="s">
        <v>8889</v>
      </c>
    </row>
    <row r="237" spans="1:19" x14ac:dyDescent="0.25">
      <c r="A237" s="15">
        <v>29099</v>
      </c>
      <c r="B237" t="s">
        <v>12562</v>
      </c>
      <c r="C237" t="s">
        <v>7407</v>
      </c>
      <c r="D237" s="246">
        <v>224777</v>
      </c>
      <c r="E237">
        <v>150</v>
      </c>
      <c r="F237">
        <v>27</v>
      </c>
      <c r="G237" t="s">
        <v>3520</v>
      </c>
      <c r="H237" t="s">
        <v>12332</v>
      </c>
      <c r="I237" t="s">
        <v>12324</v>
      </c>
      <c r="J237" t="s">
        <v>12311</v>
      </c>
      <c r="M237" t="s">
        <v>3520</v>
      </c>
      <c r="N237" t="s">
        <v>3520</v>
      </c>
      <c r="O237" t="s">
        <v>3520</v>
      </c>
      <c r="P237" t="s">
        <v>3520</v>
      </c>
      <c r="R237" t="s">
        <v>3520</v>
      </c>
      <c r="S237" t="s">
        <v>8893</v>
      </c>
    </row>
    <row r="238" spans="1:19" x14ac:dyDescent="0.25">
      <c r="A238" s="15">
        <v>29165</v>
      </c>
      <c r="B238" t="s">
        <v>12563</v>
      </c>
      <c r="C238" t="s">
        <v>7407</v>
      </c>
      <c r="D238" s="246">
        <v>102848</v>
      </c>
      <c r="E238">
        <v>80</v>
      </c>
      <c r="F238">
        <v>4</v>
      </c>
      <c r="G238" t="s">
        <v>3520</v>
      </c>
      <c r="M238" t="s">
        <v>3520</v>
      </c>
      <c r="N238" t="s">
        <v>3520</v>
      </c>
      <c r="O238" t="s">
        <v>3520</v>
      </c>
      <c r="S238" t="s">
        <v>8959</v>
      </c>
    </row>
    <row r="239" spans="1:19" x14ac:dyDescent="0.25">
      <c r="A239" s="15">
        <v>29183</v>
      </c>
      <c r="B239" t="s">
        <v>12564</v>
      </c>
      <c r="C239" t="s">
        <v>7407</v>
      </c>
      <c r="D239" s="246">
        <v>398472</v>
      </c>
      <c r="E239">
        <v>230</v>
      </c>
      <c r="F239">
        <v>13</v>
      </c>
      <c r="G239" t="s">
        <v>3520</v>
      </c>
      <c r="H239" t="s">
        <v>12332</v>
      </c>
      <c r="I239" t="s">
        <v>12324</v>
      </c>
      <c r="J239" t="s">
        <v>12311</v>
      </c>
      <c r="M239" t="s">
        <v>3520</v>
      </c>
      <c r="N239" t="s">
        <v>3520</v>
      </c>
      <c r="O239" t="s">
        <v>3520</v>
      </c>
      <c r="P239" t="s">
        <v>3520</v>
      </c>
      <c r="R239" t="s">
        <v>3520</v>
      </c>
      <c r="S239" t="s">
        <v>8977</v>
      </c>
    </row>
    <row r="240" spans="1:19" x14ac:dyDescent="0.25">
      <c r="A240" s="15">
        <v>29189</v>
      </c>
      <c r="B240" t="s">
        <v>12565</v>
      </c>
      <c r="C240" t="s">
        <v>7407</v>
      </c>
      <c r="D240" s="246">
        <v>996179</v>
      </c>
      <c r="E240">
        <v>748</v>
      </c>
      <c r="F240">
        <v>246</v>
      </c>
      <c r="G240" t="s">
        <v>3520</v>
      </c>
      <c r="H240" t="s">
        <v>12332</v>
      </c>
      <c r="I240" t="s">
        <v>12324</v>
      </c>
      <c r="J240" t="s">
        <v>12311</v>
      </c>
      <c r="M240" t="s">
        <v>3520</v>
      </c>
      <c r="N240" t="s">
        <v>3520</v>
      </c>
      <c r="O240" t="s">
        <v>3520</v>
      </c>
      <c r="P240" t="s">
        <v>3520</v>
      </c>
      <c r="R240" t="s">
        <v>3520</v>
      </c>
      <c r="S240" t="s">
        <v>8985</v>
      </c>
    </row>
    <row r="241" spans="1:19" x14ac:dyDescent="0.25">
      <c r="A241" s="15">
        <v>29510</v>
      </c>
      <c r="B241" t="s">
        <v>12566</v>
      </c>
      <c r="C241" t="s">
        <v>7407</v>
      </c>
      <c r="D241" s="246">
        <v>304709</v>
      </c>
      <c r="E241">
        <v>314</v>
      </c>
      <c r="F241">
        <v>200</v>
      </c>
      <c r="G241" t="s">
        <v>3520</v>
      </c>
      <c r="H241" t="s">
        <v>12332</v>
      </c>
      <c r="I241" t="s">
        <v>12324</v>
      </c>
      <c r="J241" t="s">
        <v>12311</v>
      </c>
      <c r="M241" t="s">
        <v>3520</v>
      </c>
      <c r="N241" t="s">
        <v>3520</v>
      </c>
      <c r="O241" t="s">
        <v>3520</v>
      </c>
      <c r="P241" t="s">
        <v>3520</v>
      </c>
      <c r="R241" t="s">
        <v>3520</v>
      </c>
      <c r="S241" t="s">
        <v>9023</v>
      </c>
    </row>
    <row r="242" spans="1:19" x14ac:dyDescent="0.25">
      <c r="A242" s="15">
        <v>30053</v>
      </c>
      <c r="B242" t="s">
        <v>12567</v>
      </c>
      <c r="C242" t="s">
        <v>6296</v>
      </c>
      <c r="D242" s="246">
        <v>19845</v>
      </c>
      <c r="E242">
        <v>20</v>
      </c>
      <c r="F242">
        <v>20</v>
      </c>
      <c r="G242" t="s">
        <v>3520</v>
      </c>
      <c r="J242" t="s">
        <v>12311</v>
      </c>
      <c r="N242" t="s">
        <v>3520</v>
      </c>
      <c r="O242" t="s">
        <v>3520</v>
      </c>
      <c r="R242" t="s">
        <v>3520</v>
      </c>
      <c r="S242" t="s">
        <v>9077</v>
      </c>
    </row>
    <row r="243" spans="1:19" x14ac:dyDescent="0.25">
      <c r="A243" s="15">
        <v>32003</v>
      </c>
      <c r="B243" t="s">
        <v>12568</v>
      </c>
      <c r="C243" t="s">
        <v>5998</v>
      </c>
      <c r="D243" s="246">
        <v>2228866</v>
      </c>
      <c r="E243">
        <v>1325</v>
      </c>
      <c r="F243">
        <v>653</v>
      </c>
      <c r="G243" t="s">
        <v>3520</v>
      </c>
      <c r="I243" t="s">
        <v>12324</v>
      </c>
      <c r="M243" t="s">
        <v>3520</v>
      </c>
      <c r="N243" t="s">
        <v>3520</v>
      </c>
      <c r="O243" t="s">
        <v>3520</v>
      </c>
      <c r="P243" t="s">
        <v>3520</v>
      </c>
      <c r="S243" t="s">
        <v>9325</v>
      </c>
    </row>
    <row r="244" spans="1:19" x14ac:dyDescent="0.25">
      <c r="A244" s="15">
        <v>32031</v>
      </c>
      <c r="B244" t="s">
        <v>12569</v>
      </c>
      <c r="C244" t="s">
        <v>5998</v>
      </c>
      <c r="D244" s="246">
        <v>464182</v>
      </c>
      <c r="E244">
        <v>374</v>
      </c>
      <c r="F244">
        <v>139</v>
      </c>
      <c r="G244" t="s">
        <v>3520</v>
      </c>
      <c r="M244" t="s">
        <v>3520</v>
      </c>
      <c r="N244" t="s">
        <v>3520</v>
      </c>
      <c r="O244" t="s">
        <v>3520</v>
      </c>
      <c r="S244" t="s">
        <v>9351</v>
      </c>
    </row>
    <row r="245" spans="1:19" x14ac:dyDescent="0.25">
      <c r="A245" s="15">
        <v>34001</v>
      </c>
      <c r="B245" t="s">
        <v>12570</v>
      </c>
      <c r="C245" t="s">
        <v>9378</v>
      </c>
      <c r="D245" s="246">
        <v>264650</v>
      </c>
      <c r="E245">
        <v>194</v>
      </c>
      <c r="F245">
        <v>78</v>
      </c>
      <c r="G245" t="s">
        <v>3520</v>
      </c>
      <c r="H245" t="s">
        <v>12330</v>
      </c>
      <c r="I245" t="s">
        <v>12324</v>
      </c>
      <c r="N245" t="s">
        <v>3520</v>
      </c>
      <c r="O245" t="s">
        <v>3520</v>
      </c>
      <c r="P245" t="s">
        <v>3520</v>
      </c>
      <c r="S245" t="s">
        <v>9377</v>
      </c>
    </row>
    <row r="246" spans="1:19" x14ac:dyDescent="0.25">
      <c r="A246" s="15">
        <v>34003</v>
      </c>
      <c r="B246" t="s">
        <v>12571</v>
      </c>
      <c r="C246" t="s">
        <v>9378</v>
      </c>
      <c r="D246" s="246">
        <v>931275</v>
      </c>
      <c r="E246">
        <v>788</v>
      </c>
      <c r="F246">
        <v>143</v>
      </c>
      <c r="G246" t="s">
        <v>3520</v>
      </c>
      <c r="H246" t="s">
        <v>12341</v>
      </c>
      <c r="I246" t="s">
        <v>12324</v>
      </c>
      <c r="J246" t="s">
        <v>12313</v>
      </c>
      <c r="K246" t="s">
        <v>12313</v>
      </c>
      <c r="M246" t="s">
        <v>3520</v>
      </c>
      <c r="N246" t="s">
        <v>3520</v>
      </c>
      <c r="O246" t="s">
        <v>3520</v>
      </c>
      <c r="P246" t="s">
        <v>3520</v>
      </c>
      <c r="Q246" t="s">
        <v>3520</v>
      </c>
      <c r="R246" t="s">
        <v>3520</v>
      </c>
      <c r="S246" t="s">
        <v>9380</v>
      </c>
    </row>
    <row r="247" spans="1:19" x14ac:dyDescent="0.25">
      <c r="A247" s="15">
        <v>34005</v>
      </c>
      <c r="B247" t="s">
        <v>12572</v>
      </c>
      <c r="C247" t="s">
        <v>9378</v>
      </c>
      <c r="D247" s="246">
        <v>446301</v>
      </c>
      <c r="E247">
        <v>311</v>
      </c>
      <c r="F247">
        <v>58</v>
      </c>
      <c r="G247" t="s">
        <v>3520</v>
      </c>
      <c r="H247" t="s">
        <v>12330</v>
      </c>
      <c r="I247" t="s">
        <v>12324</v>
      </c>
      <c r="J247" t="s">
        <v>12313</v>
      </c>
      <c r="K247" t="s">
        <v>12313</v>
      </c>
      <c r="M247" t="s">
        <v>3520</v>
      </c>
      <c r="N247" t="s">
        <v>3520</v>
      </c>
      <c r="O247" t="s">
        <v>3520</v>
      </c>
      <c r="P247" t="s">
        <v>3520</v>
      </c>
      <c r="R247" t="s">
        <v>3520</v>
      </c>
      <c r="S247" t="s">
        <v>9382</v>
      </c>
    </row>
    <row r="248" spans="1:19" x14ac:dyDescent="0.25">
      <c r="A248" s="15">
        <v>34007</v>
      </c>
      <c r="B248" t="s">
        <v>12573</v>
      </c>
      <c r="C248" t="s">
        <v>9378</v>
      </c>
      <c r="D248" s="246">
        <v>506721</v>
      </c>
      <c r="E248">
        <v>379</v>
      </c>
      <c r="F248">
        <v>159</v>
      </c>
      <c r="G248" t="s">
        <v>3520</v>
      </c>
      <c r="H248" t="s">
        <v>12330</v>
      </c>
      <c r="I248" t="s">
        <v>12324</v>
      </c>
      <c r="J248" t="s">
        <v>12313</v>
      </c>
      <c r="K248" t="s">
        <v>12313</v>
      </c>
      <c r="M248" t="s">
        <v>3520</v>
      </c>
      <c r="N248" t="s">
        <v>3520</v>
      </c>
      <c r="O248" t="s">
        <v>3520</v>
      </c>
      <c r="P248" t="s">
        <v>3520</v>
      </c>
      <c r="R248" t="s">
        <v>3520</v>
      </c>
      <c r="S248" t="s">
        <v>9384</v>
      </c>
    </row>
    <row r="249" spans="1:19" x14ac:dyDescent="0.25">
      <c r="A249" s="15">
        <v>34009</v>
      </c>
      <c r="B249" t="s">
        <v>12574</v>
      </c>
      <c r="C249" t="s">
        <v>9378</v>
      </c>
      <c r="D249" s="246">
        <v>92701</v>
      </c>
      <c r="E249">
        <v>107</v>
      </c>
      <c r="F249">
        <v>33</v>
      </c>
      <c r="G249" t="s">
        <v>3520</v>
      </c>
      <c r="H249" t="s">
        <v>12330</v>
      </c>
      <c r="I249" t="s">
        <v>12324</v>
      </c>
      <c r="N249" t="s">
        <v>3520</v>
      </c>
      <c r="O249" t="s">
        <v>3520</v>
      </c>
      <c r="P249" t="s">
        <v>3520</v>
      </c>
      <c r="S249" t="s">
        <v>9386</v>
      </c>
    </row>
    <row r="250" spans="1:19" x14ac:dyDescent="0.25">
      <c r="A250" s="15">
        <v>34011</v>
      </c>
      <c r="B250" t="s">
        <v>12575</v>
      </c>
      <c r="C250" t="s">
        <v>9378</v>
      </c>
      <c r="D250" s="246">
        <v>150085</v>
      </c>
      <c r="E250">
        <v>103</v>
      </c>
      <c r="F250">
        <v>60</v>
      </c>
      <c r="G250" t="s">
        <v>3520</v>
      </c>
      <c r="H250" t="s">
        <v>12330</v>
      </c>
      <c r="I250" t="s">
        <v>12324</v>
      </c>
      <c r="N250" t="s">
        <v>3520</v>
      </c>
      <c r="O250" t="s">
        <v>3520</v>
      </c>
      <c r="P250" t="s">
        <v>3520</v>
      </c>
      <c r="S250" t="s">
        <v>9388</v>
      </c>
    </row>
    <row r="251" spans="1:19" x14ac:dyDescent="0.25">
      <c r="A251" s="15">
        <v>34013</v>
      </c>
      <c r="B251" t="s">
        <v>12576</v>
      </c>
      <c r="C251" t="s">
        <v>9378</v>
      </c>
      <c r="D251" s="246">
        <v>798698</v>
      </c>
      <c r="E251">
        <v>672</v>
      </c>
      <c r="F251">
        <v>352</v>
      </c>
      <c r="G251" t="s">
        <v>3520</v>
      </c>
      <c r="H251" t="s">
        <v>12341</v>
      </c>
      <c r="I251" t="s">
        <v>12324</v>
      </c>
      <c r="J251" t="s">
        <v>12313</v>
      </c>
      <c r="K251" t="s">
        <v>12313</v>
      </c>
      <c r="M251" t="s">
        <v>3520</v>
      </c>
      <c r="N251" t="s">
        <v>3520</v>
      </c>
      <c r="O251" t="s">
        <v>3520</v>
      </c>
      <c r="P251" t="s">
        <v>3520</v>
      </c>
      <c r="Q251" t="s">
        <v>3520</v>
      </c>
      <c r="R251" t="s">
        <v>3520</v>
      </c>
      <c r="S251" t="s">
        <v>9390</v>
      </c>
    </row>
    <row r="252" spans="1:19" x14ac:dyDescent="0.25">
      <c r="A252" s="15">
        <v>34015</v>
      </c>
      <c r="B252" t="s">
        <v>12577</v>
      </c>
      <c r="C252" t="s">
        <v>9378</v>
      </c>
      <c r="D252" s="246">
        <v>291745</v>
      </c>
      <c r="E252">
        <v>213</v>
      </c>
      <c r="F252">
        <v>28</v>
      </c>
      <c r="G252" t="s">
        <v>3520</v>
      </c>
      <c r="H252" t="s">
        <v>12330</v>
      </c>
      <c r="I252" t="s">
        <v>12324</v>
      </c>
      <c r="J252" t="s">
        <v>12313</v>
      </c>
      <c r="K252" t="s">
        <v>12313</v>
      </c>
      <c r="M252" t="s">
        <v>3520</v>
      </c>
      <c r="N252" t="s">
        <v>3520</v>
      </c>
      <c r="O252" t="s">
        <v>3520</v>
      </c>
      <c r="P252" t="s">
        <v>3520</v>
      </c>
      <c r="R252" t="s">
        <v>3520</v>
      </c>
      <c r="S252" t="s">
        <v>9392</v>
      </c>
    </row>
    <row r="253" spans="1:19" x14ac:dyDescent="0.25">
      <c r="A253" s="15">
        <v>34017</v>
      </c>
      <c r="B253" t="s">
        <v>12578</v>
      </c>
      <c r="C253" t="s">
        <v>9378</v>
      </c>
      <c r="D253" s="246">
        <v>671923</v>
      </c>
      <c r="E253">
        <v>467</v>
      </c>
      <c r="F253">
        <v>311</v>
      </c>
      <c r="G253" t="s">
        <v>3520</v>
      </c>
      <c r="H253" t="s">
        <v>12341</v>
      </c>
      <c r="I253" t="s">
        <v>12324</v>
      </c>
      <c r="J253" t="s">
        <v>12313</v>
      </c>
      <c r="K253" t="s">
        <v>12313</v>
      </c>
      <c r="M253" t="s">
        <v>3520</v>
      </c>
      <c r="N253" t="s">
        <v>3520</v>
      </c>
      <c r="O253" t="s">
        <v>3520</v>
      </c>
      <c r="P253" t="s">
        <v>3520</v>
      </c>
      <c r="Q253" t="s">
        <v>3520</v>
      </c>
      <c r="R253" t="s">
        <v>3520</v>
      </c>
      <c r="S253" t="s">
        <v>9394</v>
      </c>
    </row>
    <row r="254" spans="1:19" x14ac:dyDescent="0.25">
      <c r="A254" s="15">
        <v>34019</v>
      </c>
      <c r="B254" t="s">
        <v>12579</v>
      </c>
      <c r="C254" t="s">
        <v>9378</v>
      </c>
      <c r="D254" s="246">
        <v>125063</v>
      </c>
      <c r="E254">
        <v>85</v>
      </c>
      <c r="F254">
        <v>3</v>
      </c>
      <c r="G254" t="s">
        <v>3520</v>
      </c>
      <c r="H254" t="s">
        <v>12341</v>
      </c>
      <c r="I254" t="s">
        <v>12324</v>
      </c>
      <c r="M254" t="s">
        <v>3520</v>
      </c>
      <c r="N254" t="s">
        <v>3520</v>
      </c>
      <c r="O254" t="s">
        <v>3520</v>
      </c>
      <c r="P254" t="s">
        <v>3520</v>
      </c>
      <c r="Q254" t="s">
        <v>3520</v>
      </c>
      <c r="S254" t="s">
        <v>9396</v>
      </c>
    </row>
    <row r="255" spans="1:19" x14ac:dyDescent="0.25">
      <c r="A255" s="15">
        <v>34021</v>
      </c>
      <c r="B255" t="s">
        <v>12580</v>
      </c>
      <c r="C255" t="s">
        <v>9378</v>
      </c>
      <c r="D255" s="246">
        <v>368085</v>
      </c>
      <c r="E255">
        <v>271</v>
      </c>
      <c r="F255">
        <v>120</v>
      </c>
      <c r="G255" t="s">
        <v>3520</v>
      </c>
      <c r="H255" t="s">
        <v>12330</v>
      </c>
      <c r="I255" t="s">
        <v>12324</v>
      </c>
      <c r="J255" t="s">
        <v>12313</v>
      </c>
      <c r="K255" t="s">
        <v>12313</v>
      </c>
      <c r="N255" t="s">
        <v>3520</v>
      </c>
      <c r="O255" t="s">
        <v>3520</v>
      </c>
      <c r="P255" t="s">
        <v>3520</v>
      </c>
      <c r="R255" t="s">
        <v>3520</v>
      </c>
      <c r="S255" t="s">
        <v>9398</v>
      </c>
    </row>
    <row r="256" spans="1:19" x14ac:dyDescent="0.25">
      <c r="A256" s="15">
        <v>34023</v>
      </c>
      <c r="B256" t="s">
        <v>12581</v>
      </c>
      <c r="C256" t="s">
        <v>9378</v>
      </c>
      <c r="D256" s="246">
        <v>825015</v>
      </c>
      <c r="E256">
        <v>576</v>
      </c>
      <c r="F256">
        <v>164</v>
      </c>
      <c r="G256" t="s">
        <v>3520</v>
      </c>
      <c r="H256" t="s">
        <v>12341</v>
      </c>
      <c r="I256" t="s">
        <v>12324</v>
      </c>
      <c r="J256" t="s">
        <v>12313</v>
      </c>
      <c r="K256" t="s">
        <v>12313</v>
      </c>
      <c r="M256" t="s">
        <v>3520</v>
      </c>
      <c r="N256" t="s">
        <v>3520</v>
      </c>
      <c r="O256" t="s">
        <v>3520</v>
      </c>
      <c r="P256" t="s">
        <v>3520</v>
      </c>
      <c r="Q256" t="s">
        <v>3520</v>
      </c>
      <c r="R256" t="s">
        <v>3520</v>
      </c>
      <c r="S256" t="s">
        <v>9400</v>
      </c>
    </row>
    <row r="257" spans="1:19" x14ac:dyDescent="0.25">
      <c r="A257" s="15">
        <v>34025</v>
      </c>
      <c r="B257" t="s">
        <v>12582</v>
      </c>
      <c r="C257" t="s">
        <v>9378</v>
      </c>
      <c r="D257" s="246">
        <v>620821</v>
      </c>
      <c r="E257">
        <v>474</v>
      </c>
      <c r="F257">
        <v>61</v>
      </c>
      <c r="G257" t="s">
        <v>3520</v>
      </c>
      <c r="H257" t="s">
        <v>12341</v>
      </c>
      <c r="I257" t="s">
        <v>12324</v>
      </c>
      <c r="J257" t="s">
        <v>12313</v>
      </c>
      <c r="K257" t="s">
        <v>12313</v>
      </c>
      <c r="N257" t="s">
        <v>3520</v>
      </c>
      <c r="O257" t="s">
        <v>3520</v>
      </c>
      <c r="P257" t="s">
        <v>3520</v>
      </c>
      <c r="Q257" t="s">
        <v>3520</v>
      </c>
      <c r="R257" t="s">
        <v>3520</v>
      </c>
      <c r="S257" t="s">
        <v>9402</v>
      </c>
    </row>
    <row r="258" spans="1:19" x14ac:dyDescent="0.25">
      <c r="A258" s="15">
        <v>34027</v>
      </c>
      <c r="B258" t="s">
        <v>12583</v>
      </c>
      <c r="C258" t="s">
        <v>9378</v>
      </c>
      <c r="D258" s="246">
        <v>492715</v>
      </c>
      <c r="E258">
        <v>318</v>
      </c>
      <c r="F258">
        <v>24</v>
      </c>
      <c r="G258" t="s">
        <v>3520</v>
      </c>
      <c r="H258" t="s">
        <v>12341</v>
      </c>
      <c r="I258" t="s">
        <v>12324</v>
      </c>
      <c r="J258" t="s">
        <v>12313</v>
      </c>
      <c r="K258" t="s">
        <v>12313</v>
      </c>
      <c r="M258" t="s">
        <v>3520</v>
      </c>
      <c r="N258" t="s">
        <v>3520</v>
      </c>
      <c r="O258" t="s">
        <v>3520</v>
      </c>
      <c r="P258" t="s">
        <v>3520</v>
      </c>
      <c r="Q258" t="s">
        <v>3520</v>
      </c>
      <c r="R258" t="s">
        <v>3520</v>
      </c>
      <c r="S258" t="s">
        <v>9404</v>
      </c>
    </row>
    <row r="259" spans="1:19" x14ac:dyDescent="0.25">
      <c r="A259" s="15">
        <v>34029</v>
      </c>
      <c r="B259" t="s">
        <v>12584</v>
      </c>
      <c r="C259" t="s">
        <v>9378</v>
      </c>
      <c r="D259" s="246">
        <v>602018</v>
      </c>
      <c r="E259">
        <v>406</v>
      </c>
      <c r="F259">
        <v>79</v>
      </c>
      <c r="G259" t="s">
        <v>3520</v>
      </c>
      <c r="H259" t="s">
        <v>12330</v>
      </c>
      <c r="I259" t="s">
        <v>12324</v>
      </c>
      <c r="N259" t="s">
        <v>3520</v>
      </c>
      <c r="O259" t="s">
        <v>3520</v>
      </c>
      <c r="P259" t="s">
        <v>3520</v>
      </c>
      <c r="S259" t="s">
        <v>9406</v>
      </c>
    </row>
    <row r="260" spans="1:19" x14ac:dyDescent="0.25">
      <c r="A260" s="15">
        <v>34031</v>
      </c>
      <c r="B260" t="s">
        <v>12585</v>
      </c>
      <c r="C260" t="s">
        <v>9378</v>
      </c>
      <c r="D260" s="246">
        <v>502763</v>
      </c>
      <c r="E260">
        <v>379</v>
      </c>
      <c r="F260">
        <v>198</v>
      </c>
      <c r="G260" t="s">
        <v>3520</v>
      </c>
      <c r="H260" t="s">
        <v>12341</v>
      </c>
      <c r="I260" t="s">
        <v>12324</v>
      </c>
      <c r="J260" t="s">
        <v>12313</v>
      </c>
      <c r="K260" t="s">
        <v>12313</v>
      </c>
      <c r="M260" t="s">
        <v>3520</v>
      </c>
      <c r="N260" t="s">
        <v>3520</v>
      </c>
      <c r="O260" t="s">
        <v>3520</v>
      </c>
      <c r="P260" t="s">
        <v>3520</v>
      </c>
      <c r="Q260" t="s">
        <v>3520</v>
      </c>
      <c r="R260" t="s">
        <v>3520</v>
      </c>
      <c r="S260" t="s">
        <v>9408</v>
      </c>
    </row>
    <row r="261" spans="1:19" x14ac:dyDescent="0.25">
      <c r="A261" s="15">
        <v>34033</v>
      </c>
      <c r="B261" t="s">
        <v>12586</v>
      </c>
      <c r="C261" t="s">
        <v>9378</v>
      </c>
      <c r="D261" s="246">
        <v>62754</v>
      </c>
      <c r="E261">
        <v>46</v>
      </c>
      <c r="F261">
        <v>9</v>
      </c>
      <c r="G261" t="s">
        <v>3520</v>
      </c>
      <c r="H261" t="s">
        <v>12330</v>
      </c>
      <c r="I261" t="s">
        <v>12324</v>
      </c>
      <c r="N261" t="s">
        <v>3520</v>
      </c>
      <c r="O261" t="s">
        <v>3520</v>
      </c>
      <c r="P261" t="s">
        <v>3520</v>
      </c>
      <c r="S261" t="s">
        <v>9410</v>
      </c>
    </row>
    <row r="262" spans="1:19" x14ac:dyDescent="0.25">
      <c r="A262" s="15">
        <v>34035</v>
      </c>
      <c r="B262" t="s">
        <v>12587</v>
      </c>
      <c r="C262" t="s">
        <v>9378</v>
      </c>
      <c r="D262" s="246">
        <v>330151</v>
      </c>
      <c r="E262">
        <v>197</v>
      </c>
      <c r="F262">
        <v>17</v>
      </c>
      <c r="G262" t="s">
        <v>3520</v>
      </c>
      <c r="H262" t="s">
        <v>12341</v>
      </c>
      <c r="I262" t="s">
        <v>12324</v>
      </c>
      <c r="J262" t="s">
        <v>12313</v>
      </c>
      <c r="K262" t="s">
        <v>12313</v>
      </c>
      <c r="M262" t="s">
        <v>3520</v>
      </c>
      <c r="N262" t="s">
        <v>3520</v>
      </c>
      <c r="O262" t="s">
        <v>3520</v>
      </c>
      <c r="P262" t="s">
        <v>3520</v>
      </c>
      <c r="Q262" t="s">
        <v>3520</v>
      </c>
      <c r="R262" t="s">
        <v>3520</v>
      </c>
      <c r="S262" t="s">
        <v>9412</v>
      </c>
    </row>
    <row r="263" spans="1:19" x14ac:dyDescent="0.25">
      <c r="A263" s="15">
        <v>34037</v>
      </c>
      <c r="B263" t="s">
        <v>12588</v>
      </c>
      <c r="C263" t="s">
        <v>9378</v>
      </c>
      <c r="D263" s="246">
        <v>140996</v>
      </c>
      <c r="E263">
        <v>113</v>
      </c>
      <c r="F263">
        <v>6</v>
      </c>
      <c r="G263" t="s">
        <v>3520</v>
      </c>
      <c r="H263" t="s">
        <v>12341</v>
      </c>
      <c r="I263" t="s">
        <v>12324</v>
      </c>
      <c r="N263" t="s">
        <v>3520</v>
      </c>
      <c r="O263" t="s">
        <v>3520</v>
      </c>
      <c r="P263" t="s">
        <v>3520</v>
      </c>
      <c r="Q263" t="s">
        <v>3520</v>
      </c>
      <c r="S263" t="s">
        <v>9414</v>
      </c>
    </row>
    <row r="264" spans="1:19" x14ac:dyDescent="0.25">
      <c r="A264" s="15">
        <v>34039</v>
      </c>
      <c r="B264" t="s">
        <v>12589</v>
      </c>
      <c r="C264" t="s">
        <v>9378</v>
      </c>
      <c r="D264" s="246">
        <v>555208</v>
      </c>
      <c r="E264">
        <v>422</v>
      </c>
      <c r="F264">
        <v>163</v>
      </c>
      <c r="G264" t="s">
        <v>3520</v>
      </c>
      <c r="H264" t="s">
        <v>12341</v>
      </c>
      <c r="I264" t="s">
        <v>12324</v>
      </c>
      <c r="J264" t="s">
        <v>12313</v>
      </c>
      <c r="K264" t="s">
        <v>12313</v>
      </c>
      <c r="M264" t="s">
        <v>3520</v>
      </c>
      <c r="N264" t="s">
        <v>3520</v>
      </c>
      <c r="O264" t="s">
        <v>3520</v>
      </c>
      <c r="P264" t="s">
        <v>3520</v>
      </c>
      <c r="Q264" t="s">
        <v>3520</v>
      </c>
      <c r="R264" t="s">
        <v>3520</v>
      </c>
      <c r="S264" t="s">
        <v>9416</v>
      </c>
    </row>
    <row r="265" spans="1:19" x14ac:dyDescent="0.25">
      <c r="A265" s="15">
        <v>34041</v>
      </c>
      <c r="B265" t="s">
        <v>12590</v>
      </c>
      <c r="C265" t="s">
        <v>9378</v>
      </c>
      <c r="D265" s="246">
        <v>105730</v>
      </c>
      <c r="E265">
        <v>78</v>
      </c>
      <c r="F265">
        <v>11</v>
      </c>
      <c r="G265" t="s">
        <v>3520</v>
      </c>
      <c r="H265" t="s">
        <v>12341</v>
      </c>
      <c r="I265" t="s">
        <v>12324</v>
      </c>
      <c r="N265" t="s">
        <v>3520</v>
      </c>
      <c r="O265" t="s">
        <v>3520</v>
      </c>
      <c r="P265" t="s">
        <v>3520</v>
      </c>
      <c r="Q265" t="s">
        <v>3520</v>
      </c>
      <c r="S265" t="s">
        <v>9418</v>
      </c>
    </row>
    <row r="266" spans="1:19" x14ac:dyDescent="0.25">
      <c r="A266" s="15">
        <v>35001</v>
      </c>
      <c r="B266" t="s">
        <v>12591</v>
      </c>
      <c r="C266" t="s">
        <v>6029</v>
      </c>
      <c r="D266" s="246">
        <v>679037</v>
      </c>
      <c r="E266">
        <v>468</v>
      </c>
      <c r="F266">
        <v>220</v>
      </c>
      <c r="G266" t="s">
        <v>3520</v>
      </c>
      <c r="M266" t="s">
        <v>3520</v>
      </c>
      <c r="N266" t="s">
        <v>3520</v>
      </c>
      <c r="O266" t="s">
        <v>3520</v>
      </c>
      <c r="S266" t="s">
        <v>9420</v>
      </c>
    </row>
    <row r="267" spans="1:19" x14ac:dyDescent="0.25">
      <c r="A267" s="15">
        <v>35013</v>
      </c>
      <c r="B267" t="s">
        <v>12592</v>
      </c>
      <c r="C267" t="s">
        <v>6029</v>
      </c>
      <c r="D267" s="246">
        <v>217696</v>
      </c>
      <c r="E267">
        <v>161</v>
      </c>
      <c r="F267">
        <v>117</v>
      </c>
      <c r="G267" t="s">
        <v>3520</v>
      </c>
      <c r="I267" t="s">
        <v>12330</v>
      </c>
      <c r="N267" t="s">
        <v>3520</v>
      </c>
      <c r="O267" t="s">
        <v>3520</v>
      </c>
      <c r="P267" t="s">
        <v>3520</v>
      </c>
      <c r="S267" t="s">
        <v>9434</v>
      </c>
    </row>
    <row r="268" spans="1:19" x14ac:dyDescent="0.25">
      <c r="A268" s="15">
        <v>35043</v>
      </c>
      <c r="B268" t="s">
        <v>12593</v>
      </c>
      <c r="C268" t="s">
        <v>6029</v>
      </c>
      <c r="D268" s="246">
        <v>144954</v>
      </c>
      <c r="E268">
        <v>88</v>
      </c>
      <c r="F268">
        <v>31</v>
      </c>
      <c r="G268" t="s">
        <v>3520</v>
      </c>
      <c r="M268" t="s">
        <v>3520</v>
      </c>
      <c r="N268" t="s">
        <v>3520</v>
      </c>
      <c r="O268" t="s">
        <v>3520</v>
      </c>
      <c r="S268" t="s">
        <v>9466</v>
      </c>
    </row>
    <row r="269" spans="1:19" x14ac:dyDescent="0.25">
      <c r="A269" s="15">
        <v>35061</v>
      </c>
      <c r="B269" t="s">
        <v>12594</v>
      </c>
      <c r="C269" t="s">
        <v>6029</v>
      </c>
      <c r="D269" s="246">
        <v>76518</v>
      </c>
      <c r="E269">
        <v>55</v>
      </c>
      <c r="F269">
        <v>39</v>
      </c>
      <c r="G269" t="s">
        <v>3520</v>
      </c>
      <c r="M269" t="s">
        <v>3520</v>
      </c>
      <c r="N269" t="s">
        <v>3520</v>
      </c>
      <c r="O269" t="s">
        <v>3520</v>
      </c>
      <c r="S269" t="s">
        <v>9484</v>
      </c>
    </row>
    <row r="270" spans="1:19" x14ac:dyDescent="0.25">
      <c r="A270" s="15">
        <v>36005</v>
      </c>
      <c r="B270" t="s">
        <v>12595</v>
      </c>
      <c r="C270" t="s">
        <v>9378</v>
      </c>
      <c r="D270" s="246">
        <v>1427056</v>
      </c>
      <c r="E270">
        <v>1182</v>
      </c>
      <c r="F270">
        <v>963</v>
      </c>
      <c r="G270" t="s">
        <v>3520</v>
      </c>
      <c r="H270" t="s">
        <v>12341</v>
      </c>
      <c r="I270" t="s">
        <v>12324</v>
      </c>
      <c r="J270" t="s">
        <v>12313</v>
      </c>
      <c r="K270" t="s">
        <v>12313</v>
      </c>
      <c r="M270" t="s">
        <v>3520</v>
      </c>
      <c r="N270" t="s">
        <v>3520</v>
      </c>
      <c r="O270" t="s">
        <v>3520</v>
      </c>
      <c r="P270" t="s">
        <v>3520</v>
      </c>
      <c r="Q270" t="s">
        <v>3520</v>
      </c>
      <c r="R270" t="s">
        <v>3520</v>
      </c>
      <c r="S270" t="s">
        <v>9490</v>
      </c>
    </row>
    <row r="271" spans="1:19" x14ac:dyDescent="0.25">
      <c r="A271" s="15">
        <v>36013</v>
      </c>
      <c r="B271" t="s">
        <v>12596</v>
      </c>
      <c r="C271" t="s">
        <v>9378</v>
      </c>
      <c r="D271" s="246">
        <v>127584</v>
      </c>
      <c r="E271">
        <v>125</v>
      </c>
      <c r="F271">
        <v>61</v>
      </c>
      <c r="G271" t="s">
        <v>3520</v>
      </c>
      <c r="H271" t="s">
        <v>12330</v>
      </c>
      <c r="N271" t="s">
        <v>3520</v>
      </c>
      <c r="O271" t="s">
        <v>3520</v>
      </c>
      <c r="P271" t="s">
        <v>3520</v>
      </c>
      <c r="S271" t="s">
        <v>9498</v>
      </c>
    </row>
    <row r="272" spans="1:19" x14ac:dyDescent="0.25">
      <c r="A272" s="15">
        <v>36029</v>
      </c>
      <c r="B272" t="s">
        <v>12597</v>
      </c>
      <c r="C272" t="s">
        <v>9378</v>
      </c>
      <c r="D272" s="246">
        <v>918873</v>
      </c>
      <c r="E272">
        <v>813</v>
      </c>
      <c r="F272">
        <v>261</v>
      </c>
      <c r="G272" t="s">
        <v>3520</v>
      </c>
      <c r="M272" t="s">
        <v>3520</v>
      </c>
      <c r="N272" t="s">
        <v>3520</v>
      </c>
      <c r="O272" t="s">
        <v>3520</v>
      </c>
      <c r="S272" t="s">
        <v>9514</v>
      </c>
    </row>
    <row r="273" spans="1:19" x14ac:dyDescent="0.25">
      <c r="A273" s="15">
        <v>36047</v>
      </c>
      <c r="B273" t="s">
        <v>12598</v>
      </c>
      <c r="C273" t="s">
        <v>9378</v>
      </c>
      <c r="D273" s="246">
        <v>2576771</v>
      </c>
      <c r="E273">
        <v>2156</v>
      </c>
      <c r="F273">
        <v>1394</v>
      </c>
      <c r="G273" t="s">
        <v>3520</v>
      </c>
      <c r="H273" t="s">
        <v>12341</v>
      </c>
      <c r="I273" t="s">
        <v>12324</v>
      </c>
      <c r="J273" t="s">
        <v>12313</v>
      </c>
      <c r="K273" t="s">
        <v>12313</v>
      </c>
      <c r="M273" t="s">
        <v>3520</v>
      </c>
      <c r="N273" t="s">
        <v>3520</v>
      </c>
      <c r="O273" t="s">
        <v>3520</v>
      </c>
      <c r="P273" t="s">
        <v>3520</v>
      </c>
      <c r="Q273" t="s">
        <v>3520</v>
      </c>
      <c r="R273" t="s">
        <v>3520</v>
      </c>
      <c r="S273" t="s">
        <v>9532</v>
      </c>
    </row>
    <row r="274" spans="1:19" x14ac:dyDescent="0.25">
      <c r="A274" s="15">
        <v>36059</v>
      </c>
      <c r="B274" t="s">
        <v>12599</v>
      </c>
      <c r="C274" t="s">
        <v>9378</v>
      </c>
      <c r="D274" s="246">
        <v>1355683</v>
      </c>
      <c r="E274">
        <v>1139</v>
      </c>
      <c r="F274">
        <v>136</v>
      </c>
      <c r="G274" t="s">
        <v>3520</v>
      </c>
      <c r="H274" t="s">
        <v>12341</v>
      </c>
      <c r="I274" t="s">
        <v>12324</v>
      </c>
      <c r="J274" t="s">
        <v>12313</v>
      </c>
      <c r="K274" t="s">
        <v>12313</v>
      </c>
      <c r="M274" t="s">
        <v>3520</v>
      </c>
      <c r="N274" t="s">
        <v>3520</v>
      </c>
      <c r="O274" t="s">
        <v>3520</v>
      </c>
      <c r="P274" t="s">
        <v>3520</v>
      </c>
      <c r="Q274" t="s">
        <v>3520</v>
      </c>
      <c r="R274" t="s">
        <v>3520</v>
      </c>
      <c r="S274" t="s">
        <v>9544</v>
      </c>
    </row>
    <row r="275" spans="1:19" x14ac:dyDescent="0.25">
      <c r="A275" s="15">
        <v>36061</v>
      </c>
      <c r="B275" t="s">
        <v>12600</v>
      </c>
      <c r="C275" t="s">
        <v>9378</v>
      </c>
      <c r="D275" s="246">
        <v>1629153</v>
      </c>
      <c r="E275">
        <v>1292</v>
      </c>
      <c r="F275">
        <v>496</v>
      </c>
      <c r="G275" t="s">
        <v>3520</v>
      </c>
      <c r="H275" t="s">
        <v>12341</v>
      </c>
      <c r="I275" t="s">
        <v>12324</v>
      </c>
      <c r="J275" t="s">
        <v>12313</v>
      </c>
      <c r="K275" t="s">
        <v>12313</v>
      </c>
      <c r="M275" t="s">
        <v>3520</v>
      </c>
      <c r="N275" t="s">
        <v>3520</v>
      </c>
      <c r="O275" t="s">
        <v>3520</v>
      </c>
      <c r="P275" t="s">
        <v>3520</v>
      </c>
      <c r="Q275" t="s">
        <v>3520</v>
      </c>
      <c r="R275" t="s">
        <v>3520</v>
      </c>
      <c r="S275" t="s">
        <v>9546</v>
      </c>
    </row>
    <row r="276" spans="1:19" x14ac:dyDescent="0.25">
      <c r="A276" s="15">
        <v>36071</v>
      </c>
      <c r="B276" t="s">
        <v>12601</v>
      </c>
      <c r="C276" t="s">
        <v>9378</v>
      </c>
      <c r="D276" s="246">
        <v>382077</v>
      </c>
      <c r="E276">
        <v>292</v>
      </c>
      <c r="F276">
        <v>62</v>
      </c>
      <c r="G276" t="s">
        <v>3520</v>
      </c>
      <c r="J276" t="s">
        <v>12313</v>
      </c>
      <c r="K276" t="s">
        <v>12313</v>
      </c>
      <c r="N276" t="s">
        <v>3520</v>
      </c>
      <c r="O276" t="s">
        <v>3520</v>
      </c>
      <c r="R276" t="s">
        <v>3520</v>
      </c>
      <c r="S276" t="s">
        <v>9556</v>
      </c>
    </row>
    <row r="277" spans="1:19" x14ac:dyDescent="0.25">
      <c r="A277" s="15">
        <v>36081</v>
      </c>
      <c r="B277" t="s">
        <v>12602</v>
      </c>
      <c r="C277" t="s">
        <v>9378</v>
      </c>
      <c r="D277" s="246">
        <v>2270976</v>
      </c>
      <c r="E277">
        <v>1803</v>
      </c>
      <c r="F277">
        <v>1113</v>
      </c>
      <c r="G277" t="s">
        <v>3520</v>
      </c>
      <c r="H277" t="s">
        <v>12341</v>
      </c>
      <c r="I277" t="s">
        <v>12324</v>
      </c>
      <c r="J277" t="s">
        <v>12313</v>
      </c>
      <c r="K277" t="s">
        <v>12313</v>
      </c>
      <c r="M277" t="s">
        <v>3520</v>
      </c>
      <c r="N277" t="s">
        <v>3520</v>
      </c>
      <c r="O277" t="s">
        <v>3520</v>
      </c>
      <c r="P277" t="s">
        <v>3520</v>
      </c>
      <c r="Q277" t="s">
        <v>3520</v>
      </c>
      <c r="R277" t="s">
        <v>3520</v>
      </c>
      <c r="S277" t="s">
        <v>9566</v>
      </c>
    </row>
    <row r="278" spans="1:19" x14ac:dyDescent="0.25">
      <c r="A278" s="15">
        <v>36085</v>
      </c>
      <c r="B278" t="s">
        <v>12603</v>
      </c>
      <c r="C278" t="s">
        <v>9378</v>
      </c>
      <c r="D278" s="246">
        <v>475596</v>
      </c>
      <c r="E278">
        <v>374</v>
      </c>
      <c r="F278">
        <v>105</v>
      </c>
      <c r="G278" t="s">
        <v>3520</v>
      </c>
      <c r="H278" t="s">
        <v>12341</v>
      </c>
      <c r="I278" t="s">
        <v>12324</v>
      </c>
      <c r="J278" t="s">
        <v>12313</v>
      </c>
      <c r="K278" t="s">
        <v>12313</v>
      </c>
      <c r="M278" t="s">
        <v>3520</v>
      </c>
      <c r="N278" t="s">
        <v>3520</v>
      </c>
      <c r="O278" t="s">
        <v>3520</v>
      </c>
      <c r="P278" t="s">
        <v>3520</v>
      </c>
      <c r="Q278" t="s">
        <v>3520</v>
      </c>
      <c r="R278" t="s">
        <v>3520</v>
      </c>
      <c r="S278" t="s">
        <v>9570</v>
      </c>
    </row>
    <row r="279" spans="1:19" x14ac:dyDescent="0.25">
      <c r="A279" s="15">
        <v>36087</v>
      </c>
      <c r="B279" t="s">
        <v>12604</v>
      </c>
      <c r="C279" t="s">
        <v>9378</v>
      </c>
      <c r="D279" s="246">
        <v>325213</v>
      </c>
      <c r="E279">
        <v>223</v>
      </c>
      <c r="F279">
        <v>69</v>
      </c>
      <c r="G279" t="s">
        <v>3520</v>
      </c>
      <c r="H279" t="s">
        <v>12341</v>
      </c>
      <c r="I279" t="s">
        <v>12324</v>
      </c>
      <c r="J279" t="s">
        <v>12313</v>
      </c>
      <c r="K279" t="s">
        <v>12313</v>
      </c>
      <c r="M279" t="s">
        <v>3520</v>
      </c>
      <c r="N279" t="s">
        <v>3520</v>
      </c>
      <c r="O279" t="s">
        <v>3520</v>
      </c>
      <c r="P279" t="s">
        <v>3520</v>
      </c>
      <c r="Q279" t="s">
        <v>3520</v>
      </c>
      <c r="R279" t="s">
        <v>3520</v>
      </c>
      <c r="S279" t="s">
        <v>9572</v>
      </c>
    </row>
    <row r="280" spans="1:19" x14ac:dyDescent="0.25">
      <c r="A280" s="15">
        <v>36103</v>
      </c>
      <c r="B280" t="s">
        <v>12605</v>
      </c>
      <c r="C280" t="s">
        <v>9378</v>
      </c>
      <c r="D280" s="246">
        <v>1481364</v>
      </c>
      <c r="E280">
        <v>1058</v>
      </c>
      <c r="F280">
        <v>107</v>
      </c>
      <c r="G280" t="s">
        <v>3520</v>
      </c>
      <c r="H280" t="s">
        <v>12341</v>
      </c>
      <c r="I280" t="s">
        <v>12324</v>
      </c>
      <c r="J280" t="s">
        <v>12313</v>
      </c>
      <c r="K280" t="s">
        <v>12313</v>
      </c>
      <c r="M280" t="s">
        <v>3520</v>
      </c>
      <c r="N280" t="s">
        <v>3520</v>
      </c>
      <c r="O280" t="s">
        <v>3520</v>
      </c>
      <c r="P280" t="s">
        <v>3520</v>
      </c>
      <c r="Q280" t="s">
        <v>3520</v>
      </c>
      <c r="R280" t="s">
        <v>3520</v>
      </c>
      <c r="S280" t="s">
        <v>9588</v>
      </c>
    </row>
    <row r="281" spans="1:19" x14ac:dyDescent="0.25">
      <c r="A281" s="15">
        <v>36119</v>
      </c>
      <c r="B281" t="s">
        <v>12606</v>
      </c>
      <c r="C281" t="s">
        <v>9378</v>
      </c>
      <c r="D281" s="246">
        <v>968738</v>
      </c>
      <c r="E281">
        <v>725</v>
      </c>
      <c r="F281">
        <v>189</v>
      </c>
      <c r="G281" t="s">
        <v>3520</v>
      </c>
      <c r="H281" t="s">
        <v>12341</v>
      </c>
      <c r="I281" t="s">
        <v>12324</v>
      </c>
      <c r="J281" t="s">
        <v>12313</v>
      </c>
      <c r="K281" t="s">
        <v>12313</v>
      </c>
      <c r="M281" t="s">
        <v>3520</v>
      </c>
      <c r="N281" t="s">
        <v>3520</v>
      </c>
      <c r="O281" t="s">
        <v>3520</v>
      </c>
      <c r="P281" t="s">
        <v>3520</v>
      </c>
      <c r="Q281" t="s">
        <v>3520</v>
      </c>
      <c r="R281" t="s">
        <v>3520</v>
      </c>
      <c r="S281" t="s">
        <v>9604</v>
      </c>
    </row>
    <row r="282" spans="1:19" x14ac:dyDescent="0.25">
      <c r="A282" s="15">
        <v>37021</v>
      </c>
      <c r="B282" t="s">
        <v>12607</v>
      </c>
      <c r="C282" t="s">
        <v>5802</v>
      </c>
      <c r="D282" s="246">
        <v>259576</v>
      </c>
      <c r="E282">
        <v>168</v>
      </c>
      <c r="F282">
        <v>50</v>
      </c>
      <c r="G282" t="s">
        <v>3520</v>
      </c>
      <c r="M282" t="s">
        <v>3520</v>
      </c>
      <c r="N282" t="s">
        <v>3520</v>
      </c>
      <c r="O282" t="s">
        <v>3520</v>
      </c>
      <c r="S282" t="s">
        <v>9630</v>
      </c>
    </row>
    <row r="283" spans="1:19" x14ac:dyDescent="0.25">
      <c r="A283" s="15">
        <v>37025</v>
      </c>
      <c r="B283" t="s">
        <v>12608</v>
      </c>
      <c r="C283" t="s">
        <v>5802</v>
      </c>
      <c r="D283" s="246">
        <v>211605</v>
      </c>
      <c r="E283">
        <v>120</v>
      </c>
      <c r="F283">
        <v>41</v>
      </c>
      <c r="G283" t="s">
        <v>3520</v>
      </c>
      <c r="H283" t="s">
        <v>12332</v>
      </c>
      <c r="N283" t="s">
        <v>3520</v>
      </c>
      <c r="O283" t="s">
        <v>3520</v>
      </c>
      <c r="R283" t="s">
        <v>3520</v>
      </c>
      <c r="S283" t="s">
        <v>9634</v>
      </c>
    </row>
    <row r="284" spans="1:19" x14ac:dyDescent="0.25">
      <c r="A284" s="15">
        <v>37035</v>
      </c>
      <c r="B284" t="s">
        <v>12609</v>
      </c>
      <c r="C284" t="s">
        <v>5802</v>
      </c>
      <c r="D284" s="246">
        <v>158507</v>
      </c>
      <c r="E284">
        <v>99</v>
      </c>
      <c r="F284">
        <v>56</v>
      </c>
      <c r="G284" t="s">
        <v>3520</v>
      </c>
      <c r="J284" t="s">
        <v>12313</v>
      </c>
      <c r="N284" t="s">
        <v>3520</v>
      </c>
      <c r="O284" t="s">
        <v>3520</v>
      </c>
      <c r="R284" t="s">
        <v>3520</v>
      </c>
      <c r="S284" t="s">
        <v>9644</v>
      </c>
    </row>
    <row r="285" spans="1:19" x14ac:dyDescent="0.25">
      <c r="A285" s="15">
        <v>37057</v>
      </c>
      <c r="B285" t="s">
        <v>12610</v>
      </c>
      <c r="C285" t="s">
        <v>5802</v>
      </c>
      <c r="D285" s="246">
        <v>166837</v>
      </c>
      <c r="E285">
        <v>115</v>
      </c>
      <c r="F285">
        <v>59</v>
      </c>
      <c r="G285" t="s">
        <v>3520</v>
      </c>
      <c r="J285" t="s">
        <v>12313</v>
      </c>
      <c r="N285" t="s">
        <v>3520</v>
      </c>
      <c r="O285" t="s">
        <v>3520</v>
      </c>
      <c r="R285" t="s">
        <v>3520</v>
      </c>
      <c r="S285" t="s">
        <v>9666</v>
      </c>
    </row>
    <row r="286" spans="1:19" x14ac:dyDescent="0.25">
      <c r="A286" s="15">
        <v>37071</v>
      </c>
      <c r="B286" t="s">
        <v>12611</v>
      </c>
      <c r="C286" t="s">
        <v>5802</v>
      </c>
      <c r="D286" s="246">
        <v>222119</v>
      </c>
      <c r="E286">
        <v>190</v>
      </c>
      <c r="F286">
        <v>107</v>
      </c>
      <c r="G286" t="s">
        <v>3520</v>
      </c>
      <c r="H286" t="s">
        <v>12332</v>
      </c>
      <c r="N286" t="s">
        <v>3520</v>
      </c>
      <c r="O286" t="s">
        <v>3520</v>
      </c>
      <c r="R286" t="s">
        <v>3520</v>
      </c>
      <c r="S286" t="s">
        <v>9680</v>
      </c>
    </row>
    <row r="287" spans="1:19" x14ac:dyDescent="0.25">
      <c r="A287" s="15">
        <v>37081</v>
      </c>
      <c r="B287" t="s">
        <v>12612</v>
      </c>
      <c r="C287" t="s">
        <v>5802</v>
      </c>
      <c r="D287" s="246">
        <v>532956</v>
      </c>
      <c r="E287">
        <v>338</v>
      </c>
      <c r="F287">
        <v>144</v>
      </c>
      <c r="G287" t="s">
        <v>3520</v>
      </c>
      <c r="J287" t="s">
        <v>12313</v>
      </c>
      <c r="N287" t="s">
        <v>3520</v>
      </c>
      <c r="O287" t="s">
        <v>3520</v>
      </c>
      <c r="R287" t="s">
        <v>3520</v>
      </c>
      <c r="S287" t="s">
        <v>9690</v>
      </c>
    </row>
    <row r="288" spans="1:19" x14ac:dyDescent="0.25">
      <c r="A288" s="15">
        <v>37097</v>
      </c>
      <c r="B288" t="s">
        <v>12613</v>
      </c>
      <c r="C288" t="s">
        <v>5802</v>
      </c>
      <c r="D288" s="246">
        <v>178853</v>
      </c>
      <c r="E288">
        <v>121</v>
      </c>
      <c r="F288">
        <v>41</v>
      </c>
      <c r="G288" t="s">
        <v>3520</v>
      </c>
      <c r="H288" t="s">
        <v>12332</v>
      </c>
      <c r="N288" t="s">
        <v>3520</v>
      </c>
      <c r="O288" t="s">
        <v>3520</v>
      </c>
      <c r="R288" t="s">
        <v>3520</v>
      </c>
      <c r="S288" t="s">
        <v>9706</v>
      </c>
    </row>
    <row r="289" spans="1:19" x14ac:dyDescent="0.25">
      <c r="A289" s="15">
        <v>37109</v>
      </c>
      <c r="B289" t="s">
        <v>12614</v>
      </c>
      <c r="C289" t="s">
        <v>5802</v>
      </c>
      <c r="D289" s="246">
        <v>84580</v>
      </c>
      <c r="E289">
        <v>51</v>
      </c>
      <c r="F289">
        <v>22</v>
      </c>
      <c r="G289" t="s">
        <v>3520</v>
      </c>
      <c r="H289" t="s">
        <v>12332</v>
      </c>
      <c r="N289" t="s">
        <v>3520</v>
      </c>
      <c r="O289" t="s">
        <v>3520</v>
      </c>
      <c r="R289" t="s">
        <v>3520</v>
      </c>
      <c r="S289" t="s">
        <v>9718</v>
      </c>
    </row>
    <row r="290" spans="1:19" x14ac:dyDescent="0.25">
      <c r="A290" s="15">
        <v>37119</v>
      </c>
      <c r="B290" t="s">
        <v>12615</v>
      </c>
      <c r="C290" t="s">
        <v>5802</v>
      </c>
      <c r="D290" s="246">
        <v>1095170</v>
      </c>
      <c r="E290">
        <v>624</v>
      </c>
      <c r="F290">
        <v>261</v>
      </c>
      <c r="G290" t="s">
        <v>3520</v>
      </c>
      <c r="H290" t="s">
        <v>12332</v>
      </c>
      <c r="M290" t="s">
        <v>3520</v>
      </c>
      <c r="N290" t="s">
        <v>3520</v>
      </c>
      <c r="O290" t="s">
        <v>3520</v>
      </c>
      <c r="R290" t="s">
        <v>3520</v>
      </c>
      <c r="S290" t="s">
        <v>9728</v>
      </c>
    </row>
    <row r="291" spans="1:19" x14ac:dyDescent="0.25">
      <c r="A291" s="15">
        <v>37159</v>
      </c>
      <c r="B291" t="s">
        <v>12616</v>
      </c>
      <c r="C291" t="s">
        <v>5802</v>
      </c>
      <c r="D291" s="246">
        <v>140978</v>
      </c>
      <c r="E291">
        <v>96</v>
      </c>
      <c r="F291">
        <v>62</v>
      </c>
      <c r="G291" t="s">
        <v>3520</v>
      </c>
      <c r="H291" t="s">
        <v>12332</v>
      </c>
      <c r="M291" t="s">
        <v>3520</v>
      </c>
      <c r="N291" t="s">
        <v>3520</v>
      </c>
      <c r="O291" t="s">
        <v>3520</v>
      </c>
      <c r="R291" t="s">
        <v>3520</v>
      </c>
      <c r="S291" t="s">
        <v>9768</v>
      </c>
    </row>
    <row r="292" spans="1:19" x14ac:dyDescent="0.25">
      <c r="A292" s="15">
        <v>37179</v>
      </c>
      <c r="B292" t="s">
        <v>12617</v>
      </c>
      <c r="C292" t="s">
        <v>5802</v>
      </c>
      <c r="D292" s="246">
        <v>235767</v>
      </c>
      <c r="E292">
        <v>132</v>
      </c>
      <c r="F292">
        <v>31</v>
      </c>
      <c r="G292" t="s">
        <v>3520</v>
      </c>
      <c r="H292" t="s">
        <v>12332</v>
      </c>
      <c r="N292" t="s">
        <v>3520</v>
      </c>
      <c r="O292" t="s">
        <v>3520</v>
      </c>
      <c r="R292" t="s">
        <v>3520</v>
      </c>
      <c r="S292" t="s">
        <v>9788</v>
      </c>
    </row>
    <row r="293" spans="1:19" x14ac:dyDescent="0.25">
      <c r="A293" s="15">
        <v>38017</v>
      </c>
      <c r="B293" t="s">
        <v>12618</v>
      </c>
      <c r="C293" t="s">
        <v>6296</v>
      </c>
      <c r="D293" s="246">
        <v>179937</v>
      </c>
      <c r="E293">
        <v>132</v>
      </c>
      <c r="F293">
        <v>54</v>
      </c>
      <c r="G293" t="s">
        <v>3520</v>
      </c>
      <c r="M293" t="s">
        <v>3520</v>
      </c>
      <c r="N293" t="s">
        <v>3520</v>
      </c>
      <c r="O293" t="s">
        <v>3520</v>
      </c>
      <c r="S293" t="s">
        <v>9826</v>
      </c>
    </row>
    <row r="294" spans="1:19" x14ac:dyDescent="0.25">
      <c r="A294" s="15">
        <v>38035</v>
      </c>
      <c r="B294" t="s">
        <v>12619</v>
      </c>
      <c r="C294" t="s">
        <v>6296</v>
      </c>
      <c r="D294" s="246">
        <v>70243</v>
      </c>
      <c r="E294">
        <v>60</v>
      </c>
      <c r="F294">
        <v>26</v>
      </c>
      <c r="G294" t="s">
        <v>3520</v>
      </c>
      <c r="M294" t="s">
        <v>3520</v>
      </c>
      <c r="N294" t="s">
        <v>3520</v>
      </c>
      <c r="O294" t="s">
        <v>3520</v>
      </c>
      <c r="S294" t="s">
        <v>9844</v>
      </c>
    </row>
    <row r="295" spans="1:19" x14ac:dyDescent="0.25">
      <c r="A295" s="15">
        <v>39001</v>
      </c>
      <c r="B295" t="s">
        <v>12620</v>
      </c>
      <c r="C295" t="s">
        <v>7018</v>
      </c>
      <c r="D295" s="246">
        <v>27685</v>
      </c>
      <c r="E295">
        <v>23</v>
      </c>
      <c r="F295">
        <v>23</v>
      </c>
      <c r="G295" t="s">
        <v>3520</v>
      </c>
      <c r="J295" t="s">
        <v>12313</v>
      </c>
      <c r="N295" t="s">
        <v>3520</v>
      </c>
      <c r="O295" t="s">
        <v>3520</v>
      </c>
      <c r="R295" t="s">
        <v>3520</v>
      </c>
      <c r="S295" t="s">
        <v>9916</v>
      </c>
    </row>
    <row r="296" spans="1:19" x14ac:dyDescent="0.25">
      <c r="A296" s="15">
        <v>39007</v>
      </c>
      <c r="B296" t="s">
        <v>12621</v>
      </c>
      <c r="C296" t="s">
        <v>7018</v>
      </c>
      <c r="D296" s="246">
        <v>97416</v>
      </c>
      <c r="E296">
        <v>92</v>
      </c>
      <c r="F296">
        <v>64</v>
      </c>
      <c r="G296" t="s">
        <v>3520</v>
      </c>
      <c r="H296" t="s">
        <v>12332</v>
      </c>
      <c r="J296" t="s">
        <v>12313</v>
      </c>
      <c r="M296" t="s">
        <v>3520</v>
      </c>
      <c r="N296" t="s">
        <v>3520</v>
      </c>
      <c r="O296" t="s">
        <v>3520</v>
      </c>
      <c r="R296" t="s">
        <v>3520</v>
      </c>
      <c r="S296" t="s">
        <v>9922</v>
      </c>
    </row>
    <row r="297" spans="1:19" x14ac:dyDescent="0.25">
      <c r="A297" s="15">
        <v>39013</v>
      </c>
      <c r="B297" t="s">
        <v>12622</v>
      </c>
      <c r="C297" t="s">
        <v>7018</v>
      </c>
      <c r="D297" s="246">
        <v>67424</v>
      </c>
      <c r="E297">
        <v>65</v>
      </c>
      <c r="F297">
        <v>30</v>
      </c>
      <c r="G297" t="s">
        <v>3520</v>
      </c>
      <c r="J297" t="s">
        <v>12313</v>
      </c>
      <c r="N297" t="s">
        <v>3520</v>
      </c>
      <c r="O297" t="s">
        <v>3520</v>
      </c>
      <c r="R297" t="s">
        <v>3520</v>
      </c>
      <c r="S297" t="s">
        <v>9928</v>
      </c>
    </row>
    <row r="298" spans="1:19" x14ac:dyDescent="0.25">
      <c r="A298" s="15">
        <v>39017</v>
      </c>
      <c r="B298" t="s">
        <v>12623</v>
      </c>
      <c r="C298" t="s">
        <v>7018</v>
      </c>
      <c r="D298" s="246">
        <v>382129</v>
      </c>
      <c r="E298">
        <v>271</v>
      </c>
      <c r="F298">
        <v>119</v>
      </c>
      <c r="G298" t="s">
        <v>3520</v>
      </c>
      <c r="H298" t="s">
        <v>12332</v>
      </c>
      <c r="I298" t="s">
        <v>12332</v>
      </c>
      <c r="J298" t="s">
        <v>12313</v>
      </c>
      <c r="M298" t="s">
        <v>3520</v>
      </c>
      <c r="N298" t="s">
        <v>3520</v>
      </c>
      <c r="O298" t="s">
        <v>3520</v>
      </c>
      <c r="R298" t="s">
        <v>3520</v>
      </c>
      <c r="S298" t="s">
        <v>9932</v>
      </c>
    </row>
    <row r="299" spans="1:19" x14ac:dyDescent="0.25">
      <c r="A299" s="15">
        <v>39023</v>
      </c>
      <c r="B299" t="s">
        <v>12624</v>
      </c>
      <c r="C299" t="s">
        <v>7018</v>
      </c>
      <c r="D299" s="246">
        <v>134409</v>
      </c>
      <c r="E299">
        <v>128</v>
      </c>
      <c r="F299">
        <v>68</v>
      </c>
      <c r="G299" t="s">
        <v>3520</v>
      </c>
      <c r="J299" t="s">
        <v>12313</v>
      </c>
      <c r="M299" t="s">
        <v>3520</v>
      </c>
      <c r="N299" t="s">
        <v>3520</v>
      </c>
      <c r="O299" t="s">
        <v>3520</v>
      </c>
      <c r="R299" t="s">
        <v>3520</v>
      </c>
      <c r="S299" t="s">
        <v>9938</v>
      </c>
    </row>
    <row r="300" spans="1:19" x14ac:dyDescent="0.25">
      <c r="A300" s="15">
        <v>39025</v>
      </c>
      <c r="B300" t="s">
        <v>12625</v>
      </c>
      <c r="C300" t="s">
        <v>7018</v>
      </c>
      <c r="D300" s="246">
        <v>205616</v>
      </c>
      <c r="E300">
        <v>139</v>
      </c>
      <c r="F300">
        <v>33</v>
      </c>
      <c r="G300" t="s">
        <v>3520</v>
      </c>
      <c r="H300" t="s">
        <v>12332</v>
      </c>
      <c r="I300" t="s">
        <v>12332</v>
      </c>
      <c r="J300" t="s">
        <v>12313</v>
      </c>
      <c r="N300" t="s">
        <v>3520</v>
      </c>
      <c r="O300" t="s">
        <v>3520</v>
      </c>
      <c r="R300" t="s">
        <v>3520</v>
      </c>
      <c r="S300" t="s">
        <v>9940</v>
      </c>
    </row>
    <row r="301" spans="1:19" x14ac:dyDescent="0.25">
      <c r="A301" s="15">
        <v>39027</v>
      </c>
      <c r="B301" t="s">
        <v>12626</v>
      </c>
      <c r="C301" t="s">
        <v>7018</v>
      </c>
      <c r="D301" s="246">
        <v>42000</v>
      </c>
      <c r="E301">
        <v>33</v>
      </c>
      <c r="F301">
        <v>12</v>
      </c>
      <c r="G301" t="s">
        <v>3520</v>
      </c>
      <c r="H301" t="s">
        <v>12332</v>
      </c>
      <c r="N301" t="s">
        <v>3520</v>
      </c>
      <c r="O301" t="s">
        <v>3520</v>
      </c>
      <c r="R301" t="s">
        <v>3520</v>
      </c>
      <c r="S301" t="s">
        <v>9942</v>
      </c>
    </row>
    <row r="302" spans="1:19" x14ac:dyDescent="0.25">
      <c r="A302" s="15">
        <v>39031</v>
      </c>
      <c r="B302" t="s">
        <v>12627</v>
      </c>
      <c r="C302" t="s">
        <v>7018</v>
      </c>
      <c r="D302" s="246">
        <v>36558</v>
      </c>
      <c r="E302">
        <v>32</v>
      </c>
      <c r="F302">
        <v>16</v>
      </c>
      <c r="G302" t="s">
        <v>3520</v>
      </c>
      <c r="J302" t="s">
        <v>12313</v>
      </c>
      <c r="N302" t="s">
        <v>3520</v>
      </c>
      <c r="O302" t="s">
        <v>3520</v>
      </c>
      <c r="R302" t="s">
        <v>3520</v>
      </c>
      <c r="S302" t="s">
        <v>9946</v>
      </c>
    </row>
    <row r="303" spans="1:19" x14ac:dyDescent="0.25">
      <c r="A303" s="15">
        <v>39035</v>
      </c>
      <c r="B303" t="s">
        <v>12628</v>
      </c>
      <c r="C303" t="s">
        <v>7018</v>
      </c>
      <c r="D303" s="246">
        <v>1241475</v>
      </c>
      <c r="E303">
        <v>1185</v>
      </c>
      <c r="F303">
        <v>595</v>
      </c>
      <c r="G303" t="s">
        <v>3520</v>
      </c>
      <c r="H303" t="s">
        <v>12332</v>
      </c>
      <c r="I303" t="s">
        <v>12324</v>
      </c>
      <c r="J303" t="s">
        <v>12313</v>
      </c>
      <c r="K303" t="s">
        <v>12313</v>
      </c>
      <c r="L303" t="s">
        <v>12311</v>
      </c>
      <c r="M303" t="s">
        <v>3520</v>
      </c>
      <c r="N303" t="s">
        <v>3520</v>
      </c>
      <c r="O303" t="s">
        <v>3520</v>
      </c>
      <c r="P303" t="s">
        <v>3520</v>
      </c>
      <c r="Q303" t="s">
        <v>3558</v>
      </c>
      <c r="R303" t="s">
        <v>3520</v>
      </c>
      <c r="S303" t="s">
        <v>9950</v>
      </c>
    </row>
    <row r="304" spans="1:19" x14ac:dyDescent="0.25">
      <c r="A304" s="15">
        <v>39041</v>
      </c>
      <c r="B304" t="s">
        <v>12629</v>
      </c>
      <c r="C304" t="s">
        <v>7018</v>
      </c>
      <c r="D304" s="246">
        <v>205454</v>
      </c>
      <c r="E304">
        <v>111</v>
      </c>
      <c r="F304">
        <v>1</v>
      </c>
      <c r="G304" t="s">
        <v>3520</v>
      </c>
      <c r="H304" t="s">
        <v>12332</v>
      </c>
      <c r="I304" t="s">
        <v>12332</v>
      </c>
      <c r="J304" t="s">
        <v>12313</v>
      </c>
      <c r="M304" t="s">
        <v>3520</v>
      </c>
      <c r="N304" t="s">
        <v>3520</v>
      </c>
      <c r="O304" t="s">
        <v>3520</v>
      </c>
      <c r="R304" t="s">
        <v>3520</v>
      </c>
      <c r="S304" t="s">
        <v>9956</v>
      </c>
    </row>
    <row r="305" spans="1:19" x14ac:dyDescent="0.25">
      <c r="A305" s="15">
        <v>39045</v>
      </c>
      <c r="B305" t="s">
        <v>12630</v>
      </c>
      <c r="C305" t="s">
        <v>7018</v>
      </c>
      <c r="D305" s="246">
        <v>156204</v>
      </c>
      <c r="E305">
        <v>106</v>
      </c>
      <c r="F305">
        <v>34</v>
      </c>
      <c r="G305" t="s">
        <v>3520</v>
      </c>
      <c r="H305" t="s">
        <v>12332</v>
      </c>
      <c r="I305" t="s">
        <v>12332</v>
      </c>
      <c r="J305" t="s">
        <v>12313</v>
      </c>
      <c r="N305" t="s">
        <v>3520</v>
      </c>
      <c r="O305" t="s">
        <v>3520</v>
      </c>
      <c r="R305" t="s">
        <v>3520</v>
      </c>
      <c r="S305" t="s">
        <v>9960</v>
      </c>
    </row>
    <row r="306" spans="1:19" x14ac:dyDescent="0.25">
      <c r="A306" s="15">
        <v>39049</v>
      </c>
      <c r="B306" t="s">
        <v>12631</v>
      </c>
      <c r="C306" t="s">
        <v>7018</v>
      </c>
      <c r="D306" s="246">
        <v>1304715</v>
      </c>
      <c r="E306">
        <v>952</v>
      </c>
      <c r="F306">
        <v>395</v>
      </c>
      <c r="G306" t="s">
        <v>3520</v>
      </c>
      <c r="H306" t="s">
        <v>12332</v>
      </c>
      <c r="I306" t="s">
        <v>12332</v>
      </c>
      <c r="J306" t="s">
        <v>12313</v>
      </c>
      <c r="M306" t="s">
        <v>3520</v>
      </c>
      <c r="N306" t="s">
        <v>3520</v>
      </c>
      <c r="O306" t="s">
        <v>3520</v>
      </c>
      <c r="R306" t="s">
        <v>3520</v>
      </c>
      <c r="S306" t="s">
        <v>9964</v>
      </c>
    </row>
    <row r="307" spans="1:19" x14ac:dyDescent="0.25">
      <c r="A307" s="15">
        <v>39053</v>
      </c>
      <c r="B307" t="s">
        <v>12632</v>
      </c>
      <c r="C307" t="s">
        <v>7018</v>
      </c>
      <c r="D307" s="246">
        <v>29995</v>
      </c>
      <c r="E307">
        <v>26</v>
      </c>
      <c r="F307">
        <v>21</v>
      </c>
      <c r="G307" t="s">
        <v>3520</v>
      </c>
      <c r="J307" t="s">
        <v>12313</v>
      </c>
      <c r="N307" t="s">
        <v>3520</v>
      </c>
      <c r="O307" t="s">
        <v>3520</v>
      </c>
      <c r="R307" t="s">
        <v>3520</v>
      </c>
      <c r="S307" t="s">
        <v>9968</v>
      </c>
    </row>
    <row r="308" spans="1:19" x14ac:dyDescent="0.25">
      <c r="A308" s="15">
        <v>39055</v>
      </c>
      <c r="B308" t="s">
        <v>12633</v>
      </c>
      <c r="C308" t="s">
        <v>7018</v>
      </c>
      <c r="D308" s="246">
        <v>93657</v>
      </c>
      <c r="E308">
        <v>62</v>
      </c>
      <c r="F308">
        <v>5</v>
      </c>
      <c r="G308" t="s">
        <v>3520</v>
      </c>
      <c r="H308" t="s">
        <v>12332</v>
      </c>
      <c r="I308" t="s">
        <v>12324</v>
      </c>
      <c r="N308" t="s">
        <v>3520</v>
      </c>
      <c r="O308" t="s">
        <v>3520</v>
      </c>
      <c r="P308" t="s">
        <v>3520</v>
      </c>
      <c r="R308" t="s">
        <v>3520</v>
      </c>
      <c r="S308" t="s">
        <v>9970</v>
      </c>
    </row>
    <row r="309" spans="1:19" x14ac:dyDescent="0.25">
      <c r="A309" s="15">
        <v>39057</v>
      </c>
      <c r="B309" t="s">
        <v>12634</v>
      </c>
      <c r="C309" t="s">
        <v>7018</v>
      </c>
      <c r="D309" s="246">
        <v>167867</v>
      </c>
      <c r="E309">
        <v>124</v>
      </c>
      <c r="F309">
        <v>32</v>
      </c>
      <c r="G309" t="s">
        <v>3520</v>
      </c>
      <c r="J309" t="s">
        <v>12313</v>
      </c>
      <c r="N309" t="s">
        <v>3520</v>
      </c>
      <c r="O309" t="s">
        <v>3520</v>
      </c>
      <c r="R309" t="s">
        <v>3520</v>
      </c>
      <c r="S309" t="s">
        <v>9972</v>
      </c>
    </row>
    <row r="310" spans="1:19" x14ac:dyDescent="0.25">
      <c r="A310" s="15">
        <v>39061</v>
      </c>
      <c r="B310" t="s">
        <v>12635</v>
      </c>
      <c r="C310" t="s">
        <v>7018</v>
      </c>
      <c r="D310" s="246">
        <v>815790</v>
      </c>
      <c r="E310">
        <v>678</v>
      </c>
      <c r="F310">
        <v>336</v>
      </c>
      <c r="G310" t="s">
        <v>3520</v>
      </c>
      <c r="H310" t="s">
        <v>12332</v>
      </c>
      <c r="I310" t="s">
        <v>12332</v>
      </c>
      <c r="J310" t="s">
        <v>12313</v>
      </c>
      <c r="M310" t="s">
        <v>3520</v>
      </c>
      <c r="N310" t="s">
        <v>3520</v>
      </c>
      <c r="O310" t="s">
        <v>3520</v>
      </c>
      <c r="R310" t="s">
        <v>3520</v>
      </c>
      <c r="S310" t="s">
        <v>9976</v>
      </c>
    </row>
    <row r="311" spans="1:19" x14ac:dyDescent="0.25">
      <c r="A311" s="15">
        <v>39081</v>
      </c>
      <c r="B311" t="s">
        <v>12636</v>
      </c>
      <c r="C311" t="s">
        <v>7018</v>
      </c>
      <c r="D311" s="246">
        <v>65943</v>
      </c>
      <c r="E311">
        <v>62</v>
      </c>
      <c r="F311">
        <v>39</v>
      </c>
      <c r="G311" t="s">
        <v>3520</v>
      </c>
      <c r="J311" t="s">
        <v>12313</v>
      </c>
      <c r="K311" t="s">
        <v>12313</v>
      </c>
      <c r="N311" t="s">
        <v>3520</v>
      </c>
      <c r="O311" t="s">
        <v>3520</v>
      </c>
      <c r="R311" t="s">
        <v>3520</v>
      </c>
      <c r="S311" t="s">
        <v>9996</v>
      </c>
    </row>
    <row r="312" spans="1:19" x14ac:dyDescent="0.25">
      <c r="A312" s="15">
        <v>39083</v>
      </c>
      <c r="B312" t="s">
        <v>12637</v>
      </c>
      <c r="C312" t="s">
        <v>7018</v>
      </c>
      <c r="D312" s="246">
        <v>61776</v>
      </c>
      <c r="E312">
        <v>46</v>
      </c>
      <c r="F312">
        <v>14</v>
      </c>
      <c r="G312" t="s">
        <v>3520</v>
      </c>
      <c r="H312" t="s">
        <v>12332</v>
      </c>
      <c r="N312" t="s">
        <v>3520</v>
      </c>
      <c r="O312" t="s">
        <v>3520</v>
      </c>
      <c r="R312" t="s">
        <v>3520</v>
      </c>
      <c r="S312" t="s">
        <v>9998</v>
      </c>
    </row>
    <row r="313" spans="1:19" x14ac:dyDescent="0.25">
      <c r="A313" s="15">
        <v>39085</v>
      </c>
      <c r="B313" t="s">
        <v>12638</v>
      </c>
      <c r="C313" t="s">
        <v>7018</v>
      </c>
      <c r="D313" s="246">
        <v>229755</v>
      </c>
      <c r="E313">
        <v>156</v>
      </c>
      <c r="F313">
        <v>28</v>
      </c>
      <c r="G313" t="s">
        <v>3520</v>
      </c>
      <c r="H313" t="s">
        <v>12332</v>
      </c>
      <c r="I313" t="s">
        <v>12324</v>
      </c>
      <c r="J313" t="s">
        <v>12313</v>
      </c>
      <c r="K313" t="s">
        <v>12313</v>
      </c>
      <c r="M313" t="s">
        <v>3520</v>
      </c>
      <c r="N313" t="s">
        <v>3520</v>
      </c>
      <c r="O313" t="s">
        <v>3520</v>
      </c>
      <c r="P313" t="s">
        <v>3520</v>
      </c>
      <c r="R313" t="s">
        <v>3520</v>
      </c>
      <c r="S313" t="s">
        <v>10000</v>
      </c>
    </row>
    <row r="314" spans="1:19" x14ac:dyDescent="0.25">
      <c r="A314" s="15">
        <v>39087</v>
      </c>
      <c r="B314" t="s">
        <v>12639</v>
      </c>
      <c r="C314" t="s">
        <v>7018</v>
      </c>
      <c r="D314" s="246">
        <v>59901</v>
      </c>
      <c r="E314">
        <v>57</v>
      </c>
      <c r="F314">
        <v>48</v>
      </c>
      <c r="G314" t="s">
        <v>3520</v>
      </c>
      <c r="J314" t="s">
        <v>12313</v>
      </c>
      <c r="N314" t="s">
        <v>3520</v>
      </c>
      <c r="O314" t="s">
        <v>3520</v>
      </c>
      <c r="R314" t="s">
        <v>3520</v>
      </c>
      <c r="S314" t="s">
        <v>10002</v>
      </c>
    </row>
    <row r="315" spans="1:19" x14ac:dyDescent="0.25">
      <c r="A315" s="15">
        <v>39089</v>
      </c>
      <c r="B315" t="s">
        <v>12640</v>
      </c>
      <c r="C315" t="s">
        <v>7018</v>
      </c>
      <c r="D315" s="246">
        <v>175409</v>
      </c>
      <c r="E315">
        <v>125</v>
      </c>
      <c r="F315">
        <v>20</v>
      </c>
      <c r="G315" t="s">
        <v>3520</v>
      </c>
      <c r="H315" t="s">
        <v>12332</v>
      </c>
      <c r="I315" t="s">
        <v>12332</v>
      </c>
      <c r="J315" t="s">
        <v>12313</v>
      </c>
      <c r="N315" t="s">
        <v>3520</v>
      </c>
      <c r="O315" t="s">
        <v>3520</v>
      </c>
      <c r="R315" t="s">
        <v>3520</v>
      </c>
      <c r="S315" t="s">
        <v>10004</v>
      </c>
    </row>
    <row r="316" spans="1:19" x14ac:dyDescent="0.25">
      <c r="A316" s="15">
        <v>39093</v>
      </c>
      <c r="B316" t="s">
        <v>12641</v>
      </c>
      <c r="C316" t="s">
        <v>7018</v>
      </c>
      <c r="D316" s="246">
        <v>309134</v>
      </c>
      <c r="E316">
        <v>209</v>
      </c>
      <c r="F316">
        <v>75</v>
      </c>
      <c r="G316" t="s">
        <v>3520</v>
      </c>
      <c r="H316" t="s">
        <v>12332</v>
      </c>
      <c r="I316" t="s">
        <v>12324</v>
      </c>
      <c r="J316" t="s">
        <v>12313</v>
      </c>
      <c r="K316" t="s">
        <v>12313</v>
      </c>
      <c r="L316" t="s">
        <v>12311</v>
      </c>
      <c r="N316" t="s">
        <v>3520</v>
      </c>
      <c r="O316" t="s">
        <v>3520</v>
      </c>
      <c r="P316" t="s">
        <v>3520</v>
      </c>
      <c r="Q316" t="s">
        <v>3558</v>
      </c>
      <c r="R316" t="s">
        <v>3520</v>
      </c>
      <c r="S316" t="s">
        <v>10008</v>
      </c>
    </row>
    <row r="317" spans="1:19" x14ac:dyDescent="0.25">
      <c r="A317" s="15">
        <v>39095</v>
      </c>
      <c r="B317" t="s">
        <v>12642</v>
      </c>
      <c r="C317" t="s">
        <v>7018</v>
      </c>
      <c r="D317" s="246">
        <v>430319</v>
      </c>
      <c r="E317">
        <v>480</v>
      </c>
      <c r="F317">
        <v>244</v>
      </c>
      <c r="G317" t="s">
        <v>3520</v>
      </c>
      <c r="M317" t="s">
        <v>3520</v>
      </c>
      <c r="N317" t="s">
        <v>3520</v>
      </c>
      <c r="O317" t="s">
        <v>3520</v>
      </c>
      <c r="S317" t="s">
        <v>10010</v>
      </c>
    </row>
    <row r="318" spans="1:19" x14ac:dyDescent="0.25">
      <c r="A318" s="15">
        <v>39097</v>
      </c>
      <c r="B318" t="s">
        <v>12643</v>
      </c>
      <c r="C318" t="s">
        <v>7018</v>
      </c>
      <c r="D318" s="246">
        <v>44248</v>
      </c>
      <c r="E318">
        <v>30</v>
      </c>
      <c r="F318">
        <v>5</v>
      </c>
      <c r="G318" t="s">
        <v>3520</v>
      </c>
      <c r="H318" t="s">
        <v>12332</v>
      </c>
      <c r="N318" t="s">
        <v>3520</v>
      </c>
      <c r="O318" t="s">
        <v>3520</v>
      </c>
      <c r="R318" t="s">
        <v>3520</v>
      </c>
      <c r="S318" t="s">
        <v>10012</v>
      </c>
    </row>
    <row r="319" spans="1:19" x14ac:dyDescent="0.25">
      <c r="A319" s="15">
        <v>39103</v>
      </c>
      <c r="B319" t="s">
        <v>12644</v>
      </c>
      <c r="C319" t="s">
        <v>7018</v>
      </c>
      <c r="D319" s="246">
        <v>179116</v>
      </c>
      <c r="E319">
        <v>110</v>
      </c>
      <c r="F319">
        <v>1</v>
      </c>
      <c r="G319" t="s">
        <v>3520</v>
      </c>
      <c r="H319" t="s">
        <v>12332</v>
      </c>
      <c r="I319" t="s">
        <v>12324</v>
      </c>
      <c r="J319" t="s">
        <v>12313</v>
      </c>
      <c r="K319" t="s">
        <v>12313</v>
      </c>
      <c r="N319" t="s">
        <v>3520</v>
      </c>
      <c r="O319" t="s">
        <v>3520</v>
      </c>
      <c r="P319" t="s">
        <v>3520</v>
      </c>
      <c r="R319" t="s">
        <v>3520</v>
      </c>
      <c r="S319" t="s">
        <v>10018</v>
      </c>
    </row>
    <row r="320" spans="1:19" x14ac:dyDescent="0.25">
      <c r="A320" s="15">
        <v>39113</v>
      </c>
      <c r="B320" t="s">
        <v>12645</v>
      </c>
      <c r="C320" t="s">
        <v>7018</v>
      </c>
      <c r="D320" s="246">
        <v>531988</v>
      </c>
      <c r="E320">
        <v>422</v>
      </c>
      <c r="F320">
        <v>232</v>
      </c>
      <c r="G320" t="s">
        <v>3520</v>
      </c>
      <c r="J320" t="s">
        <v>12313</v>
      </c>
      <c r="M320" t="s">
        <v>3520</v>
      </c>
      <c r="N320" t="s">
        <v>3520</v>
      </c>
      <c r="O320" t="s">
        <v>3520</v>
      </c>
      <c r="R320" t="s">
        <v>3520</v>
      </c>
      <c r="S320" t="s">
        <v>10028</v>
      </c>
    </row>
    <row r="321" spans="1:19" x14ac:dyDescent="0.25">
      <c r="A321" s="15">
        <v>39133</v>
      </c>
      <c r="B321" t="s">
        <v>12646</v>
      </c>
      <c r="C321" t="s">
        <v>7018</v>
      </c>
      <c r="D321" s="246">
        <v>162476</v>
      </c>
      <c r="E321">
        <v>105</v>
      </c>
      <c r="F321">
        <v>24</v>
      </c>
      <c r="G321" t="s">
        <v>3520</v>
      </c>
      <c r="H321" t="s">
        <v>12332</v>
      </c>
      <c r="I321" t="s">
        <v>12324</v>
      </c>
      <c r="J321" t="s">
        <v>12313</v>
      </c>
      <c r="K321" t="s">
        <v>12313</v>
      </c>
      <c r="N321" t="s">
        <v>3520</v>
      </c>
      <c r="O321" t="s">
        <v>3520</v>
      </c>
      <c r="P321" t="s">
        <v>3520</v>
      </c>
      <c r="R321" t="s">
        <v>3520</v>
      </c>
      <c r="S321" t="s">
        <v>10048</v>
      </c>
    </row>
    <row r="322" spans="1:19" x14ac:dyDescent="0.25">
      <c r="A322" s="15">
        <v>39145</v>
      </c>
      <c r="B322" t="s">
        <v>12647</v>
      </c>
      <c r="C322" t="s">
        <v>7018</v>
      </c>
      <c r="D322" s="246">
        <v>75441</v>
      </c>
      <c r="E322">
        <v>70</v>
      </c>
      <c r="F322">
        <v>60</v>
      </c>
      <c r="G322" t="s">
        <v>3520</v>
      </c>
      <c r="J322" t="s">
        <v>12313</v>
      </c>
      <c r="N322" t="s">
        <v>3520</v>
      </c>
      <c r="O322" t="s">
        <v>3520</v>
      </c>
      <c r="R322" t="s">
        <v>3520</v>
      </c>
      <c r="S322" t="s">
        <v>10060</v>
      </c>
    </row>
    <row r="323" spans="1:19" x14ac:dyDescent="0.25">
      <c r="A323" s="15">
        <v>39151</v>
      </c>
      <c r="B323" t="s">
        <v>12648</v>
      </c>
      <c r="C323" t="s">
        <v>7018</v>
      </c>
      <c r="D323" s="246">
        <v>371516</v>
      </c>
      <c r="E323">
        <v>293</v>
      </c>
      <c r="F323">
        <v>91</v>
      </c>
      <c r="G323" t="s">
        <v>3520</v>
      </c>
      <c r="J323" t="s">
        <v>12313</v>
      </c>
      <c r="K323" t="s">
        <v>12313</v>
      </c>
      <c r="N323" t="s">
        <v>3520</v>
      </c>
      <c r="O323" t="s">
        <v>3520</v>
      </c>
      <c r="R323" t="s">
        <v>3520</v>
      </c>
      <c r="S323" t="s">
        <v>10066</v>
      </c>
    </row>
    <row r="324" spans="1:19" x14ac:dyDescent="0.25">
      <c r="A324" s="15">
        <v>39153</v>
      </c>
      <c r="B324" t="s">
        <v>12649</v>
      </c>
      <c r="C324" t="s">
        <v>7018</v>
      </c>
      <c r="D324" s="246">
        <v>540810</v>
      </c>
      <c r="E324">
        <v>456</v>
      </c>
      <c r="F324">
        <v>192</v>
      </c>
      <c r="G324" t="s">
        <v>3520</v>
      </c>
      <c r="H324" t="s">
        <v>12332</v>
      </c>
      <c r="I324" t="s">
        <v>12324</v>
      </c>
      <c r="J324" t="s">
        <v>12313</v>
      </c>
      <c r="K324" t="s">
        <v>12313</v>
      </c>
      <c r="M324" t="s">
        <v>3520</v>
      </c>
      <c r="N324" t="s">
        <v>3520</v>
      </c>
      <c r="O324" t="s">
        <v>3520</v>
      </c>
      <c r="P324" t="s">
        <v>3520</v>
      </c>
      <c r="R324" t="s">
        <v>3520</v>
      </c>
      <c r="S324" t="s">
        <v>10068</v>
      </c>
    </row>
    <row r="325" spans="1:19" x14ac:dyDescent="0.25">
      <c r="A325" s="15">
        <v>39165</v>
      </c>
      <c r="B325" t="s">
        <v>12650</v>
      </c>
      <c r="C325" t="s">
        <v>7018</v>
      </c>
      <c r="D325" s="246">
        <v>232540</v>
      </c>
      <c r="E325">
        <v>113</v>
      </c>
      <c r="F325">
        <v>15</v>
      </c>
      <c r="G325" t="s">
        <v>3520</v>
      </c>
      <c r="H325" t="s">
        <v>12332</v>
      </c>
      <c r="I325" t="s">
        <v>12332</v>
      </c>
      <c r="J325" t="s">
        <v>12313</v>
      </c>
      <c r="M325" t="s">
        <v>3520</v>
      </c>
      <c r="N325" t="s">
        <v>3520</v>
      </c>
      <c r="O325" t="s">
        <v>3520</v>
      </c>
      <c r="R325" t="s">
        <v>3520</v>
      </c>
      <c r="S325" t="s">
        <v>10080</v>
      </c>
    </row>
    <row r="326" spans="1:19" x14ac:dyDescent="0.25">
      <c r="A326" s="15">
        <v>39167</v>
      </c>
      <c r="B326" t="s">
        <v>12651</v>
      </c>
      <c r="C326" t="s">
        <v>7018</v>
      </c>
      <c r="D326" s="246">
        <v>60217</v>
      </c>
      <c r="E326">
        <v>47</v>
      </c>
      <c r="F326">
        <v>26</v>
      </c>
      <c r="G326" t="s">
        <v>3520</v>
      </c>
      <c r="J326" t="s">
        <v>12313</v>
      </c>
      <c r="N326" t="s">
        <v>3520</v>
      </c>
      <c r="O326" t="s">
        <v>3520</v>
      </c>
      <c r="R326" t="s">
        <v>3520</v>
      </c>
      <c r="S326" t="s">
        <v>10082</v>
      </c>
    </row>
    <row r="327" spans="1:19" x14ac:dyDescent="0.25">
      <c r="A327" s="15">
        <v>39173</v>
      </c>
      <c r="B327" t="s">
        <v>12652</v>
      </c>
      <c r="C327" t="s">
        <v>7018</v>
      </c>
      <c r="D327" s="246">
        <v>130662</v>
      </c>
      <c r="E327">
        <v>91</v>
      </c>
      <c r="F327">
        <v>10</v>
      </c>
      <c r="G327" t="s">
        <v>3520</v>
      </c>
      <c r="M327" t="s">
        <v>3520</v>
      </c>
      <c r="N327" t="s">
        <v>3520</v>
      </c>
      <c r="O327" t="s">
        <v>3520</v>
      </c>
      <c r="S327" t="s">
        <v>10088</v>
      </c>
    </row>
    <row r="328" spans="1:19" x14ac:dyDescent="0.25">
      <c r="A328" s="15">
        <v>40109</v>
      </c>
      <c r="B328" t="s">
        <v>12653</v>
      </c>
      <c r="C328" t="s">
        <v>6029</v>
      </c>
      <c r="D328" s="246">
        <v>792668</v>
      </c>
      <c r="E328">
        <v>768</v>
      </c>
      <c r="F328">
        <v>427</v>
      </c>
      <c r="G328" t="s">
        <v>3520</v>
      </c>
      <c r="M328" t="s">
        <v>3520</v>
      </c>
      <c r="N328" t="s">
        <v>3520</v>
      </c>
      <c r="O328" t="s">
        <v>3520</v>
      </c>
      <c r="S328" t="s">
        <v>10200</v>
      </c>
    </row>
    <row r="329" spans="1:19" x14ac:dyDescent="0.25">
      <c r="A329" s="15">
        <v>41005</v>
      </c>
      <c r="B329" t="s">
        <v>12654</v>
      </c>
      <c r="C329" t="s">
        <v>5937</v>
      </c>
      <c r="D329" s="246">
        <v>415084</v>
      </c>
      <c r="E329">
        <v>266</v>
      </c>
      <c r="F329">
        <v>52</v>
      </c>
      <c r="G329" t="s">
        <v>3520</v>
      </c>
      <c r="M329" t="s">
        <v>3520</v>
      </c>
      <c r="N329" t="s">
        <v>3520</v>
      </c>
      <c r="O329" t="s">
        <v>3520</v>
      </c>
      <c r="S329" t="s">
        <v>10250</v>
      </c>
    </row>
    <row r="330" spans="1:19" x14ac:dyDescent="0.25">
      <c r="A330" s="15">
        <v>41029</v>
      </c>
      <c r="B330" t="s">
        <v>12655</v>
      </c>
      <c r="C330" t="s">
        <v>5937</v>
      </c>
      <c r="D330" s="246">
        <v>218781</v>
      </c>
      <c r="E330">
        <v>150</v>
      </c>
      <c r="F330">
        <v>68</v>
      </c>
      <c r="G330" t="s">
        <v>3520</v>
      </c>
      <c r="M330" t="s">
        <v>3520</v>
      </c>
      <c r="N330" t="s">
        <v>3520</v>
      </c>
      <c r="O330" t="s">
        <v>3520</v>
      </c>
      <c r="S330" t="s">
        <v>10274</v>
      </c>
    </row>
    <row r="331" spans="1:19" x14ac:dyDescent="0.25">
      <c r="A331" s="15">
        <v>41035</v>
      </c>
      <c r="B331" t="s">
        <v>12656</v>
      </c>
      <c r="C331" t="s">
        <v>5937</v>
      </c>
      <c r="D331" s="246">
        <v>67606</v>
      </c>
      <c r="E331">
        <v>70</v>
      </c>
      <c r="F331">
        <v>49</v>
      </c>
      <c r="G331" t="s">
        <v>3520</v>
      </c>
      <c r="K331" t="s">
        <v>12324</v>
      </c>
      <c r="N331" t="s">
        <v>3520</v>
      </c>
      <c r="O331" t="s">
        <v>3520</v>
      </c>
      <c r="P331" t="s">
        <v>3520</v>
      </c>
      <c r="S331" t="s">
        <v>10280</v>
      </c>
    </row>
    <row r="332" spans="1:19" x14ac:dyDescent="0.25">
      <c r="A332" s="15">
        <v>41039</v>
      </c>
      <c r="B332" t="s">
        <v>12657</v>
      </c>
      <c r="C332" t="s">
        <v>5937</v>
      </c>
      <c r="D332" s="246">
        <v>377749</v>
      </c>
      <c r="E332">
        <v>271</v>
      </c>
      <c r="F332">
        <v>136</v>
      </c>
      <c r="G332" t="s">
        <v>3520</v>
      </c>
      <c r="K332" t="s">
        <v>12311</v>
      </c>
      <c r="M332" t="s">
        <v>3520</v>
      </c>
      <c r="N332" t="s">
        <v>3520</v>
      </c>
      <c r="O332" t="s">
        <v>3520</v>
      </c>
      <c r="R332" t="s">
        <v>3520</v>
      </c>
      <c r="S332" t="s">
        <v>10284</v>
      </c>
    </row>
    <row r="333" spans="1:19" x14ac:dyDescent="0.25">
      <c r="A333" s="15">
        <v>41043</v>
      </c>
      <c r="B333" t="s">
        <v>12658</v>
      </c>
      <c r="C333" t="s">
        <v>5937</v>
      </c>
      <c r="D333" s="246">
        <v>127216</v>
      </c>
      <c r="E333">
        <v>89</v>
      </c>
      <c r="F333">
        <v>45</v>
      </c>
      <c r="G333" t="s">
        <v>3520</v>
      </c>
      <c r="M333" t="s">
        <v>3520</v>
      </c>
      <c r="N333" t="s">
        <v>3520</v>
      </c>
      <c r="O333" t="s">
        <v>3520</v>
      </c>
      <c r="S333" t="s">
        <v>10288</v>
      </c>
    </row>
    <row r="334" spans="1:19" x14ac:dyDescent="0.25">
      <c r="A334" s="15">
        <v>41047</v>
      </c>
      <c r="B334" t="s">
        <v>12659</v>
      </c>
      <c r="C334" t="s">
        <v>5937</v>
      </c>
      <c r="D334" s="246">
        <v>343742</v>
      </c>
      <c r="E334">
        <v>196</v>
      </c>
      <c r="F334">
        <v>104</v>
      </c>
      <c r="G334" t="s">
        <v>3520</v>
      </c>
      <c r="M334" t="s">
        <v>3520</v>
      </c>
      <c r="N334" t="s">
        <v>3520</v>
      </c>
      <c r="O334" t="s">
        <v>3520</v>
      </c>
      <c r="S334" t="s">
        <v>10292</v>
      </c>
    </row>
    <row r="335" spans="1:19" x14ac:dyDescent="0.25">
      <c r="A335" s="15">
        <v>41051</v>
      </c>
      <c r="B335" t="s">
        <v>12660</v>
      </c>
      <c r="C335" t="s">
        <v>5937</v>
      </c>
      <c r="D335" s="246">
        <v>809869</v>
      </c>
      <c r="E335">
        <v>592</v>
      </c>
      <c r="F335">
        <v>240</v>
      </c>
      <c r="G335" t="s">
        <v>3520</v>
      </c>
      <c r="M335" t="s">
        <v>3520</v>
      </c>
      <c r="N335" t="s">
        <v>3520</v>
      </c>
      <c r="O335" t="s">
        <v>3520</v>
      </c>
      <c r="S335" t="s">
        <v>10296</v>
      </c>
    </row>
    <row r="336" spans="1:19" x14ac:dyDescent="0.25">
      <c r="A336" s="15">
        <v>41053</v>
      </c>
      <c r="B336" t="s">
        <v>12661</v>
      </c>
      <c r="C336" t="s">
        <v>5937</v>
      </c>
      <c r="D336" s="246">
        <v>84730</v>
      </c>
      <c r="E336">
        <v>48</v>
      </c>
      <c r="F336">
        <v>20</v>
      </c>
      <c r="G336" t="s">
        <v>3520</v>
      </c>
      <c r="M336" t="s">
        <v>3520</v>
      </c>
      <c r="N336" t="s">
        <v>3520</v>
      </c>
      <c r="O336" t="s">
        <v>3520</v>
      </c>
      <c r="S336" t="s">
        <v>10298</v>
      </c>
    </row>
    <row r="337" spans="1:19" x14ac:dyDescent="0.25">
      <c r="A337" s="15">
        <v>41067</v>
      </c>
      <c r="B337" t="s">
        <v>12662</v>
      </c>
      <c r="C337" t="s">
        <v>5937</v>
      </c>
      <c r="D337" s="246">
        <v>595761</v>
      </c>
      <c r="E337">
        <v>382</v>
      </c>
      <c r="F337">
        <v>73</v>
      </c>
      <c r="G337" t="s">
        <v>3520</v>
      </c>
      <c r="M337" t="s">
        <v>3520</v>
      </c>
      <c r="N337" t="s">
        <v>3520</v>
      </c>
      <c r="O337" t="s">
        <v>3520</v>
      </c>
      <c r="S337" t="s">
        <v>10312</v>
      </c>
    </row>
    <row r="338" spans="1:19" x14ac:dyDescent="0.25">
      <c r="A338" s="15">
        <v>42003</v>
      </c>
      <c r="B338" t="s">
        <v>12663</v>
      </c>
      <c r="C338" t="s">
        <v>6459</v>
      </c>
      <c r="D338" s="246">
        <v>1218380</v>
      </c>
      <c r="E338">
        <v>1062</v>
      </c>
      <c r="F338">
        <v>424</v>
      </c>
      <c r="G338" t="s">
        <v>3520</v>
      </c>
      <c r="H338" t="s">
        <v>12330</v>
      </c>
      <c r="J338" t="s">
        <v>12664</v>
      </c>
      <c r="K338" t="s">
        <v>12664</v>
      </c>
      <c r="L338" t="s">
        <v>12324</v>
      </c>
      <c r="M338" t="s">
        <v>3520</v>
      </c>
      <c r="N338" t="s">
        <v>3520</v>
      </c>
      <c r="O338" t="s">
        <v>3520</v>
      </c>
      <c r="P338" t="s">
        <v>3520</v>
      </c>
      <c r="R338" t="s">
        <v>3520</v>
      </c>
      <c r="S338" t="s">
        <v>10320</v>
      </c>
    </row>
    <row r="339" spans="1:19" x14ac:dyDescent="0.25">
      <c r="A339" s="15">
        <v>42005</v>
      </c>
      <c r="B339" t="s">
        <v>12665</v>
      </c>
      <c r="C339" t="s">
        <v>6459</v>
      </c>
      <c r="D339" s="246">
        <v>65356</v>
      </c>
      <c r="E339">
        <v>66</v>
      </c>
      <c r="F339">
        <v>25</v>
      </c>
      <c r="G339" t="s">
        <v>3520</v>
      </c>
      <c r="H339" t="s">
        <v>12330</v>
      </c>
      <c r="J339" t="s">
        <v>12311</v>
      </c>
      <c r="K339" t="s">
        <v>12311</v>
      </c>
      <c r="N339" t="s">
        <v>3520</v>
      </c>
      <c r="O339" t="s">
        <v>3520</v>
      </c>
      <c r="P339" t="s">
        <v>3520</v>
      </c>
      <c r="R339" t="s">
        <v>3520</v>
      </c>
      <c r="S339" t="s">
        <v>10322</v>
      </c>
    </row>
    <row r="340" spans="1:19" x14ac:dyDescent="0.25">
      <c r="A340" s="15">
        <v>42007</v>
      </c>
      <c r="B340" t="s">
        <v>12666</v>
      </c>
      <c r="C340" t="s">
        <v>6459</v>
      </c>
      <c r="D340" s="246">
        <v>164781</v>
      </c>
      <c r="E340">
        <v>137</v>
      </c>
      <c r="F340">
        <v>38</v>
      </c>
      <c r="G340" t="s">
        <v>3520</v>
      </c>
      <c r="H340" t="s">
        <v>12330</v>
      </c>
      <c r="J340" t="s">
        <v>12311</v>
      </c>
      <c r="K340" t="s">
        <v>12311</v>
      </c>
      <c r="N340" t="s">
        <v>3520</v>
      </c>
      <c r="O340" t="s">
        <v>3520</v>
      </c>
      <c r="P340" t="s">
        <v>3520</v>
      </c>
      <c r="R340" t="s">
        <v>3520</v>
      </c>
      <c r="S340" t="s">
        <v>10324</v>
      </c>
    </row>
    <row r="341" spans="1:19" x14ac:dyDescent="0.25">
      <c r="A341" s="15">
        <v>42011</v>
      </c>
      <c r="B341" t="s">
        <v>12667</v>
      </c>
      <c r="C341" t="s">
        <v>6459</v>
      </c>
      <c r="D341" s="246">
        <v>419062</v>
      </c>
      <c r="E341">
        <v>283</v>
      </c>
      <c r="F341">
        <v>94</v>
      </c>
      <c r="G341" t="s">
        <v>3520</v>
      </c>
      <c r="H341" t="s">
        <v>12330</v>
      </c>
      <c r="J341" t="s">
        <v>12311</v>
      </c>
      <c r="M341" t="s">
        <v>3520</v>
      </c>
      <c r="N341" t="s">
        <v>3520</v>
      </c>
      <c r="O341" t="s">
        <v>3520</v>
      </c>
      <c r="P341" t="s">
        <v>3520</v>
      </c>
      <c r="R341" t="s">
        <v>3520</v>
      </c>
      <c r="S341" t="s">
        <v>10328</v>
      </c>
    </row>
    <row r="342" spans="1:19" x14ac:dyDescent="0.25">
      <c r="A342" s="15">
        <v>42017</v>
      </c>
      <c r="B342" t="s">
        <v>12668</v>
      </c>
      <c r="C342" t="s">
        <v>6459</v>
      </c>
      <c r="D342" s="246">
        <v>627668</v>
      </c>
      <c r="E342">
        <v>431</v>
      </c>
      <c r="F342">
        <v>44</v>
      </c>
      <c r="G342" t="s">
        <v>3520</v>
      </c>
      <c r="H342" t="s">
        <v>12330</v>
      </c>
      <c r="I342" t="s">
        <v>12324</v>
      </c>
      <c r="J342" t="s">
        <v>12311</v>
      </c>
      <c r="K342" t="s">
        <v>12311</v>
      </c>
      <c r="M342" t="s">
        <v>3520</v>
      </c>
      <c r="N342" t="s">
        <v>3520</v>
      </c>
      <c r="O342" t="s">
        <v>3520</v>
      </c>
      <c r="P342" t="s">
        <v>3520</v>
      </c>
      <c r="R342" t="s">
        <v>3520</v>
      </c>
      <c r="S342" t="s">
        <v>10334</v>
      </c>
    </row>
    <row r="343" spans="1:19" x14ac:dyDescent="0.25">
      <c r="A343" s="15">
        <v>42019</v>
      </c>
      <c r="B343" t="s">
        <v>12669</v>
      </c>
      <c r="C343" t="s">
        <v>6459</v>
      </c>
      <c r="D343" s="246">
        <v>187798</v>
      </c>
      <c r="E343">
        <v>130</v>
      </c>
      <c r="F343">
        <v>15</v>
      </c>
      <c r="G343" t="s">
        <v>3520</v>
      </c>
      <c r="H343" t="s">
        <v>12330</v>
      </c>
      <c r="J343" t="s">
        <v>12311</v>
      </c>
      <c r="K343" t="s">
        <v>12311</v>
      </c>
      <c r="N343" t="s">
        <v>3520</v>
      </c>
      <c r="O343" t="s">
        <v>3520</v>
      </c>
      <c r="P343" t="s">
        <v>3520</v>
      </c>
      <c r="R343" t="s">
        <v>3520</v>
      </c>
      <c r="S343" t="s">
        <v>10336</v>
      </c>
    </row>
    <row r="344" spans="1:19" x14ac:dyDescent="0.25">
      <c r="A344" s="15">
        <v>42021</v>
      </c>
      <c r="B344" t="s">
        <v>12670</v>
      </c>
      <c r="C344" t="s">
        <v>6459</v>
      </c>
      <c r="D344" s="246">
        <v>131611</v>
      </c>
      <c r="E344">
        <v>128</v>
      </c>
      <c r="F344">
        <v>46</v>
      </c>
      <c r="G344" t="s">
        <v>3520</v>
      </c>
      <c r="J344" t="s">
        <v>12311</v>
      </c>
      <c r="K344" t="s">
        <v>12311</v>
      </c>
      <c r="N344" t="s">
        <v>3520</v>
      </c>
      <c r="O344" t="s">
        <v>3520</v>
      </c>
      <c r="R344" t="s">
        <v>3520</v>
      </c>
      <c r="S344" t="s">
        <v>10338</v>
      </c>
    </row>
    <row r="345" spans="1:19" x14ac:dyDescent="0.25">
      <c r="A345" s="15">
        <v>42025</v>
      </c>
      <c r="B345" t="s">
        <v>12671</v>
      </c>
      <c r="C345" t="s">
        <v>6459</v>
      </c>
      <c r="D345" s="246">
        <v>63964</v>
      </c>
      <c r="E345">
        <v>56</v>
      </c>
      <c r="F345">
        <v>12</v>
      </c>
      <c r="G345" t="s">
        <v>3520</v>
      </c>
      <c r="H345" t="s">
        <v>12330</v>
      </c>
      <c r="N345" t="s">
        <v>3520</v>
      </c>
      <c r="O345" t="s">
        <v>3520</v>
      </c>
      <c r="P345" t="s">
        <v>3520</v>
      </c>
      <c r="S345" t="s">
        <v>10342</v>
      </c>
    </row>
    <row r="346" spans="1:19" x14ac:dyDescent="0.25">
      <c r="A346" s="15">
        <v>42029</v>
      </c>
      <c r="B346" t="s">
        <v>12672</v>
      </c>
      <c r="C346" t="s">
        <v>6459</v>
      </c>
      <c r="D346" s="246">
        <v>521980</v>
      </c>
      <c r="E346">
        <v>365</v>
      </c>
      <c r="F346">
        <v>34</v>
      </c>
      <c r="G346" t="s">
        <v>3520</v>
      </c>
      <c r="H346" t="s">
        <v>12330</v>
      </c>
      <c r="I346" t="s">
        <v>12324</v>
      </c>
      <c r="J346" t="s">
        <v>12311</v>
      </c>
      <c r="K346" t="s">
        <v>12311</v>
      </c>
      <c r="N346" t="s">
        <v>3520</v>
      </c>
      <c r="O346" t="s">
        <v>3520</v>
      </c>
      <c r="P346" t="s">
        <v>3520</v>
      </c>
      <c r="R346" t="s">
        <v>3520</v>
      </c>
      <c r="S346" t="s">
        <v>10346</v>
      </c>
    </row>
    <row r="347" spans="1:19" x14ac:dyDescent="0.25">
      <c r="A347" s="15">
        <v>42041</v>
      </c>
      <c r="B347" t="s">
        <v>12673</v>
      </c>
      <c r="C347" t="s">
        <v>6459</v>
      </c>
      <c r="D347" s="246">
        <v>251487</v>
      </c>
      <c r="E347">
        <v>168</v>
      </c>
      <c r="F347">
        <v>19</v>
      </c>
      <c r="G347" t="s">
        <v>3520</v>
      </c>
      <c r="J347" t="s">
        <v>12311</v>
      </c>
      <c r="K347" t="s">
        <v>12311</v>
      </c>
      <c r="M347" t="s">
        <v>3520</v>
      </c>
      <c r="N347" t="s">
        <v>3520</v>
      </c>
      <c r="O347" t="s">
        <v>3520</v>
      </c>
      <c r="R347" t="s">
        <v>3520</v>
      </c>
      <c r="S347" t="s">
        <v>10358</v>
      </c>
    </row>
    <row r="348" spans="1:19" x14ac:dyDescent="0.25">
      <c r="A348" s="15">
        <v>42043</v>
      </c>
      <c r="B348" t="s">
        <v>12674</v>
      </c>
      <c r="C348" t="s">
        <v>6459</v>
      </c>
      <c r="D348" s="246">
        <v>277071</v>
      </c>
      <c r="E348">
        <v>198</v>
      </c>
      <c r="F348">
        <v>70</v>
      </c>
      <c r="G348" t="s">
        <v>3520</v>
      </c>
      <c r="J348" t="s">
        <v>12311</v>
      </c>
      <c r="K348" t="s">
        <v>12311</v>
      </c>
      <c r="N348" t="s">
        <v>3520</v>
      </c>
      <c r="O348" t="s">
        <v>3520</v>
      </c>
      <c r="R348" t="s">
        <v>3520</v>
      </c>
      <c r="S348" t="s">
        <v>10360</v>
      </c>
    </row>
    <row r="349" spans="1:19" x14ac:dyDescent="0.25">
      <c r="A349" s="15">
        <v>42045</v>
      </c>
      <c r="B349" t="s">
        <v>12675</v>
      </c>
      <c r="C349" t="s">
        <v>6459</v>
      </c>
      <c r="D349" s="246">
        <v>565328</v>
      </c>
      <c r="E349">
        <v>417</v>
      </c>
      <c r="F349">
        <v>107</v>
      </c>
      <c r="G349" t="s">
        <v>3520</v>
      </c>
      <c r="H349" t="s">
        <v>12330</v>
      </c>
      <c r="I349" t="s">
        <v>12324</v>
      </c>
      <c r="J349" t="s">
        <v>12311</v>
      </c>
      <c r="K349" t="s">
        <v>12311</v>
      </c>
      <c r="L349" t="s">
        <v>12311</v>
      </c>
      <c r="M349" t="s">
        <v>3520</v>
      </c>
      <c r="N349" t="s">
        <v>3520</v>
      </c>
      <c r="O349" t="s">
        <v>3520</v>
      </c>
      <c r="P349" t="s">
        <v>3520</v>
      </c>
      <c r="Q349" t="s">
        <v>3558</v>
      </c>
      <c r="R349" t="s">
        <v>3520</v>
      </c>
      <c r="S349" t="s">
        <v>10362</v>
      </c>
    </row>
    <row r="350" spans="1:19" x14ac:dyDescent="0.25">
      <c r="A350" s="15">
        <v>42051</v>
      </c>
      <c r="B350" t="s">
        <v>12676</v>
      </c>
      <c r="C350" t="s">
        <v>6459</v>
      </c>
      <c r="D350" s="246">
        <v>130329</v>
      </c>
      <c r="E350">
        <v>98</v>
      </c>
      <c r="F350">
        <v>59</v>
      </c>
      <c r="G350" t="s">
        <v>3520</v>
      </c>
      <c r="H350" t="s">
        <v>12330</v>
      </c>
      <c r="N350" t="s">
        <v>3520</v>
      </c>
      <c r="O350" t="s">
        <v>3520</v>
      </c>
      <c r="P350" t="s">
        <v>3520</v>
      </c>
      <c r="S350" t="s">
        <v>10368</v>
      </c>
    </row>
    <row r="351" spans="1:19" x14ac:dyDescent="0.25">
      <c r="A351" s="15">
        <v>42055</v>
      </c>
      <c r="B351" t="s">
        <v>12677</v>
      </c>
      <c r="C351" t="s">
        <v>6459</v>
      </c>
      <c r="D351" s="246">
        <v>154954</v>
      </c>
      <c r="E351">
        <v>100</v>
      </c>
      <c r="F351">
        <v>15</v>
      </c>
      <c r="G351" t="s">
        <v>3520</v>
      </c>
      <c r="M351" t="s">
        <v>3520</v>
      </c>
      <c r="N351" t="s">
        <v>3520</v>
      </c>
      <c r="O351" t="s">
        <v>3520</v>
      </c>
      <c r="S351" t="s">
        <v>10372</v>
      </c>
    </row>
    <row r="352" spans="1:19" x14ac:dyDescent="0.25">
      <c r="A352" s="15">
        <v>42059</v>
      </c>
      <c r="B352" t="s">
        <v>12678</v>
      </c>
      <c r="C352" t="s">
        <v>6459</v>
      </c>
      <c r="D352" s="246">
        <v>36484</v>
      </c>
      <c r="E352">
        <v>38</v>
      </c>
      <c r="F352">
        <v>17</v>
      </c>
      <c r="G352" t="s">
        <v>3520</v>
      </c>
      <c r="J352" t="s">
        <v>12311</v>
      </c>
      <c r="K352" t="s">
        <v>12311</v>
      </c>
      <c r="N352" t="s">
        <v>3520</v>
      </c>
      <c r="O352" t="s">
        <v>3520</v>
      </c>
      <c r="R352" t="s">
        <v>3520</v>
      </c>
      <c r="S352" t="s">
        <v>10376</v>
      </c>
    </row>
    <row r="353" spans="1:19" x14ac:dyDescent="0.25">
      <c r="A353" s="15">
        <v>42063</v>
      </c>
      <c r="B353" t="s">
        <v>12679</v>
      </c>
      <c r="C353" t="s">
        <v>6459</v>
      </c>
      <c r="D353" s="246">
        <v>84463</v>
      </c>
      <c r="E353">
        <v>71</v>
      </c>
      <c r="F353">
        <v>17</v>
      </c>
      <c r="G353" t="s">
        <v>3520</v>
      </c>
      <c r="J353" t="s">
        <v>12311</v>
      </c>
      <c r="K353" t="s">
        <v>12311</v>
      </c>
      <c r="N353" t="s">
        <v>3520</v>
      </c>
      <c r="O353" t="s">
        <v>3520</v>
      </c>
      <c r="R353" t="s">
        <v>3520</v>
      </c>
      <c r="S353" t="s">
        <v>10380</v>
      </c>
    </row>
    <row r="354" spans="1:19" x14ac:dyDescent="0.25">
      <c r="A354" s="15">
        <v>42071</v>
      </c>
      <c r="B354" t="s">
        <v>12680</v>
      </c>
      <c r="C354" t="s">
        <v>6459</v>
      </c>
      <c r="D354" s="246">
        <v>543050</v>
      </c>
      <c r="E354">
        <v>365</v>
      </c>
      <c r="F354">
        <v>128</v>
      </c>
      <c r="G354" t="s">
        <v>3520</v>
      </c>
      <c r="H354" t="s">
        <v>12330</v>
      </c>
      <c r="J354" t="s">
        <v>12311</v>
      </c>
      <c r="K354" t="s">
        <v>12311</v>
      </c>
      <c r="M354" t="s">
        <v>3520</v>
      </c>
      <c r="N354" t="s">
        <v>3520</v>
      </c>
      <c r="O354" t="s">
        <v>3520</v>
      </c>
      <c r="P354" t="s">
        <v>3520</v>
      </c>
      <c r="R354" t="s">
        <v>3520</v>
      </c>
      <c r="S354" t="s">
        <v>10388</v>
      </c>
    </row>
    <row r="355" spans="1:19" x14ac:dyDescent="0.25">
      <c r="A355" s="15">
        <v>42073</v>
      </c>
      <c r="B355" t="s">
        <v>12681</v>
      </c>
      <c r="C355" t="s">
        <v>6459</v>
      </c>
      <c r="D355" s="246">
        <v>86148</v>
      </c>
      <c r="E355">
        <v>77</v>
      </c>
      <c r="F355">
        <v>28</v>
      </c>
      <c r="G355" t="s">
        <v>3520</v>
      </c>
      <c r="J355" t="s">
        <v>12311</v>
      </c>
      <c r="K355" t="s">
        <v>12311</v>
      </c>
      <c r="N355" t="s">
        <v>3520</v>
      </c>
      <c r="O355" t="s">
        <v>3520</v>
      </c>
      <c r="R355" t="s">
        <v>3520</v>
      </c>
      <c r="S355" t="s">
        <v>10390</v>
      </c>
    </row>
    <row r="356" spans="1:19" x14ac:dyDescent="0.25">
      <c r="A356" s="15">
        <v>42075</v>
      </c>
      <c r="B356" t="s">
        <v>12682</v>
      </c>
      <c r="C356" t="s">
        <v>6459</v>
      </c>
      <c r="D356" s="246">
        <v>140410</v>
      </c>
      <c r="E356">
        <v>92</v>
      </c>
      <c r="F356">
        <v>29</v>
      </c>
      <c r="G356" t="s">
        <v>3520</v>
      </c>
      <c r="J356" t="s">
        <v>12311</v>
      </c>
      <c r="K356" t="s">
        <v>12311</v>
      </c>
      <c r="L356" t="s">
        <v>12311</v>
      </c>
      <c r="N356" t="s">
        <v>3520</v>
      </c>
      <c r="O356" t="s">
        <v>3520</v>
      </c>
      <c r="R356" t="s">
        <v>3520</v>
      </c>
      <c r="S356" t="s">
        <v>10392</v>
      </c>
    </row>
    <row r="357" spans="1:19" x14ac:dyDescent="0.25">
      <c r="A357" s="15">
        <v>42077</v>
      </c>
      <c r="B357" t="s">
        <v>12683</v>
      </c>
      <c r="C357" t="s">
        <v>6459</v>
      </c>
      <c r="D357" s="246">
        <v>367338</v>
      </c>
      <c r="E357">
        <v>264</v>
      </c>
      <c r="F357">
        <v>119</v>
      </c>
      <c r="G357" t="s">
        <v>3520</v>
      </c>
      <c r="H357" t="s">
        <v>12330</v>
      </c>
      <c r="K357" t="s">
        <v>12311</v>
      </c>
      <c r="M357" t="s">
        <v>3520</v>
      </c>
      <c r="N357" t="s">
        <v>3520</v>
      </c>
      <c r="O357" t="s">
        <v>3520</v>
      </c>
      <c r="P357" t="s">
        <v>3520</v>
      </c>
      <c r="R357" t="s">
        <v>3520</v>
      </c>
      <c r="S357" t="s">
        <v>10394</v>
      </c>
    </row>
    <row r="358" spans="1:19" x14ac:dyDescent="0.25">
      <c r="A358" s="15">
        <v>42091</v>
      </c>
      <c r="B358" t="s">
        <v>12684</v>
      </c>
      <c r="C358" t="s">
        <v>6459</v>
      </c>
      <c r="D358" s="246">
        <v>827180</v>
      </c>
      <c r="E358">
        <v>623</v>
      </c>
      <c r="F358">
        <v>70</v>
      </c>
      <c r="G358" t="s">
        <v>3520</v>
      </c>
      <c r="H358" t="s">
        <v>12330</v>
      </c>
      <c r="I358" t="s">
        <v>12324</v>
      </c>
      <c r="J358" t="s">
        <v>12311</v>
      </c>
      <c r="K358" t="s">
        <v>12311</v>
      </c>
      <c r="M358" t="s">
        <v>3520</v>
      </c>
      <c r="N358" t="s">
        <v>3520</v>
      </c>
      <c r="O358" t="s">
        <v>3520</v>
      </c>
      <c r="P358" t="s">
        <v>3520</v>
      </c>
      <c r="R358" t="s">
        <v>3520</v>
      </c>
      <c r="S358" t="s">
        <v>10408</v>
      </c>
    </row>
    <row r="359" spans="1:19" x14ac:dyDescent="0.25">
      <c r="A359" s="15">
        <v>42095</v>
      </c>
      <c r="B359" t="s">
        <v>12685</v>
      </c>
      <c r="C359" t="s">
        <v>6459</v>
      </c>
      <c r="D359" s="246">
        <v>304233</v>
      </c>
      <c r="E359">
        <v>215</v>
      </c>
      <c r="F359">
        <v>73</v>
      </c>
      <c r="G359" t="s">
        <v>3520</v>
      </c>
      <c r="H359" t="s">
        <v>12330</v>
      </c>
      <c r="K359" t="s">
        <v>12311</v>
      </c>
      <c r="N359" t="s">
        <v>3520</v>
      </c>
      <c r="O359" t="s">
        <v>3520</v>
      </c>
      <c r="P359" t="s">
        <v>3520</v>
      </c>
      <c r="R359" t="s">
        <v>3520</v>
      </c>
      <c r="S359" t="s">
        <v>10412</v>
      </c>
    </row>
    <row r="360" spans="1:19" x14ac:dyDescent="0.25">
      <c r="A360" s="15">
        <v>42101</v>
      </c>
      <c r="B360" t="s">
        <v>12686</v>
      </c>
      <c r="C360" t="s">
        <v>6459</v>
      </c>
      <c r="D360" s="246">
        <v>1581531</v>
      </c>
      <c r="E360">
        <v>1338</v>
      </c>
      <c r="F360">
        <v>991</v>
      </c>
      <c r="G360" t="s">
        <v>3520</v>
      </c>
      <c r="H360" t="s">
        <v>12330</v>
      </c>
      <c r="I360" t="s">
        <v>12324</v>
      </c>
      <c r="J360" t="s">
        <v>12311</v>
      </c>
      <c r="K360" t="s">
        <v>12311</v>
      </c>
      <c r="M360" t="s">
        <v>3520</v>
      </c>
      <c r="N360" t="s">
        <v>3520</v>
      </c>
      <c r="O360" t="s">
        <v>3520</v>
      </c>
      <c r="P360" t="s">
        <v>3520</v>
      </c>
      <c r="R360" t="s">
        <v>3520</v>
      </c>
      <c r="S360" t="s">
        <v>10418</v>
      </c>
    </row>
    <row r="361" spans="1:19" x14ac:dyDescent="0.25">
      <c r="A361" s="15">
        <v>42125</v>
      </c>
      <c r="B361" t="s">
        <v>12687</v>
      </c>
      <c r="C361" t="s">
        <v>6459</v>
      </c>
      <c r="D361" s="246">
        <v>207081</v>
      </c>
      <c r="E361">
        <v>173</v>
      </c>
      <c r="F361">
        <v>66</v>
      </c>
      <c r="G361" t="s">
        <v>3520</v>
      </c>
      <c r="H361" t="s">
        <v>12330</v>
      </c>
      <c r="J361" t="s">
        <v>12311</v>
      </c>
      <c r="K361" t="s">
        <v>12311</v>
      </c>
      <c r="N361" t="s">
        <v>3520</v>
      </c>
      <c r="O361" t="s">
        <v>3520</v>
      </c>
      <c r="P361" t="s">
        <v>3520</v>
      </c>
      <c r="R361" t="s">
        <v>3520</v>
      </c>
      <c r="S361" t="s">
        <v>10442</v>
      </c>
    </row>
    <row r="362" spans="1:19" x14ac:dyDescent="0.25">
      <c r="A362" s="15">
        <v>42129</v>
      </c>
      <c r="B362" t="s">
        <v>12688</v>
      </c>
      <c r="C362" t="s">
        <v>6459</v>
      </c>
      <c r="D362" s="246">
        <v>350722</v>
      </c>
      <c r="E362">
        <v>265</v>
      </c>
      <c r="F362">
        <v>52</v>
      </c>
      <c r="G362" t="s">
        <v>3520</v>
      </c>
      <c r="H362" t="s">
        <v>12330</v>
      </c>
      <c r="J362" t="s">
        <v>12311</v>
      </c>
      <c r="K362" t="s">
        <v>12311</v>
      </c>
      <c r="N362" t="s">
        <v>3520</v>
      </c>
      <c r="O362" t="s">
        <v>3520</v>
      </c>
      <c r="P362" t="s">
        <v>3520</v>
      </c>
      <c r="R362" t="s">
        <v>3520</v>
      </c>
      <c r="S362" t="s">
        <v>10446</v>
      </c>
    </row>
    <row r="363" spans="1:19" x14ac:dyDescent="0.25">
      <c r="A363" s="15">
        <v>42133</v>
      </c>
      <c r="B363" t="s">
        <v>12689</v>
      </c>
      <c r="C363" t="s">
        <v>6459</v>
      </c>
      <c r="D363" s="246">
        <v>447628</v>
      </c>
      <c r="E363">
        <v>338</v>
      </c>
      <c r="F363">
        <v>80</v>
      </c>
      <c r="G363" t="s">
        <v>3520</v>
      </c>
      <c r="J363" t="s">
        <v>12311</v>
      </c>
      <c r="K363" t="s">
        <v>12311</v>
      </c>
      <c r="N363" t="s">
        <v>3520</v>
      </c>
      <c r="O363" t="s">
        <v>3520</v>
      </c>
      <c r="R363" t="s">
        <v>3520</v>
      </c>
      <c r="S363" t="s">
        <v>10450</v>
      </c>
    </row>
    <row r="364" spans="1:19" x14ac:dyDescent="0.25">
      <c r="A364" s="15">
        <v>44007</v>
      </c>
      <c r="B364" t="s">
        <v>12690</v>
      </c>
      <c r="C364" t="s">
        <v>6424</v>
      </c>
      <c r="D364" s="246">
        <v>636161</v>
      </c>
      <c r="E364">
        <v>493</v>
      </c>
      <c r="F364">
        <v>225</v>
      </c>
      <c r="G364" t="s">
        <v>3520</v>
      </c>
      <c r="M364" t="s">
        <v>3520</v>
      </c>
      <c r="N364" t="s">
        <v>3520</v>
      </c>
      <c r="O364" t="s">
        <v>3520</v>
      </c>
      <c r="S364" t="s">
        <v>10458</v>
      </c>
    </row>
    <row r="365" spans="1:19" x14ac:dyDescent="0.25">
      <c r="A365" s="15">
        <v>45015</v>
      </c>
      <c r="B365" t="s">
        <v>12691</v>
      </c>
      <c r="C365" t="s">
        <v>5802</v>
      </c>
      <c r="D365" s="246">
        <v>222103</v>
      </c>
      <c r="E365">
        <v>117</v>
      </c>
      <c r="F365">
        <v>68</v>
      </c>
      <c r="G365" t="s">
        <v>3520</v>
      </c>
      <c r="M365" t="s">
        <v>3520</v>
      </c>
      <c r="N365" t="s">
        <v>3520</v>
      </c>
      <c r="O365" t="s">
        <v>3520</v>
      </c>
      <c r="S365" t="s">
        <v>10476</v>
      </c>
    </row>
    <row r="366" spans="1:19" x14ac:dyDescent="0.25">
      <c r="A366" s="15">
        <v>45019</v>
      </c>
      <c r="B366" t="s">
        <v>12692</v>
      </c>
      <c r="C366" t="s">
        <v>5802</v>
      </c>
      <c r="D366" s="246">
        <v>407543</v>
      </c>
      <c r="E366">
        <v>261</v>
      </c>
      <c r="F366">
        <v>156</v>
      </c>
      <c r="G366" t="s">
        <v>3520</v>
      </c>
      <c r="M366" t="s">
        <v>3520</v>
      </c>
      <c r="N366" t="s">
        <v>3520</v>
      </c>
      <c r="O366" t="s">
        <v>3520</v>
      </c>
      <c r="S366" t="s">
        <v>10480</v>
      </c>
    </row>
    <row r="367" spans="1:19" x14ac:dyDescent="0.25">
      <c r="A367" s="15">
        <v>45045</v>
      </c>
      <c r="B367" t="s">
        <v>12693</v>
      </c>
      <c r="C367" t="s">
        <v>5802</v>
      </c>
      <c r="D367" s="246">
        <v>516126</v>
      </c>
      <c r="E367">
        <v>301</v>
      </c>
      <c r="F367">
        <v>131</v>
      </c>
      <c r="G367" t="s">
        <v>3520</v>
      </c>
      <c r="M367" t="s">
        <v>3520</v>
      </c>
      <c r="N367" t="s">
        <v>3520</v>
      </c>
      <c r="O367" t="s">
        <v>3520</v>
      </c>
      <c r="S367" t="s">
        <v>10506</v>
      </c>
    </row>
    <row r="368" spans="1:19" x14ac:dyDescent="0.25">
      <c r="A368" s="15">
        <v>45063</v>
      </c>
      <c r="B368" t="s">
        <v>12694</v>
      </c>
      <c r="C368" t="s">
        <v>5802</v>
      </c>
      <c r="D368" s="246">
        <v>295033</v>
      </c>
      <c r="E368">
        <v>181</v>
      </c>
      <c r="F368">
        <v>80</v>
      </c>
      <c r="G368" t="s">
        <v>3520</v>
      </c>
      <c r="M368" t="s">
        <v>3520</v>
      </c>
      <c r="N368" t="s">
        <v>3520</v>
      </c>
      <c r="O368" t="s">
        <v>3520</v>
      </c>
      <c r="S368" t="s">
        <v>10524</v>
      </c>
    </row>
    <row r="369" spans="1:19" x14ac:dyDescent="0.25">
      <c r="A369" s="15">
        <v>45079</v>
      </c>
      <c r="B369" t="s">
        <v>12695</v>
      </c>
      <c r="C369" t="s">
        <v>5802</v>
      </c>
      <c r="D369" s="246">
        <v>414660</v>
      </c>
      <c r="E369">
        <v>246</v>
      </c>
      <c r="F369">
        <v>122</v>
      </c>
      <c r="G369" t="s">
        <v>3520</v>
      </c>
      <c r="M369" t="s">
        <v>3520</v>
      </c>
      <c r="N369" t="s">
        <v>3520</v>
      </c>
      <c r="O369" t="s">
        <v>3520</v>
      </c>
      <c r="S369" t="s">
        <v>10540</v>
      </c>
    </row>
    <row r="370" spans="1:19" x14ac:dyDescent="0.25">
      <c r="A370" s="15">
        <v>45083</v>
      </c>
      <c r="B370" t="s">
        <v>12696</v>
      </c>
      <c r="C370" t="s">
        <v>5802</v>
      </c>
      <c r="D370" s="246">
        <v>313791</v>
      </c>
      <c r="E370">
        <v>216</v>
      </c>
      <c r="F370">
        <v>140</v>
      </c>
      <c r="G370" t="s">
        <v>3520</v>
      </c>
      <c r="M370" t="s">
        <v>3520</v>
      </c>
      <c r="N370" t="s">
        <v>3520</v>
      </c>
      <c r="O370" t="s">
        <v>3520</v>
      </c>
      <c r="S370" t="s">
        <v>10544</v>
      </c>
    </row>
    <row r="371" spans="1:19" x14ac:dyDescent="0.25">
      <c r="A371" s="15">
        <v>45091</v>
      </c>
      <c r="B371" t="s">
        <v>12697</v>
      </c>
      <c r="C371" t="s">
        <v>5802</v>
      </c>
      <c r="D371" s="246">
        <v>273887</v>
      </c>
      <c r="E371">
        <v>150</v>
      </c>
      <c r="F371">
        <v>64</v>
      </c>
      <c r="G371" t="s">
        <v>3520</v>
      </c>
      <c r="H371" t="s">
        <v>12332</v>
      </c>
      <c r="M371" t="s">
        <v>3520</v>
      </c>
      <c r="N371" t="s">
        <v>3520</v>
      </c>
      <c r="O371" t="s">
        <v>3520</v>
      </c>
      <c r="R371" t="s">
        <v>3520</v>
      </c>
      <c r="S371" t="s">
        <v>10552</v>
      </c>
    </row>
    <row r="372" spans="1:19" x14ac:dyDescent="0.25">
      <c r="A372" s="15">
        <v>47001</v>
      </c>
      <c r="B372" t="s">
        <v>12698</v>
      </c>
      <c r="C372" t="s">
        <v>5802</v>
      </c>
      <c r="D372" s="246">
        <v>76513</v>
      </c>
      <c r="E372">
        <v>54</v>
      </c>
      <c r="F372">
        <v>21</v>
      </c>
      <c r="G372" t="s">
        <v>3520</v>
      </c>
      <c r="H372" t="s">
        <v>12332</v>
      </c>
      <c r="J372" t="s">
        <v>12311</v>
      </c>
      <c r="K372" t="s">
        <v>12311</v>
      </c>
      <c r="N372" t="s">
        <v>3520</v>
      </c>
      <c r="O372" t="s">
        <v>3520</v>
      </c>
      <c r="R372" t="s">
        <v>3520</v>
      </c>
      <c r="S372" t="s">
        <v>10686</v>
      </c>
    </row>
    <row r="373" spans="1:19" x14ac:dyDescent="0.25">
      <c r="A373" s="15">
        <v>47009</v>
      </c>
      <c r="B373" t="s">
        <v>12699</v>
      </c>
      <c r="C373" t="s">
        <v>5802</v>
      </c>
      <c r="D373" s="246">
        <v>131641</v>
      </c>
      <c r="E373">
        <v>83</v>
      </c>
      <c r="F373">
        <v>20</v>
      </c>
      <c r="G373" t="s">
        <v>3520</v>
      </c>
      <c r="H373" t="s">
        <v>12332</v>
      </c>
      <c r="J373" t="s">
        <v>12311</v>
      </c>
      <c r="K373" t="s">
        <v>12311</v>
      </c>
      <c r="N373" t="s">
        <v>3520</v>
      </c>
      <c r="O373" t="s">
        <v>3520</v>
      </c>
      <c r="R373" t="s">
        <v>3520</v>
      </c>
      <c r="S373" t="s">
        <v>10694</v>
      </c>
    </row>
    <row r="374" spans="1:19" x14ac:dyDescent="0.25">
      <c r="A374" s="15">
        <v>47037</v>
      </c>
      <c r="B374" t="s">
        <v>12700</v>
      </c>
      <c r="C374" t="s">
        <v>5802</v>
      </c>
      <c r="D374" s="246">
        <v>690540</v>
      </c>
      <c r="E374">
        <v>487</v>
      </c>
      <c r="F374">
        <v>214</v>
      </c>
      <c r="G374" t="s">
        <v>3520</v>
      </c>
      <c r="M374" t="s">
        <v>3520</v>
      </c>
      <c r="N374" t="s">
        <v>3520</v>
      </c>
      <c r="O374" t="s">
        <v>3520</v>
      </c>
      <c r="S374" t="s">
        <v>10722</v>
      </c>
    </row>
    <row r="375" spans="1:19" x14ac:dyDescent="0.25">
      <c r="A375" s="15">
        <v>47065</v>
      </c>
      <c r="B375" t="s">
        <v>12701</v>
      </c>
      <c r="C375" t="s">
        <v>5802</v>
      </c>
      <c r="D375" s="246">
        <v>364718</v>
      </c>
      <c r="E375">
        <v>278</v>
      </c>
      <c r="F375">
        <v>109</v>
      </c>
      <c r="G375" t="s">
        <v>3520</v>
      </c>
      <c r="J375" t="s">
        <v>12311</v>
      </c>
      <c r="M375" t="s">
        <v>3520</v>
      </c>
      <c r="N375" t="s">
        <v>3520</v>
      </c>
      <c r="O375" t="s">
        <v>3520</v>
      </c>
      <c r="R375" t="s">
        <v>3520</v>
      </c>
      <c r="S375" t="s">
        <v>10750</v>
      </c>
    </row>
    <row r="376" spans="1:19" x14ac:dyDescent="0.25">
      <c r="A376" s="15">
        <v>47093</v>
      </c>
      <c r="B376" t="s">
        <v>12702</v>
      </c>
      <c r="C376" t="s">
        <v>5802</v>
      </c>
      <c r="D376" s="246">
        <v>466184</v>
      </c>
      <c r="E376">
        <v>301</v>
      </c>
      <c r="F376">
        <v>100</v>
      </c>
      <c r="G376" t="s">
        <v>3520</v>
      </c>
      <c r="H376" t="s">
        <v>12332</v>
      </c>
      <c r="J376" t="s">
        <v>12311</v>
      </c>
      <c r="K376" t="s">
        <v>12311</v>
      </c>
      <c r="M376" t="s">
        <v>3520</v>
      </c>
      <c r="N376" t="s">
        <v>3520</v>
      </c>
      <c r="O376" t="s">
        <v>3520</v>
      </c>
      <c r="R376" t="s">
        <v>3520</v>
      </c>
      <c r="S376" t="s">
        <v>10778</v>
      </c>
    </row>
    <row r="377" spans="1:19" x14ac:dyDescent="0.25">
      <c r="A377" s="15">
        <v>47105</v>
      </c>
      <c r="B377" t="s">
        <v>12703</v>
      </c>
      <c r="C377" t="s">
        <v>5802</v>
      </c>
      <c r="D377" s="246">
        <v>53169</v>
      </c>
      <c r="E377">
        <v>37</v>
      </c>
      <c r="F377">
        <v>16</v>
      </c>
      <c r="G377" t="s">
        <v>3520</v>
      </c>
      <c r="J377" t="s">
        <v>12311</v>
      </c>
      <c r="K377" t="s">
        <v>12311</v>
      </c>
      <c r="N377" t="s">
        <v>3520</v>
      </c>
      <c r="O377" t="s">
        <v>3520</v>
      </c>
      <c r="R377" t="s">
        <v>3520</v>
      </c>
      <c r="S377" t="s">
        <v>10790</v>
      </c>
    </row>
    <row r="378" spans="1:19" x14ac:dyDescent="0.25">
      <c r="A378" s="15">
        <v>47145</v>
      </c>
      <c r="B378" t="s">
        <v>12704</v>
      </c>
      <c r="C378" t="s">
        <v>5802</v>
      </c>
      <c r="D378" s="246">
        <v>53331</v>
      </c>
      <c r="E378">
        <v>37</v>
      </c>
      <c r="F378">
        <v>14</v>
      </c>
      <c r="G378" t="s">
        <v>3520</v>
      </c>
      <c r="J378" t="s">
        <v>12311</v>
      </c>
      <c r="K378" t="s">
        <v>12311</v>
      </c>
      <c r="N378" t="s">
        <v>3520</v>
      </c>
      <c r="O378" t="s">
        <v>3520</v>
      </c>
      <c r="R378" t="s">
        <v>3520</v>
      </c>
      <c r="S378" t="s">
        <v>10830</v>
      </c>
    </row>
    <row r="379" spans="1:19" x14ac:dyDescent="0.25">
      <c r="A379" s="15">
        <v>47149</v>
      </c>
      <c r="B379" t="s">
        <v>12705</v>
      </c>
      <c r="C379" t="s">
        <v>5802</v>
      </c>
      <c r="D379" s="246">
        <v>324139</v>
      </c>
      <c r="E379">
        <v>161</v>
      </c>
      <c r="F379">
        <v>40</v>
      </c>
      <c r="G379" t="s">
        <v>3520</v>
      </c>
      <c r="M379" t="s">
        <v>3520</v>
      </c>
      <c r="N379" t="s">
        <v>3520</v>
      </c>
      <c r="O379" t="s">
        <v>3520</v>
      </c>
      <c r="S379" t="s">
        <v>10834</v>
      </c>
    </row>
    <row r="380" spans="1:19" x14ac:dyDescent="0.25">
      <c r="A380" s="15">
        <v>47157</v>
      </c>
      <c r="B380" t="s">
        <v>12706</v>
      </c>
      <c r="C380" t="s">
        <v>5802</v>
      </c>
      <c r="D380" s="246">
        <v>936611</v>
      </c>
      <c r="E380">
        <v>685</v>
      </c>
      <c r="F380">
        <v>414</v>
      </c>
      <c r="G380" t="s">
        <v>3520</v>
      </c>
      <c r="H380" t="s">
        <v>12332</v>
      </c>
      <c r="M380" t="s">
        <v>3520</v>
      </c>
      <c r="N380" t="s">
        <v>3520</v>
      </c>
      <c r="O380" t="s">
        <v>3520</v>
      </c>
      <c r="R380" t="s">
        <v>3520</v>
      </c>
      <c r="S380" t="s">
        <v>10842</v>
      </c>
    </row>
    <row r="381" spans="1:19" x14ac:dyDescent="0.25">
      <c r="A381" s="15">
        <v>47187</v>
      </c>
      <c r="B381" t="s">
        <v>12707</v>
      </c>
      <c r="C381" t="s">
        <v>5802</v>
      </c>
      <c r="D381" s="246">
        <v>232380</v>
      </c>
      <c r="E381">
        <v>112</v>
      </c>
      <c r="F381">
        <v>1</v>
      </c>
      <c r="G381" t="s">
        <v>3520</v>
      </c>
      <c r="M381" t="s">
        <v>3520</v>
      </c>
      <c r="N381" t="s">
        <v>3520</v>
      </c>
      <c r="O381" t="s">
        <v>3520</v>
      </c>
      <c r="S381" t="s">
        <v>10872</v>
      </c>
    </row>
    <row r="382" spans="1:19" x14ac:dyDescent="0.25">
      <c r="A382" s="15">
        <v>48027</v>
      </c>
      <c r="B382" t="s">
        <v>12708</v>
      </c>
      <c r="C382" t="s">
        <v>6029</v>
      </c>
      <c r="D382" s="246">
        <v>355700</v>
      </c>
      <c r="E382">
        <v>246</v>
      </c>
      <c r="F382">
        <v>87</v>
      </c>
      <c r="G382" t="s">
        <v>3520</v>
      </c>
      <c r="M382" t="s">
        <v>3520</v>
      </c>
      <c r="N382" t="s">
        <v>3520</v>
      </c>
      <c r="O382" t="s">
        <v>3520</v>
      </c>
      <c r="S382" t="s">
        <v>10902</v>
      </c>
    </row>
    <row r="383" spans="1:19" x14ac:dyDescent="0.25">
      <c r="A383" s="15">
        <v>48029</v>
      </c>
      <c r="B383" t="s">
        <v>12709</v>
      </c>
      <c r="C383" t="s">
        <v>6029</v>
      </c>
      <c r="D383" s="246">
        <v>1978826</v>
      </c>
      <c r="E383">
        <v>1139</v>
      </c>
      <c r="F383">
        <v>605</v>
      </c>
      <c r="G383" t="s">
        <v>3520</v>
      </c>
      <c r="I383" t="s">
        <v>12324</v>
      </c>
      <c r="M383" t="s">
        <v>3520</v>
      </c>
      <c r="N383" t="s">
        <v>3520</v>
      </c>
      <c r="O383" t="s">
        <v>3520</v>
      </c>
      <c r="P383" t="s">
        <v>3520</v>
      </c>
      <c r="S383" t="s">
        <v>10904</v>
      </c>
    </row>
    <row r="384" spans="1:19" x14ac:dyDescent="0.25">
      <c r="A384" s="15">
        <v>48039</v>
      </c>
      <c r="B384" t="s">
        <v>12710</v>
      </c>
      <c r="C384" t="s">
        <v>6029</v>
      </c>
      <c r="D384" s="246">
        <v>368062</v>
      </c>
      <c r="E384">
        <v>231</v>
      </c>
      <c r="F384">
        <v>71</v>
      </c>
      <c r="G384" t="s">
        <v>3520</v>
      </c>
      <c r="H384" t="s">
        <v>12341</v>
      </c>
      <c r="I384" t="s">
        <v>12324</v>
      </c>
      <c r="M384" t="s">
        <v>3520</v>
      </c>
      <c r="N384" t="s">
        <v>3520</v>
      </c>
      <c r="O384" t="s">
        <v>3520</v>
      </c>
      <c r="P384" t="s">
        <v>3520</v>
      </c>
      <c r="Q384" t="s">
        <v>3520</v>
      </c>
      <c r="S384" t="s">
        <v>10914</v>
      </c>
    </row>
    <row r="385" spans="1:19" x14ac:dyDescent="0.25">
      <c r="A385" s="15">
        <v>48071</v>
      </c>
      <c r="B385" t="s">
        <v>12711</v>
      </c>
      <c r="C385" t="s">
        <v>6029</v>
      </c>
      <c r="D385" s="246">
        <v>42571</v>
      </c>
      <c r="E385">
        <v>22</v>
      </c>
      <c r="F385">
        <v>5</v>
      </c>
      <c r="G385" t="s">
        <v>3520</v>
      </c>
      <c r="H385" t="s">
        <v>12341</v>
      </c>
      <c r="I385" t="s">
        <v>12324</v>
      </c>
      <c r="N385" t="s">
        <v>3520</v>
      </c>
      <c r="O385" t="s">
        <v>3520</v>
      </c>
      <c r="P385" t="s">
        <v>3520</v>
      </c>
      <c r="Q385" t="s">
        <v>3520</v>
      </c>
      <c r="S385" t="s">
        <v>10946</v>
      </c>
    </row>
    <row r="386" spans="1:19" x14ac:dyDescent="0.25">
      <c r="A386" s="15">
        <v>48085</v>
      </c>
      <c r="B386" t="s">
        <v>12712</v>
      </c>
      <c r="C386" t="s">
        <v>6029</v>
      </c>
      <c r="D386" s="246">
        <v>1006038</v>
      </c>
      <c r="E386">
        <v>588</v>
      </c>
      <c r="F386">
        <v>78</v>
      </c>
      <c r="G386" t="s">
        <v>3520</v>
      </c>
      <c r="H386" t="s">
        <v>12341</v>
      </c>
      <c r="I386" t="s">
        <v>12324</v>
      </c>
      <c r="N386" t="s">
        <v>3520</v>
      </c>
      <c r="O386" t="s">
        <v>3520</v>
      </c>
      <c r="P386" t="s">
        <v>3520</v>
      </c>
      <c r="Q386" t="s">
        <v>3520</v>
      </c>
      <c r="S386" t="s">
        <v>10960</v>
      </c>
    </row>
    <row r="387" spans="1:19" x14ac:dyDescent="0.25">
      <c r="A387" s="15">
        <v>48113</v>
      </c>
      <c r="B387" t="s">
        <v>12713</v>
      </c>
      <c r="C387" t="s">
        <v>6029</v>
      </c>
      <c r="D387" s="246">
        <v>2622634</v>
      </c>
      <c r="E387">
        <v>1570</v>
      </c>
      <c r="F387">
        <v>870</v>
      </c>
      <c r="G387" t="s">
        <v>3520</v>
      </c>
      <c r="H387" t="s">
        <v>12341</v>
      </c>
      <c r="I387" t="s">
        <v>12324</v>
      </c>
      <c r="M387" t="s">
        <v>3520</v>
      </c>
      <c r="N387" t="s">
        <v>3520</v>
      </c>
      <c r="O387" t="s">
        <v>3520</v>
      </c>
      <c r="P387" t="s">
        <v>3520</v>
      </c>
      <c r="Q387" t="s">
        <v>3520</v>
      </c>
      <c r="S387" t="s">
        <v>10988</v>
      </c>
    </row>
    <row r="388" spans="1:19" x14ac:dyDescent="0.25">
      <c r="A388" s="15">
        <v>48121</v>
      </c>
      <c r="B388" t="s">
        <v>12714</v>
      </c>
      <c r="C388" t="s">
        <v>6029</v>
      </c>
      <c r="D388" s="246">
        <v>861690</v>
      </c>
      <c r="E388">
        <v>483</v>
      </c>
      <c r="F388">
        <v>74</v>
      </c>
      <c r="G388" t="s">
        <v>3520</v>
      </c>
      <c r="H388" t="s">
        <v>12341</v>
      </c>
      <c r="I388" t="s">
        <v>12324</v>
      </c>
      <c r="M388" t="s">
        <v>3520</v>
      </c>
      <c r="N388" t="s">
        <v>3520</v>
      </c>
      <c r="O388" t="s">
        <v>3520</v>
      </c>
      <c r="P388" t="s">
        <v>3520</v>
      </c>
      <c r="Q388" t="s">
        <v>3520</v>
      </c>
      <c r="S388" t="s">
        <v>10996</v>
      </c>
    </row>
    <row r="389" spans="1:19" x14ac:dyDescent="0.25">
      <c r="A389" s="15">
        <v>48139</v>
      </c>
      <c r="B389" t="s">
        <v>12715</v>
      </c>
      <c r="C389" t="s">
        <v>6029</v>
      </c>
      <c r="D389" s="246">
        <v>179484</v>
      </c>
      <c r="E389">
        <v>96</v>
      </c>
      <c r="F389">
        <v>19</v>
      </c>
      <c r="G389" t="s">
        <v>3520</v>
      </c>
      <c r="H389" t="s">
        <v>12341</v>
      </c>
      <c r="I389" t="s">
        <v>12324</v>
      </c>
      <c r="N389" t="s">
        <v>3520</v>
      </c>
      <c r="O389" t="s">
        <v>3520</v>
      </c>
      <c r="P389" t="s">
        <v>3520</v>
      </c>
      <c r="Q389" t="s">
        <v>3520</v>
      </c>
      <c r="S389" t="s">
        <v>11014</v>
      </c>
    </row>
    <row r="390" spans="1:19" x14ac:dyDescent="0.25">
      <c r="A390" s="15">
        <v>48141</v>
      </c>
      <c r="B390" t="s">
        <v>12716</v>
      </c>
      <c r="C390" t="s">
        <v>6029</v>
      </c>
      <c r="D390" s="246">
        <v>836915</v>
      </c>
      <c r="E390">
        <v>598</v>
      </c>
      <c r="F390">
        <v>501</v>
      </c>
      <c r="G390" t="s">
        <v>3520</v>
      </c>
      <c r="I390" t="s">
        <v>12330</v>
      </c>
      <c r="M390" t="s">
        <v>3520</v>
      </c>
      <c r="N390" t="s">
        <v>3520</v>
      </c>
      <c r="O390" t="s">
        <v>3520</v>
      </c>
      <c r="P390" t="s">
        <v>3520</v>
      </c>
      <c r="S390" t="s">
        <v>11016</v>
      </c>
    </row>
    <row r="391" spans="1:19" x14ac:dyDescent="0.25">
      <c r="A391" s="15">
        <v>48157</v>
      </c>
      <c r="B391" t="s">
        <v>12717</v>
      </c>
      <c r="C391" t="s">
        <v>6029</v>
      </c>
      <c r="D391" s="246">
        <v>790892</v>
      </c>
      <c r="E391">
        <v>366</v>
      </c>
      <c r="F391">
        <v>106</v>
      </c>
      <c r="G391" t="s">
        <v>3520</v>
      </c>
      <c r="H391" t="s">
        <v>12341</v>
      </c>
      <c r="I391" t="s">
        <v>12324</v>
      </c>
      <c r="M391" t="s">
        <v>3520</v>
      </c>
      <c r="N391" t="s">
        <v>3520</v>
      </c>
      <c r="O391" t="s">
        <v>3520</v>
      </c>
      <c r="P391" t="s">
        <v>3520</v>
      </c>
      <c r="Q391" t="s">
        <v>3520</v>
      </c>
      <c r="S391" t="s">
        <v>11032</v>
      </c>
    </row>
    <row r="392" spans="1:19" x14ac:dyDescent="0.25">
      <c r="A392" s="15">
        <v>48167</v>
      </c>
      <c r="B392" t="s">
        <v>12718</v>
      </c>
      <c r="C392" t="s">
        <v>6029</v>
      </c>
      <c r="D392" s="246">
        <v>337600</v>
      </c>
      <c r="E392">
        <v>276</v>
      </c>
      <c r="F392">
        <v>112</v>
      </c>
      <c r="G392" t="s">
        <v>3520</v>
      </c>
      <c r="H392" t="s">
        <v>12341</v>
      </c>
      <c r="I392" t="s">
        <v>12324</v>
      </c>
      <c r="M392" t="s">
        <v>3520</v>
      </c>
      <c r="N392" t="s">
        <v>3520</v>
      </c>
      <c r="O392" t="s">
        <v>3520</v>
      </c>
      <c r="P392" t="s">
        <v>3520</v>
      </c>
      <c r="Q392" t="s">
        <v>3520</v>
      </c>
      <c r="S392" t="s">
        <v>11042</v>
      </c>
    </row>
    <row r="393" spans="1:19" x14ac:dyDescent="0.25">
      <c r="A393" s="15">
        <v>48201</v>
      </c>
      <c r="B393" t="s">
        <v>12719</v>
      </c>
      <c r="C393" t="s">
        <v>6029</v>
      </c>
      <c r="D393" s="246">
        <v>4680609</v>
      </c>
      <c r="E393">
        <v>2830</v>
      </c>
      <c r="F393">
        <v>1698</v>
      </c>
      <c r="G393" t="s">
        <v>3520</v>
      </c>
      <c r="H393" t="s">
        <v>12341</v>
      </c>
      <c r="I393" t="s">
        <v>12324</v>
      </c>
      <c r="M393" t="s">
        <v>3520</v>
      </c>
      <c r="N393" t="s">
        <v>3520</v>
      </c>
      <c r="O393" t="s">
        <v>3520</v>
      </c>
      <c r="P393" t="s">
        <v>3520</v>
      </c>
      <c r="Q393" t="s">
        <v>3520</v>
      </c>
      <c r="S393" t="s">
        <v>11076</v>
      </c>
    </row>
    <row r="394" spans="1:19" x14ac:dyDescent="0.25">
      <c r="A394" s="15">
        <v>48217</v>
      </c>
      <c r="B394" t="s">
        <v>12720</v>
      </c>
      <c r="C394" t="s">
        <v>6029</v>
      </c>
      <c r="D394" s="246">
        <v>36109</v>
      </c>
      <c r="E394">
        <v>27</v>
      </c>
      <c r="F394">
        <v>12</v>
      </c>
      <c r="G394" t="s">
        <v>3520</v>
      </c>
      <c r="M394" t="s">
        <v>3520</v>
      </c>
      <c r="N394" t="s">
        <v>3520</v>
      </c>
      <c r="O394" t="s">
        <v>3520</v>
      </c>
      <c r="S394" t="s">
        <v>11092</v>
      </c>
    </row>
    <row r="395" spans="1:19" x14ac:dyDescent="0.25">
      <c r="A395" s="15">
        <v>48245</v>
      </c>
      <c r="B395" t="s">
        <v>12721</v>
      </c>
      <c r="C395" t="s">
        <v>6029</v>
      </c>
      <c r="D395" s="246">
        <v>253136</v>
      </c>
      <c r="E395">
        <v>216</v>
      </c>
      <c r="F395">
        <v>147</v>
      </c>
      <c r="G395" t="s">
        <v>3520</v>
      </c>
      <c r="M395" t="s">
        <v>3520</v>
      </c>
      <c r="N395" t="s">
        <v>3520</v>
      </c>
      <c r="O395" t="s">
        <v>3520</v>
      </c>
      <c r="S395" t="s">
        <v>11120</v>
      </c>
    </row>
    <row r="396" spans="1:19" x14ac:dyDescent="0.25">
      <c r="A396" s="15">
        <v>48251</v>
      </c>
      <c r="B396" t="s">
        <v>12722</v>
      </c>
      <c r="C396" t="s">
        <v>6029</v>
      </c>
      <c r="D396" s="246">
        <v>171359</v>
      </c>
      <c r="E396">
        <v>96</v>
      </c>
      <c r="F396">
        <v>41</v>
      </c>
      <c r="G396" t="s">
        <v>3520</v>
      </c>
      <c r="H396" t="s">
        <v>12341</v>
      </c>
      <c r="I396" t="s">
        <v>12324</v>
      </c>
      <c r="N396" t="s">
        <v>3520</v>
      </c>
      <c r="O396" t="s">
        <v>3520</v>
      </c>
      <c r="P396" t="s">
        <v>3520</v>
      </c>
      <c r="Q396" t="s">
        <v>3520</v>
      </c>
      <c r="S396" t="s">
        <v>11126</v>
      </c>
    </row>
    <row r="397" spans="1:19" x14ac:dyDescent="0.25">
      <c r="A397" s="15">
        <v>48257</v>
      </c>
      <c r="B397" t="s">
        <v>12723</v>
      </c>
      <c r="C397" t="s">
        <v>6029</v>
      </c>
      <c r="D397" s="246">
        <v>129792</v>
      </c>
      <c r="E397">
        <v>64</v>
      </c>
      <c r="F397">
        <v>28</v>
      </c>
      <c r="G397" t="s">
        <v>3520</v>
      </c>
      <c r="H397" t="s">
        <v>12341</v>
      </c>
      <c r="I397" t="s">
        <v>12324</v>
      </c>
      <c r="N397" t="s">
        <v>3520</v>
      </c>
      <c r="O397" t="s">
        <v>3520</v>
      </c>
      <c r="P397" t="s">
        <v>3520</v>
      </c>
      <c r="Q397" t="s">
        <v>3520</v>
      </c>
      <c r="S397" t="s">
        <v>11132</v>
      </c>
    </row>
    <row r="398" spans="1:19" x14ac:dyDescent="0.25">
      <c r="A398" s="15">
        <v>48291</v>
      </c>
      <c r="B398" t="s">
        <v>12724</v>
      </c>
      <c r="C398" t="s">
        <v>6029</v>
      </c>
      <c r="D398" s="246">
        <v>86173</v>
      </c>
      <c r="E398">
        <v>53</v>
      </c>
      <c r="F398">
        <v>36</v>
      </c>
      <c r="G398" t="s">
        <v>3520</v>
      </c>
      <c r="H398" t="s">
        <v>12341</v>
      </c>
      <c r="N398" t="s">
        <v>3520</v>
      </c>
      <c r="O398" t="s">
        <v>3520</v>
      </c>
      <c r="P398" t="s">
        <v>3520</v>
      </c>
      <c r="Q398" t="s">
        <v>3520</v>
      </c>
      <c r="S398" t="s">
        <v>11166</v>
      </c>
    </row>
    <row r="399" spans="1:19" x14ac:dyDescent="0.25">
      <c r="A399" s="15">
        <v>48309</v>
      </c>
      <c r="B399" t="s">
        <v>12725</v>
      </c>
      <c r="C399" t="s">
        <v>6029</v>
      </c>
      <c r="D399" s="246">
        <v>254045</v>
      </c>
      <c r="E399">
        <v>174</v>
      </c>
      <c r="F399">
        <v>90</v>
      </c>
      <c r="G399" t="s">
        <v>3520</v>
      </c>
      <c r="M399" t="s">
        <v>3520</v>
      </c>
      <c r="N399" t="s">
        <v>3520</v>
      </c>
      <c r="O399" t="s">
        <v>3520</v>
      </c>
      <c r="S399" t="s">
        <v>11184</v>
      </c>
    </row>
    <row r="400" spans="1:19" x14ac:dyDescent="0.25">
      <c r="A400" s="15">
        <v>48339</v>
      </c>
      <c r="B400" t="s">
        <v>12726</v>
      </c>
      <c r="C400" t="s">
        <v>6029</v>
      </c>
      <c r="D400" s="246">
        <v>590188</v>
      </c>
      <c r="E400">
        <v>328</v>
      </c>
      <c r="F400">
        <v>110</v>
      </c>
      <c r="G400" t="s">
        <v>3520</v>
      </c>
      <c r="H400" t="s">
        <v>12341</v>
      </c>
      <c r="I400" t="s">
        <v>12324</v>
      </c>
      <c r="M400" t="s">
        <v>3520</v>
      </c>
      <c r="N400" t="s">
        <v>3520</v>
      </c>
      <c r="O400" t="s">
        <v>3520</v>
      </c>
      <c r="P400" t="s">
        <v>3520</v>
      </c>
      <c r="Q400" t="s">
        <v>3520</v>
      </c>
      <c r="S400" t="s">
        <v>11214</v>
      </c>
    </row>
    <row r="401" spans="1:19" x14ac:dyDescent="0.25">
      <c r="A401" s="15">
        <v>48367</v>
      </c>
      <c r="B401" t="s">
        <v>12727</v>
      </c>
      <c r="C401" t="s">
        <v>6029</v>
      </c>
      <c r="D401" s="246">
        <v>138447</v>
      </c>
      <c r="E401">
        <v>74</v>
      </c>
      <c r="F401">
        <v>11</v>
      </c>
      <c r="G401" t="s">
        <v>3520</v>
      </c>
      <c r="H401" t="s">
        <v>12341</v>
      </c>
      <c r="I401" t="s">
        <v>12324</v>
      </c>
      <c r="N401" t="s">
        <v>3520</v>
      </c>
      <c r="O401" t="s">
        <v>3520</v>
      </c>
      <c r="P401" t="s">
        <v>3520</v>
      </c>
      <c r="Q401" t="s">
        <v>3520</v>
      </c>
      <c r="S401" t="s">
        <v>11242</v>
      </c>
    </row>
    <row r="402" spans="1:19" x14ac:dyDescent="0.25">
      <c r="A402" s="15">
        <v>48375</v>
      </c>
      <c r="B402" t="s">
        <v>12728</v>
      </c>
      <c r="C402" t="s">
        <v>6029</v>
      </c>
      <c r="D402" s="246">
        <v>118323</v>
      </c>
      <c r="E402">
        <v>101</v>
      </c>
      <c r="F402">
        <v>77</v>
      </c>
      <c r="G402" t="s">
        <v>3520</v>
      </c>
      <c r="M402" t="s">
        <v>3520</v>
      </c>
      <c r="N402" t="s">
        <v>3520</v>
      </c>
      <c r="O402" t="s">
        <v>3520</v>
      </c>
      <c r="S402" t="s">
        <v>11250</v>
      </c>
    </row>
    <row r="403" spans="1:19" x14ac:dyDescent="0.25">
      <c r="A403" s="15">
        <v>48397</v>
      </c>
      <c r="B403" t="s">
        <v>12729</v>
      </c>
      <c r="C403" t="s">
        <v>6029</v>
      </c>
      <c r="D403" s="246">
        <v>101175</v>
      </c>
      <c r="E403">
        <v>59</v>
      </c>
      <c r="F403">
        <v>1</v>
      </c>
      <c r="G403" t="s">
        <v>3520</v>
      </c>
      <c r="H403" t="s">
        <v>12341</v>
      </c>
      <c r="N403" t="s">
        <v>3520</v>
      </c>
      <c r="O403" t="s">
        <v>3520</v>
      </c>
      <c r="P403" t="s">
        <v>3520</v>
      </c>
      <c r="Q403" t="s">
        <v>3520</v>
      </c>
      <c r="S403" t="s">
        <v>11272</v>
      </c>
    </row>
    <row r="404" spans="1:19" x14ac:dyDescent="0.25">
      <c r="A404" s="15">
        <v>48439</v>
      </c>
      <c r="B404" t="s">
        <v>12730</v>
      </c>
      <c r="C404" t="s">
        <v>6029</v>
      </c>
      <c r="D404" s="246">
        <v>2077153</v>
      </c>
      <c r="E404">
        <v>1246</v>
      </c>
      <c r="F404">
        <v>439</v>
      </c>
      <c r="G404" t="s">
        <v>3520</v>
      </c>
      <c r="H404" t="s">
        <v>12341</v>
      </c>
      <c r="I404" t="s">
        <v>12324</v>
      </c>
      <c r="M404" t="s">
        <v>3520</v>
      </c>
      <c r="N404" t="s">
        <v>3520</v>
      </c>
      <c r="O404" t="s">
        <v>3520</v>
      </c>
      <c r="P404" t="s">
        <v>3520</v>
      </c>
      <c r="Q404" t="s">
        <v>3520</v>
      </c>
      <c r="S404" t="s">
        <v>11314</v>
      </c>
    </row>
    <row r="405" spans="1:19" x14ac:dyDescent="0.25">
      <c r="A405" s="15">
        <v>48473</v>
      </c>
      <c r="B405" t="s">
        <v>12731</v>
      </c>
      <c r="C405" t="s">
        <v>6029</v>
      </c>
      <c r="D405" s="246">
        <v>53626</v>
      </c>
      <c r="E405">
        <v>27</v>
      </c>
      <c r="F405">
        <v>16</v>
      </c>
      <c r="G405" t="s">
        <v>3520</v>
      </c>
      <c r="H405" t="s">
        <v>12341</v>
      </c>
      <c r="N405" t="s">
        <v>3520</v>
      </c>
      <c r="O405" t="s">
        <v>3520</v>
      </c>
      <c r="P405" t="s">
        <v>3520</v>
      </c>
      <c r="Q405" t="s">
        <v>3520</v>
      </c>
      <c r="S405" t="s">
        <v>11348</v>
      </c>
    </row>
    <row r="406" spans="1:19" x14ac:dyDescent="0.25">
      <c r="A406" s="15">
        <v>48497</v>
      </c>
      <c r="B406" t="s">
        <v>12732</v>
      </c>
      <c r="C406" t="s">
        <v>6029</v>
      </c>
      <c r="D406" s="246">
        <v>67884</v>
      </c>
      <c r="E406">
        <v>40</v>
      </c>
      <c r="F406">
        <v>16</v>
      </c>
      <c r="G406" t="s">
        <v>3520</v>
      </c>
      <c r="H406" t="s">
        <v>12341</v>
      </c>
      <c r="I406" t="s">
        <v>12324</v>
      </c>
      <c r="N406" t="s">
        <v>3520</v>
      </c>
      <c r="O406" t="s">
        <v>3520</v>
      </c>
      <c r="P406" t="s">
        <v>3520</v>
      </c>
      <c r="Q406" t="s">
        <v>3520</v>
      </c>
      <c r="S406" t="s">
        <v>11372</v>
      </c>
    </row>
    <row r="407" spans="1:19" x14ac:dyDescent="0.25">
      <c r="A407" s="15">
        <v>49003</v>
      </c>
      <c r="B407" t="s">
        <v>12733</v>
      </c>
      <c r="C407" t="s">
        <v>6296</v>
      </c>
      <c r="D407" s="246">
        <v>54953</v>
      </c>
      <c r="E407">
        <v>42</v>
      </c>
      <c r="F407">
        <v>5</v>
      </c>
      <c r="G407" t="s">
        <v>3520</v>
      </c>
      <c r="K407" t="s">
        <v>12322</v>
      </c>
      <c r="N407" t="s">
        <v>3520</v>
      </c>
      <c r="O407" t="s">
        <v>3520</v>
      </c>
      <c r="P407" t="s">
        <v>3520</v>
      </c>
      <c r="S407" t="s">
        <v>11386</v>
      </c>
    </row>
    <row r="408" spans="1:19" x14ac:dyDescent="0.25">
      <c r="A408" s="15">
        <v>49005</v>
      </c>
      <c r="B408" t="s">
        <v>12734</v>
      </c>
      <c r="C408" t="s">
        <v>6296</v>
      </c>
      <c r="D408" s="246">
        <v>126336</v>
      </c>
      <c r="E408">
        <v>80</v>
      </c>
      <c r="F408">
        <v>25</v>
      </c>
      <c r="G408" t="s">
        <v>3520</v>
      </c>
      <c r="K408" t="s">
        <v>12311</v>
      </c>
      <c r="N408" t="s">
        <v>3520</v>
      </c>
      <c r="O408" t="s">
        <v>3520</v>
      </c>
      <c r="R408" t="s">
        <v>3520</v>
      </c>
      <c r="S408" t="s">
        <v>11388</v>
      </c>
    </row>
    <row r="409" spans="1:19" x14ac:dyDescent="0.25">
      <c r="A409" s="15">
        <v>49011</v>
      </c>
      <c r="B409" t="s">
        <v>12735</v>
      </c>
      <c r="C409" t="s">
        <v>6296</v>
      </c>
      <c r="D409" s="246">
        <v>350761</v>
      </c>
      <c r="E409">
        <v>193</v>
      </c>
      <c r="F409">
        <v>27</v>
      </c>
      <c r="G409" t="s">
        <v>3520</v>
      </c>
      <c r="I409" t="s">
        <v>12324</v>
      </c>
      <c r="K409" t="s">
        <v>12322</v>
      </c>
      <c r="M409" t="s">
        <v>3520</v>
      </c>
      <c r="N409" t="s">
        <v>3520</v>
      </c>
      <c r="O409" t="s">
        <v>3520</v>
      </c>
      <c r="P409" t="s">
        <v>3520</v>
      </c>
      <c r="S409" t="s">
        <v>11394</v>
      </c>
    </row>
    <row r="410" spans="1:19" x14ac:dyDescent="0.25">
      <c r="A410" s="15">
        <v>49013</v>
      </c>
      <c r="B410" t="s">
        <v>12736</v>
      </c>
      <c r="C410" t="s">
        <v>6296</v>
      </c>
      <c r="D410" s="246">
        <v>19950</v>
      </c>
      <c r="E410">
        <v>12</v>
      </c>
      <c r="F410">
        <v>12</v>
      </c>
      <c r="G410" t="s">
        <v>3520</v>
      </c>
      <c r="I410" t="s">
        <v>12330</v>
      </c>
      <c r="N410" t="s">
        <v>3520</v>
      </c>
      <c r="O410" t="s">
        <v>3520</v>
      </c>
      <c r="P410" t="s">
        <v>3520</v>
      </c>
      <c r="S410" t="s">
        <v>11396</v>
      </c>
    </row>
    <row r="411" spans="1:19" x14ac:dyDescent="0.25">
      <c r="A411" s="15">
        <v>49035</v>
      </c>
      <c r="B411" t="s">
        <v>12737</v>
      </c>
      <c r="C411" t="s">
        <v>6296</v>
      </c>
      <c r="D411" s="246">
        <v>1146215</v>
      </c>
      <c r="E411">
        <v>712</v>
      </c>
      <c r="F411">
        <v>280</v>
      </c>
      <c r="G411" t="s">
        <v>3520</v>
      </c>
      <c r="I411" t="s">
        <v>12324</v>
      </c>
      <c r="K411" t="s">
        <v>12322</v>
      </c>
      <c r="M411" t="s">
        <v>3520</v>
      </c>
      <c r="N411" t="s">
        <v>3520</v>
      </c>
      <c r="O411" t="s">
        <v>3520</v>
      </c>
      <c r="P411" t="s">
        <v>3520</v>
      </c>
      <c r="S411" t="s">
        <v>11418</v>
      </c>
    </row>
    <row r="412" spans="1:19" x14ac:dyDescent="0.25">
      <c r="A412" s="15">
        <v>49045</v>
      </c>
      <c r="B412" t="s">
        <v>12738</v>
      </c>
      <c r="C412" t="s">
        <v>6296</v>
      </c>
      <c r="D412" s="246">
        <v>69740</v>
      </c>
      <c r="E412">
        <v>39</v>
      </c>
      <c r="F412">
        <v>15</v>
      </c>
      <c r="G412" t="s">
        <v>3520</v>
      </c>
      <c r="I412" t="s">
        <v>12324</v>
      </c>
      <c r="K412" t="s">
        <v>12322</v>
      </c>
      <c r="N412" t="s">
        <v>3520</v>
      </c>
      <c r="O412" t="s">
        <v>3520</v>
      </c>
      <c r="P412" t="s">
        <v>3520</v>
      </c>
      <c r="S412" t="s">
        <v>11428</v>
      </c>
    </row>
    <row r="413" spans="1:19" x14ac:dyDescent="0.25">
      <c r="A413" s="15">
        <v>49047</v>
      </c>
      <c r="B413" t="s">
        <v>12739</v>
      </c>
      <c r="C413" t="s">
        <v>6296</v>
      </c>
      <c r="D413" s="246">
        <v>35736</v>
      </c>
      <c r="E413">
        <v>23</v>
      </c>
      <c r="F413">
        <v>19</v>
      </c>
      <c r="G413" t="s">
        <v>3520</v>
      </c>
      <c r="I413" t="s">
        <v>12330</v>
      </c>
      <c r="N413" t="s">
        <v>3520</v>
      </c>
      <c r="O413" t="s">
        <v>3520</v>
      </c>
      <c r="P413" t="s">
        <v>3520</v>
      </c>
      <c r="S413" t="s">
        <v>11430</v>
      </c>
    </row>
    <row r="414" spans="1:19" x14ac:dyDescent="0.25">
      <c r="A414" s="15">
        <v>49049</v>
      </c>
      <c r="B414" t="s">
        <v>12740</v>
      </c>
      <c r="C414" t="s">
        <v>6296</v>
      </c>
      <c r="D414" s="246">
        <v>621506</v>
      </c>
      <c r="E414">
        <v>434</v>
      </c>
      <c r="F414">
        <v>103</v>
      </c>
      <c r="G414" t="s">
        <v>3520</v>
      </c>
      <c r="I414" t="s">
        <v>12330</v>
      </c>
      <c r="K414" t="s">
        <v>12322</v>
      </c>
      <c r="M414" t="s">
        <v>3520</v>
      </c>
      <c r="N414" t="s">
        <v>3520</v>
      </c>
      <c r="O414" t="s">
        <v>3520</v>
      </c>
      <c r="P414" t="s">
        <v>3520</v>
      </c>
      <c r="S414" t="s">
        <v>11432</v>
      </c>
    </row>
    <row r="415" spans="1:19" x14ac:dyDescent="0.25">
      <c r="A415" s="15">
        <v>49053</v>
      </c>
      <c r="B415" t="s">
        <v>12741</v>
      </c>
      <c r="C415" t="s">
        <v>6296</v>
      </c>
      <c r="D415" s="246">
        <v>172127</v>
      </c>
      <c r="E415">
        <v>94</v>
      </c>
      <c r="F415">
        <v>34</v>
      </c>
      <c r="G415" t="s">
        <v>3520</v>
      </c>
      <c r="M415" t="s">
        <v>3520</v>
      </c>
      <c r="N415" t="s">
        <v>3520</v>
      </c>
      <c r="O415" t="s">
        <v>3520</v>
      </c>
      <c r="S415" t="s">
        <v>11436</v>
      </c>
    </row>
    <row r="416" spans="1:19" x14ac:dyDescent="0.25">
      <c r="A416" s="15">
        <v>49057</v>
      </c>
      <c r="B416" t="s">
        <v>12742</v>
      </c>
      <c r="C416" t="s">
        <v>6296</v>
      </c>
      <c r="D416" s="246">
        <v>255284</v>
      </c>
      <c r="E416">
        <v>166</v>
      </c>
      <c r="F416">
        <v>60</v>
      </c>
      <c r="G416" t="s">
        <v>3520</v>
      </c>
      <c r="I416" t="s">
        <v>12324</v>
      </c>
      <c r="K416" t="s">
        <v>12322</v>
      </c>
      <c r="M416" t="s">
        <v>3520</v>
      </c>
      <c r="N416" t="s">
        <v>3520</v>
      </c>
      <c r="O416" t="s">
        <v>3520</v>
      </c>
      <c r="P416" t="s">
        <v>3520</v>
      </c>
      <c r="S416" t="s">
        <v>11440</v>
      </c>
    </row>
    <row r="417" spans="1:19" x14ac:dyDescent="0.25">
      <c r="A417" s="15">
        <v>51005</v>
      </c>
      <c r="B417" t="s">
        <v>12743</v>
      </c>
      <c r="C417" t="s">
        <v>6459</v>
      </c>
      <c r="D417" s="246">
        <v>15030</v>
      </c>
      <c r="E417">
        <v>15</v>
      </c>
      <c r="F417">
        <v>10</v>
      </c>
      <c r="G417" t="s">
        <v>3520</v>
      </c>
      <c r="M417" t="s">
        <v>3520</v>
      </c>
      <c r="N417" t="s">
        <v>3520</v>
      </c>
      <c r="O417" t="s">
        <v>3520</v>
      </c>
      <c r="S417" t="s">
        <v>11474</v>
      </c>
    </row>
    <row r="418" spans="1:19" x14ac:dyDescent="0.25">
      <c r="A418" s="15">
        <v>51013</v>
      </c>
      <c r="B418" t="s">
        <v>12744</v>
      </c>
      <c r="C418" t="s">
        <v>6459</v>
      </c>
      <c r="D418" s="246">
        <v>236434</v>
      </c>
      <c r="E418">
        <v>204</v>
      </c>
      <c r="F418">
        <v>51</v>
      </c>
      <c r="G418" t="s">
        <v>3520</v>
      </c>
      <c r="H418" t="s">
        <v>12332</v>
      </c>
      <c r="I418" t="s">
        <v>12324</v>
      </c>
      <c r="J418" t="s">
        <v>12311</v>
      </c>
      <c r="M418" t="s">
        <v>3520</v>
      </c>
      <c r="N418" t="s">
        <v>3520</v>
      </c>
      <c r="O418" t="s">
        <v>3520</v>
      </c>
      <c r="P418" t="s">
        <v>3520</v>
      </c>
      <c r="R418" t="s">
        <v>3520</v>
      </c>
      <c r="S418" t="s">
        <v>11482</v>
      </c>
    </row>
    <row r="419" spans="1:19" x14ac:dyDescent="0.25">
      <c r="A419" s="15">
        <v>51059</v>
      </c>
      <c r="B419" t="s">
        <v>12745</v>
      </c>
      <c r="C419" t="s">
        <v>6459</v>
      </c>
      <c r="D419" s="246">
        <v>1149439</v>
      </c>
      <c r="E419">
        <v>678</v>
      </c>
      <c r="F419">
        <v>140</v>
      </c>
      <c r="G419" t="s">
        <v>3520</v>
      </c>
      <c r="H419" t="s">
        <v>12332</v>
      </c>
      <c r="I419" t="s">
        <v>12324</v>
      </c>
      <c r="J419" t="s">
        <v>12311</v>
      </c>
      <c r="M419" t="s">
        <v>3520</v>
      </c>
      <c r="N419" t="s">
        <v>3520</v>
      </c>
      <c r="O419" t="s">
        <v>3520</v>
      </c>
      <c r="P419" t="s">
        <v>3520</v>
      </c>
      <c r="R419" t="s">
        <v>3520</v>
      </c>
      <c r="S419" t="s">
        <v>11526</v>
      </c>
    </row>
    <row r="420" spans="1:19" x14ac:dyDescent="0.25">
      <c r="A420" s="15">
        <v>51107</v>
      </c>
      <c r="B420" t="s">
        <v>12746</v>
      </c>
      <c r="C420" t="s">
        <v>6459</v>
      </c>
      <c r="D420" s="246">
        <v>405312</v>
      </c>
      <c r="E420">
        <v>202</v>
      </c>
      <c r="F420">
        <v>24</v>
      </c>
      <c r="G420" t="s">
        <v>3520</v>
      </c>
      <c r="H420" t="s">
        <v>12332</v>
      </c>
      <c r="I420" t="s">
        <v>12324</v>
      </c>
      <c r="J420" t="s">
        <v>12311</v>
      </c>
      <c r="N420" t="s">
        <v>3520</v>
      </c>
      <c r="O420" t="s">
        <v>3520</v>
      </c>
      <c r="P420" t="s">
        <v>3520</v>
      </c>
      <c r="R420" t="s">
        <v>3520</v>
      </c>
      <c r="S420" t="s">
        <v>11574</v>
      </c>
    </row>
    <row r="421" spans="1:19" x14ac:dyDescent="0.25">
      <c r="A421" s="15">
        <v>51153</v>
      </c>
      <c r="B421" t="s">
        <v>12747</v>
      </c>
      <c r="C421" t="s">
        <v>6459</v>
      </c>
      <c r="D421" s="246">
        <v>466834</v>
      </c>
      <c r="E421">
        <v>285</v>
      </c>
      <c r="F421">
        <v>77</v>
      </c>
      <c r="G421" t="s">
        <v>3520</v>
      </c>
      <c r="H421" t="s">
        <v>12332</v>
      </c>
      <c r="I421" t="s">
        <v>12324</v>
      </c>
      <c r="J421" t="s">
        <v>12311</v>
      </c>
      <c r="M421" t="s">
        <v>3520</v>
      </c>
      <c r="N421" t="s">
        <v>3520</v>
      </c>
      <c r="O421" t="s">
        <v>3520</v>
      </c>
      <c r="P421" t="s">
        <v>3520</v>
      </c>
      <c r="R421" t="s">
        <v>3520</v>
      </c>
      <c r="S421" t="s">
        <v>11614</v>
      </c>
    </row>
    <row r="422" spans="1:19" x14ac:dyDescent="0.25">
      <c r="A422" s="15">
        <v>51177</v>
      </c>
      <c r="B422" t="s">
        <v>12748</v>
      </c>
      <c r="C422" t="s">
        <v>6459</v>
      </c>
      <c r="D422" s="246">
        <v>134683</v>
      </c>
      <c r="E422">
        <v>87</v>
      </c>
      <c r="F422">
        <v>9</v>
      </c>
      <c r="G422" t="s">
        <v>3520</v>
      </c>
      <c r="M422" t="s">
        <v>3520</v>
      </c>
      <c r="N422" t="s">
        <v>3520</v>
      </c>
      <c r="O422" t="s">
        <v>3520</v>
      </c>
      <c r="S422" t="s">
        <v>11638</v>
      </c>
    </row>
    <row r="423" spans="1:19" x14ac:dyDescent="0.25">
      <c r="A423" s="15">
        <v>51179</v>
      </c>
      <c r="B423" t="s">
        <v>12749</v>
      </c>
      <c r="C423" t="s">
        <v>6459</v>
      </c>
      <c r="D423" s="246">
        <v>150185</v>
      </c>
      <c r="E423">
        <v>79</v>
      </c>
      <c r="F423">
        <v>6</v>
      </c>
      <c r="G423" t="s">
        <v>3520</v>
      </c>
      <c r="M423" t="s">
        <v>3520</v>
      </c>
      <c r="N423" t="s">
        <v>3520</v>
      </c>
      <c r="O423" t="s">
        <v>3520</v>
      </c>
      <c r="S423" t="s">
        <v>11640</v>
      </c>
    </row>
    <row r="424" spans="1:19" x14ac:dyDescent="0.25">
      <c r="A424" s="15">
        <v>51510</v>
      </c>
      <c r="B424" t="s">
        <v>12750</v>
      </c>
      <c r="C424" t="s">
        <v>6459</v>
      </c>
      <c r="D424" s="246">
        <v>158309</v>
      </c>
      <c r="E424">
        <v>134</v>
      </c>
      <c r="F424">
        <v>43</v>
      </c>
      <c r="G424" t="s">
        <v>3520</v>
      </c>
      <c r="H424" t="s">
        <v>12332</v>
      </c>
      <c r="I424" t="s">
        <v>12324</v>
      </c>
      <c r="J424" t="s">
        <v>12311</v>
      </c>
      <c r="M424" t="s">
        <v>3520</v>
      </c>
      <c r="N424" t="s">
        <v>3520</v>
      </c>
      <c r="O424" t="s">
        <v>3520</v>
      </c>
      <c r="P424" t="s">
        <v>3520</v>
      </c>
      <c r="R424" t="s">
        <v>3520</v>
      </c>
      <c r="S424" t="s">
        <v>11660</v>
      </c>
    </row>
    <row r="425" spans="1:19" x14ac:dyDescent="0.25">
      <c r="A425" s="15">
        <v>51550</v>
      </c>
      <c r="B425" t="s">
        <v>12751</v>
      </c>
      <c r="C425" t="s">
        <v>6459</v>
      </c>
      <c r="D425" s="246">
        <v>242647</v>
      </c>
      <c r="E425">
        <v>144</v>
      </c>
      <c r="F425">
        <v>35</v>
      </c>
      <c r="G425" t="s">
        <v>3520</v>
      </c>
      <c r="M425" t="s">
        <v>3520</v>
      </c>
      <c r="N425" t="s">
        <v>3520</v>
      </c>
      <c r="O425" t="s">
        <v>3520</v>
      </c>
      <c r="S425" t="s">
        <v>11668</v>
      </c>
    </row>
    <row r="426" spans="1:19" x14ac:dyDescent="0.25">
      <c r="A426" s="15">
        <v>51600</v>
      </c>
      <c r="B426" t="s">
        <v>12752</v>
      </c>
      <c r="C426" t="s">
        <v>6459</v>
      </c>
      <c r="D426" s="246">
        <v>23312</v>
      </c>
      <c r="E426">
        <v>17</v>
      </c>
      <c r="F426">
        <v>4</v>
      </c>
      <c r="G426" t="s">
        <v>3520</v>
      </c>
      <c r="H426" t="s">
        <v>12332</v>
      </c>
      <c r="I426" t="s">
        <v>12324</v>
      </c>
      <c r="J426" t="s">
        <v>12311</v>
      </c>
      <c r="N426" t="s">
        <v>3520</v>
      </c>
      <c r="O426" t="s">
        <v>3520</v>
      </c>
      <c r="P426" t="s">
        <v>3520</v>
      </c>
      <c r="R426" t="s">
        <v>3520</v>
      </c>
      <c r="S426" t="s">
        <v>11678</v>
      </c>
    </row>
    <row r="427" spans="1:19" x14ac:dyDescent="0.25">
      <c r="A427" s="15">
        <v>51630</v>
      </c>
      <c r="B427" t="s">
        <v>12753</v>
      </c>
      <c r="C427" t="s">
        <v>6459</v>
      </c>
      <c r="D427" s="246">
        <v>29059</v>
      </c>
      <c r="E427">
        <v>20</v>
      </c>
      <c r="F427">
        <v>6</v>
      </c>
      <c r="G427" t="s">
        <v>3520</v>
      </c>
      <c r="M427" t="s">
        <v>3520</v>
      </c>
      <c r="N427" t="s">
        <v>3520</v>
      </c>
      <c r="O427" t="s">
        <v>3520</v>
      </c>
      <c r="S427" t="s">
        <v>11684</v>
      </c>
    </row>
    <row r="428" spans="1:19" x14ac:dyDescent="0.25">
      <c r="A428" s="15">
        <v>51683</v>
      </c>
      <c r="B428" t="s">
        <v>12754</v>
      </c>
      <c r="C428" t="s">
        <v>6459</v>
      </c>
      <c r="D428" s="246">
        <v>41038</v>
      </c>
      <c r="E428">
        <v>26</v>
      </c>
      <c r="F428">
        <v>11</v>
      </c>
      <c r="G428" t="s">
        <v>3520</v>
      </c>
      <c r="H428" t="s">
        <v>12332</v>
      </c>
      <c r="I428" t="s">
        <v>12324</v>
      </c>
      <c r="J428" t="s">
        <v>12311</v>
      </c>
      <c r="N428" t="s">
        <v>3520</v>
      </c>
      <c r="O428" t="s">
        <v>3520</v>
      </c>
      <c r="P428" t="s">
        <v>3520</v>
      </c>
      <c r="R428" t="s">
        <v>3520</v>
      </c>
      <c r="S428" t="s">
        <v>11698</v>
      </c>
    </row>
    <row r="429" spans="1:19" x14ac:dyDescent="0.25">
      <c r="A429" s="15">
        <v>51685</v>
      </c>
      <c r="B429" t="s">
        <v>12755</v>
      </c>
      <c r="C429" t="s">
        <v>6459</v>
      </c>
      <c r="D429" s="246">
        <v>17548</v>
      </c>
      <c r="E429">
        <v>9</v>
      </c>
      <c r="F429">
        <v>4</v>
      </c>
      <c r="G429" t="s">
        <v>3520</v>
      </c>
      <c r="H429" t="s">
        <v>12332</v>
      </c>
      <c r="I429" t="s">
        <v>12324</v>
      </c>
      <c r="J429" t="s">
        <v>12311</v>
      </c>
      <c r="N429" t="s">
        <v>3520</v>
      </c>
      <c r="O429" t="s">
        <v>3520</v>
      </c>
      <c r="P429" t="s">
        <v>3520</v>
      </c>
      <c r="R429" t="s">
        <v>3520</v>
      </c>
      <c r="S429" t="s">
        <v>11700</v>
      </c>
    </row>
    <row r="430" spans="1:19" x14ac:dyDescent="0.25">
      <c r="A430" s="15">
        <v>51710</v>
      </c>
      <c r="B430" t="s">
        <v>12756</v>
      </c>
      <c r="C430" t="s">
        <v>6459</v>
      </c>
      <c r="D430" s="246">
        <v>244300</v>
      </c>
      <c r="E430">
        <v>203</v>
      </c>
      <c r="F430">
        <v>121</v>
      </c>
      <c r="G430" t="s">
        <v>3520</v>
      </c>
      <c r="M430" t="s">
        <v>3520</v>
      </c>
      <c r="N430" t="s">
        <v>3520</v>
      </c>
      <c r="O430" t="s">
        <v>3520</v>
      </c>
      <c r="S430" t="s">
        <v>11706</v>
      </c>
    </row>
    <row r="431" spans="1:19" x14ac:dyDescent="0.25">
      <c r="A431" s="15">
        <v>51760</v>
      </c>
      <c r="B431" t="s">
        <v>12757</v>
      </c>
      <c r="C431" t="s">
        <v>6459</v>
      </c>
      <c r="D431" s="246">
        <v>229233</v>
      </c>
      <c r="E431">
        <v>190</v>
      </c>
      <c r="F431">
        <v>157</v>
      </c>
      <c r="G431" t="s">
        <v>3520</v>
      </c>
      <c r="M431" t="s">
        <v>3520</v>
      </c>
      <c r="N431" t="s">
        <v>3520</v>
      </c>
      <c r="O431" t="s">
        <v>3520</v>
      </c>
      <c r="S431" t="s">
        <v>11718</v>
      </c>
    </row>
    <row r="432" spans="1:19" x14ac:dyDescent="0.25">
      <c r="A432" s="15">
        <v>53011</v>
      </c>
      <c r="B432" t="s">
        <v>12758</v>
      </c>
      <c r="C432" t="s">
        <v>5937</v>
      </c>
      <c r="D432" s="246">
        <v>481950</v>
      </c>
      <c r="E432">
        <v>313</v>
      </c>
      <c r="F432">
        <v>68</v>
      </c>
      <c r="G432" t="s">
        <v>3520</v>
      </c>
      <c r="M432" t="s">
        <v>3520</v>
      </c>
      <c r="N432" t="s">
        <v>3520</v>
      </c>
      <c r="O432" t="s">
        <v>3520</v>
      </c>
      <c r="S432" t="s">
        <v>11746</v>
      </c>
    </row>
    <row r="433" spans="1:19" x14ac:dyDescent="0.25">
      <c r="A433" s="15">
        <v>53015</v>
      </c>
      <c r="B433" t="s">
        <v>12759</v>
      </c>
      <c r="C433" t="s">
        <v>5937</v>
      </c>
      <c r="D433" s="246">
        <v>108399</v>
      </c>
      <c r="E433">
        <v>92</v>
      </c>
      <c r="F433">
        <v>48</v>
      </c>
      <c r="G433" t="s">
        <v>3520</v>
      </c>
      <c r="M433" t="s">
        <v>3520</v>
      </c>
      <c r="N433" t="s">
        <v>3520</v>
      </c>
      <c r="O433" t="s">
        <v>3520</v>
      </c>
      <c r="S433" t="s">
        <v>11750</v>
      </c>
    </row>
    <row r="434" spans="1:19" x14ac:dyDescent="0.25">
      <c r="A434" s="15">
        <v>53021</v>
      </c>
      <c r="B434" t="s">
        <v>12760</v>
      </c>
      <c r="C434" t="s">
        <v>5937</v>
      </c>
      <c r="D434" s="246">
        <v>93681</v>
      </c>
      <c r="E434">
        <v>56</v>
      </c>
      <c r="F434">
        <v>37</v>
      </c>
      <c r="G434" t="s">
        <v>3520</v>
      </c>
      <c r="M434" t="s">
        <v>3520</v>
      </c>
      <c r="N434" t="s">
        <v>3520</v>
      </c>
      <c r="O434" t="s">
        <v>3520</v>
      </c>
      <c r="S434" t="s">
        <v>11756</v>
      </c>
    </row>
    <row r="435" spans="1:19" x14ac:dyDescent="0.25">
      <c r="A435" s="15">
        <v>53033</v>
      </c>
      <c r="B435" t="s">
        <v>12761</v>
      </c>
      <c r="C435" t="s">
        <v>5937</v>
      </c>
      <c r="D435" s="246">
        <v>2225064</v>
      </c>
      <c r="E435">
        <v>1545</v>
      </c>
      <c r="F435">
        <v>536</v>
      </c>
      <c r="G435" t="s">
        <v>3520</v>
      </c>
      <c r="M435" t="s">
        <v>3520</v>
      </c>
      <c r="N435" t="s">
        <v>3520</v>
      </c>
      <c r="O435" t="s">
        <v>3520</v>
      </c>
      <c r="S435" t="s">
        <v>11768</v>
      </c>
    </row>
    <row r="436" spans="1:19" x14ac:dyDescent="0.25">
      <c r="A436" s="15">
        <v>53035</v>
      </c>
      <c r="B436" t="s">
        <v>12762</v>
      </c>
      <c r="C436" t="s">
        <v>5937</v>
      </c>
      <c r="D436" s="246">
        <v>268945</v>
      </c>
      <c r="E436">
        <v>190</v>
      </c>
      <c r="F436">
        <v>39</v>
      </c>
      <c r="G436" t="s">
        <v>3520</v>
      </c>
      <c r="M436" t="s">
        <v>3520</v>
      </c>
      <c r="N436" t="s">
        <v>3520</v>
      </c>
      <c r="O436" t="s">
        <v>3520</v>
      </c>
      <c r="S436" t="s">
        <v>11770</v>
      </c>
    </row>
    <row r="437" spans="1:19" x14ac:dyDescent="0.25">
      <c r="A437" s="15">
        <v>53053</v>
      </c>
      <c r="B437" t="s">
        <v>12763</v>
      </c>
      <c r="C437" t="s">
        <v>5937</v>
      </c>
      <c r="D437" s="246">
        <v>891862</v>
      </c>
      <c r="E437">
        <v>618</v>
      </c>
      <c r="F437">
        <v>210</v>
      </c>
      <c r="G437" t="s">
        <v>3520</v>
      </c>
      <c r="K437" t="s">
        <v>12311</v>
      </c>
      <c r="M437" t="s">
        <v>3520</v>
      </c>
      <c r="N437" t="s">
        <v>3520</v>
      </c>
      <c r="O437" t="s">
        <v>3520</v>
      </c>
      <c r="R437" t="s">
        <v>3520</v>
      </c>
      <c r="S437" t="s">
        <v>11788</v>
      </c>
    </row>
    <row r="438" spans="1:19" x14ac:dyDescent="0.25">
      <c r="A438" s="15">
        <v>53061</v>
      </c>
      <c r="B438" t="s">
        <v>12764</v>
      </c>
      <c r="C438" t="s">
        <v>5937</v>
      </c>
      <c r="D438" s="246">
        <v>811572</v>
      </c>
      <c r="E438">
        <v>575</v>
      </c>
      <c r="F438">
        <v>124</v>
      </c>
      <c r="G438" t="s">
        <v>3520</v>
      </c>
      <c r="M438" t="s">
        <v>3520</v>
      </c>
      <c r="N438" t="s">
        <v>3520</v>
      </c>
      <c r="O438" t="s">
        <v>3520</v>
      </c>
      <c r="S438" t="s">
        <v>11796</v>
      </c>
    </row>
    <row r="439" spans="1:19" x14ac:dyDescent="0.25">
      <c r="A439" s="15">
        <v>53063</v>
      </c>
      <c r="B439" t="s">
        <v>12765</v>
      </c>
      <c r="C439" t="s">
        <v>5937</v>
      </c>
      <c r="D439" s="246">
        <v>513402</v>
      </c>
      <c r="E439">
        <v>371</v>
      </c>
      <c r="F439">
        <v>160</v>
      </c>
      <c r="G439" t="s">
        <v>3520</v>
      </c>
      <c r="M439" t="s">
        <v>3520</v>
      </c>
      <c r="N439" t="s">
        <v>3520</v>
      </c>
      <c r="O439" t="s">
        <v>3520</v>
      </c>
      <c r="S439" t="s">
        <v>11798</v>
      </c>
    </row>
    <row r="440" spans="1:19" x14ac:dyDescent="0.25">
      <c r="A440" s="15">
        <v>53067</v>
      </c>
      <c r="B440" t="s">
        <v>12766</v>
      </c>
      <c r="C440" t="s">
        <v>5937</v>
      </c>
      <c r="D440" s="246">
        <v>284698</v>
      </c>
      <c r="E440">
        <v>182</v>
      </c>
      <c r="F440">
        <v>42</v>
      </c>
      <c r="G440" t="s">
        <v>3520</v>
      </c>
      <c r="M440" t="s">
        <v>3520</v>
      </c>
      <c r="N440" t="s">
        <v>3520</v>
      </c>
      <c r="O440" t="s">
        <v>3520</v>
      </c>
      <c r="S440" t="s">
        <v>11802</v>
      </c>
    </row>
    <row r="441" spans="1:19" x14ac:dyDescent="0.25">
      <c r="A441" s="15">
        <v>53073</v>
      </c>
      <c r="B441" t="s">
        <v>12767</v>
      </c>
      <c r="C441" t="s">
        <v>5937</v>
      </c>
      <c r="D441" s="246">
        <v>224538</v>
      </c>
      <c r="E441">
        <v>129</v>
      </c>
      <c r="F441">
        <v>39</v>
      </c>
      <c r="G441" t="s">
        <v>3520</v>
      </c>
      <c r="M441" t="s">
        <v>3520</v>
      </c>
      <c r="N441" t="s">
        <v>3520</v>
      </c>
      <c r="O441" t="s">
        <v>3520</v>
      </c>
      <c r="S441" t="s">
        <v>11808</v>
      </c>
    </row>
    <row r="442" spans="1:19" x14ac:dyDescent="0.25">
      <c r="A442" s="15">
        <v>54003</v>
      </c>
      <c r="B442" t="s">
        <v>12768</v>
      </c>
      <c r="C442" t="s">
        <v>6459</v>
      </c>
      <c r="D442" s="246">
        <v>117615</v>
      </c>
      <c r="E442">
        <v>77</v>
      </c>
      <c r="F442">
        <v>22</v>
      </c>
      <c r="G442" t="s">
        <v>3520</v>
      </c>
      <c r="J442" t="s">
        <v>12311</v>
      </c>
      <c r="N442" t="s">
        <v>3520</v>
      </c>
      <c r="O442" t="s">
        <v>3520</v>
      </c>
      <c r="R442" t="s">
        <v>3520</v>
      </c>
      <c r="S442" t="s">
        <v>11816</v>
      </c>
    </row>
    <row r="443" spans="1:19" x14ac:dyDescent="0.25">
      <c r="A443" s="15">
        <v>54009</v>
      </c>
      <c r="B443" t="s">
        <v>12769</v>
      </c>
      <c r="C443" t="s">
        <v>6459</v>
      </c>
      <c r="D443" s="246">
        <v>22162</v>
      </c>
      <c r="E443">
        <v>20</v>
      </c>
      <c r="F443">
        <v>8</v>
      </c>
      <c r="G443" t="s">
        <v>3520</v>
      </c>
      <c r="J443" t="s">
        <v>12313</v>
      </c>
      <c r="K443" t="s">
        <v>12313</v>
      </c>
      <c r="N443" t="s">
        <v>3520</v>
      </c>
      <c r="O443" t="s">
        <v>3520</v>
      </c>
      <c r="R443" t="s">
        <v>3520</v>
      </c>
      <c r="S443" t="s">
        <v>11822</v>
      </c>
    </row>
    <row r="444" spans="1:19" x14ac:dyDescent="0.25">
      <c r="A444" s="15">
        <v>54011</v>
      </c>
      <c r="B444" t="s">
        <v>12770</v>
      </c>
      <c r="C444" t="s">
        <v>6459</v>
      </c>
      <c r="D444" s="246">
        <v>93328</v>
      </c>
      <c r="E444">
        <v>89</v>
      </c>
      <c r="F444">
        <v>64</v>
      </c>
      <c r="G444" t="s">
        <v>3520</v>
      </c>
      <c r="J444" t="s">
        <v>12313</v>
      </c>
      <c r="N444" t="s">
        <v>3520</v>
      </c>
      <c r="O444" t="s">
        <v>3520</v>
      </c>
      <c r="R444" t="s">
        <v>3520</v>
      </c>
      <c r="S444" t="s">
        <v>11824</v>
      </c>
    </row>
    <row r="445" spans="1:19" x14ac:dyDescent="0.25">
      <c r="A445" s="15">
        <v>54029</v>
      </c>
      <c r="B445" t="s">
        <v>12771</v>
      </c>
      <c r="C445" t="s">
        <v>6459</v>
      </c>
      <c r="D445" s="246">
        <v>29118</v>
      </c>
      <c r="E445">
        <v>27</v>
      </c>
      <c r="F445">
        <v>14</v>
      </c>
      <c r="G445" t="s">
        <v>3520</v>
      </c>
      <c r="J445" t="s">
        <v>12313</v>
      </c>
      <c r="K445" t="s">
        <v>12313</v>
      </c>
      <c r="N445" t="s">
        <v>3520</v>
      </c>
      <c r="O445" t="s">
        <v>3520</v>
      </c>
      <c r="R445" t="s">
        <v>3520</v>
      </c>
      <c r="S445" t="s">
        <v>11842</v>
      </c>
    </row>
    <row r="446" spans="1:19" x14ac:dyDescent="0.25">
      <c r="A446" s="15">
        <v>54039</v>
      </c>
      <c r="B446" t="s">
        <v>12772</v>
      </c>
      <c r="C446" t="s">
        <v>6459</v>
      </c>
      <c r="D446" s="246">
        <v>181014</v>
      </c>
      <c r="E446">
        <v>173</v>
      </c>
      <c r="F446">
        <v>133</v>
      </c>
      <c r="G446" t="s">
        <v>3520</v>
      </c>
      <c r="J446" t="s">
        <v>12313</v>
      </c>
      <c r="K446" t="s">
        <v>12313</v>
      </c>
      <c r="N446" t="s">
        <v>3520</v>
      </c>
      <c r="O446" t="s">
        <v>3520</v>
      </c>
      <c r="R446" t="s">
        <v>3520</v>
      </c>
      <c r="S446" t="s">
        <v>11852</v>
      </c>
    </row>
    <row r="447" spans="1:19" x14ac:dyDescent="0.25">
      <c r="A447" s="15">
        <v>54051</v>
      </c>
      <c r="B447" t="s">
        <v>12773</v>
      </c>
      <c r="C447" t="s">
        <v>6459</v>
      </c>
      <c r="D447" s="246">
        <v>30900</v>
      </c>
      <c r="E447">
        <v>32</v>
      </c>
      <c r="F447">
        <v>18</v>
      </c>
      <c r="G447" t="s">
        <v>3520</v>
      </c>
      <c r="J447" t="s">
        <v>12313</v>
      </c>
      <c r="N447" t="s">
        <v>3520</v>
      </c>
      <c r="O447" t="s">
        <v>3520</v>
      </c>
      <c r="R447" t="s">
        <v>3520</v>
      </c>
      <c r="S447" t="s">
        <v>11864</v>
      </c>
    </row>
    <row r="448" spans="1:19" x14ac:dyDescent="0.25">
      <c r="A448" s="15">
        <v>54053</v>
      </c>
      <c r="B448" t="s">
        <v>12774</v>
      </c>
      <c r="C448" t="s">
        <v>6459</v>
      </c>
      <c r="D448" s="246">
        <v>26700</v>
      </c>
      <c r="E448">
        <v>22</v>
      </c>
      <c r="F448">
        <v>22</v>
      </c>
      <c r="G448" t="s">
        <v>3520</v>
      </c>
      <c r="J448" t="s">
        <v>12313</v>
      </c>
      <c r="N448" t="s">
        <v>3520</v>
      </c>
      <c r="O448" t="s">
        <v>3520</v>
      </c>
      <c r="R448" t="s">
        <v>3520</v>
      </c>
      <c r="S448" t="s">
        <v>11866</v>
      </c>
    </row>
    <row r="449" spans="1:19" x14ac:dyDescent="0.25">
      <c r="A449" s="15">
        <v>54069</v>
      </c>
      <c r="B449" t="s">
        <v>12775</v>
      </c>
      <c r="C449" t="s">
        <v>6459</v>
      </c>
      <c r="D449" s="246">
        <v>41875</v>
      </c>
      <c r="E449">
        <v>51</v>
      </c>
      <c r="F449">
        <v>22</v>
      </c>
      <c r="G449" t="s">
        <v>3520</v>
      </c>
      <c r="J449" t="s">
        <v>12313</v>
      </c>
      <c r="N449" t="s">
        <v>3520</v>
      </c>
      <c r="O449" t="s">
        <v>3520</v>
      </c>
      <c r="R449" t="s">
        <v>3520</v>
      </c>
      <c r="S449" t="s">
        <v>11882</v>
      </c>
    </row>
    <row r="450" spans="1:19" x14ac:dyDescent="0.25">
      <c r="A450" s="15">
        <v>54073</v>
      </c>
      <c r="B450" t="s">
        <v>12776</v>
      </c>
      <c r="C450" t="s">
        <v>6459</v>
      </c>
      <c r="D450" s="246">
        <v>7457</v>
      </c>
      <c r="E450">
        <v>7</v>
      </c>
      <c r="F450">
        <v>1</v>
      </c>
      <c r="G450" t="s">
        <v>3520</v>
      </c>
      <c r="J450" t="s">
        <v>12313</v>
      </c>
      <c r="N450" t="s">
        <v>3520</v>
      </c>
      <c r="O450" t="s">
        <v>3520</v>
      </c>
      <c r="R450" t="s">
        <v>3520</v>
      </c>
      <c r="S450" t="s">
        <v>11886</v>
      </c>
    </row>
    <row r="451" spans="1:19" x14ac:dyDescent="0.25">
      <c r="A451" s="15">
        <v>54079</v>
      </c>
      <c r="B451" t="s">
        <v>12777</v>
      </c>
      <c r="C451" t="s">
        <v>6459</v>
      </c>
      <c r="D451" s="246">
        <v>56604</v>
      </c>
      <c r="E451">
        <v>40</v>
      </c>
      <c r="F451">
        <v>18</v>
      </c>
      <c r="G451" t="s">
        <v>3520</v>
      </c>
      <c r="J451" t="s">
        <v>12313</v>
      </c>
      <c r="K451" t="s">
        <v>12313</v>
      </c>
      <c r="N451" t="s">
        <v>3520</v>
      </c>
      <c r="O451" t="s">
        <v>3520</v>
      </c>
      <c r="R451" t="s">
        <v>3520</v>
      </c>
      <c r="S451" t="s">
        <v>11892</v>
      </c>
    </row>
    <row r="452" spans="1:19" x14ac:dyDescent="0.25">
      <c r="A452" s="15">
        <v>54099</v>
      </c>
      <c r="B452" t="s">
        <v>12778</v>
      </c>
      <c r="C452" t="s">
        <v>6459</v>
      </c>
      <c r="D452" s="246">
        <v>39952</v>
      </c>
      <c r="E452">
        <v>38</v>
      </c>
      <c r="F452">
        <v>30</v>
      </c>
      <c r="G452" t="s">
        <v>3520</v>
      </c>
      <c r="J452" t="s">
        <v>12313</v>
      </c>
      <c r="N452" t="s">
        <v>3520</v>
      </c>
      <c r="O452" t="s">
        <v>3520</v>
      </c>
      <c r="R452" t="s">
        <v>3520</v>
      </c>
      <c r="S452" t="s">
        <v>11912</v>
      </c>
    </row>
    <row r="453" spans="1:19" x14ac:dyDescent="0.25">
      <c r="A453" s="15">
        <v>54107</v>
      </c>
      <c r="B453" t="s">
        <v>12779</v>
      </c>
      <c r="C453" t="s">
        <v>6459</v>
      </c>
      <c r="D453" s="246">
        <v>84387</v>
      </c>
      <c r="E453">
        <v>72</v>
      </c>
      <c r="F453">
        <v>43</v>
      </c>
      <c r="G453" t="s">
        <v>3520</v>
      </c>
      <c r="J453" t="s">
        <v>12313</v>
      </c>
      <c r="N453" t="s">
        <v>3520</v>
      </c>
      <c r="O453" t="s">
        <v>3520</v>
      </c>
      <c r="R453" t="s">
        <v>3520</v>
      </c>
      <c r="S453" t="s">
        <v>11920</v>
      </c>
    </row>
    <row r="454" spans="1:19" x14ac:dyDescent="0.25">
      <c r="A454" s="15">
        <v>55031</v>
      </c>
      <c r="B454" t="s">
        <v>12780</v>
      </c>
      <c r="C454" t="s">
        <v>7018</v>
      </c>
      <c r="D454" s="246">
        <v>43497</v>
      </c>
      <c r="E454">
        <v>43</v>
      </c>
      <c r="F454">
        <v>14</v>
      </c>
      <c r="G454" t="s">
        <v>3520</v>
      </c>
      <c r="M454" t="s">
        <v>3520</v>
      </c>
      <c r="N454" t="s">
        <v>3520</v>
      </c>
      <c r="O454" t="s">
        <v>3520</v>
      </c>
      <c r="S454" t="s">
        <v>11954</v>
      </c>
    </row>
    <row r="455" spans="1:19" x14ac:dyDescent="0.25">
      <c r="A455" s="15">
        <v>55059</v>
      </c>
      <c r="B455" t="s">
        <v>12781</v>
      </c>
      <c r="C455" t="s">
        <v>7018</v>
      </c>
      <c r="D455" s="246">
        <v>168998</v>
      </c>
      <c r="E455">
        <v>139</v>
      </c>
      <c r="F455">
        <v>53</v>
      </c>
      <c r="G455" t="s">
        <v>3520</v>
      </c>
      <c r="H455" t="s">
        <v>12459</v>
      </c>
      <c r="I455" t="s">
        <v>12324</v>
      </c>
      <c r="N455" t="s">
        <v>3520</v>
      </c>
      <c r="O455" t="s">
        <v>3520</v>
      </c>
      <c r="P455" t="s">
        <v>3520</v>
      </c>
      <c r="R455" t="s">
        <v>3520</v>
      </c>
      <c r="S455" t="s">
        <v>11982</v>
      </c>
    </row>
    <row r="456" spans="1:19" x14ac:dyDescent="0.25">
      <c r="A456" s="15">
        <v>55071</v>
      </c>
      <c r="B456" t="s">
        <v>12782</v>
      </c>
      <c r="C456" t="s">
        <v>7018</v>
      </c>
      <c r="D456" s="246">
        <v>78977</v>
      </c>
      <c r="E456">
        <v>75</v>
      </c>
      <c r="F456">
        <v>28</v>
      </c>
      <c r="G456" t="s">
        <v>3520</v>
      </c>
      <c r="I456" t="s">
        <v>12332</v>
      </c>
      <c r="N456" t="s">
        <v>3520</v>
      </c>
      <c r="O456" t="s">
        <v>3520</v>
      </c>
      <c r="R456" t="s">
        <v>3520</v>
      </c>
      <c r="S456" t="s">
        <v>11994</v>
      </c>
    </row>
    <row r="457" spans="1:19" x14ac:dyDescent="0.25">
      <c r="A457" s="15">
        <v>55079</v>
      </c>
      <c r="B457" t="s">
        <v>12783</v>
      </c>
      <c r="C457" t="s">
        <v>7018</v>
      </c>
      <c r="D457" s="246">
        <v>949180</v>
      </c>
      <c r="E457">
        <v>861</v>
      </c>
      <c r="F457">
        <v>524</v>
      </c>
      <c r="G457" t="s">
        <v>3520</v>
      </c>
      <c r="I457" t="s">
        <v>12324</v>
      </c>
      <c r="K457" t="s">
        <v>12313</v>
      </c>
      <c r="M457" t="s">
        <v>3520</v>
      </c>
      <c r="N457" t="s">
        <v>3520</v>
      </c>
      <c r="O457" t="s">
        <v>3520</v>
      </c>
      <c r="P457" t="s">
        <v>3520</v>
      </c>
      <c r="R457" t="s">
        <v>3520</v>
      </c>
      <c r="S457" t="s">
        <v>12004</v>
      </c>
    </row>
    <row r="458" spans="1:19" x14ac:dyDescent="0.25">
      <c r="A458" s="15">
        <v>55101</v>
      </c>
      <c r="B458" t="s">
        <v>12784</v>
      </c>
      <c r="C458" t="s">
        <v>7018</v>
      </c>
      <c r="D458" s="246">
        <v>195859</v>
      </c>
      <c r="E458">
        <v>170</v>
      </c>
      <c r="F458">
        <v>64</v>
      </c>
      <c r="G458" t="s">
        <v>3520</v>
      </c>
      <c r="I458" t="s">
        <v>12324</v>
      </c>
      <c r="K458" t="s">
        <v>12313</v>
      </c>
      <c r="N458" t="s">
        <v>3520</v>
      </c>
      <c r="O458" t="s">
        <v>3520</v>
      </c>
      <c r="P458" t="s">
        <v>3520</v>
      </c>
      <c r="R458" t="s">
        <v>3520</v>
      </c>
      <c r="S458" t="s">
        <v>12026</v>
      </c>
    </row>
    <row r="459" spans="1:19" x14ac:dyDescent="0.25">
      <c r="A459" s="15">
        <v>55117</v>
      </c>
      <c r="B459" t="s">
        <v>12785</v>
      </c>
      <c r="C459" t="s">
        <v>7018</v>
      </c>
      <c r="D459" s="246">
        <v>115152</v>
      </c>
      <c r="E459">
        <v>69</v>
      </c>
      <c r="F459">
        <v>15</v>
      </c>
      <c r="G459" t="s">
        <v>3520</v>
      </c>
      <c r="H459" t="s">
        <v>12311</v>
      </c>
      <c r="I459" t="s">
        <v>12324</v>
      </c>
      <c r="N459" t="s">
        <v>3520</v>
      </c>
      <c r="O459" t="s">
        <v>3520</v>
      </c>
      <c r="P459" t="s">
        <v>3520</v>
      </c>
      <c r="R459" t="s">
        <v>3520</v>
      </c>
      <c r="S459" t="s">
        <v>12042</v>
      </c>
    </row>
    <row r="460" spans="1:19" x14ac:dyDescent="0.25">
      <c r="A460" s="15">
        <v>55131</v>
      </c>
      <c r="B460" t="s">
        <v>12786</v>
      </c>
      <c r="C460" t="s">
        <v>7018</v>
      </c>
      <c r="D460" s="246">
        <v>135529</v>
      </c>
      <c r="E460">
        <v>91</v>
      </c>
      <c r="F460">
        <v>1</v>
      </c>
      <c r="G460" t="s">
        <v>3520</v>
      </c>
      <c r="I460" t="s">
        <v>12324</v>
      </c>
      <c r="N460" t="s">
        <v>3520</v>
      </c>
      <c r="O460" t="s">
        <v>3520</v>
      </c>
      <c r="P460" t="s">
        <v>3520</v>
      </c>
      <c r="S460" t="s">
        <v>12056</v>
      </c>
    </row>
    <row r="461" spans="1:19" x14ac:dyDescent="0.25">
      <c r="A461" s="15">
        <v>55133</v>
      </c>
      <c r="B461" t="s">
        <v>12787</v>
      </c>
      <c r="C461" t="s">
        <v>7018</v>
      </c>
      <c r="D461" s="246">
        <v>402637</v>
      </c>
      <c r="E461">
        <v>305</v>
      </c>
      <c r="F461">
        <v>24</v>
      </c>
      <c r="G461" t="s">
        <v>3520</v>
      </c>
      <c r="I461" t="s">
        <v>12324</v>
      </c>
      <c r="K461" t="s">
        <v>12313</v>
      </c>
      <c r="N461" t="s">
        <v>3520</v>
      </c>
      <c r="O461" t="s">
        <v>3520</v>
      </c>
      <c r="P461" t="s">
        <v>3520</v>
      </c>
      <c r="R461" t="s">
        <v>3520</v>
      </c>
      <c r="S461" t="s">
        <v>12058</v>
      </c>
    </row>
    <row r="462" spans="1:19" x14ac:dyDescent="0.25">
      <c r="A462" s="15">
        <v>56023</v>
      </c>
      <c r="B462" t="s">
        <v>12788</v>
      </c>
      <c r="C462" t="s">
        <v>6296</v>
      </c>
      <c r="D462" s="246">
        <v>19640</v>
      </c>
      <c r="E462">
        <v>15</v>
      </c>
      <c r="F462">
        <v>2</v>
      </c>
      <c r="G462" t="s">
        <v>3520</v>
      </c>
      <c r="H462" t="s">
        <v>12330</v>
      </c>
      <c r="N462" t="s">
        <v>3520</v>
      </c>
      <c r="O462" t="s">
        <v>3520</v>
      </c>
      <c r="P462" t="s">
        <v>3520</v>
      </c>
      <c r="S462" t="s">
        <v>12090</v>
      </c>
    </row>
    <row r="463" spans="1:19" x14ac:dyDescent="0.25">
      <c r="A463" s="15">
        <v>56037</v>
      </c>
      <c r="B463" t="s">
        <v>12789</v>
      </c>
      <c r="C463" t="s">
        <v>6296</v>
      </c>
      <c r="D463" s="246">
        <v>43352</v>
      </c>
      <c r="E463">
        <v>34</v>
      </c>
      <c r="F463">
        <v>24</v>
      </c>
      <c r="G463" t="s">
        <v>3520</v>
      </c>
      <c r="H463" t="s">
        <v>12330</v>
      </c>
      <c r="N463" t="s">
        <v>3520</v>
      </c>
      <c r="O463" t="s">
        <v>3520</v>
      </c>
      <c r="P463" t="s">
        <v>3520</v>
      </c>
      <c r="S463" t="s">
        <v>12104</v>
      </c>
    </row>
    <row r="464" spans="1:19" x14ac:dyDescent="0.25">
      <c r="A464" s="15">
        <v>72033</v>
      </c>
      <c r="B464" t="s">
        <v>12790</v>
      </c>
      <c r="C464" t="s">
        <v>9378</v>
      </c>
      <c r="D464" s="246">
        <v>23698</v>
      </c>
      <c r="E464">
        <v>28</v>
      </c>
      <c r="F464">
        <v>21</v>
      </c>
      <c r="G464" t="s">
        <v>3520</v>
      </c>
      <c r="M464" t="s">
        <v>3520</v>
      </c>
      <c r="N464" t="s">
        <v>3520</v>
      </c>
      <c r="O464" t="s">
        <v>3520</v>
      </c>
      <c r="S464" t="s">
        <v>12166</v>
      </c>
    </row>
    <row r="465" spans="1:19" x14ac:dyDescent="0.25">
      <c r="A465" s="15">
        <v>72127</v>
      </c>
      <c r="B465" t="s">
        <v>12791</v>
      </c>
      <c r="C465" t="s">
        <v>9378</v>
      </c>
      <c r="D465" s="246">
        <v>326953</v>
      </c>
      <c r="E465">
        <v>363</v>
      </c>
      <c r="F465">
        <v>330</v>
      </c>
      <c r="G465" t="s">
        <v>3520</v>
      </c>
      <c r="M465" t="s">
        <v>3520</v>
      </c>
      <c r="N465" t="s">
        <v>3520</v>
      </c>
      <c r="O465" t="s">
        <v>3520</v>
      </c>
      <c r="S465" t="s">
        <v>12262</v>
      </c>
    </row>
  </sheetData>
  <sheetProtection sheet="1" objects="1" scenarios="1"/>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07A42-5B41-443F-98E8-287B728BEFAD}">
  <sheetPr>
    <tabColor theme="1" tint="0.499984740745262"/>
  </sheetPr>
  <dimension ref="A1:K51"/>
  <sheetViews>
    <sheetView workbookViewId="0">
      <selection activeCell="B11" sqref="B11"/>
    </sheetView>
  </sheetViews>
  <sheetFormatPr defaultRowHeight="15" x14ac:dyDescent="0.25"/>
  <cols>
    <col min="1" max="1" width="36.5703125" customWidth="1"/>
    <col min="2" max="2" width="24.140625" customWidth="1"/>
    <col min="3" max="3" width="10.28515625" customWidth="1"/>
    <col min="4" max="4" width="18" customWidth="1"/>
    <col min="5" max="5" width="19.7109375" customWidth="1"/>
    <col min="6" max="6" width="23.28515625" customWidth="1"/>
    <col min="7" max="7" width="19.85546875" customWidth="1"/>
    <col min="8" max="8" width="20.5703125" customWidth="1"/>
    <col min="9" max="9" width="19.28515625" customWidth="1"/>
    <col min="10" max="10" width="19.140625" customWidth="1"/>
    <col min="11" max="11" width="18.28515625" customWidth="1"/>
  </cols>
  <sheetData>
    <row r="1" spans="1:10" ht="15.75" thickBot="1" x14ac:dyDescent="0.3"/>
    <row r="2" spans="1:10" x14ac:dyDescent="0.25">
      <c r="A2" s="568" t="s">
        <v>12792</v>
      </c>
      <c r="B2" s="1470">
        <f>'2. Recipient &amp; Project Details'!A11</f>
        <v>0</v>
      </c>
      <c r="C2" s="1470"/>
      <c r="D2" s="1470"/>
    </row>
    <row r="3" spans="1:10" x14ac:dyDescent="0.25">
      <c r="A3" s="569" t="s">
        <v>12793</v>
      </c>
      <c r="B3" s="1470">
        <v>2025</v>
      </c>
      <c r="C3" s="1470"/>
      <c r="D3" s="1470"/>
    </row>
    <row r="4" spans="1:10" x14ac:dyDescent="0.25">
      <c r="A4" s="569" t="s">
        <v>12794</v>
      </c>
      <c r="B4" s="1470">
        <f>'2. Recipient &amp; Project Details'!M11</f>
        <v>0</v>
      </c>
      <c r="C4" s="1470"/>
      <c r="D4" s="1470"/>
    </row>
    <row r="5" spans="1:10" x14ac:dyDescent="0.25">
      <c r="A5" s="569" t="s">
        <v>12795</v>
      </c>
      <c r="B5" s="1470" t="s">
        <v>12796</v>
      </c>
      <c r="C5" s="1470"/>
      <c r="D5" s="1470"/>
    </row>
    <row r="6" spans="1:10" ht="15.75" thickBot="1" x14ac:dyDescent="0.3">
      <c r="A6" s="571" t="s">
        <v>78</v>
      </c>
      <c r="B6" s="1470">
        <f>'2. Recipient &amp; Project Details'!N11</f>
        <v>0</v>
      </c>
      <c r="C6" s="1470"/>
      <c r="D6" s="1470"/>
      <c r="H6" s="197"/>
    </row>
    <row r="7" spans="1:10" x14ac:dyDescent="0.25">
      <c r="A7" s="570" t="s">
        <v>3481</v>
      </c>
      <c r="B7" s="1280" t="s">
        <v>12797</v>
      </c>
      <c r="C7" s="1280"/>
      <c r="D7" s="1280"/>
      <c r="H7" s="197"/>
    </row>
    <row r="8" spans="1:10" x14ac:dyDescent="0.25">
      <c r="A8" s="570" t="s">
        <v>3482</v>
      </c>
      <c r="B8" s="1280" t="s">
        <v>3523</v>
      </c>
      <c r="C8" s="1280"/>
      <c r="D8" s="1280"/>
      <c r="H8" s="197"/>
    </row>
    <row r="9" spans="1:10" x14ac:dyDescent="0.25">
      <c r="A9" s="570" t="s">
        <v>12798</v>
      </c>
      <c r="B9" s="1247">
        <v>47026</v>
      </c>
      <c r="C9" s="1280"/>
      <c r="D9" s="1280"/>
      <c r="H9" s="197"/>
    </row>
    <row r="10" spans="1:10" x14ac:dyDescent="0.25">
      <c r="A10" s="570" t="s">
        <v>12799</v>
      </c>
      <c r="B10" s="1280" t="s">
        <v>12800</v>
      </c>
      <c r="C10" s="1280"/>
      <c r="D10" s="1280"/>
      <c r="H10" s="197"/>
    </row>
    <row r="11" spans="1:10" x14ac:dyDescent="0.25">
      <c r="A11" s="570"/>
      <c r="B11" s="570"/>
      <c r="C11" s="570"/>
      <c r="D11" s="570"/>
      <c r="F11" s="197"/>
      <c r="J11" s="197"/>
    </row>
    <row r="12" spans="1:10" ht="30" x14ac:dyDescent="0.25">
      <c r="A12" s="23" t="s">
        <v>12801</v>
      </c>
      <c r="B12" s="207">
        <f>'2. Recipient &amp; Project Details'!R11</f>
        <v>0</v>
      </c>
      <c r="C12" s="203"/>
      <c r="D12" s="203"/>
      <c r="F12" s="197"/>
      <c r="J12" s="197"/>
    </row>
    <row r="13" spans="1:10" ht="30" x14ac:dyDescent="0.25">
      <c r="A13" s="23" t="s">
        <v>12802</v>
      </c>
      <c r="B13" s="179">
        <f>SUM(K21:K24)</f>
        <v>0</v>
      </c>
      <c r="E13" s="198"/>
    </row>
    <row r="14" spans="1:10" x14ac:dyDescent="0.25">
      <c r="A14" s="23" t="s">
        <v>12803</v>
      </c>
      <c r="B14" s="179">
        <f>SUM(K29,K33,K36:K38)</f>
        <v>0</v>
      </c>
    </row>
    <row r="15" spans="1:10" x14ac:dyDescent="0.25">
      <c r="A15" s="178" t="s">
        <v>12804</v>
      </c>
      <c r="B15" s="179">
        <f>SUM(E29,E33,E36:E38)</f>
        <v>0</v>
      </c>
    </row>
    <row r="16" spans="1:10" x14ac:dyDescent="0.25">
      <c r="A16" s="178" t="s">
        <v>12805</v>
      </c>
      <c r="B16" s="179">
        <f>SUM(G29,G33,G36,G37,G38)</f>
        <v>0</v>
      </c>
    </row>
    <row r="17" spans="1:11" x14ac:dyDescent="0.25">
      <c r="A17" s="178" t="s">
        <v>12806</v>
      </c>
      <c r="B17" s="179">
        <f>SUM(I29,I33,I36,I37,I38)</f>
        <v>0</v>
      </c>
    </row>
    <row r="18" spans="1:11" x14ac:dyDescent="0.25">
      <c r="A18" s="23"/>
      <c r="B18" s="302"/>
    </row>
    <row r="19" spans="1:11" ht="15.75" x14ac:dyDescent="0.25">
      <c r="A19" s="680" t="s">
        <v>12807</v>
      </c>
    </row>
    <row r="20" spans="1:11" s="158" customFormat="1" ht="60" x14ac:dyDescent="0.25">
      <c r="A20" s="181" t="s">
        <v>12808</v>
      </c>
      <c r="B20" s="182" t="s">
        <v>12809</v>
      </c>
      <c r="C20" s="182" t="s">
        <v>12810</v>
      </c>
      <c r="D20" s="182" t="s">
        <v>12811</v>
      </c>
      <c r="E20" s="182" t="s">
        <v>12812</v>
      </c>
      <c r="F20" s="182" t="s">
        <v>12813</v>
      </c>
      <c r="G20" s="182" t="s">
        <v>12814</v>
      </c>
      <c r="H20" s="182" t="s">
        <v>12815</v>
      </c>
      <c r="I20" s="182" t="s">
        <v>12816</v>
      </c>
      <c r="J20" s="188" t="s">
        <v>12817</v>
      </c>
      <c r="K20" s="188" t="s">
        <v>12818</v>
      </c>
    </row>
    <row r="21" spans="1:11" x14ac:dyDescent="0.25">
      <c r="A21" s="177" t="s">
        <v>3495</v>
      </c>
      <c r="B21" s="200" t="str">
        <f>IF(COUNTIF(Table15_New_FleetDescription[Vehicle or Equipment Type
(select from dropdown)], "Onroad")&gt;0, "X", "")</f>
        <v/>
      </c>
      <c r="C21" s="185">
        <f>COUNTIF(Table15_New_FleetDescription[Vehicle or Equipment Type
(select from dropdown)], "Onroad")</f>
        <v>0</v>
      </c>
      <c r="D21" s="200" t="str">
        <f>IF(COUNTIF('16. Scrappage Information'!$E$12:$E$312, "Onroad")&gt;0, "X", "")</f>
        <v/>
      </c>
      <c r="E21" s="185">
        <f>COUNTIF('16. Scrappage Information'!$E$12:$E$312, "Onroad")</f>
        <v>0</v>
      </c>
      <c r="F21" s="131">
        <f>SUMIF('15. New Fleet Description'!$B$16:$B$815, "Onroad",
                '15. New Fleet Description'!$AK$16:$AK$815)+
  SUMIF('15. New Fleet Description'!$B$16:$B$815, "Onroad",
                '15. New Fleet Description'!$AU$16:$AU$815)</f>
        <v>0</v>
      </c>
      <c r="G21" s="131">
        <f>SUMIF('15. New Fleet Description'!$B$16:$B$815, "Onroad",
                '15. New Fleet Description'!$AL$16:$AL$815)+
  SUMIF('15. New Fleet Description'!$B$16:$B$815, "Onroad",
                '15. New Fleet Description'!$AV$16:$AV$815)</f>
        <v>0</v>
      </c>
      <c r="H21" s="131">
        <f>SUMIF('15. New Fleet Description'!$B$16:$B$815, "Onroad",
                '15. New Fleet Description'!$AW$16:$AW$815)</f>
        <v>0</v>
      </c>
      <c r="I21" s="131">
        <f>SUMIF('15. New Fleet Description'!$B$16:$B$815, "Onroad",
                '15. New Fleet Description'!$AX$16:$AX$815)</f>
        <v>0</v>
      </c>
      <c r="J21" s="189">
        <f>SUM(F21, H21)</f>
        <v>0</v>
      </c>
      <c r="K21" s="189">
        <f>SUM(G21, I21)</f>
        <v>0</v>
      </c>
    </row>
    <row r="22" spans="1:11" x14ac:dyDescent="0.25">
      <c r="A22" s="177" t="s">
        <v>88</v>
      </c>
      <c r="B22" s="200" t="str">
        <f>IF(COUNTIF(Table15_New_FleetDescription[Vehicle or Equipment Type
(select from dropdown)], "Cargo_Handling_Equipment_and_Other_Nonroad")&gt;0, "X", "")</f>
        <v/>
      </c>
      <c r="C22" s="185">
        <f>COUNTIF(Table15_New_FleetDescription[Vehicle or Equipment Type
(select from dropdown)], "Cargo_Handling_Equipment_and_Other_Nonroad")</f>
        <v>0</v>
      </c>
      <c r="D22" s="200" t="str">
        <f>IF(COUNTIF('16. Scrappage Information'!$E$12:$E$312, "Cargo_Handling_Equipment_and_Other_Nonroad")&gt;0, "X", "")</f>
        <v/>
      </c>
      <c r="E22" s="185">
        <f>COUNTIF('16. Scrappage Information'!$E$12:$E$312, "Cargo_Handling_Equipment_and_Other_Nonroad")</f>
        <v>0</v>
      </c>
      <c r="F22" s="131">
        <f>SUMIF('15. New Fleet Description'!$B$16:$B$815, "Cargo_Handling_Equipment_and_Other_Nonroad",
                 '15. New Fleet Description'!$AK$16:$AK$815)+
   SUMIF('15. New Fleet Description'!$B$16:$B$815, "Cargo_Handling_Equipment_and_Other_Nonroad",
                 '15. New Fleet Description'!$AU$16:$AU$815)</f>
        <v>0</v>
      </c>
      <c r="G22" s="131">
        <f>SUMIF('15. New Fleet Description'!$B$16:$B$815, "Cargo_Handling_Equipment_and_Other_Nonroad",
                 '15. New Fleet Description'!$AL$16:$AL$815)+
   SUMIF('15. New Fleet Description'!$B$16:$B$815, "Cargo_Handling_Equipment_and_Other_Nonroad",
                 '15. New Fleet Description'!$AV$16:$AV$815)</f>
        <v>0</v>
      </c>
      <c r="H22" s="131">
        <f>SUMIF('15. New Fleet Description'!$B$16:$B$815, "Cargo_Handling_Equipment_and_Other_Nonroad",
                 '15. New Fleet Description'!$AW$16:$AW$815)</f>
        <v>0</v>
      </c>
      <c r="I22" s="131">
        <f>SUMIF('15. New Fleet Description'!$B$16:$B$815, "Cargo_Handling_Equipment_and_Other_Nonroad",
                 '15. New Fleet Description'!$AX$16:$AX$815)</f>
        <v>0</v>
      </c>
      <c r="J22" s="189">
        <f t="shared" ref="J22:J24" si="0">SUM(F22, H22)</f>
        <v>0</v>
      </c>
      <c r="K22" s="189">
        <f t="shared" ref="K22:K24" si="1">SUM(G22, I22)</f>
        <v>0</v>
      </c>
    </row>
    <row r="23" spans="1:11" x14ac:dyDescent="0.25">
      <c r="A23" s="177" t="s">
        <v>90</v>
      </c>
      <c r="B23" s="200" t="str">
        <f>IF(COUNTIF(Table15_New_FleetDescription[Vehicle or Equipment Type
(select from dropdown)], "Marine_and_Harbor_Vessels")&gt;0, "X", "")</f>
        <v/>
      </c>
      <c r="C23" s="185">
        <f>COUNTIF(Table15_New_FleetDescription[Vehicle or Equipment Type
(select from dropdown)], "Marine_and_Harbor_Vessels")</f>
        <v>0</v>
      </c>
      <c r="D23" s="200" t="str">
        <f>IF(COUNTIF('16. Scrappage Information'!$E$12:$E$312, "Marine_and_Harbor_Vessels")&gt;0, "X", "")</f>
        <v/>
      </c>
      <c r="E23" s="185">
        <f>COUNTIF('16. Scrappage Information'!$E$12:$E$312, "Marine_and_Harbor_Vessels")</f>
        <v>0</v>
      </c>
      <c r="F23" s="131">
        <f>SUMIF('15. New Fleet Description'!$B$16:$B$815, "Marine_and_Harbor_Vessels",
                '15. New Fleet Description'!$AK$16:$AK$815)+
   SUMIF('15. New Fleet Description'!$B$16:$B$815, "Marine_and_Harbor_Vessels",
                '15. New Fleet Description'!$AU$16:$AU$815)</f>
        <v>0</v>
      </c>
      <c r="G23" s="131">
        <f>SUMIF('15. New Fleet Description'!$B$16:$B$815, "Marine_and_Harbor_Vessels",
                '15. New Fleet Description'!$AL$16:$AL$815)+
   SUMIF('15. New Fleet Description'!$B$16:$B$815, "Marine_and_Harbor_Vessels",
                '15. New Fleet Description'!$AV$16:$AV$815)</f>
        <v>0</v>
      </c>
      <c r="H23" s="131">
        <f>SUMIF('15. New Fleet Description'!$B$16:$B$815, "Marine_and_Harbor_Vessels",
                '15. New Fleet Description'!$AW$16:$AW$815)</f>
        <v>0</v>
      </c>
      <c r="I23" s="131">
        <f>SUMIF('15. New Fleet Description'!$B$16:$B$815, "Marine_and_Harbor_Vessels",
                '15. New Fleet Description'!$AX$16:$AX$815)</f>
        <v>0</v>
      </c>
      <c r="J23" s="189">
        <f t="shared" si="0"/>
        <v>0</v>
      </c>
      <c r="K23" s="189">
        <f t="shared" si="1"/>
        <v>0</v>
      </c>
    </row>
    <row r="24" spans="1:11" x14ac:dyDescent="0.25">
      <c r="A24" s="177" t="s">
        <v>89</v>
      </c>
      <c r="B24" s="200" t="str">
        <f>IF(COUNTIF(Table15_New_FleetDescription[Vehicle or Equipment Type
(select from dropdown)], "Locomotive_and_Rail")&gt;0, "X", "")</f>
        <v/>
      </c>
      <c r="C24" s="185">
        <f>COUNTIF(Table15_New_FleetDescription[Vehicle or Equipment Type
(select from dropdown)], "Locomotive_and_Rail")</f>
        <v>0</v>
      </c>
      <c r="D24" s="200" t="str">
        <f>IF(COUNTIF('16. Scrappage Information'!$E$12:$E$312, "Locomotive_and_Rail")&gt;0, "X", "")</f>
        <v/>
      </c>
      <c r="E24" s="185">
        <f>COUNTIF('16. Scrappage Information'!$E$12:$E$312, "Locomotive_and_Rail")</f>
        <v>0</v>
      </c>
      <c r="F24" s="131">
        <f>SUMIF('15. New Fleet Description'!$B$16:$B$815, "Locomotive_and_Rail",
                '15. New Fleet Description'!$AK$16:$AK$815)+
SUMIF('15. New Fleet Description'!$B$16:$B$815, "Locomotive_and_Rail",
                 '15. New Fleet Description'!$AU$16:$AU$815)</f>
        <v>0</v>
      </c>
      <c r="G24" s="131">
        <f>SUMIF('15. New Fleet Description'!$B$16:$B$815, "Locomotive_and_Rail",
                '15. New Fleet Description'!$AL$16:$AL$815)+
SUMIF('15. New Fleet Description'!$B$16:$B$815, "Locomotive_and_Rail",
                 '15. New Fleet Description'!$AV$16:$AV$815)</f>
        <v>0</v>
      </c>
      <c r="H24" s="131">
        <f>SUMIF('15. New Fleet Description'!$B$16:$B$815, "Locomotive_and_Rail",
                '15. New Fleet Description'!$AW$16:$AW$815)</f>
        <v>0</v>
      </c>
      <c r="I24" s="131">
        <f>SUMIF('15. New Fleet Description'!$B$16:$B$815, "Locomotive_and_Rail",
                '15. New Fleet Description'!$AX$16:$AX$815)</f>
        <v>0</v>
      </c>
      <c r="J24" s="189">
        <f t="shared" si="0"/>
        <v>0</v>
      </c>
      <c r="K24" s="189">
        <f t="shared" si="1"/>
        <v>0</v>
      </c>
    </row>
    <row r="25" spans="1:11" x14ac:dyDescent="0.25">
      <c r="A25" s="177"/>
      <c r="B25" s="201"/>
    </row>
    <row r="26" spans="1:11" x14ac:dyDescent="0.25">
      <c r="A26" s="177" t="s">
        <v>12819</v>
      </c>
      <c r="B26" s="208" t="str">
        <f>IF(SUM(E21:E24)&gt;0, "X", "")</f>
        <v/>
      </c>
    </row>
    <row r="27" spans="1:11" x14ac:dyDescent="0.25">
      <c r="A27" s="177"/>
      <c r="B27" s="201"/>
    </row>
    <row r="28" spans="1:11" ht="45" x14ac:dyDescent="0.25">
      <c r="A28" s="180" t="s">
        <v>12820</v>
      </c>
      <c r="B28" s="199" t="s">
        <v>12821</v>
      </c>
      <c r="C28" s="182" t="s">
        <v>12822</v>
      </c>
      <c r="D28" s="182" t="s">
        <v>12823</v>
      </c>
      <c r="E28" s="182" t="s">
        <v>12824</v>
      </c>
      <c r="F28" s="679" t="s">
        <v>12825</v>
      </c>
      <c r="G28" s="679" t="s">
        <v>12826</v>
      </c>
      <c r="H28" s="182" t="s">
        <v>12827</v>
      </c>
      <c r="I28" s="182" t="s">
        <v>12828</v>
      </c>
      <c r="J28" s="188" t="s">
        <v>12829</v>
      </c>
      <c r="K28" s="188" t="s">
        <v>12830</v>
      </c>
    </row>
    <row r="29" spans="1:11" x14ac:dyDescent="0.25">
      <c r="A29" s="177" t="s">
        <v>12831</v>
      </c>
      <c r="B29" s="668" t="str">
        <f>IF(COUNTIF('17. Infrastructure - EVSE'!$C$15:$C$64, "Level 2")+
      COUNTIF('17. Infrastructure - EVSE'!$C$15:$C$64, "DC Fast Charger")+
      COUNTIF('17. Infrastructure - EVSE'!$C$15:$C$64, "Other")&gt;0, "X", "")</f>
        <v/>
      </c>
      <c r="C29" s="670">
        <f>SUM(C30:C32)</f>
        <v>0</v>
      </c>
      <c r="D29" s="672">
        <f>SUM('17. Infrastructure - EVSE'!$AP$15:$AP$64)</f>
        <v>0</v>
      </c>
      <c r="E29" s="672">
        <f>SUM('17. Infrastructure - EVSE'!$AQ$15:$AQ$64)</f>
        <v>0</v>
      </c>
      <c r="F29" s="681">
        <f>SUM('17. Infrastructure - EVSE'!$AR$15:$AR$64)</f>
        <v>0</v>
      </c>
      <c r="G29" s="681">
        <f>SUM('17. Infrastructure - EVSE'!$AS$15:$AS$64)</f>
        <v>0</v>
      </c>
      <c r="H29" s="672">
        <f>SUM('17. Infrastructure - EVSE'!$AT$15:$AT$64)</f>
        <v>0</v>
      </c>
      <c r="I29" s="672">
        <f>SUM('17. Infrastructure - EVSE'!$AU$15:$AU$64)</f>
        <v>0</v>
      </c>
      <c r="J29" s="673">
        <f>SUM('17. Infrastructure - EVSE'!$AW$15:$AW$64)</f>
        <v>0</v>
      </c>
      <c r="K29" s="673">
        <f>SUM('17. Infrastructure - EVSE'!$AX$15:$AX$64)</f>
        <v>0</v>
      </c>
    </row>
    <row r="30" spans="1:11" x14ac:dyDescent="0.25">
      <c r="A30" s="186" t="s">
        <v>12832</v>
      </c>
      <c r="B30" s="668" t="str">
        <f>IF(COUNTIF(Table17_Infrastructure_EVSE[Type of Charger 
(select from dropdown)], "Level 2")&gt;0, "X", "")</f>
        <v/>
      </c>
      <c r="C30" s="670">
        <f>COUNTIF(Table17_Infrastructure_EVSE[Type of Charger 
(select from dropdown)], "Level 2")</f>
        <v>0</v>
      </c>
      <c r="D30" s="672">
        <f>SUMIF('17. Infrastructure - EVSE'!$C$15:$C$64, "Level 2", '17. Infrastructure - EVSE'!$AP$15:$AP$64)</f>
        <v>0</v>
      </c>
      <c r="E30" s="672">
        <f>SUMIF('17. Infrastructure - EVSE'!$C$15:$C$64, "Level 2", '17. Infrastructure - EVSE'!$AQ$15:$AQ$64)</f>
        <v>0</v>
      </c>
      <c r="F30" s="681">
        <f>SUMIF('17. Infrastructure - EVSE'!$C$15:$C$64, "Level 2", '17. Infrastructure - EVSE'!$AR$15:$AR$64)</f>
        <v>0</v>
      </c>
      <c r="G30" s="681">
        <f>SUMIF('17. Infrastructure - EVSE'!$C$15:$C$64, "Level 2", '17. Infrastructure - EVSE'!$AS$15:$AS$64)</f>
        <v>0</v>
      </c>
      <c r="H30" s="672">
        <f>SUMIF('17. Infrastructure - EVSE'!$C$15:$C$64, "Level 2", '17. Infrastructure - EVSE'!$AT$15:$AT$64)</f>
        <v>0</v>
      </c>
      <c r="I30" s="672">
        <f>SUMIF('17. Infrastructure - EVSE'!$C$15:$C$64, "Level 2", '17. Infrastructure - EVSE'!$AU$15:$AU$64)</f>
        <v>0</v>
      </c>
      <c r="J30" s="673">
        <f>SUMIF('17. Infrastructure - EVSE'!$C$15:$C$64, "Level 2", '17. Infrastructure - EVSE'!$AW$15:$AW$64)</f>
        <v>0</v>
      </c>
      <c r="K30" s="673">
        <f>SUMIF('17. Infrastructure - EVSE'!$C$15:$C$64, "Level 2", '17. Infrastructure - EVSE'!$AX$15:$AX$64)</f>
        <v>0</v>
      </c>
    </row>
    <row r="31" spans="1:11" x14ac:dyDescent="0.25">
      <c r="A31" s="186" t="s">
        <v>12833</v>
      </c>
      <c r="B31" s="668" t="str">
        <f>IF(COUNTIF(Table17_Infrastructure_EVSE[Type of Charger 
(select from dropdown)], "DC Fast Charger")&gt;0, "X", "")</f>
        <v/>
      </c>
      <c r="C31" s="670">
        <f>COUNTIF('17. Infrastructure - EVSE'!$C$15:$C$64, "DC Fast Charger")</f>
        <v>0</v>
      </c>
      <c r="D31" s="675">
        <f>SUMIF('17. Infrastructure - EVSE'!$C$15:$C$64, "DC Fast Charger", '17. Infrastructure - EVSE'!$AP$15:$AP$64)</f>
        <v>0</v>
      </c>
      <c r="E31" s="675">
        <f>SUMIF('17. Infrastructure - EVSE'!$C$15:$C$64, "DC Fast Charger", '17. Infrastructure - EVSE'!$AQ$15:$AQ$64)</f>
        <v>0</v>
      </c>
      <c r="F31" s="682">
        <f>SUMIF('17. Infrastructure - EVSE'!$C$15:$C$64, "DC Fast Charger", '17. Infrastructure - EVSE'!$AR$15:$AR$64)</f>
        <v>0</v>
      </c>
      <c r="G31" s="682">
        <f>SUMIF('17. Infrastructure - EVSE'!$C$15:$C$64, "DC Fast Charger", '17. Infrastructure - EVSE'!$AS$15:$AS$64)</f>
        <v>0</v>
      </c>
      <c r="H31" s="675">
        <f>SUMIF('17. Infrastructure - EVSE'!$C$15:$C$64, "DC Fast Charger", '17. Infrastructure - EVSE'!$AT$15:$AT$64)</f>
        <v>0</v>
      </c>
      <c r="I31" s="675">
        <f>SUMIF('17. Infrastructure - EVSE'!$C$15:$C$64, "DC Fast Charger", '17. Infrastructure - EVSE'!$AU$15:$AU$64)</f>
        <v>0</v>
      </c>
      <c r="J31" s="676">
        <f>SUMIF('17. Infrastructure - EVSE'!$C$15:$C$64, "DC Fast Charger", '17. Infrastructure - EVSE'!$AW$15:$AW$64)</f>
        <v>0</v>
      </c>
      <c r="K31" s="676">
        <f>SUMIF('17. Infrastructure - EVSE'!$C$15:$C$64, "DC Fast Charger", '17. Infrastructure - EVSE'!$AX$15:$AX$64)</f>
        <v>0</v>
      </c>
    </row>
    <row r="32" spans="1:11" x14ac:dyDescent="0.25">
      <c r="A32" s="186" t="s">
        <v>12834</v>
      </c>
      <c r="B32" s="668" t="str">
        <f>IF(COUNTIF(Table17_Infrastructure_EVSE[Type of Charger 
(select from dropdown)], "Other")&gt;0, "X", "")</f>
        <v/>
      </c>
      <c r="C32" s="670">
        <f>COUNTIF('17. Infrastructure - EVSE'!$C$15:$C$64, "Other")</f>
        <v>0</v>
      </c>
      <c r="D32" s="675">
        <f>SUMIF('17. Infrastructure - EVSE'!$C$15:$C$64, "Other", '17. Infrastructure - EVSE'!$AP$15:$AP$64)</f>
        <v>0</v>
      </c>
      <c r="E32" s="675">
        <f>SUMIF('17. Infrastructure - EVSE'!$C$15:$C$64, "Other", '17. Infrastructure - EVSE'!$AQ$15:$AQ$64)</f>
        <v>0</v>
      </c>
      <c r="F32" s="682">
        <f>SUMIF('17. Infrastructure - EVSE'!$C$15:$C$64, "Other", '17. Infrastructure - EVSE'!$AR$15:$AR$64)</f>
        <v>0</v>
      </c>
      <c r="G32" s="682">
        <f>SUMIF('17. Infrastructure - EVSE'!$C$15:$C$64, "Other", '17. Infrastructure - EVSE'!$AS$15:$AS$64)</f>
        <v>0</v>
      </c>
      <c r="H32" s="675">
        <f>SUMIF('17. Infrastructure - EVSE'!$C$15:$C$64, "Other", '17. Infrastructure - EVSE'!$AT$15:$AT$64)</f>
        <v>0</v>
      </c>
      <c r="I32" s="675">
        <f>SUMIF('17. Infrastructure - EVSE'!$C$15:$C$64, "Other", '17. Infrastructure - EVSE'!$AU$15:$AU$64)</f>
        <v>0</v>
      </c>
      <c r="J32" s="676">
        <f>SUMIF('17. Infrastructure - EVSE'!$C$15:$C$64, "Other", '17. Infrastructure - EVSE'!$AW$15:$AW$64)</f>
        <v>0</v>
      </c>
      <c r="K32" s="676">
        <f>SUMIF('17. Infrastructure - EVSE'!$C$15:$C$64, "Other", '17. Infrastructure - EVSE'!$AX$15:$AX$64)</f>
        <v>0</v>
      </c>
    </row>
    <row r="33" spans="1:11" x14ac:dyDescent="0.25">
      <c r="A33" s="177" t="s">
        <v>93</v>
      </c>
      <c r="B33" s="668" t="str">
        <f>IF(COUNTIF('18. Infrastructure-Shore Power'!$C$15:$C$64, "High_voltage_shore_power_connection")+
      COUNTIF('18. Infrastructure-Shore Power'!$C$15:$C$64, "Low_voltage_shore_power_connection")&gt;0, "X", "")</f>
        <v/>
      </c>
      <c r="C33" s="670">
        <f>SUM(C34:C35)</f>
        <v>0</v>
      </c>
      <c r="D33" s="672">
        <f>SUM('18. Infrastructure-Shore Power'!AI$15:AI$64)</f>
        <v>0</v>
      </c>
      <c r="E33" s="672">
        <f>SUM('18. Infrastructure-Shore Power'!AJ$15:AJ$64)</f>
        <v>0</v>
      </c>
      <c r="F33" s="681">
        <f>SUM('18. Infrastructure-Shore Power'!AD$15:AD$64)</f>
        <v>0</v>
      </c>
      <c r="G33" s="681">
        <f>SUM('18. Infrastructure-Shore Power'!AE$15:AE$64)</f>
        <v>0</v>
      </c>
      <c r="H33" s="672">
        <f>SUM('18. Infrastructure-Shore Power'!AF$15:AF$64)</f>
        <v>0</v>
      </c>
      <c r="I33" s="672">
        <f>SUM('18. Infrastructure-Shore Power'!AG$15:AG$64)</f>
        <v>0</v>
      </c>
      <c r="J33" s="673">
        <f>SUM('18. Infrastructure-Shore Power'!AK$15:AK$64)</f>
        <v>0</v>
      </c>
      <c r="K33" s="673">
        <f>SUM('18. Infrastructure-Shore Power'!AL$15:AL$64)</f>
        <v>0</v>
      </c>
    </row>
    <row r="34" spans="1:11" s="23" customFormat="1" ht="22.5" customHeight="1" x14ac:dyDescent="0.25">
      <c r="A34" s="187" t="s">
        <v>12835</v>
      </c>
      <c r="B34" s="669" t="str">
        <f>IF(COUNTIF('18. Infrastructure-Shore Power'!$C$15:$C$64, "High_voltage_shore_power_connection")&gt;0, "X", "")</f>
        <v/>
      </c>
      <c r="C34" s="670">
        <f>COUNTIF('18. Infrastructure-Shore Power'!$C$15:$C$64, "High_voltage_shore_power_connection")</f>
        <v>0</v>
      </c>
      <c r="D34" s="671">
        <f>SUMIF('18. Infrastructure-Shore Power'!$C$15:$C$64, "High_voltage_shore_power_connection", '18. Infrastructure-Shore Power'!AI$15:AI$64)</f>
        <v>0</v>
      </c>
      <c r="E34" s="671">
        <f>SUMIF('18. Infrastructure-Shore Power'!$C$15:$C$64, "High_voltage_shore_power_connection", '18. Infrastructure-Shore Power'!AJ$15:AJ$64)</f>
        <v>0</v>
      </c>
      <c r="F34" s="683">
        <f>SUMIF('18. Infrastructure-Shore Power'!$C$15:$C$64, "High_voltage_shore_power_connection", '18. Infrastructure-Shore Power'!AD$15:AD$64)</f>
        <v>0</v>
      </c>
      <c r="G34" s="683">
        <f>SUMIF('18. Infrastructure-Shore Power'!$C$15:$C$64, "High_voltage_shore_power_connection", '18. Infrastructure-Shore Power'!AE$15:AE$64)</f>
        <v>0</v>
      </c>
      <c r="H34" s="671">
        <f>SUMIF('18. Infrastructure-Shore Power'!$C$15:$C$64, "High_voltage_shore_power_connection", '18. Infrastructure-Shore Power'!AF$15:AF$64)</f>
        <v>0</v>
      </c>
      <c r="I34" s="671">
        <f>SUMIF('18. Infrastructure-Shore Power'!$C$15:$C$64, "High_voltage_shore_power_connection", '18. Infrastructure-Shore Power'!AG$15:AG$64)</f>
        <v>0</v>
      </c>
      <c r="J34" s="674">
        <f>SUMIF('18. Infrastructure-Shore Power'!$C$15:$C$64, "High_voltage_shore_power_connection", '18. Infrastructure-Shore Power'!AK$15:AK$64)</f>
        <v>0</v>
      </c>
      <c r="K34" s="674">
        <f>SUMIF('18. Infrastructure-Shore Power'!$C$15:$C$64, "High_voltage_shore_power_connection", '18. Infrastructure-Shore Power'!AL$15:AL$64)</f>
        <v>0</v>
      </c>
    </row>
    <row r="35" spans="1:11" s="23" customFormat="1" ht="24.75" x14ac:dyDescent="0.25">
      <c r="A35" s="187" t="s">
        <v>12836</v>
      </c>
      <c r="B35" s="669" t="str">
        <f>IF(COUNTIF('18. Infrastructure-Shore Power'!$C$15:$C$64, "Low_voltage_shore_power_connection")&gt;0, "X", "")</f>
        <v/>
      </c>
      <c r="C35" s="670">
        <f>COUNTIF('18. Infrastructure-Shore Power'!$C$15:$C$64, "Low_voltage_shore_power_connection")</f>
        <v>0</v>
      </c>
      <c r="D35" s="671">
        <f>SUMIF('18. Infrastructure-Shore Power'!$C$15:$C$64, "Low_voltage_shore_power_connection", '18. Infrastructure-Shore Power'!AI$15:AI$64)</f>
        <v>0</v>
      </c>
      <c r="E35" s="671">
        <f>SUMIF('18. Infrastructure-Shore Power'!$C$15:$C$64, "Low_voltage_shore_power_connection", '18. Infrastructure-Shore Power'!AJ$15:AJ$64)</f>
        <v>0</v>
      </c>
      <c r="F35" s="683">
        <f>SUMIF('18. Infrastructure-Shore Power'!$C$15:$C$64, "Low_voltage_shore_power_connection", '18. Infrastructure-Shore Power'!AD$15:AD$64)</f>
        <v>0</v>
      </c>
      <c r="G35" s="683">
        <f>SUMIF('18. Infrastructure-Shore Power'!$C$15:$C$64, "Low_voltage_shore_power_connection", '18. Infrastructure-Shore Power'!AE$15:AE$64)</f>
        <v>0</v>
      </c>
      <c r="H35" s="671">
        <f>SUMIF('18. Infrastructure-Shore Power'!$C$15:$C$64, "Low_voltage_shore_power_connection", '18. Infrastructure-Shore Power'!AF$15:AF$64)</f>
        <v>0</v>
      </c>
      <c r="I35" s="671">
        <f>SUMIF('18. Infrastructure-Shore Power'!$C$15:$C$64, "Low_voltage_shore_power_connection", '18. Infrastructure-Shore Power'!AG$15:AG$64)</f>
        <v>0</v>
      </c>
      <c r="J35" s="674">
        <f>SUMIF('18. Infrastructure-Shore Power'!$C$15:$C$64, "Low_voltage_shore_power_connection", '18. Infrastructure-Shore Power'!AK$15:AK$64)</f>
        <v>0</v>
      </c>
      <c r="K35" s="674">
        <f>SUMIF('18. Infrastructure-Shore Power'!$C$15:$C$64, "Low_voltage_shore_power_connection", '18. Infrastructure-Shore Power'!AL$15:AL$64)</f>
        <v>0</v>
      </c>
    </row>
    <row r="36" spans="1:11" x14ac:dyDescent="0.25">
      <c r="A36" s="177" t="s">
        <v>94</v>
      </c>
      <c r="B36" s="668" t="str">
        <f>IF(COUNTIF('19. Infrastructure - Hydrogen'!$C$15:$C$64, "*")&gt;0, "X", "")</f>
        <v/>
      </c>
      <c r="C36" s="670">
        <f>COUNTIF('19. Infrastructure - Hydrogen'!$C$15:$C$64, "*")</f>
        <v>0</v>
      </c>
      <c r="D36" s="672"/>
      <c r="E36" s="672"/>
      <c r="F36" s="681">
        <f>SUM('19. Infrastructure - Hydrogen'!BF$15:BF$64)</f>
        <v>0</v>
      </c>
      <c r="G36" s="681">
        <f>SUM('19. Infrastructure - Hydrogen'!BG$15:BG$64)</f>
        <v>0</v>
      </c>
      <c r="H36" s="672">
        <f>SUM('19. Infrastructure - Hydrogen'!BH$15:BH$64)</f>
        <v>0</v>
      </c>
      <c r="I36" s="672">
        <f>SUM('19. Infrastructure - Hydrogen'!BI$15:BI$64)</f>
        <v>0</v>
      </c>
      <c r="J36" s="673">
        <f>SUM('19. Infrastructure - Hydrogen'!BK$15:BK$64)</f>
        <v>0</v>
      </c>
      <c r="K36" s="673">
        <f>SUM('19. Infrastructure - Hydrogen'!BL$15:BL$64)</f>
        <v>0</v>
      </c>
    </row>
    <row r="37" spans="1:11" x14ac:dyDescent="0.25">
      <c r="A37" s="177" t="s">
        <v>12837</v>
      </c>
      <c r="B37" s="668" t="str">
        <f>IF(COUNTIF('20. Infrastructure - Power Gen'!$C$16:$C$65, "*")&gt;0, "X", "")</f>
        <v/>
      </c>
      <c r="C37" s="670">
        <f>COUNTIF('20. Infrastructure - Power Gen'!$C$16:$C$65, "*")</f>
        <v>0</v>
      </c>
      <c r="D37" s="675">
        <f>SUM('20. Infrastructure - Power Gen'!Z$16:Z$65)</f>
        <v>0</v>
      </c>
      <c r="E37" s="675">
        <f>SUM('20. Infrastructure - Power Gen'!AA$16:AA$65)</f>
        <v>0</v>
      </c>
      <c r="F37" s="682">
        <f>SUM('20. Infrastructure - Power Gen'!AB$16:AB$65)</f>
        <v>0</v>
      </c>
      <c r="G37" s="682">
        <f>SUM('20. Infrastructure - Power Gen'!AC$16:AC$65)</f>
        <v>0</v>
      </c>
      <c r="H37" s="675">
        <f>SUM('20. Infrastructure - Power Gen'!AD$16:AD$65)</f>
        <v>0</v>
      </c>
      <c r="I37" s="675">
        <f>SUM('20. Infrastructure - Power Gen'!AE$16:AE$65)</f>
        <v>0</v>
      </c>
      <c r="J37" s="676">
        <f>SUM('20. Infrastructure - Power Gen'!AG$16:AG$65)</f>
        <v>0</v>
      </c>
      <c r="K37" s="676">
        <f>SUM('20. Infrastructure - Power Gen'!AH$16:AH$65)</f>
        <v>0</v>
      </c>
    </row>
    <row r="38" spans="1:11" x14ac:dyDescent="0.25">
      <c r="A38" s="177" t="s">
        <v>96</v>
      </c>
      <c r="B38" s="668" t="str">
        <f>IF(COUNTIF('21. Infrastructure - BESS'!$C$16:$C$65, "*")&gt;0, "X", "")</f>
        <v/>
      </c>
      <c r="C38" s="670">
        <f>COUNTIF('21. Infrastructure - BESS'!$C$16:$C$65, "*")</f>
        <v>0</v>
      </c>
      <c r="D38" s="675">
        <f>SUM('21. Infrastructure - BESS'!AK$16:AK$65)</f>
        <v>0</v>
      </c>
      <c r="E38" s="675">
        <f>SUM('21. Infrastructure - BESS'!AL$16:AL$65)</f>
        <v>0</v>
      </c>
      <c r="F38" s="682">
        <f>SUM('21. Infrastructure - BESS'!AM$16:AM$65)</f>
        <v>0</v>
      </c>
      <c r="G38" s="682">
        <f>SUM('21. Infrastructure - BESS'!AN$16:AN$65)</f>
        <v>0</v>
      </c>
      <c r="H38" s="675">
        <f>SUM('21. Infrastructure - BESS'!AO$16:AO$65)</f>
        <v>0</v>
      </c>
      <c r="I38" s="675">
        <f>SUM('21. Infrastructure - BESS'!AP$16:AP$65)</f>
        <v>0</v>
      </c>
      <c r="J38" s="676">
        <f>SUM('21. Infrastructure - BESS'!AR$16:AR$65)</f>
        <v>0</v>
      </c>
      <c r="K38" s="676">
        <f>SUM('21. Infrastructure - BESS'!AS$16:AS$65)</f>
        <v>0</v>
      </c>
    </row>
    <row r="39" spans="1:11" x14ac:dyDescent="0.25">
      <c r="A39" s="270" t="s">
        <v>12838</v>
      </c>
      <c r="B39" s="668" t="str">
        <f>IF(COUNTIF('22. Infrastructure - Other'!B13, "*")&gt;0, "X", "")</f>
        <v/>
      </c>
    </row>
    <row r="40" spans="1:11" s="6" customFormat="1" ht="45.75" customHeight="1" x14ac:dyDescent="0.25">
      <c r="A40" s="294"/>
      <c r="B40" s="295"/>
      <c r="C40" s="296"/>
      <c r="D40" s="297"/>
      <c r="E40" s="297"/>
    </row>
    <row r="41" spans="1:11" s="301" customFormat="1" x14ac:dyDescent="0.25">
      <c r="A41" s="298"/>
      <c r="B41" s="299"/>
      <c r="C41" s="299"/>
      <c r="D41" s="300"/>
      <c r="E41" s="300"/>
      <c r="F41" s="1279"/>
      <c r="G41" s="1279"/>
      <c r="H41" s="1279"/>
      <c r="I41" s="1279"/>
      <c r="J41" s="1279"/>
      <c r="K41" s="1279"/>
    </row>
    <row r="42" spans="1:11" s="301" customFormat="1" x14ac:dyDescent="0.25">
      <c r="A42" s="298"/>
      <c r="B42" s="299"/>
      <c r="C42" s="299"/>
      <c r="D42" s="300"/>
      <c r="E42" s="300"/>
      <c r="F42" s="1279"/>
      <c r="G42" s="1279"/>
      <c r="H42" s="1279"/>
      <c r="I42" s="1279"/>
      <c r="J42" s="1279"/>
      <c r="K42" s="1279"/>
    </row>
    <row r="43" spans="1:11" s="301" customFormat="1" x14ac:dyDescent="0.25">
      <c r="A43" s="298"/>
      <c r="B43" s="299"/>
      <c r="C43" s="299"/>
      <c r="D43" s="300"/>
      <c r="E43" s="300"/>
      <c r="F43" s="1279"/>
      <c r="G43" s="1279"/>
      <c r="H43" s="1279"/>
      <c r="I43" s="1279"/>
      <c r="J43" s="1279"/>
      <c r="K43" s="1279"/>
    </row>
    <row r="44" spans="1:11" s="301" customFormat="1" x14ac:dyDescent="0.25">
      <c r="A44" s="298"/>
      <c r="B44" s="299"/>
      <c r="C44" s="299"/>
      <c r="D44" s="300"/>
      <c r="E44" s="300"/>
      <c r="F44" s="1279"/>
      <c r="G44" s="1279"/>
      <c r="H44" s="1279"/>
      <c r="I44" s="1279"/>
      <c r="J44" s="1279"/>
      <c r="K44" s="1279"/>
    </row>
    <row r="45" spans="1:11" s="301" customFormat="1" x14ac:dyDescent="0.25">
      <c r="A45" s="298"/>
      <c r="B45" s="299"/>
      <c r="C45" s="299"/>
      <c r="D45" s="300"/>
      <c r="E45" s="300"/>
      <c r="F45" s="1279"/>
      <c r="G45" s="1279"/>
      <c r="H45" s="1279"/>
      <c r="I45" s="1279"/>
      <c r="J45" s="1279"/>
      <c r="K45" s="1279"/>
    </row>
    <row r="46" spans="1:11" s="301" customFormat="1" x14ac:dyDescent="0.25">
      <c r="A46" s="298"/>
      <c r="B46" s="299"/>
      <c r="C46" s="299"/>
      <c r="D46" s="300"/>
      <c r="E46" s="300"/>
      <c r="F46" s="1279"/>
      <c r="G46" s="1279"/>
      <c r="H46" s="1279"/>
      <c r="I46" s="1279"/>
      <c r="J46" s="1279"/>
      <c r="K46" s="1279"/>
    </row>
    <row r="47" spans="1:11" s="301" customFormat="1" x14ac:dyDescent="0.25">
      <c r="A47" s="298"/>
      <c r="B47" s="299"/>
      <c r="C47" s="299"/>
      <c r="D47" s="300"/>
      <c r="E47" s="300"/>
      <c r="F47" s="1279"/>
      <c r="G47" s="1279"/>
      <c r="H47" s="1279"/>
      <c r="I47" s="1279"/>
      <c r="J47" s="1279"/>
      <c r="K47" s="1279"/>
    </row>
    <row r="48" spans="1:11" s="301" customFormat="1" x14ac:dyDescent="0.25">
      <c r="A48" s="298"/>
      <c r="B48" s="299"/>
      <c r="C48" s="299"/>
      <c r="D48" s="300"/>
      <c r="E48" s="300"/>
      <c r="F48" s="1279"/>
      <c r="G48" s="1279"/>
      <c r="H48" s="1279"/>
      <c r="I48" s="1279"/>
      <c r="J48" s="1279"/>
      <c r="K48" s="1279"/>
    </row>
    <row r="49" spans="1:11" s="301" customFormat="1" x14ac:dyDescent="0.25">
      <c r="A49" s="298"/>
      <c r="B49" s="299"/>
      <c r="C49" s="299"/>
      <c r="D49" s="300"/>
      <c r="E49" s="300"/>
      <c r="F49" s="1279"/>
      <c r="G49" s="1279"/>
      <c r="H49" s="1279"/>
      <c r="I49" s="1279"/>
      <c r="J49" s="1279"/>
      <c r="K49" s="1279"/>
    </row>
    <row r="50" spans="1:11" s="6" customFormat="1" ht="26.25" customHeight="1" x14ac:dyDescent="0.25">
      <c r="A50" s="298"/>
      <c r="B50" s="1469"/>
      <c r="C50" s="1469"/>
      <c r="D50" s="1469"/>
      <c r="E50" s="1469"/>
    </row>
    <row r="51" spans="1:11" s="6" customFormat="1" x14ac:dyDescent="0.25"/>
  </sheetData>
  <sheetProtection sheet="1" objects="1" scenarios="1"/>
  <mergeCells count="6">
    <mergeCell ref="B50:E50"/>
    <mergeCell ref="B2:D2"/>
    <mergeCell ref="B3:D3"/>
    <mergeCell ref="B4:D4"/>
    <mergeCell ref="B5:D5"/>
    <mergeCell ref="B6:D6"/>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2B529-64DE-4198-BB19-449478FA3899}">
  <sheetPr>
    <pageSetUpPr fitToPage="1"/>
  </sheetPr>
  <dimension ref="A1:N700"/>
  <sheetViews>
    <sheetView zoomScaleNormal="100" workbookViewId="0">
      <selection activeCell="A11" sqref="A11"/>
    </sheetView>
  </sheetViews>
  <sheetFormatPr defaultRowHeight="15" x14ac:dyDescent="0.25"/>
  <cols>
    <col min="1" max="1" width="37.5703125" customWidth="1"/>
    <col min="2" max="5" width="33.5703125" customWidth="1"/>
    <col min="6" max="6" width="33.5703125" style="23" customWidth="1"/>
    <col min="7" max="10" width="33.5703125" customWidth="1"/>
  </cols>
  <sheetData>
    <row r="1" spans="1:14" s="25" customFormat="1" ht="15.75" x14ac:dyDescent="0.25">
      <c r="A1" s="1319" t="s">
        <v>0</v>
      </c>
      <c r="B1" s="1319"/>
      <c r="C1" s="1319"/>
      <c r="D1" s="1319"/>
      <c r="E1" s="1319"/>
      <c r="F1" s="1319"/>
      <c r="G1" s="1319"/>
      <c r="H1" s="213"/>
      <c r="I1" s="213"/>
      <c r="J1" s="213"/>
      <c r="K1" s="213"/>
      <c r="L1" s="213"/>
      <c r="M1" s="213"/>
      <c r="N1" s="213"/>
    </row>
    <row r="2" spans="1:14" s="25" customFormat="1" ht="15.75" x14ac:dyDescent="0.25">
      <c r="A2" s="1320" t="s">
        <v>1</v>
      </c>
      <c r="B2" s="1320"/>
      <c r="C2" s="1320"/>
      <c r="D2" s="1320"/>
      <c r="E2" s="1320"/>
      <c r="F2" s="1320"/>
      <c r="G2" s="1320"/>
      <c r="H2" s="214"/>
      <c r="I2" s="214"/>
      <c r="J2" s="214"/>
      <c r="K2" s="214"/>
      <c r="L2" s="214"/>
      <c r="M2" s="214"/>
      <c r="N2" s="214"/>
    </row>
    <row r="3" spans="1:14" s="25" customFormat="1" ht="15.75" x14ac:dyDescent="0.25">
      <c r="A3" s="1321" t="s">
        <v>124</v>
      </c>
      <c r="B3" s="1321"/>
      <c r="C3" s="1321"/>
      <c r="D3" s="1321"/>
      <c r="E3" s="1321"/>
      <c r="F3" s="1321"/>
      <c r="G3" s="1321"/>
      <c r="H3" s="215"/>
      <c r="I3" s="215"/>
      <c r="J3" s="215"/>
      <c r="K3" s="215"/>
      <c r="L3" s="215"/>
      <c r="M3" s="215"/>
      <c r="N3" s="215"/>
    </row>
    <row r="4" spans="1:14" s="276" customFormat="1" ht="15.75" x14ac:dyDescent="0.25">
      <c r="A4" s="1265"/>
      <c r="B4" s="1265"/>
      <c r="C4" s="1265"/>
      <c r="D4" s="1265"/>
      <c r="E4" s="1265"/>
      <c r="F4" s="1265"/>
      <c r="G4" s="1265"/>
      <c r="H4" s="279"/>
      <c r="I4" s="279"/>
      <c r="J4" s="279"/>
      <c r="K4" s="279"/>
      <c r="L4" s="279"/>
      <c r="M4" s="279"/>
      <c r="N4" s="279"/>
    </row>
    <row r="5" spans="1:14" s="25" customFormat="1" ht="15" customHeight="1" x14ac:dyDescent="0.25">
      <c r="A5" s="1325" t="s">
        <v>5</v>
      </c>
      <c r="B5" s="1325"/>
      <c r="C5" s="1325"/>
      <c r="D5" s="1325"/>
      <c r="E5" s="1325"/>
      <c r="F5" s="1325"/>
      <c r="G5" s="1325"/>
      <c r="H5" s="216"/>
      <c r="I5" s="216"/>
      <c r="J5" s="216"/>
      <c r="K5" s="216"/>
      <c r="L5" s="216"/>
      <c r="M5" s="216"/>
    </row>
    <row r="6" spans="1:14" s="228" customFormat="1" ht="38.25" customHeight="1" x14ac:dyDescent="0.25">
      <c r="A6" s="1328" t="s">
        <v>125</v>
      </c>
      <c r="B6" s="1322"/>
      <c r="C6" s="1322"/>
      <c r="D6" s="1322"/>
      <c r="E6" s="1322"/>
      <c r="F6" s="1322"/>
      <c r="G6" s="1322"/>
      <c r="H6" s="1264"/>
      <c r="I6" s="1264"/>
      <c r="J6" s="1264"/>
      <c r="K6" s="1264"/>
      <c r="L6" s="1264"/>
      <c r="M6" s="1264"/>
    </row>
    <row r="7" spans="1:14" s="25" customFormat="1" ht="15.75" x14ac:dyDescent="0.25">
      <c r="A7" s="236" t="s">
        <v>126</v>
      </c>
      <c r="B7" s="236"/>
      <c r="C7" s="236"/>
      <c r="D7" s="236"/>
      <c r="E7" s="236"/>
      <c r="F7" s="236"/>
      <c r="G7" s="236"/>
      <c r="H7" s="236"/>
      <c r="I7" s="236"/>
      <c r="J7" s="236"/>
    </row>
    <row r="8" spans="1:14" s="25" customFormat="1" ht="15.75" x14ac:dyDescent="0.25">
      <c r="B8" s="1326" t="s">
        <v>127</v>
      </c>
      <c r="C8" s="1326"/>
      <c r="D8" s="1326"/>
      <c r="E8" s="1326"/>
      <c r="F8" s="1327" t="s">
        <v>128</v>
      </c>
      <c r="G8" s="1327"/>
      <c r="H8" s="216"/>
      <c r="I8" s="223"/>
      <c r="J8" s="277"/>
    </row>
    <row r="9" spans="1:14" s="25" customFormat="1" ht="47.25" x14ac:dyDescent="0.25">
      <c r="A9" s="222" t="s">
        <v>129</v>
      </c>
      <c r="B9" s="221" t="s">
        <v>130</v>
      </c>
      <c r="C9" s="358" t="s">
        <v>131</v>
      </c>
      <c r="D9" s="221" t="s">
        <v>132</v>
      </c>
      <c r="E9" s="221" t="s">
        <v>133</v>
      </c>
      <c r="F9" s="221" t="s">
        <v>134</v>
      </c>
      <c r="G9" s="358" t="s">
        <v>135</v>
      </c>
      <c r="H9" s="359" t="s">
        <v>136</v>
      </c>
      <c r="I9" s="870" t="s">
        <v>137</v>
      </c>
      <c r="J9" s="871" t="s">
        <v>138</v>
      </c>
    </row>
    <row r="10" spans="1:14" s="228" customFormat="1" ht="15.75" x14ac:dyDescent="0.25">
      <c r="A10" s="225" t="s">
        <v>139</v>
      </c>
      <c r="B10" s="226" t="s">
        <v>140</v>
      </c>
      <c r="C10" s="226" t="s">
        <v>108</v>
      </c>
      <c r="D10" s="227" t="s">
        <v>110</v>
      </c>
      <c r="E10" s="226" t="s">
        <v>141</v>
      </c>
      <c r="F10" s="360" t="s">
        <v>142</v>
      </c>
      <c r="G10" s="226" t="s">
        <v>143</v>
      </c>
      <c r="H10" s="226" t="s">
        <v>144</v>
      </c>
      <c r="I10" s="226" t="s">
        <v>145</v>
      </c>
      <c r="J10" s="226" t="s">
        <v>123</v>
      </c>
    </row>
    <row r="11" spans="1:14" s="25" customFormat="1" ht="15.75" x14ac:dyDescent="0.25">
      <c r="A11" s="961"/>
      <c r="B11" s="961"/>
      <c r="C11" s="961"/>
      <c r="D11" s="1252"/>
      <c r="E11" s="961"/>
      <c r="F11" s="967"/>
      <c r="G11" s="961"/>
      <c r="H11" s="968"/>
      <c r="I11" s="969"/>
      <c r="J11" s="970"/>
    </row>
    <row r="12" spans="1:14" s="25" customFormat="1" ht="15.75" x14ac:dyDescent="0.25">
      <c r="A12" s="961"/>
      <c r="B12" s="970"/>
      <c r="C12" s="970"/>
      <c r="D12" s="1253"/>
      <c r="E12" s="970"/>
      <c r="F12" s="971"/>
      <c r="G12" s="970"/>
      <c r="H12" s="972"/>
      <c r="I12" s="973"/>
      <c r="J12" s="970"/>
    </row>
    <row r="13" spans="1:14" s="25" customFormat="1" ht="15.75" x14ac:dyDescent="0.25">
      <c r="A13" s="961"/>
      <c r="B13" s="970"/>
      <c r="C13" s="970"/>
      <c r="D13" s="972"/>
      <c r="E13" s="970"/>
      <c r="F13" s="971"/>
      <c r="G13" s="970"/>
      <c r="H13" s="972"/>
      <c r="I13" s="973"/>
      <c r="J13" s="970"/>
    </row>
    <row r="14" spans="1:14" s="25" customFormat="1" ht="15.75" x14ac:dyDescent="0.25">
      <c r="A14" s="961"/>
      <c r="B14" s="970"/>
      <c r="C14" s="970"/>
      <c r="D14" s="972"/>
      <c r="E14" s="970"/>
      <c r="F14" s="971"/>
      <c r="G14" s="970"/>
      <c r="H14" s="972"/>
      <c r="I14" s="973"/>
      <c r="J14" s="970"/>
    </row>
    <row r="15" spans="1:14" s="25" customFormat="1" ht="15.75" x14ac:dyDescent="0.25">
      <c r="A15" s="961"/>
      <c r="B15" s="970"/>
      <c r="C15" s="970"/>
      <c r="D15" s="972"/>
      <c r="E15" s="970"/>
      <c r="F15" s="971"/>
      <c r="G15" s="970"/>
      <c r="H15" s="972"/>
      <c r="I15" s="973"/>
      <c r="J15" s="970"/>
    </row>
    <row r="16" spans="1:14" s="25" customFormat="1" ht="15.75" x14ac:dyDescent="0.25">
      <c r="A16" s="961"/>
      <c r="B16" s="970"/>
      <c r="C16" s="970"/>
      <c r="D16" s="972"/>
      <c r="E16" s="970"/>
      <c r="F16" s="971"/>
      <c r="G16" s="970"/>
      <c r="H16" s="972"/>
      <c r="I16" s="973"/>
      <c r="J16" s="970"/>
    </row>
    <row r="17" spans="1:10" s="25" customFormat="1" ht="15.75" x14ac:dyDescent="0.25">
      <c r="A17" s="961"/>
      <c r="B17" s="970"/>
      <c r="C17" s="970"/>
      <c r="D17" s="972"/>
      <c r="E17" s="970"/>
      <c r="F17" s="971"/>
      <c r="G17" s="970"/>
      <c r="H17" s="972"/>
      <c r="I17" s="973"/>
      <c r="J17" s="970"/>
    </row>
    <row r="18" spans="1:10" s="25" customFormat="1" ht="15.75" x14ac:dyDescent="0.25">
      <c r="A18" s="961"/>
      <c r="B18" s="970"/>
      <c r="C18" s="970"/>
      <c r="D18" s="972"/>
      <c r="E18" s="970"/>
      <c r="F18" s="971"/>
      <c r="G18" s="970"/>
      <c r="H18" s="972"/>
      <c r="I18" s="973"/>
      <c r="J18" s="970"/>
    </row>
    <row r="19" spans="1:10" s="25" customFormat="1" ht="15.75" x14ac:dyDescent="0.25">
      <c r="A19" s="961"/>
      <c r="B19" s="970"/>
      <c r="C19" s="970"/>
      <c r="D19" s="972"/>
      <c r="E19" s="970"/>
      <c r="F19" s="971"/>
      <c r="G19" s="970"/>
      <c r="H19" s="972"/>
      <c r="I19" s="973"/>
      <c r="J19" s="970"/>
    </row>
    <row r="20" spans="1:10" s="25" customFormat="1" ht="15.75" x14ac:dyDescent="0.25">
      <c r="A20" s="974"/>
      <c r="B20" s="974"/>
      <c r="C20" s="974"/>
      <c r="D20" s="976"/>
      <c r="E20" s="974"/>
      <c r="F20" s="975"/>
      <c r="G20" s="974"/>
      <c r="H20" s="976"/>
      <c r="I20" s="977"/>
      <c r="J20" s="974"/>
    </row>
    <row r="21" spans="1:10" ht="15.75" x14ac:dyDescent="0.25">
      <c r="A21" s="970"/>
      <c r="B21" s="970"/>
      <c r="C21" s="970"/>
      <c r="D21" s="1254"/>
      <c r="E21" s="970"/>
      <c r="F21" s="971"/>
      <c r="G21" s="970"/>
      <c r="H21" s="972"/>
      <c r="I21" s="973"/>
      <c r="J21" s="970"/>
    </row>
    <row r="22" spans="1:10" ht="15.75" x14ac:dyDescent="0.25">
      <c r="A22" s="970"/>
      <c r="B22" s="970"/>
      <c r="C22" s="970"/>
      <c r="D22" s="1254"/>
      <c r="E22" s="970"/>
      <c r="F22" s="971"/>
      <c r="G22" s="970"/>
      <c r="H22" s="972"/>
      <c r="I22" s="973"/>
      <c r="J22" s="970"/>
    </row>
    <row r="23" spans="1:10" ht="15.75" x14ac:dyDescent="0.25">
      <c r="A23" s="970"/>
      <c r="B23" s="970"/>
      <c r="C23" s="970"/>
      <c r="D23" s="972"/>
      <c r="E23" s="970"/>
      <c r="F23" s="971"/>
      <c r="G23" s="970"/>
      <c r="H23" s="972"/>
      <c r="I23" s="973"/>
      <c r="J23" s="970"/>
    </row>
    <row r="24" spans="1:10" ht="15.75" x14ac:dyDescent="0.25">
      <c r="A24" s="970"/>
      <c r="B24" s="970"/>
      <c r="C24" s="970"/>
      <c r="D24" s="972"/>
      <c r="E24" s="970"/>
      <c r="F24" s="971"/>
      <c r="G24" s="970"/>
      <c r="H24" s="972"/>
      <c r="I24" s="973"/>
      <c r="J24" s="970"/>
    </row>
    <row r="25" spans="1:10" ht="15.75" x14ac:dyDescent="0.25">
      <c r="A25" s="970"/>
      <c r="B25" s="970"/>
      <c r="C25" s="970"/>
      <c r="D25" s="972"/>
      <c r="E25" s="970"/>
      <c r="F25" s="971"/>
      <c r="G25" s="970"/>
      <c r="H25" s="972"/>
      <c r="I25" s="973"/>
      <c r="J25" s="970"/>
    </row>
    <row r="26" spans="1:10" ht="15.75" x14ac:dyDescent="0.25">
      <c r="A26" s="970"/>
      <c r="B26" s="970"/>
      <c r="C26" s="970"/>
      <c r="D26" s="972"/>
      <c r="E26" s="970"/>
      <c r="F26" s="971"/>
      <c r="G26" s="970"/>
      <c r="H26" s="972"/>
      <c r="I26" s="973"/>
      <c r="J26" s="970"/>
    </row>
    <row r="27" spans="1:10" ht="15.75" x14ac:dyDescent="0.25">
      <c r="A27" s="970"/>
      <c r="B27" s="970"/>
      <c r="C27" s="970"/>
      <c r="D27" s="972"/>
      <c r="E27" s="970"/>
      <c r="F27" s="971"/>
      <c r="G27" s="970"/>
      <c r="H27" s="972"/>
      <c r="I27" s="973"/>
      <c r="J27" s="970"/>
    </row>
    <row r="28" spans="1:10" ht="15.75" x14ac:dyDescent="0.25">
      <c r="A28" s="970"/>
      <c r="B28" s="970"/>
      <c r="C28" s="970"/>
      <c r="D28" s="972"/>
      <c r="E28" s="970"/>
      <c r="F28" s="971"/>
      <c r="G28" s="970"/>
      <c r="H28" s="972"/>
      <c r="I28" s="973"/>
      <c r="J28" s="970"/>
    </row>
    <row r="29" spans="1:10" ht="15.75" x14ac:dyDescent="0.25">
      <c r="A29" s="970"/>
      <c r="B29" s="970"/>
      <c r="C29" s="970"/>
      <c r="D29" s="972"/>
      <c r="E29" s="970"/>
      <c r="F29" s="971"/>
      <c r="G29" s="970"/>
      <c r="H29" s="972"/>
      <c r="I29" s="973"/>
      <c r="J29" s="970"/>
    </row>
    <row r="30" spans="1:10" ht="15.75" x14ac:dyDescent="0.25">
      <c r="A30" s="970"/>
      <c r="B30" s="970"/>
      <c r="C30" s="970"/>
      <c r="D30" s="972"/>
      <c r="E30" s="970"/>
      <c r="F30" s="971"/>
      <c r="G30" s="970"/>
      <c r="H30" s="972"/>
      <c r="I30" s="973"/>
      <c r="J30" s="970"/>
    </row>
    <row r="31" spans="1:10" ht="15.75" x14ac:dyDescent="0.25">
      <c r="A31" s="970"/>
      <c r="B31" s="970"/>
      <c r="C31" s="970"/>
      <c r="D31" s="972"/>
      <c r="E31" s="970"/>
      <c r="F31" s="971"/>
      <c r="G31" s="970"/>
      <c r="H31" s="972"/>
      <c r="I31" s="973"/>
      <c r="J31" s="970"/>
    </row>
    <row r="32" spans="1:10" ht="15.75" x14ac:dyDescent="0.25">
      <c r="A32" s="970"/>
      <c r="B32" s="970"/>
      <c r="C32" s="970"/>
      <c r="D32" s="972"/>
      <c r="E32" s="970"/>
      <c r="F32" s="971"/>
      <c r="G32" s="970"/>
      <c r="H32" s="972"/>
      <c r="I32" s="973"/>
      <c r="J32" s="970"/>
    </row>
    <row r="33" spans="1:10" ht="15.75" x14ac:dyDescent="0.25">
      <c r="A33" s="970"/>
      <c r="B33" s="970"/>
      <c r="C33" s="970"/>
      <c r="D33" s="972"/>
      <c r="E33" s="970"/>
      <c r="F33" s="971"/>
      <c r="G33" s="970"/>
      <c r="H33" s="972"/>
      <c r="I33" s="973"/>
      <c r="J33" s="970"/>
    </row>
    <row r="34" spans="1:10" ht="15.75" x14ac:dyDescent="0.25">
      <c r="A34" s="970"/>
      <c r="B34" s="970"/>
      <c r="C34" s="970"/>
      <c r="D34" s="972"/>
      <c r="E34" s="970"/>
      <c r="F34" s="971"/>
      <c r="G34" s="970"/>
      <c r="H34" s="972"/>
      <c r="I34" s="973"/>
      <c r="J34" s="970"/>
    </row>
    <row r="35" spans="1:10" ht="15.75" x14ac:dyDescent="0.25">
      <c r="A35" s="970"/>
      <c r="B35" s="970"/>
      <c r="C35" s="970"/>
      <c r="D35" s="972"/>
      <c r="E35" s="970"/>
      <c r="F35" s="971"/>
      <c r="G35" s="970"/>
      <c r="H35" s="972"/>
      <c r="I35" s="973"/>
      <c r="J35" s="970"/>
    </row>
    <row r="36" spans="1:10" ht="15.75" x14ac:dyDescent="0.25">
      <c r="A36" s="970"/>
      <c r="B36" s="970"/>
      <c r="C36" s="970"/>
      <c r="D36" s="972"/>
      <c r="E36" s="970"/>
      <c r="F36" s="971"/>
      <c r="G36" s="970"/>
      <c r="H36" s="972"/>
      <c r="I36" s="973"/>
      <c r="J36" s="970"/>
    </row>
    <row r="37" spans="1:10" ht="15.75" x14ac:dyDescent="0.25">
      <c r="A37" s="970"/>
      <c r="B37" s="970"/>
      <c r="C37" s="970"/>
      <c r="D37" s="972"/>
      <c r="E37" s="970"/>
      <c r="F37" s="971"/>
      <c r="G37" s="970"/>
      <c r="H37" s="972"/>
      <c r="I37" s="973"/>
      <c r="J37" s="970"/>
    </row>
    <row r="38" spans="1:10" ht="15.75" x14ac:dyDescent="0.25">
      <c r="A38" s="970"/>
      <c r="B38" s="970"/>
      <c r="C38" s="970"/>
      <c r="D38" s="972"/>
      <c r="E38" s="970"/>
      <c r="F38" s="971"/>
      <c r="G38" s="970"/>
      <c r="H38" s="972"/>
      <c r="I38" s="973"/>
      <c r="J38" s="970"/>
    </row>
    <row r="39" spans="1:10" ht="15.75" x14ac:dyDescent="0.25">
      <c r="A39" s="970"/>
      <c r="B39" s="970"/>
      <c r="C39" s="970"/>
      <c r="D39" s="972"/>
      <c r="E39" s="970"/>
      <c r="F39" s="971"/>
      <c r="G39" s="970"/>
      <c r="H39" s="972"/>
      <c r="I39" s="973"/>
      <c r="J39" s="970"/>
    </row>
    <row r="40" spans="1:10" ht="15.75" x14ac:dyDescent="0.25">
      <c r="A40" s="970"/>
      <c r="B40" s="970"/>
      <c r="C40" s="970"/>
      <c r="D40" s="972"/>
      <c r="E40" s="970"/>
      <c r="F40" s="971"/>
      <c r="G40" s="970"/>
      <c r="H40" s="972"/>
      <c r="I40" s="973"/>
      <c r="J40" s="970"/>
    </row>
    <row r="41" spans="1:10" ht="15.75" x14ac:dyDescent="0.25">
      <c r="A41" s="970"/>
      <c r="B41" s="970"/>
      <c r="C41" s="970"/>
      <c r="D41" s="972"/>
      <c r="E41" s="970"/>
      <c r="F41" s="971"/>
      <c r="G41" s="970"/>
      <c r="H41" s="972"/>
      <c r="I41" s="973"/>
      <c r="J41" s="970"/>
    </row>
    <row r="42" spans="1:10" ht="15.75" x14ac:dyDescent="0.25">
      <c r="A42" s="970"/>
      <c r="B42" s="970"/>
      <c r="C42" s="970"/>
      <c r="D42" s="972"/>
      <c r="E42" s="970"/>
      <c r="F42" s="971"/>
      <c r="G42" s="970"/>
      <c r="H42" s="972"/>
      <c r="I42" s="973"/>
      <c r="J42" s="970"/>
    </row>
    <row r="43" spans="1:10" ht="15.75" x14ac:dyDescent="0.25">
      <c r="A43" s="970"/>
      <c r="B43" s="970"/>
      <c r="C43" s="970"/>
      <c r="D43" s="972"/>
      <c r="E43" s="970"/>
      <c r="F43" s="971"/>
      <c r="G43" s="970"/>
      <c r="H43" s="972"/>
      <c r="I43" s="973"/>
      <c r="J43" s="970"/>
    </row>
    <row r="44" spans="1:10" ht="15.75" x14ac:dyDescent="0.25">
      <c r="A44" s="970"/>
      <c r="B44" s="970"/>
      <c r="C44" s="970"/>
      <c r="D44" s="972"/>
      <c r="E44" s="970"/>
      <c r="F44" s="971"/>
      <c r="G44" s="970"/>
      <c r="H44" s="972"/>
      <c r="I44" s="973"/>
      <c r="J44" s="970"/>
    </row>
    <row r="45" spans="1:10" ht="15.75" x14ac:dyDescent="0.25">
      <c r="A45" s="970"/>
      <c r="B45" s="970"/>
      <c r="C45" s="970"/>
      <c r="D45" s="972"/>
      <c r="E45" s="970"/>
      <c r="F45" s="971"/>
      <c r="G45" s="970"/>
      <c r="H45" s="972"/>
      <c r="I45" s="973"/>
      <c r="J45" s="970"/>
    </row>
    <row r="46" spans="1:10" ht="15.75" x14ac:dyDescent="0.25">
      <c r="A46" s="970"/>
      <c r="B46" s="970"/>
      <c r="C46" s="970"/>
      <c r="D46" s="972"/>
      <c r="E46" s="970"/>
      <c r="F46" s="971"/>
      <c r="G46" s="970"/>
      <c r="H46" s="972"/>
      <c r="I46" s="973"/>
      <c r="J46" s="970"/>
    </row>
    <row r="47" spans="1:10" ht="15.75" x14ac:dyDescent="0.25">
      <c r="A47" s="970"/>
      <c r="B47" s="970"/>
      <c r="C47" s="970"/>
      <c r="D47" s="972"/>
      <c r="E47" s="970"/>
      <c r="F47" s="971"/>
      <c r="G47" s="970"/>
      <c r="H47" s="972"/>
      <c r="I47" s="973"/>
      <c r="J47" s="970"/>
    </row>
    <row r="48" spans="1:10" ht="15.75" x14ac:dyDescent="0.25">
      <c r="A48" s="970"/>
      <c r="B48" s="970"/>
      <c r="C48" s="970"/>
      <c r="D48" s="972"/>
      <c r="E48" s="970"/>
      <c r="F48" s="971"/>
      <c r="G48" s="970"/>
      <c r="H48" s="972"/>
      <c r="I48" s="973"/>
      <c r="J48" s="970"/>
    </row>
    <row r="49" spans="1:10" ht="15.75" x14ac:dyDescent="0.25">
      <c r="A49" s="970"/>
      <c r="B49" s="970"/>
      <c r="C49" s="970"/>
      <c r="D49" s="972"/>
      <c r="E49" s="970"/>
      <c r="F49" s="971"/>
      <c r="G49" s="970"/>
      <c r="H49" s="972"/>
      <c r="I49" s="973"/>
      <c r="J49" s="970"/>
    </row>
    <row r="50" spans="1:10" ht="15.75" x14ac:dyDescent="0.25">
      <c r="A50" s="970"/>
      <c r="B50" s="970"/>
      <c r="C50" s="970"/>
      <c r="D50" s="972"/>
      <c r="E50" s="970"/>
      <c r="F50" s="971"/>
      <c r="G50" s="970"/>
      <c r="H50" s="972"/>
      <c r="I50" s="973"/>
      <c r="J50" s="970"/>
    </row>
    <row r="51" spans="1:10" ht="15.75" x14ac:dyDescent="0.25">
      <c r="A51" s="801"/>
      <c r="B51" s="801"/>
      <c r="C51" s="801"/>
      <c r="D51" s="801"/>
      <c r="E51" s="801"/>
      <c r="F51" s="802"/>
      <c r="G51" s="801"/>
      <c r="H51" s="803"/>
      <c r="I51" s="804"/>
      <c r="J51" s="801"/>
    </row>
    <row r="52" spans="1:10" ht="15.75" x14ac:dyDescent="0.25">
      <c r="A52" s="801"/>
      <c r="B52" s="801"/>
      <c r="C52" s="801"/>
      <c r="D52" s="801"/>
      <c r="E52" s="801"/>
      <c r="F52" s="802"/>
      <c r="G52" s="801"/>
      <c r="H52" s="803"/>
      <c r="I52" s="804"/>
      <c r="J52" s="801"/>
    </row>
    <row r="53" spans="1:10" ht="15.75" x14ac:dyDescent="0.25">
      <c r="A53" s="801"/>
      <c r="B53" s="801"/>
      <c r="C53" s="801"/>
      <c r="D53" s="801"/>
      <c r="E53" s="801"/>
      <c r="F53" s="802"/>
      <c r="G53" s="801"/>
      <c r="H53" s="803"/>
      <c r="I53" s="804"/>
      <c r="J53" s="801"/>
    </row>
    <row r="54" spans="1:10" ht="15.75" x14ac:dyDescent="0.25">
      <c r="A54" s="801"/>
      <c r="B54" s="801"/>
      <c r="C54" s="801"/>
      <c r="D54" s="801"/>
      <c r="E54" s="801"/>
      <c r="F54" s="802"/>
      <c r="G54" s="801"/>
      <c r="H54" s="803"/>
      <c r="I54" s="804"/>
      <c r="J54" s="801"/>
    </row>
    <row r="55" spans="1:10" ht="15.75" x14ac:dyDescent="0.25">
      <c r="A55" s="801"/>
      <c r="B55" s="801"/>
      <c r="C55" s="801"/>
      <c r="D55" s="801"/>
      <c r="E55" s="801"/>
      <c r="F55" s="802"/>
      <c r="G55" s="801"/>
      <c r="H55" s="803"/>
      <c r="I55" s="804"/>
      <c r="J55" s="801"/>
    </row>
    <row r="56" spans="1:10" ht="15.75" x14ac:dyDescent="0.25">
      <c r="A56" s="801"/>
      <c r="B56" s="801"/>
      <c r="C56" s="801"/>
      <c r="D56" s="801"/>
      <c r="E56" s="801"/>
      <c r="F56" s="802"/>
      <c r="G56" s="801"/>
      <c r="H56" s="803"/>
      <c r="I56" s="804"/>
      <c r="J56" s="801"/>
    </row>
    <row r="57" spans="1:10" ht="15.75" x14ac:dyDescent="0.25">
      <c r="A57" s="801"/>
      <c r="B57" s="801"/>
      <c r="C57" s="801"/>
      <c r="D57" s="801"/>
      <c r="E57" s="801"/>
      <c r="F57" s="802"/>
      <c r="G57" s="801"/>
      <c r="H57" s="803"/>
      <c r="I57" s="804"/>
      <c r="J57" s="801"/>
    </row>
    <row r="58" spans="1:10" ht="15.75" x14ac:dyDescent="0.25">
      <c r="A58" s="801"/>
      <c r="B58" s="801"/>
      <c r="C58" s="801"/>
      <c r="D58" s="801"/>
      <c r="E58" s="801"/>
      <c r="F58" s="802"/>
      <c r="G58" s="801"/>
      <c r="H58" s="803"/>
      <c r="I58" s="804"/>
      <c r="J58" s="801"/>
    </row>
    <row r="59" spans="1:10" ht="15.75" x14ac:dyDescent="0.25">
      <c r="A59" s="801"/>
      <c r="B59" s="801"/>
      <c r="C59" s="801"/>
      <c r="D59" s="801"/>
      <c r="E59" s="801"/>
      <c r="F59" s="802"/>
      <c r="G59" s="801"/>
      <c r="H59" s="803"/>
      <c r="I59" s="804"/>
      <c r="J59" s="801"/>
    </row>
    <row r="60" spans="1:10" ht="15.75" x14ac:dyDescent="0.25">
      <c r="A60" s="801"/>
      <c r="B60" s="801"/>
      <c r="C60" s="801"/>
      <c r="D60" s="801"/>
      <c r="E60" s="801"/>
      <c r="F60" s="802"/>
      <c r="G60" s="801"/>
      <c r="H60" s="803"/>
      <c r="I60" s="804"/>
      <c r="J60" s="801"/>
    </row>
    <row r="61" spans="1:10" ht="15.75" x14ac:dyDescent="0.25">
      <c r="A61" s="801"/>
      <c r="B61" s="801"/>
      <c r="C61" s="801"/>
      <c r="D61" s="801"/>
      <c r="E61" s="801"/>
      <c r="F61" s="802"/>
      <c r="G61" s="801"/>
      <c r="H61" s="803"/>
      <c r="I61" s="804"/>
      <c r="J61" s="801"/>
    </row>
    <row r="62" spans="1:10" ht="15.75" x14ac:dyDescent="0.25">
      <c r="A62" s="801"/>
      <c r="B62" s="801"/>
      <c r="C62" s="801"/>
      <c r="D62" s="801"/>
      <c r="E62" s="801"/>
      <c r="F62" s="802"/>
      <c r="G62" s="801"/>
      <c r="H62" s="803"/>
      <c r="I62" s="804"/>
      <c r="J62" s="801"/>
    </row>
    <row r="63" spans="1:10" ht="15.75" x14ac:dyDescent="0.25">
      <c r="A63" s="801"/>
      <c r="B63" s="801"/>
      <c r="C63" s="801"/>
      <c r="D63" s="801"/>
      <c r="E63" s="801"/>
      <c r="F63" s="802"/>
      <c r="G63" s="801"/>
      <c r="H63" s="803"/>
      <c r="I63" s="804"/>
      <c r="J63" s="801"/>
    </row>
    <row r="64" spans="1:10" ht="15.75" x14ac:dyDescent="0.25">
      <c r="A64" s="801"/>
      <c r="B64" s="801"/>
      <c r="C64" s="801"/>
      <c r="D64" s="801"/>
      <c r="E64" s="801"/>
      <c r="F64" s="802"/>
      <c r="G64" s="801"/>
      <c r="H64" s="803"/>
      <c r="I64" s="804"/>
      <c r="J64" s="801"/>
    </row>
    <row r="65" spans="1:10" ht="15.75" x14ac:dyDescent="0.25">
      <c r="A65" s="801"/>
      <c r="B65" s="801"/>
      <c r="C65" s="801"/>
      <c r="D65" s="801"/>
      <c r="E65" s="801"/>
      <c r="F65" s="802"/>
      <c r="G65" s="801"/>
      <c r="H65" s="803"/>
      <c r="I65" s="804"/>
      <c r="J65" s="801"/>
    </row>
    <row r="66" spans="1:10" ht="15.75" x14ac:dyDescent="0.25">
      <c r="A66" s="801"/>
      <c r="B66" s="801"/>
      <c r="C66" s="801"/>
      <c r="D66" s="801"/>
      <c r="E66" s="801"/>
      <c r="F66" s="802"/>
      <c r="G66" s="801"/>
      <c r="H66" s="803"/>
      <c r="I66" s="804"/>
      <c r="J66" s="801"/>
    </row>
    <row r="67" spans="1:10" ht="15.75" x14ac:dyDescent="0.25">
      <c r="A67" s="801"/>
      <c r="B67" s="801"/>
      <c r="C67" s="801"/>
      <c r="D67" s="801"/>
      <c r="E67" s="801"/>
      <c r="F67" s="802"/>
      <c r="G67" s="801"/>
      <c r="H67" s="803"/>
      <c r="I67" s="804"/>
      <c r="J67" s="801"/>
    </row>
    <row r="68" spans="1:10" ht="15.75" x14ac:dyDescent="0.25">
      <c r="A68" s="801"/>
      <c r="B68" s="801"/>
      <c r="C68" s="801"/>
      <c r="D68" s="801"/>
      <c r="E68" s="801"/>
      <c r="F68" s="802"/>
      <c r="G68" s="801"/>
      <c r="H68" s="803"/>
      <c r="I68" s="804"/>
      <c r="J68" s="801"/>
    </row>
    <row r="69" spans="1:10" ht="15.75" x14ac:dyDescent="0.25">
      <c r="A69" s="801"/>
      <c r="B69" s="801"/>
      <c r="C69" s="801"/>
      <c r="D69" s="801"/>
      <c r="E69" s="801"/>
      <c r="F69" s="802"/>
      <c r="G69" s="801"/>
      <c r="H69" s="803"/>
      <c r="I69" s="804"/>
      <c r="J69" s="801"/>
    </row>
    <row r="70" spans="1:10" ht="15.75" x14ac:dyDescent="0.25">
      <c r="A70" s="801"/>
      <c r="B70" s="801"/>
      <c r="C70" s="801"/>
      <c r="D70" s="801"/>
      <c r="E70" s="801"/>
      <c r="F70" s="802"/>
      <c r="G70" s="801"/>
      <c r="H70" s="803"/>
      <c r="I70" s="804"/>
      <c r="J70" s="801"/>
    </row>
    <row r="71" spans="1:10" ht="15.75" x14ac:dyDescent="0.25">
      <c r="A71" s="801"/>
      <c r="B71" s="801"/>
      <c r="C71" s="801"/>
      <c r="D71" s="801"/>
      <c r="E71" s="801"/>
      <c r="F71" s="802"/>
      <c r="G71" s="801"/>
      <c r="H71" s="803"/>
      <c r="I71" s="804"/>
      <c r="J71" s="801"/>
    </row>
    <row r="72" spans="1:10" ht="15.75" x14ac:dyDescent="0.25">
      <c r="A72" s="801"/>
      <c r="B72" s="801"/>
      <c r="C72" s="801"/>
      <c r="D72" s="801"/>
      <c r="E72" s="801"/>
      <c r="F72" s="802"/>
      <c r="G72" s="801"/>
      <c r="H72" s="803"/>
      <c r="I72" s="804"/>
      <c r="J72" s="801"/>
    </row>
    <row r="73" spans="1:10" ht="15.75" x14ac:dyDescent="0.25">
      <c r="A73" s="801"/>
      <c r="B73" s="801"/>
      <c r="C73" s="801"/>
      <c r="D73" s="801"/>
      <c r="E73" s="801"/>
      <c r="F73" s="802"/>
      <c r="G73" s="801"/>
      <c r="H73" s="803"/>
      <c r="I73" s="804"/>
      <c r="J73" s="801"/>
    </row>
    <row r="74" spans="1:10" ht="15.75" x14ac:dyDescent="0.25">
      <c r="A74" s="801"/>
      <c r="B74" s="801"/>
      <c r="C74" s="801"/>
      <c r="D74" s="801"/>
      <c r="E74" s="801"/>
      <c r="F74" s="802"/>
      <c r="G74" s="801"/>
      <c r="H74" s="803"/>
      <c r="I74" s="804"/>
      <c r="J74" s="801"/>
    </row>
    <row r="75" spans="1:10" ht="15.75" x14ac:dyDescent="0.25">
      <c r="A75" s="801"/>
      <c r="B75" s="801"/>
      <c r="C75" s="801"/>
      <c r="D75" s="801"/>
      <c r="E75" s="801"/>
      <c r="F75" s="802"/>
      <c r="G75" s="801"/>
      <c r="H75" s="803"/>
      <c r="I75" s="804"/>
      <c r="J75" s="801"/>
    </row>
    <row r="76" spans="1:10" ht="15.75" x14ac:dyDescent="0.25">
      <c r="A76" s="801"/>
      <c r="B76" s="801"/>
      <c r="C76" s="801"/>
      <c r="D76" s="801"/>
      <c r="E76" s="801"/>
      <c r="F76" s="802"/>
      <c r="G76" s="801"/>
      <c r="H76" s="803"/>
      <c r="I76" s="804"/>
      <c r="J76" s="801"/>
    </row>
    <row r="77" spans="1:10" ht="15.75" x14ac:dyDescent="0.25">
      <c r="A77" s="801"/>
      <c r="B77" s="801"/>
      <c r="C77" s="801"/>
      <c r="D77" s="801"/>
      <c r="E77" s="801"/>
      <c r="F77" s="802"/>
      <c r="G77" s="801"/>
      <c r="H77" s="803"/>
      <c r="I77" s="804"/>
      <c r="J77" s="801"/>
    </row>
    <row r="78" spans="1:10" ht="15.75" x14ac:dyDescent="0.25">
      <c r="A78" s="801"/>
      <c r="B78" s="801"/>
      <c r="C78" s="801"/>
      <c r="D78" s="801"/>
      <c r="E78" s="801"/>
      <c r="F78" s="802"/>
      <c r="G78" s="801"/>
      <c r="H78" s="803"/>
      <c r="I78" s="804"/>
      <c r="J78" s="801"/>
    </row>
    <row r="79" spans="1:10" ht="15.75" x14ac:dyDescent="0.25">
      <c r="A79" s="801"/>
      <c r="B79" s="801"/>
      <c r="C79" s="801"/>
      <c r="D79" s="801"/>
      <c r="E79" s="801"/>
      <c r="F79" s="802"/>
      <c r="G79" s="801"/>
      <c r="H79" s="803"/>
      <c r="I79" s="804"/>
      <c r="J79" s="801"/>
    </row>
    <row r="80" spans="1:10" ht="15.75" x14ac:dyDescent="0.25">
      <c r="A80" s="801"/>
      <c r="B80" s="801"/>
      <c r="C80" s="801"/>
      <c r="D80" s="801"/>
      <c r="E80" s="801"/>
      <c r="F80" s="802"/>
      <c r="G80" s="801"/>
      <c r="H80" s="803"/>
      <c r="I80" s="804"/>
      <c r="J80" s="801"/>
    </row>
    <row r="81" spans="1:10" ht="15.75" x14ac:dyDescent="0.25">
      <c r="A81" s="801"/>
      <c r="B81" s="801"/>
      <c r="C81" s="801"/>
      <c r="D81" s="801"/>
      <c r="E81" s="801"/>
      <c r="F81" s="802"/>
      <c r="G81" s="801"/>
      <c r="H81" s="803"/>
      <c r="I81" s="804"/>
      <c r="J81" s="801"/>
    </row>
    <row r="82" spans="1:10" ht="15.75" x14ac:dyDescent="0.25">
      <c r="A82" s="801"/>
      <c r="B82" s="801"/>
      <c r="C82" s="801"/>
      <c r="D82" s="801"/>
      <c r="E82" s="801"/>
      <c r="F82" s="802"/>
      <c r="G82" s="801"/>
      <c r="H82" s="803"/>
      <c r="I82" s="804"/>
      <c r="J82" s="801"/>
    </row>
    <row r="83" spans="1:10" ht="15.75" x14ac:dyDescent="0.25">
      <c r="A83" s="801"/>
      <c r="B83" s="801"/>
      <c r="C83" s="801"/>
      <c r="D83" s="801"/>
      <c r="E83" s="801"/>
      <c r="F83" s="802"/>
      <c r="G83" s="801"/>
      <c r="H83" s="803"/>
      <c r="I83" s="804"/>
      <c r="J83" s="801"/>
    </row>
    <row r="84" spans="1:10" ht="15.75" x14ac:dyDescent="0.25">
      <c r="A84" s="801"/>
      <c r="B84" s="801"/>
      <c r="C84" s="801"/>
      <c r="D84" s="801"/>
      <c r="E84" s="801"/>
      <c r="F84" s="802"/>
      <c r="G84" s="801"/>
      <c r="H84" s="803"/>
      <c r="I84" s="804"/>
      <c r="J84" s="801"/>
    </row>
    <row r="85" spans="1:10" ht="15.75" x14ac:dyDescent="0.25">
      <c r="A85" s="801"/>
      <c r="B85" s="801"/>
      <c r="C85" s="801"/>
      <c r="D85" s="801"/>
      <c r="E85" s="801"/>
      <c r="F85" s="802"/>
      <c r="G85" s="801"/>
      <c r="H85" s="803"/>
      <c r="I85" s="804"/>
      <c r="J85" s="801"/>
    </row>
    <row r="86" spans="1:10" ht="15.75" x14ac:dyDescent="0.25">
      <c r="A86" s="801"/>
      <c r="B86" s="801"/>
      <c r="C86" s="801"/>
      <c r="D86" s="801"/>
      <c r="E86" s="801"/>
      <c r="F86" s="802"/>
      <c r="G86" s="801"/>
      <c r="H86" s="803"/>
      <c r="I86" s="804"/>
      <c r="J86" s="801"/>
    </row>
    <row r="87" spans="1:10" ht="15.75" x14ac:dyDescent="0.25">
      <c r="A87" s="801"/>
      <c r="B87" s="801"/>
      <c r="C87" s="801"/>
      <c r="D87" s="801"/>
      <c r="E87" s="801"/>
      <c r="F87" s="802"/>
      <c r="G87" s="801"/>
      <c r="H87" s="803"/>
      <c r="I87" s="804"/>
      <c r="J87" s="801"/>
    </row>
    <row r="88" spans="1:10" ht="15.75" x14ac:dyDescent="0.25">
      <c r="A88" s="801"/>
      <c r="B88" s="801"/>
      <c r="C88" s="801"/>
      <c r="D88" s="801"/>
      <c r="E88" s="801"/>
      <c r="F88" s="802"/>
      <c r="G88" s="801"/>
      <c r="H88" s="803"/>
      <c r="I88" s="804"/>
      <c r="J88" s="801"/>
    </row>
    <row r="89" spans="1:10" ht="15.75" x14ac:dyDescent="0.25">
      <c r="A89" s="801"/>
      <c r="B89" s="801"/>
      <c r="C89" s="801"/>
      <c r="D89" s="801"/>
      <c r="E89" s="801"/>
      <c r="F89" s="802"/>
      <c r="G89" s="801"/>
      <c r="H89" s="803"/>
      <c r="I89" s="804"/>
      <c r="J89" s="801"/>
    </row>
    <row r="90" spans="1:10" ht="15.75" x14ac:dyDescent="0.25">
      <c r="A90" s="801"/>
      <c r="B90" s="801"/>
      <c r="C90" s="801"/>
      <c r="D90" s="801"/>
      <c r="E90" s="801"/>
      <c r="F90" s="802"/>
      <c r="G90" s="801"/>
      <c r="H90" s="803"/>
      <c r="I90" s="804"/>
      <c r="J90" s="801"/>
    </row>
    <row r="91" spans="1:10" ht="15.75" x14ac:dyDescent="0.25">
      <c r="A91" s="801"/>
      <c r="B91" s="801"/>
      <c r="C91" s="801"/>
      <c r="D91" s="801"/>
      <c r="E91" s="801"/>
      <c r="F91" s="802"/>
      <c r="G91" s="801"/>
      <c r="H91" s="803"/>
      <c r="I91" s="804"/>
      <c r="J91" s="801"/>
    </row>
    <row r="92" spans="1:10" ht="15.75" x14ac:dyDescent="0.25">
      <c r="A92" s="801"/>
      <c r="B92" s="801"/>
      <c r="C92" s="801"/>
      <c r="D92" s="801"/>
      <c r="E92" s="801"/>
      <c r="F92" s="802"/>
      <c r="G92" s="801"/>
      <c r="H92" s="803"/>
      <c r="I92" s="804"/>
      <c r="J92" s="801"/>
    </row>
    <row r="93" spans="1:10" ht="15.75" x14ac:dyDescent="0.25">
      <c r="A93" s="801"/>
      <c r="B93" s="801"/>
      <c r="C93" s="801"/>
      <c r="D93" s="801"/>
      <c r="E93" s="801"/>
      <c r="F93" s="802"/>
      <c r="G93" s="801"/>
      <c r="H93" s="803"/>
      <c r="I93" s="804"/>
      <c r="J93" s="801"/>
    </row>
    <row r="94" spans="1:10" ht="15.75" x14ac:dyDescent="0.25">
      <c r="A94" s="801"/>
      <c r="B94" s="801"/>
      <c r="C94" s="801"/>
      <c r="D94" s="801"/>
      <c r="E94" s="801"/>
      <c r="F94" s="802"/>
      <c r="G94" s="801"/>
      <c r="H94" s="803"/>
      <c r="I94" s="804"/>
      <c r="J94" s="801"/>
    </row>
    <row r="95" spans="1:10" ht="15.75" x14ac:dyDescent="0.25">
      <c r="A95" s="801"/>
      <c r="B95" s="801"/>
      <c r="C95" s="801"/>
      <c r="D95" s="801"/>
      <c r="E95" s="801"/>
      <c r="F95" s="802"/>
      <c r="G95" s="801"/>
      <c r="H95" s="803"/>
      <c r="I95" s="804"/>
      <c r="J95" s="801"/>
    </row>
    <row r="96" spans="1:10" ht="15.75" x14ac:dyDescent="0.25">
      <c r="A96" s="801"/>
      <c r="B96" s="801"/>
      <c r="C96" s="801"/>
      <c r="D96" s="801"/>
      <c r="E96" s="801"/>
      <c r="F96" s="802"/>
      <c r="G96" s="801"/>
      <c r="H96" s="803"/>
      <c r="I96" s="804"/>
      <c r="J96" s="801"/>
    </row>
    <row r="97" spans="1:10" ht="15.75" x14ac:dyDescent="0.25">
      <c r="A97" s="801"/>
      <c r="B97" s="801"/>
      <c r="C97" s="801"/>
      <c r="D97" s="801"/>
      <c r="E97" s="801"/>
      <c r="F97" s="802"/>
      <c r="G97" s="801"/>
      <c r="H97" s="803"/>
      <c r="I97" s="804"/>
      <c r="J97" s="801"/>
    </row>
    <row r="98" spans="1:10" ht="15.75" x14ac:dyDescent="0.25">
      <c r="A98" s="801"/>
      <c r="B98" s="801"/>
      <c r="C98" s="801"/>
      <c r="D98" s="801"/>
      <c r="E98" s="801"/>
      <c r="F98" s="802"/>
      <c r="G98" s="801"/>
      <c r="H98" s="803"/>
      <c r="I98" s="804"/>
      <c r="J98" s="801"/>
    </row>
    <row r="99" spans="1:10" ht="15.75" x14ac:dyDescent="0.25">
      <c r="A99" s="801"/>
      <c r="B99" s="801"/>
      <c r="C99" s="801"/>
      <c r="D99" s="801"/>
      <c r="E99" s="801"/>
      <c r="F99" s="802"/>
      <c r="G99" s="801"/>
      <c r="H99" s="803"/>
      <c r="I99" s="804"/>
      <c r="J99" s="801"/>
    </row>
    <row r="100" spans="1:10" ht="15.75" x14ac:dyDescent="0.25">
      <c r="A100" s="801"/>
      <c r="B100" s="801"/>
      <c r="C100" s="801"/>
      <c r="D100" s="801"/>
      <c r="E100" s="801"/>
      <c r="F100" s="802"/>
      <c r="G100" s="801"/>
      <c r="H100" s="803"/>
      <c r="I100" s="804"/>
      <c r="J100" s="801"/>
    </row>
    <row r="101" spans="1:10" ht="15.75" x14ac:dyDescent="0.25">
      <c r="A101" s="801"/>
      <c r="B101" s="801"/>
      <c r="C101" s="801"/>
      <c r="D101" s="801"/>
      <c r="E101" s="801"/>
      <c r="F101" s="802"/>
      <c r="G101" s="801"/>
      <c r="H101" s="803"/>
      <c r="I101" s="804"/>
      <c r="J101" s="801"/>
    </row>
    <row r="102" spans="1:10" ht="15.75" x14ac:dyDescent="0.25">
      <c r="A102" s="801"/>
      <c r="B102" s="801"/>
      <c r="C102" s="801"/>
      <c r="D102" s="801"/>
      <c r="E102" s="801"/>
      <c r="F102" s="802"/>
      <c r="G102" s="801"/>
      <c r="H102" s="803"/>
      <c r="I102" s="804"/>
      <c r="J102" s="801"/>
    </row>
    <row r="103" spans="1:10" ht="15.75" x14ac:dyDescent="0.25">
      <c r="A103" s="801"/>
      <c r="B103" s="801"/>
      <c r="C103" s="801"/>
      <c r="D103" s="801"/>
      <c r="E103" s="801"/>
      <c r="F103" s="802"/>
      <c r="G103" s="801"/>
      <c r="H103" s="803"/>
      <c r="I103" s="804"/>
      <c r="J103" s="801"/>
    </row>
    <row r="104" spans="1:10" ht="15.75" x14ac:dyDescent="0.25">
      <c r="A104" s="801"/>
      <c r="B104" s="801"/>
      <c r="C104" s="801"/>
      <c r="D104" s="801"/>
      <c r="E104" s="801"/>
      <c r="F104" s="802"/>
      <c r="G104" s="801"/>
      <c r="H104" s="803"/>
      <c r="I104" s="804"/>
      <c r="J104" s="801"/>
    </row>
    <row r="105" spans="1:10" ht="15.75" x14ac:dyDescent="0.25">
      <c r="A105" s="801"/>
      <c r="B105" s="801"/>
      <c r="C105" s="801"/>
      <c r="D105" s="801"/>
      <c r="E105" s="801"/>
      <c r="F105" s="802"/>
      <c r="G105" s="801"/>
      <c r="H105" s="803"/>
      <c r="I105" s="804"/>
      <c r="J105" s="801"/>
    </row>
    <row r="106" spans="1:10" ht="15.75" x14ac:dyDescent="0.25">
      <c r="A106" s="801"/>
      <c r="B106" s="801"/>
      <c r="C106" s="801"/>
      <c r="D106" s="801"/>
      <c r="E106" s="801"/>
      <c r="F106" s="802"/>
      <c r="G106" s="801"/>
      <c r="H106" s="803"/>
      <c r="I106" s="804"/>
      <c r="J106" s="801"/>
    </row>
    <row r="107" spans="1:10" ht="15.75" x14ac:dyDescent="0.25">
      <c r="A107" s="801"/>
      <c r="B107" s="801"/>
      <c r="C107" s="801"/>
      <c r="D107" s="801"/>
      <c r="E107" s="801"/>
      <c r="F107" s="802"/>
      <c r="G107" s="801"/>
      <c r="H107" s="803"/>
      <c r="I107" s="804"/>
      <c r="J107" s="801"/>
    </row>
    <row r="108" spans="1:10" ht="15.75" x14ac:dyDescent="0.25">
      <c r="A108" s="801"/>
      <c r="B108" s="801"/>
      <c r="C108" s="801"/>
      <c r="D108" s="801"/>
      <c r="E108" s="801"/>
      <c r="F108" s="802"/>
      <c r="G108" s="801"/>
      <c r="H108" s="803"/>
      <c r="I108" s="804"/>
      <c r="J108" s="801"/>
    </row>
    <row r="109" spans="1:10" ht="15.75" x14ac:dyDescent="0.25">
      <c r="A109" s="801"/>
      <c r="B109" s="801"/>
      <c r="C109" s="801"/>
      <c r="D109" s="801"/>
      <c r="E109" s="801"/>
      <c r="F109" s="802"/>
      <c r="G109" s="801"/>
      <c r="H109" s="803"/>
      <c r="I109" s="804"/>
      <c r="J109" s="801"/>
    </row>
    <row r="110" spans="1:10" ht="15.75" x14ac:dyDescent="0.25">
      <c r="A110" s="801"/>
      <c r="B110" s="801"/>
      <c r="C110" s="801"/>
      <c r="D110" s="801"/>
      <c r="E110" s="801"/>
      <c r="F110" s="802"/>
      <c r="G110" s="801"/>
      <c r="H110" s="803"/>
      <c r="I110" s="804"/>
      <c r="J110" s="801"/>
    </row>
    <row r="111" spans="1:10" ht="15.75" x14ac:dyDescent="0.25">
      <c r="A111" s="801"/>
      <c r="B111" s="801"/>
      <c r="C111" s="801"/>
      <c r="D111" s="801"/>
      <c r="E111" s="801"/>
      <c r="F111" s="802"/>
      <c r="G111" s="801"/>
      <c r="H111" s="803"/>
      <c r="I111" s="804"/>
      <c r="J111" s="801"/>
    </row>
    <row r="112" spans="1:10" ht="15.75" x14ac:dyDescent="0.25">
      <c r="A112" s="801"/>
      <c r="B112" s="801"/>
      <c r="C112" s="801"/>
      <c r="D112" s="801"/>
      <c r="E112" s="801"/>
      <c r="F112" s="802"/>
      <c r="G112" s="801"/>
      <c r="H112" s="803"/>
      <c r="I112" s="804"/>
      <c r="J112" s="801"/>
    </row>
    <row r="113" spans="1:10" ht="15.75" x14ac:dyDescent="0.25">
      <c r="A113" s="801"/>
      <c r="B113" s="801"/>
      <c r="C113" s="801"/>
      <c r="D113" s="801"/>
      <c r="E113" s="801"/>
      <c r="F113" s="802"/>
      <c r="G113" s="801"/>
      <c r="H113" s="803"/>
      <c r="I113" s="804"/>
      <c r="J113" s="801"/>
    </row>
    <row r="114" spans="1:10" ht="15.75" x14ac:dyDescent="0.25">
      <c r="A114" s="801"/>
      <c r="B114" s="801"/>
      <c r="C114" s="801"/>
      <c r="D114" s="801"/>
      <c r="E114" s="801"/>
      <c r="F114" s="802"/>
      <c r="G114" s="801"/>
      <c r="H114" s="803"/>
      <c r="I114" s="804"/>
      <c r="J114" s="801"/>
    </row>
    <row r="115" spans="1:10" ht="15.75" x14ac:dyDescent="0.25">
      <c r="A115" s="801"/>
      <c r="B115" s="801"/>
      <c r="C115" s="801"/>
      <c r="D115" s="801"/>
      <c r="E115" s="801"/>
      <c r="F115" s="802"/>
      <c r="G115" s="801"/>
      <c r="H115" s="803"/>
      <c r="I115" s="804"/>
      <c r="J115" s="801"/>
    </row>
    <row r="116" spans="1:10" ht="15.75" x14ac:dyDescent="0.25">
      <c r="A116" s="801"/>
      <c r="B116" s="801"/>
      <c r="C116" s="801"/>
      <c r="D116" s="801"/>
      <c r="E116" s="801"/>
      <c r="F116" s="802"/>
      <c r="G116" s="801"/>
      <c r="H116" s="803"/>
      <c r="I116" s="804"/>
      <c r="J116" s="801"/>
    </row>
    <row r="117" spans="1:10" ht="15.75" x14ac:dyDescent="0.25">
      <c r="A117" s="801"/>
      <c r="B117" s="801"/>
      <c r="C117" s="801"/>
      <c r="D117" s="801"/>
      <c r="E117" s="801"/>
      <c r="F117" s="802"/>
      <c r="G117" s="801"/>
      <c r="H117" s="803"/>
      <c r="I117" s="804"/>
      <c r="J117" s="801"/>
    </row>
    <row r="118" spans="1:10" ht="15.75" x14ac:dyDescent="0.25">
      <c r="A118" s="801"/>
      <c r="B118" s="801"/>
      <c r="C118" s="801"/>
      <c r="D118" s="801"/>
      <c r="E118" s="801"/>
      <c r="F118" s="802"/>
      <c r="G118" s="801"/>
      <c r="H118" s="803"/>
      <c r="I118" s="804"/>
      <c r="J118" s="801"/>
    </row>
    <row r="119" spans="1:10" ht="15.75" x14ac:dyDescent="0.25">
      <c r="A119" s="801"/>
      <c r="B119" s="801"/>
      <c r="C119" s="801"/>
      <c r="D119" s="801"/>
      <c r="E119" s="801"/>
      <c r="F119" s="802"/>
      <c r="G119" s="801"/>
      <c r="H119" s="803"/>
      <c r="I119" s="804"/>
      <c r="J119" s="801"/>
    </row>
    <row r="120" spans="1:10" ht="15.75" x14ac:dyDescent="0.25">
      <c r="A120" s="801"/>
      <c r="B120" s="801"/>
      <c r="C120" s="801"/>
      <c r="D120" s="801"/>
      <c r="E120" s="801"/>
      <c r="F120" s="802"/>
      <c r="G120" s="801"/>
      <c r="H120" s="803"/>
      <c r="I120" s="804"/>
      <c r="J120" s="801"/>
    </row>
    <row r="121" spans="1:10" ht="15.75" x14ac:dyDescent="0.25">
      <c r="A121" s="801"/>
      <c r="B121" s="801"/>
      <c r="C121" s="801"/>
      <c r="D121" s="801"/>
      <c r="E121" s="801"/>
      <c r="F121" s="802"/>
      <c r="G121" s="801"/>
      <c r="H121" s="803"/>
      <c r="I121" s="804"/>
      <c r="J121" s="801"/>
    </row>
    <row r="122" spans="1:10" ht="15.75" x14ac:dyDescent="0.25">
      <c r="A122" s="801"/>
      <c r="B122" s="801"/>
      <c r="C122" s="801"/>
      <c r="D122" s="801"/>
      <c r="E122" s="801"/>
      <c r="F122" s="802"/>
      <c r="G122" s="801"/>
      <c r="H122" s="803"/>
      <c r="I122" s="804"/>
      <c r="J122" s="801"/>
    </row>
    <row r="123" spans="1:10" ht="15.75" x14ac:dyDescent="0.25">
      <c r="A123" s="801"/>
      <c r="B123" s="801"/>
      <c r="C123" s="801"/>
      <c r="D123" s="801"/>
      <c r="E123" s="801"/>
      <c r="F123" s="802"/>
      <c r="G123" s="801"/>
      <c r="H123" s="803"/>
      <c r="I123" s="804"/>
      <c r="J123" s="801"/>
    </row>
    <row r="124" spans="1:10" ht="15.75" x14ac:dyDescent="0.25">
      <c r="A124" s="801"/>
      <c r="B124" s="801"/>
      <c r="C124" s="801"/>
      <c r="D124" s="801"/>
      <c r="E124" s="801"/>
      <c r="F124" s="802"/>
      <c r="G124" s="801"/>
      <c r="H124" s="803"/>
      <c r="I124" s="804"/>
      <c r="J124" s="801"/>
    </row>
    <row r="125" spans="1:10" ht="15.75" x14ac:dyDescent="0.25">
      <c r="A125" s="801"/>
      <c r="B125" s="801"/>
      <c r="C125" s="801"/>
      <c r="D125" s="801"/>
      <c r="E125" s="801"/>
      <c r="F125" s="802"/>
      <c r="G125" s="801"/>
      <c r="H125" s="803"/>
      <c r="I125" s="804"/>
      <c r="J125" s="801"/>
    </row>
    <row r="126" spans="1:10" ht="15.75" x14ac:dyDescent="0.25">
      <c r="A126" s="801"/>
      <c r="B126" s="801"/>
      <c r="C126" s="801"/>
      <c r="D126" s="801"/>
      <c r="E126" s="801"/>
      <c r="F126" s="802"/>
      <c r="G126" s="801"/>
      <c r="H126" s="803"/>
      <c r="I126" s="804"/>
      <c r="J126" s="801"/>
    </row>
    <row r="127" spans="1:10" ht="15.75" x14ac:dyDescent="0.25">
      <c r="A127" s="801"/>
      <c r="B127" s="801"/>
      <c r="C127" s="801"/>
      <c r="D127" s="801"/>
      <c r="E127" s="801"/>
      <c r="F127" s="802"/>
      <c r="G127" s="801"/>
      <c r="H127" s="803"/>
      <c r="I127" s="804"/>
      <c r="J127" s="801"/>
    </row>
    <row r="128" spans="1:10" ht="15.75" x14ac:dyDescent="0.25">
      <c r="A128" s="801"/>
      <c r="B128" s="801"/>
      <c r="C128" s="801"/>
      <c r="D128" s="801"/>
      <c r="E128" s="801"/>
      <c r="F128" s="802"/>
      <c r="G128" s="801"/>
      <c r="H128" s="803"/>
      <c r="I128" s="804"/>
      <c r="J128" s="801"/>
    </row>
    <row r="129" spans="1:10" ht="15.75" x14ac:dyDescent="0.25">
      <c r="A129" s="801"/>
      <c r="B129" s="801"/>
      <c r="C129" s="801"/>
      <c r="D129" s="801"/>
      <c r="E129" s="801"/>
      <c r="F129" s="802"/>
      <c r="G129" s="801"/>
      <c r="H129" s="803"/>
      <c r="I129" s="804"/>
      <c r="J129" s="801"/>
    </row>
    <row r="130" spans="1:10" ht="15.75" x14ac:dyDescent="0.25">
      <c r="A130" s="801"/>
      <c r="B130" s="801"/>
      <c r="C130" s="801"/>
      <c r="D130" s="801"/>
      <c r="E130" s="801"/>
      <c r="F130" s="802"/>
      <c r="G130" s="801"/>
      <c r="H130" s="803"/>
      <c r="I130" s="804"/>
      <c r="J130" s="801"/>
    </row>
    <row r="131" spans="1:10" ht="15.75" x14ac:dyDescent="0.25">
      <c r="A131" s="801"/>
      <c r="B131" s="801"/>
      <c r="C131" s="801"/>
      <c r="D131" s="801"/>
      <c r="E131" s="801"/>
      <c r="F131" s="802"/>
      <c r="G131" s="801"/>
      <c r="H131" s="803"/>
      <c r="I131" s="804"/>
      <c r="J131" s="801"/>
    </row>
    <row r="132" spans="1:10" ht="15.75" x14ac:dyDescent="0.25">
      <c r="A132" s="801"/>
      <c r="B132" s="801"/>
      <c r="C132" s="801"/>
      <c r="D132" s="801"/>
      <c r="E132" s="801"/>
      <c r="F132" s="802"/>
      <c r="G132" s="801"/>
      <c r="H132" s="803"/>
      <c r="I132" s="804"/>
      <c r="J132" s="801"/>
    </row>
    <row r="133" spans="1:10" ht="15.75" x14ac:dyDescent="0.25">
      <c r="A133" s="801"/>
      <c r="B133" s="801"/>
      <c r="C133" s="801"/>
      <c r="D133" s="801"/>
      <c r="E133" s="801"/>
      <c r="F133" s="802"/>
      <c r="G133" s="801"/>
      <c r="H133" s="803"/>
      <c r="I133" s="804"/>
      <c r="J133" s="801"/>
    </row>
    <row r="134" spans="1:10" ht="15.75" x14ac:dyDescent="0.25">
      <c r="A134" s="801"/>
      <c r="B134" s="801"/>
      <c r="C134" s="801"/>
      <c r="D134" s="801"/>
      <c r="E134" s="801"/>
      <c r="F134" s="802"/>
      <c r="G134" s="801"/>
      <c r="H134" s="803"/>
      <c r="I134" s="804"/>
      <c r="J134" s="801"/>
    </row>
    <row r="135" spans="1:10" ht="15.75" x14ac:dyDescent="0.25">
      <c r="A135" s="801"/>
      <c r="B135" s="801"/>
      <c r="C135" s="801"/>
      <c r="D135" s="801"/>
      <c r="E135" s="801"/>
      <c r="F135" s="802"/>
      <c r="G135" s="801"/>
      <c r="H135" s="803"/>
      <c r="I135" s="804"/>
      <c r="J135" s="801"/>
    </row>
    <row r="136" spans="1:10" ht="15.75" x14ac:dyDescent="0.25">
      <c r="A136" s="801"/>
      <c r="B136" s="801"/>
      <c r="C136" s="801"/>
      <c r="D136" s="801"/>
      <c r="E136" s="801"/>
      <c r="F136" s="802"/>
      <c r="G136" s="801"/>
      <c r="H136" s="803"/>
      <c r="I136" s="804"/>
      <c r="J136" s="801"/>
    </row>
    <row r="137" spans="1:10" ht="15.75" x14ac:dyDescent="0.25">
      <c r="A137" s="801"/>
      <c r="B137" s="801"/>
      <c r="C137" s="801"/>
      <c r="D137" s="801"/>
      <c r="E137" s="801"/>
      <c r="F137" s="802"/>
      <c r="G137" s="801"/>
      <c r="H137" s="803"/>
      <c r="I137" s="804"/>
      <c r="J137" s="801"/>
    </row>
    <row r="138" spans="1:10" ht="15.75" x14ac:dyDescent="0.25">
      <c r="A138" s="801"/>
      <c r="B138" s="801"/>
      <c r="C138" s="801"/>
      <c r="D138" s="801"/>
      <c r="E138" s="801"/>
      <c r="F138" s="802"/>
      <c r="G138" s="801"/>
      <c r="H138" s="803"/>
      <c r="I138" s="804"/>
      <c r="J138" s="801"/>
    </row>
    <row r="139" spans="1:10" ht="15.75" x14ac:dyDescent="0.25">
      <c r="A139" s="801"/>
      <c r="B139" s="801"/>
      <c r="C139" s="801"/>
      <c r="D139" s="801"/>
      <c r="E139" s="801"/>
      <c r="F139" s="802"/>
      <c r="G139" s="801"/>
      <c r="H139" s="803"/>
      <c r="I139" s="804"/>
      <c r="J139" s="801"/>
    </row>
    <row r="140" spans="1:10" ht="15.75" x14ac:dyDescent="0.25">
      <c r="A140" s="801"/>
      <c r="B140" s="801"/>
      <c r="C140" s="801"/>
      <c r="D140" s="801"/>
      <c r="E140" s="801"/>
      <c r="F140" s="802"/>
      <c r="G140" s="801"/>
      <c r="H140" s="803"/>
      <c r="I140" s="804"/>
      <c r="J140" s="801"/>
    </row>
    <row r="141" spans="1:10" ht="15.75" x14ac:dyDescent="0.25">
      <c r="A141" s="801"/>
      <c r="B141" s="801"/>
      <c r="C141" s="801"/>
      <c r="D141" s="801"/>
      <c r="E141" s="801"/>
      <c r="F141" s="802"/>
      <c r="G141" s="801"/>
      <c r="H141" s="803"/>
      <c r="I141" s="804"/>
      <c r="J141" s="801"/>
    </row>
    <row r="142" spans="1:10" ht="15.75" x14ac:dyDescent="0.25">
      <c r="A142" s="801"/>
      <c r="B142" s="801"/>
      <c r="C142" s="801"/>
      <c r="D142" s="801"/>
      <c r="E142" s="801"/>
      <c r="F142" s="802"/>
      <c r="G142" s="801"/>
      <c r="H142" s="803"/>
      <c r="I142" s="804"/>
      <c r="J142" s="801"/>
    </row>
    <row r="143" spans="1:10" ht="15.75" x14ac:dyDescent="0.25">
      <c r="A143" s="801"/>
      <c r="B143" s="801"/>
      <c r="C143" s="801"/>
      <c r="D143" s="801"/>
      <c r="E143" s="801"/>
      <c r="F143" s="802"/>
      <c r="G143" s="801"/>
      <c r="H143" s="803"/>
      <c r="I143" s="804"/>
      <c r="J143" s="801"/>
    </row>
    <row r="144" spans="1:10" ht="15.75" x14ac:dyDescent="0.25">
      <c r="A144" s="801"/>
      <c r="B144" s="801"/>
      <c r="C144" s="801"/>
      <c r="D144" s="801"/>
      <c r="E144" s="801"/>
      <c r="F144" s="802"/>
      <c r="G144" s="801"/>
      <c r="H144" s="803"/>
      <c r="I144" s="804"/>
      <c r="J144" s="801"/>
    </row>
    <row r="145" spans="1:10" ht="15.75" x14ac:dyDescent="0.25">
      <c r="A145" s="801"/>
      <c r="B145" s="801"/>
      <c r="C145" s="801"/>
      <c r="D145" s="801"/>
      <c r="E145" s="801"/>
      <c r="F145" s="802"/>
      <c r="G145" s="801"/>
      <c r="H145" s="803"/>
      <c r="I145" s="804"/>
      <c r="J145" s="801"/>
    </row>
    <row r="146" spans="1:10" ht="15.75" x14ac:dyDescent="0.25">
      <c r="A146" s="801"/>
      <c r="B146" s="801"/>
      <c r="C146" s="801"/>
      <c r="D146" s="801"/>
      <c r="E146" s="801"/>
      <c r="F146" s="802"/>
      <c r="G146" s="801"/>
      <c r="H146" s="803"/>
      <c r="I146" s="804"/>
      <c r="J146" s="801"/>
    </row>
    <row r="147" spans="1:10" ht="15.75" x14ac:dyDescent="0.25">
      <c r="A147" s="801"/>
      <c r="B147" s="801"/>
      <c r="C147" s="801"/>
      <c r="D147" s="801"/>
      <c r="E147" s="801"/>
      <c r="F147" s="802"/>
      <c r="G147" s="801"/>
      <c r="H147" s="803"/>
      <c r="I147" s="804"/>
      <c r="J147" s="801"/>
    </row>
    <row r="148" spans="1:10" ht="15.75" x14ac:dyDescent="0.25">
      <c r="A148" s="801"/>
      <c r="B148" s="801"/>
      <c r="C148" s="801"/>
      <c r="D148" s="801"/>
      <c r="E148" s="801"/>
      <c r="F148" s="802"/>
      <c r="G148" s="801"/>
      <c r="H148" s="803"/>
      <c r="I148" s="804"/>
      <c r="J148" s="801"/>
    </row>
    <row r="149" spans="1:10" ht="15.75" x14ac:dyDescent="0.25">
      <c r="A149" s="801"/>
      <c r="B149" s="801"/>
      <c r="C149" s="801"/>
      <c r="D149" s="801"/>
      <c r="E149" s="801"/>
      <c r="F149" s="802"/>
      <c r="G149" s="801"/>
      <c r="H149" s="803"/>
      <c r="I149" s="804"/>
      <c r="J149" s="801"/>
    </row>
    <row r="150" spans="1:10" ht="15.75" x14ac:dyDescent="0.25">
      <c r="A150" s="801"/>
      <c r="B150" s="801"/>
      <c r="C150" s="801"/>
      <c r="D150" s="801"/>
      <c r="E150" s="801"/>
      <c r="F150" s="802"/>
      <c r="G150" s="801"/>
      <c r="H150" s="803"/>
      <c r="I150" s="804"/>
      <c r="J150" s="801"/>
    </row>
    <row r="151" spans="1:10" ht="15.75" x14ac:dyDescent="0.25">
      <c r="A151" s="801"/>
      <c r="B151" s="801"/>
      <c r="C151" s="801"/>
      <c r="D151" s="801"/>
      <c r="E151" s="801"/>
      <c r="F151" s="802"/>
      <c r="G151" s="801"/>
      <c r="H151" s="803"/>
      <c r="I151" s="804"/>
      <c r="J151" s="801"/>
    </row>
    <row r="152" spans="1:10" ht="15.75" x14ac:dyDescent="0.25">
      <c r="A152" s="801"/>
      <c r="B152" s="801"/>
      <c r="C152" s="801"/>
      <c r="D152" s="801"/>
      <c r="E152" s="801"/>
      <c r="F152" s="802"/>
      <c r="G152" s="801"/>
      <c r="H152" s="803"/>
      <c r="I152" s="804"/>
      <c r="J152" s="801"/>
    </row>
    <row r="153" spans="1:10" ht="15.75" x14ac:dyDescent="0.25">
      <c r="A153" s="801"/>
      <c r="B153" s="801"/>
      <c r="C153" s="801"/>
      <c r="D153" s="801"/>
      <c r="E153" s="801"/>
      <c r="F153" s="802"/>
      <c r="G153" s="801"/>
      <c r="H153" s="803"/>
      <c r="I153" s="804"/>
      <c r="J153" s="801"/>
    </row>
    <row r="154" spans="1:10" ht="15.75" x14ac:dyDescent="0.25">
      <c r="A154" s="801"/>
      <c r="B154" s="801"/>
      <c r="C154" s="801"/>
      <c r="D154" s="801"/>
      <c r="E154" s="801"/>
      <c r="F154" s="802"/>
      <c r="G154" s="801"/>
      <c r="H154" s="803"/>
      <c r="I154" s="804"/>
      <c r="J154" s="801"/>
    </row>
    <row r="155" spans="1:10" ht="15.75" x14ac:dyDescent="0.25">
      <c r="A155" s="801"/>
      <c r="B155" s="801"/>
      <c r="C155" s="801"/>
      <c r="D155" s="801"/>
      <c r="E155" s="801"/>
      <c r="F155" s="802"/>
      <c r="G155" s="801"/>
      <c r="H155" s="803"/>
      <c r="I155" s="804"/>
      <c r="J155" s="801"/>
    </row>
    <row r="156" spans="1:10" ht="15.75" x14ac:dyDescent="0.25">
      <c r="A156" s="801"/>
      <c r="B156" s="801"/>
      <c r="C156" s="801"/>
      <c r="D156" s="801"/>
      <c r="E156" s="801"/>
      <c r="F156" s="802"/>
      <c r="G156" s="801"/>
      <c r="H156" s="803"/>
      <c r="I156" s="804"/>
      <c r="J156" s="801"/>
    </row>
    <row r="157" spans="1:10" ht="15.75" x14ac:dyDescent="0.25">
      <c r="A157" s="801"/>
      <c r="B157" s="801"/>
      <c r="C157" s="801"/>
      <c r="D157" s="801"/>
      <c r="E157" s="801"/>
      <c r="F157" s="802"/>
      <c r="G157" s="801"/>
      <c r="H157" s="803"/>
      <c r="I157" s="804"/>
      <c r="J157" s="801"/>
    </row>
    <row r="158" spans="1:10" ht="15.75" x14ac:dyDescent="0.25">
      <c r="A158" s="801"/>
      <c r="B158" s="801"/>
      <c r="C158" s="801"/>
      <c r="D158" s="801"/>
      <c r="E158" s="801"/>
      <c r="F158" s="802"/>
      <c r="G158" s="801"/>
      <c r="H158" s="803"/>
      <c r="I158" s="804"/>
      <c r="J158" s="801"/>
    </row>
    <row r="159" spans="1:10" ht="15.75" x14ac:dyDescent="0.25">
      <c r="A159" s="801"/>
      <c r="B159" s="801"/>
      <c r="C159" s="801"/>
      <c r="D159" s="801"/>
      <c r="E159" s="801"/>
      <c r="F159" s="802"/>
      <c r="G159" s="801"/>
      <c r="H159" s="803"/>
      <c r="I159" s="804"/>
      <c r="J159" s="801"/>
    </row>
    <row r="160" spans="1:10" ht="15.75" x14ac:dyDescent="0.25">
      <c r="A160" s="801"/>
      <c r="B160" s="801"/>
      <c r="C160" s="801"/>
      <c r="D160" s="801"/>
      <c r="E160" s="801"/>
      <c r="F160" s="802"/>
      <c r="G160" s="801"/>
      <c r="H160" s="803"/>
      <c r="I160" s="804"/>
      <c r="J160" s="801"/>
    </row>
    <row r="161" spans="1:10" ht="15.75" x14ac:dyDescent="0.25">
      <c r="A161" s="801"/>
      <c r="B161" s="801"/>
      <c r="C161" s="801"/>
      <c r="D161" s="801"/>
      <c r="E161" s="801"/>
      <c r="F161" s="802"/>
      <c r="G161" s="801"/>
      <c r="H161" s="803"/>
      <c r="I161" s="804"/>
      <c r="J161" s="801"/>
    </row>
    <row r="162" spans="1:10" ht="15.75" x14ac:dyDescent="0.25">
      <c r="A162" s="801"/>
      <c r="B162" s="801"/>
      <c r="C162" s="801"/>
      <c r="D162" s="801"/>
      <c r="E162" s="801"/>
      <c r="F162" s="802"/>
      <c r="G162" s="801"/>
      <c r="H162" s="803"/>
      <c r="I162" s="804"/>
      <c r="J162" s="801"/>
    </row>
    <row r="163" spans="1:10" ht="15.75" x14ac:dyDescent="0.25">
      <c r="A163" s="801"/>
      <c r="B163" s="801"/>
      <c r="C163" s="801"/>
      <c r="D163" s="801"/>
      <c r="E163" s="801"/>
      <c r="F163" s="802"/>
      <c r="G163" s="801"/>
      <c r="H163" s="803"/>
      <c r="I163" s="804"/>
      <c r="J163" s="801"/>
    </row>
    <row r="164" spans="1:10" ht="15.75" x14ac:dyDescent="0.25">
      <c r="A164" s="801"/>
      <c r="B164" s="801"/>
      <c r="C164" s="801"/>
      <c r="D164" s="801"/>
      <c r="E164" s="801"/>
      <c r="F164" s="802"/>
      <c r="G164" s="801"/>
      <c r="H164" s="803"/>
      <c r="I164" s="804"/>
      <c r="J164" s="801"/>
    </row>
    <row r="165" spans="1:10" ht="15.75" x14ac:dyDescent="0.25">
      <c r="A165" s="801"/>
      <c r="B165" s="801"/>
      <c r="C165" s="801"/>
      <c r="D165" s="801"/>
      <c r="E165" s="801"/>
      <c r="F165" s="802"/>
      <c r="G165" s="801"/>
      <c r="H165" s="803"/>
      <c r="I165" s="804"/>
      <c r="J165" s="801"/>
    </row>
    <row r="166" spans="1:10" ht="15.75" x14ac:dyDescent="0.25">
      <c r="A166" s="801"/>
      <c r="B166" s="801"/>
      <c r="C166" s="801"/>
      <c r="D166" s="801"/>
      <c r="E166" s="801"/>
      <c r="F166" s="802"/>
      <c r="G166" s="801"/>
      <c r="H166" s="803"/>
      <c r="I166" s="804"/>
      <c r="J166" s="801"/>
    </row>
    <row r="167" spans="1:10" ht="15.75" x14ac:dyDescent="0.25">
      <c r="A167" s="801"/>
      <c r="B167" s="801"/>
      <c r="C167" s="801"/>
      <c r="D167" s="801"/>
      <c r="E167" s="801"/>
      <c r="F167" s="802"/>
      <c r="G167" s="801"/>
      <c r="H167" s="803"/>
      <c r="I167" s="804"/>
      <c r="J167" s="801"/>
    </row>
    <row r="168" spans="1:10" ht="15.75" x14ac:dyDescent="0.25">
      <c r="A168" s="801"/>
      <c r="B168" s="801"/>
      <c r="C168" s="801"/>
      <c r="D168" s="801"/>
      <c r="E168" s="801"/>
      <c r="F168" s="802"/>
      <c r="G168" s="801"/>
      <c r="H168" s="803"/>
      <c r="I168" s="804"/>
      <c r="J168" s="801"/>
    </row>
    <row r="169" spans="1:10" ht="15.75" x14ac:dyDescent="0.25">
      <c r="A169" s="801"/>
      <c r="B169" s="801"/>
      <c r="C169" s="801"/>
      <c r="D169" s="801"/>
      <c r="E169" s="801"/>
      <c r="F169" s="802"/>
      <c r="G169" s="801"/>
      <c r="H169" s="803"/>
      <c r="I169" s="804"/>
      <c r="J169" s="801"/>
    </row>
    <row r="170" spans="1:10" ht="15.75" x14ac:dyDescent="0.25">
      <c r="A170" s="801"/>
      <c r="B170" s="801"/>
      <c r="C170" s="801"/>
      <c r="D170" s="801"/>
      <c r="E170" s="801"/>
      <c r="F170" s="802"/>
      <c r="G170" s="801"/>
      <c r="H170" s="803"/>
      <c r="I170" s="804"/>
      <c r="J170" s="801"/>
    </row>
    <row r="171" spans="1:10" ht="15.75" x14ac:dyDescent="0.25">
      <c r="A171" s="801"/>
      <c r="B171" s="801"/>
      <c r="C171" s="801"/>
      <c r="D171" s="801"/>
      <c r="E171" s="801"/>
      <c r="F171" s="802"/>
      <c r="G171" s="801"/>
      <c r="H171" s="803"/>
      <c r="I171" s="804"/>
      <c r="J171" s="801"/>
    </row>
    <row r="172" spans="1:10" ht="15.75" x14ac:dyDescent="0.25">
      <c r="A172" s="801"/>
      <c r="B172" s="801"/>
      <c r="C172" s="801"/>
      <c r="D172" s="801"/>
      <c r="E172" s="801"/>
      <c r="F172" s="802"/>
      <c r="G172" s="801"/>
      <c r="H172" s="803"/>
      <c r="I172" s="804"/>
      <c r="J172" s="801"/>
    </row>
    <row r="173" spans="1:10" ht="15.75" x14ac:dyDescent="0.25">
      <c r="A173" s="801"/>
      <c r="B173" s="801"/>
      <c r="C173" s="801"/>
      <c r="D173" s="801"/>
      <c r="E173" s="801"/>
      <c r="F173" s="802"/>
      <c r="G173" s="801"/>
      <c r="H173" s="803"/>
      <c r="I173" s="804"/>
      <c r="J173" s="801"/>
    </row>
    <row r="174" spans="1:10" ht="15.75" x14ac:dyDescent="0.25">
      <c r="A174" s="801"/>
      <c r="B174" s="801"/>
      <c r="C174" s="801"/>
      <c r="D174" s="801"/>
      <c r="E174" s="801"/>
      <c r="F174" s="802"/>
      <c r="G174" s="801"/>
      <c r="H174" s="803"/>
      <c r="I174" s="804"/>
      <c r="J174" s="801"/>
    </row>
    <row r="175" spans="1:10" ht="15.75" x14ac:dyDescent="0.25">
      <c r="A175" s="801"/>
      <c r="B175" s="801"/>
      <c r="C175" s="801"/>
      <c r="D175" s="801"/>
      <c r="E175" s="801"/>
      <c r="F175" s="802"/>
      <c r="G175" s="801"/>
      <c r="H175" s="803"/>
      <c r="I175" s="804"/>
      <c r="J175" s="801"/>
    </row>
    <row r="176" spans="1:10" ht="15.75" x14ac:dyDescent="0.25">
      <c r="A176" s="801"/>
      <c r="B176" s="801"/>
      <c r="C176" s="801"/>
      <c r="D176" s="801"/>
      <c r="E176" s="801"/>
      <c r="F176" s="802"/>
      <c r="G176" s="801"/>
      <c r="H176" s="803"/>
      <c r="I176" s="804"/>
      <c r="J176" s="801"/>
    </row>
    <row r="177" spans="1:10" ht="15.75" x14ac:dyDescent="0.25">
      <c r="A177" s="801"/>
      <c r="B177" s="801"/>
      <c r="C177" s="801"/>
      <c r="D177" s="801"/>
      <c r="E177" s="801"/>
      <c r="F177" s="802"/>
      <c r="G177" s="801"/>
      <c r="H177" s="803"/>
      <c r="I177" s="804"/>
      <c r="J177" s="801"/>
    </row>
    <row r="178" spans="1:10" ht="15.75" x14ac:dyDescent="0.25">
      <c r="A178" s="801"/>
      <c r="B178" s="801"/>
      <c r="C178" s="801"/>
      <c r="D178" s="801"/>
      <c r="E178" s="801"/>
      <c r="F178" s="802"/>
      <c r="G178" s="801"/>
      <c r="H178" s="803"/>
      <c r="I178" s="804"/>
      <c r="J178" s="801"/>
    </row>
    <row r="179" spans="1:10" ht="15.75" x14ac:dyDescent="0.25">
      <c r="A179" s="801"/>
      <c r="B179" s="801"/>
      <c r="C179" s="801"/>
      <c r="D179" s="801"/>
      <c r="E179" s="801"/>
      <c r="F179" s="802"/>
      <c r="G179" s="801"/>
      <c r="H179" s="803"/>
      <c r="I179" s="804"/>
      <c r="J179" s="801"/>
    </row>
    <row r="180" spans="1:10" ht="15.75" x14ac:dyDescent="0.25">
      <c r="A180" s="801"/>
      <c r="B180" s="801"/>
      <c r="C180" s="801"/>
      <c r="D180" s="801"/>
      <c r="E180" s="801"/>
      <c r="F180" s="802"/>
      <c r="G180" s="801"/>
      <c r="H180" s="803"/>
      <c r="I180" s="804"/>
      <c r="J180" s="801"/>
    </row>
    <row r="181" spans="1:10" ht="15.75" x14ac:dyDescent="0.25">
      <c r="A181" s="801"/>
      <c r="B181" s="801"/>
      <c r="C181" s="801"/>
      <c r="D181" s="801"/>
      <c r="E181" s="801"/>
      <c r="F181" s="802"/>
      <c r="G181" s="801"/>
      <c r="H181" s="803"/>
      <c r="I181" s="804"/>
      <c r="J181" s="801"/>
    </row>
    <row r="182" spans="1:10" ht="15.75" x14ac:dyDescent="0.25">
      <c r="A182" s="801"/>
      <c r="B182" s="801"/>
      <c r="C182" s="801"/>
      <c r="D182" s="801"/>
      <c r="E182" s="801"/>
      <c r="F182" s="802"/>
      <c r="G182" s="801"/>
      <c r="H182" s="803"/>
      <c r="I182" s="804"/>
      <c r="J182" s="801"/>
    </row>
    <row r="183" spans="1:10" ht="15.75" x14ac:dyDescent="0.25">
      <c r="A183" s="801"/>
      <c r="B183" s="801"/>
      <c r="C183" s="801"/>
      <c r="D183" s="801"/>
      <c r="E183" s="801"/>
      <c r="F183" s="802"/>
      <c r="G183" s="801"/>
      <c r="H183" s="803"/>
      <c r="I183" s="804"/>
      <c r="J183" s="801"/>
    </row>
    <row r="184" spans="1:10" ht="15.75" x14ac:dyDescent="0.25">
      <c r="A184" s="801"/>
      <c r="B184" s="801"/>
      <c r="C184" s="801"/>
      <c r="D184" s="801"/>
      <c r="E184" s="801"/>
      <c r="F184" s="802"/>
      <c r="G184" s="801"/>
      <c r="H184" s="803"/>
      <c r="I184" s="804"/>
      <c r="J184" s="801"/>
    </row>
    <row r="185" spans="1:10" ht="15.75" x14ac:dyDescent="0.25">
      <c r="A185" s="801"/>
      <c r="B185" s="801"/>
      <c r="C185" s="801"/>
      <c r="D185" s="801"/>
      <c r="E185" s="801"/>
      <c r="F185" s="802"/>
      <c r="G185" s="801"/>
      <c r="H185" s="803"/>
      <c r="I185" s="804"/>
      <c r="J185" s="801"/>
    </row>
    <row r="186" spans="1:10" ht="15.75" x14ac:dyDescent="0.25">
      <c r="A186" s="801"/>
      <c r="B186" s="801"/>
      <c r="C186" s="801"/>
      <c r="D186" s="801"/>
      <c r="E186" s="801"/>
      <c r="F186" s="802"/>
      <c r="G186" s="801"/>
      <c r="H186" s="803"/>
      <c r="I186" s="804"/>
      <c r="J186" s="801"/>
    </row>
    <row r="187" spans="1:10" ht="15.75" x14ac:dyDescent="0.25">
      <c r="A187" s="801"/>
      <c r="B187" s="801"/>
      <c r="C187" s="801"/>
      <c r="D187" s="801"/>
      <c r="E187" s="801"/>
      <c r="F187" s="802"/>
      <c r="G187" s="801"/>
      <c r="H187" s="803"/>
      <c r="I187" s="804"/>
      <c r="J187" s="801"/>
    </row>
    <row r="188" spans="1:10" ht="15.75" x14ac:dyDescent="0.25">
      <c r="A188" s="801"/>
      <c r="B188" s="801"/>
      <c r="C188" s="801"/>
      <c r="D188" s="801"/>
      <c r="E188" s="801"/>
      <c r="F188" s="802"/>
      <c r="G188" s="801"/>
      <c r="H188" s="803"/>
      <c r="I188" s="804"/>
      <c r="J188" s="801"/>
    </row>
    <row r="189" spans="1:10" ht="15.75" x14ac:dyDescent="0.25">
      <c r="A189" s="801"/>
      <c r="B189" s="801"/>
      <c r="C189" s="801"/>
      <c r="D189" s="801"/>
      <c r="E189" s="801"/>
      <c r="F189" s="802"/>
      <c r="G189" s="801"/>
      <c r="H189" s="803"/>
      <c r="I189" s="804"/>
      <c r="J189" s="801"/>
    </row>
    <row r="190" spans="1:10" ht="15.75" x14ac:dyDescent="0.25">
      <c r="A190" s="801"/>
      <c r="B190" s="801"/>
      <c r="C190" s="801"/>
      <c r="D190" s="801"/>
      <c r="E190" s="801"/>
      <c r="F190" s="802"/>
      <c r="G190" s="801"/>
      <c r="H190" s="803"/>
      <c r="I190" s="804"/>
      <c r="J190" s="801"/>
    </row>
    <row r="191" spans="1:10" ht="15.75" x14ac:dyDescent="0.25">
      <c r="A191" s="801"/>
      <c r="B191" s="801"/>
      <c r="C191" s="801"/>
      <c r="D191" s="801"/>
      <c r="E191" s="801"/>
      <c r="F191" s="802"/>
      <c r="G191" s="801"/>
      <c r="H191" s="803"/>
      <c r="I191" s="804"/>
      <c r="J191" s="801"/>
    </row>
    <row r="192" spans="1:10" ht="15.75" x14ac:dyDescent="0.25">
      <c r="A192" s="801"/>
      <c r="B192" s="801"/>
      <c r="C192" s="801"/>
      <c r="D192" s="801"/>
      <c r="E192" s="801"/>
      <c r="F192" s="802"/>
      <c r="G192" s="801"/>
      <c r="H192" s="803"/>
      <c r="I192" s="804"/>
      <c r="J192" s="801"/>
    </row>
    <row r="193" spans="1:10" ht="15.75" x14ac:dyDescent="0.25">
      <c r="A193" s="801"/>
      <c r="B193" s="801"/>
      <c r="C193" s="801"/>
      <c r="D193" s="801"/>
      <c r="E193" s="801"/>
      <c r="F193" s="802"/>
      <c r="G193" s="801"/>
      <c r="H193" s="803"/>
      <c r="I193" s="804"/>
      <c r="J193" s="801"/>
    </row>
    <row r="194" spans="1:10" ht="15.75" x14ac:dyDescent="0.25">
      <c r="A194" s="801"/>
      <c r="B194" s="801"/>
      <c r="C194" s="801"/>
      <c r="D194" s="801"/>
      <c r="E194" s="801"/>
      <c r="F194" s="802"/>
      <c r="G194" s="801"/>
      <c r="H194" s="803"/>
      <c r="I194" s="804"/>
      <c r="J194" s="801"/>
    </row>
    <row r="195" spans="1:10" ht="15.75" x14ac:dyDescent="0.25">
      <c r="A195" s="801"/>
      <c r="B195" s="801"/>
      <c r="C195" s="801"/>
      <c r="D195" s="801"/>
      <c r="E195" s="801"/>
      <c r="F195" s="802"/>
      <c r="G195" s="801"/>
      <c r="H195" s="803"/>
      <c r="I195" s="804"/>
      <c r="J195" s="801"/>
    </row>
    <row r="196" spans="1:10" ht="15.75" x14ac:dyDescent="0.25">
      <c r="A196" s="801"/>
      <c r="B196" s="801"/>
      <c r="C196" s="801"/>
      <c r="D196" s="801"/>
      <c r="E196" s="801"/>
      <c r="F196" s="802"/>
      <c r="G196" s="801"/>
      <c r="H196" s="803"/>
      <c r="I196" s="804"/>
      <c r="J196" s="801"/>
    </row>
    <row r="197" spans="1:10" ht="15.75" x14ac:dyDescent="0.25">
      <c r="A197" s="801"/>
      <c r="B197" s="801"/>
      <c r="C197" s="801"/>
      <c r="D197" s="801"/>
      <c r="E197" s="801"/>
      <c r="F197" s="802"/>
      <c r="G197" s="801"/>
      <c r="H197" s="803"/>
      <c r="I197" s="804"/>
      <c r="J197" s="801"/>
    </row>
    <row r="198" spans="1:10" ht="15.75" x14ac:dyDescent="0.25">
      <c r="A198" s="801"/>
      <c r="B198" s="801"/>
      <c r="C198" s="801"/>
      <c r="D198" s="801"/>
      <c r="E198" s="801"/>
      <c r="F198" s="802"/>
      <c r="G198" s="801"/>
      <c r="H198" s="803"/>
      <c r="I198" s="804"/>
      <c r="J198" s="801"/>
    </row>
    <row r="199" spans="1:10" ht="15.75" x14ac:dyDescent="0.25">
      <c r="A199" s="801"/>
      <c r="B199" s="801"/>
      <c r="C199" s="801"/>
      <c r="D199" s="801"/>
      <c r="E199" s="801"/>
      <c r="F199" s="802"/>
      <c r="G199" s="801"/>
      <c r="H199" s="803"/>
      <c r="I199" s="804"/>
      <c r="J199" s="801"/>
    </row>
    <row r="200" spans="1:10" ht="15.75" x14ac:dyDescent="0.25">
      <c r="A200" s="801"/>
      <c r="B200" s="801"/>
      <c r="C200" s="801"/>
      <c r="D200" s="801"/>
      <c r="E200" s="801"/>
      <c r="F200" s="802"/>
      <c r="G200" s="801"/>
      <c r="H200" s="803"/>
      <c r="I200" s="804"/>
      <c r="J200" s="801"/>
    </row>
    <row r="201" spans="1:10" ht="15.75" x14ac:dyDescent="0.25">
      <c r="A201" s="801"/>
      <c r="B201" s="801"/>
      <c r="C201" s="801"/>
      <c r="D201" s="801"/>
      <c r="E201" s="801"/>
      <c r="F201" s="802"/>
      <c r="G201" s="801"/>
      <c r="H201" s="803"/>
      <c r="I201" s="804"/>
      <c r="J201" s="801"/>
    </row>
    <row r="202" spans="1:10" ht="15.75" x14ac:dyDescent="0.25">
      <c r="A202" s="801"/>
      <c r="B202" s="801"/>
      <c r="C202" s="801"/>
      <c r="D202" s="801"/>
      <c r="E202" s="801"/>
      <c r="F202" s="802"/>
      <c r="G202" s="801"/>
      <c r="H202" s="803"/>
      <c r="I202" s="804"/>
      <c r="J202" s="801"/>
    </row>
    <row r="203" spans="1:10" ht="15.75" x14ac:dyDescent="0.25">
      <c r="A203" s="801"/>
      <c r="B203" s="801"/>
      <c r="C203" s="801"/>
      <c r="D203" s="801"/>
      <c r="E203" s="801"/>
      <c r="F203" s="802"/>
      <c r="G203" s="801"/>
      <c r="H203" s="803"/>
      <c r="I203" s="804"/>
      <c r="J203" s="801"/>
    </row>
    <row r="204" spans="1:10" ht="15.75" x14ac:dyDescent="0.25">
      <c r="A204" s="801"/>
      <c r="B204" s="801"/>
      <c r="C204" s="801"/>
      <c r="D204" s="801"/>
      <c r="E204" s="801"/>
      <c r="F204" s="802"/>
      <c r="G204" s="801"/>
      <c r="H204" s="803"/>
      <c r="I204" s="804"/>
      <c r="J204" s="801"/>
    </row>
    <row r="205" spans="1:10" ht="15.75" x14ac:dyDescent="0.25">
      <c r="A205" s="801"/>
      <c r="B205" s="801"/>
      <c r="C205" s="801"/>
      <c r="D205" s="801"/>
      <c r="E205" s="801"/>
      <c r="F205" s="802"/>
      <c r="G205" s="801"/>
      <c r="H205" s="803"/>
      <c r="I205" s="804"/>
      <c r="J205" s="801"/>
    </row>
    <row r="206" spans="1:10" ht="15.75" x14ac:dyDescent="0.25">
      <c r="A206" s="801"/>
      <c r="B206" s="801"/>
      <c r="C206" s="801"/>
      <c r="D206" s="801"/>
      <c r="E206" s="801"/>
      <c r="F206" s="802"/>
      <c r="G206" s="801"/>
      <c r="H206" s="803"/>
      <c r="I206" s="804"/>
      <c r="J206" s="801"/>
    </row>
    <row r="207" spans="1:10" ht="15.75" x14ac:dyDescent="0.25">
      <c r="A207" s="801"/>
      <c r="B207" s="801"/>
      <c r="C207" s="801"/>
      <c r="D207" s="801"/>
      <c r="E207" s="801"/>
      <c r="F207" s="802"/>
      <c r="G207" s="801"/>
      <c r="H207" s="803"/>
      <c r="I207" s="804"/>
      <c r="J207" s="801"/>
    </row>
    <row r="208" spans="1:10" ht="15.75" x14ac:dyDescent="0.25">
      <c r="A208" s="801"/>
      <c r="B208" s="801"/>
      <c r="C208" s="801"/>
      <c r="D208" s="801"/>
      <c r="E208" s="801"/>
      <c r="F208" s="802"/>
      <c r="G208" s="801"/>
      <c r="H208" s="803"/>
      <c r="I208" s="804"/>
      <c r="J208" s="801"/>
    </row>
    <row r="209" spans="1:10" ht="15.75" x14ac:dyDescent="0.25">
      <c r="A209" s="801"/>
      <c r="B209" s="801"/>
      <c r="C209" s="801"/>
      <c r="D209" s="801"/>
      <c r="E209" s="801"/>
      <c r="F209" s="802"/>
      <c r="G209" s="801"/>
      <c r="H209" s="803"/>
      <c r="I209" s="804"/>
      <c r="J209" s="801"/>
    </row>
    <row r="210" spans="1:10" ht="15.75" x14ac:dyDescent="0.25">
      <c r="A210" s="801"/>
      <c r="B210" s="801"/>
      <c r="C210" s="801"/>
      <c r="D210" s="801"/>
      <c r="E210" s="801"/>
      <c r="F210" s="802"/>
      <c r="G210" s="801"/>
      <c r="H210" s="803"/>
      <c r="I210" s="804"/>
      <c r="J210" s="801"/>
    </row>
    <row r="211" spans="1:10" ht="15.75" x14ac:dyDescent="0.25">
      <c r="A211" s="801"/>
      <c r="B211" s="801"/>
      <c r="C211" s="801"/>
      <c r="D211" s="801"/>
      <c r="E211" s="801"/>
      <c r="F211" s="802"/>
      <c r="G211" s="801"/>
      <c r="H211" s="803"/>
      <c r="I211" s="804"/>
      <c r="J211" s="801"/>
    </row>
    <row r="212" spans="1:10" ht="15.75" x14ac:dyDescent="0.25">
      <c r="A212" s="801"/>
      <c r="B212" s="801"/>
      <c r="C212" s="801"/>
      <c r="D212" s="801"/>
      <c r="E212" s="801"/>
      <c r="F212" s="802"/>
      <c r="G212" s="801"/>
      <c r="H212" s="803"/>
      <c r="I212" s="804"/>
      <c r="J212" s="801"/>
    </row>
    <row r="213" spans="1:10" ht="15.75" x14ac:dyDescent="0.25">
      <c r="A213" s="801"/>
      <c r="B213" s="801"/>
      <c r="C213" s="801"/>
      <c r="D213" s="801"/>
      <c r="E213" s="801"/>
      <c r="F213" s="802"/>
      <c r="G213" s="801"/>
      <c r="H213" s="803"/>
      <c r="I213" s="804"/>
      <c r="J213" s="801"/>
    </row>
    <row r="214" spans="1:10" ht="15.75" x14ac:dyDescent="0.25">
      <c r="A214" s="801"/>
      <c r="B214" s="801"/>
      <c r="C214" s="801"/>
      <c r="D214" s="801"/>
      <c r="E214" s="801"/>
      <c r="F214" s="802"/>
      <c r="G214" s="801"/>
      <c r="H214" s="803"/>
      <c r="I214" s="804"/>
      <c r="J214" s="801"/>
    </row>
    <row r="215" spans="1:10" ht="15.75" x14ac:dyDescent="0.25">
      <c r="A215" s="801"/>
      <c r="B215" s="801"/>
      <c r="C215" s="801"/>
      <c r="D215" s="801"/>
      <c r="E215" s="801"/>
      <c r="F215" s="802"/>
      <c r="G215" s="801"/>
      <c r="H215" s="803"/>
      <c r="I215" s="804"/>
      <c r="J215" s="801"/>
    </row>
    <row r="216" spans="1:10" ht="15.75" x14ac:dyDescent="0.25">
      <c r="A216" s="801"/>
      <c r="B216" s="801"/>
      <c r="C216" s="801"/>
      <c r="D216" s="801"/>
      <c r="E216" s="801"/>
      <c r="F216" s="802"/>
      <c r="G216" s="801"/>
      <c r="H216" s="803"/>
      <c r="I216" s="804"/>
      <c r="J216" s="801"/>
    </row>
    <row r="217" spans="1:10" ht="15.75" x14ac:dyDescent="0.25">
      <c r="A217" s="801"/>
      <c r="B217" s="801"/>
      <c r="C217" s="801"/>
      <c r="D217" s="801"/>
      <c r="E217" s="801"/>
      <c r="F217" s="802"/>
      <c r="G217" s="801"/>
      <c r="H217" s="803"/>
      <c r="I217" s="804"/>
      <c r="J217" s="801"/>
    </row>
    <row r="218" spans="1:10" ht="15.75" x14ac:dyDescent="0.25">
      <c r="A218" s="801"/>
      <c r="B218" s="801"/>
      <c r="C218" s="801"/>
      <c r="D218" s="801"/>
      <c r="E218" s="801"/>
      <c r="F218" s="802"/>
      <c r="G218" s="801"/>
      <c r="H218" s="803"/>
      <c r="I218" s="804"/>
      <c r="J218" s="801"/>
    </row>
    <row r="219" spans="1:10" ht="15.75" x14ac:dyDescent="0.25">
      <c r="A219" s="801"/>
      <c r="B219" s="801"/>
      <c r="C219" s="801"/>
      <c r="D219" s="801"/>
      <c r="E219" s="801"/>
      <c r="F219" s="802"/>
      <c r="G219" s="801"/>
      <c r="H219" s="803"/>
      <c r="I219" s="804"/>
      <c r="J219" s="801"/>
    </row>
    <row r="220" spans="1:10" ht="15.75" x14ac:dyDescent="0.25">
      <c r="A220" s="801"/>
      <c r="B220" s="801"/>
      <c r="C220" s="801"/>
      <c r="D220" s="801"/>
      <c r="E220" s="801"/>
      <c r="F220" s="802"/>
      <c r="G220" s="801"/>
      <c r="H220" s="803"/>
      <c r="I220" s="804"/>
      <c r="J220" s="801"/>
    </row>
    <row r="221" spans="1:10" ht="15.75" x14ac:dyDescent="0.25">
      <c r="A221" s="801"/>
      <c r="B221" s="801"/>
      <c r="C221" s="801"/>
      <c r="D221" s="801"/>
      <c r="E221" s="801"/>
      <c r="F221" s="802"/>
      <c r="G221" s="801"/>
      <c r="H221" s="803"/>
      <c r="I221" s="804"/>
      <c r="J221" s="801"/>
    </row>
    <row r="222" spans="1:10" ht="15.75" x14ac:dyDescent="0.25">
      <c r="A222" s="801"/>
      <c r="B222" s="801"/>
      <c r="C222" s="801"/>
      <c r="D222" s="801"/>
      <c r="E222" s="801"/>
      <c r="F222" s="802"/>
      <c r="G222" s="801"/>
      <c r="H222" s="803"/>
      <c r="I222" s="804"/>
      <c r="J222" s="801"/>
    </row>
    <row r="223" spans="1:10" ht="15.75" x14ac:dyDescent="0.25">
      <c r="A223" s="801"/>
      <c r="B223" s="801"/>
      <c r="C223" s="801"/>
      <c r="D223" s="801"/>
      <c r="E223" s="801"/>
      <c r="F223" s="802"/>
      <c r="G223" s="801"/>
      <c r="H223" s="803"/>
      <c r="I223" s="804"/>
      <c r="J223" s="801"/>
    </row>
    <row r="224" spans="1:10" ht="15.75" x14ac:dyDescent="0.25">
      <c r="A224" s="801"/>
      <c r="B224" s="801"/>
      <c r="C224" s="801"/>
      <c r="D224" s="801"/>
      <c r="E224" s="801"/>
      <c r="F224" s="802"/>
      <c r="G224" s="801"/>
      <c r="H224" s="803"/>
      <c r="I224" s="804"/>
      <c r="J224" s="801"/>
    </row>
    <row r="225" spans="1:10" ht="15.75" x14ac:dyDescent="0.25">
      <c r="A225" s="801"/>
      <c r="B225" s="801"/>
      <c r="C225" s="801"/>
      <c r="D225" s="801"/>
      <c r="E225" s="801"/>
      <c r="F225" s="802"/>
      <c r="G225" s="801"/>
      <c r="H225" s="803"/>
      <c r="I225" s="804"/>
      <c r="J225" s="801"/>
    </row>
    <row r="226" spans="1:10" ht="15.75" x14ac:dyDescent="0.25">
      <c r="A226" s="801"/>
      <c r="B226" s="801"/>
      <c r="C226" s="801"/>
      <c r="D226" s="801"/>
      <c r="E226" s="801"/>
      <c r="F226" s="802"/>
      <c r="G226" s="801"/>
      <c r="H226" s="803"/>
      <c r="I226" s="804"/>
      <c r="J226" s="801"/>
    </row>
    <row r="227" spans="1:10" ht="15.75" x14ac:dyDescent="0.25">
      <c r="A227" s="801"/>
      <c r="B227" s="801"/>
      <c r="C227" s="801"/>
      <c r="D227" s="801"/>
      <c r="E227" s="801"/>
      <c r="F227" s="802"/>
      <c r="G227" s="801"/>
      <c r="H227" s="803"/>
      <c r="I227" s="804"/>
      <c r="J227" s="801"/>
    </row>
    <row r="228" spans="1:10" ht="15.75" x14ac:dyDescent="0.25">
      <c r="A228" s="801"/>
      <c r="B228" s="801"/>
      <c r="C228" s="801"/>
      <c r="D228" s="801"/>
      <c r="E228" s="801"/>
      <c r="F228" s="802"/>
      <c r="G228" s="801"/>
      <c r="H228" s="803"/>
      <c r="I228" s="804"/>
      <c r="J228" s="801"/>
    </row>
    <row r="229" spans="1:10" ht="15.75" x14ac:dyDescent="0.25">
      <c r="A229" s="801"/>
      <c r="B229" s="801"/>
      <c r="C229" s="801"/>
      <c r="D229" s="801"/>
      <c r="E229" s="801"/>
      <c r="F229" s="802"/>
      <c r="G229" s="801"/>
      <c r="H229" s="803"/>
      <c r="I229" s="804"/>
      <c r="J229" s="801"/>
    </row>
    <row r="230" spans="1:10" ht="15.75" x14ac:dyDescent="0.25">
      <c r="A230" s="801"/>
      <c r="B230" s="801"/>
      <c r="C230" s="801"/>
      <c r="D230" s="801"/>
      <c r="E230" s="801"/>
      <c r="F230" s="802"/>
      <c r="G230" s="801"/>
      <c r="H230" s="803"/>
      <c r="I230" s="804"/>
      <c r="J230" s="801"/>
    </row>
    <row r="231" spans="1:10" ht="15.75" x14ac:dyDescent="0.25">
      <c r="A231" s="801"/>
      <c r="B231" s="801"/>
      <c r="C231" s="801"/>
      <c r="D231" s="801"/>
      <c r="E231" s="801"/>
      <c r="F231" s="802"/>
      <c r="G231" s="801"/>
      <c r="H231" s="803"/>
      <c r="I231" s="804"/>
      <c r="J231" s="801"/>
    </row>
    <row r="232" spans="1:10" ht="15.75" x14ac:dyDescent="0.25">
      <c r="A232" s="801"/>
      <c r="B232" s="801"/>
      <c r="C232" s="801"/>
      <c r="D232" s="801"/>
      <c r="E232" s="801"/>
      <c r="F232" s="802"/>
      <c r="G232" s="801"/>
      <c r="H232" s="803"/>
      <c r="I232" s="804"/>
      <c r="J232" s="801"/>
    </row>
    <row r="233" spans="1:10" ht="15.75" x14ac:dyDescent="0.25">
      <c r="A233" s="801"/>
      <c r="B233" s="801"/>
      <c r="C233" s="801"/>
      <c r="D233" s="801"/>
      <c r="E233" s="801"/>
      <c r="F233" s="802"/>
      <c r="G233" s="801"/>
      <c r="H233" s="803"/>
      <c r="I233" s="804"/>
      <c r="J233" s="801"/>
    </row>
    <row r="234" spans="1:10" ht="15.75" x14ac:dyDescent="0.25">
      <c r="A234" s="801"/>
      <c r="B234" s="801"/>
      <c r="C234" s="801"/>
      <c r="D234" s="801"/>
      <c r="E234" s="801"/>
      <c r="F234" s="802"/>
      <c r="G234" s="801"/>
      <c r="H234" s="803"/>
      <c r="I234" s="804"/>
      <c r="J234" s="801"/>
    </row>
    <row r="235" spans="1:10" ht="15.75" x14ac:dyDescent="0.25">
      <c r="A235" s="801"/>
      <c r="B235" s="801"/>
      <c r="C235" s="801"/>
      <c r="D235" s="801"/>
      <c r="E235" s="801"/>
      <c r="F235" s="802"/>
      <c r="G235" s="801"/>
      <c r="H235" s="803"/>
      <c r="I235" s="804"/>
      <c r="J235" s="801"/>
    </row>
    <row r="236" spans="1:10" ht="15.75" x14ac:dyDescent="0.25">
      <c r="A236" s="801"/>
      <c r="B236" s="801"/>
      <c r="C236" s="801"/>
      <c r="D236" s="801"/>
      <c r="E236" s="801"/>
      <c r="F236" s="802"/>
      <c r="G236" s="801"/>
      <c r="H236" s="803"/>
      <c r="I236" s="804"/>
      <c r="J236" s="801"/>
    </row>
    <row r="237" spans="1:10" ht="15.75" x14ac:dyDescent="0.25">
      <c r="A237" s="801"/>
      <c r="B237" s="801"/>
      <c r="C237" s="801"/>
      <c r="D237" s="801"/>
      <c r="E237" s="801"/>
      <c r="F237" s="802"/>
      <c r="G237" s="801"/>
      <c r="H237" s="803"/>
      <c r="I237" s="804"/>
      <c r="J237" s="801"/>
    </row>
    <row r="238" spans="1:10" ht="15.75" x14ac:dyDescent="0.25">
      <c r="A238" s="801"/>
      <c r="B238" s="801"/>
      <c r="C238" s="801"/>
      <c r="D238" s="801"/>
      <c r="E238" s="801"/>
      <c r="F238" s="802"/>
      <c r="G238" s="801"/>
      <c r="H238" s="803"/>
      <c r="I238" s="804"/>
      <c r="J238" s="801"/>
    </row>
    <row r="239" spans="1:10" ht="15.75" x14ac:dyDescent="0.25">
      <c r="A239" s="801"/>
      <c r="B239" s="801"/>
      <c r="C239" s="801"/>
      <c r="D239" s="801"/>
      <c r="E239" s="801"/>
      <c r="F239" s="802"/>
      <c r="G239" s="801"/>
      <c r="H239" s="803"/>
      <c r="I239" s="804"/>
      <c r="J239" s="801"/>
    </row>
    <row r="240" spans="1:10" ht="15.75" x14ac:dyDescent="0.25">
      <c r="A240" s="801"/>
      <c r="B240" s="801"/>
      <c r="C240" s="801"/>
      <c r="D240" s="801"/>
      <c r="E240" s="801"/>
      <c r="F240" s="802"/>
      <c r="G240" s="801"/>
      <c r="H240" s="803"/>
      <c r="I240" s="804"/>
      <c r="J240" s="801"/>
    </row>
    <row r="241" spans="1:10" ht="15.75" x14ac:dyDescent="0.25">
      <c r="A241" s="801"/>
      <c r="B241" s="801"/>
      <c r="C241" s="801"/>
      <c r="D241" s="801"/>
      <c r="E241" s="801"/>
      <c r="F241" s="802"/>
      <c r="G241" s="801"/>
      <c r="H241" s="803"/>
      <c r="I241" s="804"/>
      <c r="J241" s="801"/>
    </row>
    <row r="242" spans="1:10" ht="15.75" x14ac:dyDescent="0.25">
      <c r="A242" s="801"/>
      <c r="B242" s="801"/>
      <c r="C242" s="801"/>
      <c r="D242" s="801"/>
      <c r="E242" s="801"/>
      <c r="F242" s="802"/>
      <c r="G242" s="801"/>
      <c r="H242" s="803"/>
      <c r="I242" s="804"/>
      <c r="J242" s="801"/>
    </row>
    <row r="243" spans="1:10" ht="15.75" x14ac:dyDescent="0.25">
      <c r="A243" s="801"/>
      <c r="B243" s="801"/>
      <c r="C243" s="801"/>
      <c r="D243" s="801"/>
      <c r="E243" s="801"/>
      <c r="F243" s="802"/>
      <c r="G243" s="801"/>
      <c r="H243" s="803"/>
      <c r="I243" s="804"/>
      <c r="J243" s="801"/>
    </row>
    <row r="244" spans="1:10" ht="15.75" x14ac:dyDescent="0.25">
      <c r="A244" s="801"/>
      <c r="B244" s="801"/>
      <c r="C244" s="801"/>
      <c r="D244" s="801"/>
      <c r="E244" s="801"/>
      <c r="F244" s="802"/>
      <c r="G244" s="801"/>
      <c r="H244" s="803"/>
      <c r="I244" s="804"/>
      <c r="J244" s="801"/>
    </row>
    <row r="245" spans="1:10" ht="15.75" x14ac:dyDescent="0.25">
      <c r="A245" s="801"/>
      <c r="B245" s="801"/>
      <c r="C245" s="801"/>
      <c r="D245" s="801"/>
      <c r="E245" s="801"/>
      <c r="F245" s="802"/>
      <c r="G245" s="801"/>
      <c r="H245" s="803"/>
      <c r="I245" s="804"/>
      <c r="J245" s="801"/>
    </row>
    <row r="246" spans="1:10" ht="15.75" x14ac:dyDescent="0.25">
      <c r="A246" s="801"/>
      <c r="B246" s="801"/>
      <c r="C246" s="801"/>
      <c r="D246" s="801"/>
      <c r="E246" s="801"/>
      <c r="F246" s="802"/>
      <c r="G246" s="801"/>
      <c r="H246" s="803"/>
      <c r="I246" s="804"/>
      <c r="J246" s="801"/>
    </row>
    <row r="247" spans="1:10" ht="15.75" x14ac:dyDescent="0.25">
      <c r="A247" s="801"/>
      <c r="B247" s="801"/>
      <c r="C247" s="801"/>
      <c r="D247" s="801"/>
      <c r="E247" s="801"/>
      <c r="F247" s="802"/>
      <c r="G247" s="801"/>
      <c r="H247" s="803"/>
      <c r="I247" s="804"/>
      <c r="J247" s="801"/>
    </row>
    <row r="248" spans="1:10" ht="15.75" x14ac:dyDescent="0.25">
      <c r="A248" s="801"/>
      <c r="B248" s="801"/>
      <c r="C248" s="801"/>
      <c r="D248" s="801"/>
      <c r="E248" s="801"/>
      <c r="F248" s="802"/>
      <c r="G248" s="801"/>
      <c r="H248" s="803"/>
      <c r="I248" s="804"/>
      <c r="J248" s="801"/>
    </row>
    <row r="249" spans="1:10" ht="15.75" x14ac:dyDescent="0.25">
      <c r="A249" s="801"/>
      <c r="B249" s="801"/>
      <c r="C249" s="801"/>
      <c r="D249" s="801"/>
      <c r="E249" s="801"/>
      <c r="F249" s="802"/>
      <c r="G249" s="801"/>
      <c r="H249" s="803"/>
      <c r="I249" s="804"/>
      <c r="J249" s="801"/>
    </row>
    <row r="250" spans="1:10" ht="15.75" x14ac:dyDescent="0.25">
      <c r="A250" s="801"/>
      <c r="B250" s="801"/>
      <c r="C250" s="801"/>
      <c r="D250" s="801"/>
      <c r="E250" s="801"/>
      <c r="F250" s="802"/>
      <c r="G250" s="801"/>
      <c r="H250" s="803"/>
      <c r="I250" s="804"/>
      <c r="J250" s="801"/>
    </row>
    <row r="251" spans="1:10" ht="15.75" x14ac:dyDescent="0.25">
      <c r="A251" s="801"/>
      <c r="B251" s="801"/>
      <c r="C251" s="801"/>
      <c r="D251" s="801"/>
      <c r="E251" s="801"/>
      <c r="F251" s="802"/>
      <c r="G251" s="801"/>
      <c r="H251" s="803"/>
      <c r="I251" s="804"/>
      <c r="J251" s="801"/>
    </row>
    <row r="252" spans="1:10" ht="15.75" x14ac:dyDescent="0.25">
      <c r="A252" s="801"/>
      <c r="B252" s="801"/>
      <c r="C252" s="801"/>
      <c r="D252" s="801"/>
      <c r="E252" s="801"/>
      <c r="F252" s="802"/>
      <c r="G252" s="801"/>
      <c r="H252" s="803"/>
      <c r="I252" s="804"/>
      <c r="J252" s="801"/>
    </row>
    <row r="253" spans="1:10" ht="15.75" x14ac:dyDescent="0.25">
      <c r="A253" s="801"/>
      <c r="B253" s="801"/>
      <c r="C253" s="801"/>
      <c r="D253" s="801"/>
      <c r="E253" s="801"/>
      <c r="F253" s="802"/>
      <c r="G253" s="801"/>
      <c r="H253" s="803"/>
      <c r="I253" s="804"/>
      <c r="J253" s="801"/>
    </row>
    <row r="254" spans="1:10" ht="15.75" x14ac:dyDescent="0.25">
      <c r="A254" s="801"/>
      <c r="B254" s="801"/>
      <c r="C254" s="801"/>
      <c r="D254" s="801"/>
      <c r="E254" s="801"/>
      <c r="F254" s="802"/>
      <c r="G254" s="801"/>
      <c r="H254" s="803"/>
      <c r="I254" s="804"/>
      <c r="J254" s="801"/>
    </row>
    <row r="255" spans="1:10" ht="15.75" x14ac:dyDescent="0.25">
      <c r="A255" s="801"/>
      <c r="B255" s="801"/>
      <c r="C255" s="801"/>
      <c r="D255" s="801"/>
      <c r="E255" s="801"/>
      <c r="F255" s="802"/>
      <c r="G255" s="801"/>
      <c r="H255" s="803"/>
      <c r="I255" s="804"/>
      <c r="J255" s="801"/>
    </row>
    <row r="256" spans="1:10" ht="15.75" x14ac:dyDescent="0.25">
      <c r="A256" s="801"/>
      <c r="B256" s="801"/>
      <c r="C256" s="801"/>
      <c r="D256" s="801"/>
      <c r="E256" s="801"/>
      <c r="F256" s="802"/>
      <c r="G256" s="801"/>
      <c r="H256" s="803"/>
      <c r="I256" s="804"/>
      <c r="J256" s="801"/>
    </row>
    <row r="257" spans="1:10" ht="15.75" x14ac:dyDescent="0.25">
      <c r="A257" s="801"/>
      <c r="B257" s="801"/>
      <c r="C257" s="801"/>
      <c r="D257" s="801"/>
      <c r="E257" s="801"/>
      <c r="F257" s="802"/>
      <c r="G257" s="801"/>
      <c r="H257" s="803"/>
      <c r="I257" s="804"/>
      <c r="J257" s="801"/>
    </row>
    <row r="258" spans="1:10" ht="15.75" x14ac:dyDescent="0.25">
      <c r="A258" s="801"/>
      <c r="B258" s="801"/>
      <c r="C258" s="801"/>
      <c r="D258" s="801"/>
      <c r="E258" s="801"/>
      <c r="F258" s="802"/>
      <c r="G258" s="801"/>
      <c r="H258" s="803"/>
      <c r="I258" s="804"/>
      <c r="J258" s="801"/>
    </row>
    <row r="259" spans="1:10" ht="15.75" x14ac:dyDescent="0.25">
      <c r="A259" s="801"/>
      <c r="B259" s="801"/>
      <c r="C259" s="801"/>
      <c r="D259" s="801"/>
      <c r="E259" s="801"/>
      <c r="F259" s="802"/>
      <c r="G259" s="801"/>
      <c r="H259" s="803"/>
      <c r="I259" s="804"/>
      <c r="J259" s="801"/>
    </row>
    <row r="260" spans="1:10" ht="15.75" x14ac:dyDescent="0.25">
      <c r="A260" s="801"/>
      <c r="B260" s="801"/>
      <c r="C260" s="801"/>
      <c r="D260" s="801"/>
      <c r="E260" s="801"/>
      <c r="F260" s="802"/>
      <c r="G260" s="801"/>
      <c r="H260" s="803"/>
      <c r="I260" s="804"/>
      <c r="J260" s="801"/>
    </row>
    <row r="261" spans="1:10" ht="15.75" x14ac:dyDescent="0.25">
      <c r="A261" s="801"/>
      <c r="B261" s="801"/>
      <c r="C261" s="801"/>
      <c r="D261" s="801"/>
      <c r="E261" s="801"/>
      <c r="F261" s="802"/>
      <c r="G261" s="801"/>
      <c r="H261" s="803"/>
      <c r="I261" s="804"/>
      <c r="J261" s="801"/>
    </row>
    <row r="262" spans="1:10" ht="15.75" x14ac:dyDescent="0.25">
      <c r="A262" s="801"/>
      <c r="B262" s="801"/>
      <c r="C262" s="801"/>
      <c r="D262" s="801"/>
      <c r="E262" s="801"/>
      <c r="F262" s="802"/>
      <c r="G262" s="801"/>
      <c r="H262" s="803"/>
      <c r="I262" s="804"/>
      <c r="J262" s="801"/>
    </row>
    <row r="263" spans="1:10" ht="15.75" x14ac:dyDescent="0.25">
      <c r="A263" s="801"/>
      <c r="B263" s="801"/>
      <c r="C263" s="801"/>
      <c r="D263" s="801"/>
      <c r="E263" s="801"/>
      <c r="F263" s="802"/>
      <c r="G263" s="801"/>
      <c r="H263" s="803"/>
      <c r="I263" s="804"/>
      <c r="J263" s="801"/>
    </row>
    <row r="264" spans="1:10" ht="15.75" x14ac:dyDescent="0.25">
      <c r="A264" s="801"/>
      <c r="B264" s="801"/>
      <c r="C264" s="801"/>
      <c r="D264" s="801"/>
      <c r="E264" s="801"/>
      <c r="F264" s="802"/>
      <c r="G264" s="801"/>
      <c r="H264" s="803"/>
      <c r="I264" s="804"/>
      <c r="J264" s="801"/>
    </row>
    <row r="265" spans="1:10" ht="15.75" x14ac:dyDescent="0.25">
      <c r="A265" s="801"/>
      <c r="B265" s="801"/>
      <c r="C265" s="801"/>
      <c r="D265" s="801"/>
      <c r="E265" s="801"/>
      <c r="F265" s="802"/>
      <c r="G265" s="801"/>
      <c r="H265" s="803"/>
      <c r="I265" s="804"/>
      <c r="J265" s="801"/>
    </row>
    <row r="266" spans="1:10" ht="15.75" x14ac:dyDescent="0.25">
      <c r="A266" s="801"/>
      <c r="B266" s="801"/>
      <c r="C266" s="801"/>
      <c r="D266" s="801"/>
      <c r="E266" s="801"/>
      <c r="F266" s="802"/>
      <c r="G266" s="801"/>
      <c r="H266" s="803"/>
      <c r="I266" s="804"/>
      <c r="J266" s="801"/>
    </row>
    <row r="267" spans="1:10" ht="15.75" x14ac:dyDescent="0.25">
      <c r="A267" s="801"/>
      <c r="B267" s="801"/>
      <c r="C267" s="801"/>
      <c r="D267" s="801"/>
      <c r="E267" s="801"/>
      <c r="F267" s="802"/>
      <c r="G267" s="801"/>
      <c r="H267" s="803"/>
      <c r="I267" s="804"/>
      <c r="J267" s="801"/>
    </row>
    <row r="268" spans="1:10" ht="15.75" x14ac:dyDescent="0.25">
      <c r="A268" s="801"/>
      <c r="B268" s="801"/>
      <c r="C268" s="801"/>
      <c r="D268" s="801"/>
      <c r="E268" s="801"/>
      <c r="F268" s="802"/>
      <c r="G268" s="801"/>
      <c r="H268" s="803"/>
      <c r="I268" s="804"/>
      <c r="J268" s="801"/>
    </row>
    <row r="269" spans="1:10" ht="15.75" x14ac:dyDescent="0.25">
      <c r="A269" s="801"/>
      <c r="B269" s="801"/>
      <c r="C269" s="801"/>
      <c r="D269" s="801"/>
      <c r="E269" s="801"/>
      <c r="F269" s="802"/>
      <c r="G269" s="801"/>
      <c r="H269" s="803"/>
      <c r="I269" s="804"/>
      <c r="J269" s="801"/>
    </row>
    <row r="270" spans="1:10" ht="15.75" x14ac:dyDescent="0.25">
      <c r="A270" s="801"/>
      <c r="B270" s="801"/>
      <c r="C270" s="801"/>
      <c r="D270" s="801"/>
      <c r="E270" s="801"/>
      <c r="F270" s="802"/>
      <c r="G270" s="801"/>
      <c r="H270" s="803"/>
      <c r="I270" s="804"/>
      <c r="J270" s="801"/>
    </row>
    <row r="271" spans="1:10" ht="15.75" x14ac:dyDescent="0.25">
      <c r="A271" s="801"/>
      <c r="B271" s="801"/>
      <c r="C271" s="801"/>
      <c r="D271" s="801"/>
      <c r="E271" s="801"/>
      <c r="F271" s="802"/>
      <c r="G271" s="801"/>
      <c r="H271" s="803"/>
      <c r="I271" s="804"/>
      <c r="J271" s="801"/>
    </row>
    <row r="272" spans="1:10" ht="15.75" x14ac:dyDescent="0.25">
      <c r="A272" s="801"/>
      <c r="B272" s="801"/>
      <c r="C272" s="801"/>
      <c r="D272" s="801"/>
      <c r="E272" s="801"/>
      <c r="F272" s="802"/>
      <c r="G272" s="801"/>
      <c r="H272" s="803"/>
      <c r="I272" s="804"/>
      <c r="J272" s="801"/>
    </row>
    <row r="273" spans="1:10" ht="15.75" x14ac:dyDescent="0.25">
      <c r="A273" s="801"/>
      <c r="B273" s="801"/>
      <c r="C273" s="801"/>
      <c r="D273" s="801"/>
      <c r="E273" s="801"/>
      <c r="F273" s="802"/>
      <c r="G273" s="801"/>
      <c r="H273" s="803"/>
      <c r="I273" s="804"/>
      <c r="J273" s="801"/>
    </row>
    <row r="274" spans="1:10" ht="15.75" x14ac:dyDescent="0.25">
      <c r="A274" s="801"/>
      <c r="B274" s="801"/>
      <c r="C274" s="801"/>
      <c r="D274" s="801"/>
      <c r="E274" s="801"/>
      <c r="F274" s="802"/>
      <c r="G274" s="801"/>
      <c r="H274" s="803"/>
      <c r="I274" s="804"/>
      <c r="J274" s="801"/>
    </row>
    <row r="275" spans="1:10" ht="15.75" x14ac:dyDescent="0.25">
      <c r="A275" s="801"/>
      <c r="B275" s="801"/>
      <c r="C275" s="801"/>
      <c r="D275" s="801"/>
      <c r="E275" s="801"/>
      <c r="F275" s="802"/>
      <c r="G275" s="801"/>
      <c r="H275" s="803"/>
      <c r="I275" s="804"/>
      <c r="J275" s="801"/>
    </row>
    <row r="276" spans="1:10" ht="15.75" x14ac:dyDescent="0.25">
      <c r="A276" s="801"/>
      <c r="B276" s="801"/>
      <c r="C276" s="801"/>
      <c r="D276" s="801"/>
      <c r="E276" s="801"/>
      <c r="F276" s="802"/>
      <c r="G276" s="801"/>
      <c r="H276" s="803"/>
      <c r="I276" s="804"/>
      <c r="J276" s="801"/>
    </row>
    <row r="277" spans="1:10" ht="15.75" x14ac:dyDescent="0.25">
      <c r="A277" s="801"/>
      <c r="B277" s="801"/>
      <c r="C277" s="801"/>
      <c r="D277" s="801"/>
      <c r="E277" s="801"/>
      <c r="F277" s="802"/>
      <c r="G277" s="801"/>
      <c r="H277" s="803"/>
      <c r="I277" s="804"/>
      <c r="J277" s="801"/>
    </row>
    <row r="278" spans="1:10" ht="15.75" x14ac:dyDescent="0.25">
      <c r="A278" s="801"/>
      <c r="B278" s="801"/>
      <c r="C278" s="801"/>
      <c r="D278" s="801"/>
      <c r="E278" s="801"/>
      <c r="F278" s="802"/>
      <c r="G278" s="801"/>
      <c r="H278" s="803"/>
      <c r="I278" s="804"/>
      <c r="J278" s="801"/>
    </row>
    <row r="279" spans="1:10" ht="15.75" x14ac:dyDescent="0.25">
      <c r="A279" s="801"/>
      <c r="B279" s="801"/>
      <c r="C279" s="801"/>
      <c r="D279" s="801"/>
      <c r="E279" s="801"/>
      <c r="F279" s="802"/>
      <c r="G279" s="801"/>
      <c r="H279" s="803"/>
      <c r="I279" s="804"/>
      <c r="J279" s="801"/>
    </row>
    <row r="280" spans="1:10" ht="15.75" x14ac:dyDescent="0.25">
      <c r="A280" s="801"/>
      <c r="B280" s="801"/>
      <c r="C280" s="801"/>
      <c r="D280" s="801"/>
      <c r="E280" s="801"/>
      <c r="F280" s="802"/>
      <c r="G280" s="801"/>
      <c r="H280" s="803"/>
      <c r="I280" s="804"/>
      <c r="J280" s="801"/>
    </row>
    <row r="281" spans="1:10" ht="15.75" x14ac:dyDescent="0.25">
      <c r="A281" s="801"/>
      <c r="B281" s="801"/>
      <c r="C281" s="801"/>
      <c r="D281" s="801"/>
      <c r="E281" s="801"/>
      <c r="F281" s="802"/>
      <c r="G281" s="801"/>
      <c r="H281" s="803"/>
      <c r="I281" s="804"/>
      <c r="J281" s="801"/>
    </row>
    <row r="282" spans="1:10" ht="15.75" x14ac:dyDescent="0.25">
      <c r="A282" s="801"/>
      <c r="B282" s="801"/>
      <c r="C282" s="801"/>
      <c r="D282" s="801"/>
      <c r="E282" s="801"/>
      <c r="F282" s="802"/>
      <c r="G282" s="801"/>
      <c r="H282" s="803"/>
      <c r="I282" s="804"/>
      <c r="J282" s="801"/>
    </row>
    <row r="283" spans="1:10" ht="15.75" x14ac:dyDescent="0.25">
      <c r="A283" s="801"/>
      <c r="B283" s="801"/>
      <c r="C283" s="801"/>
      <c r="D283" s="801"/>
      <c r="E283" s="801"/>
      <c r="F283" s="802"/>
      <c r="G283" s="801"/>
      <c r="H283" s="803"/>
      <c r="I283" s="804"/>
      <c r="J283" s="801"/>
    </row>
    <row r="284" spans="1:10" ht="15.75" x14ac:dyDescent="0.25">
      <c r="A284" s="801"/>
      <c r="B284" s="801"/>
      <c r="C284" s="801"/>
      <c r="D284" s="801"/>
      <c r="E284" s="801"/>
      <c r="F284" s="802"/>
      <c r="G284" s="801"/>
      <c r="H284" s="803"/>
      <c r="I284" s="804"/>
      <c r="J284" s="801"/>
    </row>
    <row r="285" spans="1:10" ht="15.75" x14ac:dyDescent="0.25">
      <c r="A285" s="801"/>
      <c r="B285" s="801"/>
      <c r="C285" s="801"/>
      <c r="D285" s="801"/>
      <c r="E285" s="801"/>
      <c r="F285" s="802"/>
      <c r="G285" s="801"/>
      <c r="H285" s="803"/>
      <c r="I285" s="804"/>
      <c r="J285" s="801"/>
    </row>
    <row r="286" spans="1:10" ht="15.75" x14ac:dyDescent="0.25">
      <c r="A286" s="801"/>
      <c r="B286" s="801"/>
      <c r="C286" s="801"/>
      <c r="D286" s="801"/>
      <c r="E286" s="801"/>
      <c r="F286" s="802"/>
      <c r="G286" s="801"/>
      <c r="H286" s="803"/>
      <c r="I286" s="804"/>
      <c r="J286" s="801"/>
    </row>
    <row r="287" spans="1:10" ht="15.75" x14ac:dyDescent="0.25">
      <c r="A287" s="801"/>
      <c r="B287" s="801"/>
      <c r="C287" s="801"/>
      <c r="D287" s="801"/>
      <c r="E287" s="801"/>
      <c r="F287" s="802"/>
      <c r="G287" s="801"/>
      <c r="H287" s="803"/>
      <c r="I287" s="804"/>
      <c r="J287" s="801"/>
    </row>
    <row r="288" spans="1:10" ht="15.75" x14ac:dyDescent="0.25">
      <c r="A288" s="801"/>
      <c r="B288" s="801"/>
      <c r="C288" s="801"/>
      <c r="D288" s="801"/>
      <c r="E288" s="801"/>
      <c r="F288" s="802"/>
      <c r="G288" s="801"/>
      <c r="H288" s="803"/>
      <c r="I288" s="804"/>
      <c r="J288" s="801"/>
    </row>
    <row r="289" spans="1:10" ht="15.75" x14ac:dyDescent="0.25">
      <c r="A289" s="801"/>
      <c r="B289" s="801"/>
      <c r="C289" s="801"/>
      <c r="D289" s="801"/>
      <c r="E289" s="801"/>
      <c r="F289" s="802"/>
      <c r="G289" s="801"/>
      <c r="H289" s="803"/>
      <c r="I289" s="804"/>
      <c r="J289" s="801"/>
    </row>
    <row r="290" spans="1:10" ht="15.75" x14ac:dyDescent="0.25">
      <c r="A290" s="801"/>
      <c r="B290" s="801"/>
      <c r="C290" s="801"/>
      <c r="D290" s="801"/>
      <c r="E290" s="801"/>
      <c r="F290" s="802"/>
      <c r="G290" s="801"/>
      <c r="H290" s="803"/>
      <c r="I290" s="804"/>
      <c r="J290" s="801"/>
    </row>
    <row r="291" spans="1:10" ht="15.75" x14ac:dyDescent="0.25">
      <c r="A291" s="801"/>
      <c r="B291" s="801"/>
      <c r="C291" s="801"/>
      <c r="D291" s="801"/>
      <c r="E291" s="801"/>
      <c r="F291" s="802"/>
      <c r="G291" s="801"/>
      <c r="H291" s="803"/>
      <c r="I291" s="804"/>
      <c r="J291" s="801"/>
    </row>
    <row r="292" spans="1:10" ht="15.75" x14ac:dyDescent="0.25">
      <c r="A292" s="801"/>
      <c r="B292" s="801"/>
      <c r="C292" s="801"/>
      <c r="D292" s="801"/>
      <c r="E292" s="801"/>
      <c r="F292" s="802"/>
      <c r="G292" s="801"/>
      <c r="H292" s="803"/>
      <c r="I292" s="804"/>
      <c r="J292" s="801"/>
    </row>
    <row r="293" spans="1:10" ht="15.75" x14ac:dyDescent="0.25">
      <c r="A293" s="801"/>
      <c r="B293" s="801"/>
      <c r="C293" s="801"/>
      <c r="D293" s="801"/>
      <c r="E293" s="801"/>
      <c r="F293" s="802"/>
      <c r="G293" s="801"/>
      <c r="H293" s="803"/>
      <c r="I293" s="804"/>
      <c r="J293" s="801"/>
    </row>
    <row r="294" spans="1:10" ht="15.75" x14ac:dyDescent="0.25">
      <c r="A294" s="801"/>
      <c r="B294" s="801"/>
      <c r="C294" s="801"/>
      <c r="D294" s="801"/>
      <c r="E294" s="801"/>
      <c r="F294" s="802"/>
      <c r="G294" s="801"/>
      <c r="H294" s="803"/>
      <c r="I294" s="804"/>
      <c r="J294" s="801"/>
    </row>
    <row r="295" spans="1:10" ht="15.75" x14ac:dyDescent="0.25">
      <c r="A295" s="801"/>
      <c r="B295" s="801"/>
      <c r="C295" s="801"/>
      <c r="D295" s="801"/>
      <c r="E295" s="801"/>
      <c r="F295" s="802"/>
      <c r="G295" s="801"/>
      <c r="H295" s="803"/>
      <c r="I295" s="804"/>
      <c r="J295" s="801"/>
    </row>
    <row r="296" spans="1:10" ht="15.75" x14ac:dyDescent="0.25">
      <c r="A296" s="801"/>
      <c r="B296" s="801"/>
      <c r="C296" s="801"/>
      <c r="D296" s="801"/>
      <c r="E296" s="801"/>
      <c r="F296" s="802"/>
      <c r="G296" s="801"/>
      <c r="H296" s="803"/>
      <c r="I296" s="804"/>
      <c r="J296" s="801"/>
    </row>
    <row r="297" spans="1:10" ht="15.75" x14ac:dyDescent="0.25">
      <c r="A297" s="801"/>
      <c r="B297" s="801"/>
      <c r="C297" s="801"/>
      <c r="D297" s="801"/>
      <c r="E297" s="801"/>
      <c r="F297" s="802"/>
      <c r="G297" s="801"/>
      <c r="H297" s="803"/>
      <c r="I297" s="804"/>
      <c r="J297" s="801"/>
    </row>
    <row r="298" spans="1:10" ht="15.75" x14ac:dyDescent="0.25">
      <c r="A298" s="801"/>
      <c r="B298" s="801"/>
      <c r="C298" s="801"/>
      <c r="D298" s="801"/>
      <c r="E298" s="801"/>
      <c r="F298" s="802"/>
      <c r="G298" s="801"/>
      <c r="H298" s="803"/>
      <c r="I298" s="804"/>
      <c r="J298" s="801"/>
    </row>
    <row r="299" spans="1:10" ht="15.75" x14ac:dyDescent="0.25">
      <c r="A299" s="801"/>
      <c r="B299" s="801"/>
      <c r="C299" s="801"/>
      <c r="D299" s="801"/>
      <c r="E299" s="801"/>
      <c r="F299" s="802"/>
      <c r="G299" s="801"/>
      <c r="H299" s="803"/>
      <c r="I299" s="804"/>
      <c r="J299" s="801"/>
    </row>
    <row r="300" spans="1:10" ht="15.75" x14ac:dyDescent="0.25">
      <c r="A300" s="801"/>
      <c r="B300" s="801"/>
      <c r="C300" s="801"/>
      <c r="D300" s="801"/>
      <c r="E300" s="801"/>
      <c r="F300" s="802"/>
      <c r="G300" s="801"/>
      <c r="H300" s="803"/>
      <c r="I300" s="804"/>
      <c r="J300" s="801"/>
    </row>
    <row r="301" spans="1:10" ht="15.75" x14ac:dyDescent="0.25">
      <c r="A301" s="801"/>
      <c r="B301" s="801"/>
      <c r="C301" s="801"/>
      <c r="D301" s="801"/>
      <c r="E301" s="801"/>
      <c r="F301" s="802"/>
      <c r="G301" s="801"/>
      <c r="H301" s="803"/>
      <c r="I301" s="804"/>
      <c r="J301" s="801"/>
    </row>
    <row r="302" spans="1:10" ht="15.75" x14ac:dyDescent="0.25">
      <c r="A302" s="801"/>
      <c r="B302" s="801"/>
      <c r="C302" s="801"/>
      <c r="D302" s="801"/>
      <c r="E302" s="801"/>
      <c r="F302" s="802"/>
      <c r="G302" s="801"/>
      <c r="H302" s="803"/>
      <c r="I302" s="804"/>
      <c r="J302" s="801"/>
    </row>
    <row r="303" spans="1:10" ht="15.75" x14ac:dyDescent="0.25">
      <c r="A303" s="801"/>
      <c r="B303" s="801"/>
      <c r="C303" s="801"/>
      <c r="D303" s="801"/>
      <c r="E303" s="801"/>
      <c r="F303" s="802"/>
      <c r="G303" s="801"/>
      <c r="H303" s="803"/>
      <c r="I303" s="804"/>
      <c r="J303" s="801"/>
    </row>
    <row r="304" spans="1:10" ht="15.75" x14ac:dyDescent="0.25">
      <c r="A304" s="801"/>
      <c r="B304" s="801"/>
      <c r="C304" s="801"/>
      <c r="D304" s="801"/>
      <c r="E304" s="801"/>
      <c r="F304" s="802"/>
      <c r="G304" s="801"/>
      <c r="H304" s="803"/>
      <c r="I304" s="804"/>
      <c r="J304" s="801"/>
    </row>
    <row r="305" spans="1:10" ht="15.75" x14ac:dyDescent="0.25">
      <c r="A305" s="801"/>
      <c r="B305" s="801"/>
      <c r="C305" s="801"/>
      <c r="D305" s="801"/>
      <c r="E305" s="801"/>
      <c r="F305" s="802"/>
      <c r="G305" s="801"/>
      <c r="H305" s="803"/>
      <c r="I305" s="804"/>
      <c r="J305" s="801"/>
    </row>
    <row r="306" spans="1:10" ht="15.75" x14ac:dyDescent="0.25">
      <c r="A306" s="801"/>
      <c r="B306" s="801"/>
      <c r="C306" s="801"/>
      <c r="D306" s="801"/>
      <c r="E306" s="801"/>
      <c r="F306" s="802"/>
      <c r="G306" s="801"/>
      <c r="H306" s="803"/>
      <c r="I306" s="804"/>
      <c r="J306" s="801"/>
    </row>
    <row r="307" spans="1:10" ht="15.75" x14ac:dyDescent="0.25">
      <c r="A307" s="801"/>
      <c r="B307" s="801"/>
      <c r="C307" s="801"/>
      <c r="D307" s="801"/>
      <c r="E307" s="801"/>
      <c r="F307" s="802"/>
      <c r="G307" s="801"/>
      <c r="H307" s="803"/>
      <c r="I307" s="804"/>
      <c r="J307" s="801"/>
    </row>
    <row r="308" spans="1:10" ht="15.75" x14ac:dyDescent="0.25">
      <c r="A308" s="801"/>
      <c r="B308" s="801"/>
      <c r="C308" s="801"/>
      <c r="D308" s="801"/>
      <c r="E308" s="801"/>
      <c r="F308" s="802"/>
      <c r="G308" s="801"/>
      <c r="H308" s="803"/>
      <c r="I308" s="804"/>
      <c r="J308" s="801"/>
    </row>
    <row r="309" spans="1:10" ht="15.75" x14ac:dyDescent="0.25">
      <c r="A309" s="801"/>
      <c r="B309" s="801"/>
      <c r="C309" s="801"/>
      <c r="D309" s="801"/>
      <c r="E309" s="801"/>
      <c r="F309" s="802"/>
      <c r="G309" s="801"/>
      <c r="H309" s="803"/>
      <c r="I309" s="804"/>
      <c r="J309" s="801"/>
    </row>
    <row r="310" spans="1:10" ht="15.75" x14ac:dyDescent="0.25">
      <c r="A310" s="801"/>
      <c r="B310" s="801"/>
      <c r="C310" s="801"/>
      <c r="D310" s="801"/>
      <c r="E310" s="801"/>
      <c r="F310" s="802"/>
      <c r="G310" s="801"/>
      <c r="H310" s="803"/>
      <c r="I310" s="804"/>
      <c r="J310" s="801"/>
    </row>
    <row r="311" spans="1:10" ht="15.75" x14ac:dyDescent="0.25">
      <c r="A311" s="801"/>
      <c r="B311" s="801"/>
      <c r="C311" s="801"/>
      <c r="D311" s="801"/>
      <c r="E311" s="801"/>
      <c r="F311" s="802"/>
      <c r="G311" s="801"/>
      <c r="H311" s="803"/>
      <c r="I311" s="804"/>
      <c r="J311" s="801"/>
    </row>
    <row r="312" spans="1:10" ht="15.75" x14ac:dyDescent="0.25">
      <c r="A312" s="801"/>
      <c r="B312" s="801"/>
      <c r="C312" s="801"/>
      <c r="D312" s="801"/>
      <c r="E312" s="801"/>
      <c r="F312" s="802"/>
      <c r="G312" s="801"/>
      <c r="H312" s="803"/>
      <c r="I312" s="804"/>
      <c r="J312" s="801"/>
    </row>
    <row r="313" spans="1:10" ht="15.75" x14ac:dyDescent="0.25">
      <c r="A313" s="801"/>
      <c r="B313" s="801"/>
      <c r="C313" s="801"/>
      <c r="D313" s="801"/>
      <c r="E313" s="801"/>
      <c r="F313" s="802"/>
      <c r="G313" s="801"/>
      <c r="H313" s="803"/>
      <c r="I313" s="804"/>
      <c r="J313" s="801"/>
    </row>
    <row r="314" spans="1:10" ht="15.75" x14ac:dyDescent="0.25">
      <c r="A314" s="801"/>
      <c r="B314" s="801"/>
      <c r="C314" s="801"/>
      <c r="D314" s="801"/>
      <c r="E314" s="801"/>
      <c r="F314" s="802"/>
      <c r="G314" s="801"/>
      <c r="H314" s="803"/>
      <c r="I314" s="804"/>
      <c r="J314" s="801"/>
    </row>
    <row r="315" spans="1:10" ht="15.75" x14ac:dyDescent="0.25">
      <c r="A315" s="801"/>
      <c r="B315" s="801"/>
      <c r="C315" s="801"/>
      <c r="D315" s="801"/>
      <c r="E315" s="801"/>
      <c r="F315" s="802"/>
      <c r="G315" s="801"/>
      <c r="H315" s="803"/>
      <c r="I315" s="804"/>
      <c r="J315" s="801"/>
    </row>
    <row r="316" spans="1:10" ht="15.75" x14ac:dyDescent="0.25">
      <c r="A316" s="801"/>
      <c r="B316" s="801"/>
      <c r="C316" s="801"/>
      <c r="D316" s="801"/>
      <c r="E316" s="801"/>
      <c r="F316" s="802"/>
      <c r="G316" s="801"/>
      <c r="H316" s="803"/>
      <c r="I316" s="804"/>
      <c r="J316" s="801"/>
    </row>
    <row r="317" spans="1:10" ht="15.75" x14ac:dyDescent="0.25">
      <c r="A317" s="801"/>
      <c r="B317" s="801"/>
      <c r="C317" s="801"/>
      <c r="D317" s="801"/>
      <c r="E317" s="801"/>
      <c r="F317" s="802"/>
      <c r="G317" s="801"/>
      <c r="H317" s="803"/>
      <c r="I317" s="804"/>
      <c r="J317" s="801"/>
    </row>
    <row r="318" spans="1:10" ht="15.75" x14ac:dyDescent="0.25">
      <c r="A318" s="801"/>
      <c r="B318" s="801"/>
      <c r="C318" s="801"/>
      <c r="D318" s="801"/>
      <c r="E318" s="801"/>
      <c r="F318" s="802"/>
      <c r="G318" s="801"/>
      <c r="H318" s="803"/>
      <c r="I318" s="804"/>
      <c r="J318" s="801"/>
    </row>
    <row r="319" spans="1:10" ht="15.75" x14ac:dyDescent="0.25">
      <c r="A319" s="801"/>
      <c r="B319" s="801"/>
      <c r="C319" s="801"/>
      <c r="D319" s="801"/>
      <c r="E319" s="801"/>
      <c r="F319" s="802"/>
      <c r="G319" s="801"/>
      <c r="H319" s="803"/>
      <c r="I319" s="804"/>
      <c r="J319" s="801"/>
    </row>
    <row r="320" spans="1:10" ht="15.75" x14ac:dyDescent="0.25">
      <c r="A320" s="801"/>
      <c r="B320" s="801"/>
      <c r="C320" s="801"/>
      <c r="D320" s="801"/>
      <c r="E320" s="801"/>
      <c r="F320" s="802"/>
      <c r="G320" s="801"/>
      <c r="H320" s="803"/>
      <c r="I320" s="804"/>
      <c r="J320" s="801"/>
    </row>
    <row r="321" spans="1:10" ht="15.75" x14ac:dyDescent="0.25">
      <c r="A321" s="801"/>
      <c r="B321" s="801"/>
      <c r="C321" s="801"/>
      <c r="D321" s="801"/>
      <c r="E321" s="801"/>
      <c r="F321" s="802"/>
      <c r="G321" s="801"/>
      <c r="H321" s="803"/>
      <c r="I321" s="804"/>
      <c r="J321" s="801"/>
    </row>
    <row r="322" spans="1:10" ht="15.75" x14ac:dyDescent="0.25">
      <c r="A322" s="801"/>
      <c r="B322" s="801"/>
      <c r="C322" s="801"/>
      <c r="D322" s="801"/>
      <c r="E322" s="801"/>
      <c r="F322" s="802"/>
      <c r="G322" s="801"/>
      <c r="H322" s="803"/>
      <c r="I322" s="804"/>
      <c r="J322" s="801"/>
    </row>
    <row r="323" spans="1:10" ht="15.75" x14ac:dyDescent="0.25">
      <c r="A323" s="801"/>
      <c r="B323" s="801"/>
      <c r="C323" s="801"/>
      <c r="D323" s="801"/>
      <c r="E323" s="801"/>
      <c r="F323" s="802"/>
      <c r="G323" s="801"/>
      <c r="H323" s="803"/>
      <c r="I323" s="804"/>
      <c r="J323" s="801"/>
    </row>
    <row r="324" spans="1:10" ht="15.75" x14ac:dyDescent="0.25">
      <c r="A324" s="801"/>
      <c r="B324" s="801"/>
      <c r="C324" s="801"/>
      <c r="D324" s="801"/>
      <c r="E324" s="801"/>
      <c r="F324" s="802"/>
      <c r="G324" s="801"/>
      <c r="H324" s="803"/>
      <c r="I324" s="804"/>
      <c r="J324" s="801"/>
    </row>
    <row r="325" spans="1:10" ht="15.75" x14ac:dyDescent="0.25">
      <c r="A325" s="801"/>
      <c r="B325" s="801"/>
      <c r="C325" s="801"/>
      <c r="D325" s="801"/>
      <c r="E325" s="801"/>
      <c r="F325" s="802"/>
      <c r="G325" s="801"/>
      <c r="H325" s="803"/>
      <c r="I325" s="804"/>
      <c r="J325" s="801"/>
    </row>
    <row r="326" spans="1:10" ht="15.75" x14ac:dyDescent="0.25">
      <c r="A326" s="801"/>
      <c r="B326" s="801"/>
      <c r="C326" s="801"/>
      <c r="D326" s="801"/>
      <c r="E326" s="801"/>
      <c r="F326" s="802"/>
      <c r="G326" s="801"/>
      <c r="H326" s="803"/>
      <c r="I326" s="804"/>
      <c r="J326" s="801"/>
    </row>
    <row r="327" spans="1:10" ht="15.75" x14ac:dyDescent="0.25">
      <c r="A327" s="801"/>
      <c r="B327" s="801"/>
      <c r="C327" s="801"/>
      <c r="D327" s="801"/>
      <c r="E327" s="801"/>
      <c r="F327" s="802"/>
      <c r="G327" s="801"/>
      <c r="H327" s="803"/>
      <c r="I327" s="804"/>
      <c r="J327" s="801"/>
    </row>
    <row r="328" spans="1:10" ht="15.75" x14ac:dyDescent="0.25">
      <c r="A328" s="801"/>
      <c r="B328" s="801"/>
      <c r="C328" s="801"/>
      <c r="D328" s="801"/>
      <c r="E328" s="801"/>
      <c r="F328" s="802"/>
      <c r="G328" s="801"/>
      <c r="H328" s="803"/>
      <c r="I328" s="804"/>
      <c r="J328" s="801"/>
    </row>
    <row r="329" spans="1:10" ht="15.75" x14ac:dyDescent="0.25">
      <c r="A329" s="801"/>
      <c r="B329" s="801"/>
      <c r="C329" s="801"/>
      <c r="D329" s="801"/>
      <c r="E329" s="801"/>
      <c r="F329" s="802"/>
      <c r="G329" s="801"/>
      <c r="H329" s="803"/>
      <c r="I329" s="804"/>
      <c r="J329" s="801"/>
    </row>
    <row r="330" spans="1:10" ht="15.75" x14ac:dyDescent="0.25">
      <c r="A330" s="801"/>
      <c r="B330" s="801"/>
      <c r="C330" s="801"/>
      <c r="D330" s="801"/>
      <c r="E330" s="801"/>
      <c r="F330" s="802"/>
      <c r="G330" s="801"/>
      <c r="H330" s="803"/>
      <c r="I330" s="804"/>
      <c r="J330" s="801"/>
    </row>
    <row r="331" spans="1:10" ht="15.75" x14ac:dyDescent="0.25">
      <c r="A331" s="801"/>
      <c r="B331" s="801"/>
      <c r="C331" s="801"/>
      <c r="D331" s="801"/>
      <c r="E331" s="801"/>
      <c r="F331" s="802"/>
      <c r="G331" s="801"/>
      <c r="H331" s="803"/>
      <c r="I331" s="804"/>
      <c r="J331" s="801"/>
    </row>
    <row r="332" spans="1:10" ht="15.75" x14ac:dyDescent="0.25">
      <c r="A332" s="801"/>
      <c r="B332" s="801"/>
      <c r="C332" s="801"/>
      <c r="D332" s="801"/>
      <c r="E332" s="801"/>
      <c r="F332" s="802"/>
      <c r="G332" s="801"/>
      <c r="H332" s="803"/>
      <c r="I332" s="804"/>
      <c r="J332" s="801"/>
    </row>
    <row r="333" spans="1:10" ht="15.75" x14ac:dyDescent="0.25">
      <c r="A333" s="801"/>
      <c r="B333" s="801"/>
      <c r="C333" s="801"/>
      <c r="D333" s="801"/>
      <c r="E333" s="801"/>
      <c r="F333" s="802"/>
      <c r="G333" s="801"/>
      <c r="H333" s="803"/>
      <c r="I333" s="804"/>
      <c r="J333" s="801"/>
    </row>
    <row r="334" spans="1:10" ht="15.75" x14ac:dyDescent="0.25">
      <c r="A334" s="801"/>
      <c r="B334" s="801"/>
      <c r="C334" s="801"/>
      <c r="D334" s="801"/>
      <c r="E334" s="801"/>
      <c r="F334" s="802"/>
      <c r="G334" s="801"/>
      <c r="H334" s="803"/>
      <c r="I334" s="804"/>
      <c r="J334" s="801"/>
    </row>
    <row r="335" spans="1:10" ht="15.75" x14ac:dyDescent="0.25">
      <c r="A335" s="801"/>
      <c r="B335" s="801"/>
      <c r="C335" s="801"/>
      <c r="D335" s="801"/>
      <c r="E335" s="801"/>
      <c r="F335" s="802"/>
      <c r="G335" s="801"/>
      <c r="H335" s="803"/>
      <c r="I335" s="804"/>
      <c r="J335" s="801"/>
    </row>
    <row r="336" spans="1:10" ht="15.75" x14ac:dyDescent="0.25">
      <c r="A336" s="801"/>
      <c r="B336" s="801"/>
      <c r="C336" s="801"/>
      <c r="D336" s="801"/>
      <c r="E336" s="801"/>
      <c r="F336" s="802"/>
      <c r="G336" s="801"/>
      <c r="H336" s="803"/>
      <c r="I336" s="804"/>
      <c r="J336" s="801"/>
    </row>
    <row r="337" spans="1:10" ht="15.75" x14ac:dyDescent="0.25">
      <c r="A337" s="801"/>
      <c r="B337" s="801"/>
      <c r="C337" s="801"/>
      <c r="D337" s="801"/>
      <c r="E337" s="801"/>
      <c r="F337" s="802"/>
      <c r="G337" s="801"/>
      <c r="H337" s="803"/>
      <c r="I337" s="804"/>
      <c r="J337" s="801"/>
    </row>
    <row r="338" spans="1:10" ht="15.75" x14ac:dyDescent="0.25">
      <c r="A338" s="801"/>
      <c r="B338" s="801"/>
      <c r="C338" s="801"/>
      <c r="D338" s="801"/>
      <c r="E338" s="801"/>
      <c r="F338" s="802"/>
      <c r="G338" s="801"/>
      <c r="H338" s="803"/>
      <c r="I338" s="804"/>
      <c r="J338" s="801"/>
    </row>
    <row r="339" spans="1:10" ht="15.75" x14ac:dyDescent="0.25">
      <c r="A339" s="801"/>
      <c r="B339" s="801"/>
      <c r="C339" s="801"/>
      <c r="D339" s="801"/>
      <c r="E339" s="801"/>
      <c r="F339" s="802"/>
      <c r="G339" s="801"/>
      <c r="H339" s="803"/>
      <c r="I339" s="804"/>
      <c r="J339" s="801"/>
    </row>
    <row r="340" spans="1:10" ht="15.75" x14ac:dyDescent="0.25">
      <c r="A340" s="801"/>
      <c r="B340" s="801"/>
      <c r="C340" s="801"/>
      <c r="D340" s="801"/>
      <c r="E340" s="801"/>
      <c r="F340" s="802"/>
      <c r="G340" s="801"/>
      <c r="H340" s="803"/>
      <c r="I340" s="804"/>
      <c r="J340" s="801"/>
    </row>
    <row r="341" spans="1:10" ht="15.75" x14ac:dyDescent="0.25">
      <c r="A341" s="801"/>
      <c r="B341" s="801"/>
      <c r="C341" s="801"/>
      <c r="D341" s="801"/>
      <c r="E341" s="801"/>
      <c r="F341" s="802"/>
      <c r="G341" s="801"/>
      <c r="H341" s="803"/>
      <c r="I341" s="804"/>
      <c r="J341" s="801"/>
    </row>
    <row r="342" spans="1:10" ht="15.75" x14ac:dyDescent="0.25">
      <c r="A342" s="801"/>
      <c r="B342" s="801"/>
      <c r="C342" s="801"/>
      <c r="D342" s="801"/>
      <c r="E342" s="801"/>
      <c r="F342" s="802"/>
      <c r="G342" s="801"/>
      <c r="H342" s="803"/>
      <c r="I342" s="804"/>
      <c r="J342" s="801"/>
    </row>
    <row r="343" spans="1:10" ht="15.75" x14ac:dyDescent="0.25">
      <c r="A343" s="801"/>
      <c r="B343" s="801"/>
      <c r="C343" s="801"/>
      <c r="D343" s="801"/>
      <c r="E343" s="801"/>
      <c r="F343" s="802"/>
      <c r="G343" s="801"/>
      <c r="H343" s="803"/>
      <c r="I343" s="804"/>
      <c r="J343" s="801"/>
    </row>
    <row r="344" spans="1:10" ht="15.75" x14ac:dyDescent="0.25">
      <c r="A344" s="801"/>
      <c r="B344" s="801"/>
      <c r="C344" s="801"/>
      <c r="D344" s="801"/>
      <c r="E344" s="801"/>
      <c r="F344" s="802"/>
      <c r="G344" s="801"/>
      <c r="H344" s="803"/>
      <c r="I344" s="804"/>
      <c r="J344" s="801"/>
    </row>
    <row r="345" spans="1:10" ht="15.75" x14ac:dyDescent="0.25">
      <c r="A345" s="801"/>
      <c r="B345" s="801"/>
      <c r="C345" s="801"/>
      <c r="D345" s="801"/>
      <c r="E345" s="801"/>
      <c r="F345" s="802"/>
      <c r="G345" s="801"/>
      <c r="H345" s="803"/>
      <c r="I345" s="804"/>
      <c r="J345" s="801"/>
    </row>
    <row r="346" spans="1:10" ht="15.75" x14ac:dyDescent="0.25">
      <c r="A346" s="801"/>
      <c r="B346" s="801"/>
      <c r="C346" s="801"/>
      <c r="D346" s="801"/>
      <c r="E346" s="801"/>
      <c r="F346" s="802"/>
      <c r="G346" s="801"/>
      <c r="H346" s="803"/>
      <c r="I346" s="804"/>
      <c r="J346" s="801"/>
    </row>
    <row r="347" spans="1:10" ht="15.75" x14ac:dyDescent="0.25">
      <c r="A347" s="801"/>
      <c r="B347" s="801"/>
      <c r="C347" s="801"/>
      <c r="D347" s="801"/>
      <c r="E347" s="801"/>
      <c r="F347" s="802"/>
      <c r="G347" s="801"/>
      <c r="H347" s="803"/>
      <c r="I347" s="804"/>
      <c r="J347" s="801"/>
    </row>
    <row r="348" spans="1:10" ht="15.75" x14ac:dyDescent="0.25">
      <c r="A348" s="801"/>
      <c r="B348" s="801"/>
      <c r="C348" s="801"/>
      <c r="D348" s="801"/>
      <c r="E348" s="801"/>
      <c r="F348" s="802"/>
      <c r="G348" s="801"/>
      <c r="H348" s="803"/>
      <c r="I348" s="804"/>
      <c r="J348" s="801"/>
    </row>
    <row r="349" spans="1:10" ht="15.75" x14ac:dyDescent="0.25">
      <c r="A349" s="801"/>
      <c r="B349" s="801"/>
      <c r="C349" s="801"/>
      <c r="D349" s="801"/>
      <c r="E349" s="801"/>
      <c r="F349" s="802"/>
      <c r="G349" s="801"/>
      <c r="H349" s="803"/>
      <c r="I349" s="804"/>
      <c r="J349" s="801"/>
    </row>
    <row r="350" spans="1:10" ht="15.75" x14ac:dyDescent="0.25">
      <c r="A350" s="801"/>
      <c r="B350" s="801"/>
      <c r="C350" s="801"/>
      <c r="D350" s="801"/>
      <c r="E350" s="801"/>
      <c r="F350" s="802"/>
      <c r="G350" s="801"/>
      <c r="H350" s="803"/>
      <c r="I350" s="804"/>
      <c r="J350" s="801"/>
    </row>
    <row r="351" spans="1:10" ht="15.75" x14ac:dyDescent="0.25">
      <c r="A351" s="801"/>
      <c r="B351" s="801"/>
      <c r="C351" s="801"/>
      <c r="D351" s="801"/>
      <c r="E351" s="801"/>
      <c r="F351" s="802"/>
      <c r="G351" s="801"/>
      <c r="H351" s="803"/>
      <c r="I351" s="804"/>
      <c r="J351" s="801"/>
    </row>
    <row r="352" spans="1:10" ht="15.75" x14ac:dyDescent="0.25">
      <c r="A352" s="801"/>
      <c r="B352" s="801"/>
      <c r="C352" s="801"/>
      <c r="D352" s="801"/>
      <c r="E352" s="801"/>
      <c r="F352" s="802"/>
      <c r="G352" s="801"/>
      <c r="H352" s="803"/>
      <c r="I352" s="804"/>
      <c r="J352" s="801"/>
    </row>
    <row r="353" spans="1:10" ht="15.75" x14ac:dyDescent="0.25">
      <c r="A353" s="801"/>
      <c r="B353" s="801"/>
      <c r="C353" s="801"/>
      <c r="D353" s="801"/>
      <c r="E353" s="801"/>
      <c r="F353" s="802"/>
      <c r="G353" s="801"/>
      <c r="H353" s="803"/>
      <c r="I353" s="804"/>
      <c r="J353" s="801"/>
    </row>
    <row r="354" spans="1:10" ht="15.75" x14ac:dyDescent="0.25">
      <c r="A354" s="801"/>
      <c r="B354" s="801"/>
      <c r="C354" s="801"/>
      <c r="D354" s="801"/>
      <c r="E354" s="801"/>
      <c r="F354" s="802"/>
      <c r="G354" s="801"/>
      <c r="H354" s="803"/>
      <c r="I354" s="804"/>
      <c r="J354" s="801"/>
    </row>
    <row r="355" spans="1:10" ht="15.75" x14ac:dyDescent="0.25">
      <c r="A355" s="801"/>
      <c r="B355" s="801"/>
      <c r="C355" s="801"/>
      <c r="D355" s="801"/>
      <c r="E355" s="801"/>
      <c r="F355" s="802"/>
      <c r="G355" s="801"/>
      <c r="H355" s="803"/>
      <c r="I355" s="804"/>
      <c r="J355" s="801"/>
    </row>
    <row r="356" spans="1:10" ht="15.75" x14ac:dyDescent="0.25">
      <c r="A356" s="801"/>
      <c r="B356" s="801"/>
      <c r="C356" s="801"/>
      <c r="D356" s="801"/>
      <c r="E356" s="801"/>
      <c r="F356" s="802"/>
      <c r="G356" s="801"/>
      <c r="H356" s="803"/>
      <c r="I356" s="804"/>
      <c r="J356" s="801"/>
    </row>
    <row r="357" spans="1:10" ht="15.75" x14ac:dyDescent="0.25">
      <c r="A357" s="801"/>
      <c r="B357" s="801"/>
      <c r="C357" s="801"/>
      <c r="D357" s="801"/>
      <c r="E357" s="801"/>
      <c r="F357" s="802"/>
      <c r="G357" s="801"/>
      <c r="H357" s="803"/>
      <c r="I357" s="804"/>
      <c r="J357" s="801"/>
    </row>
    <row r="358" spans="1:10" ht="15.75" x14ac:dyDescent="0.25">
      <c r="A358" s="801"/>
      <c r="B358" s="801"/>
      <c r="C358" s="801"/>
      <c r="D358" s="801"/>
      <c r="E358" s="801"/>
      <c r="F358" s="802"/>
      <c r="G358" s="801"/>
      <c r="H358" s="803"/>
      <c r="I358" s="804"/>
      <c r="J358" s="801"/>
    </row>
    <row r="359" spans="1:10" ht="15.75" x14ac:dyDescent="0.25">
      <c r="A359" s="801"/>
      <c r="B359" s="801"/>
      <c r="C359" s="801"/>
      <c r="D359" s="801"/>
      <c r="E359" s="801"/>
      <c r="F359" s="802"/>
      <c r="G359" s="801"/>
      <c r="H359" s="803"/>
      <c r="I359" s="804"/>
      <c r="J359" s="801"/>
    </row>
    <row r="360" spans="1:10" ht="15.75" x14ac:dyDescent="0.25">
      <c r="A360" s="801"/>
      <c r="B360" s="801"/>
      <c r="C360" s="801"/>
      <c r="D360" s="801"/>
      <c r="E360" s="801"/>
      <c r="F360" s="802"/>
      <c r="G360" s="801"/>
      <c r="H360" s="803"/>
      <c r="I360" s="804"/>
      <c r="J360" s="801"/>
    </row>
    <row r="361" spans="1:10" ht="15.75" x14ac:dyDescent="0.25">
      <c r="A361" s="801"/>
      <c r="B361" s="801"/>
      <c r="C361" s="801"/>
      <c r="D361" s="801"/>
      <c r="E361" s="801"/>
      <c r="F361" s="802"/>
      <c r="G361" s="801"/>
      <c r="H361" s="803"/>
      <c r="I361" s="804"/>
      <c r="J361" s="801"/>
    </row>
    <row r="362" spans="1:10" ht="15.75" x14ac:dyDescent="0.25">
      <c r="A362" s="801"/>
      <c r="B362" s="801"/>
      <c r="C362" s="801"/>
      <c r="D362" s="801"/>
      <c r="E362" s="801"/>
      <c r="F362" s="802"/>
      <c r="G362" s="801"/>
      <c r="H362" s="803"/>
      <c r="I362" s="804"/>
      <c r="J362" s="801"/>
    </row>
    <row r="363" spans="1:10" ht="15.75" x14ac:dyDescent="0.25">
      <c r="A363" s="801"/>
      <c r="B363" s="801"/>
      <c r="C363" s="801"/>
      <c r="D363" s="801"/>
      <c r="E363" s="801"/>
      <c r="F363" s="802"/>
      <c r="G363" s="801"/>
      <c r="H363" s="803"/>
      <c r="I363" s="804"/>
      <c r="J363" s="801"/>
    </row>
    <row r="364" spans="1:10" ht="15.75" x14ac:dyDescent="0.25">
      <c r="A364" s="801"/>
      <c r="B364" s="801"/>
      <c r="C364" s="801"/>
      <c r="D364" s="801"/>
      <c r="E364" s="801"/>
      <c r="F364" s="802"/>
      <c r="G364" s="801"/>
      <c r="H364" s="803"/>
      <c r="I364" s="804"/>
      <c r="J364" s="801"/>
    </row>
    <row r="365" spans="1:10" ht="15.75" x14ac:dyDescent="0.25">
      <c r="A365" s="801"/>
      <c r="B365" s="801"/>
      <c r="C365" s="801"/>
      <c r="D365" s="801"/>
      <c r="E365" s="801"/>
      <c r="F365" s="802"/>
      <c r="G365" s="801"/>
      <c r="H365" s="803"/>
      <c r="I365" s="804"/>
      <c r="J365" s="801"/>
    </row>
    <row r="366" spans="1:10" ht="15.75" x14ac:dyDescent="0.25">
      <c r="A366" s="801"/>
      <c r="B366" s="801"/>
      <c r="C366" s="801"/>
      <c r="D366" s="801"/>
      <c r="E366" s="801"/>
      <c r="F366" s="802"/>
      <c r="G366" s="801"/>
      <c r="H366" s="803"/>
      <c r="I366" s="804"/>
      <c r="J366" s="801"/>
    </row>
    <row r="367" spans="1:10" ht="15.75" x14ac:dyDescent="0.25">
      <c r="A367" s="801"/>
      <c r="B367" s="801"/>
      <c r="C367" s="801"/>
      <c r="D367" s="801"/>
      <c r="E367" s="801"/>
      <c r="F367" s="802"/>
      <c r="G367" s="801"/>
      <c r="H367" s="803"/>
      <c r="I367" s="804"/>
      <c r="J367" s="801"/>
    </row>
    <row r="368" spans="1:10" ht="15.75" x14ac:dyDescent="0.25">
      <c r="A368" s="801"/>
      <c r="B368" s="801"/>
      <c r="C368" s="801"/>
      <c r="D368" s="801"/>
      <c r="E368" s="801"/>
      <c r="F368" s="802"/>
      <c r="G368" s="801"/>
      <c r="H368" s="803"/>
      <c r="I368" s="804"/>
      <c r="J368" s="801"/>
    </row>
    <row r="369" spans="1:10" ht="15.75" x14ac:dyDescent="0.25">
      <c r="A369" s="801"/>
      <c r="B369" s="801"/>
      <c r="C369" s="801"/>
      <c r="D369" s="801"/>
      <c r="E369" s="801"/>
      <c r="F369" s="802"/>
      <c r="G369" s="801"/>
      <c r="H369" s="803"/>
      <c r="I369" s="804"/>
      <c r="J369" s="801"/>
    </row>
    <row r="370" spans="1:10" ht="15.75" x14ac:dyDescent="0.25">
      <c r="A370" s="801"/>
      <c r="B370" s="801"/>
      <c r="C370" s="801"/>
      <c r="D370" s="801"/>
      <c r="E370" s="801"/>
      <c r="F370" s="802"/>
      <c r="G370" s="801"/>
      <c r="H370" s="803"/>
      <c r="I370" s="804"/>
      <c r="J370" s="801"/>
    </row>
    <row r="371" spans="1:10" ht="15.75" x14ac:dyDescent="0.25">
      <c r="A371" s="801"/>
      <c r="B371" s="801"/>
      <c r="C371" s="801"/>
      <c r="D371" s="801"/>
      <c r="E371" s="801"/>
      <c r="F371" s="802"/>
      <c r="G371" s="801"/>
      <c r="H371" s="803"/>
      <c r="I371" s="804"/>
      <c r="J371" s="801"/>
    </row>
    <row r="372" spans="1:10" ht="15.75" x14ac:dyDescent="0.25">
      <c r="A372" s="801"/>
      <c r="B372" s="801"/>
      <c r="C372" s="801"/>
      <c r="D372" s="801"/>
      <c r="E372" s="801"/>
      <c r="F372" s="802"/>
      <c r="G372" s="801"/>
      <c r="H372" s="803"/>
      <c r="I372" s="804"/>
      <c r="J372" s="801"/>
    </row>
    <row r="373" spans="1:10" ht="15.75" x14ac:dyDescent="0.25">
      <c r="A373" s="801"/>
      <c r="B373" s="801"/>
      <c r="C373" s="801"/>
      <c r="D373" s="801"/>
      <c r="E373" s="801"/>
      <c r="F373" s="802"/>
      <c r="G373" s="801"/>
      <c r="H373" s="803"/>
      <c r="I373" s="804"/>
      <c r="J373" s="801"/>
    </row>
    <row r="374" spans="1:10" ht="15.75" x14ac:dyDescent="0.25">
      <c r="A374" s="801"/>
      <c r="B374" s="801"/>
      <c r="C374" s="801"/>
      <c r="D374" s="801"/>
      <c r="E374" s="801"/>
      <c r="F374" s="802"/>
      <c r="G374" s="801"/>
      <c r="H374" s="803"/>
      <c r="I374" s="804"/>
      <c r="J374" s="801"/>
    </row>
    <row r="375" spans="1:10" ht="15.75" x14ac:dyDescent="0.25">
      <c r="A375" s="801"/>
      <c r="B375" s="801"/>
      <c r="C375" s="801"/>
      <c r="D375" s="801"/>
      <c r="E375" s="801"/>
      <c r="F375" s="802"/>
      <c r="G375" s="801"/>
      <c r="H375" s="803"/>
      <c r="I375" s="804"/>
      <c r="J375" s="801"/>
    </row>
    <row r="376" spans="1:10" ht="15.75" x14ac:dyDescent="0.25">
      <c r="A376" s="801"/>
      <c r="B376" s="801"/>
      <c r="C376" s="801"/>
      <c r="D376" s="801"/>
      <c r="E376" s="801"/>
      <c r="F376" s="802"/>
      <c r="G376" s="801"/>
      <c r="H376" s="803"/>
      <c r="I376" s="804"/>
      <c r="J376" s="801"/>
    </row>
    <row r="377" spans="1:10" ht="15.75" x14ac:dyDescent="0.25">
      <c r="A377" s="801"/>
      <c r="B377" s="801"/>
      <c r="C377" s="801"/>
      <c r="D377" s="801"/>
      <c r="E377" s="801"/>
      <c r="F377" s="802"/>
      <c r="G377" s="801"/>
      <c r="H377" s="803"/>
      <c r="I377" s="804"/>
      <c r="J377" s="801"/>
    </row>
    <row r="378" spans="1:10" ht="15.75" x14ac:dyDescent="0.25">
      <c r="A378" s="801"/>
      <c r="B378" s="801"/>
      <c r="C378" s="801"/>
      <c r="D378" s="801"/>
      <c r="E378" s="801"/>
      <c r="F378" s="802"/>
      <c r="G378" s="801"/>
      <c r="H378" s="803"/>
      <c r="I378" s="804"/>
      <c r="J378" s="801"/>
    </row>
    <row r="379" spans="1:10" ht="15.75" x14ac:dyDescent="0.25">
      <c r="A379" s="801"/>
      <c r="B379" s="801"/>
      <c r="C379" s="801"/>
      <c r="D379" s="801"/>
      <c r="E379" s="801"/>
      <c r="F379" s="802"/>
      <c r="G379" s="801"/>
      <c r="H379" s="803"/>
      <c r="I379" s="804"/>
      <c r="J379" s="801"/>
    </row>
    <row r="380" spans="1:10" ht="15.75" x14ac:dyDescent="0.25">
      <c r="A380" s="801"/>
      <c r="B380" s="801"/>
      <c r="C380" s="801"/>
      <c r="D380" s="801"/>
      <c r="E380" s="801"/>
      <c r="F380" s="802"/>
      <c r="G380" s="801"/>
      <c r="H380" s="803"/>
      <c r="I380" s="804"/>
      <c r="J380" s="801"/>
    </row>
    <row r="381" spans="1:10" ht="15.75" x14ac:dyDescent="0.25">
      <c r="A381" s="801"/>
      <c r="B381" s="801"/>
      <c r="C381" s="801"/>
      <c r="D381" s="801"/>
      <c r="E381" s="801"/>
      <c r="F381" s="802"/>
      <c r="G381" s="801"/>
      <c r="H381" s="803"/>
      <c r="I381" s="804"/>
      <c r="J381" s="801"/>
    </row>
    <row r="382" spans="1:10" ht="15.75" x14ac:dyDescent="0.25">
      <c r="A382" s="801"/>
      <c r="B382" s="801"/>
      <c r="C382" s="801"/>
      <c r="D382" s="801"/>
      <c r="E382" s="801"/>
      <c r="F382" s="802"/>
      <c r="G382" s="801"/>
      <c r="H382" s="803"/>
      <c r="I382" s="804"/>
      <c r="J382" s="801"/>
    </row>
    <row r="383" spans="1:10" ht="15.75" x14ac:dyDescent="0.25">
      <c r="A383" s="801"/>
      <c r="B383" s="801"/>
      <c r="C383" s="801"/>
      <c r="D383" s="801"/>
      <c r="E383" s="801"/>
      <c r="F383" s="802"/>
      <c r="G383" s="801"/>
      <c r="H383" s="803"/>
      <c r="I383" s="804"/>
      <c r="J383" s="801"/>
    </row>
    <row r="384" spans="1:10" ht="15.75" x14ac:dyDescent="0.25">
      <c r="A384" s="801"/>
      <c r="B384" s="801"/>
      <c r="C384" s="801"/>
      <c r="D384" s="801"/>
      <c r="E384" s="801"/>
      <c r="F384" s="802"/>
      <c r="G384" s="801"/>
      <c r="H384" s="803"/>
      <c r="I384" s="804"/>
      <c r="J384" s="801"/>
    </row>
    <row r="385" spans="1:10" ht="15.75" x14ac:dyDescent="0.25">
      <c r="A385" s="801"/>
      <c r="B385" s="801"/>
      <c r="C385" s="801"/>
      <c r="D385" s="801"/>
      <c r="E385" s="801"/>
      <c r="F385" s="802"/>
      <c r="G385" s="801"/>
      <c r="H385" s="803"/>
      <c r="I385" s="804"/>
      <c r="J385" s="801"/>
    </row>
    <row r="386" spans="1:10" ht="15.75" x14ac:dyDescent="0.25">
      <c r="A386" s="801"/>
      <c r="B386" s="801"/>
      <c r="C386" s="801"/>
      <c r="D386" s="801"/>
      <c r="E386" s="801"/>
      <c r="F386" s="802"/>
      <c r="G386" s="801"/>
      <c r="H386" s="803"/>
      <c r="I386" s="804"/>
      <c r="J386" s="801"/>
    </row>
    <row r="387" spans="1:10" ht="15.75" x14ac:dyDescent="0.25">
      <c r="A387" s="801"/>
      <c r="B387" s="801"/>
      <c r="C387" s="801"/>
      <c r="D387" s="801"/>
      <c r="E387" s="801"/>
      <c r="F387" s="802"/>
      <c r="G387" s="801"/>
      <c r="H387" s="803"/>
      <c r="I387" s="804"/>
      <c r="J387" s="801"/>
    </row>
    <row r="388" spans="1:10" ht="15.75" x14ac:dyDescent="0.25">
      <c r="A388" s="801"/>
      <c r="B388" s="801"/>
      <c r="C388" s="801"/>
      <c r="D388" s="801"/>
      <c r="E388" s="801"/>
      <c r="F388" s="802"/>
      <c r="G388" s="801"/>
      <c r="H388" s="803"/>
      <c r="I388" s="804"/>
      <c r="J388" s="801"/>
    </row>
    <row r="389" spans="1:10" ht="15.75" x14ac:dyDescent="0.25">
      <c r="A389" s="801"/>
      <c r="B389" s="801"/>
      <c r="C389" s="801"/>
      <c r="D389" s="801"/>
      <c r="E389" s="801"/>
      <c r="F389" s="802"/>
      <c r="G389" s="801"/>
      <c r="H389" s="803"/>
      <c r="I389" s="804"/>
      <c r="J389" s="801"/>
    </row>
    <row r="390" spans="1:10" ht="15.75" x14ac:dyDescent="0.25">
      <c r="A390" s="801"/>
      <c r="B390" s="801"/>
      <c r="C390" s="801"/>
      <c r="D390" s="801"/>
      <c r="E390" s="801"/>
      <c r="F390" s="802"/>
      <c r="G390" s="801"/>
      <c r="H390" s="803"/>
      <c r="I390" s="804"/>
      <c r="J390" s="801"/>
    </row>
    <row r="391" spans="1:10" ht="15.75" x14ac:dyDescent="0.25">
      <c r="A391" s="801"/>
      <c r="B391" s="801"/>
      <c r="C391" s="801"/>
      <c r="D391" s="801"/>
      <c r="E391" s="801"/>
      <c r="F391" s="802"/>
      <c r="G391" s="801"/>
      <c r="H391" s="803"/>
      <c r="I391" s="804"/>
      <c r="J391" s="801"/>
    </row>
    <row r="392" spans="1:10" ht="15.75" x14ac:dyDescent="0.25">
      <c r="A392" s="801"/>
      <c r="B392" s="801"/>
      <c r="C392" s="801"/>
      <c r="D392" s="801"/>
      <c r="E392" s="801"/>
      <c r="F392" s="802"/>
      <c r="G392" s="801"/>
      <c r="H392" s="803"/>
      <c r="I392" s="804"/>
      <c r="J392" s="801"/>
    </row>
    <row r="393" spans="1:10" ht="15.75" x14ac:dyDescent="0.25">
      <c r="A393" s="801"/>
      <c r="B393" s="801"/>
      <c r="C393" s="801"/>
      <c r="D393" s="801"/>
      <c r="E393" s="801"/>
      <c r="F393" s="802"/>
      <c r="G393" s="801"/>
      <c r="H393" s="803"/>
      <c r="I393" s="804"/>
      <c r="J393" s="801"/>
    </row>
    <row r="394" spans="1:10" ht="15.75" x14ac:dyDescent="0.25">
      <c r="A394" s="801"/>
      <c r="B394" s="801"/>
      <c r="C394" s="801"/>
      <c r="D394" s="801"/>
      <c r="E394" s="801"/>
      <c r="F394" s="802"/>
      <c r="G394" s="801"/>
      <c r="H394" s="803"/>
      <c r="I394" s="804"/>
      <c r="J394" s="801"/>
    </row>
    <row r="395" spans="1:10" ht="15.75" x14ac:dyDescent="0.25">
      <c r="A395" s="801"/>
      <c r="B395" s="801"/>
      <c r="C395" s="801"/>
      <c r="D395" s="801"/>
      <c r="E395" s="801"/>
      <c r="F395" s="802"/>
      <c r="G395" s="801"/>
      <c r="H395" s="803"/>
      <c r="I395" s="804"/>
      <c r="J395" s="801"/>
    </row>
    <row r="396" spans="1:10" ht="15.75" x14ac:dyDescent="0.25">
      <c r="A396" s="801"/>
      <c r="B396" s="801"/>
      <c r="C396" s="801"/>
      <c r="D396" s="801"/>
      <c r="E396" s="801"/>
      <c r="F396" s="802"/>
      <c r="G396" s="801"/>
      <c r="H396" s="803"/>
      <c r="I396" s="804"/>
      <c r="J396" s="801"/>
    </row>
    <row r="397" spans="1:10" ht="15.75" x14ac:dyDescent="0.25">
      <c r="A397" s="801"/>
      <c r="B397" s="801"/>
      <c r="C397" s="801"/>
      <c r="D397" s="801"/>
      <c r="E397" s="801"/>
      <c r="F397" s="802"/>
      <c r="G397" s="801"/>
      <c r="H397" s="803"/>
      <c r="I397" s="804"/>
      <c r="J397" s="801"/>
    </row>
    <row r="398" spans="1:10" ht="15.75" x14ac:dyDescent="0.25">
      <c r="A398" s="801"/>
      <c r="B398" s="801"/>
      <c r="C398" s="801"/>
      <c r="D398" s="801"/>
      <c r="E398" s="801"/>
      <c r="F398" s="802"/>
      <c r="G398" s="801"/>
      <c r="H398" s="803"/>
      <c r="I398" s="804"/>
      <c r="J398" s="801"/>
    </row>
    <row r="399" spans="1:10" ht="15.75" x14ac:dyDescent="0.25">
      <c r="A399" s="801"/>
      <c r="B399" s="801"/>
      <c r="C399" s="801"/>
      <c r="D399" s="801"/>
      <c r="E399" s="801"/>
      <c r="F399" s="802"/>
      <c r="G399" s="801"/>
      <c r="H399" s="803"/>
      <c r="I399" s="804"/>
      <c r="J399" s="801"/>
    </row>
    <row r="400" spans="1:10" ht="15.75" x14ac:dyDescent="0.25">
      <c r="A400" s="801"/>
      <c r="B400" s="801"/>
      <c r="C400" s="801"/>
      <c r="D400" s="801"/>
      <c r="E400" s="801"/>
      <c r="F400" s="802"/>
      <c r="G400" s="801"/>
      <c r="H400" s="803"/>
      <c r="I400" s="804"/>
      <c r="J400" s="801"/>
    </row>
    <row r="401" spans="1:10" ht="15.75" x14ac:dyDescent="0.25">
      <c r="A401" s="801"/>
      <c r="B401" s="801"/>
      <c r="C401" s="801"/>
      <c r="D401" s="801"/>
      <c r="E401" s="801"/>
      <c r="F401" s="802"/>
      <c r="G401" s="801"/>
      <c r="H401" s="803"/>
      <c r="I401" s="804"/>
      <c r="J401" s="801"/>
    </row>
    <row r="402" spans="1:10" ht="15.75" x14ac:dyDescent="0.25">
      <c r="A402" s="801"/>
      <c r="B402" s="801"/>
      <c r="C402" s="801"/>
      <c r="D402" s="801"/>
      <c r="E402" s="801"/>
      <c r="F402" s="802"/>
      <c r="G402" s="801"/>
      <c r="H402" s="803"/>
      <c r="I402" s="804"/>
      <c r="J402" s="801"/>
    </row>
    <row r="403" spans="1:10" ht="15.75" x14ac:dyDescent="0.25">
      <c r="A403" s="801"/>
      <c r="B403" s="801"/>
      <c r="C403" s="801"/>
      <c r="D403" s="801"/>
      <c r="E403" s="801"/>
      <c r="F403" s="802"/>
      <c r="G403" s="801"/>
      <c r="H403" s="803"/>
      <c r="I403" s="804"/>
      <c r="J403" s="801"/>
    </row>
    <row r="404" spans="1:10" ht="15.75" x14ac:dyDescent="0.25">
      <c r="A404" s="801"/>
      <c r="B404" s="801"/>
      <c r="C404" s="801"/>
      <c r="D404" s="801"/>
      <c r="E404" s="801"/>
      <c r="F404" s="802"/>
      <c r="G404" s="801"/>
      <c r="H404" s="803"/>
      <c r="I404" s="804"/>
      <c r="J404" s="801"/>
    </row>
    <row r="405" spans="1:10" ht="15.75" x14ac:dyDescent="0.25">
      <c r="A405" s="801"/>
      <c r="B405" s="801"/>
      <c r="C405" s="801"/>
      <c r="D405" s="801"/>
      <c r="E405" s="801"/>
      <c r="F405" s="802"/>
      <c r="G405" s="801"/>
      <c r="H405" s="803"/>
      <c r="I405" s="804"/>
      <c r="J405" s="801"/>
    </row>
    <row r="406" spans="1:10" ht="15.75" x14ac:dyDescent="0.25">
      <c r="A406" s="801"/>
      <c r="B406" s="801"/>
      <c r="C406" s="801"/>
      <c r="D406" s="801"/>
      <c r="E406" s="801"/>
      <c r="F406" s="802"/>
      <c r="G406" s="801"/>
      <c r="H406" s="803"/>
      <c r="I406" s="804"/>
      <c r="J406" s="801"/>
    </row>
    <row r="407" spans="1:10" ht="15.75" x14ac:dyDescent="0.25">
      <c r="A407" s="801"/>
      <c r="B407" s="801"/>
      <c r="C407" s="801"/>
      <c r="D407" s="801"/>
      <c r="E407" s="801"/>
      <c r="F407" s="802"/>
      <c r="G407" s="801"/>
      <c r="H407" s="803"/>
      <c r="I407" s="804"/>
      <c r="J407" s="801"/>
    </row>
    <row r="408" spans="1:10" ht="15.75" x14ac:dyDescent="0.25">
      <c r="A408" s="801"/>
      <c r="B408" s="801"/>
      <c r="C408" s="801"/>
      <c r="D408" s="801"/>
      <c r="E408" s="801"/>
      <c r="F408" s="802"/>
      <c r="G408" s="801"/>
      <c r="H408" s="803"/>
      <c r="I408" s="804"/>
      <c r="J408" s="801"/>
    </row>
    <row r="409" spans="1:10" ht="15.75" x14ac:dyDescent="0.25">
      <c r="A409" s="801"/>
      <c r="B409" s="801"/>
      <c r="C409" s="801"/>
      <c r="D409" s="801"/>
      <c r="E409" s="801"/>
      <c r="F409" s="802"/>
      <c r="G409" s="801"/>
      <c r="H409" s="803"/>
      <c r="I409" s="804"/>
      <c r="J409" s="801"/>
    </row>
    <row r="410" spans="1:10" ht="15.75" x14ac:dyDescent="0.25">
      <c r="A410" s="801"/>
      <c r="B410" s="801"/>
      <c r="C410" s="801"/>
      <c r="D410" s="801"/>
      <c r="E410" s="801"/>
      <c r="F410" s="802"/>
      <c r="G410" s="801"/>
      <c r="H410" s="803"/>
      <c r="I410" s="804"/>
      <c r="J410" s="801"/>
    </row>
    <row r="411" spans="1:10" ht="15.75" x14ac:dyDescent="0.25">
      <c r="A411" s="801"/>
      <c r="B411" s="801"/>
      <c r="C411" s="801"/>
      <c r="D411" s="801"/>
      <c r="E411" s="801"/>
      <c r="F411" s="802"/>
      <c r="G411" s="801"/>
      <c r="H411" s="803"/>
      <c r="I411" s="804"/>
      <c r="J411" s="801"/>
    </row>
    <row r="412" spans="1:10" ht="15.75" x14ac:dyDescent="0.25">
      <c r="A412" s="801"/>
      <c r="B412" s="801"/>
      <c r="C412" s="801"/>
      <c r="D412" s="801"/>
      <c r="E412" s="801"/>
      <c r="F412" s="802"/>
      <c r="G412" s="801"/>
      <c r="H412" s="803"/>
      <c r="I412" s="804"/>
      <c r="J412" s="801"/>
    </row>
    <row r="413" spans="1:10" ht="15.75" x14ac:dyDescent="0.25">
      <c r="A413" s="801"/>
      <c r="B413" s="801"/>
      <c r="C413" s="801"/>
      <c r="D413" s="801"/>
      <c r="E413" s="801"/>
      <c r="F413" s="802"/>
      <c r="G413" s="801"/>
      <c r="H413" s="803"/>
      <c r="I413" s="804"/>
      <c r="J413" s="801"/>
    </row>
    <row r="414" spans="1:10" ht="15.75" x14ac:dyDescent="0.25">
      <c r="A414" s="801"/>
      <c r="B414" s="801"/>
      <c r="C414" s="801"/>
      <c r="D414" s="801"/>
      <c r="E414" s="801"/>
      <c r="F414" s="802"/>
      <c r="G414" s="801"/>
      <c r="H414" s="803"/>
      <c r="I414" s="804"/>
      <c r="J414" s="801"/>
    </row>
    <row r="415" spans="1:10" ht="15.75" x14ac:dyDescent="0.25">
      <c r="A415" s="801"/>
      <c r="B415" s="801"/>
      <c r="C415" s="801"/>
      <c r="D415" s="801"/>
      <c r="E415" s="801"/>
      <c r="F415" s="802"/>
      <c r="G415" s="801"/>
      <c r="H415" s="803"/>
      <c r="I415" s="804"/>
      <c r="J415" s="801"/>
    </row>
    <row r="416" spans="1:10" ht="15.75" x14ac:dyDescent="0.25">
      <c r="A416" s="801"/>
      <c r="B416" s="801"/>
      <c r="C416" s="801"/>
      <c r="D416" s="801"/>
      <c r="E416" s="801"/>
      <c r="F416" s="802"/>
      <c r="G416" s="801"/>
      <c r="H416" s="803"/>
      <c r="I416" s="804"/>
      <c r="J416" s="801"/>
    </row>
    <row r="417" spans="1:10" ht="15.75" x14ac:dyDescent="0.25">
      <c r="A417" s="801"/>
      <c r="B417" s="801"/>
      <c r="C417" s="801"/>
      <c r="D417" s="801"/>
      <c r="E417" s="801"/>
      <c r="F417" s="802"/>
      <c r="G417" s="801"/>
      <c r="H417" s="803"/>
      <c r="I417" s="804"/>
      <c r="J417" s="801"/>
    </row>
    <row r="418" spans="1:10" ht="15.75" x14ac:dyDescent="0.25">
      <c r="A418" s="801"/>
      <c r="B418" s="801"/>
      <c r="C418" s="801"/>
      <c r="D418" s="801"/>
      <c r="E418" s="801"/>
      <c r="F418" s="802"/>
      <c r="G418" s="801"/>
      <c r="H418" s="803"/>
      <c r="I418" s="804"/>
      <c r="J418" s="801"/>
    </row>
    <row r="419" spans="1:10" ht="15.75" x14ac:dyDescent="0.25">
      <c r="A419" s="801"/>
      <c r="B419" s="801"/>
      <c r="C419" s="801"/>
      <c r="D419" s="801"/>
      <c r="E419" s="801"/>
      <c r="F419" s="802"/>
      <c r="G419" s="801"/>
      <c r="H419" s="803"/>
      <c r="I419" s="804"/>
      <c r="J419" s="801"/>
    </row>
    <row r="420" spans="1:10" ht="15.75" x14ac:dyDescent="0.25">
      <c r="A420" s="801"/>
      <c r="B420" s="801"/>
      <c r="C420" s="801"/>
      <c r="D420" s="801"/>
      <c r="E420" s="801"/>
      <c r="F420" s="802"/>
      <c r="G420" s="801"/>
      <c r="H420" s="803"/>
      <c r="I420" s="804"/>
      <c r="J420" s="801"/>
    </row>
    <row r="421" spans="1:10" ht="15.75" x14ac:dyDescent="0.25">
      <c r="A421" s="801"/>
      <c r="B421" s="801"/>
      <c r="C421" s="801"/>
      <c r="D421" s="801"/>
      <c r="E421" s="801"/>
      <c r="F421" s="802"/>
      <c r="G421" s="801"/>
      <c r="H421" s="803"/>
      <c r="I421" s="804"/>
      <c r="J421" s="801"/>
    </row>
    <row r="422" spans="1:10" ht="15.75" x14ac:dyDescent="0.25">
      <c r="A422" s="801"/>
      <c r="B422" s="801"/>
      <c r="C422" s="801"/>
      <c r="D422" s="801"/>
      <c r="E422" s="801"/>
      <c r="F422" s="802"/>
      <c r="G422" s="801"/>
      <c r="H422" s="803"/>
      <c r="I422" s="804"/>
      <c r="J422" s="801"/>
    </row>
    <row r="423" spans="1:10" ht="15.75" x14ac:dyDescent="0.25">
      <c r="A423" s="801"/>
      <c r="B423" s="801"/>
      <c r="C423" s="801"/>
      <c r="D423" s="801"/>
      <c r="E423" s="801"/>
      <c r="F423" s="802"/>
      <c r="G423" s="801"/>
      <c r="H423" s="803"/>
      <c r="I423" s="804"/>
      <c r="J423" s="801"/>
    </row>
    <row r="424" spans="1:10" ht="15.75" x14ac:dyDescent="0.25">
      <c r="A424" s="801"/>
      <c r="B424" s="801"/>
      <c r="C424" s="801"/>
      <c r="D424" s="801"/>
      <c r="E424" s="801"/>
      <c r="F424" s="802"/>
      <c r="G424" s="801"/>
      <c r="H424" s="803"/>
      <c r="I424" s="804"/>
      <c r="J424" s="801"/>
    </row>
    <row r="425" spans="1:10" ht="15.75" x14ac:dyDescent="0.25">
      <c r="A425" s="801"/>
      <c r="B425" s="801"/>
      <c r="C425" s="801"/>
      <c r="D425" s="801"/>
      <c r="E425" s="801"/>
      <c r="F425" s="802"/>
      <c r="G425" s="801"/>
      <c r="H425" s="803"/>
      <c r="I425" s="804"/>
      <c r="J425" s="801"/>
    </row>
    <row r="426" spans="1:10" ht="15.75" x14ac:dyDescent="0.25">
      <c r="A426" s="801"/>
      <c r="B426" s="801"/>
      <c r="C426" s="801"/>
      <c r="D426" s="801"/>
      <c r="E426" s="801"/>
      <c r="F426" s="802"/>
      <c r="G426" s="801"/>
      <c r="H426" s="803"/>
      <c r="I426" s="804"/>
      <c r="J426" s="801"/>
    </row>
    <row r="427" spans="1:10" ht="15.75" x14ac:dyDescent="0.25">
      <c r="A427" s="801"/>
      <c r="B427" s="801"/>
      <c r="C427" s="801"/>
      <c r="D427" s="801"/>
      <c r="E427" s="801"/>
      <c r="F427" s="802"/>
      <c r="G427" s="801"/>
      <c r="H427" s="803"/>
      <c r="I427" s="804"/>
      <c r="J427" s="801"/>
    </row>
    <row r="428" spans="1:10" ht="15.75" x14ac:dyDescent="0.25">
      <c r="A428" s="801"/>
      <c r="B428" s="801"/>
      <c r="C428" s="801"/>
      <c r="D428" s="801"/>
      <c r="E428" s="801"/>
      <c r="F428" s="802"/>
      <c r="G428" s="801"/>
      <c r="H428" s="803"/>
      <c r="I428" s="804"/>
      <c r="J428" s="801"/>
    </row>
    <row r="429" spans="1:10" ht="15.75" x14ac:dyDescent="0.25">
      <c r="A429" s="801"/>
      <c r="B429" s="801"/>
      <c r="C429" s="801"/>
      <c r="D429" s="801"/>
      <c r="E429" s="801"/>
      <c r="F429" s="802"/>
      <c r="G429" s="801"/>
      <c r="H429" s="803"/>
      <c r="I429" s="804"/>
      <c r="J429" s="801"/>
    </row>
    <row r="430" spans="1:10" ht="15.75" x14ac:dyDescent="0.25">
      <c r="A430" s="801"/>
      <c r="B430" s="801"/>
      <c r="C430" s="801"/>
      <c r="D430" s="801"/>
      <c r="E430" s="801"/>
      <c r="F430" s="802"/>
      <c r="G430" s="801"/>
      <c r="H430" s="803"/>
      <c r="I430" s="804"/>
      <c r="J430" s="801"/>
    </row>
    <row r="431" spans="1:10" ht="15.75" x14ac:dyDescent="0.25">
      <c r="A431" s="801"/>
      <c r="B431" s="801"/>
      <c r="C431" s="801"/>
      <c r="D431" s="801"/>
      <c r="E431" s="801"/>
      <c r="F431" s="802"/>
      <c r="G431" s="801"/>
      <c r="H431" s="803"/>
      <c r="I431" s="804"/>
      <c r="J431" s="801"/>
    </row>
    <row r="432" spans="1:10" ht="15.75" x14ac:dyDescent="0.25">
      <c r="A432" s="801"/>
      <c r="B432" s="801"/>
      <c r="C432" s="801"/>
      <c r="D432" s="801"/>
      <c r="E432" s="801"/>
      <c r="F432" s="802"/>
      <c r="G432" s="801"/>
      <c r="H432" s="803"/>
      <c r="I432" s="804"/>
      <c r="J432" s="801"/>
    </row>
    <row r="433" spans="1:10" ht="15.75" x14ac:dyDescent="0.25">
      <c r="A433" s="801"/>
      <c r="B433" s="801"/>
      <c r="C433" s="801"/>
      <c r="D433" s="801"/>
      <c r="E433" s="801"/>
      <c r="F433" s="802"/>
      <c r="G433" s="801"/>
      <c r="H433" s="803"/>
      <c r="I433" s="804"/>
      <c r="J433" s="801"/>
    </row>
    <row r="434" spans="1:10" ht="15.75" x14ac:dyDescent="0.25">
      <c r="A434" s="801"/>
      <c r="B434" s="801"/>
      <c r="C434" s="801"/>
      <c r="D434" s="801"/>
      <c r="E434" s="801"/>
      <c r="F434" s="802"/>
      <c r="G434" s="801"/>
      <c r="H434" s="803"/>
      <c r="I434" s="804"/>
      <c r="J434" s="801"/>
    </row>
    <row r="435" spans="1:10" ht="15.75" x14ac:dyDescent="0.25">
      <c r="A435" s="801"/>
      <c r="B435" s="801"/>
      <c r="C435" s="801"/>
      <c r="D435" s="801"/>
      <c r="E435" s="801"/>
      <c r="F435" s="802"/>
      <c r="G435" s="801"/>
      <c r="H435" s="803"/>
      <c r="I435" s="804"/>
      <c r="J435" s="801"/>
    </row>
    <row r="436" spans="1:10" ht="15.75" x14ac:dyDescent="0.25">
      <c r="A436" s="801"/>
      <c r="B436" s="801"/>
      <c r="C436" s="801"/>
      <c r="D436" s="801"/>
      <c r="E436" s="801"/>
      <c r="F436" s="802"/>
      <c r="G436" s="801"/>
      <c r="H436" s="803"/>
      <c r="I436" s="804"/>
      <c r="J436" s="801"/>
    </row>
    <row r="437" spans="1:10" ht="15.75" x14ac:dyDescent="0.25">
      <c r="A437" s="801"/>
      <c r="B437" s="801"/>
      <c r="C437" s="801"/>
      <c r="D437" s="801"/>
      <c r="E437" s="801"/>
      <c r="F437" s="802"/>
      <c r="G437" s="801"/>
      <c r="H437" s="803"/>
      <c r="I437" s="804"/>
      <c r="J437" s="801"/>
    </row>
    <row r="438" spans="1:10" ht="15.75" x14ac:dyDescent="0.25">
      <c r="A438" s="801"/>
      <c r="B438" s="801"/>
      <c r="C438" s="801"/>
      <c r="D438" s="801"/>
      <c r="E438" s="801"/>
      <c r="F438" s="802"/>
      <c r="G438" s="801"/>
      <c r="H438" s="803"/>
      <c r="I438" s="804"/>
      <c r="J438" s="801"/>
    </row>
    <row r="439" spans="1:10" ht="15.75" x14ac:dyDescent="0.25">
      <c r="A439" s="801"/>
      <c r="B439" s="801"/>
      <c r="C439" s="801"/>
      <c r="D439" s="801"/>
      <c r="E439" s="801"/>
      <c r="F439" s="802"/>
      <c r="G439" s="801"/>
      <c r="H439" s="803"/>
      <c r="I439" s="804"/>
      <c r="J439" s="801"/>
    </row>
    <row r="440" spans="1:10" ht="15.75" x14ac:dyDescent="0.25">
      <c r="A440" s="801"/>
      <c r="B440" s="801"/>
      <c r="C440" s="801"/>
      <c r="D440" s="801"/>
      <c r="E440" s="801"/>
      <c r="F440" s="802"/>
      <c r="G440" s="801"/>
      <c r="H440" s="803"/>
      <c r="I440" s="804"/>
      <c r="J440" s="801"/>
    </row>
    <row r="441" spans="1:10" ht="15.75" x14ac:dyDescent="0.25">
      <c r="A441" s="801"/>
      <c r="B441" s="801"/>
      <c r="C441" s="801"/>
      <c r="D441" s="801"/>
      <c r="E441" s="801"/>
      <c r="F441" s="802"/>
      <c r="G441" s="801"/>
      <c r="H441" s="803"/>
      <c r="I441" s="804"/>
      <c r="J441" s="801"/>
    </row>
    <row r="442" spans="1:10" ht="15.75" x14ac:dyDescent="0.25">
      <c r="A442" s="801"/>
      <c r="B442" s="801"/>
      <c r="C442" s="801"/>
      <c r="D442" s="801"/>
      <c r="E442" s="801"/>
      <c r="F442" s="802"/>
      <c r="G442" s="801"/>
      <c r="H442" s="803"/>
      <c r="I442" s="804"/>
      <c r="J442" s="801"/>
    </row>
    <row r="443" spans="1:10" ht="15.75" x14ac:dyDescent="0.25">
      <c r="A443" s="801"/>
      <c r="B443" s="801"/>
      <c r="C443" s="801"/>
      <c r="D443" s="801"/>
      <c r="E443" s="801"/>
      <c r="F443" s="802"/>
      <c r="G443" s="801"/>
      <c r="H443" s="803"/>
      <c r="I443" s="804"/>
      <c r="J443" s="801"/>
    </row>
    <row r="444" spans="1:10" ht="15.75" x14ac:dyDescent="0.25">
      <c r="A444" s="801"/>
      <c r="B444" s="801"/>
      <c r="C444" s="801"/>
      <c r="D444" s="801"/>
      <c r="E444" s="801"/>
      <c r="F444" s="802"/>
      <c r="G444" s="801"/>
      <c r="H444" s="803"/>
      <c r="I444" s="804"/>
      <c r="J444" s="801"/>
    </row>
    <row r="445" spans="1:10" ht="15.75" x14ac:dyDescent="0.25">
      <c r="A445" s="801"/>
      <c r="B445" s="801"/>
      <c r="C445" s="801"/>
      <c r="D445" s="801"/>
      <c r="E445" s="801"/>
      <c r="F445" s="802"/>
      <c r="G445" s="801"/>
      <c r="H445" s="803"/>
      <c r="I445" s="804"/>
      <c r="J445" s="801"/>
    </row>
    <row r="446" spans="1:10" ht="15.75" x14ac:dyDescent="0.25">
      <c r="A446" s="801"/>
      <c r="B446" s="801"/>
      <c r="C446" s="801"/>
      <c r="D446" s="801"/>
      <c r="E446" s="801"/>
      <c r="F446" s="802"/>
      <c r="G446" s="801"/>
      <c r="H446" s="803"/>
      <c r="I446" s="804"/>
      <c r="J446" s="801"/>
    </row>
    <row r="447" spans="1:10" ht="15.75" x14ac:dyDescent="0.25">
      <c r="A447" s="801"/>
      <c r="B447" s="801"/>
      <c r="C447" s="801"/>
      <c r="D447" s="801"/>
      <c r="E447" s="801"/>
      <c r="F447" s="802"/>
      <c r="G447" s="801"/>
      <c r="H447" s="803"/>
      <c r="I447" s="804"/>
      <c r="J447" s="801"/>
    </row>
    <row r="448" spans="1:10" ht="15.75" x14ac:dyDescent="0.25">
      <c r="A448" s="801"/>
      <c r="B448" s="801"/>
      <c r="C448" s="801"/>
      <c r="D448" s="801"/>
      <c r="E448" s="801"/>
      <c r="F448" s="802"/>
      <c r="G448" s="801"/>
      <c r="H448" s="803"/>
      <c r="I448" s="804"/>
      <c r="J448" s="801"/>
    </row>
    <row r="449" spans="1:10" ht="15.75" x14ac:dyDescent="0.25">
      <c r="A449" s="801"/>
      <c r="B449" s="801"/>
      <c r="C449" s="801"/>
      <c r="D449" s="801"/>
      <c r="E449" s="801"/>
      <c r="F449" s="802"/>
      <c r="G449" s="801"/>
      <c r="H449" s="803"/>
      <c r="I449" s="804"/>
      <c r="J449" s="801"/>
    </row>
    <row r="450" spans="1:10" ht="15.75" x14ac:dyDescent="0.25">
      <c r="A450" s="801"/>
      <c r="B450" s="801"/>
      <c r="C450" s="801"/>
      <c r="D450" s="801"/>
      <c r="E450" s="801"/>
      <c r="F450" s="802"/>
      <c r="G450" s="801"/>
      <c r="H450" s="803"/>
      <c r="I450" s="804"/>
      <c r="J450" s="801"/>
    </row>
    <row r="451" spans="1:10" ht="15.75" x14ac:dyDescent="0.25">
      <c r="A451" s="801"/>
      <c r="B451" s="801"/>
      <c r="C451" s="801"/>
      <c r="D451" s="801"/>
      <c r="E451" s="801"/>
      <c r="F451" s="802"/>
      <c r="G451" s="801"/>
      <c r="H451" s="803"/>
      <c r="I451" s="804"/>
      <c r="J451" s="801"/>
    </row>
    <row r="452" spans="1:10" ht="15.75" x14ac:dyDescent="0.25">
      <c r="A452" s="801"/>
      <c r="B452" s="801"/>
      <c r="C452" s="801"/>
      <c r="D452" s="801"/>
      <c r="E452" s="801"/>
      <c r="F452" s="802"/>
      <c r="G452" s="801"/>
      <c r="H452" s="803"/>
      <c r="I452" s="804"/>
      <c r="J452" s="801"/>
    </row>
    <row r="453" spans="1:10" ht="15.75" x14ac:dyDescent="0.25">
      <c r="A453" s="801"/>
      <c r="B453" s="801"/>
      <c r="C453" s="801"/>
      <c r="D453" s="801"/>
      <c r="E453" s="801"/>
      <c r="F453" s="802"/>
      <c r="G453" s="801"/>
      <c r="H453" s="803"/>
      <c r="I453" s="804"/>
      <c r="J453" s="801"/>
    </row>
    <row r="454" spans="1:10" ht="15.75" x14ac:dyDescent="0.25">
      <c r="A454" s="801"/>
      <c r="B454" s="801"/>
      <c r="C454" s="801"/>
      <c r="D454" s="801"/>
      <c r="E454" s="801"/>
      <c r="F454" s="802"/>
      <c r="G454" s="801"/>
      <c r="H454" s="803"/>
      <c r="I454" s="804"/>
      <c r="J454" s="801"/>
    </row>
    <row r="455" spans="1:10" ht="15.75" x14ac:dyDescent="0.25">
      <c r="A455" s="801"/>
      <c r="B455" s="801"/>
      <c r="C455" s="801"/>
      <c r="D455" s="801"/>
      <c r="E455" s="801"/>
      <c r="F455" s="802"/>
      <c r="G455" s="801"/>
      <c r="H455" s="803"/>
      <c r="I455" s="804"/>
      <c r="J455" s="801"/>
    </row>
    <row r="456" spans="1:10" ht="15.75" x14ac:dyDescent="0.25">
      <c r="A456" s="801"/>
      <c r="B456" s="801"/>
      <c r="C456" s="801"/>
      <c r="D456" s="801"/>
      <c r="E456" s="801"/>
      <c r="F456" s="802"/>
      <c r="G456" s="801"/>
      <c r="H456" s="803"/>
      <c r="I456" s="804"/>
      <c r="J456" s="801"/>
    </row>
    <row r="457" spans="1:10" ht="15.75" x14ac:dyDescent="0.25">
      <c r="A457" s="801"/>
      <c r="B457" s="801"/>
      <c r="C457" s="801"/>
      <c r="D457" s="801"/>
      <c r="E457" s="801"/>
      <c r="F457" s="802"/>
      <c r="G457" s="801"/>
      <c r="H457" s="803"/>
      <c r="I457" s="804"/>
      <c r="J457" s="801"/>
    </row>
    <row r="458" spans="1:10" ht="15.75" x14ac:dyDescent="0.25">
      <c r="A458" s="801"/>
      <c r="B458" s="801"/>
      <c r="C458" s="801"/>
      <c r="D458" s="801"/>
      <c r="E458" s="801"/>
      <c r="F458" s="802"/>
      <c r="G458" s="801"/>
      <c r="H458" s="803"/>
      <c r="I458" s="804"/>
      <c r="J458" s="801"/>
    </row>
    <row r="459" spans="1:10" ht="15.75" x14ac:dyDescent="0.25">
      <c r="A459" s="801"/>
      <c r="B459" s="801"/>
      <c r="C459" s="801"/>
      <c r="D459" s="801"/>
      <c r="E459" s="801"/>
      <c r="F459" s="802"/>
      <c r="G459" s="801"/>
      <c r="H459" s="803"/>
      <c r="I459" s="804"/>
      <c r="J459" s="801"/>
    </row>
    <row r="460" spans="1:10" ht="15.75" x14ac:dyDescent="0.25">
      <c r="A460" s="801"/>
      <c r="B460" s="801"/>
      <c r="C460" s="801"/>
      <c r="D460" s="801"/>
      <c r="E460" s="801"/>
      <c r="F460" s="802"/>
      <c r="G460" s="801"/>
      <c r="H460" s="803"/>
      <c r="I460" s="804"/>
      <c r="J460" s="801"/>
    </row>
    <row r="461" spans="1:10" ht="15.75" x14ac:dyDescent="0.25">
      <c r="A461" s="801"/>
      <c r="B461" s="801"/>
      <c r="C461" s="801"/>
      <c r="D461" s="801"/>
      <c r="E461" s="801"/>
      <c r="F461" s="802"/>
      <c r="G461" s="801"/>
      <c r="H461" s="803"/>
      <c r="I461" s="804"/>
      <c r="J461" s="801"/>
    </row>
    <row r="462" spans="1:10" ht="15.75" x14ac:dyDescent="0.25">
      <c r="A462" s="801"/>
      <c r="B462" s="801"/>
      <c r="C462" s="801"/>
      <c r="D462" s="801"/>
      <c r="E462" s="801"/>
      <c r="F462" s="802"/>
      <c r="G462" s="801"/>
      <c r="H462" s="803"/>
      <c r="I462" s="804"/>
      <c r="J462" s="801"/>
    </row>
    <row r="463" spans="1:10" ht="15.75" x14ac:dyDescent="0.25">
      <c r="A463" s="801"/>
      <c r="B463" s="801"/>
      <c r="C463" s="801"/>
      <c r="D463" s="801"/>
      <c r="E463" s="801"/>
      <c r="F463" s="802"/>
      <c r="G463" s="801"/>
      <c r="H463" s="803"/>
      <c r="I463" s="804"/>
      <c r="J463" s="801"/>
    </row>
    <row r="464" spans="1:10" ht="15.75" x14ac:dyDescent="0.25">
      <c r="A464" s="801"/>
      <c r="B464" s="801"/>
      <c r="C464" s="801"/>
      <c r="D464" s="801"/>
      <c r="E464" s="801"/>
      <c r="F464" s="802"/>
      <c r="G464" s="801"/>
      <c r="H464" s="803"/>
      <c r="I464" s="804"/>
      <c r="J464" s="801"/>
    </row>
    <row r="465" spans="1:10" ht="15.75" x14ac:dyDescent="0.25">
      <c r="A465" s="801"/>
      <c r="B465" s="801"/>
      <c r="C465" s="801"/>
      <c r="D465" s="801"/>
      <c r="E465" s="801"/>
      <c r="F465" s="802"/>
      <c r="G465" s="801"/>
      <c r="H465" s="803"/>
      <c r="I465" s="804"/>
      <c r="J465" s="801"/>
    </row>
    <row r="466" spans="1:10" ht="15.75" x14ac:dyDescent="0.25">
      <c r="A466" s="801"/>
      <c r="B466" s="801"/>
      <c r="C466" s="801"/>
      <c r="D466" s="801"/>
      <c r="E466" s="801"/>
      <c r="F466" s="802"/>
      <c r="G466" s="801"/>
      <c r="H466" s="803"/>
      <c r="I466" s="804"/>
      <c r="J466" s="801"/>
    </row>
    <row r="467" spans="1:10" ht="15.75" x14ac:dyDescent="0.25">
      <c r="A467" s="801"/>
      <c r="B467" s="801"/>
      <c r="C467" s="801"/>
      <c r="D467" s="801"/>
      <c r="E467" s="801"/>
      <c r="F467" s="802"/>
      <c r="G467" s="801"/>
      <c r="H467" s="803"/>
      <c r="I467" s="804"/>
      <c r="J467" s="801"/>
    </row>
    <row r="468" spans="1:10" ht="15.75" x14ac:dyDescent="0.25">
      <c r="A468" s="801"/>
      <c r="B468" s="801"/>
      <c r="C468" s="801"/>
      <c r="D468" s="801"/>
      <c r="E468" s="801"/>
      <c r="F468" s="802"/>
      <c r="G468" s="801"/>
      <c r="H468" s="803"/>
      <c r="I468" s="804"/>
      <c r="J468" s="801"/>
    </row>
    <row r="469" spans="1:10" ht="15.75" x14ac:dyDescent="0.25">
      <c r="A469" s="801"/>
      <c r="B469" s="801"/>
      <c r="C469" s="801"/>
      <c r="D469" s="801"/>
      <c r="E469" s="801"/>
      <c r="F469" s="802"/>
      <c r="G469" s="801"/>
      <c r="H469" s="803"/>
      <c r="I469" s="804"/>
      <c r="J469" s="801"/>
    </row>
    <row r="470" spans="1:10" ht="15.75" x14ac:dyDescent="0.25">
      <c r="A470" s="801"/>
      <c r="B470" s="801"/>
      <c r="C470" s="801"/>
      <c r="D470" s="801"/>
      <c r="E470" s="801"/>
      <c r="F470" s="802"/>
      <c r="G470" s="801"/>
      <c r="H470" s="803"/>
      <c r="I470" s="804"/>
      <c r="J470" s="801"/>
    </row>
    <row r="471" spans="1:10" ht="15.75" x14ac:dyDescent="0.25">
      <c r="A471" s="801"/>
      <c r="B471" s="801"/>
      <c r="C471" s="801"/>
      <c r="D471" s="801"/>
      <c r="E471" s="801"/>
      <c r="F471" s="802"/>
      <c r="G471" s="801"/>
      <c r="H471" s="803"/>
      <c r="I471" s="804"/>
      <c r="J471" s="801"/>
    </row>
    <row r="472" spans="1:10" ht="15.75" x14ac:dyDescent="0.25">
      <c r="A472" s="801"/>
      <c r="B472" s="801"/>
      <c r="C472" s="801"/>
      <c r="D472" s="801"/>
      <c r="E472" s="801"/>
      <c r="F472" s="802"/>
      <c r="G472" s="801"/>
      <c r="H472" s="803"/>
      <c r="I472" s="804"/>
      <c r="J472" s="801"/>
    </row>
    <row r="473" spans="1:10" ht="15.75" x14ac:dyDescent="0.25">
      <c r="A473" s="801"/>
      <c r="B473" s="801"/>
      <c r="C473" s="801"/>
      <c r="D473" s="801"/>
      <c r="E473" s="801"/>
      <c r="F473" s="802"/>
      <c r="G473" s="801"/>
      <c r="H473" s="803"/>
      <c r="I473" s="804"/>
      <c r="J473" s="801"/>
    </row>
    <row r="474" spans="1:10" ht="15.75" x14ac:dyDescent="0.25">
      <c r="A474" s="801"/>
      <c r="B474" s="801"/>
      <c r="C474" s="801"/>
      <c r="D474" s="801"/>
      <c r="E474" s="801"/>
      <c r="F474" s="802"/>
      <c r="G474" s="801"/>
      <c r="H474" s="803"/>
      <c r="I474" s="804"/>
      <c r="J474" s="801"/>
    </row>
    <row r="475" spans="1:10" ht="15.75" x14ac:dyDescent="0.25">
      <c r="A475" s="801"/>
      <c r="B475" s="801"/>
      <c r="C475" s="801"/>
      <c r="D475" s="801"/>
      <c r="E475" s="801"/>
      <c r="F475" s="802"/>
      <c r="G475" s="801"/>
      <c r="H475" s="803"/>
      <c r="I475" s="804"/>
      <c r="J475" s="801"/>
    </row>
    <row r="476" spans="1:10" ht="15.75" x14ac:dyDescent="0.25">
      <c r="A476" s="801"/>
      <c r="B476" s="801"/>
      <c r="C476" s="801"/>
      <c r="D476" s="801"/>
      <c r="E476" s="801"/>
      <c r="F476" s="802"/>
      <c r="G476" s="801"/>
      <c r="H476" s="803"/>
      <c r="I476" s="804"/>
      <c r="J476" s="801"/>
    </row>
    <row r="477" spans="1:10" ht="15.75" x14ac:dyDescent="0.25">
      <c r="A477" s="801"/>
      <c r="B477" s="801"/>
      <c r="C477" s="801"/>
      <c r="D477" s="801"/>
      <c r="E477" s="801"/>
      <c r="F477" s="802"/>
      <c r="G477" s="801"/>
      <c r="H477" s="803"/>
      <c r="I477" s="804"/>
      <c r="J477" s="801"/>
    </row>
    <row r="478" spans="1:10" ht="15.75" x14ac:dyDescent="0.25">
      <c r="A478" s="801"/>
      <c r="B478" s="801"/>
      <c r="C478" s="801"/>
      <c r="D478" s="801"/>
      <c r="E478" s="801"/>
      <c r="F478" s="802"/>
      <c r="G478" s="801"/>
      <c r="H478" s="803"/>
      <c r="I478" s="804"/>
      <c r="J478" s="801"/>
    </row>
    <row r="479" spans="1:10" ht="15.75" x14ac:dyDescent="0.25">
      <c r="A479" s="801"/>
      <c r="B479" s="801"/>
      <c r="C479" s="801"/>
      <c r="D479" s="801"/>
      <c r="E479" s="801"/>
      <c r="F479" s="802"/>
      <c r="G479" s="801"/>
      <c r="H479" s="803"/>
      <c r="I479" s="804"/>
      <c r="J479" s="801"/>
    </row>
    <row r="480" spans="1:10" ht="15.75" x14ac:dyDescent="0.25">
      <c r="A480" s="801"/>
      <c r="B480" s="801"/>
      <c r="C480" s="801"/>
      <c r="D480" s="801"/>
      <c r="E480" s="801"/>
      <c r="F480" s="802"/>
      <c r="G480" s="801"/>
      <c r="H480" s="803"/>
      <c r="I480" s="804"/>
      <c r="J480" s="801"/>
    </row>
    <row r="481" spans="1:10" ht="15.75" x14ac:dyDescent="0.25">
      <c r="A481" s="801"/>
      <c r="B481" s="801"/>
      <c r="C481" s="801"/>
      <c r="D481" s="801"/>
      <c r="E481" s="801"/>
      <c r="F481" s="802"/>
      <c r="G481" s="801"/>
      <c r="H481" s="803"/>
      <c r="I481" s="804"/>
      <c r="J481" s="801"/>
    </row>
    <row r="482" spans="1:10" ht="15.75" x14ac:dyDescent="0.25">
      <c r="A482" s="801"/>
      <c r="B482" s="801"/>
      <c r="C482" s="801"/>
      <c r="D482" s="801"/>
      <c r="E482" s="801"/>
      <c r="F482" s="802"/>
      <c r="G482" s="801"/>
      <c r="H482" s="803"/>
      <c r="I482" s="804"/>
      <c r="J482" s="801"/>
    </row>
    <row r="483" spans="1:10" ht="15.75" x14ac:dyDescent="0.25">
      <c r="A483" s="801"/>
      <c r="B483" s="801"/>
      <c r="C483" s="801"/>
      <c r="D483" s="801"/>
      <c r="E483" s="801"/>
      <c r="F483" s="802"/>
      <c r="G483" s="801"/>
      <c r="H483" s="803"/>
      <c r="I483" s="804"/>
      <c r="J483" s="801"/>
    </row>
    <row r="484" spans="1:10" ht="15.75" x14ac:dyDescent="0.25">
      <c r="A484" s="801"/>
      <c r="B484" s="801"/>
      <c r="C484" s="801"/>
      <c r="D484" s="801"/>
      <c r="E484" s="801"/>
      <c r="F484" s="802"/>
      <c r="G484" s="801"/>
      <c r="H484" s="803"/>
      <c r="I484" s="804"/>
      <c r="J484" s="801"/>
    </row>
    <row r="485" spans="1:10" ht="15.75" x14ac:dyDescent="0.25">
      <c r="A485" s="801"/>
      <c r="B485" s="801"/>
      <c r="C485" s="801"/>
      <c r="D485" s="801"/>
      <c r="E485" s="801"/>
      <c r="F485" s="802"/>
      <c r="G485" s="801"/>
      <c r="H485" s="803"/>
      <c r="I485" s="804"/>
      <c r="J485" s="801"/>
    </row>
    <row r="486" spans="1:10" ht="15.75" x14ac:dyDescent="0.25">
      <c r="A486" s="801"/>
      <c r="B486" s="801"/>
      <c r="C486" s="801"/>
      <c r="D486" s="801"/>
      <c r="E486" s="801"/>
      <c r="F486" s="802"/>
      <c r="G486" s="801"/>
      <c r="H486" s="803"/>
      <c r="I486" s="804"/>
      <c r="J486" s="801"/>
    </row>
    <row r="487" spans="1:10" ht="15.75" x14ac:dyDescent="0.25">
      <c r="A487" s="801"/>
      <c r="B487" s="801"/>
      <c r="C487" s="801"/>
      <c r="D487" s="801"/>
      <c r="E487" s="801"/>
      <c r="F487" s="802"/>
      <c r="G487" s="801"/>
      <c r="H487" s="803"/>
      <c r="I487" s="804"/>
      <c r="J487" s="801"/>
    </row>
    <row r="488" spans="1:10" ht="15.75" x14ac:dyDescent="0.25">
      <c r="A488" s="801"/>
      <c r="B488" s="801"/>
      <c r="C488" s="801"/>
      <c r="D488" s="801"/>
      <c r="E488" s="801"/>
      <c r="F488" s="802"/>
      <c r="G488" s="801"/>
      <c r="H488" s="803"/>
      <c r="I488" s="804"/>
      <c r="J488" s="801"/>
    </row>
    <row r="489" spans="1:10" ht="15.75" x14ac:dyDescent="0.25">
      <c r="A489" s="801"/>
      <c r="B489" s="801"/>
      <c r="C489" s="801"/>
      <c r="D489" s="801"/>
      <c r="E489" s="801"/>
      <c r="F489" s="802"/>
      <c r="G489" s="801"/>
      <c r="H489" s="803"/>
      <c r="I489" s="804"/>
      <c r="J489" s="801"/>
    </row>
    <row r="490" spans="1:10" ht="15.75" x14ac:dyDescent="0.25">
      <c r="A490" s="801"/>
      <c r="B490" s="801"/>
      <c r="C490" s="801"/>
      <c r="D490" s="801"/>
      <c r="E490" s="801"/>
      <c r="F490" s="802"/>
      <c r="G490" s="801"/>
      <c r="H490" s="803"/>
      <c r="I490" s="804"/>
      <c r="J490" s="801"/>
    </row>
    <row r="491" spans="1:10" ht="15.75" x14ac:dyDescent="0.25">
      <c r="A491" s="801"/>
      <c r="B491" s="801"/>
      <c r="C491" s="801"/>
      <c r="D491" s="801"/>
      <c r="E491" s="801"/>
      <c r="F491" s="802"/>
      <c r="G491" s="801"/>
      <c r="H491" s="803"/>
      <c r="I491" s="804"/>
      <c r="J491" s="801"/>
    </row>
    <row r="492" spans="1:10" ht="15.75" x14ac:dyDescent="0.25">
      <c r="A492" s="801"/>
      <c r="B492" s="801"/>
      <c r="C492" s="801"/>
      <c r="D492" s="801"/>
      <c r="E492" s="801"/>
      <c r="F492" s="802"/>
      <c r="G492" s="801"/>
      <c r="H492" s="803"/>
      <c r="I492" s="804"/>
      <c r="J492" s="801"/>
    </row>
    <row r="493" spans="1:10" ht="15.75" x14ac:dyDescent="0.25">
      <c r="A493" s="801"/>
      <c r="B493" s="801"/>
      <c r="C493" s="801"/>
      <c r="D493" s="801"/>
      <c r="E493" s="801"/>
      <c r="F493" s="802"/>
      <c r="G493" s="801"/>
      <c r="H493" s="803"/>
      <c r="I493" s="804"/>
      <c r="J493" s="801"/>
    </row>
    <row r="494" spans="1:10" ht="15.75" x14ac:dyDescent="0.25">
      <c r="A494" s="801"/>
      <c r="B494" s="801"/>
      <c r="C494" s="801"/>
      <c r="D494" s="801"/>
      <c r="E494" s="801"/>
      <c r="F494" s="802"/>
      <c r="G494" s="801"/>
      <c r="H494" s="803"/>
      <c r="I494" s="804"/>
      <c r="J494" s="801"/>
    </row>
    <row r="495" spans="1:10" ht="15.75" x14ac:dyDescent="0.25">
      <c r="A495" s="801"/>
      <c r="B495" s="801"/>
      <c r="C495" s="801"/>
      <c r="D495" s="801"/>
      <c r="E495" s="801"/>
      <c r="F495" s="802"/>
      <c r="G495" s="801"/>
      <c r="H495" s="803"/>
      <c r="I495" s="804"/>
      <c r="J495" s="801"/>
    </row>
    <row r="496" spans="1:10" ht="15.75" x14ac:dyDescent="0.25">
      <c r="A496" s="801"/>
      <c r="B496" s="801"/>
      <c r="C496" s="801"/>
      <c r="D496" s="801"/>
      <c r="E496" s="801"/>
      <c r="F496" s="802"/>
      <c r="G496" s="801"/>
      <c r="H496" s="803"/>
      <c r="I496" s="804"/>
      <c r="J496" s="801"/>
    </row>
    <row r="497" spans="1:10" ht="15.75" x14ac:dyDescent="0.25">
      <c r="A497" s="801"/>
      <c r="B497" s="801"/>
      <c r="C497" s="801"/>
      <c r="D497" s="801"/>
      <c r="E497" s="801"/>
      <c r="F497" s="802"/>
      <c r="G497" s="801"/>
      <c r="H497" s="803"/>
      <c r="I497" s="804"/>
      <c r="J497" s="801"/>
    </row>
    <row r="498" spans="1:10" ht="15.75" x14ac:dyDescent="0.25">
      <c r="A498" s="801"/>
      <c r="B498" s="801"/>
      <c r="C498" s="801"/>
      <c r="D498" s="801"/>
      <c r="E498" s="801"/>
      <c r="F498" s="802"/>
      <c r="G498" s="801"/>
      <c r="H498" s="803"/>
      <c r="I498" s="804"/>
      <c r="J498" s="801"/>
    </row>
    <row r="499" spans="1:10" ht="15.75" x14ac:dyDescent="0.25">
      <c r="A499" s="801"/>
      <c r="B499" s="801"/>
      <c r="C499" s="801"/>
      <c r="D499" s="801"/>
      <c r="E499" s="801"/>
      <c r="F499" s="802"/>
      <c r="G499" s="801"/>
      <c r="H499" s="803"/>
      <c r="I499" s="804"/>
      <c r="J499" s="801"/>
    </row>
    <row r="500" spans="1:10" ht="15.75" x14ac:dyDescent="0.25">
      <c r="A500" s="801"/>
      <c r="B500" s="801"/>
      <c r="C500" s="801"/>
      <c r="D500" s="801"/>
      <c r="E500" s="801"/>
      <c r="F500" s="802"/>
      <c r="G500" s="801"/>
      <c r="H500" s="803"/>
      <c r="I500" s="804"/>
      <c r="J500" s="801"/>
    </row>
    <row r="501" spans="1:10" ht="15.75" x14ac:dyDescent="0.25">
      <c r="A501" s="801"/>
      <c r="B501" s="801"/>
      <c r="C501" s="801"/>
      <c r="D501" s="801"/>
      <c r="E501" s="801"/>
      <c r="F501" s="802"/>
      <c r="G501" s="801"/>
      <c r="H501" s="803"/>
      <c r="I501" s="804"/>
      <c r="J501" s="801"/>
    </row>
    <row r="502" spans="1:10" ht="15.75" x14ac:dyDescent="0.25">
      <c r="A502" s="801"/>
      <c r="B502" s="801"/>
      <c r="C502" s="801"/>
      <c r="D502" s="801"/>
      <c r="E502" s="801"/>
      <c r="F502" s="802"/>
      <c r="G502" s="801"/>
      <c r="H502" s="803"/>
      <c r="I502" s="804"/>
      <c r="J502" s="801"/>
    </row>
    <row r="503" spans="1:10" ht="15.75" x14ac:dyDescent="0.25">
      <c r="A503" s="801"/>
      <c r="B503" s="801"/>
      <c r="C503" s="801"/>
      <c r="D503" s="801"/>
      <c r="E503" s="801"/>
      <c r="F503" s="802"/>
      <c r="G503" s="801"/>
      <c r="H503" s="803"/>
      <c r="I503" s="804"/>
      <c r="J503" s="801"/>
    </row>
    <row r="504" spans="1:10" ht="15.75" x14ac:dyDescent="0.25">
      <c r="A504" s="801"/>
      <c r="B504" s="801"/>
      <c r="C504" s="801"/>
      <c r="D504" s="801"/>
      <c r="E504" s="801"/>
      <c r="F504" s="802"/>
      <c r="G504" s="801"/>
      <c r="H504" s="803"/>
      <c r="I504" s="804"/>
      <c r="J504" s="801"/>
    </row>
    <row r="505" spans="1:10" ht="15.75" x14ac:dyDescent="0.25">
      <c r="A505" s="801"/>
      <c r="B505" s="801"/>
      <c r="C505" s="801"/>
      <c r="D505" s="801"/>
      <c r="E505" s="801"/>
      <c r="F505" s="802"/>
      <c r="G505" s="801"/>
      <c r="H505" s="803"/>
      <c r="I505" s="804"/>
      <c r="J505" s="801"/>
    </row>
    <row r="506" spans="1:10" ht="15.75" x14ac:dyDescent="0.25">
      <c r="A506" s="801"/>
      <c r="B506" s="801"/>
      <c r="C506" s="801"/>
      <c r="D506" s="801"/>
      <c r="E506" s="801"/>
      <c r="F506" s="802"/>
      <c r="G506" s="801"/>
      <c r="H506" s="803"/>
      <c r="I506" s="804"/>
      <c r="J506" s="801"/>
    </row>
    <row r="507" spans="1:10" ht="15.75" x14ac:dyDescent="0.25">
      <c r="A507" s="801"/>
      <c r="B507" s="801"/>
      <c r="C507" s="801"/>
      <c r="D507" s="801"/>
      <c r="E507" s="801"/>
      <c r="F507" s="802"/>
      <c r="G507" s="801"/>
      <c r="H507" s="803"/>
      <c r="I507" s="804"/>
      <c r="J507" s="801"/>
    </row>
    <row r="508" spans="1:10" ht="15.75" x14ac:dyDescent="0.25">
      <c r="A508" s="801"/>
      <c r="B508" s="801"/>
      <c r="C508" s="801"/>
      <c r="D508" s="801"/>
      <c r="E508" s="801"/>
      <c r="F508" s="802"/>
      <c r="G508" s="801"/>
      <c r="H508" s="803"/>
      <c r="I508" s="804"/>
      <c r="J508" s="801"/>
    </row>
    <row r="509" spans="1:10" ht="15.75" x14ac:dyDescent="0.25">
      <c r="A509" s="801"/>
      <c r="B509" s="801"/>
      <c r="C509" s="801"/>
      <c r="D509" s="801"/>
      <c r="E509" s="801"/>
      <c r="F509" s="802"/>
      <c r="G509" s="801"/>
      <c r="H509" s="803"/>
      <c r="I509" s="804"/>
      <c r="J509" s="801"/>
    </row>
    <row r="510" spans="1:10" ht="15.75" x14ac:dyDescent="0.25">
      <c r="A510" s="801"/>
      <c r="B510" s="801"/>
      <c r="C510" s="801"/>
      <c r="D510" s="801"/>
      <c r="E510" s="801"/>
      <c r="F510" s="802"/>
      <c r="G510" s="801"/>
      <c r="H510" s="803"/>
      <c r="I510" s="804"/>
      <c r="J510" s="801"/>
    </row>
    <row r="511" spans="1:10" ht="15.75" x14ac:dyDescent="0.25">
      <c r="A511" s="801"/>
      <c r="B511" s="801"/>
      <c r="C511" s="801"/>
      <c r="D511" s="801"/>
      <c r="E511" s="801"/>
      <c r="F511" s="802"/>
      <c r="G511" s="801"/>
      <c r="H511" s="803"/>
      <c r="I511" s="804"/>
      <c r="J511" s="801"/>
    </row>
    <row r="512" spans="1:10" ht="15.75" x14ac:dyDescent="0.25">
      <c r="A512" s="801"/>
      <c r="B512" s="801"/>
      <c r="C512" s="801"/>
      <c r="D512" s="801"/>
      <c r="E512" s="801"/>
      <c r="F512" s="802"/>
      <c r="G512" s="801"/>
      <c r="H512" s="803"/>
      <c r="I512" s="804"/>
      <c r="J512" s="801"/>
    </row>
    <row r="513" spans="1:10" ht="15.75" x14ac:dyDescent="0.25">
      <c r="A513" s="801"/>
      <c r="B513" s="801"/>
      <c r="C513" s="801"/>
      <c r="D513" s="801"/>
      <c r="E513" s="801"/>
      <c r="F513" s="802"/>
      <c r="G513" s="801"/>
      <c r="H513" s="803"/>
      <c r="I513" s="804"/>
      <c r="J513" s="801"/>
    </row>
    <row r="514" spans="1:10" ht="15.75" x14ac:dyDescent="0.25">
      <c r="A514" s="801"/>
      <c r="B514" s="801"/>
      <c r="C514" s="801"/>
      <c r="D514" s="801"/>
      <c r="E514" s="801"/>
      <c r="F514" s="802"/>
      <c r="G514" s="801"/>
      <c r="H514" s="803"/>
      <c r="I514" s="804"/>
      <c r="J514" s="801"/>
    </row>
    <row r="515" spans="1:10" ht="15.75" x14ac:dyDescent="0.25">
      <c r="A515" s="801"/>
      <c r="B515" s="801"/>
      <c r="C515" s="801"/>
      <c r="D515" s="801"/>
      <c r="E515" s="801"/>
      <c r="F515" s="802"/>
      <c r="G515" s="801"/>
      <c r="H515" s="803"/>
      <c r="I515" s="804"/>
      <c r="J515" s="801"/>
    </row>
    <row r="516" spans="1:10" ht="15.75" x14ac:dyDescent="0.25">
      <c r="A516" s="801"/>
      <c r="B516" s="801"/>
      <c r="C516" s="801"/>
      <c r="D516" s="801"/>
      <c r="E516" s="801"/>
      <c r="F516" s="802"/>
      <c r="G516" s="801"/>
      <c r="H516" s="803"/>
      <c r="I516" s="804"/>
      <c r="J516" s="801"/>
    </row>
    <row r="517" spans="1:10" ht="15.75" x14ac:dyDescent="0.25">
      <c r="A517" s="801"/>
      <c r="B517" s="801"/>
      <c r="C517" s="801"/>
      <c r="D517" s="801"/>
      <c r="E517" s="801"/>
      <c r="F517" s="802"/>
      <c r="G517" s="801"/>
      <c r="H517" s="803"/>
      <c r="I517" s="804"/>
      <c r="J517" s="801"/>
    </row>
    <row r="518" spans="1:10" ht="15.75" x14ac:dyDescent="0.25">
      <c r="A518" s="801"/>
      <c r="B518" s="801"/>
      <c r="C518" s="801"/>
      <c r="D518" s="801"/>
      <c r="E518" s="801"/>
      <c r="F518" s="802"/>
      <c r="G518" s="801"/>
      <c r="H518" s="803"/>
      <c r="I518" s="804"/>
      <c r="J518" s="801"/>
    </row>
    <row r="519" spans="1:10" ht="15.75" x14ac:dyDescent="0.25">
      <c r="A519" s="801"/>
      <c r="B519" s="801"/>
      <c r="C519" s="801"/>
      <c r="D519" s="801"/>
      <c r="E519" s="801"/>
      <c r="F519" s="802"/>
      <c r="G519" s="801"/>
      <c r="H519" s="803"/>
      <c r="I519" s="804"/>
      <c r="J519" s="801"/>
    </row>
    <row r="520" spans="1:10" ht="15.75" x14ac:dyDescent="0.25">
      <c r="A520" s="801"/>
      <c r="B520" s="801"/>
      <c r="C520" s="801"/>
      <c r="D520" s="801"/>
      <c r="E520" s="801"/>
      <c r="F520" s="802"/>
      <c r="G520" s="801"/>
      <c r="H520" s="803"/>
      <c r="I520" s="804"/>
      <c r="J520" s="801"/>
    </row>
    <row r="521" spans="1:10" ht="15.75" x14ac:dyDescent="0.25">
      <c r="A521" s="801"/>
      <c r="B521" s="801"/>
      <c r="C521" s="801"/>
      <c r="D521" s="801"/>
      <c r="E521" s="801"/>
      <c r="F521" s="802"/>
      <c r="G521" s="801"/>
      <c r="H521" s="803"/>
      <c r="I521" s="804"/>
      <c r="J521" s="801"/>
    </row>
    <row r="522" spans="1:10" ht="15.75" x14ac:dyDescent="0.25">
      <c r="A522" s="801"/>
      <c r="B522" s="801"/>
      <c r="C522" s="801"/>
      <c r="D522" s="801"/>
      <c r="E522" s="801"/>
      <c r="F522" s="802"/>
      <c r="G522" s="801"/>
      <c r="H522" s="803"/>
      <c r="I522" s="804"/>
      <c r="J522" s="801"/>
    </row>
    <row r="523" spans="1:10" ht="15.75" x14ac:dyDescent="0.25">
      <c r="A523" s="801"/>
      <c r="B523" s="801"/>
      <c r="C523" s="801"/>
      <c r="D523" s="801"/>
      <c r="E523" s="801"/>
      <c r="F523" s="802"/>
      <c r="G523" s="801"/>
      <c r="H523" s="803"/>
      <c r="I523" s="804"/>
      <c r="J523" s="801"/>
    </row>
    <row r="524" spans="1:10" ht="15.75" x14ac:dyDescent="0.25">
      <c r="A524" s="801"/>
      <c r="B524" s="801"/>
      <c r="C524" s="801"/>
      <c r="D524" s="801"/>
      <c r="E524" s="801"/>
      <c r="F524" s="802"/>
      <c r="G524" s="801"/>
      <c r="H524" s="803"/>
      <c r="I524" s="804"/>
      <c r="J524" s="801"/>
    </row>
    <row r="525" spans="1:10" ht="15.75" x14ac:dyDescent="0.25">
      <c r="A525" s="801"/>
      <c r="B525" s="801"/>
      <c r="C525" s="801"/>
      <c r="D525" s="801"/>
      <c r="E525" s="801"/>
      <c r="F525" s="802"/>
      <c r="G525" s="801"/>
      <c r="H525" s="803"/>
      <c r="I525" s="804"/>
      <c r="J525" s="801"/>
    </row>
    <row r="526" spans="1:10" ht="15.75" x14ac:dyDescent="0.25">
      <c r="A526" s="801"/>
      <c r="B526" s="801"/>
      <c r="C526" s="801"/>
      <c r="D526" s="801"/>
      <c r="E526" s="801"/>
      <c r="F526" s="802"/>
      <c r="G526" s="801"/>
      <c r="H526" s="803"/>
      <c r="I526" s="804"/>
      <c r="J526" s="801"/>
    </row>
    <row r="527" spans="1:10" ht="15.75" x14ac:dyDescent="0.25">
      <c r="A527" s="801"/>
      <c r="B527" s="801"/>
      <c r="C527" s="801"/>
      <c r="D527" s="801"/>
      <c r="E527" s="801"/>
      <c r="F527" s="802"/>
      <c r="G527" s="801"/>
      <c r="H527" s="803"/>
      <c r="I527" s="804"/>
      <c r="J527" s="801"/>
    </row>
    <row r="528" spans="1:10" ht="15.75" x14ac:dyDescent="0.25">
      <c r="A528" s="801"/>
      <c r="B528" s="801"/>
      <c r="C528" s="801"/>
      <c r="D528" s="801"/>
      <c r="E528" s="801"/>
      <c r="F528" s="802"/>
      <c r="G528" s="801"/>
      <c r="H528" s="803"/>
      <c r="I528" s="804"/>
      <c r="J528" s="801"/>
    </row>
    <row r="529" spans="1:10" ht="15.75" x14ac:dyDescent="0.25">
      <c r="A529" s="801"/>
      <c r="B529" s="801"/>
      <c r="C529" s="801"/>
      <c r="D529" s="801"/>
      <c r="E529" s="801"/>
      <c r="F529" s="802"/>
      <c r="G529" s="801"/>
      <c r="H529" s="803"/>
      <c r="I529" s="804"/>
      <c r="J529" s="801"/>
    </row>
    <row r="530" spans="1:10" ht="15.75" x14ac:dyDescent="0.25">
      <c r="A530" s="801"/>
      <c r="B530" s="801"/>
      <c r="C530" s="801"/>
      <c r="D530" s="801"/>
      <c r="E530" s="801"/>
      <c r="F530" s="802"/>
      <c r="G530" s="801"/>
      <c r="H530" s="803"/>
      <c r="I530" s="804"/>
      <c r="J530" s="801"/>
    </row>
    <row r="531" spans="1:10" ht="15.75" x14ac:dyDescent="0.25">
      <c r="A531" s="801"/>
      <c r="B531" s="801"/>
      <c r="C531" s="801"/>
      <c r="D531" s="801"/>
      <c r="E531" s="801"/>
      <c r="F531" s="802"/>
      <c r="G531" s="801"/>
      <c r="H531" s="803"/>
      <c r="I531" s="804"/>
      <c r="J531" s="801"/>
    </row>
    <row r="532" spans="1:10" ht="15.75" x14ac:dyDescent="0.25">
      <c r="A532" s="801"/>
      <c r="B532" s="801"/>
      <c r="C532" s="801"/>
      <c r="D532" s="801"/>
      <c r="E532" s="801"/>
      <c r="F532" s="802"/>
      <c r="G532" s="801"/>
      <c r="H532" s="803"/>
      <c r="I532" s="804"/>
      <c r="J532" s="801"/>
    </row>
    <row r="533" spans="1:10" ht="15.75" x14ac:dyDescent="0.25">
      <c r="A533" s="801"/>
      <c r="B533" s="801"/>
      <c r="C533" s="801"/>
      <c r="D533" s="801"/>
      <c r="E533" s="801"/>
      <c r="F533" s="802"/>
      <c r="G533" s="801"/>
      <c r="H533" s="803"/>
      <c r="I533" s="804"/>
      <c r="J533" s="801"/>
    </row>
    <row r="534" spans="1:10" ht="15.75" x14ac:dyDescent="0.25">
      <c r="A534" s="801"/>
      <c r="B534" s="801"/>
      <c r="C534" s="801"/>
      <c r="D534" s="801"/>
      <c r="E534" s="801"/>
      <c r="F534" s="802"/>
      <c r="G534" s="801"/>
      <c r="H534" s="803"/>
      <c r="I534" s="804"/>
      <c r="J534" s="801"/>
    </row>
    <row r="535" spans="1:10" ht="15.75" x14ac:dyDescent="0.25">
      <c r="A535" s="801"/>
      <c r="B535" s="801"/>
      <c r="C535" s="801"/>
      <c r="D535" s="801"/>
      <c r="E535" s="801"/>
      <c r="F535" s="802"/>
      <c r="G535" s="801"/>
      <c r="H535" s="803"/>
      <c r="I535" s="804"/>
      <c r="J535" s="801"/>
    </row>
    <row r="536" spans="1:10" ht="15.75" x14ac:dyDescent="0.25">
      <c r="A536" s="801"/>
      <c r="B536" s="801"/>
      <c r="C536" s="801"/>
      <c r="D536" s="801"/>
      <c r="E536" s="801"/>
      <c r="F536" s="802"/>
      <c r="G536" s="801"/>
      <c r="H536" s="803"/>
      <c r="I536" s="804"/>
      <c r="J536" s="801"/>
    </row>
    <row r="537" spans="1:10" ht="15.75" x14ac:dyDescent="0.25">
      <c r="A537" s="801"/>
      <c r="B537" s="801"/>
      <c r="C537" s="801"/>
      <c r="D537" s="801"/>
      <c r="E537" s="801"/>
      <c r="F537" s="802"/>
      <c r="G537" s="801"/>
      <c r="H537" s="803"/>
      <c r="I537" s="804"/>
      <c r="J537" s="801"/>
    </row>
    <row r="538" spans="1:10" ht="15.75" x14ac:dyDescent="0.25">
      <c r="A538" s="801"/>
      <c r="B538" s="801"/>
      <c r="C538" s="801"/>
      <c r="D538" s="801"/>
      <c r="E538" s="801"/>
      <c r="F538" s="802"/>
      <c r="G538" s="801"/>
      <c r="H538" s="803"/>
      <c r="I538" s="804"/>
      <c r="J538" s="801"/>
    </row>
    <row r="539" spans="1:10" ht="15.75" x14ac:dyDescent="0.25">
      <c r="A539" s="801"/>
      <c r="B539" s="801"/>
      <c r="C539" s="801"/>
      <c r="D539" s="801"/>
      <c r="E539" s="801"/>
      <c r="F539" s="802"/>
      <c r="G539" s="801"/>
      <c r="H539" s="803"/>
      <c r="I539" s="804"/>
      <c r="J539" s="801"/>
    </row>
    <row r="540" spans="1:10" ht="15.75" x14ac:dyDescent="0.25">
      <c r="A540" s="801"/>
      <c r="B540" s="801"/>
      <c r="C540" s="801"/>
      <c r="D540" s="801"/>
      <c r="E540" s="801"/>
      <c r="F540" s="802"/>
      <c r="G540" s="801"/>
      <c r="H540" s="803"/>
      <c r="I540" s="804"/>
      <c r="J540" s="801"/>
    </row>
    <row r="541" spans="1:10" ht="15.75" x14ac:dyDescent="0.25">
      <c r="A541" s="801"/>
      <c r="B541" s="801"/>
      <c r="C541" s="801"/>
      <c r="D541" s="801"/>
      <c r="E541" s="801"/>
      <c r="F541" s="802"/>
      <c r="G541" s="801"/>
      <c r="H541" s="803"/>
      <c r="I541" s="804"/>
      <c r="J541" s="801"/>
    </row>
    <row r="542" spans="1:10" ht="15.75" x14ac:dyDescent="0.25">
      <c r="A542" s="801"/>
      <c r="B542" s="801"/>
      <c r="C542" s="801"/>
      <c r="D542" s="801"/>
      <c r="E542" s="801"/>
      <c r="F542" s="802"/>
      <c r="G542" s="801"/>
      <c r="H542" s="803"/>
      <c r="I542" s="804"/>
      <c r="J542" s="801"/>
    </row>
    <row r="543" spans="1:10" ht="15.75" x14ac:dyDescent="0.25">
      <c r="A543" s="801"/>
      <c r="B543" s="801"/>
      <c r="C543" s="801"/>
      <c r="D543" s="801"/>
      <c r="E543" s="801"/>
      <c r="F543" s="802"/>
      <c r="G543" s="801"/>
      <c r="H543" s="803"/>
      <c r="I543" s="804"/>
      <c r="J543" s="801"/>
    </row>
    <row r="544" spans="1:10" ht="15.75" x14ac:dyDescent="0.25">
      <c r="A544" s="801"/>
      <c r="B544" s="801"/>
      <c r="C544" s="801"/>
      <c r="D544" s="801"/>
      <c r="E544" s="801"/>
      <c r="F544" s="802"/>
      <c r="G544" s="801"/>
      <c r="H544" s="803"/>
      <c r="I544" s="804"/>
      <c r="J544" s="801"/>
    </row>
    <row r="545" spans="1:10" ht="15.75" x14ac:dyDescent="0.25">
      <c r="A545" s="801"/>
      <c r="B545" s="801"/>
      <c r="C545" s="801"/>
      <c r="D545" s="801"/>
      <c r="E545" s="801"/>
      <c r="F545" s="802"/>
      <c r="G545" s="801"/>
      <c r="H545" s="803"/>
      <c r="I545" s="804"/>
      <c r="J545" s="801"/>
    </row>
    <row r="546" spans="1:10" ht="15.75" x14ac:dyDescent="0.25">
      <c r="A546" s="801"/>
      <c r="B546" s="801"/>
      <c r="C546" s="801"/>
      <c r="D546" s="801"/>
      <c r="E546" s="801"/>
      <c r="F546" s="802"/>
      <c r="G546" s="801"/>
      <c r="H546" s="803"/>
      <c r="I546" s="804"/>
      <c r="J546" s="801"/>
    </row>
    <row r="547" spans="1:10" ht="15.75" x14ac:dyDescent="0.25">
      <c r="A547" s="801"/>
      <c r="B547" s="801"/>
      <c r="C547" s="801"/>
      <c r="D547" s="801"/>
      <c r="E547" s="801"/>
      <c r="F547" s="802"/>
      <c r="G547" s="801"/>
      <c r="H547" s="803"/>
      <c r="I547" s="804"/>
      <c r="J547" s="801"/>
    </row>
    <row r="548" spans="1:10" ht="15.75" x14ac:dyDescent="0.25">
      <c r="A548" s="801"/>
      <c r="B548" s="801"/>
      <c r="C548" s="801"/>
      <c r="D548" s="801"/>
      <c r="E548" s="801"/>
      <c r="F548" s="802"/>
      <c r="G548" s="801"/>
      <c r="H548" s="803"/>
      <c r="I548" s="804"/>
      <c r="J548" s="801"/>
    </row>
    <row r="549" spans="1:10" ht="15.75" x14ac:dyDescent="0.25">
      <c r="A549" s="801"/>
      <c r="B549" s="801"/>
      <c r="C549" s="801"/>
      <c r="D549" s="801"/>
      <c r="E549" s="801"/>
      <c r="F549" s="802"/>
      <c r="G549" s="801"/>
      <c r="H549" s="803"/>
      <c r="I549" s="804"/>
      <c r="J549" s="801"/>
    </row>
    <row r="550" spans="1:10" ht="15.75" x14ac:dyDescent="0.25">
      <c r="A550" s="801"/>
      <c r="B550" s="801"/>
      <c r="C550" s="801"/>
      <c r="D550" s="801"/>
      <c r="E550" s="801"/>
      <c r="F550" s="802"/>
      <c r="G550" s="801"/>
      <c r="H550" s="803"/>
      <c r="I550" s="804"/>
      <c r="J550" s="801"/>
    </row>
    <row r="551" spans="1:10" ht="15.75" x14ac:dyDescent="0.25">
      <c r="A551" s="801"/>
      <c r="B551" s="801"/>
      <c r="C551" s="801"/>
      <c r="D551" s="801"/>
      <c r="E551" s="801"/>
      <c r="F551" s="802"/>
      <c r="G551" s="801"/>
      <c r="H551" s="803"/>
      <c r="I551" s="804"/>
      <c r="J551" s="801"/>
    </row>
    <row r="552" spans="1:10" ht="15.75" x14ac:dyDescent="0.25">
      <c r="A552" s="801"/>
      <c r="B552" s="801"/>
      <c r="C552" s="801"/>
      <c r="D552" s="801"/>
      <c r="E552" s="801"/>
      <c r="F552" s="802"/>
      <c r="G552" s="801"/>
      <c r="H552" s="803"/>
      <c r="I552" s="804"/>
      <c r="J552" s="801"/>
    </row>
    <row r="553" spans="1:10" ht="15.75" x14ac:dyDescent="0.25">
      <c r="A553" s="801"/>
      <c r="B553" s="801"/>
      <c r="C553" s="801"/>
      <c r="D553" s="801"/>
      <c r="E553" s="801"/>
      <c r="F553" s="802"/>
      <c r="G553" s="801"/>
      <c r="H553" s="803"/>
      <c r="I553" s="804"/>
      <c r="J553" s="801"/>
    </row>
    <row r="554" spans="1:10" ht="15.75" x14ac:dyDescent="0.25">
      <c r="A554" s="801"/>
      <c r="B554" s="801"/>
      <c r="C554" s="801"/>
      <c r="D554" s="801"/>
      <c r="E554" s="801"/>
      <c r="F554" s="802"/>
      <c r="G554" s="801"/>
      <c r="H554" s="803"/>
      <c r="I554" s="804"/>
      <c r="J554" s="801"/>
    </row>
    <row r="555" spans="1:10" ht="15.75" x14ac:dyDescent="0.25">
      <c r="A555" s="801"/>
      <c r="B555" s="801"/>
      <c r="C555" s="801"/>
      <c r="D555" s="801"/>
      <c r="E555" s="801"/>
      <c r="F555" s="802"/>
      <c r="G555" s="801"/>
      <c r="H555" s="803"/>
      <c r="I555" s="804"/>
      <c r="J555" s="801"/>
    </row>
    <row r="556" spans="1:10" ht="15.75" x14ac:dyDescent="0.25">
      <c r="A556" s="801"/>
      <c r="B556" s="801"/>
      <c r="C556" s="801"/>
      <c r="D556" s="801"/>
      <c r="E556" s="801"/>
      <c r="F556" s="802"/>
      <c r="G556" s="801"/>
      <c r="H556" s="803"/>
      <c r="I556" s="804"/>
      <c r="J556" s="801"/>
    </row>
    <row r="557" spans="1:10" ht="15.75" x14ac:dyDescent="0.25">
      <c r="A557" s="801"/>
      <c r="B557" s="801"/>
      <c r="C557" s="801"/>
      <c r="D557" s="801"/>
      <c r="E557" s="801"/>
      <c r="F557" s="802"/>
      <c r="G557" s="801"/>
      <c r="H557" s="803"/>
      <c r="I557" s="804"/>
      <c r="J557" s="801"/>
    </row>
    <row r="558" spans="1:10" ht="15.75" x14ac:dyDescent="0.25">
      <c r="A558" s="801"/>
      <c r="B558" s="801"/>
      <c r="C558" s="801"/>
      <c r="D558" s="801"/>
      <c r="E558" s="801"/>
      <c r="F558" s="802"/>
      <c r="G558" s="801"/>
      <c r="H558" s="803"/>
      <c r="I558" s="804"/>
      <c r="J558" s="801"/>
    </row>
    <row r="559" spans="1:10" ht="15.75" x14ac:dyDescent="0.25">
      <c r="A559" s="801"/>
      <c r="B559" s="801"/>
      <c r="C559" s="801"/>
      <c r="D559" s="801"/>
      <c r="E559" s="801"/>
      <c r="F559" s="802"/>
      <c r="G559" s="801"/>
      <c r="H559" s="803"/>
      <c r="I559" s="804"/>
      <c r="J559" s="801"/>
    </row>
    <row r="560" spans="1:10" ht="15.75" x14ac:dyDescent="0.25">
      <c r="A560" s="801"/>
      <c r="B560" s="801"/>
      <c r="C560" s="801"/>
      <c r="D560" s="801"/>
      <c r="E560" s="801"/>
      <c r="F560" s="802"/>
      <c r="G560" s="801"/>
      <c r="H560" s="803"/>
      <c r="I560" s="804"/>
      <c r="J560" s="801"/>
    </row>
    <row r="561" spans="1:10" ht="15.75" x14ac:dyDescent="0.25">
      <c r="A561" s="801"/>
      <c r="B561" s="801"/>
      <c r="C561" s="801"/>
      <c r="D561" s="801"/>
      <c r="E561" s="801"/>
      <c r="F561" s="802"/>
      <c r="G561" s="801"/>
      <c r="H561" s="803"/>
      <c r="I561" s="804"/>
      <c r="J561" s="801"/>
    </row>
    <row r="562" spans="1:10" ht="15.75" x14ac:dyDescent="0.25">
      <c r="A562" s="801"/>
      <c r="B562" s="801"/>
      <c r="C562" s="801"/>
      <c r="D562" s="801"/>
      <c r="E562" s="801"/>
      <c r="F562" s="802"/>
      <c r="G562" s="801"/>
      <c r="H562" s="803"/>
      <c r="I562" s="804"/>
      <c r="J562" s="801"/>
    </row>
    <row r="563" spans="1:10" ht="15.75" x14ac:dyDescent="0.25">
      <c r="A563" s="801"/>
      <c r="B563" s="801"/>
      <c r="C563" s="801"/>
      <c r="D563" s="801"/>
      <c r="E563" s="801"/>
      <c r="F563" s="802"/>
      <c r="G563" s="801"/>
      <c r="H563" s="803"/>
      <c r="I563" s="804"/>
      <c r="J563" s="801"/>
    </row>
    <row r="564" spans="1:10" ht="15.75" x14ac:dyDescent="0.25">
      <c r="A564" s="801"/>
      <c r="B564" s="801"/>
      <c r="C564" s="801"/>
      <c r="D564" s="801"/>
      <c r="E564" s="801"/>
      <c r="F564" s="802"/>
      <c r="G564" s="801"/>
      <c r="H564" s="803"/>
      <c r="I564" s="804"/>
      <c r="J564" s="801"/>
    </row>
    <row r="565" spans="1:10" ht="15.75" x14ac:dyDescent="0.25">
      <c r="A565" s="801"/>
      <c r="B565" s="801"/>
      <c r="C565" s="801"/>
      <c r="D565" s="801"/>
      <c r="E565" s="801"/>
      <c r="F565" s="802"/>
      <c r="G565" s="801"/>
      <c r="H565" s="803"/>
      <c r="I565" s="804"/>
      <c r="J565" s="801"/>
    </row>
    <row r="566" spans="1:10" ht="15.75" x14ac:dyDescent="0.25">
      <c r="A566" s="801"/>
      <c r="B566" s="801"/>
      <c r="C566" s="801"/>
      <c r="D566" s="801"/>
      <c r="E566" s="801"/>
      <c r="F566" s="802"/>
      <c r="G566" s="801"/>
      <c r="H566" s="803"/>
      <c r="I566" s="804"/>
      <c r="J566" s="801"/>
    </row>
    <row r="567" spans="1:10" ht="15.75" x14ac:dyDescent="0.25">
      <c r="A567" s="801"/>
      <c r="B567" s="801"/>
      <c r="C567" s="801"/>
      <c r="D567" s="801"/>
      <c r="E567" s="801"/>
      <c r="F567" s="802"/>
      <c r="G567" s="801"/>
      <c r="H567" s="803"/>
      <c r="I567" s="804"/>
      <c r="J567" s="801"/>
    </row>
    <row r="568" spans="1:10" ht="15.75" x14ac:dyDescent="0.25">
      <c r="A568" s="801"/>
      <c r="B568" s="801"/>
      <c r="C568" s="801"/>
      <c r="D568" s="801"/>
      <c r="E568" s="801"/>
      <c r="F568" s="802"/>
      <c r="G568" s="801"/>
      <c r="H568" s="803"/>
      <c r="I568" s="804"/>
      <c r="J568" s="801"/>
    </row>
    <row r="569" spans="1:10" ht="15.75" x14ac:dyDescent="0.25">
      <c r="A569" s="801"/>
      <c r="B569" s="801"/>
      <c r="C569" s="801"/>
      <c r="D569" s="801"/>
      <c r="E569" s="801"/>
      <c r="F569" s="802"/>
      <c r="G569" s="801"/>
      <c r="H569" s="803"/>
      <c r="I569" s="804"/>
      <c r="J569" s="801"/>
    </row>
    <row r="570" spans="1:10" ht="15.75" x14ac:dyDescent="0.25">
      <c r="A570" s="801"/>
      <c r="B570" s="801"/>
      <c r="C570" s="801"/>
      <c r="D570" s="801"/>
      <c r="E570" s="801"/>
      <c r="F570" s="802"/>
      <c r="G570" s="801"/>
      <c r="H570" s="803"/>
      <c r="I570" s="804"/>
      <c r="J570" s="801"/>
    </row>
    <row r="571" spans="1:10" ht="15.75" x14ac:dyDescent="0.25">
      <c r="A571" s="801"/>
      <c r="B571" s="801"/>
      <c r="C571" s="801"/>
      <c r="D571" s="801"/>
      <c r="E571" s="801"/>
      <c r="F571" s="802"/>
      <c r="G571" s="801"/>
      <c r="H571" s="803"/>
      <c r="I571" s="804"/>
      <c r="J571" s="801"/>
    </row>
    <row r="572" spans="1:10" ht="15.75" x14ac:dyDescent="0.25">
      <c r="A572" s="801"/>
      <c r="B572" s="801"/>
      <c r="C572" s="801"/>
      <c r="D572" s="801"/>
      <c r="E572" s="801"/>
      <c r="F572" s="802"/>
      <c r="G572" s="801"/>
      <c r="H572" s="803"/>
      <c r="I572" s="804"/>
      <c r="J572" s="801"/>
    </row>
    <row r="573" spans="1:10" ht="15.75" x14ac:dyDescent="0.25">
      <c r="A573" s="801"/>
      <c r="B573" s="801"/>
      <c r="C573" s="801"/>
      <c r="D573" s="801"/>
      <c r="E573" s="801"/>
      <c r="F573" s="802"/>
      <c r="G573" s="801"/>
      <c r="H573" s="803"/>
      <c r="I573" s="804"/>
      <c r="J573" s="801"/>
    </row>
    <row r="574" spans="1:10" ht="15.75" x14ac:dyDescent="0.25">
      <c r="A574" s="801"/>
      <c r="B574" s="801"/>
      <c r="C574" s="801"/>
      <c r="D574" s="801"/>
      <c r="E574" s="801"/>
      <c r="F574" s="802"/>
      <c r="G574" s="801"/>
      <c r="H574" s="803"/>
      <c r="I574" s="804"/>
      <c r="J574" s="801"/>
    </row>
    <row r="575" spans="1:10" ht="15.75" x14ac:dyDescent="0.25">
      <c r="A575" s="801"/>
      <c r="B575" s="801"/>
      <c r="C575" s="801"/>
      <c r="D575" s="801"/>
      <c r="E575" s="801"/>
      <c r="F575" s="802"/>
      <c r="G575" s="801"/>
      <c r="H575" s="803"/>
      <c r="I575" s="804"/>
      <c r="J575" s="801"/>
    </row>
    <row r="576" spans="1:10" ht="15.75" x14ac:dyDescent="0.25">
      <c r="A576" s="801"/>
      <c r="B576" s="801"/>
      <c r="C576" s="801"/>
      <c r="D576" s="801"/>
      <c r="E576" s="801"/>
      <c r="F576" s="802"/>
      <c r="G576" s="801"/>
      <c r="H576" s="803"/>
      <c r="I576" s="804"/>
      <c r="J576" s="801"/>
    </row>
    <row r="577" spans="1:10" ht="15.75" x14ac:dyDescent="0.25">
      <c r="A577" s="801"/>
      <c r="B577" s="801"/>
      <c r="C577" s="801"/>
      <c r="D577" s="801"/>
      <c r="E577" s="801"/>
      <c r="F577" s="802"/>
      <c r="G577" s="801"/>
      <c r="H577" s="803"/>
      <c r="I577" s="804"/>
      <c r="J577" s="801"/>
    </row>
    <row r="578" spans="1:10" ht="15.75" x14ac:dyDescent="0.25">
      <c r="A578" s="801"/>
      <c r="B578" s="801"/>
      <c r="C578" s="801"/>
      <c r="D578" s="801"/>
      <c r="E578" s="801"/>
      <c r="F578" s="802"/>
      <c r="G578" s="801"/>
      <c r="H578" s="803"/>
      <c r="I578" s="804"/>
      <c r="J578" s="801"/>
    </row>
    <row r="579" spans="1:10" ht="15.75" x14ac:dyDescent="0.25">
      <c r="A579" s="801"/>
      <c r="B579" s="801"/>
      <c r="C579" s="801"/>
      <c r="D579" s="801"/>
      <c r="E579" s="801"/>
      <c r="F579" s="802"/>
      <c r="G579" s="801"/>
      <c r="H579" s="803"/>
      <c r="I579" s="804"/>
      <c r="J579" s="801"/>
    </row>
    <row r="580" spans="1:10" ht="15.75" x14ac:dyDescent="0.25">
      <c r="A580" s="801"/>
      <c r="B580" s="801"/>
      <c r="C580" s="801"/>
      <c r="D580" s="801"/>
      <c r="E580" s="801"/>
      <c r="F580" s="802"/>
      <c r="G580" s="801"/>
      <c r="H580" s="803"/>
      <c r="I580" s="804"/>
      <c r="J580" s="801"/>
    </row>
    <row r="581" spans="1:10" ht="15.75" x14ac:dyDescent="0.25">
      <c r="A581" s="801"/>
      <c r="B581" s="801"/>
      <c r="C581" s="801"/>
      <c r="D581" s="801"/>
      <c r="E581" s="801"/>
      <c r="F581" s="802"/>
      <c r="G581" s="801"/>
      <c r="H581" s="803"/>
      <c r="I581" s="804"/>
      <c r="J581" s="801"/>
    </row>
    <row r="582" spans="1:10" ht="15.75" x14ac:dyDescent="0.25">
      <c r="A582" s="801"/>
      <c r="B582" s="801"/>
      <c r="C582" s="801"/>
      <c r="D582" s="801"/>
      <c r="E582" s="801"/>
      <c r="F582" s="802"/>
      <c r="G582" s="801"/>
      <c r="H582" s="803"/>
      <c r="I582" s="804"/>
      <c r="J582" s="801"/>
    </row>
    <row r="583" spans="1:10" ht="15.75" x14ac:dyDescent="0.25">
      <c r="A583" s="801"/>
      <c r="B583" s="801"/>
      <c r="C583" s="801"/>
      <c r="D583" s="801"/>
      <c r="E583" s="801"/>
      <c r="F583" s="802"/>
      <c r="G583" s="801"/>
      <c r="H583" s="803"/>
      <c r="I583" s="804"/>
      <c r="J583" s="801"/>
    </row>
    <row r="584" spans="1:10" ht="15.75" x14ac:dyDescent="0.25">
      <c r="A584" s="801"/>
      <c r="B584" s="801"/>
      <c r="C584" s="801"/>
      <c r="D584" s="801"/>
      <c r="E584" s="801"/>
      <c r="F584" s="802"/>
      <c r="G584" s="801"/>
      <c r="H584" s="803"/>
      <c r="I584" s="804"/>
      <c r="J584" s="801"/>
    </row>
    <row r="585" spans="1:10" ht="15.75" x14ac:dyDescent="0.25">
      <c r="A585" s="801"/>
      <c r="B585" s="801"/>
      <c r="C585" s="801"/>
      <c r="D585" s="801"/>
      <c r="E585" s="801"/>
      <c r="F585" s="802"/>
      <c r="G585" s="801"/>
      <c r="H585" s="803"/>
      <c r="I585" s="804"/>
      <c r="J585" s="801"/>
    </row>
    <row r="586" spans="1:10" ht="15.75" x14ac:dyDescent="0.25">
      <c r="A586" s="801"/>
      <c r="B586" s="801"/>
      <c r="C586" s="801"/>
      <c r="D586" s="801"/>
      <c r="E586" s="801"/>
      <c r="F586" s="802"/>
      <c r="G586" s="801"/>
      <c r="H586" s="803"/>
      <c r="I586" s="804"/>
      <c r="J586" s="801"/>
    </row>
    <row r="587" spans="1:10" ht="15.75" x14ac:dyDescent="0.25">
      <c r="A587" s="801"/>
      <c r="B587" s="801"/>
      <c r="C587" s="801"/>
      <c r="D587" s="801"/>
      <c r="E587" s="801"/>
      <c r="F587" s="802"/>
      <c r="G587" s="801"/>
      <c r="H587" s="803"/>
      <c r="I587" s="804"/>
      <c r="J587" s="801"/>
    </row>
    <row r="588" spans="1:10" ht="15.75" x14ac:dyDescent="0.25">
      <c r="A588" s="801"/>
      <c r="B588" s="801"/>
      <c r="C588" s="801"/>
      <c r="D588" s="801"/>
      <c r="E588" s="801"/>
      <c r="F588" s="802"/>
      <c r="G588" s="801"/>
      <c r="H588" s="803"/>
      <c r="I588" s="804"/>
      <c r="J588" s="801"/>
    </row>
    <row r="589" spans="1:10" ht="15.75" x14ac:dyDescent="0.25">
      <c r="A589" s="801"/>
      <c r="B589" s="801"/>
      <c r="C589" s="801"/>
      <c r="D589" s="801"/>
      <c r="E589" s="801"/>
      <c r="F589" s="802"/>
      <c r="G589" s="801"/>
      <c r="H589" s="803"/>
      <c r="I589" s="804"/>
      <c r="J589" s="801"/>
    </row>
    <row r="590" spans="1:10" ht="15.75" x14ac:dyDescent="0.25">
      <c r="A590" s="801"/>
      <c r="B590" s="801"/>
      <c r="C590" s="801"/>
      <c r="D590" s="801"/>
      <c r="E590" s="801"/>
      <c r="F590" s="802"/>
      <c r="G590" s="801"/>
      <c r="H590" s="803"/>
      <c r="I590" s="804"/>
      <c r="J590" s="801"/>
    </row>
    <row r="591" spans="1:10" ht="15.75" x14ac:dyDescent="0.25">
      <c r="A591" s="801"/>
      <c r="B591" s="801"/>
      <c r="C591" s="801"/>
      <c r="D591" s="801"/>
      <c r="E591" s="801"/>
      <c r="F591" s="802"/>
      <c r="G591" s="801"/>
      <c r="H591" s="803"/>
      <c r="I591" s="804"/>
      <c r="J591" s="801"/>
    </row>
    <row r="592" spans="1:10" ht="15.75" x14ac:dyDescent="0.25">
      <c r="A592" s="801"/>
      <c r="B592" s="801"/>
      <c r="C592" s="801"/>
      <c r="D592" s="801"/>
      <c r="E592" s="801"/>
      <c r="F592" s="802"/>
      <c r="G592" s="801"/>
      <c r="H592" s="803"/>
      <c r="I592" s="804"/>
      <c r="J592" s="801"/>
    </row>
    <row r="593" spans="1:10" ht="15.75" x14ac:dyDescent="0.25">
      <c r="A593" s="801"/>
      <c r="B593" s="801"/>
      <c r="C593" s="801"/>
      <c r="D593" s="801"/>
      <c r="E593" s="801"/>
      <c r="F593" s="802"/>
      <c r="G593" s="801"/>
      <c r="H593" s="803"/>
      <c r="I593" s="804"/>
      <c r="J593" s="801"/>
    </row>
    <row r="594" spans="1:10" ht="15.75" x14ac:dyDescent="0.25">
      <c r="A594" s="801"/>
      <c r="B594" s="801"/>
      <c r="C594" s="801"/>
      <c r="D594" s="801"/>
      <c r="E594" s="801"/>
      <c r="F594" s="802"/>
      <c r="G594" s="801"/>
      <c r="H594" s="803"/>
      <c r="I594" s="804"/>
      <c r="J594" s="801"/>
    </row>
    <row r="595" spans="1:10" ht="15.75" x14ac:dyDescent="0.25">
      <c r="A595" s="801"/>
      <c r="B595" s="801"/>
      <c r="C595" s="801"/>
      <c r="D595" s="801"/>
      <c r="E595" s="801"/>
      <c r="F595" s="802"/>
      <c r="G595" s="801"/>
      <c r="H595" s="803"/>
      <c r="I595" s="804"/>
      <c r="J595" s="801"/>
    </row>
    <row r="596" spans="1:10" ht="15.75" x14ac:dyDescent="0.25">
      <c r="A596" s="801"/>
      <c r="B596" s="801"/>
      <c r="C596" s="801"/>
      <c r="D596" s="801"/>
      <c r="E596" s="801"/>
      <c r="F596" s="802"/>
      <c r="G596" s="801"/>
      <c r="H596" s="803"/>
      <c r="I596" s="804"/>
      <c r="J596" s="801"/>
    </row>
    <row r="597" spans="1:10" ht="15.75" x14ac:dyDescent="0.25">
      <c r="A597" s="801"/>
      <c r="B597" s="801"/>
      <c r="C597" s="801"/>
      <c r="D597" s="801"/>
      <c r="E597" s="801"/>
      <c r="F597" s="802"/>
      <c r="G597" s="801"/>
      <c r="H597" s="803"/>
      <c r="I597" s="804"/>
      <c r="J597" s="801"/>
    </row>
    <row r="598" spans="1:10" ht="15.75" x14ac:dyDescent="0.25">
      <c r="A598" s="801"/>
      <c r="B598" s="801"/>
      <c r="C598" s="801"/>
      <c r="D598" s="801"/>
      <c r="E598" s="801"/>
      <c r="F598" s="802"/>
      <c r="G598" s="801"/>
      <c r="H598" s="803"/>
      <c r="I598" s="804"/>
      <c r="J598" s="801"/>
    </row>
    <row r="599" spans="1:10" ht="15.75" x14ac:dyDescent="0.25">
      <c r="A599" s="801"/>
      <c r="B599" s="801"/>
      <c r="C599" s="801"/>
      <c r="D599" s="801"/>
      <c r="E599" s="801"/>
      <c r="F599" s="802"/>
      <c r="G599" s="801"/>
      <c r="H599" s="803"/>
      <c r="I599" s="804"/>
      <c r="J599" s="801"/>
    </row>
    <row r="600" spans="1:10" ht="15.75" x14ac:dyDescent="0.25">
      <c r="A600" s="801"/>
      <c r="B600" s="801"/>
      <c r="C600" s="801"/>
      <c r="D600" s="801"/>
      <c r="E600" s="801"/>
      <c r="F600" s="802"/>
      <c r="G600" s="801"/>
      <c r="H600" s="803"/>
      <c r="I600" s="804"/>
      <c r="J600" s="801"/>
    </row>
    <row r="601" spans="1:10" ht="15.75" x14ac:dyDescent="0.25">
      <c r="A601" s="801"/>
      <c r="B601" s="801"/>
      <c r="C601" s="801"/>
      <c r="D601" s="801"/>
      <c r="E601" s="801"/>
      <c r="F601" s="802"/>
      <c r="G601" s="801"/>
      <c r="H601" s="803"/>
      <c r="I601" s="804"/>
      <c r="J601" s="801"/>
    </row>
    <row r="602" spans="1:10" ht="15.75" x14ac:dyDescent="0.25">
      <c r="A602" s="801"/>
      <c r="B602" s="801"/>
      <c r="C602" s="801"/>
      <c r="D602" s="801"/>
      <c r="E602" s="801"/>
      <c r="F602" s="802"/>
      <c r="G602" s="801"/>
      <c r="H602" s="803"/>
      <c r="I602" s="804"/>
      <c r="J602" s="801"/>
    </row>
    <row r="603" spans="1:10" ht="15.75" x14ac:dyDescent="0.25">
      <c r="A603" s="801"/>
      <c r="B603" s="801"/>
      <c r="C603" s="801"/>
      <c r="D603" s="801"/>
      <c r="E603" s="801"/>
      <c r="F603" s="802"/>
      <c r="G603" s="801"/>
      <c r="H603" s="803"/>
      <c r="I603" s="804"/>
      <c r="J603" s="801"/>
    </row>
    <row r="604" spans="1:10" ht="15.75" x14ac:dyDescent="0.25">
      <c r="A604" s="801"/>
      <c r="B604" s="801"/>
      <c r="C604" s="801"/>
      <c r="D604" s="801"/>
      <c r="E604" s="801"/>
      <c r="F604" s="802"/>
      <c r="G604" s="801"/>
      <c r="H604" s="803"/>
      <c r="I604" s="804"/>
      <c r="J604" s="801"/>
    </row>
    <row r="605" spans="1:10" ht="15.75" x14ac:dyDescent="0.25">
      <c r="A605" s="801"/>
      <c r="B605" s="801"/>
      <c r="C605" s="801"/>
      <c r="D605" s="801"/>
      <c r="E605" s="801"/>
      <c r="F605" s="802"/>
      <c r="G605" s="801"/>
      <c r="H605" s="803"/>
      <c r="I605" s="804"/>
      <c r="J605" s="801"/>
    </row>
    <row r="606" spans="1:10" ht="15.75" x14ac:dyDescent="0.25">
      <c r="A606" s="801"/>
      <c r="B606" s="801"/>
      <c r="C606" s="801"/>
      <c r="D606" s="801"/>
      <c r="E606" s="801"/>
      <c r="F606" s="802"/>
      <c r="G606" s="801"/>
      <c r="H606" s="803"/>
      <c r="I606" s="804"/>
      <c r="J606" s="801"/>
    </row>
    <row r="607" spans="1:10" ht="15.75" x14ac:dyDescent="0.25">
      <c r="A607" s="801"/>
      <c r="B607" s="801"/>
      <c r="C607" s="801"/>
      <c r="D607" s="801"/>
      <c r="E607" s="801"/>
      <c r="F607" s="802"/>
      <c r="G607" s="801"/>
      <c r="H607" s="803"/>
      <c r="I607" s="804"/>
      <c r="J607" s="801"/>
    </row>
    <row r="608" spans="1:10" ht="15.75" x14ac:dyDescent="0.25">
      <c r="A608" s="801"/>
      <c r="B608" s="801"/>
      <c r="C608" s="801"/>
      <c r="D608" s="801"/>
      <c r="E608" s="801"/>
      <c r="F608" s="802"/>
      <c r="G608" s="801"/>
      <c r="H608" s="803"/>
      <c r="I608" s="804"/>
      <c r="J608" s="801"/>
    </row>
    <row r="609" spans="1:10" ht="15.75" x14ac:dyDescent="0.25">
      <c r="A609" s="801"/>
      <c r="B609" s="801"/>
      <c r="C609" s="801"/>
      <c r="D609" s="801"/>
      <c r="E609" s="801"/>
      <c r="F609" s="802"/>
      <c r="G609" s="801"/>
      <c r="H609" s="803"/>
      <c r="I609" s="804"/>
      <c r="J609" s="801"/>
    </row>
    <row r="610" spans="1:10" ht="15.75" x14ac:dyDescent="0.25">
      <c r="A610" s="801"/>
      <c r="B610" s="801"/>
      <c r="C610" s="801"/>
      <c r="D610" s="801"/>
      <c r="E610" s="801"/>
      <c r="F610" s="802"/>
      <c r="G610" s="801"/>
      <c r="H610" s="803"/>
      <c r="I610" s="804"/>
      <c r="J610" s="801"/>
    </row>
    <row r="611" spans="1:10" ht="15.75" x14ac:dyDescent="0.25">
      <c r="A611" s="801"/>
      <c r="B611" s="801"/>
      <c r="C611" s="801"/>
      <c r="D611" s="801"/>
      <c r="E611" s="801"/>
      <c r="F611" s="802"/>
      <c r="G611" s="801"/>
      <c r="H611" s="803"/>
      <c r="I611" s="804"/>
      <c r="J611" s="801"/>
    </row>
    <row r="612" spans="1:10" ht="15.75" x14ac:dyDescent="0.25">
      <c r="A612" s="801"/>
      <c r="B612" s="801"/>
      <c r="C612" s="801"/>
      <c r="D612" s="801"/>
      <c r="E612" s="801"/>
      <c r="F612" s="802"/>
      <c r="G612" s="801"/>
      <c r="H612" s="803"/>
      <c r="I612" s="804"/>
      <c r="J612" s="801"/>
    </row>
    <row r="613" spans="1:10" ht="15.75" x14ac:dyDescent="0.25">
      <c r="A613" s="801"/>
      <c r="B613" s="801"/>
      <c r="C613" s="801"/>
      <c r="D613" s="801"/>
      <c r="E613" s="801"/>
      <c r="F613" s="802"/>
      <c r="G613" s="801"/>
      <c r="H613" s="803"/>
      <c r="I613" s="804"/>
      <c r="J613" s="801"/>
    </row>
    <row r="614" spans="1:10" ht="15.75" x14ac:dyDescent="0.25">
      <c r="A614" s="801"/>
      <c r="B614" s="801"/>
      <c r="C614" s="801"/>
      <c r="D614" s="801"/>
      <c r="E614" s="801"/>
      <c r="F614" s="802"/>
      <c r="G614" s="801"/>
      <c r="H614" s="803"/>
      <c r="I614" s="804"/>
      <c r="J614" s="801"/>
    </row>
    <row r="615" spans="1:10" ht="15.75" x14ac:dyDescent="0.25">
      <c r="A615" s="801"/>
      <c r="B615" s="801"/>
      <c r="C615" s="801"/>
      <c r="D615" s="801"/>
      <c r="E615" s="801"/>
      <c r="F615" s="802"/>
      <c r="G615" s="801"/>
      <c r="H615" s="803"/>
      <c r="I615" s="804"/>
      <c r="J615" s="801"/>
    </row>
    <row r="616" spans="1:10" ht="15.75" x14ac:dyDescent="0.25">
      <c r="A616" s="801"/>
      <c r="B616" s="801"/>
      <c r="C616" s="801"/>
      <c r="D616" s="801"/>
      <c r="E616" s="801"/>
      <c r="F616" s="802"/>
      <c r="G616" s="801"/>
      <c r="H616" s="803"/>
      <c r="I616" s="804"/>
      <c r="J616" s="801"/>
    </row>
    <row r="617" spans="1:10" ht="15.75" x14ac:dyDescent="0.25">
      <c r="A617" s="801"/>
      <c r="B617" s="801"/>
      <c r="C617" s="801"/>
      <c r="D617" s="801"/>
      <c r="E617" s="801"/>
      <c r="F617" s="802"/>
      <c r="G617" s="801"/>
      <c r="H617" s="803"/>
      <c r="I617" s="804"/>
      <c r="J617" s="801"/>
    </row>
    <row r="618" spans="1:10" ht="15.75" x14ac:dyDescent="0.25">
      <c r="A618" s="801"/>
      <c r="B618" s="801"/>
      <c r="C618" s="801"/>
      <c r="D618" s="801"/>
      <c r="E618" s="801"/>
      <c r="F618" s="802"/>
      <c r="G618" s="801"/>
      <c r="H618" s="803"/>
      <c r="I618" s="804"/>
      <c r="J618" s="801"/>
    </row>
    <row r="619" spans="1:10" ht="15.75" x14ac:dyDescent="0.25">
      <c r="A619" s="801"/>
      <c r="B619" s="801"/>
      <c r="C619" s="801"/>
      <c r="D619" s="801"/>
      <c r="E619" s="801"/>
      <c r="F619" s="802"/>
      <c r="G619" s="801"/>
      <c r="H619" s="803"/>
      <c r="I619" s="804"/>
      <c r="J619" s="801"/>
    </row>
    <row r="620" spans="1:10" ht="15.75" x14ac:dyDescent="0.25">
      <c r="A620" s="801"/>
      <c r="B620" s="801"/>
      <c r="C620" s="801"/>
      <c r="D620" s="801"/>
      <c r="E620" s="801"/>
      <c r="F620" s="802"/>
      <c r="G620" s="801"/>
      <c r="H620" s="803"/>
      <c r="I620" s="804"/>
      <c r="J620" s="801"/>
    </row>
    <row r="621" spans="1:10" ht="15.75" x14ac:dyDescent="0.25">
      <c r="A621" s="801"/>
      <c r="B621" s="801"/>
      <c r="C621" s="801"/>
      <c r="D621" s="801"/>
      <c r="E621" s="801"/>
      <c r="F621" s="802"/>
      <c r="G621" s="801"/>
      <c r="H621" s="803"/>
      <c r="I621" s="804"/>
      <c r="J621" s="801"/>
    </row>
    <row r="622" spans="1:10" ht="15.75" x14ac:dyDescent="0.25">
      <c r="A622" s="801"/>
      <c r="B622" s="801"/>
      <c r="C622" s="801"/>
      <c r="D622" s="801"/>
      <c r="E622" s="801"/>
      <c r="F622" s="802"/>
      <c r="G622" s="801"/>
      <c r="H622" s="803"/>
      <c r="I622" s="804"/>
      <c r="J622" s="801"/>
    </row>
    <row r="623" spans="1:10" ht="15.75" x14ac:dyDescent="0.25">
      <c r="A623" s="801"/>
      <c r="B623" s="801"/>
      <c r="C623" s="801"/>
      <c r="D623" s="801"/>
      <c r="E623" s="801"/>
      <c r="F623" s="802"/>
      <c r="G623" s="801"/>
      <c r="H623" s="803"/>
      <c r="I623" s="804"/>
      <c r="J623" s="801"/>
    </row>
    <row r="624" spans="1:10" ht="15.75" x14ac:dyDescent="0.25">
      <c r="A624" s="801"/>
      <c r="B624" s="801"/>
      <c r="C624" s="801"/>
      <c r="D624" s="801"/>
      <c r="E624" s="801"/>
      <c r="F624" s="802"/>
      <c r="G624" s="801"/>
      <c r="H624" s="803"/>
      <c r="I624" s="804"/>
      <c r="J624" s="801"/>
    </row>
    <row r="625" spans="1:10" ht="15.75" x14ac:dyDescent="0.25">
      <c r="A625" s="801"/>
      <c r="B625" s="801"/>
      <c r="C625" s="801"/>
      <c r="D625" s="801"/>
      <c r="E625" s="801"/>
      <c r="F625" s="802"/>
      <c r="G625" s="801"/>
      <c r="H625" s="803"/>
      <c r="I625" s="804"/>
      <c r="J625" s="801"/>
    </row>
    <row r="626" spans="1:10" ht="15.75" x14ac:dyDescent="0.25">
      <c r="A626" s="801"/>
      <c r="B626" s="801"/>
      <c r="C626" s="801"/>
      <c r="D626" s="801"/>
      <c r="E626" s="801"/>
      <c r="F626" s="802"/>
      <c r="G626" s="801"/>
      <c r="H626" s="803"/>
      <c r="I626" s="804"/>
      <c r="J626" s="801"/>
    </row>
    <row r="627" spans="1:10" ht="15.75" x14ac:dyDescent="0.25">
      <c r="A627" s="801"/>
      <c r="B627" s="801"/>
      <c r="C627" s="801"/>
      <c r="D627" s="801"/>
      <c r="E627" s="801"/>
      <c r="F627" s="802"/>
      <c r="G627" s="801"/>
      <c r="H627" s="803"/>
      <c r="I627" s="804"/>
      <c r="J627" s="801"/>
    </row>
    <row r="628" spans="1:10" ht="15.75" x14ac:dyDescent="0.25">
      <c r="A628" s="801"/>
      <c r="B628" s="801"/>
      <c r="C628" s="801"/>
      <c r="D628" s="801"/>
      <c r="E628" s="801"/>
      <c r="F628" s="802"/>
      <c r="G628" s="801"/>
      <c r="H628" s="803"/>
      <c r="I628" s="804"/>
      <c r="J628" s="801"/>
    </row>
    <row r="629" spans="1:10" ht="15.75" x14ac:dyDescent="0.25">
      <c r="A629" s="801"/>
      <c r="B629" s="801"/>
      <c r="C629" s="801"/>
      <c r="D629" s="801"/>
      <c r="E629" s="801"/>
      <c r="F629" s="802"/>
      <c r="G629" s="801"/>
      <c r="H629" s="803"/>
      <c r="I629" s="804"/>
      <c r="J629" s="801"/>
    </row>
    <row r="630" spans="1:10" ht="15.75" x14ac:dyDescent="0.25">
      <c r="A630" s="801"/>
      <c r="B630" s="801"/>
      <c r="C630" s="801"/>
      <c r="D630" s="801"/>
      <c r="E630" s="801"/>
      <c r="F630" s="802"/>
      <c r="G630" s="801"/>
      <c r="H630" s="803"/>
      <c r="I630" s="804"/>
      <c r="J630" s="801"/>
    </row>
    <row r="631" spans="1:10" ht="15.75" x14ac:dyDescent="0.25">
      <c r="A631" s="801"/>
      <c r="B631" s="801"/>
      <c r="C631" s="801"/>
      <c r="D631" s="801"/>
      <c r="E631" s="801"/>
      <c r="F631" s="802"/>
      <c r="G631" s="801"/>
      <c r="H631" s="803"/>
      <c r="I631" s="804"/>
      <c r="J631" s="801"/>
    </row>
    <row r="632" spans="1:10" ht="15.75" x14ac:dyDescent="0.25">
      <c r="A632" s="801"/>
      <c r="B632" s="801"/>
      <c r="C632" s="801"/>
      <c r="D632" s="801"/>
      <c r="E632" s="801"/>
      <c r="F632" s="802"/>
      <c r="G632" s="801"/>
      <c r="H632" s="803"/>
      <c r="I632" s="804"/>
      <c r="J632" s="801"/>
    </row>
    <row r="633" spans="1:10" ht="15.75" x14ac:dyDescent="0.25">
      <c r="A633" s="801"/>
      <c r="B633" s="801"/>
      <c r="C633" s="801"/>
      <c r="D633" s="801"/>
      <c r="E633" s="801"/>
      <c r="F633" s="802"/>
      <c r="G633" s="801"/>
      <c r="H633" s="803"/>
      <c r="I633" s="804"/>
      <c r="J633" s="801"/>
    </row>
    <row r="634" spans="1:10" ht="15.75" x14ac:dyDescent="0.25">
      <c r="A634" s="801"/>
      <c r="B634" s="801"/>
      <c r="C634" s="801"/>
      <c r="D634" s="801"/>
      <c r="E634" s="801"/>
      <c r="F634" s="802"/>
      <c r="G634" s="801"/>
      <c r="H634" s="803"/>
      <c r="I634" s="804"/>
      <c r="J634" s="801"/>
    </row>
    <row r="635" spans="1:10" ht="15.75" x14ac:dyDescent="0.25">
      <c r="A635" s="801"/>
      <c r="B635" s="801"/>
      <c r="C635" s="801"/>
      <c r="D635" s="801"/>
      <c r="E635" s="801"/>
      <c r="F635" s="802"/>
      <c r="G635" s="801"/>
      <c r="H635" s="803"/>
      <c r="I635" s="804"/>
      <c r="J635" s="801"/>
    </row>
    <row r="636" spans="1:10" ht="15.75" x14ac:dyDescent="0.25">
      <c r="A636" s="801"/>
      <c r="B636" s="801"/>
      <c r="C636" s="801"/>
      <c r="D636" s="801"/>
      <c r="E636" s="801"/>
      <c r="F636" s="802"/>
      <c r="G636" s="801"/>
      <c r="H636" s="803"/>
      <c r="I636" s="804"/>
      <c r="J636" s="801"/>
    </row>
    <row r="637" spans="1:10" ht="15.75" x14ac:dyDescent="0.25">
      <c r="A637" s="801"/>
      <c r="B637" s="801"/>
      <c r="C637" s="801"/>
      <c r="D637" s="801"/>
      <c r="E637" s="801"/>
      <c r="F637" s="802"/>
      <c r="G637" s="801"/>
      <c r="H637" s="803"/>
      <c r="I637" s="804"/>
      <c r="J637" s="801"/>
    </row>
    <row r="638" spans="1:10" ht="15.75" x14ac:dyDescent="0.25">
      <c r="A638" s="801"/>
      <c r="B638" s="801"/>
      <c r="C638" s="801"/>
      <c r="D638" s="801"/>
      <c r="E638" s="801"/>
      <c r="F638" s="802"/>
      <c r="G638" s="801"/>
      <c r="H638" s="803"/>
      <c r="I638" s="804"/>
      <c r="J638" s="801"/>
    </row>
    <row r="639" spans="1:10" ht="15.75" x14ac:dyDescent="0.25">
      <c r="A639" s="801"/>
      <c r="B639" s="801"/>
      <c r="C639" s="801"/>
      <c r="D639" s="801"/>
      <c r="E639" s="801"/>
      <c r="F639" s="802"/>
      <c r="G639" s="801"/>
      <c r="H639" s="803"/>
      <c r="I639" s="804"/>
      <c r="J639" s="801"/>
    </row>
    <row r="640" spans="1:10" ht="15.75" x14ac:dyDescent="0.25">
      <c r="A640" s="801"/>
      <c r="B640" s="801"/>
      <c r="C640" s="801"/>
      <c r="D640" s="801"/>
      <c r="E640" s="801"/>
      <c r="F640" s="802"/>
      <c r="G640" s="801"/>
      <c r="H640" s="803"/>
      <c r="I640" s="804"/>
      <c r="J640" s="801"/>
    </row>
    <row r="641" spans="1:10" ht="15.75" x14ac:dyDescent="0.25">
      <c r="A641" s="801"/>
      <c r="B641" s="801"/>
      <c r="C641" s="801"/>
      <c r="D641" s="801"/>
      <c r="E641" s="801"/>
      <c r="F641" s="802"/>
      <c r="G641" s="801"/>
      <c r="H641" s="803"/>
      <c r="I641" s="804"/>
      <c r="J641" s="801"/>
    </row>
    <row r="642" spans="1:10" ht="15.75" x14ac:dyDescent="0.25">
      <c r="A642" s="801"/>
      <c r="B642" s="801"/>
      <c r="C642" s="801"/>
      <c r="D642" s="801"/>
      <c r="E642" s="801"/>
      <c r="F642" s="802"/>
      <c r="G642" s="801"/>
      <c r="H642" s="803"/>
      <c r="I642" s="804"/>
      <c r="J642" s="801"/>
    </row>
    <row r="643" spans="1:10" ht="15.75" x14ac:dyDescent="0.25">
      <c r="A643" s="801"/>
      <c r="B643" s="801"/>
      <c r="C643" s="801"/>
      <c r="D643" s="801"/>
      <c r="E643" s="801"/>
      <c r="F643" s="802"/>
      <c r="G643" s="801"/>
      <c r="H643" s="803"/>
      <c r="I643" s="804"/>
      <c r="J643" s="801"/>
    </row>
    <row r="644" spans="1:10" ht="15.75" x14ac:dyDescent="0.25">
      <c r="A644" s="801"/>
      <c r="B644" s="801"/>
      <c r="C644" s="801"/>
      <c r="D644" s="801"/>
      <c r="E644" s="801"/>
      <c r="F644" s="802"/>
      <c r="G644" s="801"/>
      <c r="H644" s="803"/>
      <c r="I644" s="804"/>
      <c r="J644" s="801"/>
    </row>
    <row r="645" spans="1:10" ht="15.75" x14ac:dyDescent="0.25">
      <c r="A645" s="801"/>
      <c r="B645" s="801"/>
      <c r="C645" s="801"/>
      <c r="D645" s="801"/>
      <c r="E645" s="801"/>
      <c r="F645" s="802"/>
      <c r="G645" s="801"/>
      <c r="H645" s="803"/>
      <c r="I645" s="804"/>
      <c r="J645" s="801"/>
    </row>
    <row r="646" spans="1:10" ht="15.75" x14ac:dyDescent="0.25">
      <c r="A646" s="801"/>
      <c r="B646" s="801"/>
      <c r="C646" s="801"/>
      <c r="D646" s="801"/>
      <c r="E646" s="801"/>
      <c r="F646" s="802"/>
      <c r="G646" s="801"/>
      <c r="H646" s="803"/>
      <c r="I646" s="804"/>
      <c r="J646" s="801"/>
    </row>
    <row r="647" spans="1:10" ht="15.75" x14ac:dyDescent="0.25">
      <c r="A647" s="801"/>
      <c r="B647" s="801"/>
      <c r="C647" s="801"/>
      <c r="D647" s="801"/>
      <c r="E647" s="801"/>
      <c r="F647" s="802"/>
      <c r="G647" s="801"/>
      <c r="H647" s="803"/>
      <c r="I647" s="804"/>
      <c r="J647" s="801"/>
    </row>
    <row r="648" spans="1:10" ht="15.75" x14ac:dyDescent="0.25">
      <c r="A648" s="801"/>
      <c r="B648" s="801"/>
      <c r="C648" s="801"/>
      <c r="D648" s="801"/>
      <c r="E648" s="801"/>
      <c r="F648" s="802"/>
      <c r="G648" s="801"/>
      <c r="H648" s="803"/>
      <c r="I648" s="804"/>
      <c r="J648" s="801"/>
    </row>
    <row r="649" spans="1:10" ht="15.75" x14ac:dyDescent="0.25">
      <c r="A649" s="801"/>
      <c r="B649" s="801"/>
      <c r="C649" s="801"/>
      <c r="D649" s="801"/>
      <c r="E649" s="801"/>
      <c r="F649" s="802"/>
      <c r="G649" s="801"/>
      <c r="H649" s="803"/>
      <c r="I649" s="804"/>
      <c r="J649" s="801"/>
    </row>
    <row r="650" spans="1:10" ht="15.75" x14ac:dyDescent="0.25">
      <c r="A650" s="801"/>
      <c r="B650" s="801"/>
      <c r="C650" s="801"/>
      <c r="D650" s="801"/>
      <c r="E650" s="801"/>
      <c r="F650" s="802"/>
      <c r="G650" s="801"/>
      <c r="H650" s="803"/>
      <c r="I650" s="804"/>
      <c r="J650" s="801"/>
    </row>
    <row r="651" spans="1:10" ht="15.75" x14ac:dyDescent="0.25">
      <c r="A651" s="801"/>
      <c r="B651" s="801"/>
      <c r="C651" s="801"/>
      <c r="D651" s="801"/>
      <c r="E651" s="801"/>
      <c r="F651" s="802"/>
      <c r="G651" s="801"/>
      <c r="H651" s="803"/>
      <c r="I651" s="804"/>
      <c r="J651" s="801"/>
    </row>
    <row r="652" spans="1:10" ht="15.75" x14ac:dyDescent="0.25">
      <c r="A652" s="801"/>
      <c r="B652" s="801"/>
      <c r="C652" s="801"/>
      <c r="D652" s="801"/>
      <c r="E652" s="801"/>
      <c r="F652" s="802"/>
      <c r="G652" s="801"/>
      <c r="H652" s="803"/>
      <c r="I652" s="804"/>
      <c r="J652" s="801"/>
    </row>
    <row r="653" spans="1:10" ht="15.75" x14ac:dyDescent="0.25">
      <c r="A653" s="801"/>
      <c r="B653" s="801"/>
      <c r="C653" s="801"/>
      <c r="D653" s="801"/>
      <c r="E653" s="801"/>
      <c r="F653" s="802"/>
      <c r="G653" s="801"/>
      <c r="H653" s="803"/>
      <c r="I653" s="804"/>
      <c r="J653" s="801"/>
    </row>
    <row r="654" spans="1:10" ht="15.75" x14ac:dyDescent="0.25">
      <c r="A654" s="801"/>
      <c r="B654" s="801"/>
      <c r="C654" s="801"/>
      <c r="D654" s="801"/>
      <c r="E654" s="801"/>
      <c r="F654" s="802"/>
      <c r="G654" s="801"/>
      <c r="H654" s="803"/>
      <c r="I654" s="804"/>
      <c r="J654" s="801"/>
    </row>
    <row r="655" spans="1:10" ht="15.75" x14ac:dyDescent="0.25">
      <c r="A655" s="801"/>
      <c r="B655" s="801"/>
      <c r="C655" s="801"/>
      <c r="D655" s="801"/>
      <c r="E655" s="801"/>
      <c r="F655" s="802"/>
      <c r="G655" s="801"/>
      <c r="H655" s="803"/>
      <c r="I655" s="804"/>
      <c r="J655" s="801"/>
    </row>
    <row r="656" spans="1:10" ht="15.75" x14ac:dyDescent="0.25">
      <c r="A656" s="801"/>
      <c r="B656" s="801"/>
      <c r="C656" s="801"/>
      <c r="D656" s="801"/>
      <c r="E656" s="801"/>
      <c r="F656" s="802"/>
      <c r="G656" s="801"/>
      <c r="H656" s="803"/>
      <c r="I656" s="804"/>
      <c r="J656" s="801"/>
    </row>
    <row r="657" spans="1:10" ht="15.75" x14ac:dyDescent="0.25">
      <c r="A657" s="801"/>
      <c r="B657" s="801"/>
      <c r="C657" s="801"/>
      <c r="D657" s="801"/>
      <c r="E657" s="801"/>
      <c r="F657" s="802"/>
      <c r="G657" s="801"/>
      <c r="H657" s="803"/>
      <c r="I657" s="804"/>
      <c r="J657" s="801"/>
    </row>
    <row r="658" spans="1:10" ht="15.75" x14ac:dyDescent="0.25">
      <c r="A658" s="801"/>
      <c r="B658" s="801"/>
      <c r="C658" s="801"/>
      <c r="D658" s="801"/>
      <c r="E658" s="801"/>
      <c r="F658" s="802"/>
      <c r="G658" s="801"/>
      <c r="H658" s="803"/>
      <c r="I658" s="804"/>
      <c r="J658" s="801"/>
    </row>
    <row r="659" spans="1:10" ht="15.75" x14ac:dyDescent="0.25">
      <c r="A659" s="801"/>
      <c r="B659" s="801"/>
      <c r="C659" s="801"/>
      <c r="D659" s="801"/>
      <c r="E659" s="801"/>
      <c r="F659" s="802"/>
      <c r="G659" s="801"/>
      <c r="H659" s="803"/>
      <c r="I659" s="804"/>
      <c r="J659" s="801"/>
    </row>
    <row r="660" spans="1:10" ht="15.75" x14ac:dyDescent="0.25">
      <c r="A660" s="801"/>
      <c r="B660" s="801"/>
      <c r="C660" s="801"/>
      <c r="D660" s="801"/>
      <c r="E660" s="801"/>
      <c r="F660" s="802"/>
      <c r="G660" s="801"/>
      <c r="H660" s="803"/>
      <c r="I660" s="804"/>
      <c r="J660" s="801"/>
    </row>
    <row r="661" spans="1:10" ht="15.75" x14ac:dyDescent="0.25">
      <c r="A661" s="801"/>
      <c r="B661" s="801"/>
      <c r="C661" s="801"/>
      <c r="D661" s="801"/>
      <c r="E661" s="801"/>
      <c r="F661" s="802"/>
      <c r="G661" s="801"/>
      <c r="H661" s="803"/>
      <c r="I661" s="804"/>
      <c r="J661" s="801"/>
    </row>
    <row r="662" spans="1:10" ht="15.75" x14ac:dyDescent="0.25">
      <c r="A662" s="801"/>
      <c r="B662" s="801"/>
      <c r="C662" s="801"/>
      <c r="D662" s="801"/>
      <c r="E662" s="801"/>
      <c r="F662" s="802"/>
      <c r="G662" s="801"/>
      <c r="H662" s="803"/>
      <c r="I662" s="804"/>
      <c r="J662" s="801"/>
    </row>
    <row r="663" spans="1:10" ht="15.75" x14ac:dyDescent="0.25">
      <c r="A663" s="801"/>
      <c r="B663" s="801"/>
      <c r="C663" s="801"/>
      <c r="D663" s="801"/>
      <c r="E663" s="801"/>
      <c r="F663" s="802"/>
      <c r="G663" s="801"/>
      <c r="H663" s="803"/>
      <c r="I663" s="804"/>
      <c r="J663" s="801"/>
    </row>
    <row r="664" spans="1:10" ht="15.75" x14ac:dyDescent="0.25">
      <c r="A664" s="801"/>
      <c r="B664" s="801"/>
      <c r="C664" s="801"/>
      <c r="D664" s="801"/>
      <c r="E664" s="801"/>
      <c r="F664" s="802"/>
      <c r="G664" s="801"/>
      <c r="H664" s="803"/>
      <c r="I664" s="804"/>
      <c r="J664" s="801"/>
    </row>
    <row r="665" spans="1:10" ht="15.75" x14ac:dyDescent="0.25">
      <c r="A665" s="801"/>
      <c r="B665" s="801"/>
      <c r="C665" s="801"/>
      <c r="D665" s="801"/>
      <c r="E665" s="801"/>
      <c r="F665" s="802"/>
      <c r="G665" s="801"/>
      <c r="H665" s="803"/>
      <c r="I665" s="804"/>
      <c r="J665" s="801"/>
    </row>
    <row r="666" spans="1:10" ht="15.75" x14ac:dyDescent="0.25">
      <c r="A666" s="801"/>
      <c r="B666" s="801"/>
      <c r="C666" s="801"/>
      <c r="D666" s="801"/>
      <c r="E666" s="801"/>
      <c r="F666" s="802"/>
      <c r="G666" s="801"/>
      <c r="H666" s="803"/>
      <c r="I666" s="804"/>
      <c r="J666" s="801"/>
    </row>
    <row r="667" spans="1:10" ht="15.75" x14ac:dyDescent="0.25">
      <c r="A667" s="801"/>
      <c r="B667" s="801"/>
      <c r="C667" s="801"/>
      <c r="D667" s="801"/>
      <c r="E667" s="801"/>
      <c r="F667" s="802"/>
      <c r="G667" s="801"/>
      <c r="H667" s="803"/>
      <c r="I667" s="804"/>
      <c r="J667" s="801"/>
    </row>
    <row r="668" spans="1:10" ht="15.75" x14ac:dyDescent="0.25">
      <c r="A668" s="801"/>
      <c r="B668" s="801"/>
      <c r="C668" s="801"/>
      <c r="D668" s="801"/>
      <c r="E668" s="801"/>
      <c r="F668" s="802"/>
      <c r="G668" s="801"/>
      <c r="H668" s="803"/>
      <c r="I668" s="804"/>
      <c r="J668" s="801"/>
    </row>
    <row r="669" spans="1:10" ht="15.75" x14ac:dyDescent="0.25">
      <c r="A669" s="801"/>
      <c r="B669" s="801"/>
      <c r="C669" s="801"/>
      <c r="D669" s="801"/>
      <c r="E669" s="801"/>
      <c r="F669" s="802"/>
      <c r="G669" s="801"/>
      <c r="H669" s="803"/>
      <c r="I669" s="804"/>
      <c r="J669" s="801"/>
    </row>
    <row r="670" spans="1:10" ht="15.75" x14ac:dyDescent="0.25">
      <c r="A670" s="801"/>
      <c r="B670" s="801"/>
      <c r="C670" s="801"/>
      <c r="D670" s="801"/>
      <c r="E670" s="801"/>
      <c r="F670" s="802"/>
      <c r="G670" s="801"/>
      <c r="H670" s="803"/>
      <c r="I670" s="804"/>
      <c r="J670" s="801"/>
    </row>
    <row r="671" spans="1:10" ht="15.75" x14ac:dyDescent="0.25">
      <c r="A671" s="801"/>
      <c r="B671" s="801"/>
      <c r="C671" s="801"/>
      <c r="D671" s="801"/>
      <c r="E671" s="801"/>
      <c r="F671" s="802"/>
      <c r="G671" s="801"/>
      <c r="H671" s="803"/>
      <c r="I671" s="804"/>
      <c r="J671" s="801"/>
    </row>
    <row r="672" spans="1:10" ht="15.75" x14ac:dyDescent="0.25">
      <c r="A672" s="801"/>
      <c r="B672" s="801"/>
      <c r="C672" s="801"/>
      <c r="D672" s="801"/>
      <c r="E672" s="801"/>
      <c r="F672" s="802"/>
      <c r="G672" s="801"/>
      <c r="H672" s="803"/>
      <c r="I672" s="804"/>
      <c r="J672" s="801"/>
    </row>
    <row r="673" spans="1:10" ht="15.75" x14ac:dyDescent="0.25">
      <c r="A673" s="801"/>
      <c r="B673" s="801"/>
      <c r="C673" s="801"/>
      <c r="D673" s="801"/>
      <c r="E673" s="801"/>
      <c r="F673" s="802"/>
      <c r="G673" s="801"/>
      <c r="H673" s="803"/>
      <c r="I673" s="804"/>
      <c r="J673" s="801"/>
    </row>
    <row r="674" spans="1:10" ht="15.75" x14ac:dyDescent="0.25">
      <c r="A674" s="801"/>
      <c r="B674" s="801"/>
      <c r="C674" s="801"/>
      <c r="D674" s="801"/>
      <c r="E674" s="801"/>
      <c r="F674" s="802"/>
      <c r="G674" s="801"/>
      <c r="H674" s="803"/>
      <c r="I674" s="804"/>
      <c r="J674" s="801"/>
    </row>
    <row r="675" spans="1:10" ht="15.75" x14ac:dyDescent="0.25">
      <c r="A675" s="801"/>
      <c r="B675" s="801"/>
      <c r="C675" s="801"/>
      <c r="D675" s="801"/>
      <c r="E675" s="801"/>
      <c r="F675" s="802"/>
      <c r="G675" s="801"/>
      <c r="H675" s="803"/>
      <c r="I675" s="804"/>
      <c r="J675" s="801"/>
    </row>
    <row r="676" spans="1:10" ht="15.75" x14ac:dyDescent="0.25">
      <c r="A676" s="801"/>
      <c r="B676" s="801"/>
      <c r="C676" s="801"/>
      <c r="D676" s="801"/>
      <c r="E676" s="801"/>
      <c r="F676" s="802"/>
      <c r="G676" s="801"/>
      <c r="H676" s="803"/>
      <c r="I676" s="804"/>
      <c r="J676" s="801"/>
    </row>
    <row r="677" spans="1:10" ht="15.75" x14ac:dyDescent="0.25">
      <c r="A677" s="801"/>
      <c r="B677" s="801"/>
      <c r="C677" s="801"/>
      <c r="D677" s="801"/>
      <c r="E677" s="801"/>
      <c r="F677" s="802"/>
      <c r="G677" s="801"/>
      <c r="H677" s="803"/>
      <c r="I677" s="804"/>
      <c r="J677" s="801"/>
    </row>
    <row r="678" spans="1:10" ht="15.75" x14ac:dyDescent="0.25">
      <c r="A678" s="801"/>
      <c r="B678" s="801"/>
      <c r="C678" s="801"/>
      <c r="D678" s="801"/>
      <c r="E678" s="801"/>
      <c r="F678" s="802"/>
      <c r="G678" s="801"/>
      <c r="H678" s="803"/>
      <c r="I678" s="804"/>
      <c r="J678" s="801"/>
    </row>
    <row r="679" spans="1:10" ht="15.75" x14ac:dyDescent="0.25">
      <c r="A679" s="801"/>
      <c r="B679" s="801"/>
      <c r="C679" s="801"/>
      <c r="D679" s="801"/>
      <c r="E679" s="801"/>
      <c r="F679" s="802"/>
      <c r="G679" s="801"/>
      <c r="H679" s="803"/>
      <c r="I679" s="804"/>
      <c r="J679" s="801"/>
    </row>
    <row r="680" spans="1:10" ht="15.75" x14ac:dyDescent="0.25">
      <c r="A680" s="801"/>
      <c r="B680" s="801"/>
      <c r="C680" s="801"/>
      <c r="D680" s="801"/>
      <c r="E680" s="801"/>
      <c r="F680" s="802"/>
      <c r="G680" s="801"/>
      <c r="H680" s="803"/>
      <c r="I680" s="804"/>
      <c r="J680" s="801"/>
    </row>
    <row r="681" spans="1:10" ht="15.75" x14ac:dyDescent="0.25">
      <c r="A681" s="801"/>
      <c r="B681" s="801"/>
      <c r="C681" s="801"/>
      <c r="D681" s="801"/>
      <c r="E681" s="801"/>
      <c r="F681" s="802"/>
      <c r="G681" s="801"/>
      <c r="H681" s="803"/>
      <c r="I681" s="804"/>
      <c r="J681" s="801"/>
    </row>
    <row r="682" spans="1:10" ht="15.75" x14ac:dyDescent="0.25">
      <c r="A682" s="801"/>
      <c r="B682" s="801"/>
      <c r="C682" s="801"/>
      <c r="D682" s="801"/>
      <c r="E682" s="801"/>
      <c r="F682" s="802"/>
      <c r="G682" s="801"/>
      <c r="H682" s="803"/>
      <c r="I682" s="804"/>
      <c r="J682" s="801"/>
    </row>
    <row r="683" spans="1:10" ht="15.75" x14ac:dyDescent="0.25">
      <c r="A683" s="801"/>
      <c r="B683" s="801"/>
      <c r="C683" s="801"/>
      <c r="D683" s="801"/>
      <c r="E683" s="801"/>
      <c r="F683" s="802"/>
      <c r="G683" s="801"/>
      <c r="H683" s="803"/>
      <c r="I683" s="804"/>
      <c r="J683" s="801"/>
    </row>
    <row r="684" spans="1:10" ht="15.75" x14ac:dyDescent="0.25">
      <c r="A684" s="801"/>
      <c r="B684" s="801"/>
      <c r="C684" s="801"/>
      <c r="D684" s="801"/>
      <c r="E684" s="801"/>
      <c r="F684" s="802"/>
      <c r="G684" s="801"/>
      <c r="H684" s="803"/>
      <c r="I684" s="804"/>
      <c r="J684" s="801"/>
    </row>
    <row r="685" spans="1:10" ht="15.75" x14ac:dyDescent="0.25">
      <c r="A685" s="801"/>
      <c r="B685" s="801"/>
      <c r="C685" s="801"/>
      <c r="D685" s="801"/>
      <c r="E685" s="801"/>
      <c r="F685" s="802"/>
      <c r="G685" s="801"/>
      <c r="H685" s="803"/>
      <c r="I685" s="804"/>
      <c r="J685" s="801"/>
    </row>
    <row r="686" spans="1:10" ht="15.75" x14ac:dyDescent="0.25">
      <c r="A686" s="801"/>
      <c r="B686" s="801"/>
      <c r="C686" s="801"/>
      <c r="D686" s="801"/>
      <c r="E686" s="801"/>
      <c r="F686" s="802"/>
      <c r="G686" s="801"/>
      <c r="H686" s="803"/>
      <c r="I686" s="804"/>
      <c r="J686" s="801"/>
    </row>
    <row r="687" spans="1:10" ht="15.75" x14ac:dyDescent="0.25">
      <c r="A687" s="801"/>
      <c r="B687" s="801"/>
      <c r="C687" s="801"/>
      <c r="D687" s="801"/>
      <c r="E687" s="801"/>
      <c r="F687" s="802"/>
      <c r="G687" s="801"/>
      <c r="H687" s="803"/>
      <c r="I687" s="804"/>
      <c r="J687" s="801"/>
    </row>
    <row r="688" spans="1:10" ht="15.75" x14ac:dyDescent="0.25">
      <c r="A688" s="801"/>
      <c r="B688" s="801"/>
      <c r="C688" s="801"/>
      <c r="D688" s="801"/>
      <c r="E688" s="801"/>
      <c r="F688" s="802"/>
      <c r="G688" s="801"/>
      <c r="H688" s="803"/>
      <c r="I688" s="804"/>
      <c r="J688" s="801"/>
    </row>
    <row r="689" spans="1:10" ht="15.75" x14ac:dyDescent="0.25">
      <c r="A689" s="801"/>
      <c r="B689" s="801"/>
      <c r="C689" s="801"/>
      <c r="D689" s="801"/>
      <c r="E689" s="801"/>
      <c r="F689" s="802"/>
      <c r="G689" s="801"/>
      <c r="H689" s="803"/>
      <c r="I689" s="804"/>
      <c r="J689" s="801"/>
    </row>
    <row r="690" spans="1:10" ht="15.75" x14ac:dyDescent="0.25">
      <c r="A690" s="801"/>
      <c r="B690" s="801"/>
      <c r="C690" s="801"/>
      <c r="D690" s="801"/>
      <c r="E690" s="801"/>
      <c r="F690" s="802"/>
      <c r="G690" s="801"/>
      <c r="H690" s="803"/>
      <c r="I690" s="804"/>
      <c r="J690" s="801"/>
    </row>
    <row r="691" spans="1:10" ht="15.75" x14ac:dyDescent="0.25">
      <c r="A691" s="801"/>
      <c r="B691" s="801"/>
      <c r="C691" s="801"/>
      <c r="D691" s="801"/>
      <c r="E691" s="801"/>
      <c r="F691" s="802"/>
      <c r="G691" s="801"/>
      <c r="H691" s="803"/>
      <c r="I691" s="804"/>
      <c r="J691" s="801"/>
    </row>
    <row r="692" spans="1:10" ht="15.75" x14ac:dyDescent="0.25">
      <c r="A692" s="801"/>
      <c r="B692" s="801"/>
      <c r="C692" s="801"/>
      <c r="D692" s="801"/>
      <c r="E692" s="801"/>
      <c r="F692" s="802"/>
      <c r="G692" s="801"/>
      <c r="H692" s="803"/>
      <c r="I692" s="804"/>
      <c r="J692" s="801"/>
    </row>
    <row r="693" spans="1:10" ht="15.75" x14ac:dyDescent="0.25">
      <c r="A693" s="801"/>
      <c r="B693" s="801"/>
      <c r="C693" s="801"/>
      <c r="D693" s="801"/>
      <c r="E693" s="801"/>
      <c r="F693" s="802"/>
      <c r="G693" s="801"/>
      <c r="H693" s="803"/>
      <c r="I693" s="804"/>
      <c r="J693" s="801"/>
    </row>
    <row r="694" spans="1:10" ht="15.75" x14ac:dyDescent="0.25">
      <c r="A694" s="801"/>
      <c r="B694" s="801"/>
      <c r="C694" s="801"/>
      <c r="D694" s="801"/>
      <c r="E694" s="801"/>
      <c r="F694" s="802"/>
      <c r="G694" s="801"/>
      <c r="H694" s="803"/>
      <c r="I694" s="804"/>
      <c r="J694" s="801"/>
    </row>
    <row r="695" spans="1:10" ht="15.75" x14ac:dyDescent="0.25">
      <c r="A695" s="801"/>
      <c r="B695" s="801"/>
      <c r="C695" s="801"/>
      <c r="D695" s="801"/>
      <c r="E695" s="801"/>
      <c r="F695" s="802"/>
      <c r="G695" s="801"/>
      <c r="H695" s="803"/>
      <c r="I695" s="804"/>
      <c r="J695" s="801"/>
    </row>
    <row r="696" spans="1:10" ht="15.75" x14ac:dyDescent="0.25">
      <c r="A696" s="801"/>
      <c r="B696" s="801"/>
      <c r="C696" s="801"/>
      <c r="D696" s="801"/>
      <c r="E696" s="801"/>
      <c r="F696" s="802"/>
      <c r="G696" s="801"/>
      <c r="H696" s="803"/>
      <c r="I696" s="804"/>
      <c r="J696" s="801"/>
    </row>
    <row r="697" spans="1:10" ht="15.75" x14ac:dyDescent="0.25">
      <c r="A697" s="801"/>
      <c r="B697" s="801"/>
      <c r="C697" s="801"/>
      <c r="D697" s="801"/>
      <c r="E697" s="801"/>
      <c r="F697" s="802"/>
      <c r="G697" s="801"/>
      <c r="H697" s="803"/>
      <c r="I697" s="804"/>
      <c r="J697" s="801"/>
    </row>
    <row r="698" spans="1:10" ht="15.75" x14ac:dyDescent="0.25">
      <c r="A698" s="801"/>
      <c r="B698" s="801"/>
      <c r="C698" s="801"/>
      <c r="D698" s="801"/>
      <c r="E698" s="801"/>
      <c r="F698" s="802"/>
      <c r="G698" s="801"/>
      <c r="H698" s="803"/>
      <c r="I698" s="804"/>
      <c r="J698" s="801"/>
    </row>
    <row r="699" spans="1:10" ht="15.75" x14ac:dyDescent="0.25">
      <c r="A699" s="801"/>
      <c r="B699" s="801"/>
      <c r="C699" s="801"/>
      <c r="D699" s="801"/>
      <c r="E699" s="801"/>
      <c r="F699" s="802"/>
      <c r="G699" s="801"/>
      <c r="H699" s="803"/>
      <c r="I699" s="804"/>
      <c r="J699" s="801"/>
    </row>
    <row r="700" spans="1:10" ht="15.75" x14ac:dyDescent="0.25">
      <c r="A700" s="805"/>
      <c r="B700" s="805"/>
      <c r="C700" s="805"/>
      <c r="D700" s="805"/>
      <c r="E700" s="805"/>
      <c r="F700" s="806"/>
      <c r="G700" s="805"/>
      <c r="H700" s="807"/>
      <c r="I700" s="808"/>
      <c r="J700" s="805"/>
    </row>
  </sheetData>
  <sheetProtection sheet="1" formatCells="0" formatColumns="0" formatRows="0" sort="0" autoFilter="0"/>
  <mergeCells count="7">
    <mergeCell ref="B8:E8"/>
    <mergeCell ref="F8:G8"/>
    <mergeCell ref="A1:G1"/>
    <mergeCell ref="A2:G2"/>
    <mergeCell ref="A3:G3"/>
    <mergeCell ref="A6:G6"/>
    <mergeCell ref="A5:G5"/>
  </mergeCells>
  <phoneticPr fontId="3" type="noConversion"/>
  <dataValidations count="1">
    <dataValidation type="textLength" allowBlank="1" showInputMessage="1" showErrorMessage="1" sqref="I11:I37" xr:uid="{FC3BD442-54B2-4C65-9781-9A2A9019E762}">
      <formula1>0</formula1>
      <formula2>1000</formula2>
    </dataValidation>
  </dataValidations>
  <pageMargins left="0.85" right="0.85" top="0.85" bottom="0.5" header="0.3" footer="0.3"/>
  <pageSetup scale="10" orientation="landscape" r:id="rId1"/>
  <headerFooter>
    <oddHeader>&amp;L&amp;G&amp;ROMB Control Number: 2060-0754
Expiration Date: 9/30/2028</oddHeader>
    <oddFooter>&amp;LEPA Form Number: 5900-721</oddFooter>
    <firstHeader xml:space="preserve">&amp;LOMB Control Number: 2060-NEW
Expiration Date: MM/DD/YYYY&amp;RU.S. EPA Office of Transportation and Air Quality 
Transportation and Climate Division
</firstHeader>
  </headerFooter>
  <legacyDrawingHF r:id="rId2"/>
  <tableParts count="1">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r:uid="{6703AB8B-81D5-4EED-B2BB-A8AF758C3C9E}">
          <x14:formula1>
            <xm:f>'Data Validation'!$G$3:$G$4</xm:f>
          </x14:formula1>
          <xm:sqref>H11:H50</xm:sqref>
        </x14:dataValidation>
        <x14:dataValidation type="list" allowBlank="1" showInputMessage="1" showErrorMessage="1" xr:uid="{D9001863-8BBA-4CBD-8B7F-FDC311DE1EBC}">
          <x14:formula1>
            <xm:f>'Data Validation'!$A$3:$A$10</xm:f>
          </x14:formula1>
          <xm:sqref>F11:F50</xm:sqref>
        </x14:dataValidation>
        <x14:dataValidation type="list" allowBlank="1" showInputMessage="1" showErrorMessage="1" xr:uid="{F621287D-5809-46C7-B7BC-83BB19CE3145}">
          <x14:formula1>
            <xm:f>'Data Validation'!$BS$3:$BS$4</xm:f>
          </x14:formula1>
          <xm:sqref>J11:J50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84716-941E-4D10-8BA3-7D92B97789A5}">
  <sheetPr>
    <pageSetUpPr fitToPage="1"/>
  </sheetPr>
  <dimension ref="A1:Z700"/>
  <sheetViews>
    <sheetView zoomScaleNormal="100" workbookViewId="0">
      <selection activeCell="B12" sqref="B12"/>
    </sheetView>
  </sheetViews>
  <sheetFormatPr defaultRowHeight="15" customHeight="1" x14ac:dyDescent="0.25"/>
  <cols>
    <col min="1" max="1" width="36.5703125" customWidth="1"/>
    <col min="2" max="2" width="40" customWidth="1"/>
    <col min="3" max="4" width="33" customWidth="1"/>
    <col min="5" max="5" width="37" style="661" customWidth="1"/>
    <col min="6" max="9" width="35.140625" customWidth="1"/>
    <col min="10" max="10" width="56.28515625" customWidth="1"/>
    <col min="11" max="14" width="35.140625" customWidth="1"/>
    <col min="15" max="15" width="56.28515625" customWidth="1"/>
    <col min="16" max="19" width="35.140625" customWidth="1"/>
    <col min="20" max="20" width="56.28515625" customWidth="1"/>
    <col min="21" max="24" width="35.140625" customWidth="1"/>
    <col min="25" max="25" width="56.28515625" customWidth="1"/>
    <col min="26" max="26" width="73.7109375" customWidth="1"/>
  </cols>
  <sheetData>
    <row r="1" spans="1:26" s="25" customFormat="1" ht="15.75" x14ac:dyDescent="0.25">
      <c r="A1" s="1319" t="s">
        <v>0</v>
      </c>
      <c r="B1" s="1319"/>
      <c r="C1" s="1319"/>
      <c r="D1" s="1319"/>
      <c r="E1" s="1319"/>
      <c r="F1" s="1319"/>
      <c r="G1" s="1319"/>
    </row>
    <row r="2" spans="1:26" s="25" customFormat="1" ht="15.75" x14ac:dyDescent="0.25">
      <c r="A2" s="1320" t="s">
        <v>146</v>
      </c>
      <c r="B2" s="1320"/>
      <c r="C2" s="1320"/>
      <c r="D2" s="1320"/>
      <c r="E2" s="1320"/>
      <c r="F2" s="1320"/>
      <c r="G2" s="1320"/>
    </row>
    <row r="3" spans="1:26" s="25" customFormat="1" ht="15.75" x14ac:dyDescent="0.25">
      <c r="A3" s="1321" t="s">
        <v>147</v>
      </c>
      <c r="B3" s="1321"/>
      <c r="C3" s="1321"/>
      <c r="D3" s="1321"/>
      <c r="E3" s="1321"/>
      <c r="F3" s="1321"/>
      <c r="G3" s="1321"/>
    </row>
    <row r="4" spans="1:26" s="276" customFormat="1" ht="15.75" x14ac:dyDescent="0.25">
      <c r="A4" s="1331"/>
      <c r="B4" s="1331"/>
      <c r="C4" s="1331"/>
      <c r="D4" s="1331"/>
      <c r="E4" s="1331"/>
      <c r="F4" s="1331"/>
      <c r="G4" s="1331"/>
    </row>
    <row r="5" spans="1:26" s="25" customFormat="1" ht="15" customHeight="1" x14ac:dyDescent="0.25">
      <c r="A5" s="1325" t="s">
        <v>5</v>
      </c>
      <c r="B5" s="1325"/>
      <c r="C5" s="1325"/>
      <c r="D5" s="1325"/>
      <c r="E5" s="1325"/>
      <c r="F5" s="1325"/>
      <c r="G5" s="1325"/>
    </row>
    <row r="6" spans="1:26" s="25" customFormat="1" ht="33" customHeight="1" x14ac:dyDescent="0.25">
      <c r="A6" s="1332" t="s">
        <v>148</v>
      </c>
      <c r="B6" s="1332"/>
      <c r="C6" s="1332"/>
      <c r="D6" s="1332"/>
      <c r="E6" s="1332"/>
      <c r="F6" s="1332"/>
      <c r="G6" s="1332"/>
      <c r="H6" s="1266"/>
    </row>
    <row r="7" spans="1:26" s="91" customFormat="1" ht="15.75" x14ac:dyDescent="0.25">
      <c r="A7" s="1329" t="s">
        <v>149</v>
      </c>
      <c r="B7" s="1330"/>
      <c r="C7" s="645"/>
      <c r="D7" s="645"/>
      <c r="E7" s="645"/>
      <c r="F7" s="645"/>
      <c r="G7" s="645"/>
      <c r="H7" s="645"/>
      <c r="I7" s="645"/>
      <c r="J7" s="645"/>
      <c r="K7" s="645"/>
      <c r="L7" s="645"/>
      <c r="M7" s="645"/>
      <c r="N7" s="645"/>
      <c r="O7" s="645"/>
      <c r="P7" s="645"/>
      <c r="Q7" s="645"/>
      <c r="R7" s="645"/>
      <c r="S7" s="645"/>
      <c r="T7" s="645"/>
      <c r="U7" s="645"/>
      <c r="V7" s="645"/>
      <c r="W7" s="645"/>
      <c r="X7" s="645"/>
      <c r="Y7" s="645"/>
      <c r="Z7" s="645"/>
    </row>
    <row r="8" spans="1:26" s="91" customFormat="1" x14ac:dyDescent="0.25">
      <c r="A8" s="547" t="s">
        <v>150</v>
      </c>
      <c r="B8" s="547"/>
      <c r="C8" s="547"/>
      <c r="D8" s="547"/>
      <c r="E8" s="547"/>
      <c r="F8" s="547"/>
      <c r="G8" s="548" t="s">
        <v>151</v>
      </c>
      <c r="H8" s="754"/>
      <c r="I8" s="547"/>
      <c r="J8" s="547"/>
      <c r="K8" s="547"/>
      <c r="L8" s="548" t="s">
        <v>152</v>
      </c>
      <c r="M8" s="754"/>
      <c r="N8" s="547"/>
      <c r="O8" s="547"/>
      <c r="P8" s="547"/>
      <c r="Q8" s="548" t="s">
        <v>153</v>
      </c>
      <c r="R8" s="754"/>
      <c r="S8" s="547"/>
      <c r="T8" s="547"/>
      <c r="U8" s="547"/>
      <c r="V8" s="548" t="s">
        <v>154</v>
      </c>
      <c r="W8" s="754"/>
      <c r="X8" s="547"/>
      <c r="Y8" s="547"/>
      <c r="Z8" s="547"/>
    </row>
    <row r="9" spans="1:26" s="278" customFormat="1" ht="21.95" customHeight="1" x14ac:dyDescent="0.25">
      <c r="A9" s="1200" t="s">
        <v>155</v>
      </c>
      <c r="B9" s="402"/>
      <c r="C9" s="403"/>
      <c r="D9" s="403"/>
      <c r="E9" s="403"/>
      <c r="F9" s="403"/>
      <c r="G9" s="756" t="s">
        <v>156</v>
      </c>
      <c r="H9" s="403"/>
      <c r="I9" s="403"/>
      <c r="J9" s="403"/>
      <c r="K9" s="403"/>
      <c r="L9" s="756" t="s">
        <v>156</v>
      </c>
      <c r="M9" s="403"/>
      <c r="N9" s="403"/>
      <c r="O9" s="403"/>
      <c r="P9" s="403"/>
      <c r="Q9" s="756" t="s">
        <v>156</v>
      </c>
      <c r="R9" s="403"/>
      <c r="S9" s="403"/>
      <c r="T9" s="403"/>
      <c r="U9" s="403"/>
      <c r="V9" s="756" t="s">
        <v>156</v>
      </c>
      <c r="W9" s="403"/>
      <c r="X9" s="403"/>
      <c r="Y9" s="403"/>
      <c r="Z9" s="403"/>
    </row>
    <row r="10" spans="1:26" s="24" customFormat="1" ht="107.25" customHeight="1" x14ac:dyDescent="0.25">
      <c r="A10" s="268" t="s">
        <v>157</v>
      </c>
      <c r="B10" s="409" t="s">
        <v>158</v>
      </c>
      <c r="C10" s="216" t="s">
        <v>159</v>
      </c>
      <c r="D10" s="220" t="s">
        <v>160</v>
      </c>
      <c r="E10" s="220" t="s">
        <v>161</v>
      </c>
      <c r="F10" s="222" t="s">
        <v>162</v>
      </c>
      <c r="G10" s="753" t="s">
        <v>163</v>
      </c>
      <c r="H10" s="755" t="s">
        <v>164</v>
      </c>
      <c r="I10" s="755" t="s">
        <v>165</v>
      </c>
      <c r="J10" s="401" t="s">
        <v>166</v>
      </c>
      <c r="K10" s="401" t="s">
        <v>167</v>
      </c>
      <c r="L10" s="753" t="s">
        <v>168</v>
      </c>
      <c r="M10" s="401" t="s">
        <v>169</v>
      </c>
      <c r="N10" s="401" t="s">
        <v>170</v>
      </c>
      <c r="O10" s="401" t="s">
        <v>171</v>
      </c>
      <c r="P10" s="401" t="s">
        <v>172</v>
      </c>
      <c r="Q10" s="753" t="s">
        <v>173</v>
      </c>
      <c r="R10" s="401" t="s">
        <v>174</v>
      </c>
      <c r="S10" s="401" t="s">
        <v>175</v>
      </c>
      <c r="T10" s="401" t="s">
        <v>176</v>
      </c>
      <c r="U10" s="401" t="s">
        <v>177</v>
      </c>
      <c r="V10" s="753" t="s">
        <v>178</v>
      </c>
      <c r="W10" s="401" t="s">
        <v>179</v>
      </c>
      <c r="X10" s="401" t="s">
        <v>180</v>
      </c>
      <c r="Y10" s="401" t="s">
        <v>181</v>
      </c>
      <c r="Z10" s="401" t="s">
        <v>182</v>
      </c>
    </row>
    <row r="11" spans="1:26" s="24" customFormat="1" ht="15.75" x14ac:dyDescent="0.25">
      <c r="A11" s="212" t="s">
        <v>183</v>
      </c>
      <c r="B11" s="212" t="s">
        <v>184</v>
      </c>
      <c r="C11" s="360" t="s">
        <v>142</v>
      </c>
      <c r="D11" s="360"/>
      <c r="E11" s="360"/>
      <c r="F11" s="226" t="s">
        <v>185</v>
      </c>
      <c r="G11" s="757"/>
      <c r="H11" s="226"/>
      <c r="I11" s="226"/>
      <c r="J11" s="226"/>
      <c r="K11" s="226"/>
      <c r="L11" s="757"/>
      <c r="M11" s="226"/>
      <c r="N11" s="226"/>
      <c r="O11" s="226"/>
      <c r="P11" s="226"/>
      <c r="Q11" s="757"/>
      <c r="R11" s="226"/>
      <c r="S11" s="226"/>
      <c r="T11" s="226"/>
      <c r="U11" s="226"/>
      <c r="V11" s="757"/>
      <c r="W11" s="226"/>
      <c r="X11" s="226"/>
      <c r="Y11" s="226"/>
      <c r="Z11" s="226"/>
    </row>
    <row r="12" spans="1:26" s="24" customFormat="1" ht="39.6" customHeight="1" x14ac:dyDescent="0.25">
      <c r="A12" s="798" t="str">
        <f>IF('Data Validation'!BU3="", "", 'Data Validation'!BU3)</f>
        <v/>
      </c>
      <c r="B12" s="978"/>
      <c r="C12" s="979"/>
      <c r="D12" s="980"/>
      <c r="E12" s="980"/>
      <c r="F12" s="981"/>
      <c r="G12" s="982"/>
      <c r="H12" s="979"/>
      <c r="I12" s="979"/>
      <c r="J12" s="979"/>
      <c r="K12" s="983"/>
      <c r="L12" s="982"/>
      <c r="M12" s="979"/>
      <c r="N12" s="979"/>
      <c r="O12" s="979"/>
      <c r="P12" s="983"/>
      <c r="Q12" s="982"/>
      <c r="R12" s="979"/>
      <c r="S12" s="979"/>
      <c r="T12" s="979"/>
      <c r="U12" s="983"/>
      <c r="V12" s="982"/>
      <c r="W12" s="979"/>
      <c r="X12" s="979"/>
      <c r="Y12" s="979"/>
      <c r="Z12" s="979"/>
    </row>
    <row r="13" spans="1:26" s="24" customFormat="1" ht="39.6" customHeight="1" x14ac:dyDescent="0.25">
      <c r="A13" s="798" t="str">
        <f>IF('Data Validation'!BU4="", "", 'Data Validation'!BU4)</f>
        <v/>
      </c>
      <c r="B13" s="979"/>
      <c r="C13" s="979"/>
      <c r="D13" s="983"/>
      <c r="E13" s="983"/>
      <c r="F13" s="984"/>
      <c r="G13" s="982"/>
      <c r="H13" s="979"/>
      <c r="I13" s="979"/>
      <c r="J13" s="979"/>
      <c r="K13" s="983"/>
      <c r="L13" s="982"/>
      <c r="M13" s="979"/>
      <c r="N13" s="979"/>
      <c r="O13" s="979"/>
      <c r="P13" s="983"/>
      <c r="Q13" s="982"/>
      <c r="R13" s="979"/>
      <c r="S13" s="979"/>
      <c r="T13" s="979"/>
      <c r="U13" s="983"/>
      <c r="V13" s="982"/>
      <c r="W13" s="979"/>
      <c r="X13" s="979"/>
      <c r="Y13" s="979"/>
      <c r="Z13" s="979"/>
    </row>
    <row r="14" spans="1:26" s="24" customFormat="1" ht="39.6" customHeight="1" x14ac:dyDescent="0.25">
      <c r="A14" s="798" t="str">
        <f>IF('Data Validation'!BU5="", "", 'Data Validation'!BU5)</f>
        <v/>
      </c>
      <c r="B14" s="979"/>
      <c r="C14" s="979"/>
      <c r="D14" s="983"/>
      <c r="E14" s="983"/>
      <c r="F14" s="984"/>
      <c r="G14" s="982"/>
      <c r="H14" s="979"/>
      <c r="I14" s="979"/>
      <c r="J14" s="979"/>
      <c r="K14" s="983"/>
      <c r="L14" s="982"/>
      <c r="M14" s="979"/>
      <c r="N14" s="979"/>
      <c r="O14" s="979"/>
      <c r="P14" s="983"/>
      <c r="Q14" s="982"/>
      <c r="R14" s="979"/>
      <c r="S14" s="979"/>
      <c r="T14" s="979"/>
      <c r="U14" s="983"/>
      <c r="V14" s="982"/>
      <c r="W14" s="979"/>
      <c r="X14" s="979"/>
      <c r="Y14" s="979"/>
      <c r="Z14" s="979"/>
    </row>
    <row r="15" spans="1:26" s="24" customFormat="1" ht="39.6" customHeight="1" x14ac:dyDescent="0.25">
      <c r="A15" s="798" t="str">
        <f>IF('Data Validation'!BU6="", "", 'Data Validation'!BU6)</f>
        <v/>
      </c>
      <c r="B15" s="979"/>
      <c r="C15" s="979"/>
      <c r="D15" s="983"/>
      <c r="E15" s="983"/>
      <c r="F15" s="984"/>
      <c r="G15" s="982"/>
      <c r="H15" s="979"/>
      <c r="I15" s="979"/>
      <c r="J15" s="979"/>
      <c r="K15" s="983"/>
      <c r="L15" s="982"/>
      <c r="M15" s="979"/>
      <c r="N15" s="979"/>
      <c r="O15" s="979"/>
      <c r="P15" s="983"/>
      <c r="Q15" s="982"/>
      <c r="R15" s="979"/>
      <c r="S15" s="979"/>
      <c r="T15" s="979"/>
      <c r="U15" s="983"/>
      <c r="V15" s="982"/>
      <c r="W15" s="979"/>
      <c r="X15" s="979"/>
      <c r="Y15" s="979"/>
      <c r="Z15" s="979"/>
    </row>
    <row r="16" spans="1:26" s="24" customFormat="1" ht="39.6" customHeight="1" x14ac:dyDescent="0.25">
      <c r="A16" s="798" t="str">
        <f>IF('Data Validation'!BU7="", "", 'Data Validation'!BU7)</f>
        <v/>
      </c>
      <c r="B16" s="979"/>
      <c r="C16" s="979"/>
      <c r="D16" s="983"/>
      <c r="E16" s="983"/>
      <c r="F16" s="984"/>
      <c r="G16" s="982"/>
      <c r="H16" s="979"/>
      <c r="I16" s="979"/>
      <c r="J16" s="979"/>
      <c r="K16" s="983"/>
      <c r="L16" s="982"/>
      <c r="M16" s="979"/>
      <c r="N16" s="979"/>
      <c r="O16" s="979"/>
      <c r="P16" s="983"/>
      <c r="Q16" s="982"/>
      <c r="R16" s="979"/>
      <c r="S16" s="979"/>
      <c r="T16" s="979"/>
      <c r="U16" s="983"/>
      <c r="V16" s="982"/>
      <c r="W16" s="979"/>
      <c r="X16" s="979"/>
      <c r="Y16" s="979"/>
      <c r="Z16" s="979"/>
    </row>
    <row r="17" spans="1:26" s="24" customFormat="1" ht="39.6" customHeight="1" x14ac:dyDescent="0.25">
      <c r="A17" s="798" t="str">
        <f>IF('Data Validation'!BU8="", "", 'Data Validation'!BU8)</f>
        <v/>
      </c>
      <c r="B17" s="979"/>
      <c r="C17" s="979"/>
      <c r="D17" s="983"/>
      <c r="E17" s="983"/>
      <c r="F17" s="984"/>
      <c r="G17" s="982"/>
      <c r="H17" s="979"/>
      <c r="I17" s="979"/>
      <c r="J17" s="979"/>
      <c r="K17" s="983"/>
      <c r="L17" s="982"/>
      <c r="M17" s="979"/>
      <c r="N17" s="979"/>
      <c r="O17" s="979"/>
      <c r="P17" s="983"/>
      <c r="Q17" s="982"/>
      <c r="R17" s="979"/>
      <c r="S17" s="979"/>
      <c r="T17" s="979"/>
      <c r="U17" s="983"/>
      <c r="V17" s="982"/>
      <c r="W17" s="979"/>
      <c r="X17" s="979"/>
      <c r="Y17" s="979"/>
      <c r="Z17" s="979"/>
    </row>
    <row r="18" spans="1:26" s="24" customFormat="1" ht="39.6" customHeight="1" x14ac:dyDescent="0.25">
      <c r="A18" s="798" t="str">
        <f>IF('Data Validation'!BU9="", "", 'Data Validation'!BU9)</f>
        <v/>
      </c>
      <c r="B18" s="979"/>
      <c r="C18" s="979"/>
      <c r="D18" s="983"/>
      <c r="E18" s="983"/>
      <c r="F18" s="984"/>
      <c r="G18" s="982"/>
      <c r="H18" s="979"/>
      <c r="I18" s="979"/>
      <c r="J18" s="979"/>
      <c r="K18" s="983"/>
      <c r="L18" s="982"/>
      <c r="M18" s="979"/>
      <c r="N18" s="979"/>
      <c r="O18" s="979"/>
      <c r="P18" s="983"/>
      <c r="Q18" s="982"/>
      <c r="R18" s="979"/>
      <c r="S18" s="979"/>
      <c r="T18" s="979"/>
      <c r="U18" s="983"/>
      <c r="V18" s="982"/>
      <c r="W18" s="979"/>
      <c r="X18" s="979"/>
      <c r="Y18" s="979"/>
      <c r="Z18" s="979"/>
    </row>
    <row r="19" spans="1:26" s="24" customFormat="1" ht="39.6" customHeight="1" x14ac:dyDescent="0.25">
      <c r="A19" s="798" t="str">
        <f>IF('Data Validation'!BU10="", "", 'Data Validation'!BU10)</f>
        <v/>
      </c>
      <c r="B19" s="979"/>
      <c r="C19" s="979"/>
      <c r="D19" s="983"/>
      <c r="E19" s="983"/>
      <c r="F19" s="984"/>
      <c r="G19" s="982"/>
      <c r="H19" s="979"/>
      <c r="I19" s="979"/>
      <c r="J19" s="979"/>
      <c r="K19" s="983"/>
      <c r="L19" s="982"/>
      <c r="M19" s="979"/>
      <c r="N19" s="979"/>
      <c r="O19" s="979"/>
      <c r="P19" s="983"/>
      <c r="Q19" s="982"/>
      <c r="R19" s="979"/>
      <c r="S19" s="979"/>
      <c r="T19" s="979"/>
      <c r="U19" s="983"/>
      <c r="V19" s="982"/>
      <c r="W19" s="979"/>
      <c r="X19" s="979"/>
      <c r="Y19" s="979"/>
      <c r="Z19" s="979"/>
    </row>
    <row r="20" spans="1:26" s="24" customFormat="1" ht="39.6" customHeight="1" x14ac:dyDescent="0.25">
      <c r="A20" s="798" t="str">
        <f>IF('Data Validation'!BU11="", "", 'Data Validation'!BU11)</f>
        <v/>
      </c>
      <c r="B20" s="979"/>
      <c r="C20" s="979"/>
      <c r="D20" s="983"/>
      <c r="E20" s="983"/>
      <c r="F20" s="984"/>
      <c r="G20" s="982"/>
      <c r="H20" s="979"/>
      <c r="I20" s="979"/>
      <c r="J20" s="979"/>
      <c r="K20" s="983"/>
      <c r="L20" s="982"/>
      <c r="M20" s="979"/>
      <c r="N20" s="979"/>
      <c r="O20" s="979"/>
      <c r="P20" s="983"/>
      <c r="Q20" s="982"/>
      <c r="R20" s="979"/>
      <c r="S20" s="979"/>
      <c r="T20" s="979"/>
      <c r="U20" s="983"/>
      <c r="V20" s="982"/>
      <c r="W20" s="979"/>
      <c r="X20" s="979"/>
      <c r="Y20" s="979"/>
      <c r="Z20" s="979"/>
    </row>
    <row r="21" spans="1:26" s="24" customFormat="1" ht="39.6" customHeight="1" x14ac:dyDescent="0.25">
      <c r="A21" s="798" t="str">
        <f>IF('Data Validation'!BU12="", "", 'Data Validation'!BU12)</f>
        <v/>
      </c>
      <c r="B21" s="979"/>
      <c r="C21" s="979"/>
      <c r="D21" s="983"/>
      <c r="E21" s="983"/>
      <c r="F21" s="984"/>
      <c r="G21" s="982"/>
      <c r="H21" s="979"/>
      <c r="I21" s="979"/>
      <c r="J21" s="979"/>
      <c r="K21" s="983"/>
      <c r="L21" s="982"/>
      <c r="M21" s="979"/>
      <c r="N21" s="979"/>
      <c r="O21" s="979"/>
      <c r="P21" s="983"/>
      <c r="Q21" s="982"/>
      <c r="R21" s="979"/>
      <c r="S21" s="979"/>
      <c r="T21" s="979"/>
      <c r="U21" s="983"/>
      <c r="V21" s="982"/>
      <c r="W21" s="979"/>
      <c r="X21" s="979"/>
      <c r="Y21" s="979"/>
      <c r="Z21" s="979"/>
    </row>
    <row r="22" spans="1:26" s="24" customFormat="1" ht="39.6" customHeight="1" x14ac:dyDescent="0.25">
      <c r="A22" s="798" t="str">
        <f>IF('Data Validation'!BU13="", "", 'Data Validation'!BU13)</f>
        <v/>
      </c>
      <c r="B22" s="979"/>
      <c r="C22" s="979"/>
      <c r="D22" s="983"/>
      <c r="E22" s="983"/>
      <c r="F22" s="984"/>
      <c r="G22" s="982"/>
      <c r="H22" s="979"/>
      <c r="I22" s="979"/>
      <c r="J22" s="979"/>
      <c r="K22" s="983"/>
      <c r="L22" s="982"/>
      <c r="M22" s="979"/>
      <c r="N22" s="979"/>
      <c r="O22" s="979"/>
      <c r="P22" s="983"/>
      <c r="Q22" s="982"/>
      <c r="R22" s="979"/>
      <c r="S22" s="979"/>
      <c r="T22" s="979"/>
      <c r="U22" s="983"/>
      <c r="V22" s="982"/>
      <c r="W22" s="979"/>
      <c r="X22" s="979"/>
      <c r="Y22" s="979"/>
      <c r="Z22" s="979"/>
    </row>
    <row r="23" spans="1:26" s="24" customFormat="1" ht="39.6" customHeight="1" x14ac:dyDescent="0.25">
      <c r="A23" s="798" t="str">
        <f>IF('Data Validation'!BU14="", "", 'Data Validation'!BU14)</f>
        <v/>
      </c>
      <c r="B23" s="979"/>
      <c r="C23" s="979"/>
      <c r="D23" s="983"/>
      <c r="E23" s="983"/>
      <c r="F23" s="984"/>
      <c r="G23" s="982"/>
      <c r="H23" s="979"/>
      <c r="I23" s="979"/>
      <c r="J23" s="979"/>
      <c r="K23" s="983"/>
      <c r="L23" s="982"/>
      <c r="M23" s="979"/>
      <c r="N23" s="979"/>
      <c r="O23" s="979"/>
      <c r="P23" s="983"/>
      <c r="Q23" s="982"/>
      <c r="R23" s="979"/>
      <c r="S23" s="979"/>
      <c r="T23" s="979"/>
      <c r="U23" s="983"/>
      <c r="V23" s="982"/>
      <c r="W23" s="979"/>
      <c r="X23" s="979"/>
      <c r="Y23" s="979"/>
      <c r="Z23" s="979"/>
    </row>
    <row r="24" spans="1:26" s="24" customFormat="1" ht="39.6" customHeight="1" x14ac:dyDescent="0.25">
      <c r="A24" s="798" t="str">
        <f>IF('Data Validation'!BU15="", "", 'Data Validation'!BU15)</f>
        <v/>
      </c>
      <c r="B24" s="979"/>
      <c r="C24" s="979"/>
      <c r="D24" s="983"/>
      <c r="E24" s="983"/>
      <c r="F24" s="984"/>
      <c r="G24" s="982"/>
      <c r="H24" s="979"/>
      <c r="I24" s="979"/>
      <c r="J24" s="979"/>
      <c r="K24" s="983"/>
      <c r="L24" s="982"/>
      <c r="M24" s="979"/>
      <c r="N24" s="979"/>
      <c r="O24" s="979"/>
      <c r="P24" s="983"/>
      <c r="Q24" s="982"/>
      <c r="R24" s="979"/>
      <c r="S24" s="979"/>
      <c r="T24" s="979"/>
      <c r="U24" s="983"/>
      <c r="V24" s="982"/>
      <c r="W24" s="979"/>
      <c r="X24" s="979"/>
      <c r="Y24" s="979"/>
      <c r="Z24" s="979"/>
    </row>
    <row r="25" spans="1:26" s="24" customFormat="1" ht="39.6" customHeight="1" x14ac:dyDescent="0.25">
      <c r="A25" s="798" t="str">
        <f>IF('Data Validation'!BU16="", "", 'Data Validation'!BU16)</f>
        <v/>
      </c>
      <c r="B25" s="979"/>
      <c r="C25" s="979"/>
      <c r="D25" s="983"/>
      <c r="E25" s="983"/>
      <c r="F25" s="984"/>
      <c r="G25" s="982"/>
      <c r="H25" s="979"/>
      <c r="I25" s="979"/>
      <c r="J25" s="979"/>
      <c r="K25" s="983"/>
      <c r="L25" s="982"/>
      <c r="M25" s="979"/>
      <c r="N25" s="979"/>
      <c r="O25" s="979"/>
      <c r="P25" s="983"/>
      <c r="Q25" s="982"/>
      <c r="R25" s="979"/>
      <c r="S25" s="979"/>
      <c r="T25" s="979"/>
      <c r="U25" s="983"/>
      <c r="V25" s="982"/>
      <c r="W25" s="979"/>
      <c r="X25" s="979"/>
      <c r="Y25" s="979"/>
      <c r="Z25" s="979"/>
    </row>
    <row r="26" spans="1:26" s="24" customFormat="1" ht="39.6" customHeight="1" x14ac:dyDescent="0.25">
      <c r="A26" s="798" t="str">
        <f>IF('Data Validation'!BU17="", "", 'Data Validation'!BU17)</f>
        <v/>
      </c>
      <c r="B26" s="979"/>
      <c r="C26" s="979"/>
      <c r="D26" s="983"/>
      <c r="E26" s="983"/>
      <c r="F26" s="984"/>
      <c r="G26" s="982"/>
      <c r="H26" s="979"/>
      <c r="I26" s="979"/>
      <c r="J26" s="979"/>
      <c r="K26" s="983"/>
      <c r="L26" s="982"/>
      <c r="M26" s="979"/>
      <c r="N26" s="979"/>
      <c r="O26" s="979"/>
      <c r="P26" s="983"/>
      <c r="Q26" s="982"/>
      <c r="R26" s="979"/>
      <c r="S26" s="979"/>
      <c r="T26" s="979"/>
      <c r="U26" s="983"/>
      <c r="V26" s="982"/>
      <c r="W26" s="979"/>
      <c r="X26" s="979"/>
      <c r="Y26" s="979"/>
      <c r="Z26" s="979"/>
    </row>
    <row r="27" spans="1:26" s="24" customFormat="1" ht="39.6" customHeight="1" x14ac:dyDescent="0.25">
      <c r="A27" s="798" t="str">
        <f>IF('Data Validation'!BU18="", "", 'Data Validation'!BU18)</f>
        <v/>
      </c>
      <c r="B27" s="979"/>
      <c r="C27" s="979"/>
      <c r="D27" s="983"/>
      <c r="E27" s="983"/>
      <c r="F27" s="984"/>
      <c r="G27" s="982"/>
      <c r="H27" s="979"/>
      <c r="I27" s="979"/>
      <c r="J27" s="979"/>
      <c r="K27" s="983"/>
      <c r="L27" s="982"/>
      <c r="M27" s="979"/>
      <c r="N27" s="979"/>
      <c r="O27" s="979"/>
      <c r="P27" s="983"/>
      <c r="Q27" s="982"/>
      <c r="R27" s="979"/>
      <c r="S27" s="979"/>
      <c r="T27" s="979"/>
      <c r="U27" s="983"/>
      <c r="V27" s="982"/>
      <c r="W27" s="979"/>
      <c r="X27" s="979"/>
      <c r="Y27" s="979"/>
      <c r="Z27" s="979"/>
    </row>
    <row r="28" spans="1:26" s="24" customFormat="1" ht="39.6" customHeight="1" x14ac:dyDescent="0.25">
      <c r="A28" s="798" t="str">
        <f>IF('Data Validation'!BU19="", "", 'Data Validation'!BU19)</f>
        <v/>
      </c>
      <c r="B28" s="979"/>
      <c r="C28" s="979"/>
      <c r="D28" s="983"/>
      <c r="E28" s="983"/>
      <c r="F28" s="984"/>
      <c r="G28" s="982"/>
      <c r="H28" s="979"/>
      <c r="I28" s="979"/>
      <c r="J28" s="979"/>
      <c r="K28" s="983"/>
      <c r="L28" s="982"/>
      <c r="M28" s="979"/>
      <c r="N28" s="979"/>
      <c r="O28" s="979"/>
      <c r="P28" s="983"/>
      <c r="Q28" s="982"/>
      <c r="R28" s="979"/>
      <c r="S28" s="979"/>
      <c r="T28" s="979"/>
      <c r="U28" s="983"/>
      <c r="V28" s="982"/>
      <c r="W28" s="979"/>
      <c r="X28" s="979"/>
      <c r="Y28" s="979"/>
      <c r="Z28" s="979"/>
    </row>
    <row r="29" spans="1:26" s="24" customFormat="1" ht="39.6" customHeight="1" x14ac:dyDescent="0.25">
      <c r="A29" s="798" t="str">
        <f>IF('Data Validation'!BU20="", "", 'Data Validation'!BU20)</f>
        <v/>
      </c>
      <c r="B29" s="979"/>
      <c r="C29" s="979"/>
      <c r="D29" s="983"/>
      <c r="E29" s="983"/>
      <c r="F29" s="984"/>
      <c r="G29" s="982"/>
      <c r="H29" s="979"/>
      <c r="I29" s="979"/>
      <c r="J29" s="979"/>
      <c r="K29" s="983"/>
      <c r="L29" s="982"/>
      <c r="M29" s="979"/>
      <c r="N29" s="979"/>
      <c r="O29" s="979"/>
      <c r="P29" s="983"/>
      <c r="Q29" s="982"/>
      <c r="R29" s="979"/>
      <c r="S29" s="979"/>
      <c r="T29" s="979"/>
      <c r="U29" s="983"/>
      <c r="V29" s="982"/>
      <c r="W29" s="979"/>
      <c r="X29" s="979"/>
      <c r="Y29" s="979"/>
      <c r="Z29" s="979"/>
    </row>
    <row r="30" spans="1:26" s="24" customFormat="1" ht="39.6" customHeight="1" x14ac:dyDescent="0.25">
      <c r="A30" s="798" t="str">
        <f>IF('Data Validation'!BU21="", "", 'Data Validation'!BU21)</f>
        <v/>
      </c>
      <c r="B30" s="979"/>
      <c r="C30" s="979"/>
      <c r="D30" s="983"/>
      <c r="E30" s="983"/>
      <c r="F30" s="984"/>
      <c r="G30" s="982"/>
      <c r="H30" s="979"/>
      <c r="I30" s="979"/>
      <c r="J30" s="979"/>
      <c r="K30" s="983"/>
      <c r="L30" s="982"/>
      <c r="M30" s="979"/>
      <c r="N30" s="979"/>
      <c r="O30" s="979"/>
      <c r="P30" s="983"/>
      <c r="Q30" s="982"/>
      <c r="R30" s="979"/>
      <c r="S30" s="979"/>
      <c r="T30" s="979"/>
      <c r="U30" s="983"/>
      <c r="V30" s="982"/>
      <c r="W30" s="979"/>
      <c r="X30" s="979"/>
      <c r="Y30" s="979"/>
      <c r="Z30" s="979"/>
    </row>
    <row r="31" spans="1:26" s="24" customFormat="1" ht="39.6" customHeight="1" x14ac:dyDescent="0.25">
      <c r="A31" s="798" t="str">
        <f>IF('Data Validation'!BU22="", "", 'Data Validation'!BU22)</f>
        <v/>
      </c>
      <c r="B31" s="979"/>
      <c r="C31" s="979"/>
      <c r="D31" s="983"/>
      <c r="E31" s="983"/>
      <c r="F31" s="984"/>
      <c r="G31" s="982"/>
      <c r="H31" s="979"/>
      <c r="I31" s="979"/>
      <c r="J31" s="979"/>
      <c r="K31" s="983"/>
      <c r="L31" s="982"/>
      <c r="M31" s="979"/>
      <c r="N31" s="979"/>
      <c r="O31" s="979"/>
      <c r="P31" s="983"/>
      <c r="Q31" s="982"/>
      <c r="R31" s="979"/>
      <c r="S31" s="979"/>
      <c r="T31" s="979"/>
      <c r="U31" s="983"/>
      <c r="V31" s="982"/>
      <c r="W31" s="979"/>
      <c r="X31" s="979"/>
      <c r="Y31" s="979"/>
      <c r="Z31" s="979"/>
    </row>
    <row r="32" spans="1:26" s="24" customFormat="1" ht="39.6" customHeight="1" x14ac:dyDescent="0.25">
      <c r="A32" s="798" t="str">
        <f>IF('Data Validation'!BU23="", "", 'Data Validation'!BU23)</f>
        <v/>
      </c>
      <c r="B32" s="979"/>
      <c r="C32" s="979"/>
      <c r="D32" s="983"/>
      <c r="E32" s="983"/>
      <c r="F32" s="984"/>
      <c r="G32" s="982"/>
      <c r="H32" s="979"/>
      <c r="I32" s="979"/>
      <c r="J32" s="979"/>
      <c r="K32" s="983"/>
      <c r="L32" s="982"/>
      <c r="M32" s="979"/>
      <c r="N32" s="979"/>
      <c r="O32" s="979"/>
      <c r="P32" s="983"/>
      <c r="Q32" s="982"/>
      <c r="R32" s="979"/>
      <c r="S32" s="979"/>
      <c r="T32" s="979"/>
      <c r="U32" s="983"/>
      <c r="V32" s="982"/>
      <c r="W32" s="979"/>
      <c r="X32" s="979"/>
      <c r="Y32" s="979"/>
      <c r="Z32" s="979"/>
    </row>
    <row r="33" spans="1:26" s="24" customFormat="1" ht="39.6" customHeight="1" x14ac:dyDescent="0.25">
      <c r="A33" s="798" t="str">
        <f>IF('Data Validation'!BU24="", "", 'Data Validation'!BU24)</f>
        <v/>
      </c>
      <c r="B33" s="979"/>
      <c r="C33" s="979"/>
      <c r="D33" s="983"/>
      <c r="E33" s="983"/>
      <c r="F33" s="984"/>
      <c r="G33" s="982"/>
      <c r="H33" s="979"/>
      <c r="I33" s="979"/>
      <c r="J33" s="979"/>
      <c r="K33" s="983"/>
      <c r="L33" s="982"/>
      <c r="M33" s="979"/>
      <c r="N33" s="979"/>
      <c r="O33" s="979"/>
      <c r="P33" s="983"/>
      <c r="Q33" s="982"/>
      <c r="R33" s="979"/>
      <c r="S33" s="979"/>
      <c r="T33" s="979"/>
      <c r="U33" s="983"/>
      <c r="V33" s="982"/>
      <c r="W33" s="979"/>
      <c r="X33" s="979"/>
      <c r="Y33" s="979"/>
      <c r="Z33" s="979"/>
    </row>
    <row r="34" spans="1:26" s="24" customFormat="1" ht="39.6" customHeight="1" x14ac:dyDescent="0.25">
      <c r="A34" s="798" t="str">
        <f>IF('Data Validation'!BU25="", "", 'Data Validation'!BU25)</f>
        <v/>
      </c>
      <c r="B34" s="979"/>
      <c r="C34" s="979"/>
      <c r="D34" s="983"/>
      <c r="E34" s="983"/>
      <c r="F34" s="984"/>
      <c r="G34" s="982"/>
      <c r="H34" s="979"/>
      <c r="I34" s="979"/>
      <c r="J34" s="979"/>
      <c r="K34" s="983"/>
      <c r="L34" s="982"/>
      <c r="M34" s="979"/>
      <c r="N34" s="979"/>
      <c r="O34" s="979"/>
      <c r="P34" s="983"/>
      <c r="Q34" s="982"/>
      <c r="R34" s="979"/>
      <c r="S34" s="979"/>
      <c r="T34" s="979"/>
      <c r="U34" s="983"/>
      <c r="V34" s="982"/>
      <c r="W34" s="979"/>
      <c r="X34" s="979"/>
      <c r="Y34" s="979"/>
      <c r="Z34" s="979"/>
    </row>
    <row r="35" spans="1:26" s="24" customFormat="1" ht="39.6" customHeight="1" x14ac:dyDescent="0.25">
      <c r="A35" s="798" t="str">
        <f>IF('Data Validation'!BU26="", "", 'Data Validation'!BU26)</f>
        <v/>
      </c>
      <c r="B35" s="979"/>
      <c r="C35" s="979"/>
      <c r="D35" s="983"/>
      <c r="E35" s="983"/>
      <c r="F35" s="984"/>
      <c r="G35" s="982"/>
      <c r="H35" s="979"/>
      <c r="I35" s="979"/>
      <c r="J35" s="979"/>
      <c r="K35" s="983"/>
      <c r="L35" s="982"/>
      <c r="M35" s="979"/>
      <c r="N35" s="979"/>
      <c r="O35" s="979"/>
      <c r="P35" s="983"/>
      <c r="Q35" s="982"/>
      <c r="R35" s="979"/>
      <c r="S35" s="979"/>
      <c r="T35" s="979"/>
      <c r="U35" s="983"/>
      <c r="V35" s="982"/>
      <c r="W35" s="979"/>
      <c r="X35" s="979"/>
      <c r="Y35" s="979"/>
      <c r="Z35" s="979"/>
    </row>
    <row r="36" spans="1:26" s="24" customFormat="1" ht="39.6" customHeight="1" x14ac:dyDescent="0.25">
      <c r="A36" s="798" t="str">
        <f>IF('Data Validation'!BU27="", "", 'Data Validation'!BU27)</f>
        <v/>
      </c>
      <c r="B36" s="979"/>
      <c r="C36" s="979"/>
      <c r="D36" s="983"/>
      <c r="E36" s="983"/>
      <c r="F36" s="984"/>
      <c r="G36" s="982"/>
      <c r="H36" s="979"/>
      <c r="I36" s="979"/>
      <c r="J36" s="979"/>
      <c r="K36" s="983"/>
      <c r="L36" s="982"/>
      <c r="M36" s="979"/>
      <c r="N36" s="979"/>
      <c r="O36" s="979"/>
      <c r="P36" s="983"/>
      <c r="Q36" s="982"/>
      <c r="R36" s="979"/>
      <c r="S36" s="979"/>
      <c r="T36" s="979"/>
      <c r="U36" s="983"/>
      <c r="V36" s="982"/>
      <c r="W36" s="979"/>
      <c r="X36" s="979"/>
      <c r="Y36" s="979"/>
      <c r="Z36" s="979"/>
    </row>
    <row r="37" spans="1:26" s="24" customFormat="1" ht="39.6" customHeight="1" x14ac:dyDescent="0.25">
      <c r="A37" s="798" t="str">
        <f>IF('Data Validation'!BU28="", "", 'Data Validation'!BU28)</f>
        <v/>
      </c>
      <c r="B37" s="979"/>
      <c r="C37" s="979"/>
      <c r="D37" s="983"/>
      <c r="E37" s="983"/>
      <c r="F37" s="984"/>
      <c r="G37" s="982"/>
      <c r="H37" s="979"/>
      <c r="I37" s="979"/>
      <c r="J37" s="979"/>
      <c r="K37" s="983"/>
      <c r="L37" s="982"/>
      <c r="M37" s="979"/>
      <c r="N37" s="979"/>
      <c r="O37" s="979"/>
      <c r="P37" s="983"/>
      <c r="Q37" s="982"/>
      <c r="R37" s="979"/>
      <c r="S37" s="979"/>
      <c r="T37" s="979"/>
      <c r="U37" s="983"/>
      <c r="V37" s="982"/>
      <c r="W37" s="979"/>
      <c r="X37" s="979"/>
      <c r="Y37" s="979"/>
      <c r="Z37" s="979"/>
    </row>
    <row r="38" spans="1:26" s="24" customFormat="1" ht="39.6" customHeight="1" x14ac:dyDescent="0.25">
      <c r="A38" s="798" t="str">
        <f>IF('Data Validation'!BU29="", "", 'Data Validation'!BU29)</f>
        <v/>
      </c>
      <c r="B38" s="979"/>
      <c r="C38" s="979"/>
      <c r="D38" s="983"/>
      <c r="E38" s="983"/>
      <c r="F38" s="984"/>
      <c r="G38" s="982"/>
      <c r="H38" s="979"/>
      <c r="I38" s="979"/>
      <c r="J38" s="979"/>
      <c r="K38" s="983"/>
      <c r="L38" s="982"/>
      <c r="M38" s="979"/>
      <c r="N38" s="979"/>
      <c r="O38" s="979"/>
      <c r="P38" s="983"/>
      <c r="Q38" s="982"/>
      <c r="R38" s="979"/>
      <c r="S38" s="979"/>
      <c r="T38" s="979"/>
      <c r="U38" s="983"/>
      <c r="V38" s="982"/>
      <c r="W38" s="979"/>
      <c r="X38" s="979"/>
      <c r="Y38" s="979"/>
      <c r="Z38" s="979"/>
    </row>
    <row r="39" spans="1:26" ht="15.75" x14ac:dyDescent="0.25">
      <c r="A39" s="798" t="str">
        <f>IF('Data Validation'!BU30="", "", 'Data Validation'!BU30)</f>
        <v/>
      </c>
      <c r="B39" s="979"/>
      <c r="C39" s="979"/>
      <c r="D39" s="983"/>
      <c r="E39" s="983"/>
      <c r="F39" s="984"/>
      <c r="G39" s="982"/>
      <c r="H39" s="979"/>
      <c r="I39" s="979"/>
      <c r="J39" s="979"/>
      <c r="K39" s="983"/>
      <c r="L39" s="982"/>
      <c r="M39" s="979"/>
      <c r="N39" s="979"/>
      <c r="O39" s="979"/>
      <c r="P39" s="983"/>
      <c r="Q39" s="982"/>
      <c r="R39" s="979"/>
      <c r="S39" s="979"/>
      <c r="T39" s="979"/>
      <c r="U39" s="983"/>
      <c r="V39" s="982"/>
      <c r="W39" s="979"/>
      <c r="X39" s="979"/>
      <c r="Y39" s="979"/>
      <c r="Z39" s="979"/>
    </row>
    <row r="40" spans="1:26" ht="15.75" x14ac:dyDescent="0.25">
      <c r="A40" s="798" t="str">
        <f>IF('Data Validation'!BU31="", "", 'Data Validation'!BU31)</f>
        <v/>
      </c>
      <c r="B40" s="979"/>
      <c r="C40" s="979"/>
      <c r="D40" s="983"/>
      <c r="E40" s="983"/>
      <c r="F40" s="984"/>
      <c r="G40" s="982"/>
      <c r="H40" s="979"/>
      <c r="I40" s="979"/>
      <c r="J40" s="979"/>
      <c r="K40" s="983"/>
      <c r="L40" s="982"/>
      <c r="M40" s="979"/>
      <c r="N40" s="979"/>
      <c r="O40" s="979"/>
      <c r="P40" s="983"/>
      <c r="Q40" s="982"/>
      <c r="R40" s="979"/>
      <c r="S40" s="979"/>
      <c r="T40" s="979"/>
      <c r="U40" s="983"/>
      <c r="V40" s="982"/>
      <c r="W40" s="979"/>
      <c r="X40" s="979"/>
      <c r="Y40" s="979"/>
      <c r="Z40" s="979"/>
    </row>
    <row r="41" spans="1:26" ht="15.75" x14ac:dyDescent="0.25">
      <c r="A41" s="798" t="str">
        <f>IF('Data Validation'!BU32="", "", 'Data Validation'!BU32)</f>
        <v/>
      </c>
      <c r="B41" s="979"/>
      <c r="C41" s="979"/>
      <c r="D41" s="983"/>
      <c r="E41" s="983"/>
      <c r="F41" s="984"/>
      <c r="G41" s="982"/>
      <c r="H41" s="979"/>
      <c r="I41" s="979"/>
      <c r="J41" s="979"/>
      <c r="K41" s="983"/>
      <c r="L41" s="982"/>
      <c r="M41" s="979"/>
      <c r="N41" s="979"/>
      <c r="O41" s="979"/>
      <c r="P41" s="983"/>
      <c r="Q41" s="982"/>
      <c r="R41" s="979"/>
      <c r="S41" s="979"/>
      <c r="T41" s="979"/>
      <c r="U41" s="983"/>
      <c r="V41" s="982"/>
      <c r="W41" s="979"/>
      <c r="X41" s="979"/>
      <c r="Y41" s="979"/>
      <c r="Z41" s="979"/>
    </row>
    <row r="42" spans="1:26" ht="15.75" x14ac:dyDescent="0.25">
      <c r="A42" s="798" t="str">
        <f>IF('Data Validation'!BU33="", "", 'Data Validation'!BU33)</f>
        <v/>
      </c>
      <c r="B42" s="979"/>
      <c r="C42" s="979"/>
      <c r="D42" s="983"/>
      <c r="E42" s="983"/>
      <c r="F42" s="984"/>
      <c r="G42" s="982"/>
      <c r="H42" s="979"/>
      <c r="I42" s="979"/>
      <c r="J42" s="979"/>
      <c r="K42" s="983"/>
      <c r="L42" s="982"/>
      <c r="M42" s="979"/>
      <c r="N42" s="979"/>
      <c r="O42" s="979"/>
      <c r="P42" s="983"/>
      <c r="Q42" s="982"/>
      <c r="R42" s="979"/>
      <c r="S42" s="979"/>
      <c r="T42" s="979"/>
      <c r="U42" s="983"/>
      <c r="V42" s="982"/>
      <c r="W42" s="979"/>
      <c r="X42" s="979"/>
      <c r="Y42" s="979"/>
      <c r="Z42" s="979"/>
    </row>
    <row r="43" spans="1:26" ht="15.75" x14ac:dyDescent="0.25">
      <c r="A43" s="798" t="str">
        <f>IF('Data Validation'!BU34="", "", 'Data Validation'!BU34)</f>
        <v/>
      </c>
      <c r="B43" s="979"/>
      <c r="C43" s="979"/>
      <c r="D43" s="983"/>
      <c r="E43" s="983"/>
      <c r="F43" s="984"/>
      <c r="G43" s="982"/>
      <c r="H43" s="979"/>
      <c r="I43" s="979"/>
      <c r="J43" s="979"/>
      <c r="K43" s="983"/>
      <c r="L43" s="982"/>
      <c r="M43" s="979"/>
      <c r="N43" s="979"/>
      <c r="O43" s="979"/>
      <c r="P43" s="983"/>
      <c r="Q43" s="982"/>
      <c r="R43" s="979"/>
      <c r="S43" s="979"/>
      <c r="T43" s="979"/>
      <c r="U43" s="983"/>
      <c r="V43" s="982"/>
      <c r="W43" s="979"/>
      <c r="X43" s="979"/>
      <c r="Y43" s="979"/>
      <c r="Z43" s="979"/>
    </row>
    <row r="44" spans="1:26" ht="15.75" x14ac:dyDescent="0.25">
      <c r="A44" s="798" t="str">
        <f>IF('Data Validation'!BU35="", "", 'Data Validation'!BU35)</f>
        <v/>
      </c>
      <c r="B44" s="979"/>
      <c r="C44" s="979"/>
      <c r="D44" s="983"/>
      <c r="E44" s="983"/>
      <c r="F44" s="984"/>
      <c r="G44" s="982"/>
      <c r="H44" s="979"/>
      <c r="I44" s="979"/>
      <c r="J44" s="979"/>
      <c r="K44" s="983"/>
      <c r="L44" s="982"/>
      <c r="M44" s="979"/>
      <c r="N44" s="979"/>
      <c r="O44" s="979"/>
      <c r="P44" s="983"/>
      <c r="Q44" s="982"/>
      <c r="R44" s="979"/>
      <c r="S44" s="979"/>
      <c r="T44" s="979"/>
      <c r="U44" s="983"/>
      <c r="V44" s="982"/>
      <c r="W44" s="979"/>
      <c r="X44" s="979"/>
      <c r="Y44" s="979"/>
      <c r="Z44" s="979"/>
    </row>
    <row r="45" spans="1:26" ht="15.75" x14ac:dyDescent="0.25">
      <c r="A45" s="798" t="str">
        <f>IF('Data Validation'!BU36="", "", 'Data Validation'!BU36)</f>
        <v/>
      </c>
      <c r="B45" s="979"/>
      <c r="C45" s="979"/>
      <c r="D45" s="983"/>
      <c r="E45" s="983"/>
      <c r="F45" s="984"/>
      <c r="G45" s="982"/>
      <c r="H45" s="979"/>
      <c r="I45" s="979"/>
      <c r="J45" s="979"/>
      <c r="K45" s="983"/>
      <c r="L45" s="982"/>
      <c r="M45" s="979"/>
      <c r="N45" s="979"/>
      <c r="O45" s="979"/>
      <c r="P45" s="983"/>
      <c r="Q45" s="982"/>
      <c r="R45" s="979"/>
      <c r="S45" s="979"/>
      <c r="T45" s="979"/>
      <c r="U45" s="983"/>
      <c r="V45" s="982"/>
      <c r="W45" s="979"/>
      <c r="X45" s="979"/>
      <c r="Y45" s="979"/>
      <c r="Z45" s="979"/>
    </row>
    <row r="46" spans="1:26" ht="15.75" x14ac:dyDescent="0.25">
      <c r="A46" s="798" t="str">
        <f>IF('Data Validation'!BU37="", "", 'Data Validation'!BU37)</f>
        <v/>
      </c>
      <c r="B46" s="979"/>
      <c r="C46" s="979"/>
      <c r="D46" s="983"/>
      <c r="E46" s="983"/>
      <c r="F46" s="984"/>
      <c r="G46" s="982"/>
      <c r="H46" s="979"/>
      <c r="I46" s="979"/>
      <c r="J46" s="979"/>
      <c r="K46" s="983"/>
      <c r="L46" s="982"/>
      <c r="M46" s="979"/>
      <c r="N46" s="979"/>
      <c r="O46" s="979"/>
      <c r="P46" s="983"/>
      <c r="Q46" s="982"/>
      <c r="R46" s="979"/>
      <c r="S46" s="979"/>
      <c r="T46" s="979"/>
      <c r="U46" s="983"/>
      <c r="V46" s="982"/>
      <c r="W46" s="979"/>
      <c r="X46" s="979"/>
      <c r="Y46" s="979"/>
      <c r="Z46" s="979"/>
    </row>
    <row r="47" spans="1:26" ht="15.75" x14ac:dyDescent="0.25">
      <c r="A47" s="798" t="str">
        <f>IF('Data Validation'!BU38="", "", 'Data Validation'!BU38)</f>
        <v/>
      </c>
      <c r="B47" s="979"/>
      <c r="C47" s="979"/>
      <c r="D47" s="983"/>
      <c r="E47" s="983"/>
      <c r="F47" s="984"/>
      <c r="G47" s="982"/>
      <c r="H47" s="979"/>
      <c r="I47" s="979"/>
      <c r="J47" s="979"/>
      <c r="K47" s="983"/>
      <c r="L47" s="982"/>
      <c r="M47" s="979"/>
      <c r="N47" s="979"/>
      <c r="O47" s="979"/>
      <c r="P47" s="983"/>
      <c r="Q47" s="982"/>
      <c r="R47" s="979"/>
      <c r="S47" s="979"/>
      <c r="T47" s="979"/>
      <c r="U47" s="983"/>
      <c r="V47" s="982"/>
      <c r="W47" s="979"/>
      <c r="X47" s="979"/>
      <c r="Y47" s="979"/>
      <c r="Z47" s="979"/>
    </row>
    <row r="48" spans="1:26" ht="15.75" x14ac:dyDescent="0.25">
      <c r="A48" s="798" t="str">
        <f>IF('Data Validation'!BU39="", "", 'Data Validation'!BU39)</f>
        <v/>
      </c>
      <c r="B48" s="979"/>
      <c r="C48" s="979"/>
      <c r="D48" s="983"/>
      <c r="E48" s="983"/>
      <c r="F48" s="984"/>
      <c r="G48" s="982"/>
      <c r="H48" s="979"/>
      <c r="I48" s="979"/>
      <c r="J48" s="979"/>
      <c r="K48" s="983"/>
      <c r="L48" s="982"/>
      <c r="M48" s="979"/>
      <c r="N48" s="979"/>
      <c r="O48" s="979"/>
      <c r="P48" s="983"/>
      <c r="Q48" s="982"/>
      <c r="R48" s="979"/>
      <c r="S48" s="979"/>
      <c r="T48" s="979"/>
      <c r="U48" s="983"/>
      <c r="V48" s="982"/>
      <c r="W48" s="979"/>
      <c r="X48" s="979"/>
      <c r="Y48" s="979"/>
      <c r="Z48" s="979"/>
    </row>
    <row r="49" spans="1:26" ht="15.75" x14ac:dyDescent="0.25">
      <c r="A49" s="798" t="str">
        <f>IF('Data Validation'!BU40="", "", 'Data Validation'!BU40)</f>
        <v/>
      </c>
      <c r="B49" s="979"/>
      <c r="C49" s="979"/>
      <c r="D49" s="983"/>
      <c r="E49" s="983"/>
      <c r="F49" s="984"/>
      <c r="G49" s="982"/>
      <c r="H49" s="979"/>
      <c r="I49" s="979"/>
      <c r="J49" s="979"/>
      <c r="K49" s="983"/>
      <c r="L49" s="982"/>
      <c r="M49" s="979"/>
      <c r="N49" s="979"/>
      <c r="O49" s="979"/>
      <c r="P49" s="983"/>
      <c r="Q49" s="982"/>
      <c r="R49" s="979"/>
      <c r="S49" s="979"/>
      <c r="T49" s="979"/>
      <c r="U49" s="983"/>
      <c r="V49" s="982"/>
      <c r="W49" s="979"/>
      <c r="X49" s="979"/>
      <c r="Y49" s="979"/>
      <c r="Z49" s="979"/>
    </row>
    <row r="50" spans="1:26" ht="15.75" x14ac:dyDescent="0.25">
      <c r="A50" s="798" t="str">
        <f>IF('Data Validation'!BU41="", "", 'Data Validation'!BU41)</f>
        <v/>
      </c>
      <c r="B50" s="979"/>
      <c r="C50" s="979"/>
      <c r="D50" s="983"/>
      <c r="E50" s="983"/>
      <c r="F50" s="984"/>
      <c r="G50" s="982"/>
      <c r="H50" s="979"/>
      <c r="I50" s="979"/>
      <c r="J50" s="979"/>
      <c r="K50" s="983"/>
      <c r="L50" s="982"/>
      <c r="M50" s="979"/>
      <c r="N50" s="979"/>
      <c r="O50" s="979"/>
      <c r="P50" s="983"/>
      <c r="Q50" s="982"/>
      <c r="R50" s="979"/>
      <c r="S50" s="979"/>
      <c r="T50" s="979"/>
      <c r="U50" s="983"/>
      <c r="V50" s="982"/>
      <c r="W50" s="979"/>
      <c r="X50" s="979"/>
      <c r="Y50" s="979"/>
      <c r="Z50" s="979"/>
    </row>
    <row r="51" spans="1:26" ht="15.75" x14ac:dyDescent="0.25">
      <c r="A51" s="811" t="str">
        <f>IF('Data Validation'!BU42="", "", 'Data Validation'!BU42)</f>
        <v/>
      </c>
      <c r="B51" s="812"/>
      <c r="C51" s="812"/>
      <c r="D51" s="815"/>
      <c r="E51" s="813"/>
      <c r="F51" s="814"/>
      <c r="G51" s="812"/>
      <c r="H51" s="812"/>
      <c r="I51" s="812"/>
      <c r="J51" s="815"/>
      <c r="K51" s="814"/>
      <c r="L51" s="812"/>
      <c r="M51" s="812"/>
      <c r="N51" s="812"/>
      <c r="O51" s="815"/>
      <c r="P51" s="814"/>
      <c r="Q51" s="812"/>
      <c r="R51" s="812"/>
      <c r="S51" s="812"/>
      <c r="T51" s="815"/>
      <c r="U51" s="814"/>
      <c r="V51" s="812"/>
      <c r="W51" s="812"/>
      <c r="X51" s="812"/>
      <c r="Y51" s="812"/>
    </row>
    <row r="52" spans="1:26" ht="15.75" x14ac:dyDescent="0.25">
      <c r="A52" s="811" t="str">
        <f>IF('Data Validation'!BU43="", "", 'Data Validation'!BU43)</f>
        <v/>
      </c>
      <c r="B52" s="812"/>
      <c r="C52" s="812"/>
      <c r="D52" s="815"/>
      <c r="E52" s="813"/>
      <c r="F52" s="814"/>
      <c r="G52" s="812"/>
      <c r="H52" s="812"/>
      <c r="I52" s="812"/>
      <c r="J52" s="815"/>
      <c r="K52" s="814"/>
      <c r="L52" s="812"/>
      <c r="M52" s="812"/>
      <c r="N52" s="812"/>
      <c r="O52" s="815"/>
      <c r="P52" s="814"/>
      <c r="Q52" s="812"/>
      <c r="R52" s="812"/>
      <c r="S52" s="812"/>
      <c r="T52" s="815"/>
      <c r="U52" s="814"/>
      <c r="V52" s="812"/>
      <c r="W52" s="812"/>
      <c r="X52" s="812"/>
      <c r="Y52" s="812"/>
    </row>
    <row r="53" spans="1:26" ht="15.75" x14ac:dyDescent="0.25">
      <c r="A53" s="811" t="str">
        <f>IF('Data Validation'!BU44="", "", 'Data Validation'!BU44)</f>
        <v/>
      </c>
      <c r="B53" s="812"/>
      <c r="C53" s="812"/>
      <c r="D53" s="815"/>
      <c r="E53" s="813"/>
      <c r="F53" s="814"/>
      <c r="G53" s="812"/>
      <c r="H53" s="812"/>
      <c r="I53" s="812"/>
      <c r="J53" s="815"/>
      <c r="K53" s="814"/>
      <c r="L53" s="812"/>
      <c r="M53" s="812"/>
      <c r="N53" s="812"/>
      <c r="O53" s="815"/>
      <c r="P53" s="814"/>
      <c r="Q53" s="812"/>
      <c r="R53" s="812"/>
      <c r="S53" s="812"/>
      <c r="T53" s="815"/>
      <c r="U53" s="814"/>
      <c r="V53" s="812"/>
      <c r="W53" s="812"/>
      <c r="X53" s="812"/>
      <c r="Y53" s="812"/>
    </row>
    <row r="54" spans="1:26" ht="15.75" x14ac:dyDescent="0.25">
      <c r="A54" s="811" t="str">
        <f>IF('Data Validation'!BU45="", "", 'Data Validation'!BU45)</f>
        <v/>
      </c>
      <c r="B54" s="812"/>
      <c r="C54" s="812"/>
      <c r="D54" s="815"/>
      <c r="E54" s="813"/>
      <c r="F54" s="814"/>
      <c r="G54" s="812"/>
      <c r="H54" s="812"/>
      <c r="I54" s="812"/>
      <c r="J54" s="815"/>
      <c r="K54" s="814"/>
      <c r="L54" s="812"/>
      <c r="M54" s="812"/>
      <c r="N54" s="812"/>
      <c r="O54" s="815"/>
      <c r="P54" s="814"/>
      <c r="Q54" s="812"/>
      <c r="R54" s="812"/>
      <c r="S54" s="812"/>
      <c r="T54" s="815"/>
      <c r="U54" s="814"/>
      <c r="V54" s="812"/>
      <c r="W54" s="812"/>
      <c r="X54" s="812"/>
      <c r="Y54" s="812"/>
    </row>
    <row r="55" spans="1:26" ht="15.75" x14ac:dyDescent="0.25">
      <c r="A55" s="811" t="str">
        <f>IF('Data Validation'!BU46="", "", 'Data Validation'!BU46)</f>
        <v/>
      </c>
      <c r="B55" s="812"/>
      <c r="C55" s="812"/>
      <c r="D55" s="815"/>
      <c r="E55" s="813"/>
      <c r="F55" s="814"/>
      <c r="G55" s="812"/>
      <c r="H55" s="812"/>
      <c r="I55" s="812"/>
      <c r="J55" s="815"/>
      <c r="K55" s="814"/>
      <c r="L55" s="812"/>
      <c r="M55" s="812"/>
      <c r="N55" s="812"/>
      <c r="O55" s="815"/>
      <c r="P55" s="814"/>
      <c r="Q55" s="812"/>
      <c r="R55" s="812"/>
      <c r="S55" s="812"/>
      <c r="T55" s="815"/>
      <c r="U55" s="814"/>
      <c r="V55" s="812"/>
      <c r="W55" s="812"/>
      <c r="X55" s="812"/>
      <c r="Y55" s="812"/>
    </row>
    <row r="56" spans="1:26" ht="15.75" x14ac:dyDescent="0.25">
      <c r="A56" s="811" t="str">
        <f>IF('Data Validation'!BU47="", "", 'Data Validation'!BU47)</f>
        <v/>
      </c>
      <c r="B56" s="812"/>
      <c r="C56" s="812"/>
      <c r="D56" s="815"/>
      <c r="E56" s="813"/>
      <c r="F56" s="814"/>
      <c r="G56" s="812"/>
      <c r="H56" s="812"/>
      <c r="I56" s="812"/>
      <c r="J56" s="815"/>
      <c r="K56" s="814"/>
      <c r="L56" s="812"/>
      <c r="M56" s="812"/>
      <c r="N56" s="812"/>
      <c r="O56" s="815"/>
      <c r="P56" s="814"/>
      <c r="Q56" s="812"/>
      <c r="R56" s="812"/>
      <c r="S56" s="812"/>
      <c r="T56" s="815"/>
      <c r="U56" s="814"/>
      <c r="V56" s="812"/>
      <c r="W56" s="812"/>
      <c r="X56" s="812"/>
      <c r="Y56" s="812"/>
    </row>
    <row r="57" spans="1:26" ht="15.75" x14ac:dyDescent="0.25">
      <c r="A57" s="811" t="str">
        <f>IF('Data Validation'!BU48="", "", 'Data Validation'!BU48)</f>
        <v/>
      </c>
      <c r="B57" s="812"/>
      <c r="C57" s="812"/>
      <c r="D57" s="815"/>
      <c r="E57" s="813"/>
      <c r="F57" s="814"/>
      <c r="G57" s="812"/>
      <c r="H57" s="812"/>
      <c r="I57" s="812"/>
      <c r="J57" s="815"/>
      <c r="K57" s="814"/>
      <c r="L57" s="812"/>
      <c r="M57" s="812"/>
      <c r="N57" s="812"/>
      <c r="O57" s="815"/>
      <c r="P57" s="814"/>
      <c r="Q57" s="812"/>
      <c r="R57" s="812"/>
      <c r="S57" s="812"/>
      <c r="T57" s="815"/>
      <c r="U57" s="814"/>
      <c r="V57" s="812"/>
      <c r="W57" s="812"/>
      <c r="X57" s="812"/>
      <c r="Y57" s="812"/>
    </row>
    <row r="58" spans="1:26" ht="15.75" x14ac:dyDescent="0.25">
      <c r="A58" s="811" t="str">
        <f>IF('Data Validation'!BU49="", "", 'Data Validation'!BU49)</f>
        <v/>
      </c>
      <c r="B58" s="812"/>
      <c r="C58" s="812"/>
      <c r="D58" s="815"/>
      <c r="E58" s="813"/>
      <c r="F58" s="814"/>
      <c r="G58" s="812"/>
      <c r="H58" s="812"/>
      <c r="I58" s="812"/>
      <c r="J58" s="815"/>
      <c r="K58" s="814"/>
      <c r="L58" s="812"/>
      <c r="M58" s="812"/>
      <c r="N58" s="812"/>
      <c r="O58" s="815"/>
      <c r="P58" s="814"/>
      <c r="Q58" s="812"/>
      <c r="R58" s="812"/>
      <c r="S58" s="812"/>
      <c r="T58" s="815"/>
      <c r="U58" s="814"/>
      <c r="V58" s="812"/>
      <c r="W58" s="812"/>
      <c r="X58" s="812"/>
      <c r="Y58" s="812"/>
    </row>
    <row r="59" spans="1:26" ht="15.75" x14ac:dyDescent="0.25">
      <c r="A59" s="811" t="str">
        <f>IF('Data Validation'!BU50="", "", 'Data Validation'!BU50)</f>
        <v/>
      </c>
      <c r="B59" s="812"/>
      <c r="C59" s="812"/>
      <c r="D59" s="815"/>
      <c r="E59" s="813"/>
      <c r="F59" s="814"/>
      <c r="G59" s="812"/>
      <c r="H59" s="812"/>
      <c r="I59" s="812"/>
      <c r="J59" s="815"/>
      <c r="K59" s="814"/>
      <c r="L59" s="812"/>
      <c r="M59" s="812"/>
      <c r="N59" s="812"/>
      <c r="O59" s="815"/>
      <c r="P59" s="814"/>
      <c r="Q59" s="812"/>
      <c r="R59" s="812"/>
      <c r="S59" s="812"/>
      <c r="T59" s="815"/>
      <c r="U59" s="814"/>
      <c r="V59" s="812"/>
      <c r="W59" s="812"/>
      <c r="X59" s="812"/>
      <c r="Y59" s="812"/>
    </row>
    <row r="60" spans="1:26" ht="15.75" x14ac:dyDescent="0.25">
      <c r="A60" s="811" t="str">
        <f>IF('Data Validation'!BU51="", "", 'Data Validation'!BU51)</f>
        <v/>
      </c>
      <c r="B60" s="812"/>
      <c r="C60" s="812"/>
      <c r="D60" s="815"/>
      <c r="E60" s="813"/>
      <c r="F60" s="814"/>
      <c r="G60" s="812"/>
      <c r="H60" s="812"/>
      <c r="I60" s="812"/>
      <c r="J60" s="815"/>
      <c r="K60" s="814"/>
      <c r="L60" s="812"/>
      <c r="M60" s="812"/>
      <c r="N60" s="812"/>
      <c r="O60" s="815"/>
      <c r="P60" s="814"/>
      <c r="Q60" s="812"/>
      <c r="R60" s="812"/>
      <c r="S60" s="812"/>
      <c r="T60" s="815"/>
      <c r="U60" s="814"/>
      <c r="V60" s="812"/>
      <c r="W60" s="812"/>
      <c r="X60" s="812"/>
      <c r="Y60" s="812"/>
    </row>
    <row r="61" spans="1:26" ht="15.75" x14ac:dyDescent="0.25">
      <c r="A61" s="811" t="str">
        <f>IF('Data Validation'!BU52="", "", 'Data Validation'!BU52)</f>
        <v/>
      </c>
      <c r="B61" s="812"/>
      <c r="C61" s="812"/>
      <c r="D61" s="815"/>
      <c r="E61" s="813"/>
      <c r="F61" s="814"/>
      <c r="G61" s="812"/>
      <c r="H61" s="812"/>
      <c r="I61" s="812"/>
      <c r="J61" s="815"/>
      <c r="K61" s="814"/>
      <c r="L61" s="812"/>
      <c r="M61" s="812"/>
      <c r="N61" s="812"/>
      <c r="O61" s="815"/>
      <c r="P61" s="814"/>
      <c r="Q61" s="812"/>
      <c r="R61" s="812"/>
      <c r="S61" s="812"/>
      <c r="T61" s="815"/>
      <c r="U61" s="814"/>
      <c r="V61" s="812"/>
      <c r="W61" s="812"/>
      <c r="X61" s="812"/>
      <c r="Y61" s="812"/>
    </row>
    <row r="62" spans="1:26" ht="15.75" x14ac:dyDescent="0.25">
      <c r="A62" s="811" t="str">
        <f>IF('Data Validation'!BU53="", "", 'Data Validation'!BU53)</f>
        <v/>
      </c>
      <c r="B62" s="812"/>
      <c r="C62" s="812"/>
      <c r="D62" s="815"/>
      <c r="E62" s="813"/>
      <c r="F62" s="814"/>
      <c r="G62" s="812"/>
      <c r="H62" s="812"/>
      <c r="I62" s="812"/>
      <c r="J62" s="815"/>
      <c r="K62" s="814"/>
      <c r="L62" s="812"/>
      <c r="M62" s="812"/>
      <c r="N62" s="812"/>
      <c r="O62" s="815"/>
      <c r="P62" s="814"/>
      <c r="Q62" s="812"/>
      <c r="R62" s="812"/>
      <c r="S62" s="812"/>
      <c r="T62" s="815"/>
      <c r="U62" s="814"/>
      <c r="V62" s="812"/>
      <c r="W62" s="812"/>
      <c r="X62" s="812"/>
      <c r="Y62" s="812"/>
    </row>
    <row r="63" spans="1:26" ht="15.75" x14ac:dyDescent="0.25">
      <c r="A63" s="811" t="str">
        <f>IF('Data Validation'!BU54="", "", 'Data Validation'!BU54)</f>
        <v/>
      </c>
      <c r="B63" s="812"/>
      <c r="C63" s="812"/>
      <c r="D63" s="815"/>
      <c r="E63" s="813"/>
      <c r="F63" s="814"/>
      <c r="G63" s="812"/>
      <c r="H63" s="812"/>
      <c r="I63" s="812"/>
      <c r="J63" s="815"/>
      <c r="K63" s="814"/>
      <c r="L63" s="812"/>
      <c r="M63" s="812"/>
      <c r="N63" s="812"/>
      <c r="O63" s="815"/>
      <c r="P63" s="814"/>
      <c r="Q63" s="812"/>
      <c r="R63" s="812"/>
      <c r="S63" s="812"/>
      <c r="T63" s="815"/>
      <c r="U63" s="814"/>
      <c r="V63" s="812"/>
      <c r="W63" s="812"/>
      <c r="X63" s="812"/>
      <c r="Y63" s="812"/>
    </row>
    <row r="64" spans="1:26" ht="15.75" x14ac:dyDescent="0.25">
      <c r="A64" s="811" t="str">
        <f>IF('Data Validation'!BU55="", "", 'Data Validation'!BU55)</f>
        <v/>
      </c>
      <c r="B64" s="812"/>
      <c r="C64" s="812"/>
      <c r="D64" s="815"/>
      <c r="E64" s="813"/>
      <c r="F64" s="814"/>
      <c r="G64" s="812"/>
      <c r="H64" s="812"/>
      <c r="I64" s="812"/>
      <c r="J64" s="815"/>
      <c r="K64" s="814"/>
      <c r="L64" s="812"/>
      <c r="M64" s="812"/>
      <c r="N64" s="812"/>
      <c r="O64" s="815"/>
      <c r="P64" s="814"/>
      <c r="Q64" s="812"/>
      <c r="R64" s="812"/>
      <c r="S64" s="812"/>
      <c r="T64" s="815"/>
      <c r="U64" s="814"/>
      <c r="V64" s="812"/>
      <c r="W64" s="812"/>
      <c r="X64" s="812"/>
      <c r="Y64" s="812"/>
    </row>
    <row r="65" spans="1:25" ht="15.75" x14ac:dyDescent="0.25">
      <c r="A65" s="811" t="str">
        <f>IF('Data Validation'!BU56="", "", 'Data Validation'!BU56)</f>
        <v/>
      </c>
      <c r="B65" s="812"/>
      <c r="C65" s="812"/>
      <c r="D65" s="815"/>
      <c r="E65" s="813"/>
      <c r="F65" s="814"/>
      <c r="G65" s="812"/>
      <c r="H65" s="812"/>
      <c r="I65" s="812"/>
      <c r="J65" s="815"/>
      <c r="K65" s="814"/>
      <c r="L65" s="812"/>
      <c r="M65" s="812"/>
      <c r="N65" s="812"/>
      <c r="O65" s="815"/>
      <c r="P65" s="814"/>
      <c r="Q65" s="812"/>
      <c r="R65" s="812"/>
      <c r="S65" s="812"/>
      <c r="T65" s="815"/>
      <c r="U65" s="814"/>
      <c r="V65" s="812"/>
      <c r="W65" s="812"/>
      <c r="X65" s="812"/>
      <c r="Y65" s="812"/>
    </row>
    <row r="66" spans="1:25" ht="15.75" x14ac:dyDescent="0.25">
      <c r="A66" s="811" t="str">
        <f>IF('Data Validation'!BU57="", "", 'Data Validation'!BU57)</f>
        <v/>
      </c>
      <c r="B66" s="812"/>
      <c r="C66" s="812"/>
      <c r="D66" s="815"/>
      <c r="E66" s="813"/>
      <c r="F66" s="814"/>
      <c r="G66" s="812"/>
      <c r="H66" s="812"/>
      <c r="I66" s="812"/>
      <c r="J66" s="815"/>
      <c r="K66" s="814"/>
      <c r="L66" s="812"/>
      <c r="M66" s="812"/>
      <c r="N66" s="812"/>
      <c r="O66" s="815"/>
      <c r="P66" s="814"/>
      <c r="Q66" s="812"/>
      <c r="R66" s="812"/>
      <c r="S66" s="812"/>
      <c r="T66" s="815"/>
      <c r="U66" s="814"/>
      <c r="V66" s="812"/>
      <c r="W66" s="812"/>
      <c r="X66" s="812"/>
      <c r="Y66" s="812"/>
    </row>
    <row r="67" spans="1:25" ht="15.75" x14ac:dyDescent="0.25">
      <c r="A67" s="811" t="str">
        <f>IF('Data Validation'!BU58="", "", 'Data Validation'!BU58)</f>
        <v/>
      </c>
      <c r="B67" s="812"/>
      <c r="C67" s="812"/>
      <c r="D67" s="815"/>
      <c r="E67" s="813"/>
      <c r="F67" s="814"/>
      <c r="G67" s="812"/>
      <c r="H67" s="812"/>
      <c r="I67" s="812"/>
      <c r="J67" s="815"/>
      <c r="K67" s="814"/>
      <c r="L67" s="812"/>
      <c r="M67" s="812"/>
      <c r="N67" s="812"/>
      <c r="O67" s="815"/>
      <c r="P67" s="814"/>
      <c r="Q67" s="812"/>
      <c r="R67" s="812"/>
      <c r="S67" s="812"/>
      <c r="T67" s="815"/>
      <c r="U67" s="814"/>
      <c r="V67" s="812"/>
      <c r="W67" s="812"/>
      <c r="X67" s="812"/>
      <c r="Y67" s="812"/>
    </row>
    <row r="68" spans="1:25" ht="15.75" x14ac:dyDescent="0.25">
      <c r="A68" s="811" t="str">
        <f>IF('Data Validation'!BU59="", "", 'Data Validation'!BU59)</f>
        <v/>
      </c>
      <c r="B68" s="812"/>
      <c r="C68" s="812"/>
      <c r="D68" s="815"/>
      <c r="E68" s="813"/>
      <c r="F68" s="814"/>
      <c r="G68" s="812"/>
      <c r="H68" s="812"/>
      <c r="I68" s="812"/>
      <c r="J68" s="815"/>
      <c r="K68" s="814"/>
      <c r="L68" s="812"/>
      <c r="M68" s="812"/>
      <c r="N68" s="812"/>
      <c r="O68" s="815"/>
      <c r="P68" s="814"/>
      <c r="Q68" s="812"/>
      <c r="R68" s="812"/>
      <c r="S68" s="812"/>
      <c r="T68" s="815"/>
      <c r="U68" s="814"/>
      <c r="V68" s="812"/>
      <c r="W68" s="812"/>
      <c r="X68" s="812"/>
      <c r="Y68" s="812"/>
    </row>
    <row r="69" spans="1:25" ht="15.75" x14ac:dyDescent="0.25">
      <c r="A69" s="811" t="str">
        <f>IF('Data Validation'!BU60="", "", 'Data Validation'!BU60)</f>
        <v/>
      </c>
      <c r="B69" s="812"/>
      <c r="C69" s="812"/>
      <c r="D69" s="815"/>
      <c r="E69" s="813"/>
      <c r="F69" s="814"/>
      <c r="G69" s="812"/>
      <c r="H69" s="812"/>
      <c r="I69" s="812"/>
      <c r="J69" s="815"/>
      <c r="K69" s="814"/>
      <c r="L69" s="812"/>
      <c r="M69" s="812"/>
      <c r="N69" s="812"/>
      <c r="O69" s="815"/>
      <c r="P69" s="814"/>
      <c r="Q69" s="812"/>
      <c r="R69" s="812"/>
      <c r="S69" s="812"/>
      <c r="T69" s="815"/>
      <c r="U69" s="814"/>
      <c r="V69" s="812"/>
      <c r="W69" s="812"/>
      <c r="X69" s="812"/>
      <c r="Y69" s="812"/>
    </row>
    <row r="70" spans="1:25" ht="15.75" x14ac:dyDescent="0.25">
      <c r="A70" s="811" t="str">
        <f>IF('Data Validation'!BU61="", "", 'Data Validation'!BU61)</f>
        <v/>
      </c>
      <c r="B70" s="812"/>
      <c r="C70" s="812"/>
      <c r="D70" s="815"/>
      <c r="E70" s="813"/>
      <c r="F70" s="814"/>
      <c r="G70" s="812"/>
      <c r="H70" s="812"/>
      <c r="I70" s="812"/>
      <c r="J70" s="815"/>
      <c r="K70" s="814"/>
      <c r="L70" s="812"/>
      <c r="M70" s="812"/>
      <c r="N70" s="812"/>
      <c r="O70" s="815"/>
      <c r="P70" s="814"/>
      <c r="Q70" s="812"/>
      <c r="R70" s="812"/>
      <c r="S70" s="812"/>
      <c r="T70" s="815"/>
      <c r="U70" s="814"/>
      <c r="V70" s="812"/>
      <c r="W70" s="812"/>
      <c r="X70" s="812"/>
      <c r="Y70" s="812"/>
    </row>
    <row r="71" spans="1:25" ht="15.75" x14ac:dyDescent="0.25">
      <c r="A71" s="811" t="str">
        <f>IF('Data Validation'!BU62="", "", 'Data Validation'!BU62)</f>
        <v/>
      </c>
      <c r="B71" s="812"/>
      <c r="C71" s="812"/>
      <c r="D71" s="815"/>
      <c r="E71" s="813"/>
      <c r="F71" s="814"/>
      <c r="G71" s="812"/>
      <c r="H71" s="812"/>
      <c r="I71" s="812"/>
      <c r="J71" s="815"/>
      <c r="K71" s="814"/>
      <c r="L71" s="812"/>
      <c r="M71" s="812"/>
      <c r="N71" s="812"/>
      <c r="O71" s="815"/>
      <c r="P71" s="814"/>
      <c r="Q71" s="812"/>
      <c r="R71" s="812"/>
      <c r="S71" s="812"/>
      <c r="T71" s="815"/>
      <c r="U71" s="814"/>
      <c r="V71" s="812"/>
      <c r="W71" s="812"/>
      <c r="X71" s="812"/>
      <c r="Y71" s="812"/>
    </row>
    <row r="72" spans="1:25" ht="15.75" x14ac:dyDescent="0.25">
      <c r="A72" s="811" t="str">
        <f>IF('Data Validation'!BU63="", "", 'Data Validation'!BU63)</f>
        <v/>
      </c>
      <c r="B72" s="812"/>
      <c r="C72" s="812"/>
      <c r="D72" s="815"/>
      <c r="E72" s="813"/>
      <c r="F72" s="814"/>
      <c r="G72" s="812"/>
      <c r="H72" s="812"/>
      <c r="I72" s="812"/>
      <c r="J72" s="815"/>
      <c r="K72" s="814"/>
      <c r="L72" s="812"/>
      <c r="M72" s="812"/>
      <c r="N72" s="812"/>
      <c r="O72" s="815"/>
      <c r="P72" s="814"/>
      <c r="Q72" s="812"/>
      <c r="R72" s="812"/>
      <c r="S72" s="812"/>
      <c r="T72" s="815"/>
      <c r="U72" s="814"/>
      <c r="V72" s="812"/>
      <c r="W72" s="812"/>
      <c r="X72" s="812"/>
      <c r="Y72" s="812"/>
    </row>
    <row r="73" spans="1:25" ht="15.75" x14ac:dyDescent="0.25">
      <c r="A73" s="811" t="str">
        <f>IF('Data Validation'!BU64="", "", 'Data Validation'!BU64)</f>
        <v/>
      </c>
      <c r="B73" s="812"/>
      <c r="C73" s="812"/>
      <c r="D73" s="815"/>
      <c r="E73" s="813"/>
      <c r="F73" s="814"/>
      <c r="G73" s="812"/>
      <c r="H73" s="812"/>
      <c r="I73" s="812"/>
      <c r="J73" s="815"/>
      <c r="K73" s="814"/>
      <c r="L73" s="812"/>
      <c r="M73" s="812"/>
      <c r="N73" s="812"/>
      <c r="O73" s="815"/>
      <c r="P73" s="814"/>
      <c r="Q73" s="812"/>
      <c r="R73" s="812"/>
      <c r="S73" s="812"/>
      <c r="T73" s="815"/>
      <c r="U73" s="814"/>
      <c r="V73" s="812"/>
      <c r="W73" s="812"/>
      <c r="X73" s="812"/>
      <c r="Y73" s="812"/>
    </row>
    <row r="74" spans="1:25" ht="15.75" x14ac:dyDescent="0.25">
      <c r="A74" s="811" t="str">
        <f>IF('Data Validation'!BU65="", "", 'Data Validation'!BU65)</f>
        <v/>
      </c>
      <c r="B74" s="812"/>
      <c r="C74" s="812"/>
      <c r="D74" s="815"/>
      <c r="E74" s="813"/>
      <c r="F74" s="814"/>
      <c r="G74" s="812"/>
      <c r="H74" s="812"/>
      <c r="I74" s="812"/>
      <c r="J74" s="815"/>
      <c r="K74" s="814"/>
      <c r="L74" s="812"/>
      <c r="M74" s="812"/>
      <c r="N74" s="812"/>
      <c r="O74" s="815"/>
      <c r="P74" s="814"/>
      <c r="Q74" s="812"/>
      <c r="R74" s="812"/>
      <c r="S74" s="812"/>
      <c r="T74" s="815"/>
      <c r="U74" s="814"/>
      <c r="V74" s="812"/>
      <c r="W74" s="812"/>
      <c r="X74" s="812"/>
      <c r="Y74" s="812"/>
    </row>
    <row r="75" spans="1:25" ht="15.75" x14ac:dyDescent="0.25">
      <c r="A75" s="811" t="str">
        <f>IF('Data Validation'!BU66="", "", 'Data Validation'!BU66)</f>
        <v/>
      </c>
      <c r="B75" s="812"/>
      <c r="C75" s="812"/>
      <c r="D75" s="815"/>
      <c r="E75" s="813"/>
      <c r="F75" s="814"/>
      <c r="G75" s="812"/>
      <c r="H75" s="812"/>
      <c r="I75" s="812"/>
      <c r="J75" s="815"/>
      <c r="K75" s="814"/>
      <c r="L75" s="812"/>
      <c r="M75" s="812"/>
      <c r="N75" s="812"/>
      <c r="O75" s="815"/>
      <c r="P75" s="814"/>
      <c r="Q75" s="812"/>
      <c r="R75" s="812"/>
      <c r="S75" s="812"/>
      <c r="T75" s="815"/>
      <c r="U75" s="814"/>
      <c r="V75" s="812"/>
      <c r="W75" s="812"/>
      <c r="X75" s="812"/>
      <c r="Y75" s="812"/>
    </row>
    <row r="76" spans="1:25" ht="15.75" x14ac:dyDescent="0.25">
      <c r="A76" s="811" t="str">
        <f>IF('Data Validation'!BU67="", "", 'Data Validation'!BU67)</f>
        <v/>
      </c>
      <c r="B76" s="812"/>
      <c r="C76" s="812"/>
      <c r="D76" s="815"/>
      <c r="E76" s="813"/>
      <c r="F76" s="814"/>
      <c r="G76" s="812"/>
      <c r="H76" s="812"/>
      <c r="I76" s="812"/>
      <c r="J76" s="815"/>
      <c r="K76" s="814"/>
      <c r="L76" s="812"/>
      <c r="M76" s="812"/>
      <c r="N76" s="812"/>
      <c r="O76" s="815"/>
      <c r="P76" s="814"/>
      <c r="Q76" s="812"/>
      <c r="R76" s="812"/>
      <c r="S76" s="812"/>
      <c r="T76" s="815"/>
      <c r="U76" s="814"/>
      <c r="V76" s="812"/>
      <c r="W76" s="812"/>
      <c r="X76" s="812"/>
      <c r="Y76" s="812"/>
    </row>
    <row r="77" spans="1:25" ht="15.75" x14ac:dyDescent="0.25">
      <c r="A77" s="811" t="str">
        <f>IF('Data Validation'!BU68="", "", 'Data Validation'!BU68)</f>
        <v/>
      </c>
      <c r="B77" s="812"/>
      <c r="C77" s="812"/>
      <c r="D77" s="815"/>
      <c r="E77" s="813"/>
      <c r="F77" s="814"/>
      <c r="G77" s="812"/>
      <c r="H77" s="812"/>
      <c r="I77" s="812"/>
      <c r="J77" s="815"/>
      <c r="K77" s="814"/>
      <c r="L77" s="812"/>
      <c r="M77" s="812"/>
      <c r="N77" s="812"/>
      <c r="O77" s="815"/>
      <c r="P77" s="814"/>
      <c r="Q77" s="812"/>
      <c r="R77" s="812"/>
      <c r="S77" s="812"/>
      <c r="T77" s="815"/>
      <c r="U77" s="814"/>
      <c r="V77" s="812"/>
      <c r="W77" s="812"/>
      <c r="X77" s="812"/>
      <c r="Y77" s="812"/>
    </row>
    <row r="78" spans="1:25" ht="15.75" x14ac:dyDescent="0.25">
      <c r="A78" s="811" t="str">
        <f>IF('Data Validation'!BU69="", "", 'Data Validation'!BU69)</f>
        <v/>
      </c>
      <c r="B78" s="812"/>
      <c r="C78" s="812"/>
      <c r="D78" s="815"/>
      <c r="E78" s="813"/>
      <c r="F78" s="814"/>
      <c r="G78" s="812"/>
      <c r="H78" s="812"/>
      <c r="I78" s="812"/>
      <c r="J78" s="815"/>
      <c r="K78" s="814"/>
      <c r="L78" s="812"/>
      <c r="M78" s="812"/>
      <c r="N78" s="812"/>
      <c r="O78" s="815"/>
      <c r="P78" s="814"/>
      <c r="Q78" s="812"/>
      <c r="R78" s="812"/>
      <c r="S78" s="812"/>
      <c r="T78" s="815"/>
      <c r="U78" s="814"/>
      <c r="V78" s="812"/>
      <c r="W78" s="812"/>
      <c r="X78" s="812"/>
      <c r="Y78" s="812"/>
    </row>
    <row r="79" spans="1:25" ht="15.75" x14ac:dyDescent="0.25">
      <c r="A79" s="811" t="str">
        <f>IF('Data Validation'!BU70="", "", 'Data Validation'!BU70)</f>
        <v/>
      </c>
      <c r="B79" s="812"/>
      <c r="C79" s="812"/>
      <c r="D79" s="815"/>
      <c r="E79" s="813"/>
      <c r="F79" s="814"/>
      <c r="G79" s="812"/>
      <c r="H79" s="812"/>
      <c r="I79" s="812"/>
      <c r="J79" s="815"/>
      <c r="K79" s="814"/>
      <c r="L79" s="812"/>
      <c r="M79" s="812"/>
      <c r="N79" s="812"/>
      <c r="O79" s="815"/>
      <c r="P79" s="814"/>
      <c r="Q79" s="812"/>
      <c r="R79" s="812"/>
      <c r="S79" s="812"/>
      <c r="T79" s="815"/>
      <c r="U79" s="814"/>
      <c r="V79" s="812"/>
      <c r="W79" s="812"/>
      <c r="X79" s="812"/>
      <c r="Y79" s="812"/>
    </row>
    <row r="80" spans="1:25" ht="15.75" x14ac:dyDescent="0.25">
      <c r="A80" s="811" t="str">
        <f>IF('Data Validation'!BU71="", "", 'Data Validation'!BU71)</f>
        <v/>
      </c>
      <c r="B80" s="812"/>
      <c r="C80" s="812"/>
      <c r="D80" s="815"/>
      <c r="E80" s="813"/>
      <c r="F80" s="814"/>
      <c r="G80" s="812"/>
      <c r="H80" s="812"/>
      <c r="I80" s="812"/>
      <c r="J80" s="815"/>
      <c r="K80" s="814"/>
      <c r="L80" s="812"/>
      <c r="M80" s="812"/>
      <c r="N80" s="812"/>
      <c r="O80" s="815"/>
      <c r="P80" s="814"/>
      <c r="Q80" s="812"/>
      <c r="R80" s="812"/>
      <c r="S80" s="812"/>
      <c r="T80" s="815"/>
      <c r="U80" s="814"/>
      <c r="V80" s="812"/>
      <c r="W80" s="812"/>
      <c r="X80" s="812"/>
      <c r="Y80" s="812"/>
    </row>
    <row r="81" spans="1:25" ht="15.75" x14ac:dyDescent="0.25">
      <c r="A81" s="811" t="str">
        <f>IF('Data Validation'!BU72="", "", 'Data Validation'!BU72)</f>
        <v/>
      </c>
      <c r="B81" s="812"/>
      <c r="C81" s="812"/>
      <c r="D81" s="812"/>
      <c r="E81" s="816"/>
      <c r="F81" s="814"/>
      <c r="G81" s="812"/>
      <c r="H81" s="812"/>
      <c r="I81" s="812"/>
      <c r="J81" s="812"/>
      <c r="K81" s="814"/>
      <c r="L81" s="812"/>
      <c r="M81" s="812"/>
      <c r="N81" s="812"/>
      <c r="O81" s="812"/>
      <c r="P81" s="814"/>
      <c r="Q81" s="812"/>
      <c r="R81" s="812"/>
      <c r="S81" s="812"/>
      <c r="T81" s="812"/>
      <c r="U81" s="814"/>
      <c r="V81" s="812"/>
      <c r="W81" s="812"/>
      <c r="X81" s="812"/>
      <c r="Y81" s="812"/>
    </row>
    <row r="82" spans="1:25" ht="15.75" x14ac:dyDescent="0.25">
      <c r="A82" s="811" t="str">
        <f>IF('Data Validation'!BU73="", "", 'Data Validation'!BU73)</f>
        <v/>
      </c>
      <c r="B82" s="812"/>
      <c r="C82" s="812"/>
      <c r="D82" s="812"/>
      <c r="E82" s="816"/>
      <c r="F82" s="814"/>
      <c r="G82" s="812"/>
      <c r="H82" s="812"/>
      <c r="I82" s="812"/>
      <c r="J82" s="812"/>
      <c r="K82" s="814"/>
      <c r="L82" s="812"/>
      <c r="M82" s="812"/>
      <c r="N82" s="812"/>
      <c r="O82" s="812"/>
      <c r="P82" s="814"/>
      <c r="Q82" s="812"/>
      <c r="R82" s="812"/>
      <c r="S82" s="812"/>
      <c r="T82" s="812"/>
      <c r="U82" s="814"/>
      <c r="V82" s="812"/>
      <c r="W82" s="812"/>
      <c r="X82" s="812"/>
      <c r="Y82" s="812"/>
    </row>
    <row r="83" spans="1:25" ht="15.75" x14ac:dyDescent="0.25">
      <c r="A83" s="811" t="str">
        <f>IF('Data Validation'!BU74="", "", 'Data Validation'!BU74)</f>
        <v/>
      </c>
      <c r="B83" s="812"/>
      <c r="C83" s="812"/>
      <c r="D83" s="812"/>
      <c r="E83" s="816"/>
      <c r="F83" s="814"/>
      <c r="G83" s="812"/>
      <c r="H83" s="812"/>
      <c r="I83" s="812"/>
      <c r="J83" s="812"/>
      <c r="K83" s="814"/>
      <c r="L83" s="812"/>
      <c r="M83" s="812"/>
      <c r="N83" s="812"/>
      <c r="O83" s="812"/>
      <c r="P83" s="814"/>
      <c r="Q83" s="812"/>
      <c r="R83" s="812"/>
      <c r="S83" s="812"/>
      <c r="T83" s="812"/>
      <c r="U83" s="814"/>
      <c r="V83" s="812"/>
      <c r="W83" s="812"/>
      <c r="X83" s="812"/>
      <c r="Y83" s="812"/>
    </row>
    <row r="84" spans="1:25" ht="15.75" x14ac:dyDescent="0.25">
      <c r="A84" s="811" t="str">
        <f>IF('Data Validation'!BU75="", "", 'Data Validation'!BU75)</f>
        <v/>
      </c>
      <c r="B84" s="812"/>
      <c r="C84" s="812"/>
      <c r="D84" s="812"/>
      <c r="E84" s="816"/>
      <c r="F84" s="814"/>
      <c r="G84" s="812"/>
      <c r="H84" s="812"/>
      <c r="I84" s="812"/>
      <c r="J84" s="812"/>
      <c r="K84" s="814"/>
      <c r="L84" s="812"/>
      <c r="M84" s="812"/>
      <c r="N84" s="812"/>
      <c r="O84" s="812"/>
      <c r="P84" s="814"/>
      <c r="Q84" s="812"/>
      <c r="R84" s="812"/>
      <c r="S84" s="812"/>
      <c r="T84" s="812"/>
      <c r="U84" s="814"/>
      <c r="V84" s="812"/>
      <c r="W84" s="812"/>
      <c r="X84" s="812"/>
      <c r="Y84" s="812"/>
    </row>
    <row r="85" spans="1:25" ht="15.75" x14ac:dyDescent="0.25">
      <c r="A85" s="811" t="str">
        <f>IF('Data Validation'!BU76="", "", 'Data Validation'!BU76)</f>
        <v/>
      </c>
      <c r="B85" s="812"/>
      <c r="C85" s="812"/>
      <c r="D85" s="812"/>
      <c r="E85" s="816"/>
      <c r="F85" s="814"/>
      <c r="G85" s="812"/>
      <c r="H85" s="812"/>
      <c r="I85" s="812"/>
      <c r="J85" s="812"/>
      <c r="K85" s="814"/>
      <c r="L85" s="812"/>
      <c r="M85" s="812"/>
      <c r="N85" s="812"/>
      <c r="O85" s="812"/>
      <c r="P85" s="814"/>
      <c r="Q85" s="812"/>
      <c r="R85" s="812"/>
      <c r="S85" s="812"/>
      <c r="T85" s="812"/>
      <c r="U85" s="814"/>
      <c r="V85" s="812"/>
      <c r="W85" s="812"/>
      <c r="X85" s="812"/>
      <c r="Y85" s="812"/>
    </row>
    <row r="86" spans="1:25" ht="15.75" x14ac:dyDescent="0.25">
      <c r="A86" s="811" t="str">
        <f>IF('Data Validation'!BU77="", "", 'Data Validation'!BU77)</f>
        <v/>
      </c>
      <c r="B86" s="812"/>
      <c r="C86" s="812"/>
      <c r="D86" s="812"/>
      <c r="E86" s="816"/>
      <c r="F86" s="814"/>
      <c r="G86" s="812"/>
      <c r="H86" s="812"/>
      <c r="I86" s="812"/>
      <c r="J86" s="812"/>
      <c r="K86" s="814"/>
      <c r="L86" s="812"/>
      <c r="M86" s="812"/>
      <c r="N86" s="812"/>
      <c r="O86" s="812"/>
      <c r="P86" s="814"/>
      <c r="Q86" s="812"/>
      <c r="R86" s="812"/>
      <c r="S86" s="812"/>
      <c r="T86" s="812"/>
      <c r="U86" s="814"/>
      <c r="V86" s="812"/>
      <c r="W86" s="812"/>
      <c r="X86" s="812"/>
      <c r="Y86" s="812"/>
    </row>
    <row r="87" spans="1:25" ht="15.75" x14ac:dyDescent="0.25">
      <c r="A87" s="811" t="str">
        <f>IF('Data Validation'!BU78="", "", 'Data Validation'!BU78)</f>
        <v/>
      </c>
      <c r="B87" s="812"/>
      <c r="C87" s="812"/>
      <c r="D87" s="812"/>
      <c r="E87" s="816"/>
      <c r="F87" s="814"/>
      <c r="G87" s="812"/>
      <c r="H87" s="812"/>
      <c r="I87" s="812"/>
      <c r="J87" s="812"/>
      <c r="K87" s="814"/>
      <c r="L87" s="812"/>
      <c r="M87" s="812"/>
      <c r="N87" s="812"/>
      <c r="O87" s="812"/>
      <c r="P87" s="814"/>
      <c r="Q87" s="812"/>
      <c r="R87" s="812"/>
      <c r="S87" s="812"/>
      <c r="T87" s="812"/>
      <c r="U87" s="814"/>
      <c r="V87" s="812"/>
      <c r="W87" s="812"/>
      <c r="X87" s="812"/>
      <c r="Y87" s="812"/>
    </row>
    <row r="88" spans="1:25" ht="15.75" x14ac:dyDescent="0.25">
      <c r="A88" s="811" t="str">
        <f>IF('Data Validation'!BU79="", "", 'Data Validation'!BU79)</f>
        <v/>
      </c>
      <c r="B88" s="812"/>
      <c r="C88" s="812"/>
      <c r="D88" s="812"/>
      <c r="E88" s="816"/>
      <c r="F88" s="814"/>
      <c r="G88" s="812"/>
      <c r="H88" s="812"/>
      <c r="I88" s="812"/>
      <c r="J88" s="812"/>
      <c r="K88" s="814"/>
      <c r="L88" s="812"/>
      <c r="M88" s="812"/>
      <c r="N88" s="812"/>
      <c r="O88" s="812"/>
      <c r="P88" s="814"/>
      <c r="Q88" s="812"/>
      <c r="R88" s="812"/>
      <c r="S88" s="812"/>
      <c r="T88" s="812"/>
      <c r="U88" s="814"/>
      <c r="V88" s="812"/>
      <c r="W88" s="812"/>
      <c r="X88" s="812"/>
      <c r="Y88" s="812"/>
    </row>
    <row r="89" spans="1:25" ht="15.75" x14ac:dyDescent="0.25">
      <c r="A89" s="811" t="str">
        <f>IF('Data Validation'!BU80="", "", 'Data Validation'!BU80)</f>
        <v/>
      </c>
      <c r="B89" s="812"/>
      <c r="C89" s="812"/>
      <c r="D89" s="812"/>
      <c r="E89" s="816"/>
      <c r="F89" s="814"/>
      <c r="G89" s="812"/>
      <c r="H89" s="812"/>
      <c r="I89" s="812"/>
      <c r="J89" s="812"/>
      <c r="K89" s="814"/>
      <c r="L89" s="812"/>
      <c r="M89" s="812"/>
      <c r="N89" s="812"/>
      <c r="O89" s="812"/>
      <c r="P89" s="814"/>
      <c r="Q89" s="812"/>
      <c r="R89" s="812"/>
      <c r="S89" s="812"/>
      <c r="T89" s="812"/>
      <c r="U89" s="814"/>
      <c r="V89" s="812"/>
      <c r="W89" s="812"/>
      <c r="X89" s="812"/>
      <c r="Y89" s="812"/>
    </row>
    <row r="90" spans="1:25" ht="15.75" x14ac:dyDescent="0.25">
      <c r="A90" s="811" t="str">
        <f>IF('Data Validation'!BU81="", "", 'Data Validation'!BU81)</f>
        <v/>
      </c>
      <c r="B90" s="812"/>
      <c r="C90" s="812"/>
      <c r="D90" s="812"/>
      <c r="E90" s="816"/>
      <c r="F90" s="814"/>
      <c r="G90" s="812"/>
      <c r="H90" s="812"/>
      <c r="I90" s="812"/>
      <c r="J90" s="812"/>
      <c r="K90" s="814"/>
      <c r="L90" s="812"/>
      <c r="M90" s="812"/>
      <c r="N90" s="812"/>
      <c r="O90" s="812"/>
      <c r="P90" s="814"/>
      <c r="Q90" s="812"/>
      <c r="R90" s="812"/>
      <c r="S90" s="812"/>
      <c r="T90" s="812"/>
      <c r="U90" s="814"/>
      <c r="V90" s="812"/>
      <c r="W90" s="812"/>
      <c r="X90" s="812"/>
      <c r="Y90" s="812"/>
    </row>
    <row r="91" spans="1:25" ht="15.75" x14ac:dyDescent="0.25">
      <c r="A91" s="811" t="str">
        <f>IF('Data Validation'!BU82="", "", 'Data Validation'!BU82)</f>
        <v/>
      </c>
      <c r="B91" s="812"/>
      <c r="C91" s="812"/>
      <c r="D91" s="812"/>
      <c r="E91" s="816"/>
      <c r="F91" s="814"/>
      <c r="G91" s="812"/>
      <c r="H91" s="812"/>
      <c r="I91" s="812"/>
      <c r="J91" s="812"/>
      <c r="K91" s="814"/>
      <c r="L91" s="812"/>
      <c r="M91" s="812"/>
      <c r="N91" s="812"/>
      <c r="O91" s="812"/>
      <c r="P91" s="814"/>
      <c r="Q91" s="812"/>
      <c r="R91" s="812"/>
      <c r="S91" s="812"/>
      <c r="T91" s="812"/>
      <c r="U91" s="814"/>
      <c r="V91" s="812"/>
      <c r="W91" s="812"/>
      <c r="X91" s="812"/>
      <c r="Y91" s="812"/>
    </row>
    <row r="92" spans="1:25" ht="15.75" x14ac:dyDescent="0.25">
      <c r="A92" s="811" t="str">
        <f>IF('Data Validation'!BU83="", "", 'Data Validation'!BU83)</f>
        <v/>
      </c>
      <c r="B92" s="812"/>
      <c r="C92" s="812"/>
      <c r="D92" s="812"/>
      <c r="E92" s="816"/>
      <c r="F92" s="814"/>
      <c r="G92" s="812"/>
      <c r="H92" s="812"/>
      <c r="I92" s="812"/>
      <c r="J92" s="812"/>
      <c r="K92" s="814"/>
      <c r="L92" s="812"/>
      <c r="M92" s="812"/>
      <c r="N92" s="812"/>
      <c r="O92" s="812"/>
      <c r="P92" s="814"/>
      <c r="Q92" s="812"/>
      <c r="R92" s="812"/>
      <c r="S92" s="812"/>
      <c r="T92" s="812"/>
      <c r="U92" s="814"/>
      <c r="V92" s="812"/>
      <c r="W92" s="812"/>
      <c r="X92" s="812"/>
      <c r="Y92" s="812"/>
    </row>
    <row r="93" spans="1:25" ht="15.75" x14ac:dyDescent="0.25">
      <c r="A93" s="811" t="str">
        <f>IF('Data Validation'!BU84="", "", 'Data Validation'!BU84)</f>
        <v/>
      </c>
      <c r="B93" s="812"/>
      <c r="C93" s="812"/>
      <c r="D93" s="812"/>
      <c r="E93" s="816"/>
      <c r="F93" s="814"/>
      <c r="G93" s="812"/>
      <c r="H93" s="812"/>
      <c r="I93" s="812"/>
      <c r="J93" s="812"/>
      <c r="K93" s="814"/>
      <c r="L93" s="812"/>
      <c r="M93" s="812"/>
      <c r="N93" s="812"/>
      <c r="O93" s="812"/>
      <c r="P93" s="814"/>
      <c r="Q93" s="812"/>
      <c r="R93" s="812"/>
      <c r="S93" s="812"/>
      <c r="T93" s="812"/>
      <c r="U93" s="814"/>
      <c r="V93" s="812"/>
      <c r="W93" s="812"/>
      <c r="X93" s="812"/>
      <c r="Y93" s="812"/>
    </row>
    <row r="94" spans="1:25" ht="15.75" x14ac:dyDescent="0.25">
      <c r="A94" s="811" t="str">
        <f>IF('Data Validation'!BU85="", "", 'Data Validation'!BU85)</f>
        <v/>
      </c>
      <c r="B94" s="812"/>
      <c r="C94" s="812"/>
      <c r="D94" s="812"/>
      <c r="E94" s="816"/>
      <c r="F94" s="814"/>
      <c r="G94" s="812"/>
      <c r="H94" s="812"/>
      <c r="I94" s="812"/>
      <c r="J94" s="812"/>
      <c r="K94" s="814"/>
      <c r="L94" s="812"/>
      <c r="M94" s="812"/>
      <c r="N94" s="812"/>
      <c r="O94" s="812"/>
      <c r="P94" s="814"/>
      <c r="Q94" s="812"/>
      <c r="R94" s="812"/>
      <c r="S94" s="812"/>
      <c r="T94" s="812"/>
      <c r="U94" s="814"/>
      <c r="V94" s="812"/>
      <c r="W94" s="812"/>
      <c r="X94" s="812"/>
      <c r="Y94" s="812"/>
    </row>
    <row r="95" spans="1:25" ht="15.75" x14ac:dyDescent="0.25">
      <c r="A95" s="811" t="str">
        <f>IF('Data Validation'!BU86="", "", 'Data Validation'!BU86)</f>
        <v/>
      </c>
      <c r="B95" s="812"/>
      <c r="C95" s="812"/>
      <c r="D95" s="812"/>
      <c r="E95" s="816"/>
      <c r="F95" s="814"/>
      <c r="G95" s="812"/>
      <c r="H95" s="812"/>
      <c r="I95" s="812"/>
      <c r="J95" s="812"/>
      <c r="K95" s="814"/>
      <c r="L95" s="812"/>
      <c r="M95" s="812"/>
      <c r="N95" s="812"/>
      <c r="O95" s="812"/>
      <c r="P95" s="814"/>
      <c r="Q95" s="812"/>
      <c r="R95" s="812"/>
      <c r="S95" s="812"/>
      <c r="T95" s="812"/>
      <c r="U95" s="814"/>
      <c r="V95" s="812"/>
      <c r="W95" s="812"/>
      <c r="X95" s="812"/>
      <c r="Y95" s="812"/>
    </row>
    <row r="96" spans="1:25" ht="15.75" x14ac:dyDescent="0.25">
      <c r="A96" s="811" t="str">
        <f>IF('Data Validation'!BU87="", "", 'Data Validation'!BU87)</f>
        <v/>
      </c>
      <c r="B96" s="812"/>
      <c r="C96" s="812"/>
      <c r="D96" s="812"/>
      <c r="E96" s="816"/>
      <c r="F96" s="814"/>
      <c r="G96" s="812"/>
      <c r="H96" s="812"/>
      <c r="I96" s="812"/>
      <c r="J96" s="812"/>
      <c r="K96" s="814"/>
      <c r="L96" s="812"/>
      <c r="M96" s="812"/>
      <c r="N96" s="812"/>
      <c r="O96" s="812"/>
      <c r="P96" s="814"/>
      <c r="Q96" s="812"/>
      <c r="R96" s="812"/>
      <c r="S96" s="812"/>
      <c r="T96" s="812"/>
      <c r="U96" s="814"/>
      <c r="V96" s="812"/>
      <c r="W96" s="812"/>
      <c r="X96" s="812"/>
      <c r="Y96" s="812"/>
    </row>
    <row r="97" spans="1:25" ht="15.75" x14ac:dyDescent="0.25">
      <c r="A97" s="811" t="str">
        <f>IF('Data Validation'!BU88="", "", 'Data Validation'!BU88)</f>
        <v/>
      </c>
      <c r="B97" s="812"/>
      <c r="C97" s="812"/>
      <c r="D97" s="812"/>
      <c r="E97" s="816"/>
      <c r="F97" s="814"/>
      <c r="G97" s="812"/>
      <c r="H97" s="812"/>
      <c r="I97" s="812"/>
      <c r="J97" s="812"/>
      <c r="K97" s="814"/>
      <c r="L97" s="812"/>
      <c r="M97" s="812"/>
      <c r="N97" s="812"/>
      <c r="O97" s="812"/>
      <c r="P97" s="814"/>
      <c r="Q97" s="812"/>
      <c r="R97" s="812"/>
      <c r="S97" s="812"/>
      <c r="T97" s="812"/>
      <c r="U97" s="814"/>
      <c r="V97" s="812"/>
      <c r="W97" s="812"/>
      <c r="X97" s="812"/>
      <c r="Y97" s="812"/>
    </row>
    <row r="98" spans="1:25" ht="15.75" x14ac:dyDescent="0.25">
      <c r="A98" s="811" t="str">
        <f>IF('Data Validation'!BU89="", "", 'Data Validation'!BU89)</f>
        <v/>
      </c>
      <c r="B98" s="812"/>
      <c r="C98" s="812"/>
      <c r="D98" s="812"/>
      <c r="E98" s="816"/>
      <c r="F98" s="814"/>
      <c r="G98" s="812"/>
      <c r="H98" s="812"/>
      <c r="I98" s="812"/>
      <c r="J98" s="812"/>
      <c r="K98" s="814"/>
      <c r="L98" s="812"/>
      <c r="M98" s="812"/>
      <c r="N98" s="812"/>
      <c r="O98" s="812"/>
      <c r="P98" s="814"/>
      <c r="Q98" s="812"/>
      <c r="R98" s="812"/>
      <c r="S98" s="812"/>
      <c r="T98" s="812"/>
      <c r="U98" s="814"/>
      <c r="V98" s="812"/>
      <c r="W98" s="812"/>
      <c r="X98" s="812"/>
      <c r="Y98" s="812"/>
    </row>
    <row r="99" spans="1:25" ht="15.75" x14ac:dyDescent="0.25">
      <c r="A99" s="811" t="str">
        <f>IF('Data Validation'!BU90="", "", 'Data Validation'!BU90)</f>
        <v/>
      </c>
      <c r="B99" s="812"/>
      <c r="C99" s="812"/>
      <c r="D99" s="812"/>
      <c r="E99" s="816"/>
      <c r="F99" s="814"/>
      <c r="G99" s="812"/>
      <c r="H99" s="812"/>
      <c r="I99" s="812"/>
      <c r="J99" s="812"/>
      <c r="K99" s="814"/>
      <c r="L99" s="812"/>
      <c r="M99" s="812"/>
      <c r="N99" s="812"/>
      <c r="O99" s="812"/>
      <c r="P99" s="814"/>
      <c r="Q99" s="812"/>
      <c r="R99" s="812"/>
      <c r="S99" s="812"/>
      <c r="T99" s="812"/>
      <c r="U99" s="814"/>
      <c r="V99" s="812"/>
      <c r="W99" s="812"/>
      <c r="X99" s="812"/>
      <c r="Y99" s="812"/>
    </row>
    <row r="100" spans="1:25" ht="15.75" x14ac:dyDescent="0.25">
      <c r="A100" s="811" t="str">
        <f>IF('Data Validation'!BU91="", "", 'Data Validation'!BU91)</f>
        <v/>
      </c>
      <c r="B100" s="812"/>
      <c r="C100" s="812"/>
      <c r="D100" s="812"/>
      <c r="E100" s="816"/>
      <c r="F100" s="814"/>
      <c r="G100" s="812"/>
      <c r="H100" s="812"/>
      <c r="I100" s="812"/>
      <c r="J100" s="812"/>
      <c r="K100" s="814"/>
      <c r="L100" s="812"/>
      <c r="M100" s="812"/>
      <c r="N100" s="812"/>
      <c r="O100" s="812"/>
      <c r="P100" s="814"/>
      <c r="Q100" s="812"/>
      <c r="R100" s="812"/>
      <c r="S100" s="812"/>
      <c r="T100" s="812"/>
      <c r="U100" s="814"/>
      <c r="V100" s="812"/>
      <c r="W100" s="812"/>
      <c r="X100" s="812"/>
      <c r="Y100" s="812"/>
    </row>
    <row r="101" spans="1:25" ht="15.75" x14ac:dyDescent="0.25">
      <c r="A101" s="811" t="str">
        <f>IF('Data Validation'!BU92="", "", 'Data Validation'!BU92)</f>
        <v/>
      </c>
      <c r="B101" s="812"/>
      <c r="C101" s="812"/>
      <c r="D101" s="812"/>
      <c r="E101" s="816"/>
      <c r="F101" s="814"/>
      <c r="G101" s="812"/>
      <c r="H101" s="812"/>
      <c r="I101" s="812"/>
      <c r="J101" s="812"/>
      <c r="K101" s="814"/>
      <c r="L101" s="812"/>
      <c r="M101" s="812"/>
      <c r="N101" s="812"/>
      <c r="O101" s="812"/>
      <c r="P101" s="814"/>
      <c r="Q101" s="812"/>
      <c r="R101" s="812"/>
      <c r="S101" s="812"/>
      <c r="T101" s="812"/>
      <c r="U101" s="814"/>
      <c r="V101" s="812"/>
      <c r="W101" s="812"/>
      <c r="X101" s="812"/>
      <c r="Y101" s="812"/>
    </row>
    <row r="102" spans="1:25" ht="15.75" x14ac:dyDescent="0.25">
      <c r="A102" s="811" t="str">
        <f>IF('Data Validation'!BU93="", "", 'Data Validation'!BU93)</f>
        <v/>
      </c>
      <c r="B102" s="812"/>
      <c r="C102" s="812"/>
      <c r="D102" s="812"/>
      <c r="E102" s="816"/>
      <c r="F102" s="814"/>
      <c r="G102" s="812"/>
      <c r="H102" s="812"/>
      <c r="I102" s="812"/>
      <c r="J102" s="812"/>
      <c r="K102" s="814"/>
      <c r="L102" s="812"/>
      <c r="M102" s="812"/>
      <c r="N102" s="812"/>
      <c r="O102" s="812"/>
      <c r="P102" s="814"/>
      <c r="Q102" s="812"/>
      <c r="R102" s="812"/>
      <c r="S102" s="812"/>
      <c r="T102" s="812"/>
      <c r="U102" s="814"/>
      <c r="V102" s="812"/>
      <c r="W102" s="812"/>
      <c r="X102" s="812"/>
      <c r="Y102" s="812"/>
    </row>
    <row r="103" spans="1:25" ht="15.75" x14ac:dyDescent="0.25">
      <c r="A103" s="811" t="str">
        <f>IF('Data Validation'!BU94="", "", 'Data Validation'!BU94)</f>
        <v/>
      </c>
      <c r="B103" s="812"/>
      <c r="C103" s="812"/>
      <c r="D103" s="812"/>
      <c r="E103" s="816"/>
      <c r="F103" s="814"/>
      <c r="G103" s="812"/>
      <c r="H103" s="812"/>
      <c r="I103" s="812"/>
      <c r="J103" s="812"/>
      <c r="K103" s="814"/>
      <c r="L103" s="812"/>
      <c r="M103" s="812"/>
      <c r="N103" s="812"/>
      <c r="O103" s="812"/>
      <c r="P103" s="814"/>
      <c r="Q103" s="812"/>
      <c r="R103" s="812"/>
      <c r="S103" s="812"/>
      <c r="T103" s="812"/>
      <c r="U103" s="814"/>
      <c r="V103" s="812"/>
      <c r="W103" s="812"/>
      <c r="X103" s="812"/>
      <c r="Y103" s="812"/>
    </row>
    <row r="104" spans="1:25" ht="15.75" x14ac:dyDescent="0.25">
      <c r="A104" s="811" t="str">
        <f>IF('Data Validation'!BU95="", "", 'Data Validation'!BU95)</f>
        <v/>
      </c>
      <c r="B104" s="812"/>
      <c r="C104" s="812"/>
      <c r="D104" s="812"/>
      <c r="E104" s="816"/>
      <c r="F104" s="814"/>
      <c r="G104" s="812"/>
      <c r="H104" s="812"/>
      <c r="I104" s="812"/>
      <c r="J104" s="812"/>
      <c r="K104" s="814"/>
      <c r="L104" s="812"/>
      <c r="M104" s="812"/>
      <c r="N104" s="812"/>
      <c r="O104" s="812"/>
      <c r="P104" s="814"/>
      <c r="Q104" s="812"/>
      <c r="R104" s="812"/>
      <c r="S104" s="812"/>
      <c r="T104" s="812"/>
      <c r="U104" s="814"/>
      <c r="V104" s="812"/>
      <c r="W104" s="812"/>
      <c r="X104" s="812"/>
      <c r="Y104" s="812"/>
    </row>
    <row r="105" spans="1:25" ht="15.75" x14ac:dyDescent="0.25">
      <c r="A105" s="811" t="str">
        <f>IF('Data Validation'!BU96="", "", 'Data Validation'!BU96)</f>
        <v/>
      </c>
      <c r="B105" s="812"/>
      <c r="C105" s="812"/>
      <c r="D105" s="812"/>
      <c r="E105" s="816"/>
      <c r="F105" s="814"/>
      <c r="G105" s="812"/>
      <c r="H105" s="812"/>
      <c r="I105" s="812"/>
      <c r="J105" s="812"/>
      <c r="K105" s="814"/>
      <c r="L105" s="812"/>
      <c r="M105" s="812"/>
      <c r="N105" s="812"/>
      <c r="O105" s="812"/>
      <c r="P105" s="814"/>
      <c r="Q105" s="812"/>
      <c r="R105" s="812"/>
      <c r="S105" s="812"/>
      <c r="T105" s="812"/>
      <c r="U105" s="814"/>
      <c r="V105" s="812"/>
      <c r="W105" s="812"/>
      <c r="X105" s="812"/>
      <c r="Y105" s="812"/>
    </row>
    <row r="106" spans="1:25" ht="15.75" x14ac:dyDescent="0.25">
      <c r="A106" s="811" t="str">
        <f>IF('Data Validation'!BU97="", "", 'Data Validation'!BU97)</f>
        <v/>
      </c>
      <c r="B106" s="812"/>
      <c r="C106" s="812"/>
      <c r="D106" s="812"/>
      <c r="E106" s="816"/>
      <c r="F106" s="814"/>
      <c r="G106" s="812"/>
      <c r="H106" s="812"/>
      <c r="I106" s="812"/>
      <c r="J106" s="812"/>
      <c r="K106" s="814"/>
      <c r="L106" s="812"/>
      <c r="M106" s="812"/>
      <c r="N106" s="812"/>
      <c r="O106" s="812"/>
      <c r="P106" s="814"/>
      <c r="Q106" s="812"/>
      <c r="R106" s="812"/>
      <c r="S106" s="812"/>
      <c r="T106" s="812"/>
      <c r="U106" s="814"/>
      <c r="V106" s="812"/>
      <c r="W106" s="812"/>
      <c r="X106" s="812"/>
      <c r="Y106" s="812"/>
    </row>
    <row r="107" spans="1:25" ht="15.75" x14ac:dyDescent="0.25">
      <c r="A107" s="811" t="str">
        <f>IF('Data Validation'!BU98="", "", 'Data Validation'!BU98)</f>
        <v/>
      </c>
      <c r="B107" s="812"/>
      <c r="C107" s="812"/>
      <c r="D107" s="812"/>
      <c r="E107" s="816"/>
      <c r="F107" s="814"/>
      <c r="G107" s="812"/>
      <c r="H107" s="812"/>
      <c r="I107" s="812"/>
      <c r="J107" s="812"/>
      <c r="K107" s="814"/>
      <c r="L107" s="812"/>
      <c r="M107" s="812"/>
      <c r="N107" s="812"/>
      <c r="O107" s="812"/>
      <c r="P107" s="814"/>
      <c r="Q107" s="812"/>
      <c r="R107" s="812"/>
      <c r="S107" s="812"/>
      <c r="T107" s="812"/>
      <c r="U107" s="814"/>
      <c r="V107" s="812"/>
      <c r="W107" s="812"/>
      <c r="X107" s="812"/>
      <c r="Y107" s="812"/>
    </row>
    <row r="108" spans="1:25" ht="15.75" x14ac:dyDescent="0.25">
      <c r="A108" s="811" t="str">
        <f>IF('Data Validation'!BU99="", "", 'Data Validation'!BU99)</f>
        <v/>
      </c>
      <c r="B108" s="812"/>
      <c r="C108" s="812"/>
      <c r="D108" s="812"/>
      <c r="E108" s="816"/>
      <c r="F108" s="814"/>
      <c r="G108" s="812"/>
      <c r="H108" s="812"/>
      <c r="I108" s="812"/>
      <c r="J108" s="812"/>
      <c r="K108" s="814"/>
      <c r="L108" s="812"/>
      <c r="M108" s="812"/>
      <c r="N108" s="812"/>
      <c r="O108" s="812"/>
      <c r="P108" s="814"/>
      <c r="Q108" s="812"/>
      <c r="R108" s="812"/>
      <c r="S108" s="812"/>
      <c r="T108" s="812"/>
      <c r="U108" s="814"/>
      <c r="V108" s="812"/>
      <c r="W108" s="812"/>
      <c r="X108" s="812"/>
      <c r="Y108" s="812"/>
    </row>
    <row r="109" spans="1:25" ht="15.75" x14ac:dyDescent="0.25">
      <c r="A109" s="811" t="str">
        <f>IF('Data Validation'!BU100="", "", 'Data Validation'!BU100)</f>
        <v/>
      </c>
      <c r="B109" s="812"/>
      <c r="C109" s="812"/>
      <c r="D109" s="812"/>
      <c r="E109" s="816"/>
      <c r="F109" s="814"/>
      <c r="G109" s="812"/>
      <c r="H109" s="812"/>
      <c r="I109" s="812"/>
      <c r="J109" s="812"/>
      <c r="K109" s="814"/>
      <c r="L109" s="812"/>
      <c r="M109" s="812"/>
      <c r="N109" s="812"/>
      <c r="O109" s="812"/>
      <c r="P109" s="814"/>
      <c r="Q109" s="812"/>
      <c r="R109" s="812"/>
      <c r="S109" s="812"/>
      <c r="T109" s="812"/>
      <c r="U109" s="814"/>
      <c r="V109" s="812"/>
      <c r="W109" s="812"/>
      <c r="X109" s="812"/>
      <c r="Y109" s="812"/>
    </row>
    <row r="110" spans="1:25" ht="15.75" x14ac:dyDescent="0.25">
      <c r="A110" s="811" t="str">
        <f>IF('Data Validation'!BU101="", "", 'Data Validation'!BU101)</f>
        <v/>
      </c>
      <c r="B110" s="812"/>
      <c r="C110" s="812"/>
      <c r="D110" s="812"/>
      <c r="E110" s="816"/>
      <c r="F110" s="814"/>
      <c r="G110" s="812"/>
      <c r="H110" s="812"/>
      <c r="I110" s="812"/>
      <c r="J110" s="812"/>
      <c r="K110" s="814"/>
      <c r="L110" s="812"/>
      <c r="M110" s="812"/>
      <c r="N110" s="812"/>
      <c r="O110" s="812"/>
      <c r="P110" s="814"/>
      <c r="Q110" s="812"/>
      <c r="R110" s="812"/>
      <c r="S110" s="812"/>
      <c r="T110" s="812"/>
      <c r="U110" s="814"/>
      <c r="V110" s="812"/>
      <c r="W110" s="812"/>
      <c r="X110" s="812"/>
      <c r="Y110" s="812"/>
    </row>
    <row r="111" spans="1:25" ht="15.75" x14ac:dyDescent="0.25">
      <c r="A111" s="811" t="str">
        <f>IF('Data Validation'!BU102="", "", 'Data Validation'!BU102)</f>
        <v/>
      </c>
      <c r="B111" s="812"/>
      <c r="C111" s="812"/>
      <c r="D111" s="812"/>
      <c r="E111" s="816"/>
      <c r="F111" s="814"/>
      <c r="G111" s="812"/>
      <c r="H111" s="812"/>
      <c r="I111" s="812"/>
      <c r="J111" s="812"/>
      <c r="K111" s="814"/>
      <c r="L111" s="812"/>
      <c r="M111" s="812"/>
      <c r="N111" s="812"/>
      <c r="O111" s="812"/>
      <c r="P111" s="814"/>
      <c r="Q111" s="812"/>
      <c r="R111" s="812"/>
      <c r="S111" s="812"/>
      <c r="T111" s="812"/>
      <c r="U111" s="814"/>
      <c r="V111" s="812"/>
      <c r="W111" s="812"/>
      <c r="X111" s="812"/>
      <c r="Y111" s="812"/>
    </row>
    <row r="112" spans="1:25" ht="15.75" x14ac:dyDescent="0.25">
      <c r="A112" s="811" t="str">
        <f>IF('Data Validation'!BU103="", "", 'Data Validation'!BU103)</f>
        <v/>
      </c>
      <c r="B112" s="812"/>
      <c r="C112" s="812"/>
      <c r="D112" s="812"/>
      <c r="E112" s="816"/>
      <c r="F112" s="814"/>
      <c r="G112" s="812"/>
      <c r="H112" s="812"/>
      <c r="I112" s="812"/>
      <c r="J112" s="812"/>
      <c r="K112" s="814"/>
      <c r="L112" s="812"/>
      <c r="M112" s="812"/>
      <c r="N112" s="812"/>
      <c r="O112" s="812"/>
      <c r="P112" s="814"/>
      <c r="Q112" s="812"/>
      <c r="R112" s="812"/>
      <c r="S112" s="812"/>
      <c r="T112" s="812"/>
      <c r="U112" s="814"/>
      <c r="V112" s="812"/>
      <c r="W112" s="812"/>
      <c r="X112" s="812"/>
      <c r="Y112" s="812"/>
    </row>
    <row r="113" spans="1:25" ht="15.75" x14ac:dyDescent="0.25">
      <c r="A113" s="811" t="str">
        <f>IF('Data Validation'!BU104="", "", 'Data Validation'!BU104)</f>
        <v/>
      </c>
      <c r="B113" s="812"/>
      <c r="C113" s="812"/>
      <c r="D113" s="812"/>
      <c r="E113" s="816"/>
      <c r="F113" s="814"/>
      <c r="G113" s="812"/>
      <c r="H113" s="812"/>
      <c r="I113" s="812"/>
      <c r="J113" s="812"/>
      <c r="K113" s="814"/>
      <c r="L113" s="812"/>
      <c r="M113" s="812"/>
      <c r="N113" s="812"/>
      <c r="O113" s="812"/>
      <c r="P113" s="814"/>
      <c r="Q113" s="812"/>
      <c r="R113" s="812"/>
      <c r="S113" s="812"/>
      <c r="T113" s="812"/>
      <c r="U113" s="814"/>
      <c r="V113" s="812"/>
      <c r="W113" s="812"/>
      <c r="X113" s="812"/>
      <c r="Y113" s="812"/>
    </row>
    <row r="114" spans="1:25" ht="15.75" x14ac:dyDescent="0.25">
      <c r="A114" s="811" t="str">
        <f>IF('Data Validation'!BU105="", "", 'Data Validation'!BU105)</f>
        <v/>
      </c>
      <c r="B114" s="812"/>
      <c r="C114" s="812"/>
      <c r="D114" s="812"/>
      <c r="E114" s="816"/>
      <c r="F114" s="814"/>
      <c r="G114" s="812"/>
      <c r="H114" s="812"/>
      <c r="I114" s="812"/>
      <c r="J114" s="812"/>
      <c r="K114" s="814"/>
      <c r="L114" s="812"/>
      <c r="M114" s="812"/>
      <c r="N114" s="812"/>
      <c r="O114" s="812"/>
      <c r="P114" s="814"/>
      <c r="Q114" s="812"/>
      <c r="R114" s="812"/>
      <c r="S114" s="812"/>
      <c r="T114" s="812"/>
      <c r="U114" s="814"/>
      <c r="V114" s="812"/>
      <c r="W114" s="812"/>
      <c r="X114" s="812"/>
      <c r="Y114" s="812"/>
    </row>
    <row r="115" spans="1:25" ht="15.75" x14ac:dyDescent="0.25">
      <c r="A115" s="811" t="str">
        <f>IF('Data Validation'!BU106="", "", 'Data Validation'!BU106)</f>
        <v/>
      </c>
      <c r="B115" s="812"/>
      <c r="C115" s="812"/>
      <c r="D115" s="812"/>
      <c r="E115" s="816"/>
      <c r="F115" s="814"/>
      <c r="G115" s="812"/>
      <c r="H115" s="812"/>
      <c r="I115" s="812"/>
      <c r="J115" s="812"/>
      <c r="K115" s="814"/>
      <c r="L115" s="812"/>
      <c r="M115" s="812"/>
      <c r="N115" s="812"/>
      <c r="O115" s="812"/>
      <c r="P115" s="814"/>
      <c r="Q115" s="812"/>
      <c r="R115" s="812"/>
      <c r="S115" s="812"/>
      <c r="T115" s="812"/>
      <c r="U115" s="814"/>
      <c r="V115" s="812"/>
      <c r="W115" s="812"/>
      <c r="X115" s="812"/>
      <c r="Y115" s="812"/>
    </row>
    <row r="116" spans="1:25" ht="15.75" x14ac:dyDescent="0.25">
      <c r="A116" s="811" t="str">
        <f>IF('Data Validation'!BU107="", "", 'Data Validation'!BU107)</f>
        <v/>
      </c>
      <c r="B116" s="812"/>
      <c r="C116" s="812"/>
      <c r="D116" s="812"/>
      <c r="E116" s="816"/>
      <c r="F116" s="814"/>
      <c r="G116" s="812"/>
      <c r="H116" s="812"/>
      <c r="I116" s="812"/>
      <c r="J116" s="812"/>
      <c r="K116" s="814"/>
      <c r="L116" s="812"/>
      <c r="M116" s="812"/>
      <c r="N116" s="812"/>
      <c r="O116" s="812"/>
      <c r="P116" s="814"/>
      <c r="Q116" s="812"/>
      <c r="R116" s="812"/>
      <c r="S116" s="812"/>
      <c r="T116" s="812"/>
      <c r="U116" s="814"/>
      <c r="V116" s="812"/>
      <c r="W116" s="812"/>
      <c r="X116" s="812"/>
      <c r="Y116" s="812"/>
    </row>
    <row r="117" spans="1:25" ht="15.75" x14ac:dyDescent="0.25">
      <c r="A117" s="811" t="str">
        <f>IF('Data Validation'!BU108="", "", 'Data Validation'!BU108)</f>
        <v/>
      </c>
      <c r="B117" s="812"/>
      <c r="C117" s="812"/>
      <c r="D117" s="812"/>
      <c r="E117" s="816"/>
      <c r="F117" s="814"/>
      <c r="G117" s="812"/>
      <c r="H117" s="812"/>
      <c r="I117" s="812"/>
      <c r="J117" s="812"/>
      <c r="K117" s="814"/>
      <c r="L117" s="812"/>
      <c r="M117" s="812"/>
      <c r="N117" s="812"/>
      <c r="O117" s="812"/>
      <c r="P117" s="814"/>
      <c r="Q117" s="812"/>
      <c r="R117" s="812"/>
      <c r="S117" s="812"/>
      <c r="T117" s="812"/>
      <c r="U117" s="814"/>
      <c r="V117" s="812"/>
      <c r="W117" s="812"/>
      <c r="X117" s="812"/>
      <c r="Y117" s="812"/>
    </row>
    <row r="118" spans="1:25" ht="15.75" x14ac:dyDescent="0.25">
      <c r="A118" s="811" t="str">
        <f>IF('Data Validation'!BU109="", "", 'Data Validation'!BU109)</f>
        <v/>
      </c>
      <c r="B118" s="812"/>
      <c r="C118" s="812"/>
      <c r="D118" s="812"/>
      <c r="E118" s="816"/>
      <c r="F118" s="814"/>
      <c r="G118" s="812"/>
      <c r="H118" s="812"/>
      <c r="I118" s="812"/>
      <c r="J118" s="812"/>
      <c r="K118" s="814"/>
      <c r="L118" s="812"/>
      <c r="M118" s="812"/>
      <c r="N118" s="812"/>
      <c r="O118" s="812"/>
      <c r="P118" s="814"/>
      <c r="Q118" s="812"/>
      <c r="R118" s="812"/>
      <c r="S118" s="812"/>
      <c r="T118" s="812"/>
      <c r="U118" s="814"/>
      <c r="V118" s="812"/>
      <c r="W118" s="812"/>
      <c r="X118" s="812"/>
      <c r="Y118" s="812"/>
    </row>
    <row r="119" spans="1:25" ht="15.75" x14ac:dyDescent="0.25">
      <c r="A119" s="811" t="str">
        <f>IF('Data Validation'!BU110="", "", 'Data Validation'!BU110)</f>
        <v/>
      </c>
      <c r="B119" s="812"/>
      <c r="C119" s="812"/>
      <c r="D119" s="812"/>
      <c r="E119" s="816"/>
      <c r="F119" s="814"/>
      <c r="G119" s="812"/>
      <c r="H119" s="812"/>
      <c r="I119" s="812"/>
      <c r="J119" s="812"/>
      <c r="K119" s="814"/>
      <c r="L119" s="812"/>
      <c r="M119" s="812"/>
      <c r="N119" s="812"/>
      <c r="O119" s="812"/>
      <c r="P119" s="814"/>
      <c r="Q119" s="812"/>
      <c r="R119" s="812"/>
      <c r="S119" s="812"/>
      <c r="T119" s="812"/>
      <c r="U119" s="814"/>
      <c r="V119" s="812"/>
      <c r="W119" s="812"/>
      <c r="X119" s="812"/>
      <c r="Y119" s="812"/>
    </row>
    <row r="120" spans="1:25" ht="15.75" x14ac:dyDescent="0.25">
      <c r="A120" s="811" t="str">
        <f>IF('Data Validation'!BU111="", "", 'Data Validation'!BU111)</f>
        <v/>
      </c>
      <c r="B120" s="812"/>
      <c r="C120" s="812"/>
      <c r="D120" s="812"/>
      <c r="E120" s="816"/>
      <c r="F120" s="814"/>
      <c r="G120" s="812"/>
      <c r="H120" s="812"/>
      <c r="I120" s="812"/>
      <c r="J120" s="812"/>
      <c r="K120" s="814"/>
      <c r="L120" s="812"/>
      <c r="M120" s="812"/>
      <c r="N120" s="812"/>
      <c r="O120" s="812"/>
      <c r="P120" s="814"/>
      <c r="Q120" s="812"/>
      <c r="R120" s="812"/>
      <c r="S120" s="812"/>
      <c r="T120" s="812"/>
      <c r="U120" s="814"/>
      <c r="V120" s="812"/>
      <c r="W120" s="812"/>
      <c r="X120" s="812"/>
      <c r="Y120" s="812"/>
    </row>
    <row r="121" spans="1:25" ht="15.75" x14ac:dyDescent="0.25">
      <c r="A121" s="811" t="str">
        <f>IF('Data Validation'!BU112="", "", 'Data Validation'!BU112)</f>
        <v/>
      </c>
      <c r="B121" s="812"/>
      <c r="C121" s="812"/>
      <c r="D121" s="812"/>
      <c r="E121" s="816"/>
      <c r="F121" s="814"/>
      <c r="G121" s="812"/>
      <c r="H121" s="812"/>
      <c r="I121" s="812"/>
      <c r="J121" s="812"/>
      <c r="K121" s="814"/>
      <c r="L121" s="812"/>
      <c r="M121" s="812"/>
      <c r="N121" s="812"/>
      <c r="O121" s="812"/>
      <c r="P121" s="814"/>
      <c r="Q121" s="812"/>
      <c r="R121" s="812"/>
      <c r="S121" s="812"/>
      <c r="T121" s="812"/>
      <c r="U121" s="814"/>
      <c r="V121" s="812"/>
      <c r="W121" s="812"/>
      <c r="X121" s="812"/>
      <c r="Y121" s="812"/>
    </row>
    <row r="122" spans="1:25" ht="15.75" x14ac:dyDescent="0.25">
      <c r="A122" s="811" t="str">
        <f>IF('Data Validation'!BU113="", "", 'Data Validation'!BU113)</f>
        <v/>
      </c>
      <c r="B122" s="812"/>
      <c r="C122" s="812"/>
      <c r="D122" s="812"/>
      <c r="E122" s="816"/>
      <c r="F122" s="814"/>
      <c r="G122" s="812"/>
      <c r="H122" s="812"/>
      <c r="I122" s="812"/>
      <c r="J122" s="812"/>
      <c r="K122" s="814"/>
      <c r="L122" s="812"/>
      <c r="M122" s="812"/>
      <c r="N122" s="812"/>
      <c r="O122" s="812"/>
      <c r="P122" s="814"/>
      <c r="Q122" s="812"/>
      <c r="R122" s="812"/>
      <c r="S122" s="812"/>
      <c r="T122" s="812"/>
      <c r="U122" s="814"/>
      <c r="V122" s="812"/>
      <c r="W122" s="812"/>
      <c r="X122" s="812"/>
      <c r="Y122" s="812"/>
    </row>
    <row r="123" spans="1:25" ht="15.75" x14ac:dyDescent="0.25">
      <c r="A123" s="811" t="str">
        <f>IF('Data Validation'!BU114="", "", 'Data Validation'!BU114)</f>
        <v/>
      </c>
      <c r="B123" s="812"/>
      <c r="C123" s="812"/>
      <c r="D123" s="812"/>
      <c r="E123" s="816"/>
      <c r="F123" s="814"/>
      <c r="G123" s="812"/>
      <c r="H123" s="812"/>
      <c r="I123" s="812"/>
      <c r="J123" s="812"/>
      <c r="K123" s="814"/>
      <c r="L123" s="812"/>
      <c r="M123" s="812"/>
      <c r="N123" s="812"/>
      <c r="O123" s="812"/>
      <c r="P123" s="814"/>
      <c r="Q123" s="812"/>
      <c r="R123" s="812"/>
      <c r="S123" s="812"/>
      <c r="T123" s="812"/>
      <c r="U123" s="814"/>
      <c r="V123" s="812"/>
      <c r="W123" s="812"/>
      <c r="X123" s="812"/>
      <c r="Y123" s="812"/>
    </row>
    <row r="124" spans="1:25" ht="15.75" x14ac:dyDescent="0.25">
      <c r="A124" s="811" t="str">
        <f>IF('Data Validation'!BU115="", "", 'Data Validation'!BU115)</f>
        <v/>
      </c>
      <c r="B124" s="812"/>
      <c r="C124" s="812"/>
      <c r="D124" s="812"/>
      <c r="E124" s="816"/>
      <c r="F124" s="814"/>
      <c r="G124" s="812"/>
      <c r="H124" s="812"/>
      <c r="I124" s="812"/>
      <c r="J124" s="812"/>
      <c r="K124" s="814"/>
      <c r="L124" s="812"/>
      <c r="M124" s="812"/>
      <c r="N124" s="812"/>
      <c r="O124" s="812"/>
      <c r="P124" s="814"/>
      <c r="Q124" s="812"/>
      <c r="R124" s="812"/>
      <c r="S124" s="812"/>
      <c r="T124" s="812"/>
      <c r="U124" s="814"/>
      <c r="V124" s="812"/>
      <c r="W124" s="812"/>
      <c r="X124" s="812"/>
      <c r="Y124" s="812"/>
    </row>
    <row r="125" spans="1:25" ht="15.75" x14ac:dyDescent="0.25">
      <c r="A125" s="811" t="str">
        <f>IF('Data Validation'!BU116="", "", 'Data Validation'!BU116)</f>
        <v/>
      </c>
      <c r="B125" s="812"/>
      <c r="C125" s="812"/>
      <c r="D125" s="812"/>
      <c r="E125" s="816"/>
      <c r="F125" s="814"/>
      <c r="G125" s="812"/>
      <c r="H125" s="812"/>
      <c r="I125" s="812"/>
      <c r="J125" s="812"/>
      <c r="K125" s="814"/>
      <c r="L125" s="812"/>
      <c r="M125" s="812"/>
      <c r="N125" s="812"/>
      <c r="O125" s="812"/>
      <c r="P125" s="814"/>
      <c r="Q125" s="812"/>
      <c r="R125" s="812"/>
      <c r="S125" s="812"/>
      <c r="T125" s="812"/>
      <c r="U125" s="814"/>
      <c r="V125" s="812"/>
      <c r="W125" s="812"/>
      <c r="X125" s="812"/>
      <c r="Y125" s="812"/>
    </row>
    <row r="126" spans="1:25" ht="15.75" x14ac:dyDescent="0.25">
      <c r="A126" s="811" t="str">
        <f>IF('Data Validation'!BU117="", "", 'Data Validation'!BU117)</f>
        <v/>
      </c>
      <c r="B126" s="812"/>
      <c r="C126" s="812"/>
      <c r="D126" s="812"/>
      <c r="E126" s="816"/>
      <c r="F126" s="814"/>
      <c r="G126" s="812"/>
      <c r="H126" s="812"/>
      <c r="I126" s="812"/>
      <c r="J126" s="812"/>
      <c r="K126" s="814"/>
      <c r="L126" s="812"/>
      <c r="M126" s="812"/>
      <c r="N126" s="812"/>
      <c r="O126" s="812"/>
      <c r="P126" s="814"/>
      <c r="Q126" s="812"/>
      <c r="R126" s="812"/>
      <c r="S126" s="812"/>
      <c r="T126" s="812"/>
      <c r="U126" s="814"/>
      <c r="V126" s="812"/>
      <c r="W126" s="812"/>
      <c r="X126" s="812"/>
      <c r="Y126" s="812"/>
    </row>
    <row r="127" spans="1:25" ht="15.75" x14ac:dyDescent="0.25">
      <c r="A127" s="811" t="str">
        <f>IF('Data Validation'!BU118="", "", 'Data Validation'!BU118)</f>
        <v/>
      </c>
      <c r="B127" s="812"/>
      <c r="C127" s="812"/>
      <c r="D127" s="812"/>
      <c r="E127" s="816"/>
      <c r="F127" s="814"/>
      <c r="G127" s="812"/>
      <c r="H127" s="812"/>
      <c r="I127" s="812"/>
      <c r="J127" s="812"/>
      <c r="K127" s="814"/>
      <c r="L127" s="812"/>
      <c r="M127" s="812"/>
      <c r="N127" s="812"/>
      <c r="O127" s="812"/>
      <c r="P127" s="814"/>
      <c r="Q127" s="812"/>
      <c r="R127" s="812"/>
      <c r="S127" s="812"/>
      <c r="T127" s="812"/>
      <c r="U127" s="814"/>
      <c r="V127" s="812"/>
      <c r="W127" s="812"/>
      <c r="X127" s="812"/>
      <c r="Y127" s="812"/>
    </row>
    <row r="128" spans="1:25" ht="15.75" x14ac:dyDescent="0.25">
      <c r="A128" s="811" t="str">
        <f>IF('Data Validation'!BU119="", "", 'Data Validation'!BU119)</f>
        <v/>
      </c>
      <c r="B128" s="812"/>
      <c r="C128" s="812"/>
      <c r="D128" s="812"/>
      <c r="E128" s="816"/>
      <c r="F128" s="814"/>
      <c r="G128" s="812"/>
      <c r="H128" s="812"/>
      <c r="I128" s="812"/>
      <c r="J128" s="812"/>
      <c r="K128" s="814"/>
      <c r="L128" s="812"/>
      <c r="M128" s="812"/>
      <c r="N128" s="812"/>
      <c r="O128" s="812"/>
      <c r="P128" s="814"/>
      <c r="Q128" s="812"/>
      <c r="R128" s="812"/>
      <c r="S128" s="812"/>
      <c r="T128" s="812"/>
      <c r="U128" s="814"/>
      <c r="V128" s="812"/>
      <c r="W128" s="812"/>
      <c r="X128" s="812"/>
      <c r="Y128" s="812"/>
    </row>
    <row r="129" spans="1:25" ht="15.75" x14ac:dyDescent="0.25">
      <c r="A129" s="811" t="str">
        <f>IF('Data Validation'!BU120="", "", 'Data Validation'!BU120)</f>
        <v/>
      </c>
      <c r="B129" s="812"/>
      <c r="C129" s="812"/>
      <c r="D129" s="812"/>
      <c r="E129" s="816"/>
      <c r="F129" s="814"/>
      <c r="G129" s="812"/>
      <c r="H129" s="812"/>
      <c r="I129" s="812"/>
      <c r="J129" s="812"/>
      <c r="K129" s="814"/>
      <c r="L129" s="812"/>
      <c r="M129" s="812"/>
      <c r="N129" s="812"/>
      <c r="O129" s="812"/>
      <c r="P129" s="814"/>
      <c r="Q129" s="812"/>
      <c r="R129" s="812"/>
      <c r="S129" s="812"/>
      <c r="T129" s="812"/>
      <c r="U129" s="814"/>
      <c r="V129" s="812"/>
      <c r="W129" s="812"/>
      <c r="X129" s="812"/>
      <c r="Y129" s="812"/>
    </row>
    <row r="130" spans="1:25" ht="15.75" x14ac:dyDescent="0.25">
      <c r="A130" s="811" t="str">
        <f>IF('Data Validation'!BU121="", "", 'Data Validation'!BU121)</f>
        <v/>
      </c>
      <c r="B130" s="812"/>
      <c r="C130" s="812"/>
      <c r="D130" s="812"/>
      <c r="E130" s="816"/>
      <c r="F130" s="814"/>
      <c r="G130" s="812"/>
      <c r="H130" s="812"/>
      <c r="I130" s="812"/>
      <c r="J130" s="812"/>
      <c r="K130" s="814"/>
      <c r="L130" s="812"/>
      <c r="M130" s="812"/>
      <c r="N130" s="812"/>
      <c r="O130" s="812"/>
      <c r="P130" s="814"/>
      <c r="Q130" s="812"/>
      <c r="R130" s="812"/>
      <c r="S130" s="812"/>
      <c r="T130" s="812"/>
      <c r="U130" s="814"/>
      <c r="V130" s="812"/>
      <c r="W130" s="812"/>
      <c r="X130" s="812"/>
      <c r="Y130" s="812"/>
    </row>
    <row r="131" spans="1:25" ht="15.75" x14ac:dyDescent="0.25">
      <c r="A131" s="811" t="str">
        <f>IF('Data Validation'!BU122="", "", 'Data Validation'!BU122)</f>
        <v/>
      </c>
      <c r="B131" s="812"/>
      <c r="C131" s="812"/>
      <c r="D131" s="812"/>
      <c r="E131" s="816"/>
      <c r="F131" s="814"/>
      <c r="G131" s="812"/>
      <c r="H131" s="812"/>
      <c r="I131" s="812"/>
      <c r="J131" s="812"/>
      <c r="K131" s="814"/>
      <c r="L131" s="812"/>
      <c r="M131" s="812"/>
      <c r="N131" s="812"/>
      <c r="O131" s="812"/>
      <c r="P131" s="814"/>
      <c r="Q131" s="812"/>
      <c r="R131" s="812"/>
      <c r="S131" s="812"/>
      <c r="T131" s="812"/>
      <c r="U131" s="814"/>
      <c r="V131" s="812"/>
      <c r="W131" s="812"/>
      <c r="X131" s="812"/>
      <c r="Y131" s="812"/>
    </row>
    <row r="132" spans="1:25" ht="15.75" x14ac:dyDescent="0.25">
      <c r="A132" s="811" t="str">
        <f>IF('Data Validation'!BU123="", "", 'Data Validation'!BU123)</f>
        <v/>
      </c>
      <c r="B132" s="812"/>
      <c r="C132" s="812"/>
      <c r="D132" s="812"/>
      <c r="E132" s="816"/>
      <c r="F132" s="814"/>
      <c r="G132" s="812"/>
      <c r="H132" s="812"/>
      <c r="I132" s="812"/>
      <c r="J132" s="812"/>
      <c r="K132" s="814"/>
      <c r="L132" s="812"/>
      <c r="M132" s="812"/>
      <c r="N132" s="812"/>
      <c r="O132" s="812"/>
      <c r="P132" s="814"/>
      <c r="Q132" s="812"/>
      <c r="R132" s="812"/>
      <c r="S132" s="812"/>
      <c r="T132" s="812"/>
      <c r="U132" s="814"/>
      <c r="V132" s="812"/>
      <c r="W132" s="812"/>
      <c r="X132" s="812"/>
      <c r="Y132" s="812"/>
    </row>
    <row r="133" spans="1:25" ht="15.75" x14ac:dyDescent="0.25">
      <c r="A133" s="811" t="str">
        <f>IF('Data Validation'!BU124="", "", 'Data Validation'!BU124)</f>
        <v/>
      </c>
      <c r="B133" s="812"/>
      <c r="C133" s="812"/>
      <c r="D133" s="812"/>
      <c r="E133" s="816"/>
      <c r="F133" s="814"/>
      <c r="G133" s="812"/>
      <c r="H133" s="812"/>
      <c r="I133" s="812"/>
      <c r="J133" s="812"/>
      <c r="K133" s="814"/>
      <c r="L133" s="812"/>
      <c r="M133" s="812"/>
      <c r="N133" s="812"/>
      <c r="O133" s="812"/>
      <c r="P133" s="814"/>
      <c r="Q133" s="812"/>
      <c r="R133" s="812"/>
      <c r="S133" s="812"/>
      <c r="T133" s="812"/>
      <c r="U133" s="814"/>
      <c r="V133" s="812"/>
      <c r="W133" s="812"/>
      <c r="X133" s="812"/>
      <c r="Y133" s="812"/>
    </row>
    <row r="134" spans="1:25" ht="15.75" x14ac:dyDescent="0.25">
      <c r="A134" s="811" t="str">
        <f>IF('Data Validation'!BU125="", "", 'Data Validation'!BU125)</f>
        <v/>
      </c>
      <c r="B134" s="812"/>
      <c r="C134" s="812"/>
      <c r="D134" s="812"/>
      <c r="E134" s="816"/>
      <c r="F134" s="814"/>
      <c r="G134" s="812"/>
      <c r="H134" s="812"/>
      <c r="I134" s="812"/>
      <c r="J134" s="812"/>
      <c r="K134" s="814"/>
      <c r="L134" s="812"/>
      <c r="M134" s="812"/>
      <c r="N134" s="812"/>
      <c r="O134" s="812"/>
      <c r="P134" s="814"/>
      <c r="Q134" s="812"/>
      <c r="R134" s="812"/>
      <c r="S134" s="812"/>
      <c r="T134" s="812"/>
      <c r="U134" s="814"/>
      <c r="V134" s="812"/>
      <c r="W134" s="812"/>
      <c r="X134" s="812"/>
      <c r="Y134" s="812"/>
    </row>
    <row r="135" spans="1:25" ht="15.75" x14ac:dyDescent="0.25">
      <c r="A135" s="811" t="str">
        <f>IF('Data Validation'!BU126="", "", 'Data Validation'!BU126)</f>
        <v/>
      </c>
      <c r="B135" s="812"/>
      <c r="C135" s="812"/>
      <c r="D135" s="812"/>
      <c r="E135" s="816"/>
      <c r="F135" s="814"/>
      <c r="G135" s="812"/>
      <c r="H135" s="812"/>
      <c r="I135" s="812"/>
      <c r="J135" s="812"/>
      <c r="K135" s="814"/>
      <c r="L135" s="812"/>
      <c r="M135" s="812"/>
      <c r="N135" s="812"/>
      <c r="O135" s="812"/>
      <c r="P135" s="814"/>
      <c r="Q135" s="812"/>
      <c r="R135" s="812"/>
      <c r="S135" s="812"/>
      <c r="T135" s="812"/>
      <c r="U135" s="814"/>
      <c r="V135" s="812"/>
      <c r="W135" s="812"/>
      <c r="X135" s="812"/>
      <c r="Y135" s="812"/>
    </row>
    <row r="136" spans="1:25" ht="15.75" x14ac:dyDescent="0.25">
      <c r="A136" s="811" t="str">
        <f>IF('Data Validation'!BU127="", "", 'Data Validation'!BU127)</f>
        <v/>
      </c>
      <c r="B136" s="812"/>
      <c r="C136" s="812"/>
      <c r="D136" s="812"/>
      <c r="E136" s="816"/>
      <c r="F136" s="814"/>
      <c r="G136" s="812"/>
      <c r="H136" s="812"/>
      <c r="I136" s="812"/>
      <c r="J136" s="812"/>
      <c r="K136" s="814"/>
      <c r="L136" s="812"/>
      <c r="M136" s="812"/>
      <c r="N136" s="812"/>
      <c r="O136" s="812"/>
      <c r="P136" s="814"/>
      <c r="Q136" s="812"/>
      <c r="R136" s="812"/>
      <c r="S136" s="812"/>
      <c r="T136" s="812"/>
      <c r="U136" s="814"/>
      <c r="V136" s="812"/>
      <c r="W136" s="812"/>
      <c r="X136" s="812"/>
      <c r="Y136" s="812"/>
    </row>
    <row r="137" spans="1:25" ht="15.75" x14ac:dyDescent="0.25">
      <c r="A137" s="811" t="str">
        <f>IF('Data Validation'!BU128="", "", 'Data Validation'!BU128)</f>
        <v/>
      </c>
      <c r="B137" s="812"/>
      <c r="C137" s="812"/>
      <c r="D137" s="812"/>
      <c r="E137" s="816"/>
      <c r="F137" s="814"/>
      <c r="G137" s="812"/>
      <c r="H137" s="812"/>
      <c r="I137" s="812"/>
      <c r="J137" s="812"/>
      <c r="K137" s="814"/>
      <c r="L137" s="812"/>
      <c r="M137" s="812"/>
      <c r="N137" s="812"/>
      <c r="O137" s="812"/>
      <c r="P137" s="814"/>
      <c r="Q137" s="812"/>
      <c r="R137" s="812"/>
      <c r="S137" s="812"/>
      <c r="T137" s="812"/>
      <c r="U137" s="814"/>
      <c r="V137" s="812"/>
      <c r="W137" s="812"/>
      <c r="X137" s="812"/>
      <c r="Y137" s="812"/>
    </row>
    <row r="138" spans="1:25" ht="15.75" x14ac:dyDescent="0.25">
      <c r="A138" s="811" t="str">
        <f>IF('Data Validation'!BU129="", "", 'Data Validation'!BU129)</f>
        <v/>
      </c>
      <c r="B138" s="812"/>
      <c r="C138" s="812"/>
      <c r="D138" s="812"/>
      <c r="E138" s="816"/>
      <c r="F138" s="814"/>
      <c r="G138" s="812"/>
      <c r="H138" s="812"/>
      <c r="I138" s="812"/>
      <c r="J138" s="812"/>
      <c r="K138" s="814"/>
      <c r="L138" s="812"/>
      <c r="M138" s="812"/>
      <c r="N138" s="812"/>
      <c r="O138" s="812"/>
      <c r="P138" s="814"/>
      <c r="Q138" s="812"/>
      <c r="R138" s="812"/>
      <c r="S138" s="812"/>
      <c r="T138" s="812"/>
      <c r="U138" s="814"/>
      <c r="V138" s="812"/>
      <c r="W138" s="812"/>
      <c r="X138" s="812"/>
      <c r="Y138" s="812"/>
    </row>
    <row r="139" spans="1:25" ht="15.75" x14ac:dyDescent="0.25">
      <c r="A139" s="811" t="str">
        <f>IF('Data Validation'!BU130="", "", 'Data Validation'!BU130)</f>
        <v/>
      </c>
      <c r="B139" s="812"/>
      <c r="C139" s="812"/>
      <c r="D139" s="812"/>
      <c r="E139" s="816"/>
      <c r="F139" s="814"/>
      <c r="G139" s="812"/>
      <c r="H139" s="812"/>
      <c r="I139" s="812"/>
      <c r="J139" s="812"/>
      <c r="K139" s="814"/>
      <c r="L139" s="812"/>
      <c r="M139" s="812"/>
      <c r="N139" s="812"/>
      <c r="O139" s="812"/>
      <c r="P139" s="814"/>
      <c r="Q139" s="812"/>
      <c r="R139" s="812"/>
      <c r="S139" s="812"/>
      <c r="T139" s="812"/>
      <c r="U139" s="814"/>
      <c r="V139" s="812"/>
      <c r="W139" s="812"/>
      <c r="X139" s="812"/>
      <c r="Y139" s="812"/>
    </row>
    <row r="140" spans="1:25" ht="15.75" x14ac:dyDescent="0.25">
      <c r="A140" s="811" t="str">
        <f>IF('Data Validation'!BU131="", "", 'Data Validation'!BU131)</f>
        <v/>
      </c>
      <c r="B140" s="812"/>
      <c r="C140" s="812"/>
      <c r="D140" s="812"/>
      <c r="E140" s="816"/>
      <c r="F140" s="814"/>
      <c r="G140" s="812"/>
      <c r="H140" s="812"/>
      <c r="I140" s="812"/>
      <c r="J140" s="812"/>
      <c r="K140" s="814"/>
      <c r="L140" s="812"/>
      <c r="M140" s="812"/>
      <c r="N140" s="812"/>
      <c r="O140" s="812"/>
      <c r="P140" s="814"/>
      <c r="Q140" s="812"/>
      <c r="R140" s="812"/>
      <c r="S140" s="812"/>
      <c r="T140" s="812"/>
      <c r="U140" s="814"/>
      <c r="V140" s="812"/>
      <c r="W140" s="812"/>
      <c r="X140" s="812"/>
      <c r="Y140" s="812"/>
    </row>
    <row r="141" spans="1:25" ht="15.75" x14ac:dyDescent="0.25">
      <c r="A141" s="811" t="str">
        <f>IF('Data Validation'!BU132="", "", 'Data Validation'!BU132)</f>
        <v/>
      </c>
      <c r="B141" s="812"/>
      <c r="C141" s="812"/>
      <c r="D141" s="812"/>
      <c r="E141" s="816"/>
      <c r="F141" s="814"/>
      <c r="G141" s="812"/>
      <c r="H141" s="812"/>
      <c r="I141" s="812"/>
      <c r="J141" s="812"/>
      <c r="K141" s="814"/>
      <c r="L141" s="812"/>
      <c r="M141" s="812"/>
      <c r="N141" s="812"/>
      <c r="O141" s="812"/>
      <c r="P141" s="814"/>
      <c r="Q141" s="812"/>
      <c r="R141" s="812"/>
      <c r="S141" s="812"/>
      <c r="T141" s="812"/>
      <c r="U141" s="814"/>
      <c r="V141" s="812"/>
      <c r="W141" s="812"/>
      <c r="X141" s="812"/>
      <c r="Y141" s="812"/>
    </row>
    <row r="142" spans="1:25" ht="15.75" x14ac:dyDescent="0.25">
      <c r="A142" s="811" t="str">
        <f>IF('Data Validation'!BU133="", "", 'Data Validation'!BU133)</f>
        <v/>
      </c>
      <c r="B142" s="812"/>
      <c r="C142" s="812"/>
      <c r="D142" s="812"/>
      <c r="E142" s="816"/>
      <c r="F142" s="814"/>
      <c r="G142" s="812"/>
      <c r="H142" s="812"/>
      <c r="I142" s="812"/>
      <c r="J142" s="812"/>
      <c r="K142" s="814"/>
      <c r="L142" s="812"/>
      <c r="M142" s="812"/>
      <c r="N142" s="812"/>
      <c r="O142" s="812"/>
      <c r="P142" s="814"/>
      <c r="Q142" s="812"/>
      <c r="R142" s="812"/>
      <c r="S142" s="812"/>
      <c r="T142" s="812"/>
      <c r="U142" s="814"/>
      <c r="V142" s="812"/>
      <c r="W142" s="812"/>
      <c r="X142" s="812"/>
      <c r="Y142" s="812"/>
    </row>
    <row r="143" spans="1:25" ht="15.75" x14ac:dyDescent="0.25">
      <c r="A143" s="811" t="str">
        <f>IF('Data Validation'!BU134="", "", 'Data Validation'!BU134)</f>
        <v/>
      </c>
      <c r="B143" s="812"/>
      <c r="C143" s="812"/>
      <c r="D143" s="812"/>
      <c r="E143" s="816"/>
      <c r="F143" s="814"/>
      <c r="G143" s="812"/>
      <c r="H143" s="812"/>
      <c r="I143" s="812"/>
      <c r="J143" s="812"/>
      <c r="K143" s="814"/>
      <c r="L143" s="812"/>
      <c r="M143" s="812"/>
      <c r="N143" s="812"/>
      <c r="O143" s="812"/>
      <c r="P143" s="814"/>
      <c r="Q143" s="812"/>
      <c r="R143" s="812"/>
      <c r="S143" s="812"/>
      <c r="T143" s="812"/>
      <c r="U143" s="814"/>
      <c r="V143" s="812"/>
      <c r="W143" s="812"/>
      <c r="X143" s="812"/>
      <c r="Y143" s="812"/>
    </row>
    <row r="144" spans="1:25" ht="15.75" x14ac:dyDescent="0.25">
      <c r="A144" s="811" t="str">
        <f>IF('Data Validation'!BU135="", "", 'Data Validation'!BU135)</f>
        <v/>
      </c>
      <c r="B144" s="812"/>
      <c r="C144" s="812"/>
      <c r="D144" s="812"/>
      <c r="E144" s="816"/>
      <c r="F144" s="814"/>
      <c r="G144" s="812"/>
      <c r="H144" s="812"/>
      <c r="I144" s="812"/>
      <c r="J144" s="812"/>
      <c r="K144" s="814"/>
      <c r="L144" s="812"/>
      <c r="M144" s="812"/>
      <c r="N144" s="812"/>
      <c r="O144" s="812"/>
      <c r="P144" s="814"/>
      <c r="Q144" s="812"/>
      <c r="R144" s="812"/>
      <c r="S144" s="812"/>
      <c r="T144" s="812"/>
      <c r="U144" s="814"/>
      <c r="V144" s="812"/>
      <c r="W144" s="812"/>
      <c r="X144" s="812"/>
      <c r="Y144" s="812"/>
    </row>
    <row r="145" spans="1:25" ht="15.75" x14ac:dyDescent="0.25">
      <c r="A145" s="811" t="str">
        <f>IF('Data Validation'!BU136="", "", 'Data Validation'!BU136)</f>
        <v/>
      </c>
      <c r="B145" s="812"/>
      <c r="C145" s="812"/>
      <c r="D145" s="812"/>
      <c r="E145" s="816"/>
      <c r="F145" s="814"/>
      <c r="G145" s="812"/>
      <c r="H145" s="812"/>
      <c r="I145" s="812"/>
      <c r="J145" s="812"/>
      <c r="K145" s="814"/>
      <c r="L145" s="812"/>
      <c r="M145" s="812"/>
      <c r="N145" s="812"/>
      <c r="O145" s="812"/>
      <c r="P145" s="814"/>
      <c r="Q145" s="812"/>
      <c r="R145" s="812"/>
      <c r="S145" s="812"/>
      <c r="T145" s="812"/>
      <c r="U145" s="814"/>
      <c r="V145" s="812"/>
      <c r="W145" s="812"/>
      <c r="X145" s="812"/>
      <c r="Y145" s="812"/>
    </row>
    <row r="146" spans="1:25" ht="15.75" x14ac:dyDescent="0.25">
      <c r="A146" s="811" t="str">
        <f>IF('Data Validation'!BU137="", "", 'Data Validation'!BU137)</f>
        <v/>
      </c>
      <c r="B146" s="812"/>
      <c r="C146" s="812"/>
      <c r="D146" s="812"/>
      <c r="E146" s="816"/>
      <c r="F146" s="814"/>
      <c r="G146" s="812"/>
      <c r="H146" s="812"/>
      <c r="I146" s="812"/>
      <c r="J146" s="812"/>
      <c r="K146" s="814"/>
      <c r="L146" s="812"/>
      <c r="M146" s="812"/>
      <c r="N146" s="812"/>
      <c r="O146" s="812"/>
      <c r="P146" s="814"/>
      <c r="Q146" s="812"/>
      <c r="R146" s="812"/>
      <c r="S146" s="812"/>
      <c r="T146" s="812"/>
      <c r="U146" s="814"/>
      <c r="V146" s="812"/>
      <c r="W146" s="812"/>
      <c r="X146" s="812"/>
      <c r="Y146" s="812"/>
    </row>
    <row r="147" spans="1:25" ht="15.75" x14ac:dyDescent="0.25">
      <c r="A147" s="811" t="str">
        <f>IF('Data Validation'!BU138="", "", 'Data Validation'!BU138)</f>
        <v/>
      </c>
      <c r="B147" s="812"/>
      <c r="C147" s="812"/>
      <c r="D147" s="812"/>
      <c r="E147" s="816"/>
      <c r="F147" s="814"/>
      <c r="G147" s="812"/>
      <c r="H147" s="812"/>
      <c r="I147" s="812"/>
      <c r="J147" s="812"/>
      <c r="K147" s="814"/>
      <c r="L147" s="812"/>
      <c r="M147" s="812"/>
      <c r="N147" s="812"/>
      <c r="O147" s="812"/>
      <c r="P147" s="814"/>
      <c r="Q147" s="812"/>
      <c r="R147" s="812"/>
      <c r="S147" s="812"/>
      <c r="T147" s="812"/>
      <c r="U147" s="814"/>
      <c r="V147" s="812"/>
      <c r="W147" s="812"/>
      <c r="X147" s="812"/>
      <c r="Y147" s="812"/>
    </row>
    <row r="148" spans="1:25" ht="15.75" x14ac:dyDescent="0.25">
      <c r="A148" s="811" t="str">
        <f>IF('Data Validation'!BU139="", "", 'Data Validation'!BU139)</f>
        <v/>
      </c>
      <c r="B148" s="812"/>
      <c r="C148" s="812"/>
      <c r="D148" s="812"/>
      <c r="E148" s="816"/>
      <c r="F148" s="814"/>
      <c r="G148" s="812"/>
      <c r="H148" s="812"/>
      <c r="I148" s="812"/>
      <c r="J148" s="812"/>
      <c r="K148" s="814"/>
      <c r="L148" s="812"/>
      <c r="M148" s="812"/>
      <c r="N148" s="812"/>
      <c r="O148" s="812"/>
      <c r="P148" s="814"/>
      <c r="Q148" s="812"/>
      <c r="R148" s="812"/>
      <c r="S148" s="812"/>
      <c r="T148" s="812"/>
      <c r="U148" s="814"/>
      <c r="V148" s="812"/>
      <c r="W148" s="812"/>
      <c r="X148" s="812"/>
      <c r="Y148" s="812"/>
    </row>
    <row r="149" spans="1:25" ht="15.75" x14ac:dyDescent="0.25">
      <c r="A149" s="811" t="str">
        <f>IF('Data Validation'!BU140="", "", 'Data Validation'!BU140)</f>
        <v/>
      </c>
      <c r="B149" s="812"/>
      <c r="C149" s="812"/>
      <c r="D149" s="812"/>
      <c r="E149" s="816"/>
      <c r="F149" s="814"/>
      <c r="G149" s="812"/>
      <c r="H149" s="812"/>
      <c r="I149" s="812"/>
      <c r="J149" s="812"/>
      <c r="K149" s="814"/>
      <c r="L149" s="812"/>
      <c r="M149" s="812"/>
      <c r="N149" s="812"/>
      <c r="O149" s="812"/>
      <c r="P149" s="814"/>
      <c r="Q149" s="812"/>
      <c r="R149" s="812"/>
      <c r="S149" s="812"/>
      <c r="T149" s="812"/>
      <c r="U149" s="814"/>
      <c r="V149" s="812"/>
      <c r="W149" s="812"/>
      <c r="X149" s="812"/>
      <c r="Y149" s="812"/>
    </row>
    <row r="150" spans="1:25" ht="15.75" x14ac:dyDescent="0.25">
      <c r="A150" s="811" t="str">
        <f>IF('Data Validation'!BU141="", "", 'Data Validation'!BU141)</f>
        <v/>
      </c>
      <c r="B150" s="812"/>
      <c r="C150" s="812"/>
      <c r="D150" s="812"/>
      <c r="E150" s="816"/>
      <c r="F150" s="814"/>
      <c r="G150" s="812"/>
      <c r="H150" s="812"/>
      <c r="I150" s="812"/>
      <c r="J150" s="812"/>
      <c r="K150" s="814"/>
      <c r="L150" s="812"/>
      <c r="M150" s="812"/>
      <c r="N150" s="812"/>
      <c r="O150" s="812"/>
      <c r="P150" s="814"/>
      <c r="Q150" s="812"/>
      <c r="R150" s="812"/>
      <c r="S150" s="812"/>
      <c r="T150" s="812"/>
      <c r="U150" s="814"/>
      <c r="V150" s="812"/>
      <c r="W150" s="812"/>
      <c r="X150" s="812"/>
      <c r="Y150" s="812"/>
    </row>
    <row r="151" spans="1:25" ht="15.75" x14ac:dyDescent="0.25">
      <c r="A151" s="811" t="str">
        <f>IF('Data Validation'!BU142="", "", 'Data Validation'!BU142)</f>
        <v/>
      </c>
      <c r="B151" s="812"/>
      <c r="C151" s="812"/>
      <c r="D151" s="812"/>
      <c r="E151" s="816"/>
      <c r="F151" s="814"/>
      <c r="G151" s="812"/>
      <c r="H151" s="812"/>
      <c r="I151" s="812"/>
      <c r="J151" s="812"/>
      <c r="K151" s="814"/>
      <c r="L151" s="812"/>
      <c r="M151" s="812"/>
      <c r="N151" s="812"/>
      <c r="O151" s="812"/>
      <c r="P151" s="814"/>
      <c r="Q151" s="812"/>
      <c r="R151" s="812"/>
      <c r="S151" s="812"/>
      <c r="T151" s="812"/>
      <c r="U151" s="814"/>
      <c r="V151" s="812"/>
      <c r="W151" s="812"/>
      <c r="X151" s="812"/>
      <c r="Y151" s="812"/>
    </row>
    <row r="152" spans="1:25" ht="15.75" x14ac:dyDescent="0.25">
      <c r="A152" s="811" t="str">
        <f>IF('Data Validation'!BU143="", "", 'Data Validation'!BU143)</f>
        <v/>
      </c>
      <c r="B152" s="812"/>
      <c r="C152" s="812"/>
      <c r="D152" s="812"/>
      <c r="E152" s="816"/>
      <c r="F152" s="814"/>
      <c r="G152" s="812"/>
      <c r="H152" s="812"/>
      <c r="I152" s="812"/>
      <c r="J152" s="812"/>
      <c r="K152" s="814"/>
      <c r="L152" s="812"/>
      <c r="M152" s="812"/>
      <c r="N152" s="812"/>
      <c r="O152" s="812"/>
      <c r="P152" s="814"/>
      <c r="Q152" s="812"/>
      <c r="R152" s="812"/>
      <c r="S152" s="812"/>
      <c r="T152" s="812"/>
      <c r="U152" s="814"/>
      <c r="V152" s="812"/>
      <c r="W152" s="812"/>
      <c r="X152" s="812"/>
      <c r="Y152" s="812"/>
    </row>
    <row r="153" spans="1:25" ht="15.75" x14ac:dyDescent="0.25">
      <c r="A153" s="811" t="str">
        <f>IF('Data Validation'!BU144="", "", 'Data Validation'!BU144)</f>
        <v/>
      </c>
      <c r="B153" s="812"/>
      <c r="C153" s="812"/>
      <c r="D153" s="812"/>
      <c r="E153" s="816"/>
      <c r="F153" s="814"/>
      <c r="G153" s="812"/>
      <c r="H153" s="812"/>
      <c r="I153" s="812"/>
      <c r="J153" s="812"/>
      <c r="K153" s="814"/>
      <c r="L153" s="812"/>
      <c r="M153" s="812"/>
      <c r="N153" s="812"/>
      <c r="O153" s="812"/>
      <c r="P153" s="814"/>
      <c r="Q153" s="812"/>
      <c r="R153" s="812"/>
      <c r="S153" s="812"/>
      <c r="T153" s="812"/>
      <c r="U153" s="814"/>
      <c r="V153" s="812"/>
      <c r="W153" s="812"/>
      <c r="X153" s="812"/>
      <c r="Y153" s="812"/>
    </row>
    <row r="154" spans="1:25" ht="15.75" x14ac:dyDescent="0.25">
      <c r="A154" s="811" t="str">
        <f>IF('Data Validation'!BU145="", "", 'Data Validation'!BU145)</f>
        <v/>
      </c>
      <c r="B154" s="812"/>
      <c r="C154" s="812"/>
      <c r="D154" s="812"/>
      <c r="E154" s="816"/>
      <c r="F154" s="814"/>
      <c r="G154" s="812"/>
      <c r="H154" s="812"/>
      <c r="I154" s="812"/>
      <c r="J154" s="812"/>
      <c r="K154" s="814"/>
      <c r="L154" s="812"/>
      <c r="M154" s="812"/>
      <c r="N154" s="812"/>
      <c r="O154" s="812"/>
      <c r="P154" s="814"/>
      <c r="Q154" s="812"/>
      <c r="R154" s="812"/>
      <c r="S154" s="812"/>
      <c r="T154" s="812"/>
      <c r="U154" s="814"/>
      <c r="V154" s="812"/>
      <c r="W154" s="812"/>
      <c r="X154" s="812"/>
      <c r="Y154" s="812"/>
    </row>
    <row r="155" spans="1:25" ht="15.75" x14ac:dyDescent="0.25">
      <c r="A155" s="811" t="str">
        <f>IF('Data Validation'!BU146="", "", 'Data Validation'!BU146)</f>
        <v/>
      </c>
      <c r="B155" s="812"/>
      <c r="C155" s="812"/>
      <c r="D155" s="812"/>
      <c r="E155" s="816"/>
      <c r="F155" s="814"/>
      <c r="G155" s="812"/>
      <c r="H155" s="812"/>
      <c r="I155" s="812"/>
      <c r="J155" s="812"/>
      <c r="K155" s="814"/>
      <c r="L155" s="812"/>
      <c r="M155" s="812"/>
      <c r="N155" s="812"/>
      <c r="O155" s="812"/>
      <c r="P155" s="814"/>
      <c r="Q155" s="812"/>
      <c r="R155" s="812"/>
      <c r="S155" s="812"/>
      <c r="T155" s="812"/>
      <c r="U155" s="814"/>
      <c r="V155" s="812"/>
      <c r="W155" s="812"/>
      <c r="X155" s="812"/>
      <c r="Y155" s="812"/>
    </row>
    <row r="156" spans="1:25" ht="15.75" x14ac:dyDescent="0.25">
      <c r="A156" s="811" t="str">
        <f>IF('Data Validation'!BU147="", "", 'Data Validation'!BU147)</f>
        <v/>
      </c>
      <c r="B156" s="812"/>
      <c r="C156" s="812"/>
      <c r="D156" s="812"/>
      <c r="E156" s="816"/>
      <c r="F156" s="814"/>
      <c r="G156" s="812"/>
      <c r="H156" s="812"/>
      <c r="I156" s="812"/>
      <c r="J156" s="812"/>
      <c r="K156" s="814"/>
      <c r="L156" s="812"/>
      <c r="M156" s="812"/>
      <c r="N156" s="812"/>
      <c r="O156" s="812"/>
      <c r="P156" s="814"/>
      <c r="Q156" s="812"/>
      <c r="R156" s="812"/>
      <c r="S156" s="812"/>
      <c r="T156" s="812"/>
      <c r="U156" s="814"/>
      <c r="V156" s="812"/>
      <c r="W156" s="812"/>
      <c r="X156" s="812"/>
      <c r="Y156" s="812"/>
    </row>
    <row r="157" spans="1:25" ht="15.75" x14ac:dyDescent="0.25">
      <c r="A157" s="811" t="str">
        <f>IF('Data Validation'!BU148="", "", 'Data Validation'!BU148)</f>
        <v/>
      </c>
      <c r="B157" s="812"/>
      <c r="C157" s="812"/>
      <c r="D157" s="812"/>
      <c r="E157" s="816"/>
      <c r="F157" s="814"/>
      <c r="G157" s="812"/>
      <c r="H157" s="812"/>
      <c r="I157" s="812"/>
      <c r="J157" s="812"/>
      <c r="K157" s="814"/>
      <c r="L157" s="812"/>
      <c r="M157" s="812"/>
      <c r="N157" s="812"/>
      <c r="O157" s="812"/>
      <c r="P157" s="814"/>
      <c r="Q157" s="812"/>
      <c r="R157" s="812"/>
      <c r="S157" s="812"/>
      <c r="T157" s="812"/>
      <c r="U157" s="814"/>
      <c r="V157" s="812"/>
      <c r="W157" s="812"/>
      <c r="X157" s="812"/>
      <c r="Y157" s="812"/>
    </row>
    <row r="158" spans="1:25" ht="15.75" x14ac:dyDescent="0.25">
      <c r="A158" s="811" t="str">
        <f>IF('Data Validation'!BU149="", "", 'Data Validation'!BU149)</f>
        <v/>
      </c>
      <c r="B158" s="812"/>
      <c r="C158" s="812"/>
      <c r="D158" s="812"/>
      <c r="E158" s="816"/>
      <c r="F158" s="814"/>
      <c r="G158" s="812"/>
      <c r="H158" s="812"/>
      <c r="I158" s="812"/>
      <c r="J158" s="812"/>
      <c r="K158" s="814"/>
      <c r="L158" s="812"/>
      <c r="M158" s="812"/>
      <c r="N158" s="812"/>
      <c r="O158" s="812"/>
      <c r="P158" s="814"/>
      <c r="Q158" s="812"/>
      <c r="R158" s="812"/>
      <c r="S158" s="812"/>
      <c r="T158" s="812"/>
      <c r="U158" s="814"/>
      <c r="V158" s="812"/>
      <c r="W158" s="812"/>
      <c r="X158" s="812"/>
      <c r="Y158" s="812"/>
    </row>
    <row r="159" spans="1:25" ht="15.75" x14ac:dyDescent="0.25">
      <c r="A159" s="811" t="str">
        <f>IF('Data Validation'!BU150="", "", 'Data Validation'!BU150)</f>
        <v/>
      </c>
      <c r="B159" s="812"/>
      <c r="C159" s="812"/>
      <c r="D159" s="812"/>
      <c r="E159" s="816"/>
      <c r="F159" s="814"/>
      <c r="G159" s="812"/>
      <c r="H159" s="812"/>
      <c r="I159" s="812"/>
      <c r="J159" s="812"/>
      <c r="K159" s="814"/>
      <c r="L159" s="812"/>
      <c r="M159" s="812"/>
      <c r="N159" s="812"/>
      <c r="O159" s="812"/>
      <c r="P159" s="814"/>
      <c r="Q159" s="812"/>
      <c r="R159" s="812"/>
      <c r="S159" s="812"/>
      <c r="T159" s="812"/>
      <c r="U159" s="814"/>
      <c r="V159" s="812"/>
      <c r="W159" s="812"/>
      <c r="X159" s="812"/>
      <c r="Y159" s="812"/>
    </row>
    <row r="160" spans="1:25" ht="15.75" x14ac:dyDescent="0.25">
      <c r="A160" s="811" t="str">
        <f>IF('Data Validation'!BU151="", "", 'Data Validation'!BU151)</f>
        <v/>
      </c>
      <c r="B160" s="812"/>
      <c r="C160" s="812"/>
      <c r="D160" s="812"/>
      <c r="E160" s="816"/>
      <c r="F160" s="814"/>
      <c r="G160" s="812"/>
      <c r="H160" s="812"/>
      <c r="I160" s="812"/>
      <c r="J160" s="812"/>
      <c r="K160" s="814"/>
      <c r="L160" s="812"/>
      <c r="M160" s="812"/>
      <c r="N160" s="812"/>
      <c r="O160" s="812"/>
      <c r="P160" s="814"/>
      <c r="Q160" s="812"/>
      <c r="R160" s="812"/>
      <c r="S160" s="812"/>
      <c r="T160" s="812"/>
      <c r="U160" s="814"/>
      <c r="V160" s="812"/>
      <c r="W160" s="812"/>
      <c r="X160" s="812"/>
      <c r="Y160" s="812"/>
    </row>
    <row r="161" spans="1:25" ht="15.75" x14ac:dyDescent="0.25">
      <c r="A161" s="811" t="str">
        <f>IF('Data Validation'!BU152="", "", 'Data Validation'!BU152)</f>
        <v/>
      </c>
      <c r="B161" s="812"/>
      <c r="C161" s="812"/>
      <c r="D161" s="812"/>
      <c r="E161" s="816"/>
      <c r="F161" s="814"/>
      <c r="G161" s="812"/>
      <c r="H161" s="812"/>
      <c r="I161" s="812"/>
      <c r="J161" s="812"/>
      <c r="K161" s="814"/>
      <c r="L161" s="812"/>
      <c r="M161" s="812"/>
      <c r="N161" s="812"/>
      <c r="O161" s="812"/>
      <c r="P161" s="814"/>
      <c r="Q161" s="812"/>
      <c r="R161" s="812"/>
      <c r="S161" s="812"/>
      <c r="T161" s="812"/>
      <c r="U161" s="814"/>
      <c r="V161" s="812"/>
      <c r="W161" s="812"/>
      <c r="X161" s="812"/>
      <c r="Y161" s="812"/>
    </row>
    <row r="162" spans="1:25" ht="15.75" x14ac:dyDescent="0.25">
      <c r="A162" s="811" t="str">
        <f>IF('Data Validation'!BU153="", "", 'Data Validation'!BU153)</f>
        <v/>
      </c>
      <c r="B162" s="812"/>
      <c r="C162" s="812"/>
      <c r="D162" s="812"/>
      <c r="E162" s="816"/>
      <c r="F162" s="814"/>
      <c r="G162" s="812"/>
      <c r="H162" s="812"/>
      <c r="I162" s="812"/>
      <c r="J162" s="812"/>
      <c r="K162" s="814"/>
      <c r="L162" s="812"/>
      <c r="M162" s="812"/>
      <c r="N162" s="812"/>
      <c r="O162" s="812"/>
      <c r="P162" s="814"/>
      <c r="Q162" s="812"/>
      <c r="R162" s="812"/>
      <c r="S162" s="812"/>
      <c r="T162" s="812"/>
      <c r="U162" s="814"/>
      <c r="V162" s="812"/>
      <c r="W162" s="812"/>
      <c r="X162" s="812"/>
      <c r="Y162" s="812"/>
    </row>
    <row r="163" spans="1:25" ht="15.75" x14ac:dyDescent="0.25">
      <c r="A163" s="811" t="str">
        <f>IF('Data Validation'!BU154="", "", 'Data Validation'!BU154)</f>
        <v/>
      </c>
      <c r="B163" s="812"/>
      <c r="C163" s="812"/>
      <c r="D163" s="812"/>
      <c r="E163" s="816"/>
      <c r="F163" s="814"/>
      <c r="G163" s="812"/>
      <c r="H163" s="812"/>
      <c r="I163" s="812"/>
      <c r="J163" s="812"/>
      <c r="K163" s="814"/>
      <c r="L163" s="812"/>
      <c r="M163" s="812"/>
      <c r="N163" s="812"/>
      <c r="O163" s="812"/>
      <c r="P163" s="814"/>
      <c r="Q163" s="812"/>
      <c r="R163" s="812"/>
      <c r="S163" s="812"/>
      <c r="T163" s="812"/>
      <c r="U163" s="814"/>
      <c r="V163" s="812"/>
      <c r="W163" s="812"/>
      <c r="X163" s="812"/>
      <c r="Y163" s="812"/>
    </row>
    <row r="164" spans="1:25" ht="15.75" x14ac:dyDescent="0.25">
      <c r="A164" s="811" t="str">
        <f>IF('Data Validation'!BU155="", "", 'Data Validation'!BU155)</f>
        <v/>
      </c>
      <c r="B164" s="812"/>
      <c r="C164" s="812"/>
      <c r="D164" s="812"/>
      <c r="E164" s="816"/>
      <c r="F164" s="814"/>
      <c r="G164" s="812"/>
      <c r="H164" s="812"/>
      <c r="I164" s="812"/>
      <c r="J164" s="812"/>
      <c r="K164" s="814"/>
      <c r="L164" s="812"/>
      <c r="M164" s="812"/>
      <c r="N164" s="812"/>
      <c r="O164" s="812"/>
      <c r="P164" s="814"/>
      <c r="Q164" s="812"/>
      <c r="R164" s="812"/>
      <c r="S164" s="812"/>
      <c r="T164" s="812"/>
      <c r="U164" s="814"/>
      <c r="V164" s="812"/>
      <c r="W164" s="812"/>
      <c r="X164" s="812"/>
      <c r="Y164" s="812"/>
    </row>
    <row r="165" spans="1:25" ht="15.75" x14ac:dyDescent="0.25">
      <c r="A165" s="811" t="str">
        <f>IF('Data Validation'!BU156="", "", 'Data Validation'!BU156)</f>
        <v/>
      </c>
      <c r="B165" s="812"/>
      <c r="C165" s="812"/>
      <c r="D165" s="812"/>
      <c r="E165" s="816"/>
      <c r="F165" s="814"/>
      <c r="G165" s="812"/>
      <c r="H165" s="812"/>
      <c r="I165" s="812"/>
      <c r="J165" s="812"/>
      <c r="K165" s="814"/>
      <c r="L165" s="812"/>
      <c r="M165" s="812"/>
      <c r="N165" s="812"/>
      <c r="O165" s="812"/>
      <c r="P165" s="814"/>
      <c r="Q165" s="812"/>
      <c r="R165" s="812"/>
      <c r="S165" s="812"/>
      <c r="T165" s="812"/>
      <c r="U165" s="814"/>
      <c r="V165" s="812"/>
      <c r="W165" s="812"/>
      <c r="X165" s="812"/>
      <c r="Y165" s="812"/>
    </row>
    <row r="166" spans="1:25" ht="15.75" x14ac:dyDescent="0.25">
      <c r="A166" s="811" t="str">
        <f>IF('Data Validation'!BU157="", "", 'Data Validation'!BU157)</f>
        <v/>
      </c>
      <c r="B166" s="812"/>
      <c r="C166" s="812"/>
      <c r="D166" s="812"/>
      <c r="E166" s="816"/>
      <c r="F166" s="814"/>
      <c r="G166" s="812"/>
      <c r="H166" s="812"/>
      <c r="I166" s="812"/>
      <c r="J166" s="812"/>
      <c r="K166" s="814"/>
      <c r="L166" s="812"/>
      <c r="M166" s="812"/>
      <c r="N166" s="812"/>
      <c r="O166" s="812"/>
      <c r="P166" s="814"/>
      <c r="Q166" s="812"/>
      <c r="R166" s="812"/>
      <c r="S166" s="812"/>
      <c r="T166" s="812"/>
      <c r="U166" s="814"/>
      <c r="V166" s="812"/>
      <c r="W166" s="812"/>
      <c r="X166" s="812"/>
      <c r="Y166" s="812"/>
    </row>
    <row r="167" spans="1:25" ht="15.75" x14ac:dyDescent="0.25">
      <c r="A167" s="811" t="str">
        <f>IF('Data Validation'!BU158="", "", 'Data Validation'!BU158)</f>
        <v/>
      </c>
      <c r="B167" s="812"/>
      <c r="C167" s="812"/>
      <c r="D167" s="812"/>
      <c r="E167" s="816"/>
      <c r="F167" s="814"/>
      <c r="G167" s="812"/>
      <c r="H167" s="812"/>
      <c r="I167" s="812"/>
      <c r="J167" s="812"/>
      <c r="K167" s="814"/>
      <c r="L167" s="812"/>
      <c r="M167" s="812"/>
      <c r="N167" s="812"/>
      <c r="O167" s="812"/>
      <c r="P167" s="814"/>
      <c r="Q167" s="812"/>
      <c r="R167" s="812"/>
      <c r="S167" s="812"/>
      <c r="T167" s="812"/>
      <c r="U167" s="814"/>
      <c r="V167" s="812"/>
      <c r="W167" s="812"/>
      <c r="X167" s="812"/>
      <c r="Y167" s="812"/>
    </row>
    <row r="168" spans="1:25" ht="15.75" x14ac:dyDescent="0.25">
      <c r="A168" s="811" t="str">
        <f>IF('Data Validation'!BU159="", "", 'Data Validation'!BU159)</f>
        <v/>
      </c>
      <c r="B168" s="812"/>
      <c r="C168" s="812"/>
      <c r="D168" s="812"/>
      <c r="E168" s="816"/>
      <c r="F168" s="814"/>
      <c r="G168" s="812"/>
      <c r="H168" s="812"/>
      <c r="I168" s="812"/>
      <c r="J168" s="812"/>
      <c r="K168" s="814"/>
      <c r="L168" s="812"/>
      <c r="M168" s="812"/>
      <c r="N168" s="812"/>
      <c r="O168" s="812"/>
      <c r="P168" s="814"/>
      <c r="Q168" s="812"/>
      <c r="R168" s="812"/>
      <c r="S168" s="812"/>
      <c r="T168" s="812"/>
      <c r="U168" s="814"/>
      <c r="V168" s="812"/>
      <c r="W168" s="812"/>
      <c r="X168" s="812"/>
      <c r="Y168" s="812"/>
    </row>
    <row r="169" spans="1:25" ht="15.75" x14ac:dyDescent="0.25">
      <c r="A169" s="811" t="str">
        <f>IF('Data Validation'!BU160="", "", 'Data Validation'!BU160)</f>
        <v/>
      </c>
      <c r="B169" s="812"/>
      <c r="C169" s="812"/>
      <c r="D169" s="812"/>
      <c r="E169" s="816"/>
      <c r="F169" s="814"/>
      <c r="G169" s="812"/>
      <c r="H169" s="812"/>
      <c r="I169" s="812"/>
      <c r="J169" s="812"/>
      <c r="K169" s="814"/>
      <c r="L169" s="812"/>
      <c r="M169" s="812"/>
      <c r="N169" s="812"/>
      <c r="O169" s="812"/>
      <c r="P169" s="814"/>
      <c r="Q169" s="812"/>
      <c r="R169" s="812"/>
      <c r="S169" s="812"/>
      <c r="T169" s="812"/>
      <c r="U169" s="814"/>
      <c r="V169" s="812"/>
      <c r="W169" s="812"/>
      <c r="X169" s="812"/>
      <c r="Y169" s="812"/>
    </row>
    <row r="170" spans="1:25" ht="15.75" x14ac:dyDescent="0.25">
      <c r="A170" s="811" t="str">
        <f>IF('Data Validation'!BU161="", "", 'Data Validation'!BU161)</f>
        <v/>
      </c>
      <c r="B170" s="812"/>
      <c r="C170" s="812"/>
      <c r="D170" s="812"/>
      <c r="E170" s="816"/>
      <c r="F170" s="814"/>
      <c r="G170" s="812"/>
      <c r="H170" s="812"/>
      <c r="I170" s="812"/>
      <c r="J170" s="812"/>
      <c r="K170" s="814"/>
      <c r="L170" s="812"/>
      <c r="M170" s="812"/>
      <c r="N170" s="812"/>
      <c r="O170" s="812"/>
      <c r="P170" s="814"/>
      <c r="Q170" s="812"/>
      <c r="R170" s="812"/>
      <c r="S170" s="812"/>
      <c r="T170" s="812"/>
      <c r="U170" s="814"/>
      <c r="V170" s="812"/>
      <c r="W170" s="812"/>
      <c r="X170" s="812"/>
      <c r="Y170" s="812"/>
    </row>
    <row r="171" spans="1:25" ht="15.75" x14ac:dyDescent="0.25">
      <c r="A171" s="811" t="str">
        <f>IF('Data Validation'!BU162="", "", 'Data Validation'!BU162)</f>
        <v/>
      </c>
      <c r="B171" s="812"/>
      <c r="C171" s="812"/>
      <c r="D171" s="812"/>
      <c r="E171" s="816"/>
      <c r="F171" s="814"/>
      <c r="G171" s="812"/>
      <c r="H171" s="812"/>
      <c r="I171" s="812"/>
      <c r="J171" s="812"/>
      <c r="K171" s="814"/>
      <c r="L171" s="812"/>
      <c r="M171" s="812"/>
      <c r="N171" s="812"/>
      <c r="O171" s="812"/>
      <c r="P171" s="814"/>
      <c r="Q171" s="812"/>
      <c r="R171" s="812"/>
      <c r="S171" s="812"/>
      <c r="T171" s="812"/>
      <c r="U171" s="814"/>
      <c r="V171" s="812"/>
      <c r="W171" s="812"/>
      <c r="X171" s="812"/>
      <c r="Y171" s="812"/>
    </row>
    <row r="172" spans="1:25" ht="15.75" x14ac:dyDescent="0.25">
      <c r="A172" s="811" t="str">
        <f>IF('Data Validation'!BU163="", "", 'Data Validation'!BU163)</f>
        <v/>
      </c>
      <c r="B172" s="812"/>
      <c r="C172" s="812"/>
      <c r="D172" s="812"/>
      <c r="E172" s="816"/>
      <c r="F172" s="814"/>
      <c r="G172" s="812"/>
      <c r="H172" s="812"/>
      <c r="I172" s="812"/>
      <c r="J172" s="812"/>
      <c r="K172" s="814"/>
      <c r="L172" s="812"/>
      <c r="M172" s="812"/>
      <c r="N172" s="812"/>
      <c r="O172" s="812"/>
      <c r="P172" s="814"/>
      <c r="Q172" s="812"/>
      <c r="R172" s="812"/>
      <c r="S172" s="812"/>
      <c r="T172" s="812"/>
      <c r="U172" s="814"/>
      <c r="V172" s="812"/>
      <c r="W172" s="812"/>
      <c r="X172" s="812"/>
      <c r="Y172" s="812"/>
    </row>
    <row r="173" spans="1:25" ht="15.75" x14ac:dyDescent="0.25">
      <c r="A173" s="811" t="str">
        <f>IF('Data Validation'!BU164="", "", 'Data Validation'!BU164)</f>
        <v/>
      </c>
      <c r="B173" s="812"/>
      <c r="C173" s="812"/>
      <c r="D173" s="812"/>
      <c r="E173" s="816"/>
      <c r="F173" s="814"/>
      <c r="G173" s="812"/>
      <c r="H173" s="812"/>
      <c r="I173" s="812"/>
      <c r="J173" s="812"/>
      <c r="K173" s="814"/>
      <c r="L173" s="812"/>
      <c r="M173" s="812"/>
      <c r="N173" s="812"/>
      <c r="O173" s="812"/>
      <c r="P173" s="814"/>
      <c r="Q173" s="812"/>
      <c r="R173" s="812"/>
      <c r="S173" s="812"/>
      <c r="T173" s="812"/>
      <c r="U173" s="814"/>
      <c r="V173" s="812"/>
      <c r="W173" s="812"/>
      <c r="X173" s="812"/>
      <c r="Y173" s="812"/>
    </row>
    <row r="174" spans="1:25" ht="15.75" x14ac:dyDescent="0.25">
      <c r="A174" s="811" t="str">
        <f>IF('Data Validation'!BU165="", "", 'Data Validation'!BU165)</f>
        <v/>
      </c>
      <c r="B174" s="812"/>
      <c r="C174" s="812"/>
      <c r="D174" s="812"/>
      <c r="E174" s="816"/>
      <c r="F174" s="814"/>
      <c r="G174" s="812"/>
      <c r="H174" s="812"/>
      <c r="I174" s="812"/>
      <c r="J174" s="812"/>
      <c r="K174" s="814"/>
      <c r="L174" s="812"/>
      <c r="M174" s="812"/>
      <c r="N174" s="812"/>
      <c r="O174" s="812"/>
      <c r="P174" s="814"/>
      <c r="Q174" s="812"/>
      <c r="R174" s="812"/>
      <c r="S174" s="812"/>
      <c r="T174" s="812"/>
      <c r="U174" s="814"/>
      <c r="V174" s="812"/>
      <c r="W174" s="812"/>
      <c r="X174" s="812"/>
      <c r="Y174" s="812"/>
    </row>
    <row r="175" spans="1:25" ht="15.75" x14ac:dyDescent="0.25">
      <c r="A175" s="811" t="str">
        <f>IF('Data Validation'!BU166="", "", 'Data Validation'!BU166)</f>
        <v/>
      </c>
      <c r="B175" s="812"/>
      <c r="C175" s="812"/>
      <c r="D175" s="812"/>
      <c r="E175" s="816"/>
      <c r="F175" s="814"/>
      <c r="G175" s="812"/>
      <c r="H175" s="812"/>
      <c r="I175" s="812"/>
      <c r="J175" s="812"/>
      <c r="K175" s="814"/>
      <c r="L175" s="812"/>
      <c r="M175" s="812"/>
      <c r="N175" s="812"/>
      <c r="O175" s="812"/>
      <c r="P175" s="814"/>
      <c r="Q175" s="812"/>
      <c r="R175" s="812"/>
      <c r="S175" s="812"/>
      <c r="T175" s="812"/>
      <c r="U175" s="814"/>
      <c r="V175" s="812"/>
      <c r="W175" s="812"/>
      <c r="X175" s="812"/>
      <c r="Y175" s="812"/>
    </row>
    <row r="176" spans="1:25" ht="15.75" x14ac:dyDescent="0.25">
      <c r="A176" s="811" t="str">
        <f>IF('Data Validation'!BU167="", "", 'Data Validation'!BU167)</f>
        <v/>
      </c>
      <c r="B176" s="812"/>
      <c r="C176" s="812"/>
      <c r="D176" s="812"/>
      <c r="E176" s="816"/>
      <c r="F176" s="814"/>
      <c r="G176" s="812"/>
      <c r="H176" s="812"/>
      <c r="I176" s="812"/>
      <c r="J176" s="812"/>
      <c r="K176" s="814"/>
      <c r="L176" s="812"/>
      <c r="M176" s="812"/>
      <c r="N176" s="812"/>
      <c r="O176" s="812"/>
      <c r="P176" s="814"/>
      <c r="Q176" s="812"/>
      <c r="R176" s="812"/>
      <c r="S176" s="812"/>
      <c r="T176" s="812"/>
      <c r="U176" s="814"/>
      <c r="V176" s="812"/>
      <c r="W176" s="812"/>
      <c r="X176" s="812"/>
      <c r="Y176" s="812"/>
    </row>
    <row r="177" spans="1:25" ht="15.75" x14ac:dyDescent="0.25">
      <c r="A177" s="811" t="str">
        <f>IF('Data Validation'!BU168="", "", 'Data Validation'!BU168)</f>
        <v/>
      </c>
      <c r="B177" s="812"/>
      <c r="C177" s="812"/>
      <c r="D177" s="812"/>
      <c r="E177" s="816"/>
      <c r="F177" s="814"/>
      <c r="G177" s="812"/>
      <c r="H177" s="812"/>
      <c r="I177" s="812"/>
      <c r="J177" s="812"/>
      <c r="K177" s="814"/>
      <c r="L177" s="812"/>
      <c r="M177" s="812"/>
      <c r="N177" s="812"/>
      <c r="O177" s="812"/>
      <c r="P177" s="814"/>
      <c r="Q177" s="812"/>
      <c r="R177" s="812"/>
      <c r="S177" s="812"/>
      <c r="T177" s="812"/>
      <c r="U177" s="814"/>
      <c r="V177" s="812"/>
      <c r="W177" s="812"/>
      <c r="X177" s="812"/>
      <c r="Y177" s="812"/>
    </row>
    <row r="178" spans="1:25" ht="15.75" x14ac:dyDescent="0.25">
      <c r="A178" s="811" t="str">
        <f>IF('Data Validation'!BU169="", "", 'Data Validation'!BU169)</f>
        <v/>
      </c>
      <c r="B178" s="812"/>
      <c r="C178" s="812"/>
      <c r="D178" s="812"/>
      <c r="E178" s="816"/>
      <c r="F178" s="814"/>
      <c r="G178" s="812"/>
      <c r="H178" s="812"/>
      <c r="I178" s="812"/>
      <c r="J178" s="812"/>
      <c r="K178" s="814"/>
      <c r="L178" s="812"/>
      <c r="M178" s="812"/>
      <c r="N178" s="812"/>
      <c r="O178" s="812"/>
      <c r="P178" s="814"/>
      <c r="Q178" s="812"/>
      <c r="R178" s="812"/>
      <c r="S178" s="812"/>
      <c r="T178" s="812"/>
      <c r="U178" s="814"/>
      <c r="V178" s="812"/>
      <c r="W178" s="812"/>
      <c r="X178" s="812"/>
      <c r="Y178" s="812"/>
    </row>
    <row r="179" spans="1:25" ht="15.75" x14ac:dyDescent="0.25">
      <c r="A179" s="811" t="str">
        <f>IF('Data Validation'!BU170="", "", 'Data Validation'!BU170)</f>
        <v/>
      </c>
      <c r="B179" s="812"/>
      <c r="C179" s="812"/>
      <c r="D179" s="812"/>
      <c r="E179" s="816"/>
      <c r="F179" s="814"/>
      <c r="G179" s="812"/>
      <c r="H179" s="812"/>
      <c r="I179" s="812"/>
      <c r="J179" s="812"/>
      <c r="K179" s="814"/>
      <c r="L179" s="812"/>
      <c r="M179" s="812"/>
      <c r="N179" s="812"/>
      <c r="O179" s="812"/>
      <c r="P179" s="814"/>
      <c r="Q179" s="812"/>
      <c r="R179" s="812"/>
      <c r="S179" s="812"/>
      <c r="T179" s="812"/>
      <c r="U179" s="814"/>
      <c r="V179" s="812"/>
      <c r="W179" s="812"/>
      <c r="X179" s="812"/>
      <c r="Y179" s="812"/>
    </row>
    <row r="180" spans="1:25" ht="15.75" x14ac:dyDescent="0.25">
      <c r="A180" s="811" t="str">
        <f>IF('Data Validation'!BU171="", "", 'Data Validation'!BU171)</f>
        <v/>
      </c>
      <c r="B180" s="812"/>
      <c r="C180" s="812"/>
      <c r="D180" s="812"/>
      <c r="E180" s="816"/>
      <c r="F180" s="814"/>
      <c r="G180" s="812"/>
      <c r="H180" s="812"/>
      <c r="I180" s="812"/>
      <c r="J180" s="812"/>
      <c r="K180" s="814"/>
      <c r="L180" s="812"/>
      <c r="M180" s="812"/>
      <c r="N180" s="812"/>
      <c r="O180" s="812"/>
      <c r="P180" s="814"/>
      <c r="Q180" s="812"/>
      <c r="R180" s="812"/>
      <c r="S180" s="812"/>
      <c r="T180" s="812"/>
      <c r="U180" s="814"/>
      <c r="V180" s="812"/>
      <c r="W180" s="812"/>
      <c r="X180" s="812"/>
      <c r="Y180" s="812"/>
    </row>
    <row r="181" spans="1:25" ht="15.75" x14ac:dyDescent="0.25">
      <c r="A181" s="811" t="str">
        <f>IF('Data Validation'!BU172="", "", 'Data Validation'!BU172)</f>
        <v/>
      </c>
      <c r="B181" s="812"/>
      <c r="C181" s="812"/>
      <c r="D181" s="812"/>
      <c r="E181" s="816"/>
      <c r="F181" s="814"/>
      <c r="G181" s="812"/>
      <c r="H181" s="812"/>
      <c r="I181" s="812"/>
      <c r="J181" s="812"/>
      <c r="K181" s="814"/>
      <c r="L181" s="812"/>
      <c r="M181" s="812"/>
      <c r="N181" s="812"/>
      <c r="O181" s="812"/>
      <c r="P181" s="814"/>
      <c r="Q181" s="812"/>
      <c r="R181" s="812"/>
      <c r="S181" s="812"/>
      <c r="T181" s="812"/>
      <c r="U181" s="814"/>
      <c r="V181" s="812"/>
      <c r="W181" s="812"/>
      <c r="X181" s="812"/>
      <c r="Y181" s="812"/>
    </row>
    <row r="182" spans="1:25" ht="15.75" x14ac:dyDescent="0.25">
      <c r="A182" s="811" t="str">
        <f>IF('Data Validation'!BU173="", "", 'Data Validation'!BU173)</f>
        <v/>
      </c>
      <c r="B182" s="812"/>
      <c r="C182" s="812"/>
      <c r="D182" s="812"/>
      <c r="E182" s="816"/>
      <c r="F182" s="814"/>
      <c r="G182" s="812"/>
      <c r="H182" s="812"/>
      <c r="I182" s="812"/>
      <c r="J182" s="812"/>
      <c r="K182" s="814"/>
      <c r="L182" s="812"/>
      <c r="M182" s="812"/>
      <c r="N182" s="812"/>
      <c r="O182" s="812"/>
      <c r="P182" s="814"/>
      <c r="Q182" s="812"/>
      <c r="R182" s="812"/>
      <c r="S182" s="812"/>
      <c r="T182" s="812"/>
      <c r="U182" s="814"/>
      <c r="V182" s="812"/>
      <c r="W182" s="812"/>
      <c r="X182" s="812"/>
      <c r="Y182" s="812"/>
    </row>
    <row r="183" spans="1:25" ht="15.75" x14ac:dyDescent="0.25">
      <c r="A183" s="811" t="str">
        <f>IF('Data Validation'!BU174="", "", 'Data Validation'!BU174)</f>
        <v/>
      </c>
      <c r="B183" s="812"/>
      <c r="C183" s="812"/>
      <c r="D183" s="812"/>
      <c r="E183" s="816"/>
      <c r="F183" s="814"/>
      <c r="G183" s="812"/>
      <c r="H183" s="812"/>
      <c r="I183" s="812"/>
      <c r="J183" s="812"/>
      <c r="K183" s="814"/>
      <c r="L183" s="812"/>
      <c r="M183" s="812"/>
      <c r="N183" s="812"/>
      <c r="O183" s="812"/>
      <c r="P183" s="814"/>
      <c r="Q183" s="812"/>
      <c r="R183" s="812"/>
      <c r="S183" s="812"/>
      <c r="T183" s="812"/>
      <c r="U183" s="814"/>
      <c r="V183" s="812"/>
      <c r="W183" s="812"/>
      <c r="X183" s="812"/>
      <c r="Y183" s="812"/>
    </row>
    <row r="184" spans="1:25" ht="15.75" x14ac:dyDescent="0.25">
      <c r="A184" s="811" t="str">
        <f>IF('Data Validation'!BU175="", "", 'Data Validation'!BU175)</f>
        <v/>
      </c>
      <c r="B184" s="812"/>
      <c r="C184" s="812"/>
      <c r="D184" s="812"/>
      <c r="E184" s="816"/>
      <c r="F184" s="814"/>
      <c r="G184" s="812"/>
      <c r="H184" s="812"/>
      <c r="I184" s="812"/>
      <c r="J184" s="812"/>
      <c r="K184" s="814"/>
      <c r="L184" s="812"/>
      <c r="M184" s="812"/>
      <c r="N184" s="812"/>
      <c r="O184" s="812"/>
      <c r="P184" s="814"/>
      <c r="Q184" s="812"/>
      <c r="R184" s="812"/>
      <c r="S184" s="812"/>
      <c r="T184" s="812"/>
      <c r="U184" s="814"/>
      <c r="V184" s="812"/>
      <c r="W184" s="812"/>
      <c r="X184" s="812"/>
      <c r="Y184" s="812"/>
    </row>
    <row r="185" spans="1:25" ht="15.75" x14ac:dyDescent="0.25">
      <c r="A185" s="811" t="str">
        <f>IF('Data Validation'!BU176="", "", 'Data Validation'!BU176)</f>
        <v/>
      </c>
      <c r="B185" s="812"/>
      <c r="C185" s="812"/>
      <c r="D185" s="812"/>
      <c r="E185" s="816"/>
      <c r="F185" s="814"/>
      <c r="G185" s="812"/>
      <c r="H185" s="812"/>
      <c r="I185" s="812"/>
      <c r="J185" s="812"/>
      <c r="K185" s="814"/>
      <c r="L185" s="812"/>
      <c r="M185" s="812"/>
      <c r="N185" s="812"/>
      <c r="O185" s="812"/>
      <c r="P185" s="814"/>
      <c r="Q185" s="812"/>
      <c r="R185" s="812"/>
      <c r="S185" s="812"/>
      <c r="T185" s="812"/>
      <c r="U185" s="814"/>
      <c r="V185" s="812"/>
      <c r="W185" s="812"/>
      <c r="X185" s="812"/>
      <c r="Y185" s="812"/>
    </row>
    <row r="186" spans="1:25" ht="15.75" x14ac:dyDescent="0.25">
      <c r="A186" s="811" t="str">
        <f>IF('Data Validation'!BU177="", "", 'Data Validation'!BU177)</f>
        <v/>
      </c>
      <c r="B186" s="812"/>
      <c r="C186" s="812"/>
      <c r="D186" s="812"/>
      <c r="E186" s="816"/>
      <c r="F186" s="814"/>
      <c r="G186" s="812"/>
      <c r="H186" s="812"/>
      <c r="I186" s="812"/>
      <c r="J186" s="812"/>
      <c r="K186" s="814"/>
      <c r="L186" s="812"/>
      <c r="M186" s="812"/>
      <c r="N186" s="812"/>
      <c r="O186" s="812"/>
      <c r="P186" s="814"/>
      <c r="Q186" s="812"/>
      <c r="R186" s="812"/>
      <c r="S186" s="812"/>
      <c r="T186" s="812"/>
      <c r="U186" s="814"/>
      <c r="V186" s="812"/>
      <c r="W186" s="812"/>
      <c r="X186" s="812"/>
      <c r="Y186" s="812"/>
    </row>
    <row r="187" spans="1:25" ht="15.75" x14ac:dyDescent="0.25">
      <c r="A187" s="811" t="str">
        <f>IF('Data Validation'!BU178="", "", 'Data Validation'!BU178)</f>
        <v/>
      </c>
      <c r="B187" s="812"/>
      <c r="C187" s="812"/>
      <c r="D187" s="812"/>
      <c r="E187" s="816"/>
      <c r="F187" s="814"/>
      <c r="G187" s="812"/>
      <c r="H187" s="812"/>
      <c r="I187" s="812"/>
      <c r="J187" s="812"/>
      <c r="K187" s="814"/>
      <c r="L187" s="812"/>
      <c r="M187" s="812"/>
      <c r="N187" s="812"/>
      <c r="O187" s="812"/>
      <c r="P187" s="814"/>
      <c r="Q187" s="812"/>
      <c r="R187" s="812"/>
      <c r="S187" s="812"/>
      <c r="T187" s="812"/>
      <c r="U187" s="814"/>
      <c r="V187" s="812"/>
      <c r="W187" s="812"/>
      <c r="X187" s="812"/>
      <c r="Y187" s="812"/>
    </row>
    <row r="188" spans="1:25" ht="15.75" x14ac:dyDescent="0.25">
      <c r="A188" s="811" t="str">
        <f>IF('Data Validation'!BU179="", "", 'Data Validation'!BU179)</f>
        <v/>
      </c>
      <c r="B188" s="812"/>
      <c r="C188" s="812"/>
      <c r="D188" s="812"/>
      <c r="E188" s="816"/>
      <c r="F188" s="814"/>
      <c r="G188" s="812"/>
      <c r="H188" s="812"/>
      <c r="I188" s="812"/>
      <c r="J188" s="812"/>
      <c r="K188" s="814"/>
      <c r="L188" s="812"/>
      <c r="M188" s="812"/>
      <c r="N188" s="812"/>
      <c r="O188" s="812"/>
      <c r="P188" s="814"/>
      <c r="Q188" s="812"/>
      <c r="R188" s="812"/>
      <c r="S188" s="812"/>
      <c r="T188" s="812"/>
      <c r="U188" s="814"/>
      <c r="V188" s="812"/>
      <c r="W188" s="812"/>
      <c r="X188" s="812"/>
      <c r="Y188" s="812"/>
    </row>
    <row r="189" spans="1:25" ht="15.75" x14ac:dyDescent="0.25">
      <c r="A189" s="811" t="str">
        <f>IF('Data Validation'!BU180="", "", 'Data Validation'!BU180)</f>
        <v/>
      </c>
      <c r="B189" s="812"/>
      <c r="C189" s="812"/>
      <c r="D189" s="812"/>
      <c r="E189" s="816"/>
      <c r="F189" s="814"/>
      <c r="G189" s="812"/>
      <c r="H189" s="812"/>
      <c r="I189" s="812"/>
      <c r="J189" s="812"/>
      <c r="K189" s="814"/>
      <c r="L189" s="812"/>
      <c r="M189" s="812"/>
      <c r="N189" s="812"/>
      <c r="O189" s="812"/>
      <c r="P189" s="814"/>
      <c r="Q189" s="812"/>
      <c r="R189" s="812"/>
      <c r="S189" s="812"/>
      <c r="T189" s="812"/>
      <c r="U189" s="814"/>
      <c r="V189" s="812"/>
      <c r="W189" s="812"/>
      <c r="X189" s="812"/>
      <c r="Y189" s="812"/>
    </row>
    <row r="190" spans="1:25" ht="15.75" x14ac:dyDescent="0.25">
      <c r="A190" s="811" t="str">
        <f>IF('Data Validation'!BU181="", "", 'Data Validation'!BU181)</f>
        <v/>
      </c>
      <c r="B190" s="812"/>
      <c r="C190" s="812"/>
      <c r="D190" s="812"/>
      <c r="E190" s="816"/>
      <c r="F190" s="814"/>
      <c r="G190" s="812"/>
      <c r="H190" s="812"/>
      <c r="I190" s="812"/>
      <c r="J190" s="812"/>
      <c r="K190" s="814"/>
      <c r="L190" s="812"/>
      <c r="M190" s="812"/>
      <c r="N190" s="812"/>
      <c r="O190" s="812"/>
      <c r="P190" s="814"/>
      <c r="Q190" s="812"/>
      <c r="R190" s="812"/>
      <c r="S190" s="812"/>
      <c r="T190" s="812"/>
      <c r="U190" s="814"/>
      <c r="V190" s="812"/>
      <c r="W190" s="812"/>
      <c r="X190" s="812"/>
      <c r="Y190" s="812"/>
    </row>
    <row r="191" spans="1:25" ht="15.75" x14ac:dyDescent="0.25">
      <c r="A191" s="811" t="str">
        <f>IF('Data Validation'!BU182="", "", 'Data Validation'!BU182)</f>
        <v/>
      </c>
      <c r="B191" s="812"/>
      <c r="C191" s="812"/>
      <c r="D191" s="812"/>
      <c r="E191" s="816"/>
      <c r="F191" s="814"/>
      <c r="G191" s="812"/>
      <c r="H191" s="812"/>
      <c r="I191" s="812"/>
      <c r="J191" s="812"/>
      <c r="K191" s="814"/>
      <c r="L191" s="812"/>
      <c r="M191" s="812"/>
      <c r="N191" s="812"/>
      <c r="O191" s="812"/>
      <c r="P191" s="814"/>
      <c r="Q191" s="812"/>
      <c r="R191" s="812"/>
      <c r="S191" s="812"/>
      <c r="T191" s="812"/>
      <c r="U191" s="814"/>
      <c r="V191" s="812"/>
      <c r="W191" s="812"/>
      <c r="X191" s="812"/>
      <c r="Y191" s="812"/>
    </row>
    <row r="192" spans="1:25" ht="15.75" x14ac:dyDescent="0.25">
      <c r="A192" s="811" t="str">
        <f>IF('Data Validation'!BU183="", "", 'Data Validation'!BU183)</f>
        <v/>
      </c>
      <c r="B192" s="812"/>
      <c r="C192" s="812"/>
      <c r="D192" s="812"/>
      <c r="E192" s="816"/>
      <c r="F192" s="814"/>
      <c r="G192" s="812"/>
      <c r="H192" s="812"/>
      <c r="I192" s="812"/>
      <c r="J192" s="812"/>
      <c r="K192" s="814"/>
      <c r="L192" s="812"/>
      <c r="M192" s="812"/>
      <c r="N192" s="812"/>
      <c r="O192" s="812"/>
      <c r="P192" s="814"/>
      <c r="Q192" s="812"/>
      <c r="R192" s="812"/>
      <c r="S192" s="812"/>
      <c r="T192" s="812"/>
      <c r="U192" s="814"/>
      <c r="V192" s="812"/>
      <c r="W192" s="812"/>
      <c r="X192" s="812"/>
      <c r="Y192" s="812"/>
    </row>
    <row r="193" spans="1:25" ht="15.75" x14ac:dyDescent="0.25">
      <c r="A193" s="811" t="str">
        <f>IF('Data Validation'!BU184="", "", 'Data Validation'!BU184)</f>
        <v/>
      </c>
      <c r="B193" s="812"/>
      <c r="C193" s="812"/>
      <c r="D193" s="812"/>
      <c r="E193" s="816"/>
      <c r="F193" s="814"/>
      <c r="G193" s="812"/>
      <c r="H193" s="812"/>
      <c r="I193" s="812"/>
      <c r="J193" s="812"/>
      <c r="K193" s="814"/>
      <c r="L193" s="812"/>
      <c r="M193" s="812"/>
      <c r="N193" s="812"/>
      <c r="O193" s="812"/>
      <c r="P193" s="814"/>
      <c r="Q193" s="812"/>
      <c r="R193" s="812"/>
      <c r="S193" s="812"/>
      <c r="T193" s="812"/>
      <c r="U193" s="814"/>
      <c r="V193" s="812"/>
      <c r="W193" s="812"/>
      <c r="X193" s="812"/>
      <c r="Y193" s="812"/>
    </row>
    <row r="194" spans="1:25" ht="15.75" x14ac:dyDescent="0.25">
      <c r="A194" s="811" t="str">
        <f>IF('Data Validation'!BU185="", "", 'Data Validation'!BU185)</f>
        <v/>
      </c>
      <c r="B194" s="812"/>
      <c r="C194" s="812"/>
      <c r="D194" s="812"/>
      <c r="E194" s="816"/>
      <c r="F194" s="814"/>
      <c r="G194" s="812"/>
      <c r="H194" s="812"/>
      <c r="I194" s="812"/>
      <c r="J194" s="812"/>
      <c r="K194" s="814"/>
      <c r="L194" s="812"/>
      <c r="M194" s="812"/>
      <c r="N194" s="812"/>
      <c r="O194" s="812"/>
      <c r="P194" s="814"/>
      <c r="Q194" s="812"/>
      <c r="R194" s="812"/>
      <c r="S194" s="812"/>
      <c r="T194" s="812"/>
      <c r="U194" s="814"/>
      <c r="V194" s="812"/>
      <c r="W194" s="812"/>
      <c r="X194" s="812"/>
      <c r="Y194" s="812"/>
    </row>
    <row r="195" spans="1:25" ht="15.75" x14ac:dyDescent="0.25">
      <c r="A195" s="811" t="str">
        <f>IF('Data Validation'!BU186="", "", 'Data Validation'!BU186)</f>
        <v/>
      </c>
      <c r="B195" s="812"/>
      <c r="C195" s="812"/>
      <c r="D195" s="812"/>
      <c r="E195" s="816"/>
      <c r="F195" s="814"/>
      <c r="G195" s="812"/>
      <c r="H195" s="812"/>
      <c r="I195" s="812"/>
      <c r="J195" s="812"/>
      <c r="K195" s="814"/>
      <c r="L195" s="812"/>
      <c r="M195" s="812"/>
      <c r="N195" s="812"/>
      <c r="O195" s="812"/>
      <c r="P195" s="814"/>
      <c r="Q195" s="812"/>
      <c r="R195" s="812"/>
      <c r="S195" s="812"/>
      <c r="T195" s="812"/>
      <c r="U195" s="814"/>
      <c r="V195" s="812"/>
      <c r="W195" s="812"/>
      <c r="X195" s="812"/>
      <c r="Y195" s="812"/>
    </row>
    <row r="196" spans="1:25" ht="15.75" x14ac:dyDescent="0.25">
      <c r="A196" s="811" t="str">
        <f>IF('Data Validation'!BU187="", "", 'Data Validation'!BU187)</f>
        <v/>
      </c>
      <c r="B196" s="812"/>
      <c r="C196" s="812"/>
      <c r="D196" s="812"/>
      <c r="E196" s="816"/>
      <c r="F196" s="814"/>
      <c r="G196" s="812"/>
      <c r="H196" s="812"/>
      <c r="I196" s="812"/>
      <c r="J196" s="812"/>
      <c r="K196" s="814"/>
      <c r="L196" s="812"/>
      <c r="M196" s="812"/>
      <c r="N196" s="812"/>
      <c r="O196" s="812"/>
      <c r="P196" s="814"/>
      <c r="Q196" s="812"/>
      <c r="R196" s="812"/>
      <c r="S196" s="812"/>
      <c r="T196" s="812"/>
      <c r="U196" s="814"/>
      <c r="V196" s="812"/>
      <c r="W196" s="812"/>
      <c r="X196" s="812"/>
      <c r="Y196" s="812"/>
    </row>
    <row r="197" spans="1:25" ht="15.75" x14ac:dyDescent="0.25">
      <c r="A197" s="811" t="str">
        <f>IF('Data Validation'!BU188="", "", 'Data Validation'!BU188)</f>
        <v/>
      </c>
      <c r="B197" s="812"/>
      <c r="C197" s="812"/>
      <c r="D197" s="812"/>
      <c r="E197" s="816"/>
      <c r="F197" s="814"/>
      <c r="G197" s="812"/>
      <c r="H197" s="812"/>
      <c r="I197" s="812"/>
      <c r="J197" s="812"/>
      <c r="K197" s="814"/>
      <c r="L197" s="812"/>
      <c r="M197" s="812"/>
      <c r="N197" s="812"/>
      <c r="O197" s="812"/>
      <c r="P197" s="814"/>
      <c r="Q197" s="812"/>
      <c r="R197" s="812"/>
      <c r="S197" s="812"/>
      <c r="T197" s="812"/>
      <c r="U197" s="814"/>
      <c r="V197" s="812"/>
      <c r="W197" s="812"/>
      <c r="X197" s="812"/>
      <c r="Y197" s="812"/>
    </row>
    <row r="198" spans="1:25" ht="15.75" x14ac:dyDescent="0.25">
      <c r="A198" s="811" t="str">
        <f>IF('Data Validation'!BU189="", "", 'Data Validation'!BU189)</f>
        <v/>
      </c>
      <c r="B198" s="812"/>
      <c r="C198" s="812"/>
      <c r="D198" s="812"/>
      <c r="E198" s="816"/>
      <c r="F198" s="814"/>
      <c r="G198" s="812"/>
      <c r="H198" s="812"/>
      <c r="I198" s="812"/>
      <c r="J198" s="812"/>
      <c r="K198" s="814"/>
      <c r="L198" s="812"/>
      <c r="M198" s="812"/>
      <c r="N198" s="812"/>
      <c r="O198" s="812"/>
      <c r="P198" s="814"/>
      <c r="Q198" s="812"/>
      <c r="R198" s="812"/>
      <c r="S198" s="812"/>
      <c r="T198" s="812"/>
      <c r="U198" s="814"/>
      <c r="V198" s="812"/>
      <c r="W198" s="812"/>
      <c r="X198" s="812"/>
      <c r="Y198" s="812"/>
    </row>
    <row r="199" spans="1:25" ht="15.75" x14ac:dyDescent="0.25">
      <c r="A199" s="811" t="str">
        <f>IF('Data Validation'!BU190="", "", 'Data Validation'!BU190)</f>
        <v/>
      </c>
      <c r="B199" s="812"/>
      <c r="C199" s="812"/>
      <c r="D199" s="812"/>
      <c r="E199" s="816"/>
      <c r="F199" s="814"/>
      <c r="G199" s="812"/>
      <c r="H199" s="812"/>
      <c r="I199" s="812"/>
      <c r="J199" s="812"/>
      <c r="K199" s="814"/>
      <c r="L199" s="812"/>
      <c r="M199" s="812"/>
      <c r="N199" s="812"/>
      <c r="O199" s="812"/>
      <c r="P199" s="814"/>
      <c r="Q199" s="812"/>
      <c r="R199" s="812"/>
      <c r="S199" s="812"/>
      <c r="T199" s="812"/>
      <c r="U199" s="814"/>
      <c r="V199" s="812"/>
      <c r="W199" s="812"/>
      <c r="X199" s="812"/>
      <c r="Y199" s="812"/>
    </row>
    <row r="200" spans="1:25" ht="15.75" x14ac:dyDescent="0.25">
      <c r="A200" s="811" t="str">
        <f>IF('Data Validation'!BU191="", "", 'Data Validation'!BU191)</f>
        <v/>
      </c>
      <c r="B200" s="812"/>
      <c r="C200" s="812"/>
      <c r="D200" s="812"/>
      <c r="E200" s="816"/>
      <c r="F200" s="814"/>
      <c r="G200" s="812"/>
      <c r="H200" s="812"/>
      <c r="I200" s="812"/>
      <c r="J200" s="812"/>
      <c r="K200" s="814"/>
      <c r="L200" s="812"/>
      <c r="M200" s="812"/>
      <c r="N200" s="812"/>
      <c r="O200" s="812"/>
      <c r="P200" s="814"/>
      <c r="Q200" s="812"/>
      <c r="R200" s="812"/>
      <c r="S200" s="812"/>
      <c r="T200" s="812"/>
      <c r="U200" s="814"/>
      <c r="V200" s="812"/>
      <c r="W200" s="812"/>
      <c r="X200" s="812"/>
      <c r="Y200" s="812"/>
    </row>
    <row r="201" spans="1:25" ht="15.75" x14ac:dyDescent="0.25">
      <c r="A201" s="811" t="str">
        <f>IF('Data Validation'!BU192="", "", 'Data Validation'!BU192)</f>
        <v/>
      </c>
      <c r="B201" s="812"/>
      <c r="C201" s="812"/>
      <c r="D201" s="812"/>
      <c r="E201" s="816"/>
      <c r="F201" s="814"/>
      <c r="G201" s="812"/>
      <c r="H201" s="812"/>
      <c r="I201" s="812"/>
      <c r="J201" s="812"/>
      <c r="K201" s="814"/>
      <c r="L201" s="812"/>
      <c r="M201" s="812"/>
      <c r="N201" s="812"/>
      <c r="O201" s="812"/>
      <c r="P201" s="814"/>
      <c r="Q201" s="812"/>
      <c r="R201" s="812"/>
      <c r="S201" s="812"/>
      <c r="T201" s="812"/>
      <c r="U201" s="814"/>
      <c r="V201" s="812"/>
      <c r="W201" s="812"/>
      <c r="X201" s="812"/>
      <c r="Y201" s="812"/>
    </row>
    <row r="202" spans="1:25" ht="15.75" x14ac:dyDescent="0.25">
      <c r="A202" s="811" t="str">
        <f>IF('Data Validation'!BU193="", "", 'Data Validation'!BU193)</f>
        <v/>
      </c>
      <c r="B202" s="812"/>
      <c r="C202" s="812"/>
      <c r="D202" s="812"/>
      <c r="E202" s="816"/>
      <c r="F202" s="814"/>
      <c r="G202" s="812"/>
      <c r="H202" s="812"/>
      <c r="I202" s="812"/>
      <c r="J202" s="812"/>
      <c r="K202" s="814"/>
      <c r="L202" s="812"/>
      <c r="M202" s="812"/>
      <c r="N202" s="812"/>
      <c r="O202" s="812"/>
      <c r="P202" s="814"/>
      <c r="Q202" s="812"/>
      <c r="R202" s="812"/>
      <c r="S202" s="812"/>
      <c r="T202" s="812"/>
      <c r="U202" s="814"/>
      <c r="V202" s="812"/>
      <c r="W202" s="812"/>
      <c r="X202" s="812"/>
      <c r="Y202" s="812"/>
    </row>
    <row r="203" spans="1:25" ht="15.75" x14ac:dyDescent="0.25">
      <c r="A203" s="811" t="str">
        <f>IF('Data Validation'!BU194="", "", 'Data Validation'!BU194)</f>
        <v/>
      </c>
      <c r="B203" s="812"/>
      <c r="C203" s="812"/>
      <c r="D203" s="812"/>
      <c r="E203" s="816"/>
      <c r="F203" s="814"/>
      <c r="G203" s="812"/>
      <c r="H203" s="812"/>
      <c r="I203" s="812"/>
      <c r="J203" s="812"/>
      <c r="K203" s="814"/>
      <c r="L203" s="812"/>
      <c r="M203" s="812"/>
      <c r="N203" s="812"/>
      <c r="O203" s="812"/>
      <c r="P203" s="814"/>
      <c r="Q203" s="812"/>
      <c r="R203" s="812"/>
      <c r="S203" s="812"/>
      <c r="T203" s="812"/>
      <c r="U203" s="814"/>
      <c r="V203" s="812"/>
      <c r="W203" s="812"/>
      <c r="X203" s="812"/>
      <c r="Y203" s="812"/>
    </row>
    <row r="204" spans="1:25" ht="15.75" x14ac:dyDescent="0.25">
      <c r="A204" s="811" t="str">
        <f>IF('Data Validation'!BU195="", "", 'Data Validation'!BU195)</f>
        <v/>
      </c>
      <c r="B204" s="812"/>
      <c r="C204" s="812"/>
      <c r="D204" s="812"/>
      <c r="E204" s="816"/>
      <c r="F204" s="814"/>
      <c r="G204" s="812"/>
      <c r="H204" s="812"/>
      <c r="I204" s="812"/>
      <c r="J204" s="812"/>
      <c r="K204" s="814"/>
      <c r="L204" s="812"/>
      <c r="M204" s="812"/>
      <c r="N204" s="812"/>
      <c r="O204" s="812"/>
      <c r="P204" s="814"/>
      <c r="Q204" s="812"/>
      <c r="R204" s="812"/>
      <c r="S204" s="812"/>
      <c r="T204" s="812"/>
      <c r="U204" s="814"/>
      <c r="V204" s="812"/>
      <c r="W204" s="812"/>
      <c r="X204" s="812"/>
      <c r="Y204" s="812"/>
    </row>
    <row r="205" spans="1:25" ht="15.75" x14ac:dyDescent="0.25">
      <c r="A205" s="811" t="str">
        <f>IF('Data Validation'!BU196="", "", 'Data Validation'!BU196)</f>
        <v/>
      </c>
      <c r="B205" s="812"/>
      <c r="C205" s="812"/>
      <c r="D205" s="812"/>
      <c r="E205" s="816"/>
      <c r="F205" s="814"/>
      <c r="G205" s="812"/>
      <c r="H205" s="812"/>
      <c r="I205" s="812"/>
      <c r="J205" s="812"/>
      <c r="K205" s="814"/>
      <c r="L205" s="812"/>
      <c r="M205" s="812"/>
      <c r="N205" s="812"/>
      <c r="O205" s="812"/>
      <c r="P205" s="814"/>
      <c r="Q205" s="812"/>
      <c r="R205" s="812"/>
      <c r="S205" s="812"/>
      <c r="T205" s="812"/>
      <c r="U205" s="814"/>
      <c r="V205" s="812"/>
      <c r="W205" s="812"/>
      <c r="X205" s="812"/>
      <c r="Y205" s="812"/>
    </row>
    <row r="206" spans="1:25" ht="15.75" x14ac:dyDescent="0.25">
      <c r="A206" s="811" t="str">
        <f>IF('Data Validation'!BU197="", "", 'Data Validation'!BU197)</f>
        <v/>
      </c>
      <c r="B206" s="812"/>
      <c r="C206" s="812"/>
      <c r="D206" s="812"/>
      <c r="E206" s="816"/>
      <c r="F206" s="814"/>
      <c r="G206" s="812"/>
      <c r="H206" s="812"/>
      <c r="I206" s="812"/>
      <c r="J206" s="812"/>
      <c r="K206" s="814"/>
      <c r="L206" s="812"/>
      <c r="M206" s="812"/>
      <c r="N206" s="812"/>
      <c r="O206" s="812"/>
      <c r="P206" s="814"/>
      <c r="Q206" s="812"/>
      <c r="R206" s="812"/>
      <c r="S206" s="812"/>
      <c r="T206" s="812"/>
      <c r="U206" s="814"/>
      <c r="V206" s="812"/>
      <c r="W206" s="812"/>
      <c r="X206" s="812"/>
      <c r="Y206" s="812"/>
    </row>
    <row r="207" spans="1:25" ht="15.75" x14ac:dyDescent="0.25">
      <c r="A207" s="811" t="str">
        <f>IF('Data Validation'!BU198="", "", 'Data Validation'!BU198)</f>
        <v/>
      </c>
      <c r="B207" s="812"/>
      <c r="C207" s="812"/>
      <c r="D207" s="812"/>
      <c r="E207" s="816"/>
      <c r="F207" s="814"/>
      <c r="G207" s="812"/>
      <c r="H207" s="812"/>
      <c r="I207" s="812"/>
      <c r="J207" s="812"/>
      <c r="K207" s="814"/>
      <c r="L207" s="812"/>
      <c r="M207" s="812"/>
      <c r="N207" s="812"/>
      <c r="O207" s="812"/>
      <c r="P207" s="814"/>
      <c r="Q207" s="812"/>
      <c r="R207" s="812"/>
      <c r="S207" s="812"/>
      <c r="T207" s="812"/>
      <c r="U207" s="814"/>
      <c r="V207" s="812"/>
      <c r="W207" s="812"/>
      <c r="X207" s="812"/>
      <c r="Y207" s="812"/>
    </row>
    <row r="208" spans="1:25" ht="15.75" x14ac:dyDescent="0.25">
      <c r="A208" s="811" t="str">
        <f>IF('Data Validation'!BU199="", "", 'Data Validation'!BU199)</f>
        <v/>
      </c>
      <c r="B208" s="812"/>
      <c r="C208" s="812"/>
      <c r="D208" s="812"/>
      <c r="E208" s="816"/>
      <c r="F208" s="814"/>
      <c r="G208" s="812"/>
      <c r="H208" s="812"/>
      <c r="I208" s="812"/>
      <c r="J208" s="812"/>
      <c r="K208" s="814"/>
      <c r="L208" s="812"/>
      <c r="M208" s="812"/>
      <c r="N208" s="812"/>
      <c r="O208" s="812"/>
      <c r="P208" s="814"/>
      <c r="Q208" s="812"/>
      <c r="R208" s="812"/>
      <c r="S208" s="812"/>
      <c r="T208" s="812"/>
      <c r="U208" s="814"/>
      <c r="V208" s="812"/>
      <c r="W208" s="812"/>
      <c r="X208" s="812"/>
      <c r="Y208" s="812"/>
    </row>
    <row r="209" spans="1:25" ht="15.75" x14ac:dyDescent="0.25">
      <c r="A209" s="811" t="str">
        <f>IF('Data Validation'!BU200="", "", 'Data Validation'!BU200)</f>
        <v/>
      </c>
      <c r="B209" s="812"/>
      <c r="C209" s="812"/>
      <c r="D209" s="812"/>
      <c r="E209" s="816"/>
      <c r="F209" s="814"/>
      <c r="G209" s="812"/>
      <c r="H209" s="812"/>
      <c r="I209" s="812"/>
      <c r="J209" s="812"/>
      <c r="K209" s="814"/>
      <c r="L209" s="812"/>
      <c r="M209" s="812"/>
      <c r="N209" s="812"/>
      <c r="O209" s="812"/>
      <c r="P209" s="814"/>
      <c r="Q209" s="812"/>
      <c r="R209" s="812"/>
      <c r="S209" s="812"/>
      <c r="T209" s="812"/>
      <c r="U209" s="814"/>
      <c r="V209" s="812"/>
      <c r="W209" s="812"/>
      <c r="X209" s="812"/>
      <c r="Y209" s="812"/>
    </row>
    <row r="210" spans="1:25" ht="15.75" x14ac:dyDescent="0.25">
      <c r="A210" s="811" t="str">
        <f>IF('Data Validation'!BU201="", "", 'Data Validation'!BU201)</f>
        <v/>
      </c>
      <c r="B210" s="812"/>
      <c r="C210" s="812"/>
      <c r="D210" s="812"/>
      <c r="E210" s="816"/>
      <c r="F210" s="814"/>
      <c r="G210" s="812"/>
      <c r="H210" s="812"/>
      <c r="I210" s="812"/>
      <c r="J210" s="812"/>
      <c r="K210" s="814"/>
      <c r="L210" s="812"/>
      <c r="M210" s="812"/>
      <c r="N210" s="812"/>
      <c r="O210" s="812"/>
      <c r="P210" s="814"/>
      <c r="Q210" s="812"/>
      <c r="R210" s="812"/>
      <c r="S210" s="812"/>
      <c r="T210" s="812"/>
      <c r="U210" s="814"/>
      <c r="V210" s="812"/>
      <c r="W210" s="812"/>
      <c r="X210" s="812"/>
      <c r="Y210" s="812"/>
    </row>
    <row r="211" spans="1:25" ht="15.75" x14ac:dyDescent="0.25">
      <c r="A211" s="811" t="str">
        <f>IF('Data Validation'!BU202="", "", 'Data Validation'!BU202)</f>
        <v/>
      </c>
      <c r="B211" s="812"/>
      <c r="C211" s="812"/>
      <c r="D211" s="812"/>
      <c r="E211" s="816"/>
      <c r="F211" s="814"/>
      <c r="G211" s="812"/>
      <c r="H211" s="812"/>
      <c r="I211" s="812"/>
      <c r="J211" s="812"/>
      <c r="K211" s="814"/>
      <c r="L211" s="812"/>
      <c r="M211" s="812"/>
      <c r="N211" s="812"/>
      <c r="O211" s="812"/>
      <c r="P211" s="814"/>
      <c r="Q211" s="812"/>
      <c r="R211" s="812"/>
      <c r="S211" s="812"/>
      <c r="T211" s="812"/>
      <c r="U211" s="814"/>
      <c r="V211" s="812"/>
      <c r="W211" s="812"/>
      <c r="X211" s="812"/>
      <c r="Y211" s="812"/>
    </row>
    <row r="212" spans="1:25" ht="15.75" x14ac:dyDescent="0.25">
      <c r="A212" s="811" t="str">
        <f>IF('Data Validation'!BU203="", "", 'Data Validation'!BU203)</f>
        <v/>
      </c>
      <c r="B212" s="812"/>
      <c r="C212" s="812"/>
      <c r="D212" s="812"/>
      <c r="E212" s="816"/>
      <c r="F212" s="814"/>
      <c r="G212" s="812"/>
      <c r="H212" s="812"/>
      <c r="I212" s="812"/>
      <c r="J212" s="812"/>
      <c r="K212" s="814"/>
      <c r="L212" s="812"/>
      <c r="M212" s="812"/>
      <c r="N212" s="812"/>
      <c r="O212" s="812"/>
      <c r="P212" s="814"/>
      <c r="Q212" s="812"/>
      <c r="R212" s="812"/>
      <c r="S212" s="812"/>
      <c r="T212" s="812"/>
      <c r="U212" s="814"/>
      <c r="V212" s="812"/>
      <c r="W212" s="812"/>
      <c r="X212" s="812"/>
      <c r="Y212" s="812"/>
    </row>
    <row r="213" spans="1:25" ht="15.75" x14ac:dyDescent="0.25">
      <c r="A213" s="811" t="str">
        <f>IF('Data Validation'!BU204="", "", 'Data Validation'!BU204)</f>
        <v/>
      </c>
      <c r="B213" s="812"/>
      <c r="C213" s="812"/>
      <c r="D213" s="812"/>
      <c r="E213" s="816"/>
      <c r="F213" s="814"/>
      <c r="G213" s="812"/>
      <c r="H213" s="812"/>
      <c r="I213" s="812"/>
      <c r="J213" s="812"/>
      <c r="K213" s="814"/>
      <c r="L213" s="812"/>
      <c r="M213" s="812"/>
      <c r="N213" s="812"/>
      <c r="O213" s="812"/>
      <c r="P213" s="814"/>
      <c r="Q213" s="812"/>
      <c r="R213" s="812"/>
      <c r="S213" s="812"/>
      <c r="T213" s="812"/>
      <c r="U213" s="814"/>
      <c r="V213" s="812"/>
      <c r="W213" s="812"/>
      <c r="X213" s="812"/>
      <c r="Y213" s="812"/>
    </row>
    <row r="214" spans="1:25" ht="15.75" x14ac:dyDescent="0.25">
      <c r="A214" s="811" t="str">
        <f>IF('Data Validation'!BU205="", "", 'Data Validation'!BU205)</f>
        <v/>
      </c>
      <c r="B214" s="812"/>
      <c r="C214" s="812"/>
      <c r="D214" s="812"/>
      <c r="E214" s="816"/>
      <c r="F214" s="814"/>
      <c r="G214" s="812"/>
      <c r="H214" s="812"/>
      <c r="I214" s="812"/>
      <c r="J214" s="812"/>
      <c r="K214" s="814"/>
      <c r="L214" s="812"/>
      <c r="M214" s="812"/>
      <c r="N214" s="812"/>
      <c r="O214" s="812"/>
      <c r="P214" s="814"/>
      <c r="Q214" s="812"/>
      <c r="R214" s="812"/>
      <c r="S214" s="812"/>
      <c r="T214" s="812"/>
      <c r="U214" s="814"/>
      <c r="V214" s="812"/>
      <c r="W214" s="812"/>
      <c r="X214" s="812"/>
      <c r="Y214" s="812"/>
    </row>
    <row r="215" spans="1:25" ht="15.75" x14ac:dyDescent="0.25">
      <c r="A215" s="811" t="str">
        <f>IF('Data Validation'!BU206="", "", 'Data Validation'!BU206)</f>
        <v/>
      </c>
      <c r="B215" s="812"/>
      <c r="C215" s="812"/>
      <c r="D215" s="812"/>
      <c r="E215" s="816"/>
      <c r="F215" s="814"/>
      <c r="G215" s="812"/>
      <c r="H215" s="812"/>
      <c r="I215" s="812"/>
      <c r="J215" s="812"/>
      <c r="K215" s="814"/>
      <c r="L215" s="812"/>
      <c r="M215" s="812"/>
      <c r="N215" s="812"/>
      <c r="O215" s="812"/>
      <c r="P215" s="814"/>
      <c r="Q215" s="812"/>
      <c r="R215" s="812"/>
      <c r="S215" s="812"/>
      <c r="T215" s="812"/>
      <c r="U215" s="814"/>
      <c r="V215" s="812"/>
      <c r="W215" s="812"/>
      <c r="X215" s="812"/>
      <c r="Y215" s="812"/>
    </row>
    <row r="216" spans="1:25" ht="15.75" x14ac:dyDescent="0.25">
      <c r="A216" s="811" t="str">
        <f>IF('Data Validation'!BU207="", "", 'Data Validation'!BU207)</f>
        <v/>
      </c>
      <c r="B216" s="812"/>
      <c r="C216" s="812"/>
      <c r="D216" s="812"/>
      <c r="E216" s="816"/>
      <c r="F216" s="814"/>
      <c r="G216" s="812"/>
      <c r="H216" s="812"/>
      <c r="I216" s="812"/>
      <c r="J216" s="812"/>
      <c r="K216" s="814"/>
      <c r="L216" s="812"/>
      <c r="M216" s="812"/>
      <c r="N216" s="812"/>
      <c r="O216" s="812"/>
      <c r="P216" s="814"/>
      <c r="Q216" s="812"/>
      <c r="R216" s="812"/>
      <c r="S216" s="812"/>
      <c r="T216" s="812"/>
      <c r="U216" s="814"/>
      <c r="V216" s="812"/>
      <c r="W216" s="812"/>
      <c r="X216" s="812"/>
      <c r="Y216" s="812"/>
    </row>
    <row r="217" spans="1:25" ht="15.75" x14ac:dyDescent="0.25">
      <c r="A217" s="811" t="str">
        <f>IF('Data Validation'!BU208="", "", 'Data Validation'!BU208)</f>
        <v/>
      </c>
      <c r="B217" s="812"/>
      <c r="C217" s="812"/>
      <c r="D217" s="812"/>
      <c r="E217" s="816"/>
      <c r="F217" s="814"/>
      <c r="G217" s="812"/>
      <c r="H217" s="812"/>
      <c r="I217" s="812"/>
      <c r="J217" s="812"/>
      <c r="K217" s="814"/>
      <c r="L217" s="812"/>
      <c r="M217" s="812"/>
      <c r="N217" s="812"/>
      <c r="O217" s="812"/>
      <c r="P217" s="814"/>
      <c r="Q217" s="812"/>
      <c r="R217" s="812"/>
      <c r="S217" s="812"/>
      <c r="T217" s="812"/>
      <c r="U217" s="814"/>
      <c r="V217" s="812"/>
      <c r="W217" s="812"/>
      <c r="X217" s="812"/>
      <c r="Y217" s="812"/>
    </row>
    <row r="218" spans="1:25" ht="15.75" x14ac:dyDescent="0.25">
      <c r="A218" s="811" t="str">
        <f>IF('Data Validation'!BU209="", "", 'Data Validation'!BU209)</f>
        <v/>
      </c>
      <c r="B218" s="812"/>
      <c r="C218" s="812"/>
      <c r="D218" s="812"/>
      <c r="E218" s="816"/>
      <c r="F218" s="814"/>
      <c r="G218" s="812"/>
      <c r="H218" s="812"/>
      <c r="I218" s="812"/>
      <c r="J218" s="812"/>
      <c r="K218" s="814"/>
      <c r="L218" s="812"/>
      <c r="M218" s="812"/>
      <c r="N218" s="812"/>
      <c r="O218" s="812"/>
      <c r="P218" s="814"/>
      <c r="Q218" s="812"/>
      <c r="R218" s="812"/>
      <c r="S218" s="812"/>
      <c r="T218" s="812"/>
      <c r="U218" s="814"/>
      <c r="V218" s="812"/>
      <c r="W218" s="812"/>
      <c r="X218" s="812"/>
      <c r="Y218" s="812"/>
    </row>
    <row r="219" spans="1:25" ht="15.75" x14ac:dyDescent="0.25">
      <c r="A219" s="811" t="str">
        <f>IF('Data Validation'!BU210="", "", 'Data Validation'!BU210)</f>
        <v/>
      </c>
      <c r="B219" s="812"/>
      <c r="C219" s="812"/>
      <c r="D219" s="812"/>
      <c r="E219" s="816"/>
      <c r="F219" s="814"/>
      <c r="G219" s="812"/>
      <c r="H219" s="812"/>
      <c r="I219" s="812"/>
      <c r="J219" s="812"/>
      <c r="K219" s="814"/>
      <c r="L219" s="812"/>
      <c r="M219" s="812"/>
      <c r="N219" s="812"/>
      <c r="O219" s="812"/>
      <c r="P219" s="814"/>
      <c r="Q219" s="812"/>
      <c r="R219" s="812"/>
      <c r="S219" s="812"/>
      <c r="T219" s="812"/>
      <c r="U219" s="814"/>
      <c r="V219" s="812"/>
      <c r="W219" s="812"/>
      <c r="X219" s="812"/>
      <c r="Y219" s="812"/>
    </row>
    <row r="220" spans="1:25" ht="15.75" x14ac:dyDescent="0.25">
      <c r="A220" s="811" t="str">
        <f>IF('Data Validation'!BU211="", "", 'Data Validation'!BU211)</f>
        <v/>
      </c>
      <c r="B220" s="812"/>
      <c r="C220" s="812"/>
      <c r="D220" s="812"/>
      <c r="E220" s="816"/>
      <c r="F220" s="814"/>
      <c r="G220" s="812"/>
      <c r="H220" s="812"/>
      <c r="I220" s="812"/>
      <c r="J220" s="812"/>
      <c r="K220" s="814"/>
      <c r="L220" s="812"/>
      <c r="M220" s="812"/>
      <c r="N220" s="812"/>
      <c r="O220" s="812"/>
      <c r="P220" s="814"/>
      <c r="Q220" s="812"/>
      <c r="R220" s="812"/>
      <c r="S220" s="812"/>
      <c r="T220" s="812"/>
      <c r="U220" s="814"/>
      <c r="V220" s="812"/>
      <c r="W220" s="812"/>
      <c r="X220" s="812"/>
      <c r="Y220" s="812"/>
    </row>
    <row r="221" spans="1:25" ht="15.75" x14ac:dyDescent="0.25">
      <c r="A221" s="811" t="str">
        <f>IF('Data Validation'!BU212="", "", 'Data Validation'!BU212)</f>
        <v/>
      </c>
      <c r="B221" s="812"/>
      <c r="C221" s="812"/>
      <c r="D221" s="812"/>
      <c r="E221" s="816"/>
      <c r="F221" s="814"/>
      <c r="G221" s="812"/>
      <c r="H221" s="812"/>
      <c r="I221" s="812"/>
      <c r="J221" s="812"/>
      <c r="K221" s="814"/>
      <c r="L221" s="812"/>
      <c r="M221" s="812"/>
      <c r="N221" s="812"/>
      <c r="O221" s="812"/>
      <c r="P221" s="814"/>
      <c r="Q221" s="812"/>
      <c r="R221" s="812"/>
      <c r="S221" s="812"/>
      <c r="T221" s="812"/>
      <c r="U221" s="814"/>
      <c r="V221" s="812"/>
      <c r="W221" s="812"/>
      <c r="X221" s="812"/>
      <c r="Y221" s="812"/>
    </row>
    <row r="222" spans="1:25" ht="15.75" x14ac:dyDescent="0.25">
      <c r="A222" s="811" t="str">
        <f>IF('Data Validation'!BU213="", "", 'Data Validation'!BU213)</f>
        <v/>
      </c>
      <c r="B222" s="812"/>
      <c r="C222" s="812"/>
      <c r="D222" s="812"/>
      <c r="E222" s="816"/>
      <c r="F222" s="814"/>
      <c r="G222" s="812"/>
      <c r="H222" s="812"/>
      <c r="I222" s="812"/>
      <c r="J222" s="812"/>
      <c r="K222" s="814"/>
      <c r="L222" s="812"/>
      <c r="M222" s="812"/>
      <c r="N222" s="812"/>
      <c r="O222" s="812"/>
      <c r="P222" s="814"/>
      <c r="Q222" s="812"/>
      <c r="R222" s="812"/>
      <c r="S222" s="812"/>
      <c r="T222" s="812"/>
      <c r="U222" s="814"/>
      <c r="V222" s="812"/>
      <c r="W222" s="812"/>
      <c r="X222" s="812"/>
      <c r="Y222" s="812"/>
    </row>
    <row r="223" spans="1:25" ht="15.75" x14ac:dyDescent="0.25">
      <c r="A223" s="811" t="str">
        <f>IF('Data Validation'!BU214="", "", 'Data Validation'!BU214)</f>
        <v/>
      </c>
      <c r="B223" s="812"/>
      <c r="C223" s="812"/>
      <c r="D223" s="812"/>
      <c r="E223" s="816"/>
      <c r="F223" s="814"/>
      <c r="G223" s="812"/>
      <c r="H223" s="812"/>
      <c r="I223" s="812"/>
      <c r="J223" s="812"/>
      <c r="K223" s="814"/>
      <c r="L223" s="812"/>
      <c r="M223" s="812"/>
      <c r="N223" s="812"/>
      <c r="O223" s="812"/>
      <c r="P223" s="814"/>
      <c r="Q223" s="812"/>
      <c r="R223" s="812"/>
      <c r="S223" s="812"/>
      <c r="T223" s="812"/>
      <c r="U223" s="814"/>
      <c r="V223" s="812"/>
      <c r="W223" s="812"/>
      <c r="X223" s="812"/>
      <c r="Y223" s="812"/>
    </row>
    <row r="224" spans="1:25" ht="15.75" x14ac:dyDescent="0.25">
      <c r="A224" s="811" t="str">
        <f>IF('Data Validation'!BU215="", "", 'Data Validation'!BU215)</f>
        <v/>
      </c>
      <c r="B224" s="812"/>
      <c r="C224" s="812"/>
      <c r="D224" s="812"/>
      <c r="E224" s="816"/>
      <c r="F224" s="814"/>
      <c r="G224" s="812"/>
      <c r="H224" s="812"/>
      <c r="I224" s="812"/>
      <c r="J224" s="812"/>
      <c r="K224" s="814"/>
      <c r="L224" s="812"/>
      <c r="M224" s="812"/>
      <c r="N224" s="812"/>
      <c r="O224" s="812"/>
      <c r="P224" s="814"/>
      <c r="Q224" s="812"/>
      <c r="R224" s="812"/>
      <c r="S224" s="812"/>
      <c r="T224" s="812"/>
      <c r="U224" s="814"/>
      <c r="V224" s="812"/>
      <c r="W224" s="812"/>
      <c r="X224" s="812"/>
      <c r="Y224" s="812"/>
    </row>
    <row r="225" spans="1:25" ht="15.75" x14ac:dyDescent="0.25">
      <c r="A225" s="811" t="str">
        <f>IF('Data Validation'!BU216="", "", 'Data Validation'!BU216)</f>
        <v/>
      </c>
      <c r="B225" s="812"/>
      <c r="C225" s="812"/>
      <c r="D225" s="812"/>
      <c r="E225" s="816"/>
      <c r="F225" s="814"/>
      <c r="G225" s="812"/>
      <c r="H225" s="812"/>
      <c r="I225" s="812"/>
      <c r="J225" s="812"/>
      <c r="K225" s="814"/>
      <c r="L225" s="812"/>
      <c r="M225" s="812"/>
      <c r="N225" s="812"/>
      <c r="O225" s="812"/>
      <c r="P225" s="814"/>
      <c r="Q225" s="812"/>
      <c r="R225" s="812"/>
      <c r="S225" s="812"/>
      <c r="T225" s="812"/>
      <c r="U225" s="814"/>
      <c r="V225" s="812"/>
      <c r="W225" s="812"/>
      <c r="X225" s="812"/>
      <c r="Y225" s="812"/>
    </row>
    <row r="226" spans="1:25" ht="15.75" x14ac:dyDescent="0.25">
      <c r="A226" s="811" t="str">
        <f>IF('Data Validation'!BU217="", "", 'Data Validation'!BU217)</f>
        <v/>
      </c>
      <c r="B226" s="812"/>
      <c r="C226" s="812"/>
      <c r="D226" s="812"/>
      <c r="E226" s="816"/>
      <c r="F226" s="814"/>
      <c r="G226" s="812"/>
      <c r="H226" s="812"/>
      <c r="I226" s="812"/>
      <c r="J226" s="812"/>
      <c r="K226" s="814"/>
      <c r="L226" s="812"/>
      <c r="M226" s="812"/>
      <c r="N226" s="812"/>
      <c r="O226" s="812"/>
      <c r="P226" s="814"/>
      <c r="Q226" s="812"/>
      <c r="R226" s="812"/>
      <c r="S226" s="812"/>
      <c r="T226" s="812"/>
      <c r="U226" s="814"/>
      <c r="V226" s="812"/>
      <c r="W226" s="812"/>
      <c r="X226" s="812"/>
      <c r="Y226" s="812"/>
    </row>
    <row r="227" spans="1:25" ht="15.75" x14ac:dyDescent="0.25">
      <c r="A227" s="811" t="str">
        <f>IF('Data Validation'!BU218="", "", 'Data Validation'!BU218)</f>
        <v/>
      </c>
      <c r="B227" s="812"/>
      <c r="C227" s="812"/>
      <c r="D227" s="812"/>
      <c r="E227" s="816"/>
      <c r="F227" s="814"/>
      <c r="G227" s="812"/>
      <c r="H227" s="812"/>
      <c r="I227" s="812"/>
      <c r="J227" s="812"/>
      <c r="K227" s="814"/>
      <c r="L227" s="812"/>
      <c r="M227" s="812"/>
      <c r="N227" s="812"/>
      <c r="O227" s="812"/>
      <c r="P227" s="814"/>
      <c r="Q227" s="812"/>
      <c r="R227" s="812"/>
      <c r="S227" s="812"/>
      <c r="T227" s="812"/>
      <c r="U227" s="814"/>
      <c r="V227" s="812"/>
      <c r="W227" s="812"/>
      <c r="X227" s="812"/>
      <c r="Y227" s="812"/>
    </row>
    <row r="228" spans="1:25" ht="15.75" x14ac:dyDescent="0.25">
      <c r="A228" s="811" t="str">
        <f>IF('Data Validation'!BU219="", "", 'Data Validation'!BU219)</f>
        <v/>
      </c>
      <c r="B228" s="812"/>
      <c r="C228" s="812"/>
      <c r="D228" s="812"/>
      <c r="E228" s="816"/>
      <c r="F228" s="814"/>
      <c r="G228" s="812"/>
      <c r="H228" s="812"/>
      <c r="I228" s="812"/>
      <c r="J228" s="812"/>
      <c r="K228" s="814"/>
      <c r="L228" s="812"/>
      <c r="M228" s="812"/>
      <c r="N228" s="812"/>
      <c r="O228" s="812"/>
      <c r="P228" s="814"/>
      <c r="Q228" s="812"/>
      <c r="R228" s="812"/>
      <c r="S228" s="812"/>
      <c r="T228" s="812"/>
      <c r="U228" s="814"/>
      <c r="V228" s="812"/>
      <c r="W228" s="812"/>
      <c r="X228" s="812"/>
      <c r="Y228" s="812"/>
    </row>
    <row r="229" spans="1:25" ht="15.75" x14ac:dyDescent="0.25">
      <c r="A229" s="811" t="str">
        <f>IF('Data Validation'!BU220="", "", 'Data Validation'!BU220)</f>
        <v/>
      </c>
      <c r="B229" s="812"/>
      <c r="C229" s="812"/>
      <c r="D229" s="812"/>
      <c r="E229" s="816"/>
      <c r="F229" s="814"/>
      <c r="G229" s="812"/>
      <c r="H229" s="812"/>
      <c r="I229" s="812"/>
      <c r="J229" s="812"/>
      <c r="K229" s="814"/>
      <c r="L229" s="812"/>
      <c r="M229" s="812"/>
      <c r="N229" s="812"/>
      <c r="O229" s="812"/>
      <c r="P229" s="814"/>
      <c r="Q229" s="812"/>
      <c r="R229" s="812"/>
      <c r="S229" s="812"/>
      <c r="T229" s="812"/>
      <c r="U229" s="814"/>
      <c r="V229" s="812"/>
      <c r="W229" s="812"/>
      <c r="X229" s="812"/>
      <c r="Y229" s="812"/>
    </row>
    <row r="230" spans="1:25" ht="15.75" x14ac:dyDescent="0.25">
      <c r="A230" s="811" t="str">
        <f>IF('Data Validation'!BU221="", "", 'Data Validation'!BU221)</f>
        <v/>
      </c>
      <c r="B230" s="812"/>
      <c r="C230" s="812"/>
      <c r="D230" s="812"/>
      <c r="E230" s="816"/>
      <c r="F230" s="814"/>
      <c r="G230" s="812"/>
      <c r="H230" s="812"/>
      <c r="I230" s="812"/>
      <c r="J230" s="812"/>
      <c r="K230" s="814"/>
      <c r="L230" s="812"/>
      <c r="M230" s="812"/>
      <c r="N230" s="812"/>
      <c r="O230" s="812"/>
      <c r="P230" s="814"/>
      <c r="Q230" s="812"/>
      <c r="R230" s="812"/>
      <c r="S230" s="812"/>
      <c r="T230" s="812"/>
      <c r="U230" s="814"/>
      <c r="V230" s="812"/>
      <c r="W230" s="812"/>
      <c r="X230" s="812"/>
      <c r="Y230" s="812"/>
    </row>
    <row r="231" spans="1:25" ht="15.75" x14ac:dyDescent="0.25">
      <c r="A231" s="811" t="str">
        <f>IF('Data Validation'!BU222="", "", 'Data Validation'!BU222)</f>
        <v/>
      </c>
      <c r="B231" s="812"/>
      <c r="C231" s="812"/>
      <c r="D231" s="812"/>
      <c r="E231" s="816"/>
      <c r="F231" s="814"/>
      <c r="G231" s="812"/>
      <c r="H231" s="812"/>
      <c r="I231" s="812"/>
      <c r="J231" s="812"/>
      <c r="K231" s="814"/>
      <c r="L231" s="812"/>
      <c r="M231" s="812"/>
      <c r="N231" s="812"/>
      <c r="O231" s="812"/>
      <c r="P231" s="814"/>
      <c r="Q231" s="812"/>
      <c r="R231" s="812"/>
      <c r="S231" s="812"/>
      <c r="T231" s="812"/>
      <c r="U231" s="814"/>
      <c r="V231" s="812"/>
      <c r="W231" s="812"/>
      <c r="X231" s="812"/>
      <c r="Y231" s="812"/>
    </row>
    <row r="232" spans="1:25" ht="15.75" x14ac:dyDescent="0.25">
      <c r="A232" s="811" t="str">
        <f>IF('Data Validation'!BU223="", "", 'Data Validation'!BU223)</f>
        <v/>
      </c>
      <c r="B232" s="812"/>
      <c r="C232" s="812"/>
      <c r="D232" s="812"/>
      <c r="E232" s="816"/>
      <c r="F232" s="814"/>
      <c r="G232" s="812"/>
      <c r="H232" s="812"/>
      <c r="I232" s="812"/>
      <c r="J232" s="812"/>
      <c r="K232" s="814"/>
      <c r="L232" s="812"/>
      <c r="M232" s="812"/>
      <c r="N232" s="812"/>
      <c r="O232" s="812"/>
      <c r="P232" s="814"/>
      <c r="Q232" s="812"/>
      <c r="R232" s="812"/>
      <c r="S232" s="812"/>
      <c r="T232" s="812"/>
      <c r="U232" s="814"/>
      <c r="V232" s="812"/>
      <c r="W232" s="812"/>
      <c r="X232" s="812"/>
      <c r="Y232" s="812"/>
    </row>
    <row r="233" spans="1:25" ht="15.75" x14ac:dyDescent="0.25">
      <c r="A233" s="811" t="str">
        <f>IF('Data Validation'!BU224="", "", 'Data Validation'!BU224)</f>
        <v/>
      </c>
      <c r="B233" s="812"/>
      <c r="C233" s="812"/>
      <c r="D233" s="812"/>
      <c r="E233" s="816"/>
      <c r="F233" s="814"/>
      <c r="G233" s="812"/>
      <c r="H233" s="812"/>
      <c r="I233" s="812"/>
      <c r="J233" s="812"/>
      <c r="K233" s="814"/>
      <c r="L233" s="812"/>
      <c r="M233" s="812"/>
      <c r="N233" s="812"/>
      <c r="O233" s="812"/>
      <c r="P233" s="814"/>
      <c r="Q233" s="812"/>
      <c r="R233" s="812"/>
      <c r="S233" s="812"/>
      <c r="T233" s="812"/>
      <c r="U233" s="814"/>
      <c r="V233" s="812"/>
      <c r="W233" s="812"/>
      <c r="X233" s="812"/>
      <c r="Y233" s="812"/>
    </row>
    <row r="234" spans="1:25" ht="15.75" x14ac:dyDescent="0.25">
      <c r="A234" s="811" t="str">
        <f>IF('Data Validation'!BU225="", "", 'Data Validation'!BU225)</f>
        <v/>
      </c>
      <c r="B234" s="812"/>
      <c r="C234" s="812"/>
      <c r="D234" s="812"/>
      <c r="E234" s="816"/>
      <c r="F234" s="814"/>
      <c r="G234" s="812"/>
      <c r="H234" s="812"/>
      <c r="I234" s="812"/>
      <c r="J234" s="812"/>
      <c r="K234" s="814"/>
      <c r="L234" s="812"/>
      <c r="M234" s="812"/>
      <c r="N234" s="812"/>
      <c r="O234" s="812"/>
      <c r="P234" s="814"/>
      <c r="Q234" s="812"/>
      <c r="R234" s="812"/>
      <c r="S234" s="812"/>
      <c r="T234" s="812"/>
      <c r="U234" s="814"/>
      <c r="V234" s="812"/>
      <c r="W234" s="812"/>
      <c r="X234" s="812"/>
      <c r="Y234" s="812"/>
    </row>
    <row r="235" spans="1:25" ht="15.75" x14ac:dyDescent="0.25">
      <c r="A235" s="811" t="str">
        <f>IF('Data Validation'!BU226="", "", 'Data Validation'!BU226)</f>
        <v/>
      </c>
      <c r="B235" s="812"/>
      <c r="C235" s="812"/>
      <c r="D235" s="812"/>
      <c r="E235" s="816"/>
      <c r="F235" s="814"/>
      <c r="G235" s="812"/>
      <c r="H235" s="812"/>
      <c r="I235" s="812"/>
      <c r="J235" s="812"/>
      <c r="K235" s="814"/>
      <c r="L235" s="812"/>
      <c r="M235" s="812"/>
      <c r="N235" s="812"/>
      <c r="O235" s="812"/>
      <c r="P235" s="814"/>
      <c r="Q235" s="812"/>
      <c r="R235" s="812"/>
      <c r="S235" s="812"/>
      <c r="T235" s="812"/>
      <c r="U235" s="814"/>
      <c r="V235" s="812"/>
      <c r="W235" s="812"/>
      <c r="X235" s="812"/>
      <c r="Y235" s="812"/>
    </row>
    <row r="236" spans="1:25" ht="15.75" x14ac:dyDescent="0.25">
      <c r="A236" s="811" t="str">
        <f>IF('Data Validation'!BU227="", "", 'Data Validation'!BU227)</f>
        <v/>
      </c>
      <c r="B236" s="812"/>
      <c r="C236" s="812"/>
      <c r="D236" s="812"/>
      <c r="E236" s="816"/>
      <c r="F236" s="814"/>
      <c r="G236" s="812"/>
      <c r="H236" s="812"/>
      <c r="I236" s="812"/>
      <c r="J236" s="812"/>
      <c r="K236" s="814"/>
      <c r="L236" s="812"/>
      <c r="M236" s="812"/>
      <c r="N236" s="812"/>
      <c r="O236" s="812"/>
      <c r="P236" s="814"/>
      <c r="Q236" s="812"/>
      <c r="R236" s="812"/>
      <c r="S236" s="812"/>
      <c r="T236" s="812"/>
      <c r="U236" s="814"/>
      <c r="V236" s="812"/>
      <c r="W236" s="812"/>
      <c r="X236" s="812"/>
      <c r="Y236" s="812"/>
    </row>
    <row r="237" spans="1:25" ht="15.75" x14ac:dyDescent="0.25">
      <c r="A237" s="811" t="str">
        <f>IF('Data Validation'!BU228="", "", 'Data Validation'!BU228)</f>
        <v/>
      </c>
      <c r="B237" s="812"/>
      <c r="C237" s="812"/>
      <c r="D237" s="812"/>
      <c r="E237" s="816"/>
      <c r="F237" s="814"/>
      <c r="G237" s="812"/>
      <c r="H237" s="812"/>
      <c r="I237" s="812"/>
      <c r="J237" s="812"/>
      <c r="K237" s="814"/>
      <c r="L237" s="812"/>
      <c r="M237" s="812"/>
      <c r="N237" s="812"/>
      <c r="O237" s="812"/>
      <c r="P237" s="814"/>
      <c r="Q237" s="812"/>
      <c r="R237" s="812"/>
      <c r="S237" s="812"/>
      <c r="T237" s="812"/>
      <c r="U237" s="814"/>
      <c r="V237" s="812"/>
      <c r="W237" s="812"/>
      <c r="X237" s="812"/>
      <c r="Y237" s="812"/>
    </row>
    <row r="238" spans="1:25" ht="15.75" x14ac:dyDescent="0.25">
      <c r="A238" s="811" t="str">
        <f>IF('Data Validation'!BU229="", "", 'Data Validation'!BU229)</f>
        <v/>
      </c>
      <c r="B238" s="812"/>
      <c r="C238" s="812"/>
      <c r="D238" s="812"/>
      <c r="E238" s="816"/>
      <c r="F238" s="814"/>
      <c r="G238" s="812"/>
      <c r="H238" s="812"/>
      <c r="I238" s="812"/>
      <c r="J238" s="812"/>
      <c r="K238" s="814"/>
      <c r="L238" s="812"/>
      <c r="M238" s="812"/>
      <c r="N238" s="812"/>
      <c r="O238" s="812"/>
      <c r="P238" s="814"/>
      <c r="Q238" s="812"/>
      <c r="R238" s="812"/>
      <c r="S238" s="812"/>
      <c r="T238" s="812"/>
      <c r="U238" s="814"/>
      <c r="V238" s="812"/>
      <c r="W238" s="812"/>
      <c r="X238" s="812"/>
      <c r="Y238" s="812"/>
    </row>
    <row r="239" spans="1:25" ht="15.75" x14ac:dyDescent="0.25">
      <c r="A239" s="811" t="str">
        <f>IF('Data Validation'!BU230="", "", 'Data Validation'!BU230)</f>
        <v/>
      </c>
      <c r="B239" s="812"/>
      <c r="C239" s="812"/>
      <c r="D239" s="812"/>
      <c r="E239" s="816"/>
      <c r="F239" s="814"/>
      <c r="G239" s="812"/>
      <c r="H239" s="812"/>
      <c r="I239" s="812"/>
      <c r="J239" s="812"/>
      <c r="K239" s="814"/>
      <c r="L239" s="812"/>
      <c r="M239" s="812"/>
      <c r="N239" s="812"/>
      <c r="O239" s="812"/>
      <c r="P239" s="814"/>
      <c r="Q239" s="812"/>
      <c r="R239" s="812"/>
      <c r="S239" s="812"/>
      <c r="T239" s="812"/>
      <c r="U239" s="814"/>
      <c r="V239" s="812"/>
      <c r="W239" s="812"/>
      <c r="X239" s="812"/>
      <c r="Y239" s="812"/>
    </row>
    <row r="240" spans="1:25" ht="15.75" x14ac:dyDescent="0.25">
      <c r="A240" s="811" t="str">
        <f>IF('Data Validation'!BU231="", "", 'Data Validation'!BU231)</f>
        <v/>
      </c>
      <c r="B240" s="812"/>
      <c r="C240" s="812"/>
      <c r="D240" s="812"/>
      <c r="E240" s="816"/>
      <c r="F240" s="814"/>
      <c r="G240" s="812"/>
      <c r="H240" s="812"/>
      <c r="I240" s="812"/>
      <c r="J240" s="812"/>
      <c r="K240" s="814"/>
      <c r="L240" s="812"/>
      <c r="M240" s="812"/>
      <c r="N240" s="812"/>
      <c r="O240" s="812"/>
      <c r="P240" s="814"/>
      <c r="Q240" s="812"/>
      <c r="R240" s="812"/>
      <c r="S240" s="812"/>
      <c r="T240" s="812"/>
      <c r="U240" s="814"/>
      <c r="V240" s="812"/>
      <c r="W240" s="812"/>
      <c r="X240" s="812"/>
      <c r="Y240" s="812"/>
    </row>
    <row r="241" spans="1:25" ht="15.75" x14ac:dyDescent="0.25">
      <c r="A241" s="811" t="str">
        <f>IF('Data Validation'!BU232="", "", 'Data Validation'!BU232)</f>
        <v/>
      </c>
      <c r="B241" s="812"/>
      <c r="C241" s="812"/>
      <c r="D241" s="812"/>
      <c r="E241" s="816"/>
      <c r="F241" s="814"/>
      <c r="G241" s="812"/>
      <c r="H241" s="812"/>
      <c r="I241" s="812"/>
      <c r="J241" s="812"/>
      <c r="K241" s="814"/>
      <c r="L241" s="812"/>
      <c r="M241" s="812"/>
      <c r="N241" s="812"/>
      <c r="O241" s="812"/>
      <c r="P241" s="814"/>
      <c r="Q241" s="812"/>
      <c r="R241" s="812"/>
      <c r="S241" s="812"/>
      <c r="T241" s="812"/>
      <c r="U241" s="814"/>
      <c r="V241" s="812"/>
      <c r="W241" s="812"/>
      <c r="X241" s="812"/>
      <c r="Y241" s="812"/>
    </row>
    <row r="242" spans="1:25" ht="15.75" x14ac:dyDescent="0.25">
      <c r="A242" s="811" t="str">
        <f>IF('Data Validation'!BU233="", "", 'Data Validation'!BU233)</f>
        <v/>
      </c>
      <c r="B242" s="812"/>
      <c r="C242" s="812"/>
      <c r="D242" s="812"/>
      <c r="E242" s="816"/>
      <c r="F242" s="814"/>
      <c r="G242" s="812"/>
      <c r="H242" s="812"/>
      <c r="I242" s="812"/>
      <c r="J242" s="812"/>
      <c r="K242" s="814"/>
      <c r="L242" s="812"/>
      <c r="M242" s="812"/>
      <c r="N242" s="812"/>
      <c r="O242" s="812"/>
      <c r="P242" s="814"/>
      <c r="Q242" s="812"/>
      <c r="R242" s="812"/>
      <c r="S242" s="812"/>
      <c r="T242" s="812"/>
      <c r="U242" s="814"/>
      <c r="V242" s="812"/>
      <c r="W242" s="812"/>
      <c r="X242" s="812"/>
      <c r="Y242" s="812"/>
    </row>
    <row r="243" spans="1:25" ht="15.75" x14ac:dyDescent="0.25">
      <c r="A243" s="811" t="str">
        <f>IF('Data Validation'!BU234="", "", 'Data Validation'!BU234)</f>
        <v/>
      </c>
      <c r="B243" s="812"/>
      <c r="C243" s="812"/>
      <c r="D243" s="812"/>
      <c r="E243" s="816"/>
      <c r="F243" s="814"/>
      <c r="G243" s="812"/>
      <c r="H243" s="812"/>
      <c r="I243" s="812"/>
      <c r="J243" s="812"/>
      <c r="K243" s="814"/>
      <c r="L243" s="812"/>
      <c r="M243" s="812"/>
      <c r="N243" s="812"/>
      <c r="O243" s="812"/>
      <c r="P243" s="814"/>
      <c r="Q243" s="812"/>
      <c r="R243" s="812"/>
      <c r="S243" s="812"/>
      <c r="T243" s="812"/>
      <c r="U243" s="814"/>
      <c r="V243" s="812"/>
      <c r="W243" s="812"/>
      <c r="X243" s="812"/>
      <c r="Y243" s="812"/>
    </row>
    <row r="244" spans="1:25" ht="15.75" x14ac:dyDescent="0.25">
      <c r="A244" s="811" t="str">
        <f>IF('Data Validation'!BU235="", "", 'Data Validation'!BU235)</f>
        <v/>
      </c>
      <c r="B244" s="812"/>
      <c r="C244" s="812"/>
      <c r="D244" s="812"/>
      <c r="E244" s="816"/>
      <c r="F244" s="814"/>
      <c r="G244" s="812"/>
      <c r="H244" s="812"/>
      <c r="I244" s="812"/>
      <c r="J244" s="812"/>
      <c r="K244" s="814"/>
      <c r="L244" s="812"/>
      <c r="M244" s="812"/>
      <c r="N244" s="812"/>
      <c r="O244" s="812"/>
      <c r="P244" s="814"/>
      <c r="Q244" s="812"/>
      <c r="R244" s="812"/>
      <c r="S244" s="812"/>
      <c r="T244" s="812"/>
      <c r="U244" s="814"/>
      <c r="V244" s="812"/>
      <c r="W244" s="812"/>
      <c r="X244" s="812"/>
      <c r="Y244" s="812"/>
    </row>
    <row r="245" spans="1:25" ht="15.75" x14ac:dyDescent="0.25">
      <c r="A245" s="811" t="str">
        <f>IF('Data Validation'!BU236="", "", 'Data Validation'!BU236)</f>
        <v/>
      </c>
      <c r="B245" s="812"/>
      <c r="C245" s="812"/>
      <c r="D245" s="812"/>
      <c r="E245" s="816"/>
      <c r="F245" s="814"/>
      <c r="G245" s="812"/>
      <c r="H245" s="812"/>
      <c r="I245" s="812"/>
      <c r="J245" s="812"/>
      <c r="K245" s="814"/>
      <c r="L245" s="812"/>
      <c r="M245" s="812"/>
      <c r="N245" s="812"/>
      <c r="O245" s="812"/>
      <c r="P245" s="814"/>
      <c r="Q245" s="812"/>
      <c r="R245" s="812"/>
      <c r="S245" s="812"/>
      <c r="T245" s="812"/>
      <c r="U245" s="814"/>
      <c r="V245" s="812"/>
      <c r="W245" s="812"/>
      <c r="X245" s="812"/>
      <c r="Y245" s="812"/>
    </row>
    <row r="246" spans="1:25" ht="15.75" x14ac:dyDescent="0.25">
      <c r="A246" s="811" t="str">
        <f>IF('Data Validation'!BU237="", "", 'Data Validation'!BU237)</f>
        <v/>
      </c>
      <c r="B246" s="812"/>
      <c r="C246" s="812"/>
      <c r="D246" s="812"/>
      <c r="E246" s="816"/>
      <c r="F246" s="814"/>
      <c r="G246" s="812"/>
      <c r="H246" s="812"/>
      <c r="I246" s="812"/>
      <c r="J246" s="812"/>
      <c r="K246" s="814"/>
      <c r="L246" s="812"/>
      <c r="M246" s="812"/>
      <c r="N246" s="812"/>
      <c r="O246" s="812"/>
      <c r="P246" s="814"/>
      <c r="Q246" s="812"/>
      <c r="R246" s="812"/>
      <c r="S246" s="812"/>
      <c r="T246" s="812"/>
      <c r="U246" s="814"/>
      <c r="V246" s="812"/>
      <c r="W246" s="812"/>
      <c r="X246" s="812"/>
      <c r="Y246" s="812"/>
    </row>
    <row r="247" spans="1:25" ht="15.75" x14ac:dyDescent="0.25">
      <c r="A247" s="811" t="str">
        <f>IF('Data Validation'!BU238="", "", 'Data Validation'!BU238)</f>
        <v/>
      </c>
      <c r="B247" s="812"/>
      <c r="C247" s="812"/>
      <c r="D247" s="812"/>
      <c r="E247" s="816"/>
      <c r="F247" s="814"/>
      <c r="G247" s="812"/>
      <c r="H247" s="812"/>
      <c r="I247" s="812"/>
      <c r="J247" s="812"/>
      <c r="K247" s="814"/>
      <c r="L247" s="812"/>
      <c r="M247" s="812"/>
      <c r="N247" s="812"/>
      <c r="O247" s="812"/>
      <c r="P247" s="814"/>
      <c r="Q247" s="812"/>
      <c r="R247" s="812"/>
      <c r="S247" s="812"/>
      <c r="T247" s="812"/>
      <c r="U247" s="814"/>
      <c r="V247" s="812"/>
      <c r="W247" s="812"/>
      <c r="X247" s="812"/>
      <c r="Y247" s="812"/>
    </row>
    <row r="248" spans="1:25" ht="15.75" x14ac:dyDescent="0.25">
      <c r="A248" s="811" t="str">
        <f>IF('Data Validation'!BU239="", "", 'Data Validation'!BU239)</f>
        <v/>
      </c>
      <c r="B248" s="812"/>
      <c r="C248" s="812"/>
      <c r="D248" s="812"/>
      <c r="E248" s="816"/>
      <c r="F248" s="814"/>
      <c r="G248" s="812"/>
      <c r="H248" s="812"/>
      <c r="I248" s="812"/>
      <c r="J248" s="812"/>
      <c r="K248" s="814"/>
      <c r="L248" s="812"/>
      <c r="M248" s="812"/>
      <c r="N248" s="812"/>
      <c r="O248" s="812"/>
      <c r="P248" s="814"/>
      <c r="Q248" s="812"/>
      <c r="R248" s="812"/>
      <c r="S248" s="812"/>
      <c r="T248" s="812"/>
      <c r="U248" s="814"/>
      <c r="V248" s="812"/>
      <c r="W248" s="812"/>
      <c r="X248" s="812"/>
      <c r="Y248" s="812"/>
    </row>
    <row r="249" spans="1:25" ht="15.75" x14ac:dyDescent="0.25">
      <c r="A249" s="811" t="str">
        <f>IF('Data Validation'!BU240="", "", 'Data Validation'!BU240)</f>
        <v/>
      </c>
      <c r="B249" s="812"/>
      <c r="C249" s="812"/>
      <c r="D249" s="812"/>
      <c r="E249" s="816"/>
      <c r="F249" s="814"/>
      <c r="G249" s="812"/>
      <c r="H249" s="812"/>
      <c r="I249" s="812"/>
      <c r="J249" s="812"/>
      <c r="K249" s="814"/>
      <c r="L249" s="812"/>
      <c r="M249" s="812"/>
      <c r="N249" s="812"/>
      <c r="O249" s="812"/>
      <c r="P249" s="814"/>
      <c r="Q249" s="812"/>
      <c r="R249" s="812"/>
      <c r="S249" s="812"/>
      <c r="T249" s="812"/>
      <c r="U249" s="814"/>
      <c r="V249" s="812"/>
      <c r="W249" s="812"/>
      <c r="X249" s="812"/>
      <c r="Y249" s="812"/>
    </row>
    <row r="250" spans="1:25" ht="15.75" x14ac:dyDescent="0.25">
      <c r="A250" s="811" t="str">
        <f>IF('Data Validation'!BU241="", "", 'Data Validation'!BU241)</f>
        <v/>
      </c>
      <c r="B250" s="812"/>
      <c r="C250" s="812"/>
      <c r="D250" s="812"/>
      <c r="E250" s="816"/>
      <c r="F250" s="814"/>
      <c r="G250" s="812"/>
      <c r="H250" s="812"/>
      <c r="I250" s="812"/>
      <c r="J250" s="812"/>
      <c r="K250" s="814"/>
      <c r="L250" s="812"/>
      <c r="M250" s="812"/>
      <c r="N250" s="812"/>
      <c r="O250" s="812"/>
      <c r="P250" s="814"/>
      <c r="Q250" s="812"/>
      <c r="R250" s="812"/>
      <c r="S250" s="812"/>
      <c r="T250" s="812"/>
      <c r="U250" s="814"/>
      <c r="V250" s="812"/>
      <c r="W250" s="812"/>
      <c r="X250" s="812"/>
      <c r="Y250" s="812"/>
    </row>
    <row r="251" spans="1:25" ht="15.75" x14ac:dyDescent="0.25">
      <c r="A251" s="811" t="str">
        <f>IF('Data Validation'!BU242="", "", 'Data Validation'!BU242)</f>
        <v/>
      </c>
      <c r="B251" s="812"/>
      <c r="C251" s="812"/>
      <c r="D251" s="812"/>
      <c r="E251" s="816"/>
      <c r="F251" s="814"/>
      <c r="G251" s="812"/>
      <c r="H251" s="812"/>
      <c r="I251" s="812"/>
      <c r="J251" s="812"/>
      <c r="K251" s="814"/>
      <c r="L251" s="812"/>
      <c r="M251" s="812"/>
      <c r="N251" s="812"/>
      <c r="O251" s="812"/>
      <c r="P251" s="814"/>
      <c r="Q251" s="812"/>
      <c r="R251" s="812"/>
      <c r="S251" s="812"/>
      <c r="T251" s="812"/>
      <c r="U251" s="814"/>
      <c r="V251" s="812"/>
      <c r="W251" s="812"/>
      <c r="X251" s="812"/>
      <c r="Y251" s="812"/>
    </row>
    <row r="252" spans="1:25" ht="15.75" x14ac:dyDescent="0.25">
      <c r="A252" s="811" t="str">
        <f>IF('Data Validation'!BU243="", "", 'Data Validation'!BU243)</f>
        <v/>
      </c>
      <c r="B252" s="812"/>
      <c r="C252" s="812"/>
      <c r="D252" s="812"/>
      <c r="E252" s="816"/>
      <c r="F252" s="814"/>
      <c r="G252" s="812"/>
      <c r="H252" s="812"/>
      <c r="I252" s="812"/>
      <c r="J252" s="812"/>
      <c r="K252" s="814"/>
      <c r="L252" s="812"/>
      <c r="M252" s="812"/>
      <c r="N252" s="812"/>
      <c r="O252" s="812"/>
      <c r="P252" s="814"/>
      <c r="Q252" s="812"/>
      <c r="R252" s="812"/>
      <c r="S252" s="812"/>
      <c r="T252" s="812"/>
      <c r="U252" s="814"/>
      <c r="V252" s="812"/>
      <c r="W252" s="812"/>
      <c r="X252" s="812"/>
      <c r="Y252" s="812"/>
    </row>
    <row r="253" spans="1:25" ht="15.75" x14ac:dyDescent="0.25">
      <c r="A253" s="811" t="str">
        <f>IF('Data Validation'!BU244="", "", 'Data Validation'!BU244)</f>
        <v/>
      </c>
      <c r="B253" s="812"/>
      <c r="C253" s="812"/>
      <c r="D253" s="812"/>
      <c r="E253" s="816"/>
      <c r="F253" s="814"/>
      <c r="G253" s="812"/>
      <c r="H253" s="812"/>
      <c r="I253" s="812"/>
      <c r="J253" s="812"/>
      <c r="K253" s="814"/>
      <c r="L253" s="812"/>
      <c r="M253" s="812"/>
      <c r="N253" s="812"/>
      <c r="O253" s="812"/>
      <c r="P253" s="814"/>
      <c r="Q253" s="812"/>
      <c r="R253" s="812"/>
      <c r="S253" s="812"/>
      <c r="T253" s="812"/>
      <c r="U253" s="814"/>
      <c r="V253" s="812"/>
      <c r="W253" s="812"/>
      <c r="X253" s="812"/>
      <c r="Y253" s="812"/>
    </row>
    <row r="254" spans="1:25" ht="15.75" x14ac:dyDescent="0.25">
      <c r="A254" s="811" t="str">
        <f>IF('Data Validation'!BU245="", "", 'Data Validation'!BU245)</f>
        <v/>
      </c>
      <c r="B254" s="812"/>
      <c r="C254" s="812"/>
      <c r="D254" s="812"/>
      <c r="E254" s="816"/>
      <c r="F254" s="814"/>
      <c r="G254" s="812"/>
      <c r="H254" s="812"/>
      <c r="I254" s="812"/>
      <c r="J254" s="812"/>
      <c r="K254" s="814"/>
      <c r="L254" s="812"/>
      <c r="M254" s="812"/>
      <c r="N254" s="812"/>
      <c r="O254" s="812"/>
      <c r="P254" s="814"/>
      <c r="Q254" s="812"/>
      <c r="R254" s="812"/>
      <c r="S254" s="812"/>
      <c r="T254" s="812"/>
      <c r="U254" s="814"/>
      <c r="V254" s="812"/>
      <c r="W254" s="812"/>
      <c r="X254" s="812"/>
      <c r="Y254" s="812"/>
    </row>
    <row r="255" spans="1:25" ht="15.75" x14ac:dyDescent="0.25">
      <c r="A255" s="811" t="str">
        <f>IF('Data Validation'!BU246="", "", 'Data Validation'!BU246)</f>
        <v/>
      </c>
      <c r="B255" s="812"/>
      <c r="C255" s="812"/>
      <c r="D255" s="812"/>
      <c r="E255" s="816"/>
      <c r="F255" s="814"/>
      <c r="G255" s="812"/>
      <c r="H255" s="812"/>
      <c r="I255" s="812"/>
      <c r="J255" s="812"/>
      <c r="K255" s="814"/>
      <c r="L255" s="812"/>
      <c r="M255" s="812"/>
      <c r="N255" s="812"/>
      <c r="O255" s="812"/>
      <c r="P255" s="814"/>
      <c r="Q255" s="812"/>
      <c r="R255" s="812"/>
      <c r="S255" s="812"/>
      <c r="T255" s="812"/>
      <c r="U255" s="814"/>
      <c r="V255" s="812"/>
      <c r="W255" s="812"/>
      <c r="X255" s="812"/>
      <c r="Y255" s="812"/>
    </row>
    <row r="256" spans="1:25" ht="15.75" x14ac:dyDescent="0.25">
      <c r="A256" s="811" t="str">
        <f>IF('Data Validation'!BU247="", "", 'Data Validation'!BU247)</f>
        <v/>
      </c>
      <c r="B256" s="812"/>
      <c r="C256" s="812"/>
      <c r="D256" s="812"/>
      <c r="E256" s="816"/>
      <c r="F256" s="814"/>
      <c r="G256" s="812"/>
      <c r="H256" s="812"/>
      <c r="I256" s="812"/>
      <c r="J256" s="812"/>
      <c r="K256" s="814"/>
      <c r="L256" s="812"/>
      <c r="M256" s="812"/>
      <c r="N256" s="812"/>
      <c r="O256" s="812"/>
      <c r="P256" s="814"/>
      <c r="Q256" s="812"/>
      <c r="R256" s="812"/>
      <c r="S256" s="812"/>
      <c r="T256" s="812"/>
      <c r="U256" s="814"/>
      <c r="V256" s="812"/>
      <c r="W256" s="812"/>
      <c r="X256" s="812"/>
      <c r="Y256" s="812"/>
    </row>
    <row r="257" spans="1:25" ht="15.75" x14ac:dyDescent="0.25">
      <c r="A257" s="811" t="str">
        <f>IF('Data Validation'!BU248="", "", 'Data Validation'!BU248)</f>
        <v/>
      </c>
      <c r="B257" s="812"/>
      <c r="C257" s="812"/>
      <c r="D257" s="812"/>
      <c r="E257" s="816"/>
      <c r="F257" s="814"/>
      <c r="G257" s="812"/>
      <c r="H257" s="812"/>
      <c r="I257" s="812"/>
      <c r="J257" s="812"/>
      <c r="K257" s="814"/>
      <c r="L257" s="812"/>
      <c r="M257" s="812"/>
      <c r="N257" s="812"/>
      <c r="O257" s="812"/>
      <c r="P257" s="814"/>
      <c r="Q257" s="812"/>
      <c r="R257" s="812"/>
      <c r="S257" s="812"/>
      <c r="T257" s="812"/>
      <c r="U257" s="814"/>
      <c r="V257" s="812"/>
      <c r="W257" s="812"/>
      <c r="X257" s="812"/>
      <c r="Y257" s="812"/>
    </row>
    <row r="258" spans="1:25" ht="15.75" x14ac:dyDescent="0.25">
      <c r="A258" s="811" t="str">
        <f>IF('Data Validation'!BU249="", "", 'Data Validation'!BU249)</f>
        <v/>
      </c>
      <c r="B258" s="812"/>
      <c r="C258" s="812"/>
      <c r="D258" s="812"/>
      <c r="E258" s="816"/>
      <c r="F258" s="814"/>
      <c r="G258" s="812"/>
      <c r="H258" s="812"/>
      <c r="I258" s="812"/>
      <c r="J258" s="812"/>
      <c r="K258" s="814"/>
      <c r="L258" s="812"/>
      <c r="M258" s="812"/>
      <c r="N258" s="812"/>
      <c r="O258" s="812"/>
      <c r="P258" s="814"/>
      <c r="Q258" s="812"/>
      <c r="R258" s="812"/>
      <c r="S258" s="812"/>
      <c r="T258" s="812"/>
      <c r="U258" s="814"/>
      <c r="V258" s="812"/>
      <c r="W258" s="812"/>
      <c r="X258" s="812"/>
      <c r="Y258" s="812"/>
    </row>
    <row r="259" spans="1:25" ht="15.75" x14ac:dyDescent="0.25">
      <c r="A259" s="811" t="str">
        <f>IF('Data Validation'!BU250="", "", 'Data Validation'!BU250)</f>
        <v/>
      </c>
      <c r="B259" s="812"/>
      <c r="C259" s="812"/>
      <c r="D259" s="812"/>
      <c r="E259" s="816"/>
      <c r="F259" s="814"/>
      <c r="G259" s="812"/>
      <c r="H259" s="812"/>
      <c r="I259" s="812"/>
      <c r="J259" s="812"/>
      <c r="K259" s="814"/>
      <c r="L259" s="812"/>
      <c r="M259" s="812"/>
      <c r="N259" s="812"/>
      <c r="O259" s="812"/>
      <c r="P259" s="814"/>
      <c r="Q259" s="812"/>
      <c r="R259" s="812"/>
      <c r="S259" s="812"/>
      <c r="T259" s="812"/>
      <c r="U259" s="814"/>
      <c r="V259" s="812"/>
      <c r="W259" s="812"/>
      <c r="X259" s="812"/>
      <c r="Y259" s="812"/>
    </row>
    <row r="260" spans="1:25" ht="15.75" x14ac:dyDescent="0.25">
      <c r="A260" s="811" t="str">
        <f>IF('Data Validation'!BU251="", "", 'Data Validation'!BU251)</f>
        <v/>
      </c>
      <c r="B260" s="812"/>
      <c r="C260" s="812"/>
      <c r="D260" s="812"/>
      <c r="E260" s="816"/>
      <c r="F260" s="814"/>
      <c r="G260" s="812"/>
      <c r="H260" s="812"/>
      <c r="I260" s="812"/>
      <c r="J260" s="812"/>
      <c r="K260" s="814"/>
      <c r="L260" s="812"/>
      <c r="M260" s="812"/>
      <c r="N260" s="812"/>
      <c r="O260" s="812"/>
      <c r="P260" s="814"/>
      <c r="Q260" s="812"/>
      <c r="R260" s="812"/>
      <c r="S260" s="812"/>
      <c r="T260" s="812"/>
      <c r="U260" s="814"/>
      <c r="V260" s="812"/>
      <c r="W260" s="812"/>
      <c r="X260" s="812"/>
      <c r="Y260" s="812"/>
    </row>
    <row r="261" spans="1:25" ht="15.75" x14ac:dyDescent="0.25">
      <c r="A261" s="811" t="str">
        <f>IF('Data Validation'!BU252="", "", 'Data Validation'!BU252)</f>
        <v/>
      </c>
      <c r="B261" s="812"/>
      <c r="C261" s="812"/>
      <c r="D261" s="812"/>
      <c r="E261" s="816"/>
      <c r="F261" s="814"/>
      <c r="G261" s="812"/>
      <c r="H261" s="812"/>
      <c r="I261" s="812"/>
      <c r="J261" s="812"/>
      <c r="K261" s="814"/>
      <c r="L261" s="812"/>
      <c r="M261" s="812"/>
      <c r="N261" s="812"/>
      <c r="O261" s="812"/>
      <c r="P261" s="814"/>
      <c r="Q261" s="812"/>
      <c r="R261" s="812"/>
      <c r="S261" s="812"/>
      <c r="T261" s="812"/>
      <c r="U261" s="814"/>
      <c r="V261" s="812"/>
      <c r="W261" s="812"/>
      <c r="X261" s="812"/>
      <c r="Y261" s="812"/>
    </row>
    <row r="262" spans="1:25" ht="15.75" x14ac:dyDescent="0.25">
      <c r="A262" s="811" t="str">
        <f>IF('Data Validation'!BU253="", "", 'Data Validation'!BU253)</f>
        <v/>
      </c>
      <c r="B262" s="812"/>
      <c r="C262" s="812"/>
      <c r="D262" s="812"/>
      <c r="E262" s="816"/>
      <c r="F262" s="814"/>
      <c r="G262" s="812"/>
      <c r="H262" s="812"/>
      <c r="I262" s="812"/>
      <c r="J262" s="812"/>
      <c r="K262" s="814"/>
      <c r="L262" s="812"/>
      <c r="M262" s="812"/>
      <c r="N262" s="812"/>
      <c r="O262" s="812"/>
      <c r="P262" s="814"/>
      <c r="Q262" s="812"/>
      <c r="R262" s="812"/>
      <c r="S262" s="812"/>
      <c r="T262" s="812"/>
      <c r="U262" s="814"/>
      <c r="V262" s="812"/>
      <c r="W262" s="812"/>
      <c r="X262" s="812"/>
      <c r="Y262" s="812"/>
    </row>
    <row r="263" spans="1:25" ht="15.75" x14ac:dyDescent="0.25">
      <c r="A263" s="811" t="str">
        <f>IF('Data Validation'!BU254="", "", 'Data Validation'!BU254)</f>
        <v/>
      </c>
      <c r="B263" s="812"/>
      <c r="C263" s="812"/>
      <c r="D263" s="812"/>
      <c r="E263" s="816"/>
      <c r="F263" s="814"/>
      <c r="G263" s="812"/>
      <c r="H263" s="812"/>
      <c r="I263" s="812"/>
      <c r="J263" s="812"/>
      <c r="K263" s="814"/>
      <c r="L263" s="812"/>
      <c r="M263" s="812"/>
      <c r="N263" s="812"/>
      <c r="O263" s="812"/>
      <c r="P263" s="814"/>
      <c r="Q263" s="812"/>
      <c r="R263" s="812"/>
      <c r="S263" s="812"/>
      <c r="T263" s="812"/>
      <c r="U263" s="814"/>
      <c r="V263" s="812"/>
      <c r="W263" s="812"/>
      <c r="X263" s="812"/>
      <c r="Y263" s="812"/>
    </row>
    <row r="264" spans="1:25" ht="15.75" x14ac:dyDescent="0.25">
      <c r="A264" s="811" t="str">
        <f>IF('Data Validation'!BU255="", "", 'Data Validation'!BU255)</f>
        <v/>
      </c>
      <c r="B264" s="812"/>
      <c r="C264" s="812"/>
      <c r="D264" s="812"/>
      <c r="E264" s="816"/>
      <c r="F264" s="814"/>
      <c r="G264" s="812"/>
      <c r="H264" s="812"/>
      <c r="I264" s="812"/>
      <c r="J264" s="812"/>
      <c r="K264" s="814"/>
      <c r="L264" s="812"/>
      <c r="M264" s="812"/>
      <c r="N264" s="812"/>
      <c r="O264" s="812"/>
      <c r="P264" s="814"/>
      <c r="Q264" s="812"/>
      <c r="R264" s="812"/>
      <c r="S264" s="812"/>
      <c r="T264" s="812"/>
      <c r="U264" s="814"/>
      <c r="V264" s="812"/>
      <c r="W264" s="812"/>
      <c r="X264" s="812"/>
      <c r="Y264" s="812"/>
    </row>
    <row r="265" spans="1:25" ht="15.75" x14ac:dyDescent="0.25">
      <c r="A265" s="811" t="str">
        <f>IF('Data Validation'!BU256="", "", 'Data Validation'!BU256)</f>
        <v/>
      </c>
      <c r="B265" s="812"/>
      <c r="C265" s="812"/>
      <c r="D265" s="812"/>
      <c r="E265" s="816"/>
      <c r="F265" s="814"/>
      <c r="G265" s="812"/>
      <c r="H265" s="812"/>
      <c r="I265" s="812"/>
      <c r="J265" s="812"/>
      <c r="K265" s="814"/>
      <c r="L265" s="812"/>
      <c r="M265" s="812"/>
      <c r="N265" s="812"/>
      <c r="O265" s="812"/>
      <c r="P265" s="814"/>
      <c r="Q265" s="812"/>
      <c r="R265" s="812"/>
      <c r="S265" s="812"/>
      <c r="T265" s="812"/>
      <c r="U265" s="814"/>
      <c r="V265" s="812"/>
      <c r="W265" s="812"/>
      <c r="X265" s="812"/>
      <c r="Y265" s="812"/>
    </row>
    <row r="266" spans="1:25" ht="15.75" x14ac:dyDescent="0.25">
      <c r="A266" s="811" t="str">
        <f>IF('Data Validation'!BU257="", "", 'Data Validation'!BU257)</f>
        <v/>
      </c>
      <c r="B266" s="812"/>
      <c r="C266" s="812"/>
      <c r="D266" s="812"/>
      <c r="E266" s="816"/>
      <c r="F266" s="814"/>
      <c r="G266" s="812"/>
      <c r="H266" s="812"/>
      <c r="I266" s="812"/>
      <c r="J266" s="812"/>
      <c r="K266" s="814"/>
      <c r="L266" s="812"/>
      <c r="M266" s="812"/>
      <c r="N266" s="812"/>
      <c r="O266" s="812"/>
      <c r="P266" s="814"/>
      <c r="Q266" s="812"/>
      <c r="R266" s="812"/>
      <c r="S266" s="812"/>
      <c r="T266" s="812"/>
      <c r="U266" s="814"/>
      <c r="V266" s="812"/>
      <c r="W266" s="812"/>
      <c r="X266" s="812"/>
      <c r="Y266" s="812"/>
    </row>
    <row r="267" spans="1:25" ht="15.75" x14ac:dyDescent="0.25">
      <c r="A267" s="811" t="str">
        <f>IF('Data Validation'!BU258="", "", 'Data Validation'!BU258)</f>
        <v/>
      </c>
      <c r="B267" s="812"/>
      <c r="C267" s="812"/>
      <c r="D267" s="812"/>
      <c r="E267" s="816"/>
      <c r="F267" s="814"/>
      <c r="G267" s="812"/>
      <c r="H267" s="812"/>
      <c r="I267" s="812"/>
      <c r="J267" s="812"/>
      <c r="K267" s="814"/>
      <c r="L267" s="812"/>
      <c r="M267" s="812"/>
      <c r="N267" s="812"/>
      <c r="O267" s="812"/>
      <c r="P267" s="814"/>
      <c r="Q267" s="812"/>
      <c r="R267" s="812"/>
      <c r="S267" s="812"/>
      <c r="T267" s="812"/>
      <c r="U267" s="814"/>
      <c r="V267" s="812"/>
      <c r="W267" s="812"/>
      <c r="X267" s="812"/>
      <c r="Y267" s="812"/>
    </row>
    <row r="268" spans="1:25" ht="15.75" x14ac:dyDescent="0.25">
      <c r="A268" s="811" t="str">
        <f>IF('Data Validation'!BU259="", "", 'Data Validation'!BU259)</f>
        <v/>
      </c>
      <c r="B268" s="812"/>
      <c r="C268" s="812"/>
      <c r="D268" s="812"/>
      <c r="E268" s="816"/>
      <c r="F268" s="814"/>
      <c r="G268" s="812"/>
      <c r="H268" s="812"/>
      <c r="I268" s="812"/>
      <c r="J268" s="812"/>
      <c r="K268" s="814"/>
      <c r="L268" s="812"/>
      <c r="M268" s="812"/>
      <c r="N268" s="812"/>
      <c r="O268" s="812"/>
      <c r="P268" s="814"/>
      <c r="Q268" s="812"/>
      <c r="R268" s="812"/>
      <c r="S268" s="812"/>
      <c r="T268" s="812"/>
      <c r="U268" s="814"/>
      <c r="V268" s="812"/>
      <c r="W268" s="812"/>
      <c r="X268" s="812"/>
      <c r="Y268" s="812"/>
    </row>
    <row r="269" spans="1:25" ht="15.75" x14ac:dyDescent="0.25">
      <c r="A269" s="811" t="str">
        <f>IF('Data Validation'!BU260="", "", 'Data Validation'!BU260)</f>
        <v/>
      </c>
      <c r="B269" s="812"/>
      <c r="C269" s="812"/>
      <c r="D269" s="812"/>
      <c r="E269" s="816"/>
      <c r="F269" s="814"/>
      <c r="G269" s="812"/>
      <c r="H269" s="812"/>
      <c r="I269" s="812"/>
      <c r="J269" s="812"/>
      <c r="K269" s="814"/>
      <c r="L269" s="812"/>
      <c r="M269" s="812"/>
      <c r="N269" s="812"/>
      <c r="O269" s="812"/>
      <c r="P269" s="814"/>
      <c r="Q269" s="812"/>
      <c r="R269" s="812"/>
      <c r="S269" s="812"/>
      <c r="T269" s="812"/>
      <c r="U269" s="814"/>
      <c r="V269" s="812"/>
      <c r="W269" s="812"/>
      <c r="X269" s="812"/>
      <c r="Y269" s="812"/>
    </row>
    <row r="270" spans="1:25" ht="15.75" x14ac:dyDescent="0.25">
      <c r="A270" s="811" t="str">
        <f>IF('Data Validation'!BU261="", "", 'Data Validation'!BU261)</f>
        <v/>
      </c>
      <c r="B270" s="812"/>
      <c r="C270" s="812"/>
      <c r="D270" s="812"/>
      <c r="E270" s="816"/>
      <c r="F270" s="814"/>
      <c r="G270" s="812"/>
      <c r="H270" s="812"/>
      <c r="I270" s="812"/>
      <c r="J270" s="812"/>
      <c r="K270" s="814"/>
      <c r="L270" s="812"/>
      <c r="M270" s="812"/>
      <c r="N270" s="812"/>
      <c r="O270" s="812"/>
      <c r="P270" s="814"/>
      <c r="Q270" s="812"/>
      <c r="R270" s="812"/>
      <c r="S270" s="812"/>
      <c r="T270" s="812"/>
      <c r="U270" s="814"/>
      <c r="V270" s="812"/>
      <c r="W270" s="812"/>
      <c r="X270" s="812"/>
      <c r="Y270" s="812"/>
    </row>
    <row r="271" spans="1:25" ht="15.75" x14ac:dyDescent="0.25">
      <c r="A271" s="811" t="str">
        <f>IF('Data Validation'!BU262="", "", 'Data Validation'!BU262)</f>
        <v/>
      </c>
      <c r="B271" s="812"/>
      <c r="C271" s="812"/>
      <c r="D271" s="812"/>
      <c r="E271" s="816"/>
      <c r="F271" s="814"/>
      <c r="G271" s="812"/>
      <c r="H271" s="812"/>
      <c r="I271" s="812"/>
      <c r="J271" s="812"/>
      <c r="K271" s="814"/>
      <c r="L271" s="812"/>
      <c r="M271" s="812"/>
      <c r="N271" s="812"/>
      <c r="O271" s="812"/>
      <c r="P271" s="814"/>
      <c r="Q271" s="812"/>
      <c r="R271" s="812"/>
      <c r="S271" s="812"/>
      <c r="T271" s="812"/>
      <c r="U271" s="814"/>
      <c r="V271" s="812"/>
      <c r="W271" s="812"/>
      <c r="X271" s="812"/>
      <c r="Y271" s="812"/>
    </row>
    <row r="272" spans="1:25" ht="15.75" x14ac:dyDescent="0.25">
      <c r="A272" s="811" t="str">
        <f>IF('Data Validation'!BU263="", "", 'Data Validation'!BU263)</f>
        <v/>
      </c>
      <c r="B272" s="812"/>
      <c r="C272" s="812"/>
      <c r="D272" s="812"/>
      <c r="E272" s="816"/>
      <c r="F272" s="814"/>
      <c r="G272" s="812"/>
      <c r="H272" s="812"/>
      <c r="I272" s="812"/>
      <c r="J272" s="812"/>
      <c r="K272" s="814"/>
      <c r="L272" s="812"/>
      <c r="M272" s="812"/>
      <c r="N272" s="812"/>
      <c r="O272" s="812"/>
      <c r="P272" s="814"/>
      <c r="Q272" s="812"/>
      <c r="R272" s="812"/>
      <c r="S272" s="812"/>
      <c r="T272" s="812"/>
      <c r="U272" s="814"/>
      <c r="V272" s="812"/>
      <c r="W272" s="812"/>
      <c r="X272" s="812"/>
      <c r="Y272" s="812"/>
    </row>
    <row r="273" spans="1:25" ht="15.75" x14ac:dyDescent="0.25">
      <c r="A273" s="811" t="str">
        <f>IF('Data Validation'!BU264="", "", 'Data Validation'!BU264)</f>
        <v/>
      </c>
      <c r="B273" s="812"/>
      <c r="C273" s="812"/>
      <c r="D273" s="812"/>
      <c r="E273" s="816"/>
      <c r="F273" s="814"/>
      <c r="G273" s="812"/>
      <c r="H273" s="812"/>
      <c r="I273" s="812"/>
      <c r="J273" s="812"/>
      <c r="K273" s="814"/>
      <c r="L273" s="812"/>
      <c r="M273" s="812"/>
      <c r="N273" s="812"/>
      <c r="O273" s="812"/>
      <c r="P273" s="814"/>
      <c r="Q273" s="812"/>
      <c r="R273" s="812"/>
      <c r="S273" s="812"/>
      <c r="T273" s="812"/>
      <c r="U273" s="814"/>
      <c r="V273" s="812"/>
      <c r="W273" s="812"/>
      <c r="X273" s="812"/>
      <c r="Y273" s="812"/>
    </row>
    <row r="274" spans="1:25" ht="15.75" x14ac:dyDescent="0.25">
      <c r="A274" s="811" t="str">
        <f>IF('Data Validation'!BU265="", "", 'Data Validation'!BU265)</f>
        <v/>
      </c>
      <c r="B274" s="812"/>
      <c r="C274" s="812"/>
      <c r="D274" s="812"/>
      <c r="E274" s="816"/>
      <c r="F274" s="814"/>
      <c r="G274" s="812"/>
      <c r="H274" s="812"/>
      <c r="I274" s="812"/>
      <c r="J274" s="812"/>
      <c r="K274" s="814"/>
      <c r="L274" s="812"/>
      <c r="M274" s="812"/>
      <c r="N274" s="812"/>
      <c r="O274" s="812"/>
      <c r="P274" s="814"/>
      <c r="Q274" s="812"/>
      <c r="R274" s="812"/>
      <c r="S274" s="812"/>
      <c r="T274" s="812"/>
      <c r="U274" s="814"/>
      <c r="V274" s="812"/>
      <c r="W274" s="812"/>
      <c r="X274" s="812"/>
      <c r="Y274" s="812"/>
    </row>
    <row r="275" spans="1:25" ht="15.75" x14ac:dyDescent="0.25">
      <c r="A275" s="811" t="str">
        <f>IF('Data Validation'!BU266="", "", 'Data Validation'!BU266)</f>
        <v/>
      </c>
      <c r="B275" s="812"/>
      <c r="C275" s="812"/>
      <c r="D275" s="812"/>
      <c r="E275" s="816"/>
      <c r="F275" s="814"/>
      <c r="G275" s="812"/>
      <c r="H275" s="812"/>
      <c r="I275" s="812"/>
      <c r="J275" s="812"/>
      <c r="K275" s="814"/>
      <c r="L275" s="812"/>
      <c r="M275" s="812"/>
      <c r="N275" s="812"/>
      <c r="O275" s="812"/>
      <c r="P275" s="814"/>
      <c r="Q275" s="812"/>
      <c r="R275" s="812"/>
      <c r="S275" s="812"/>
      <c r="T275" s="812"/>
      <c r="U275" s="814"/>
      <c r="V275" s="812"/>
      <c r="W275" s="812"/>
      <c r="X275" s="812"/>
      <c r="Y275" s="812"/>
    </row>
    <row r="276" spans="1:25" ht="15.75" x14ac:dyDescent="0.25">
      <c r="A276" s="811" t="str">
        <f>IF('Data Validation'!BU267="", "", 'Data Validation'!BU267)</f>
        <v/>
      </c>
      <c r="B276" s="812"/>
      <c r="C276" s="812"/>
      <c r="D276" s="812"/>
      <c r="E276" s="816"/>
      <c r="F276" s="814"/>
      <c r="G276" s="812"/>
      <c r="H276" s="812"/>
      <c r="I276" s="812"/>
      <c r="J276" s="812"/>
      <c r="K276" s="814"/>
      <c r="L276" s="812"/>
      <c r="M276" s="812"/>
      <c r="N276" s="812"/>
      <c r="O276" s="812"/>
      <c r="P276" s="814"/>
      <c r="Q276" s="812"/>
      <c r="R276" s="812"/>
      <c r="S276" s="812"/>
      <c r="T276" s="812"/>
      <c r="U276" s="814"/>
      <c r="V276" s="812"/>
      <c r="W276" s="812"/>
      <c r="X276" s="812"/>
      <c r="Y276" s="812"/>
    </row>
    <row r="277" spans="1:25" ht="15.75" x14ac:dyDescent="0.25">
      <c r="A277" s="811" t="str">
        <f>IF('Data Validation'!BU268="", "", 'Data Validation'!BU268)</f>
        <v/>
      </c>
      <c r="B277" s="812"/>
      <c r="C277" s="812"/>
      <c r="D277" s="812"/>
      <c r="E277" s="816"/>
      <c r="F277" s="814"/>
      <c r="G277" s="812"/>
      <c r="H277" s="812"/>
      <c r="I277" s="812"/>
      <c r="J277" s="812"/>
      <c r="K277" s="814"/>
      <c r="L277" s="812"/>
      <c r="M277" s="812"/>
      <c r="N277" s="812"/>
      <c r="O277" s="812"/>
      <c r="P277" s="814"/>
      <c r="Q277" s="812"/>
      <c r="R277" s="812"/>
      <c r="S277" s="812"/>
      <c r="T277" s="812"/>
      <c r="U277" s="814"/>
      <c r="V277" s="812"/>
      <c r="W277" s="812"/>
      <c r="X277" s="812"/>
      <c r="Y277" s="812"/>
    </row>
    <row r="278" spans="1:25" ht="15.75" x14ac:dyDescent="0.25">
      <c r="A278" s="811" t="str">
        <f>IF('Data Validation'!BU269="", "", 'Data Validation'!BU269)</f>
        <v/>
      </c>
      <c r="B278" s="812"/>
      <c r="C278" s="812"/>
      <c r="D278" s="812"/>
      <c r="E278" s="816"/>
      <c r="F278" s="814"/>
      <c r="G278" s="812"/>
      <c r="H278" s="812"/>
      <c r="I278" s="812"/>
      <c r="J278" s="812"/>
      <c r="K278" s="814"/>
      <c r="L278" s="812"/>
      <c r="M278" s="812"/>
      <c r="N278" s="812"/>
      <c r="O278" s="812"/>
      <c r="P278" s="814"/>
      <c r="Q278" s="812"/>
      <c r="R278" s="812"/>
      <c r="S278" s="812"/>
      <c r="T278" s="812"/>
      <c r="U278" s="814"/>
      <c r="V278" s="812"/>
      <c r="W278" s="812"/>
      <c r="X278" s="812"/>
      <c r="Y278" s="812"/>
    </row>
    <row r="279" spans="1:25" ht="15.75" x14ac:dyDescent="0.25">
      <c r="A279" s="811" t="str">
        <f>IF('Data Validation'!BU270="", "", 'Data Validation'!BU270)</f>
        <v/>
      </c>
      <c r="B279" s="812"/>
      <c r="C279" s="812"/>
      <c r="D279" s="812"/>
      <c r="E279" s="816"/>
      <c r="F279" s="814"/>
      <c r="G279" s="812"/>
      <c r="H279" s="812"/>
      <c r="I279" s="812"/>
      <c r="J279" s="812"/>
      <c r="K279" s="814"/>
      <c r="L279" s="812"/>
      <c r="M279" s="812"/>
      <c r="N279" s="812"/>
      <c r="O279" s="812"/>
      <c r="P279" s="814"/>
      <c r="Q279" s="812"/>
      <c r="R279" s="812"/>
      <c r="S279" s="812"/>
      <c r="T279" s="812"/>
      <c r="U279" s="814"/>
      <c r="V279" s="812"/>
      <c r="W279" s="812"/>
      <c r="X279" s="812"/>
      <c r="Y279" s="812"/>
    </row>
    <row r="280" spans="1:25" ht="15.75" x14ac:dyDescent="0.25">
      <c r="A280" s="811" t="str">
        <f>IF('Data Validation'!BU271="", "", 'Data Validation'!BU271)</f>
        <v/>
      </c>
      <c r="B280" s="812"/>
      <c r="C280" s="812"/>
      <c r="D280" s="812"/>
      <c r="E280" s="816"/>
      <c r="F280" s="814"/>
      <c r="G280" s="812"/>
      <c r="H280" s="812"/>
      <c r="I280" s="812"/>
      <c r="J280" s="812"/>
      <c r="K280" s="814"/>
      <c r="L280" s="812"/>
      <c r="M280" s="812"/>
      <c r="N280" s="812"/>
      <c r="O280" s="812"/>
      <c r="P280" s="814"/>
      <c r="Q280" s="812"/>
      <c r="R280" s="812"/>
      <c r="S280" s="812"/>
      <c r="T280" s="812"/>
      <c r="U280" s="814"/>
      <c r="V280" s="812"/>
      <c r="W280" s="812"/>
      <c r="X280" s="812"/>
      <c r="Y280" s="812"/>
    </row>
    <row r="281" spans="1:25" ht="15.75" x14ac:dyDescent="0.25">
      <c r="A281" s="811" t="str">
        <f>IF('Data Validation'!BU272="", "", 'Data Validation'!BU272)</f>
        <v/>
      </c>
      <c r="B281" s="812"/>
      <c r="C281" s="812"/>
      <c r="D281" s="812"/>
      <c r="E281" s="816"/>
      <c r="F281" s="814"/>
      <c r="G281" s="812"/>
      <c r="H281" s="812"/>
      <c r="I281" s="812"/>
      <c r="J281" s="812"/>
      <c r="K281" s="814"/>
      <c r="L281" s="812"/>
      <c r="M281" s="812"/>
      <c r="N281" s="812"/>
      <c r="O281" s="812"/>
      <c r="P281" s="814"/>
      <c r="Q281" s="812"/>
      <c r="R281" s="812"/>
      <c r="S281" s="812"/>
      <c r="T281" s="812"/>
      <c r="U281" s="814"/>
      <c r="V281" s="812"/>
      <c r="W281" s="812"/>
      <c r="X281" s="812"/>
      <c r="Y281" s="812"/>
    </row>
    <row r="282" spans="1:25" ht="15.75" x14ac:dyDescent="0.25">
      <c r="A282" s="811" t="str">
        <f>IF('Data Validation'!BU273="", "", 'Data Validation'!BU273)</f>
        <v/>
      </c>
      <c r="B282" s="812"/>
      <c r="C282" s="812"/>
      <c r="D282" s="812"/>
      <c r="E282" s="816"/>
      <c r="F282" s="814"/>
      <c r="G282" s="812"/>
      <c r="H282" s="812"/>
      <c r="I282" s="812"/>
      <c r="J282" s="812"/>
      <c r="K282" s="814"/>
      <c r="L282" s="812"/>
      <c r="M282" s="812"/>
      <c r="N282" s="812"/>
      <c r="O282" s="812"/>
      <c r="P282" s="814"/>
      <c r="Q282" s="812"/>
      <c r="R282" s="812"/>
      <c r="S282" s="812"/>
      <c r="T282" s="812"/>
      <c r="U282" s="814"/>
      <c r="V282" s="812"/>
      <c r="W282" s="812"/>
      <c r="X282" s="812"/>
      <c r="Y282" s="812"/>
    </row>
    <row r="283" spans="1:25" ht="15.75" x14ac:dyDescent="0.25">
      <c r="A283" s="811" t="str">
        <f>IF('Data Validation'!BU274="", "", 'Data Validation'!BU274)</f>
        <v/>
      </c>
      <c r="B283" s="812"/>
      <c r="C283" s="812"/>
      <c r="D283" s="812"/>
      <c r="E283" s="816"/>
      <c r="F283" s="814"/>
      <c r="G283" s="812"/>
      <c r="H283" s="812"/>
      <c r="I283" s="812"/>
      <c r="J283" s="812"/>
      <c r="K283" s="814"/>
      <c r="L283" s="812"/>
      <c r="M283" s="812"/>
      <c r="N283" s="812"/>
      <c r="O283" s="812"/>
      <c r="P283" s="814"/>
      <c r="Q283" s="812"/>
      <c r="R283" s="812"/>
      <c r="S283" s="812"/>
      <c r="T283" s="812"/>
      <c r="U283" s="814"/>
      <c r="V283" s="812"/>
      <c r="W283" s="812"/>
      <c r="X283" s="812"/>
      <c r="Y283" s="812"/>
    </row>
    <row r="284" spans="1:25" ht="15.75" x14ac:dyDescent="0.25">
      <c r="A284" s="811" t="str">
        <f>IF('Data Validation'!BU275="", "", 'Data Validation'!BU275)</f>
        <v/>
      </c>
      <c r="B284" s="812"/>
      <c r="C284" s="812"/>
      <c r="D284" s="812"/>
      <c r="E284" s="816"/>
      <c r="F284" s="814"/>
      <c r="G284" s="812"/>
      <c r="H284" s="812"/>
      <c r="I284" s="812"/>
      <c r="J284" s="812"/>
      <c r="K284" s="814"/>
      <c r="L284" s="812"/>
      <c r="M284" s="812"/>
      <c r="N284" s="812"/>
      <c r="O284" s="812"/>
      <c r="P284" s="814"/>
      <c r="Q284" s="812"/>
      <c r="R284" s="812"/>
      <c r="S284" s="812"/>
      <c r="T284" s="812"/>
      <c r="U284" s="814"/>
      <c r="V284" s="812"/>
      <c r="W284" s="812"/>
      <c r="X284" s="812"/>
      <c r="Y284" s="812"/>
    </row>
    <row r="285" spans="1:25" ht="15.75" x14ac:dyDescent="0.25">
      <c r="A285" s="811" t="str">
        <f>IF('Data Validation'!BU276="", "", 'Data Validation'!BU276)</f>
        <v/>
      </c>
      <c r="B285" s="812"/>
      <c r="C285" s="812"/>
      <c r="D285" s="812"/>
      <c r="E285" s="816"/>
      <c r="F285" s="814"/>
      <c r="G285" s="812"/>
      <c r="H285" s="812"/>
      <c r="I285" s="812"/>
      <c r="J285" s="812"/>
      <c r="K285" s="814"/>
      <c r="L285" s="812"/>
      <c r="M285" s="812"/>
      <c r="N285" s="812"/>
      <c r="O285" s="812"/>
      <c r="P285" s="814"/>
      <c r="Q285" s="812"/>
      <c r="R285" s="812"/>
      <c r="S285" s="812"/>
      <c r="T285" s="812"/>
      <c r="U285" s="814"/>
      <c r="V285" s="812"/>
      <c r="W285" s="812"/>
      <c r="X285" s="812"/>
      <c r="Y285" s="812"/>
    </row>
    <row r="286" spans="1:25" ht="15.75" x14ac:dyDescent="0.25">
      <c r="A286" s="811" t="str">
        <f>IF('Data Validation'!BU277="", "", 'Data Validation'!BU277)</f>
        <v/>
      </c>
      <c r="B286" s="812"/>
      <c r="C286" s="812"/>
      <c r="D286" s="812"/>
      <c r="E286" s="816"/>
      <c r="F286" s="814"/>
      <c r="G286" s="812"/>
      <c r="H286" s="812"/>
      <c r="I286" s="812"/>
      <c r="J286" s="812"/>
      <c r="K286" s="814"/>
      <c r="L286" s="812"/>
      <c r="M286" s="812"/>
      <c r="N286" s="812"/>
      <c r="O286" s="812"/>
      <c r="P286" s="814"/>
      <c r="Q286" s="812"/>
      <c r="R286" s="812"/>
      <c r="S286" s="812"/>
      <c r="T286" s="812"/>
      <c r="U286" s="814"/>
      <c r="V286" s="812"/>
      <c r="W286" s="812"/>
      <c r="X286" s="812"/>
      <c r="Y286" s="812"/>
    </row>
    <row r="287" spans="1:25" ht="15.75" x14ac:dyDescent="0.25">
      <c r="A287" s="811" t="str">
        <f>IF('Data Validation'!BU278="", "", 'Data Validation'!BU278)</f>
        <v/>
      </c>
      <c r="B287" s="812"/>
      <c r="C287" s="812"/>
      <c r="D287" s="812"/>
      <c r="E287" s="816"/>
      <c r="F287" s="814"/>
      <c r="G287" s="812"/>
      <c r="H287" s="812"/>
      <c r="I287" s="812"/>
      <c r="J287" s="812"/>
      <c r="K287" s="814"/>
      <c r="L287" s="812"/>
      <c r="M287" s="812"/>
      <c r="N287" s="812"/>
      <c r="O287" s="812"/>
      <c r="P287" s="814"/>
      <c r="Q287" s="812"/>
      <c r="R287" s="812"/>
      <c r="S287" s="812"/>
      <c r="T287" s="812"/>
      <c r="U287" s="814"/>
      <c r="V287" s="812"/>
      <c r="W287" s="812"/>
      <c r="X287" s="812"/>
      <c r="Y287" s="812"/>
    </row>
    <row r="288" spans="1:25" ht="15.75" x14ac:dyDescent="0.25">
      <c r="A288" s="811" t="str">
        <f>IF('Data Validation'!BU279="", "", 'Data Validation'!BU279)</f>
        <v/>
      </c>
      <c r="B288" s="812"/>
      <c r="C288" s="812"/>
      <c r="D288" s="812"/>
      <c r="E288" s="816"/>
      <c r="F288" s="814"/>
      <c r="G288" s="812"/>
      <c r="H288" s="812"/>
      <c r="I288" s="812"/>
      <c r="J288" s="812"/>
      <c r="K288" s="814"/>
      <c r="L288" s="812"/>
      <c r="M288" s="812"/>
      <c r="N288" s="812"/>
      <c r="O288" s="812"/>
      <c r="P288" s="814"/>
      <c r="Q288" s="812"/>
      <c r="R288" s="812"/>
      <c r="S288" s="812"/>
      <c r="T288" s="812"/>
      <c r="U288" s="814"/>
      <c r="V288" s="812"/>
      <c r="W288" s="812"/>
      <c r="X288" s="812"/>
      <c r="Y288" s="812"/>
    </row>
    <row r="289" spans="1:25" ht="15.75" x14ac:dyDescent="0.25">
      <c r="A289" s="811" t="str">
        <f>IF('Data Validation'!BU280="", "", 'Data Validation'!BU280)</f>
        <v/>
      </c>
      <c r="B289" s="812"/>
      <c r="C289" s="812"/>
      <c r="D289" s="812"/>
      <c r="E289" s="816"/>
      <c r="F289" s="814"/>
      <c r="G289" s="812"/>
      <c r="H289" s="812"/>
      <c r="I289" s="812"/>
      <c r="J289" s="812"/>
      <c r="K289" s="814"/>
      <c r="L289" s="812"/>
      <c r="M289" s="812"/>
      <c r="N289" s="812"/>
      <c r="O289" s="812"/>
      <c r="P289" s="814"/>
      <c r="Q289" s="812"/>
      <c r="R289" s="812"/>
      <c r="S289" s="812"/>
      <c r="T289" s="812"/>
      <c r="U289" s="814"/>
      <c r="V289" s="812"/>
      <c r="W289" s="812"/>
      <c r="X289" s="812"/>
      <c r="Y289" s="812"/>
    </row>
    <row r="290" spans="1:25" ht="15.75" x14ac:dyDescent="0.25">
      <c r="A290" s="811" t="str">
        <f>IF('Data Validation'!BU281="", "", 'Data Validation'!BU281)</f>
        <v/>
      </c>
      <c r="B290" s="812"/>
      <c r="C290" s="812"/>
      <c r="D290" s="812"/>
      <c r="E290" s="816"/>
      <c r="F290" s="814"/>
      <c r="G290" s="812"/>
      <c r="H290" s="812"/>
      <c r="I290" s="812"/>
      <c r="J290" s="812"/>
      <c r="K290" s="814"/>
      <c r="L290" s="812"/>
      <c r="M290" s="812"/>
      <c r="N290" s="812"/>
      <c r="O290" s="812"/>
      <c r="P290" s="814"/>
      <c r="Q290" s="812"/>
      <c r="R290" s="812"/>
      <c r="S290" s="812"/>
      <c r="T290" s="812"/>
      <c r="U290" s="814"/>
      <c r="V290" s="812"/>
      <c r="W290" s="812"/>
      <c r="X290" s="812"/>
      <c r="Y290" s="812"/>
    </row>
    <row r="291" spans="1:25" ht="15.75" x14ac:dyDescent="0.25">
      <c r="A291" s="811" t="str">
        <f>IF('Data Validation'!BU282="", "", 'Data Validation'!BU282)</f>
        <v/>
      </c>
      <c r="B291" s="812"/>
      <c r="C291" s="812"/>
      <c r="D291" s="812"/>
      <c r="E291" s="816"/>
      <c r="F291" s="814"/>
      <c r="G291" s="812"/>
      <c r="H291" s="812"/>
      <c r="I291" s="812"/>
      <c r="J291" s="812"/>
      <c r="K291" s="814"/>
      <c r="L291" s="812"/>
      <c r="M291" s="812"/>
      <c r="N291" s="812"/>
      <c r="O291" s="812"/>
      <c r="P291" s="814"/>
      <c r="Q291" s="812"/>
      <c r="R291" s="812"/>
      <c r="S291" s="812"/>
      <c r="T291" s="812"/>
      <c r="U291" s="814"/>
      <c r="V291" s="812"/>
      <c r="W291" s="812"/>
      <c r="X291" s="812"/>
      <c r="Y291" s="812"/>
    </row>
    <row r="292" spans="1:25" ht="15.75" x14ac:dyDescent="0.25">
      <c r="A292" s="811" t="str">
        <f>IF('Data Validation'!BU283="", "", 'Data Validation'!BU283)</f>
        <v/>
      </c>
      <c r="B292" s="812"/>
      <c r="C292" s="812"/>
      <c r="D292" s="812"/>
      <c r="E292" s="816"/>
      <c r="F292" s="814"/>
      <c r="G292" s="812"/>
      <c r="H292" s="812"/>
      <c r="I292" s="812"/>
      <c r="J292" s="812"/>
      <c r="K292" s="814"/>
      <c r="L292" s="812"/>
      <c r="M292" s="812"/>
      <c r="N292" s="812"/>
      <c r="O292" s="812"/>
      <c r="P292" s="814"/>
      <c r="Q292" s="812"/>
      <c r="R292" s="812"/>
      <c r="S292" s="812"/>
      <c r="T292" s="812"/>
      <c r="U292" s="814"/>
      <c r="V292" s="812"/>
      <c r="W292" s="812"/>
      <c r="X292" s="812"/>
      <c r="Y292" s="812"/>
    </row>
    <row r="293" spans="1:25" ht="15.75" x14ac:dyDescent="0.25">
      <c r="A293" s="811" t="str">
        <f>IF('Data Validation'!BU284="", "", 'Data Validation'!BU284)</f>
        <v/>
      </c>
      <c r="B293" s="812"/>
      <c r="C293" s="812"/>
      <c r="D293" s="812"/>
      <c r="E293" s="816"/>
      <c r="F293" s="814"/>
      <c r="G293" s="812"/>
      <c r="H293" s="812"/>
      <c r="I293" s="812"/>
      <c r="J293" s="812"/>
      <c r="K293" s="814"/>
      <c r="L293" s="812"/>
      <c r="M293" s="812"/>
      <c r="N293" s="812"/>
      <c r="O293" s="812"/>
      <c r="P293" s="814"/>
      <c r="Q293" s="812"/>
      <c r="R293" s="812"/>
      <c r="S293" s="812"/>
      <c r="T293" s="812"/>
      <c r="U293" s="814"/>
      <c r="V293" s="812"/>
      <c r="W293" s="812"/>
      <c r="X293" s="812"/>
      <c r="Y293" s="812"/>
    </row>
    <row r="294" spans="1:25" ht="15.75" x14ac:dyDescent="0.25">
      <c r="A294" s="811" t="str">
        <f>IF('Data Validation'!BU285="", "", 'Data Validation'!BU285)</f>
        <v/>
      </c>
      <c r="B294" s="812"/>
      <c r="C294" s="812"/>
      <c r="D294" s="812"/>
      <c r="E294" s="816"/>
      <c r="F294" s="814"/>
      <c r="G294" s="812"/>
      <c r="H294" s="812"/>
      <c r="I294" s="812"/>
      <c r="J294" s="812"/>
      <c r="K294" s="814"/>
      <c r="L294" s="812"/>
      <c r="M294" s="812"/>
      <c r="N294" s="812"/>
      <c r="O294" s="812"/>
      <c r="P294" s="814"/>
      <c r="Q294" s="812"/>
      <c r="R294" s="812"/>
      <c r="S294" s="812"/>
      <c r="T294" s="812"/>
      <c r="U294" s="814"/>
      <c r="V294" s="812"/>
      <c r="W294" s="812"/>
      <c r="X294" s="812"/>
      <c r="Y294" s="812"/>
    </row>
    <row r="295" spans="1:25" ht="15.75" x14ac:dyDescent="0.25">
      <c r="A295" s="811" t="str">
        <f>IF('Data Validation'!BU286="", "", 'Data Validation'!BU286)</f>
        <v/>
      </c>
      <c r="B295" s="812"/>
      <c r="C295" s="812"/>
      <c r="D295" s="812"/>
      <c r="E295" s="816"/>
      <c r="F295" s="814"/>
      <c r="G295" s="812"/>
      <c r="H295" s="812"/>
      <c r="I295" s="812"/>
      <c r="J295" s="812"/>
      <c r="K295" s="814"/>
      <c r="L295" s="812"/>
      <c r="M295" s="812"/>
      <c r="N295" s="812"/>
      <c r="O295" s="812"/>
      <c r="P295" s="814"/>
      <c r="Q295" s="812"/>
      <c r="R295" s="812"/>
      <c r="S295" s="812"/>
      <c r="T295" s="812"/>
      <c r="U295" s="814"/>
      <c r="V295" s="812"/>
      <c r="W295" s="812"/>
      <c r="X295" s="812"/>
      <c r="Y295" s="812"/>
    </row>
    <row r="296" spans="1:25" ht="15.75" x14ac:dyDescent="0.25">
      <c r="A296" s="811" t="str">
        <f>IF('Data Validation'!BU287="", "", 'Data Validation'!BU287)</f>
        <v/>
      </c>
      <c r="B296" s="812"/>
      <c r="C296" s="812"/>
      <c r="D296" s="812"/>
      <c r="E296" s="816"/>
      <c r="F296" s="814"/>
      <c r="G296" s="812"/>
      <c r="H296" s="812"/>
      <c r="I296" s="812"/>
      <c r="J296" s="812"/>
      <c r="K296" s="814"/>
      <c r="L296" s="812"/>
      <c r="M296" s="812"/>
      <c r="N296" s="812"/>
      <c r="O296" s="812"/>
      <c r="P296" s="814"/>
      <c r="Q296" s="812"/>
      <c r="R296" s="812"/>
      <c r="S296" s="812"/>
      <c r="T296" s="812"/>
      <c r="U296" s="814"/>
      <c r="V296" s="812"/>
      <c r="W296" s="812"/>
      <c r="X296" s="812"/>
      <c r="Y296" s="812"/>
    </row>
    <row r="297" spans="1:25" ht="15.75" x14ac:dyDescent="0.25">
      <c r="A297" s="811" t="str">
        <f>IF('Data Validation'!BU288="", "", 'Data Validation'!BU288)</f>
        <v/>
      </c>
      <c r="B297" s="812"/>
      <c r="C297" s="812"/>
      <c r="D297" s="812"/>
      <c r="E297" s="816"/>
      <c r="F297" s="814"/>
      <c r="G297" s="812"/>
      <c r="H297" s="812"/>
      <c r="I297" s="812"/>
      <c r="J297" s="812"/>
      <c r="K297" s="814"/>
      <c r="L297" s="812"/>
      <c r="M297" s="812"/>
      <c r="N297" s="812"/>
      <c r="O297" s="812"/>
      <c r="P297" s="814"/>
      <c r="Q297" s="812"/>
      <c r="R297" s="812"/>
      <c r="S297" s="812"/>
      <c r="T297" s="812"/>
      <c r="U297" s="814"/>
      <c r="V297" s="812"/>
      <c r="W297" s="812"/>
      <c r="X297" s="812"/>
      <c r="Y297" s="812"/>
    </row>
    <row r="298" spans="1:25" ht="15.75" x14ac:dyDescent="0.25">
      <c r="A298" s="811" t="str">
        <f>IF('Data Validation'!BU289="", "", 'Data Validation'!BU289)</f>
        <v/>
      </c>
      <c r="B298" s="812"/>
      <c r="C298" s="812"/>
      <c r="D298" s="812"/>
      <c r="E298" s="816"/>
      <c r="F298" s="814"/>
      <c r="G298" s="812"/>
      <c r="H298" s="812"/>
      <c r="I298" s="812"/>
      <c r="J298" s="812"/>
      <c r="K298" s="814"/>
      <c r="L298" s="812"/>
      <c r="M298" s="812"/>
      <c r="N298" s="812"/>
      <c r="O298" s="812"/>
      <c r="P298" s="814"/>
      <c r="Q298" s="812"/>
      <c r="R298" s="812"/>
      <c r="S298" s="812"/>
      <c r="T298" s="812"/>
      <c r="U298" s="814"/>
      <c r="V298" s="812"/>
      <c r="W298" s="812"/>
      <c r="X298" s="812"/>
      <c r="Y298" s="812"/>
    </row>
    <row r="299" spans="1:25" ht="15.75" x14ac:dyDescent="0.25">
      <c r="A299" s="811" t="str">
        <f>IF('Data Validation'!BU290="", "", 'Data Validation'!BU290)</f>
        <v/>
      </c>
      <c r="B299" s="812"/>
      <c r="C299" s="812"/>
      <c r="D299" s="812"/>
      <c r="E299" s="816"/>
      <c r="F299" s="814"/>
      <c r="G299" s="812"/>
      <c r="H299" s="812"/>
      <c r="I299" s="812"/>
      <c r="J299" s="812"/>
      <c r="K299" s="814"/>
      <c r="L299" s="812"/>
      <c r="M299" s="812"/>
      <c r="N299" s="812"/>
      <c r="O299" s="812"/>
      <c r="P299" s="814"/>
      <c r="Q299" s="812"/>
      <c r="R299" s="812"/>
      <c r="S299" s="812"/>
      <c r="T299" s="812"/>
      <c r="U299" s="814"/>
      <c r="V299" s="812"/>
      <c r="W299" s="812"/>
      <c r="X299" s="812"/>
      <c r="Y299" s="812"/>
    </row>
    <row r="300" spans="1:25" ht="15.75" x14ac:dyDescent="0.25">
      <c r="A300" s="811" t="str">
        <f>IF('Data Validation'!BU291="", "", 'Data Validation'!BU291)</f>
        <v/>
      </c>
      <c r="B300" s="812"/>
      <c r="C300" s="812"/>
      <c r="D300" s="812"/>
      <c r="E300" s="816"/>
      <c r="F300" s="814"/>
      <c r="G300" s="812"/>
      <c r="H300" s="812"/>
      <c r="I300" s="812"/>
      <c r="J300" s="812"/>
      <c r="K300" s="814"/>
      <c r="L300" s="812"/>
      <c r="M300" s="812"/>
      <c r="N300" s="812"/>
      <c r="O300" s="812"/>
      <c r="P300" s="814"/>
      <c r="Q300" s="812"/>
      <c r="R300" s="812"/>
      <c r="S300" s="812"/>
      <c r="T300" s="812"/>
      <c r="U300" s="814"/>
      <c r="V300" s="812"/>
      <c r="W300" s="812"/>
      <c r="X300" s="812"/>
      <c r="Y300" s="812"/>
    </row>
    <row r="301" spans="1:25" ht="15.75" x14ac:dyDescent="0.25">
      <c r="A301" s="811" t="str">
        <f>IF('Data Validation'!BU292="", "", 'Data Validation'!BU292)</f>
        <v/>
      </c>
      <c r="B301" s="812"/>
      <c r="C301" s="812"/>
      <c r="D301" s="812"/>
      <c r="E301" s="816"/>
      <c r="F301" s="814"/>
      <c r="G301" s="812"/>
      <c r="H301" s="812"/>
      <c r="I301" s="812"/>
      <c r="J301" s="812"/>
      <c r="K301" s="814"/>
      <c r="L301" s="812"/>
      <c r="M301" s="812"/>
      <c r="N301" s="812"/>
      <c r="O301" s="812"/>
      <c r="P301" s="814"/>
      <c r="Q301" s="812"/>
      <c r="R301" s="812"/>
      <c r="S301" s="812"/>
      <c r="T301" s="812"/>
      <c r="U301" s="814"/>
      <c r="V301" s="812"/>
      <c r="W301" s="812"/>
      <c r="X301" s="812"/>
      <c r="Y301" s="812"/>
    </row>
    <row r="302" spans="1:25" ht="15.75" x14ac:dyDescent="0.25">
      <c r="A302" s="811" t="str">
        <f>IF('Data Validation'!BU293="", "", 'Data Validation'!BU293)</f>
        <v/>
      </c>
      <c r="B302" s="812"/>
      <c r="C302" s="812"/>
      <c r="D302" s="812"/>
      <c r="E302" s="816"/>
      <c r="F302" s="814"/>
      <c r="G302" s="812"/>
      <c r="H302" s="812"/>
      <c r="I302" s="812"/>
      <c r="J302" s="812"/>
      <c r="K302" s="814"/>
      <c r="L302" s="812"/>
      <c r="M302" s="812"/>
      <c r="N302" s="812"/>
      <c r="O302" s="812"/>
      <c r="P302" s="814"/>
      <c r="Q302" s="812"/>
      <c r="R302" s="812"/>
      <c r="S302" s="812"/>
      <c r="T302" s="812"/>
      <c r="U302" s="814"/>
      <c r="V302" s="812"/>
      <c r="W302" s="812"/>
      <c r="X302" s="812"/>
      <c r="Y302" s="812"/>
    </row>
    <row r="303" spans="1:25" ht="15.75" x14ac:dyDescent="0.25">
      <c r="A303" s="811" t="str">
        <f>IF('Data Validation'!BU294="", "", 'Data Validation'!BU294)</f>
        <v/>
      </c>
      <c r="B303" s="812"/>
      <c r="C303" s="812"/>
      <c r="D303" s="812"/>
      <c r="E303" s="816"/>
      <c r="F303" s="814"/>
      <c r="G303" s="812"/>
      <c r="H303" s="812"/>
      <c r="I303" s="812"/>
      <c r="J303" s="812"/>
      <c r="K303" s="814"/>
      <c r="L303" s="812"/>
      <c r="M303" s="812"/>
      <c r="N303" s="812"/>
      <c r="O303" s="812"/>
      <c r="P303" s="814"/>
      <c r="Q303" s="812"/>
      <c r="R303" s="812"/>
      <c r="S303" s="812"/>
      <c r="T303" s="812"/>
      <c r="U303" s="814"/>
      <c r="V303" s="812"/>
      <c r="W303" s="812"/>
      <c r="X303" s="812"/>
      <c r="Y303" s="812"/>
    </row>
    <row r="304" spans="1:25" ht="15.75" x14ac:dyDescent="0.25">
      <c r="A304" s="811" t="str">
        <f>IF('Data Validation'!BU295="", "", 'Data Validation'!BU295)</f>
        <v/>
      </c>
      <c r="B304" s="812"/>
      <c r="C304" s="812"/>
      <c r="D304" s="812"/>
      <c r="E304" s="816"/>
      <c r="F304" s="814"/>
      <c r="G304" s="812"/>
      <c r="H304" s="812"/>
      <c r="I304" s="812"/>
      <c r="J304" s="812"/>
      <c r="K304" s="814"/>
      <c r="L304" s="812"/>
      <c r="M304" s="812"/>
      <c r="N304" s="812"/>
      <c r="O304" s="812"/>
      <c r="P304" s="814"/>
      <c r="Q304" s="812"/>
      <c r="R304" s="812"/>
      <c r="S304" s="812"/>
      <c r="T304" s="812"/>
      <c r="U304" s="814"/>
      <c r="V304" s="812"/>
      <c r="W304" s="812"/>
      <c r="X304" s="812"/>
      <c r="Y304" s="812"/>
    </row>
    <row r="305" spans="1:25" ht="15.75" x14ac:dyDescent="0.25">
      <c r="A305" s="811" t="str">
        <f>IF('Data Validation'!BU296="", "", 'Data Validation'!BU296)</f>
        <v/>
      </c>
      <c r="B305" s="812"/>
      <c r="C305" s="812"/>
      <c r="D305" s="812"/>
      <c r="E305" s="816"/>
      <c r="F305" s="814"/>
      <c r="G305" s="812"/>
      <c r="H305" s="812"/>
      <c r="I305" s="812"/>
      <c r="J305" s="812"/>
      <c r="K305" s="814"/>
      <c r="L305" s="812"/>
      <c r="M305" s="812"/>
      <c r="N305" s="812"/>
      <c r="O305" s="812"/>
      <c r="P305" s="814"/>
      <c r="Q305" s="812"/>
      <c r="R305" s="812"/>
      <c r="S305" s="812"/>
      <c r="T305" s="812"/>
      <c r="U305" s="814"/>
      <c r="V305" s="812"/>
      <c r="W305" s="812"/>
      <c r="X305" s="812"/>
      <c r="Y305" s="812"/>
    </row>
    <row r="306" spans="1:25" ht="15.75" x14ac:dyDescent="0.25">
      <c r="A306" s="811" t="str">
        <f>IF('Data Validation'!BU297="", "", 'Data Validation'!BU297)</f>
        <v/>
      </c>
      <c r="B306" s="812"/>
      <c r="C306" s="812"/>
      <c r="D306" s="812"/>
      <c r="E306" s="816"/>
      <c r="F306" s="814"/>
      <c r="G306" s="812"/>
      <c r="H306" s="812"/>
      <c r="I306" s="812"/>
      <c r="J306" s="812"/>
      <c r="K306" s="814"/>
      <c r="L306" s="812"/>
      <c r="M306" s="812"/>
      <c r="N306" s="812"/>
      <c r="O306" s="812"/>
      <c r="P306" s="814"/>
      <c r="Q306" s="812"/>
      <c r="R306" s="812"/>
      <c r="S306" s="812"/>
      <c r="T306" s="812"/>
      <c r="U306" s="814"/>
      <c r="V306" s="812"/>
      <c r="W306" s="812"/>
      <c r="X306" s="812"/>
      <c r="Y306" s="812"/>
    </row>
    <row r="307" spans="1:25" ht="15.75" x14ac:dyDescent="0.25">
      <c r="A307" s="811" t="str">
        <f>IF('Data Validation'!BU298="", "", 'Data Validation'!BU298)</f>
        <v/>
      </c>
      <c r="B307" s="812"/>
      <c r="C307" s="812"/>
      <c r="D307" s="812"/>
      <c r="E307" s="816"/>
      <c r="F307" s="814"/>
      <c r="G307" s="812"/>
      <c r="H307" s="812"/>
      <c r="I307" s="812"/>
      <c r="J307" s="812"/>
      <c r="K307" s="814"/>
      <c r="L307" s="812"/>
      <c r="M307" s="812"/>
      <c r="N307" s="812"/>
      <c r="O307" s="812"/>
      <c r="P307" s="814"/>
      <c r="Q307" s="812"/>
      <c r="R307" s="812"/>
      <c r="S307" s="812"/>
      <c r="T307" s="812"/>
      <c r="U307" s="814"/>
      <c r="V307" s="812"/>
      <c r="W307" s="812"/>
      <c r="X307" s="812"/>
      <c r="Y307" s="812"/>
    </row>
    <row r="308" spans="1:25" ht="15.75" x14ac:dyDescent="0.25">
      <c r="A308" s="811" t="str">
        <f>IF('Data Validation'!BU299="", "", 'Data Validation'!BU299)</f>
        <v/>
      </c>
      <c r="B308" s="812"/>
      <c r="C308" s="812"/>
      <c r="D308" s="812"/>
      <c r="E308" s="816"/>
      <c r="F308" s="814"/>
      <c r="G308" s="812"/>
      <c r="H308" s="812"/>
      <c r="I308" s="812"/>
      <c r="J308" s="812"/>
      <c r="K308" s="814"/>
      <c r="L308" s="812"/>
      <c r="M308" s="812"/>
      <c r="N308" s="812"/>
      <c r="O308" s="812"/>
      <c r="P308" s="814"/>
      <c r="Q308" s="812"/>
      <c r="R308" s="812"/>
      <c r="S308" s="812"/>
      <c r="T308" s="812"/>
      <c r="U308" s="814"/>
      <c r="V308" s="812"/>
      <c r="W308" s="812"/>
      <c r="X308" s="812"/>
      <c r="Y308" s="812"/>
    </row>
    <row r="309" spans="1:25" ht="15.75" x14ac:dyDescent="0.25">
      <c r="A309" s="811" t="str">
        <f>IF('Data Validation'!BU300="", "", 'Data Validation'!BU300)</f>
        <v/>
      </c>
      <c r="B309" s="812"/>
      <c r="C309" s="812"/>
      <c r="D309" s="812"/>
      <c r="E309" s="816"/>
      <c r="F309" s="814"/>
      <c r="G309" s="812"/>
      <c r="H309" s="812"/>
      <c r="I309" s="812"/>
      <c r="J309" s="812"/>
      <c r="K309" s="814"/>
      <c r="L309" s="812"/>
      <c r="M309" s="812"/>
      <c r="N309" s="812"/>
      <c r="O309" s="812"/>
      <c r="P309" s="814"/>
      <c r="Q309" s="812"/>
      <c r="R309" s="812"/>
      <c r="S309" s="812"/>
      <c r="T309" s="812"/>
      <c r="U309" s="814"/>
      <c r="V309" s="812"/>
      <c r="W309" s="812"/>
      <c r="X309" s="812"/>
      <c r="Y309" s="812"/>
    </row>
    <row r="310" spans="1:25" ht="15.75" x14ac:dyDescent="0.25">
      <c r="A310" s="811" t="str">
        <f>IF('Data Validation'!BU301="", "", 'Data Validation'!BU301)</f>
        <v/>
      </c>
      <c r="B310" s="812"/>
      <c r="C310" s="812"/>
      <c r="D310" s="812"/>
      <c r="E310" s="816"/>
      <c r="F310" s="814"/>
      <c r="G310" s="812"/>
      <c r="H310" s="812"/>
      <c r="I310" s="812"/>
      <c r="J310" s="812"/>
      <c r="K310" s="814"/>
      <c r="L310" s="812"/>
      <c r="M310" s="812"/>
      <c r="N310" s="812"/>
      <c r="O310" s="812"/>
      <c r="P310" s="814"/>
      <c r="Q310" s="812"/>
      <c r="R310" s="812"/>
      <c r="S310" s="812"/>
      <c r="T310" s="812"/>
      <c r="U310" s="814"/>
      <c r="V310" s="812"/>
      <c r="W310" s="812"/>
      <c r="X310" s="812"/>
      <c r="Y310" s="812"/>
    </row>
    <row r="311" spans="1:25" ht="15.75" x14ac:dyDescent="0.25">
      <c r="A311" s="811" t="str">
        <f>IF('Data Validation'!BU302="", "", 'Data Validation'!BU302)</f>
        <v/>
      </c>
      <c r="B311" s="812"/>
      <c r="C311" s="812"/>
      <c r="D311" s="812"/>
      <c r="E311" s="816"/>
      <c r="F311" s="814"/>
      <c r="G311" s="812"/>
      <c r="H311" s="812"/>
      <c r="I311" s="812"/>
      <c r="J311" s="812"/>
      <c r="K311" s="814"/>
      <c r="L311" s="812"/>
      <c r="M311" s="812"/>
      <c r="N311" s="812"/>
      <c r="O311" s="812"/>
      <c r="P311" s="814"/>
      <c r="Q311" s="812"/>
      <c r="R311" s="812"/>
      <c r="S311" s="812"/>
      <c r="T311" s="812"/>
      <c r="U311" s="814"/>
      <c r="V311" s="812"/>
      <c r="W311" s="812"/>
      <c r="X311" s="812"/>
      <c r="Y311" s="812"/>
    </row>
    <row r="312" spans="1:25" ht="15.75" x14ac:dyDescent="0.25">
      <c r="A312" s="811" t="str">
        <f>IF('Data Validation'!BU303="", "", 'Data Validation'!BU303)</f>
        <v/>
      </c>
      <c r="B312" s="812"/>
      <c r="C312" s="812"/>
      <c r="D312" s="812"/>
      <c r="E312" s="816"/>
      <c r="F312" s="814"/>
      <c r="G312" s="812"/>
      <c r="H312" s="812"/>
      <c r="I312" s="812"/>
      <c r="J312" s="812"/>
      <c r="K312" s="814"/>
      <c r="L312" s="812"/>
      <c r="M312" s="812"/>
      <c r="N312" s="812"/>
      <c r="O312" s="812"/>
      <c r="P312" s="814"/>
      <c r="Q312" s="812"/>
      <c r="R312" s="812"/>
      <c r="S312" s="812"/>
      <c r="T312" s="812"/>
      <c r="U312" s="814"/>
      <c r="V312" s="812"/>
      <c r="W312" s="812"/>
      <c r="X312" s="812"/>
      <c r="Y312" s="812"/>
    </row>
    <row r="313" spans="1:25" ht="15.75" x14ac:dyDescent="0.25">
      <c r="A313" s="811" t="str">
        <f>IF('Data Validation'!BU304="", "", 'Data Validation'!BU304)</f>
        <v/>
      </c>
      <c r="B313" s="812"/>
      <c r="C313" s="812"/>
      <c r="D313" s="812"/>
      <c r="E313" s="816"/>
      <c r="F313" s="814"/>
      <c r="G313" s="812"/>
      <c r="H313" s="812"/>
      <c r="I313" s="812"/>
      <c r="J313" s="812"/>
      <c r="K313" s="814"/>
      <c r="L313" s="812"/>
      <c r="M313" s="812"/>
      <c r="N313" s="812"/>
      <c r="O313" s="812"/>
      <c r="P313" s="814"/>
      <c r="Q313" s="812"/>
      <c r="R313" s="812"/>
      <c r="S313" s="812"/>
      <c r="T313" s="812"/>
      <c r="U313" s="814"/>
      <c r="V313" s="812"/>
      <c r="W313" s="812"/>
      <c r="X313" s="812"/>
      <c r="Y313" s="812"/>
    </row>
    <row r="314" spans="1:25" ht="15.75" x14ac:dyDescent="0.25">
      <c r="A314" s="811" t="str">
        <f>IF('Data Validation'!BU305="", "", 'Data Validation'!BU305)</f>
        <v/>
      </c>
      <c r="B314" s="812"/>
      <c r="C314" s="812"/>
      <c r="D314" s="812"/>
      <c r="E314" s="816"/>
      <c r="F314" s="814"/>
      <c r="G314" s="812"/>
      <c r="H314" s="812"/>
      <c r="I314" s="812"/>
      <c r="J314" s="812"/>
      <c r="K314" s="814"/>
      <c r="L314" s="812"/>
      <c r="M314" s="812"/>
      <c r="N314" s="812"/>
      <c r="O314" s="812"/>
      <c r="P314" s="814"/>
      <c r="Q314" s="812"/>
      <c r="R314" s="812"/>
      <c r="S314" s="812"/>
      <c r="T314" s="812"/>
      <c r="U314" s="814"/>
      <c r="V314" s="812"/>
      <c r="W314" s="812"/>
      <c r="X314" s="812"/>
      <c r="Y314" s="812"/>
    </row>
    <row r="315" spans="1:25" ht="15.75" x14ac:dyDescent="0.25">
      <c r="A315" s="811" t="str">
        <f>IF('Data Validation'!BU306="", "", 'Data Validation'!BU306)</f>
        <v/>
      </c>
      <c r="B315" s="812"/>
      <c r="C315" s="812"/>
      <c r="D315" s="812"/>
      <c r="E315" s="816"/>
      <c r="F315" s="814"/>
      <c r="G315" s="812"/>
      <c r="H315" s="812"/>
      <c r="I315" s="812"/>
      <c r="J315" s="812"/>
      <c r="K315" s="814"/>
      <c r="L315" s="812"/>
      <c r="M315" s="812"/>
      <c r="N315" s="812"/>
      <c r="O315" s="812"/>
      <c r="P315" s="814"/>
      <c r="Q315" s="812"/>
      <c r="R315" s="812"/>
      <c r="S315" s="812"/>
      <c r="T315" s="812"/>
      <c r="U315" s="814"/>
      <c r="V315" s="812"/>
      <c r="W315" s="812"/>
      <c r="X315" s="812"/>
      <c r="Y315" s="812"/>
    </row>
    <row r="316" spans="1:25" ht="15.75" x14ac:dyDescent="0.25">
      <c r="A316" s="811" t="str">
        <f>IF('Data Validation'!BU307="", "", 'Data Validation'!BU307)</f>
        <v/>
      </c>
      <c r="B316" s="812"/>
      <c r="C316" s="812"/>
      <c r="D316" s="812"/>
      <c r="E316" s="816"/>
      <c r="F316" s="814"/>
      <c r="G316" s="812"/>
      <c r="H316" s="812"/>
      <c r="I316" s="812"/>
      <c r="J316" s="812"/>
      <c r="K316" s="814"/>
      <c r="L316" s="812"/>
      <c r="M316" s="812"/>
      <c r="N316" s="812"/>
      <c r="O316" s="812"/>
      <c r="P316" s="814"/>
      <c r="Q316" s="812"/>
      <c r="R316" s="812"/>
      <c r="S316" s="812"/>
      <c r="T316" s="812"/>
      <c r="U316" s="814"/>
      <c r="V316" s="812"/>
      <c r="W316" s="812"/>
      <c r="X316" s="812"/>
      <c r="Y316" s="812"/>
    </row>
    <row r="317" spans="1:25" ht="15.75" x14ac:dyDescent="0.25">
      <c r="A317" s="811" t="str">
        <f>IF('Data Validation'!BU308="", "", 'Data Validation'!BU308)</f>
        <v/>
      </c>
      <c r="B317" s="812"/>
      <c r="C317" s="812"/>
      <c r="D317" s="812"/>
      <c r="E317" s="816"/>
      <c r="F317" s="814"/>
      <c r="G317" s="812"/>
      <c r="H317" s="812"/>
      <c r="I317" s="812"/>
      <c r="J317" s="812"/>
      <c r="K317" s="814"/>
      <c r="L317" s="812"/>
      <c r="M317" s="812"/>
      <c r="N317" s="812"/>
      <c r="O317" s="812"/>
      <c r="P317" s="814"/>
      <c r="Q317" s="812"/>
      <c r="R317" s="812"/>
      <c r="S317" s="812"/>
      <c r="T317" s="812"/>
      <c r="U317" s="814"/>
      <c r="V317" s="812"/>
      <c r="W317" s="812"/>
      <c r="X317" s="812"/>
      <c r="Y317" s="812"/>
    </row>
    <row r="318" spans="1:25" ht="15.75" x14ac:dyDescent="0.25">
      <c r="A318" s="811" t="str">
        <f>IF('Data Validation'!BU309="", "", 'Data Validation'!BU309)</f>
        <v/>
      </c>
      <c r="B318" s="812"/>
      <c r="C318" s="812"/>
      <c r="D318" s="812"/>
      <c r="E318" s="816"/>
      <c r="F318" s="814"/>
      <c r="G318" s="812"/>
      <c r="H318" s="812"/>
      <c r="I318" s="812"/>
      <c r="J318" s="812"/>
      <c r="K318" s="814"/>
      <c r="L318" s="812"/>
      <c r="M318" s="812"/>
      <c r="N318" s="812"/>
      <c r="O318" s="812"/>
      <c r="P318" s="814"/>
      <c r="Q318" s="812"/>
      <c r="R318" s="812"/>
      <c r="S318" s="812"/>
      <c r="T318" s="812"/>
      <c r="U318" s="814"/>
      <c r="V318" s="812"/>
      <c r="W318" s="812"/>
      <c r="X318" s="812"/>
      <c r="Y318" s="812"/>
    </row>
    <row r="319" spans="1:25" ht="15.75" x14ac:dyDescent="0.25">
      <c r="A319" s="811" t="str">
        <f>IF('Data Validation'!BU310="", "", 'Data Validation'!BU310)</f>
        <v/>
      </c>
      <c r="B319" s="812"/>
      <c r="C319" s="812"/>
      <c r="D319" s="812"/>
      <c r="E319" s="816"/>
      <c r="F319" s="814"/>
      <c r="G319" s="812"/>
      <c r="H319" s="812"/>
      <c r="I319" s="812"/>
      <c r="J319" s="812"/>
      <c r="K319" s="814"/>
      <c r="L319" s="812"/>
      <c r="M319" s="812"/>
      <c r="N319" s="812"/>
      <c r="O319" s="812"/>
      <c r="P319" s="814"/>
      <c r="Q319" s="812"/>
      <c r="R319" s="812"/>
      <c r="S319" s="812"/>
      <c r="T319" s="812"/>
      <c r="U319" s="814"/>
      <c r="V319" s="812"/>
      <c r="W319" s="812"/>
      <c r="X319" s="812"/>
      <c r="Y319" s="812"/>
    </row>
    <row r="320" spans="1:25" ht="15.75" x14ac:dyDescent="0.25">
      <c r="A320" s="811" t="str">
        <f>IF('Data Validation'!BU311="", "", 'Data Validation'!BU311)</f>
        <v/>
      </c>
      <c r="B320" s="812"/>
      <c r="C320" s="812"/>
      <c r="D320" s="812"/>
      <c r="E320" s="816"/>
      <c r="F320" s="814"/>
      <c r="G320" s="812"/>
      <c r="H320" s="812"/>
      <c r="I320" s="812"/>
      <c r="J320" s="812"/>
      <c r="K320" s="814"/>
      <c r="L320" s="812"/>
      <c r="M320" s="812"/>
      <c r="N320" s="812"/>
      <c r="O320" s="812"/>
      <c r="P320" s="814"/>
      <c r="Q320" s="812"/>
      <c r="R320" s="812"/>
      <c r="S320" s="812"/>
      <c r="T320" s="812"/>
      <c r="U320" s="814"/>
      <c r="V320" s="812"/>
      <c r="W320" s="812"/>
      <c r="X320" s="812"/>
      <c r="Y320" s="812"/>
    </row>
    <row r="321" spans="1:25" ht="15.75" x14ac:dyDescent="0.25">
      <c r="A321" s="811" t="str">
        <f>IF('Data Validation'!BU312="", "", 'Data Validation'!BU312)</f>
        <v/>
      </c>
      <c r="B321" s="812"/>
      <c r="C321" s="812"/>
      <c r="D321" s="812"/>
      <c r="E321" s="816"/>
      <c r="F321" s="814"/>
      <c r="G321" s="812"/>
      <c r="H321" s="812"/>
      <c r="I321" s="812"/>
      <c r="J321" s="812"/>
      <c r="K321" s="814"/>
      <c r="L321" s="812"/>
      <c r="M321" s="812"/>
      <c r="N321" s="812"/>
      <c r="O321" s="812"/>
      <c r="P321" s="814"/>
      <c r="Q321" s="812"/>
      <c r="R321" s="812"/>
      <c r="S321" s="812"/>
      <c r="T321" s="812"/>
      <c r="U321" s="814"/>
      <c r="V321" s="812"/>
      <c r="W321" s="812"/>
      <c r="X321" s="812"/>
      <c r="Y321" s="812"/>
    </row>
    <row r="322" spans="1:25" ht="15.75" x14ac:dyDescent="0.25">
      <c r="A322" s="811" t="str">
        <f>IF('Data Validation'!BU313="", "", 'Data Validation'!BU313)</f>
        <v/>
      </c>
      <c r="B322" s="812"/>
      <c r="C322" s="812"/>
      <c r="D322" s="812"/>
      <c r="E322" s="816"/>
      <c r="F322" s="814"/>
      <c r="G322" s="812"/>
      <c r="H322" s="812"/>
      <c r="I322" s="812"/>
      <c r="J322" s="812"/>
      <c r="K322" s="814"/>
      <c r="L322" s="812"/>
      <c r="M322" s="812"/>
      <c r="N322" s="812"/>
      <c r="O322" s="812"/>
      <c r="P322" s="814"/>
      <c r="Q322" s="812"/>
      <c r="R322" s="812"/>
      <c r="S322" s="812"/>
      <c r="T322" s="812"/>
      <c r="U322" s="814"/>
      <c r="V322" s="812"/>
      <c r="W322" s="812"/>
      <c r="X322" s="812"/>
      <c r="Y322" s="812"/>
    </row>
    <row r="323" spans="1:25" ht="15.75" x14ac:dyDescent="0.25">
      <c r="A323" s="811" t="str">
        <f>IF('Data Validation'!BU314="", "", 'Data Validation'!BU314)</f>
        <v/>
      </c>
      <c r="B323" s="812"/>
      <c r="C323" s="812"/>
      <c r="D323" s="812"/>
      <c r="E323" s="816"/>
      <c r="F323" s="814"/>
      <c r="G323" s="812"/>
      <c r="H323" s="812"/>
      <c r="I323" s="812"/>
      <c r="J323" s="812"/>
      <c r="K323" s="814"/>
      <c r="L323" s="812"/>
      <c r="M323" s="812"/>
      <c r="N323" s="812"/>
      <c r="O323" s="812"/>
      <c r="P323" s="814"/>
      <c r="Q323" s="812"/>
      <c r="R323" s="812"/>
      <c r="S323" s="812"/>
      <c r="T323" s="812"/>
      <c r="U323" s="814"/>
      <c r="V323" s="812"/>
      <c r="W323" s="812"/>
      <c r="X323" s="812"/>
      <c r="Y323" s="812"/>
    </row>
    <row r="324" spans="1:25" ht="15.75" x14ac:dyDescent="0.25">
      <c r="A324" s="811" t="str">
        <f>IF('Data Validation'!BU315="", "", 'Data Validation'!BU315)</f>
        <v/>
      </c>
      <c r="B324" s="812"/>
      <c r="C324" s="812"/>
      <c r="D324" s="812"/>
      <c r="E324" s="816"/>
      <c r="F324" s="814"/>
      <c r="G324" s="812"/>
      <c r="H324" s="812"/>
      <c r="I324" s="812"/>
      <c r="J324" s="812"/>
      <c r="K324" s="814"/>
      <c r="L324" s="812"/>
      <c r="M324" s="812"/>
      <c r="N324" s="812"/>
      <c r="O324" s="812"/>
      <c r="P324" s="814"/>
      <c r="Q324" s="812"/>
      <c r="R324" s="812"/>
      <c r="S324" s="812"/>
      <c r="T324" s="812"/>
      <c r="U324" s="814"/>
      <c r="V324" s="812"/>
      <c r="W324" s="812"/>
      <c r="X324" s="812"/>
      <c r="Y324" s="812"/>
    </row>
    <row r="325" spans="1:25" ht="15.75" x14ac:dyDescent="0.25">
      <c r="A325" s="811" t="str">
        <f>IF('Data Validation'!BU316="", "", 'Data Validation'!BU316)</f>
        <v/>
      </c>
      <c r="B325" s="812"/>
      <c r="C325" s="812"/>
      <c r="D325" s="812"/>
      <c r="E325" s="816"/>
      <c r="F325" s="814"/>
      <c r="G325" s="812"/>
      <c r="H325" s="812"/>
      <c r="I325" s="812"/>
      <c r="J325" s="812"/>
      <c r="K325" s="814"/>
      <c r="L325" s="812"/>
      <c r="M325" s="812"/>
      <c r="N325" s="812"/>
      <c r="O325" s="812"/>
      <c r="P325" s="814"/>
      <c r="Q325" s="812"/>
      <c r="R325" s="812"/>
      <c r="S325" s="812"/>
      <c r="T325" s="812"/>
      <c r="U325" s="814"/>
      <c r="V325" s="812"/>
      <c r="W325" s="812"/>
      <c r="X325" s="812"/>
      <c r="Y325" s="812"/>
    </row>
    <row r="326" spans="1:25" ht="15.75" x14ac:dyDescent="0.25">
      <c r="A326" s="811" t="str">
        <f>IF('Data Validation'!BU317="", "", 'Data Validation'!BU317)</f>
        <v/>
      </c>
      <c r="B326" s="812"/>
      <c r="C326" s="812"/>
      <c r="D326" s="812"/>
      <c r="E326" s="816"/>
      <c r="F326" s="814"/>
      <c r="G326" s="812"/>
      <c r="H326" s="812"/>
      <c r="I326" s="812"/>
      <c r="J326" s="812"/>
      <c r="K326" s="814"/>
      <c r="L326" s="812"/>
      <c r="M326" s="812"/>
      <c r="N326" s="812"/>
      <c r="O326" s="812"/>
      <c r="P326" s="814"/>
      <c r="Q326" s="812"/>
      <c r="R326" s="812"/>
      <c r="S326" s="812"/>
      <c r="T326" s="812"/>
      <c r="U326" s="814"/>
      <c r="V326" s="812"/>
      <c r="W326" s="812"/>
      <c r="X326" s="812"/>
      <c r="Y326" s="812"/>
    </row>
    <row r="327" spans="1:25" ht="15.75" x14ac:dyDescent="0.25">
      <c r="A327" s="811" t="str">
        <f>IF('Data Validation'!BU318="", "", 'Data Validation'!BU318)</f>
        <v/>
      </c>
      <c r="B327" s="812"/>
      <c r="C327" s="812"/>
      <c r="D327" s="812"/>
      <c r="E327" s="816"/>
      <c r="F327" s="814"/>
      <c r="G327" s="812"/>
      <c r="H327" s="812"/>
      <c r="I327" s="812"/>
      <c r="J327" s="812"/>
      <c r="K327" s="814"/>
      <c r="L327" s="812"/>
      <c r="M327" s="812"/>
      <c r="N327" s="812"/>
      <c r="O327" s="812"/>
      <c r="P327" s="814"/>
      <c r="Q327" s="812"/>
      <c r="R327" s="812"/>
      <c r="S327" s="812"/>
      <c r="T327" s="812"/>
      <c r="U327" s="814"/>
      <c r="V327" s="812"/>
      <c r="W327" s="812"/>
      <c r="X327" s="812"/>
      <c r="Y327" s="812"/>
    </row>
    <row r="328" spans="1:25" ht="15.75" x14ac:dyDescent="0.25">
      <c r="A328" s="811" t="str">
        <f>IF('Data Validation'!BU319="", "", 'Data Validation'!BU319)</f>
        <v/>
      </c>
      <c r="B328" s="812"/>
      <c r="C328" s="812"/>
      <c r="D328" s="812"/>
      <c r="E328" s="816"/>
      <c r="F328" s="814"/>
      <c r="G328" s="812"/>
      <c r="H328" s="812"/>
      <c r="I328" s="812"/>
      <c r="J328" s="812"/>
      <c r="K328" s="814"/>
      <c r="L328" s="812"/>
      <c r="M328" s="812"/>
      <c r="N328" s="812"/>
      <c r="O328" s="812"/>
      <c r="P328" s="814"/>
      <c r="Q328" s="812"/>
      <c r="R328" s="812"/>
      <c r="S328" s="812"/>
      <c r="T328" s="812"/>
      <c r="U328" s="814"/>
      <c r="V328" s="812"/>
      <c r="W328" s="812"/>
      <c r="X328" s="812"/>
      <c r="Y328" s="812"/>
    </row>
    <row r="329" spans="1:25" ht="15.75" x14ac:dyDescent="0.25">
      <c r="A329" s="811" t="str">
        <f>IF('Data Validation'!BU320="", "", 'Data Validation'!BU320)</f>
        <v/>
      </c>
      <c r="B329" s="812"/>
      <c r="C329" s="812"/>
      <c r="D329" s="812"/>
      <c r="E329" s="816"/>
      <c r="F329" s="814"/>
      <c r="G329" s="812"/>
      <c r="H329" s="812"/>
      <c r="I329" s="812"/>
      <c r="J329" s="812"/>
      <c r="K329" s="814"/>
      <c r="L329" s="812"/>
      <c r="M329" s="812"/>
      <c r="N329" s="812"/>
      <c r="O329" s="812"/>
      <c r="P329" s="814"/>
      <c r="Q329" s="812"/>
      <c r="R329" s="812"/>
      <c r="S329" s="812"/>
      <c r="T329" s="812"/>
      <c r="U329" s="814"/>
      <c r="V329" s="812"/>
      <c r="W329" s="812"/>
      <c r="X329" s="812"/>
      <c r="Y329" s="812"/>
    </row>
    <row r="330" spans="1:25" ht="15.75" x14ac:dyDescent="0.25">
      <c r="A330" s="811" t="str">
        <f>IF('Data Validation'!BU321="", "", 'Data Validation'!BU321)</f>
        <v/>
      </c>
      <c r="B330" s="812"/>
      <c r="C330" s="812"/>
      <c r="D330" s="812"/>
      <c r="E330" s="816"/>
      <c r="F330" s="814"/>
      <c r="G330" s="812"/>
      <c r="H330" s="812"/>
      <c r="I330" s="812"/>
      <c r="J330" s="812"/>
      <c r="K330" s="814"/>
      <c r="L330" s="812"/>
      <c r="M330" s="812"/>
      <c r="N330" s="812"/>
      <c r="O330" s="812"/>
      <c r="P330" s="814"/>
      <c r="Q330" s="812"/>
      <c r="R330" s="812"/>
      <c r="S330" s="812"/>
      <c r="T330" s="812"/>
      <c r="U330" s="814"/>
      <c r="V330" s="812"/>
      <c r="W330" s="812"/>
      <c r="X330" s="812"/>
      <c r="Y330" s="812"/>
    </row>
    <row r="331" spans="1:25" ht="15.75" x14ac:dyDescent="0.25">
      <c r="A331" s="811" t="str">
        <f>IF('Data Validation'!BU322="", "", 'Data Validation'!BU322)</f>
        <v/>
      </c>
      <c r="B331" s="812"/>
      <c r="C331" s="812"/>
      <c r="D331" s="812"/>
      <c r="E331" s="816"/>
      <c r="F331" s="814"/>
      <c r="G331" s="812"/>
      <c r="H331" s="812"/>
      <c r="I331" s="812"/>
      <c r="J331" s="812"/>
      <c r="K331" s="814"/>
      <c r="L331" s="812"/>
      <c r="M331" s="812"/>
      <c r="N331" s="812"/>
      <c r="O331" s="812"/>
      <c r="P331" s="814"/>
      <c r="Q331" s="812"/>
      <c r="R331" s="812"/>
      <c r="S331" s="812"/>
      <c r="T331" s="812"/>
      <c r="U331" s="814"/>
      <c r="V331" s="812"/>
      <c r="W331" s="812"/>
      <c r="X331" s="812"/>
      <c r="Y331" s="812"/>
    </row>
    <row r="332" spans="1:25" ht="15.75" x14ac:dyDescent="0.25">
      <c r="A332" s="811" t="str">
        <f>IF('Data Validation'!BU323="", "", 'Data Validation'!BU323)</f>
        <v/>
      </c>
      <c r="B332" s="812"/>
      <c r="C332" s="812"/>
      <c r="D332" s="812"/>
      <c r="E332" s="816"/>
      <c r="F332" s="814"/>
      <c r="G332" s="812"/>
      <c r="H332" s="812"/>
      <c r="I332" s="812"/>
      <c r="J332" s="812"/>
      <c r="K332" s="814"/>
      <c r="L332" s="812"/>
      <c r="M332" s="812"/>
      <c r="N332" s="812"/>
      <c r="O332" s="812"/>
      <c r="P332" s="814"/>
      <c r="Q332" s="812"/>
      <c r="R332" s="812"/>
      <c r="S332" s="812"/>
      <c r="T332" s="812"/>
      <c r="U332" s="814"/>
      <c r="V332" s="812"/>
      <c r="W332" s="812"/>
      <c r="X332" s="812"/>
      <c r="Y332" s="812"/>
    </row>
    <row r="333" spans="1:25" ht="15.75" x14ac:dyDescent="0.25">
      <c r="A333" s="811" t="str">
        <f>IF('Data Validation'!BU324="", "", 'Data Validation'!BU324)</f>
        <v/>
      </c>
      <c r="B333" s="812"/>
      <c r="C333" s="812"/>
      <c r="D333" s="812"/>
      <c r="E333" s="816"/>
      <c r="F333" s="814"/>
      <c r="G333" s="812"/>
      <c r="H333" s="812"/>
      <c r="I333" s="812"/>
      <c r="J333" s="812"/>
      <c r="K333" s="814"/>
      <c r="L333" s="812"/>
      <c r="M333" s="812"/>
      <c r="N333" s="812"/>
      <c r="O333" s="812"/>
      <c r="P333" s="814"/>
      <c r="Q333" s="812"/>
      <c r="R333" s="812"/>
      <c r="S333" s="812"/>
      <c r="T333" s="812"/>
      <c r="U333" s="814"/>
      <c r="V333" s="812"/>
      <c r="W333" s="812"/>
      <c r="X333" s="812"/>
      <c r="Y333" s="812"/>
    </row>
    <row r="334" spans="1:25" ht="15.75" x14ac:dyDescent="0.25">
      <c r="A334" s="811" t="str">
        <f>IF('Data Validation'!BU325="", "", 'Data Validation'!BU325)</f>
        <v/>
      </c>
      <c r="B334" s="812"/>
      <c r="C334" s="812"/>
      <c r="D334" s="812"/>
      <c r="E334" s="816"/>
      <c r="F334" s="814"/>
      <c r="G334" s="812"/>
      <c r="H334" s="812"/>
      <c r="I334" s="812"/>
      <c r="J334" s="812"/>
      <c r="K334" s="814"/>
      <c r="L334" s="812"/>
      <c r="M334" s="812"/>
      <c r="N334" s="812"/>
      <c r="O334" s="812"/>
      <c r="P334" s="814"/>
      <c r="Q334" s="812"/>
      <c r="R334" s="812"/>
      <c r="S334" s="812"/>
      <c r="T334" s="812"/>
      <c r="U334" s="814"/>
      <c r="V334" s="812"/>
      <c r="W334" s="812"/>
      <c r="X334" s="812"/>
      <c r="Y334" s="812"/>
    </row>
    <row r="335" spans="1:25" ht="15.75" x14ac:dyDescent="0.25">
      <c r="A335" s="811" t="str">
        <f>IF('Data Validation'!BU326="", "", 'Data Validation'!BU326)</f>
        <v/>
      </c>
      <c r="B335" s="812"/>
      <c r="C335" s="812"/>
      <c r="D335" s="812"/>
      <c r="E335" s="816"/>
      <c r="F335" s="814"/>
      <c r="G335" s="812"/>
      <c r="H335" s="812"/>
      <c r="I335" s="812"/>
      <c r="J335" s="812"/>
      <c r="K335" s="814"/>
      <c r="L335" s="812"/>
      <c r="M335" s="812"/>
      <c r="N335" s="812"/>
      <c r="O335" s="812"/>
      <c r="P335" s="814"/>
      <c r="Q335" s="812"/>
      <c r="R335" s="812"/>
      <c r="S335" s="812"/>
      <c r="T335" s="812"/>
      <c r="U335" s="814"/>
      <c r="V335" s="812"/>
      <c r="W335" s="812"/>
      <c r="X335" s="812"/>
      <c r="Y335" s="812"/>
    </row>
    <row r="336" spans="1:25" ht="15.75" x14ac:dyDescent="0.25">
      <c r="A336" s="811" t="str">
        <f>IF('Data Validation'!BU327="", "", 'Data Validation'!BU327)</f>
        <v/>
      </c>
      <c r="B336" s="812"/>
      <c r="C336" s="812"/>
      <c r="D336" s="812"/>
      <c r="E336" s="816"/>
      <c r="F336" s="814"/>
      <c r="G336" s="812"/>
      <c r="H336" s="812"/>
      <c r="I336" s="812"/>
      <c r="J336" s="812"/>
      <c r="K336" s="814"/>
      <c r="L336" s="812"/>
      <c r="M336" s="812"/>
      <c r="N336" s="812"/>
      <c r="O336" s="812"/>
      <c r="P336" s="814"/>
      <c r="Q336" s="812"/>
      <c r="R336" s="812"/>
      <c r="S336" s="812"/>
      <c r="T336" s="812"/>
      <c r="U336" s="814"/>
      <c r="V336" s="812"/>
      <c r="W336" s="812"/>
      <c r="X336" s="812"/>
      <c r="Y336" s="812"/>
    </row>
    <row r="337" spans="1:25" ht="15.75" x14ac:dyDescent="0.25">
      <c r="A337" s="811" t="str">
        <f>IF('Data Validation'!BU328="", "", 'Data Validation'!BU328)</f>
        <v/>
      </c>
      <c r="B337" s="812"/>
      <c r="C337" s="812"/>
      <c r="D337" s="812"/>
      <c r="E337" s="816"/>
      <c r="F337" s="814"/>
      <c r="G337" s="812"/>
      <c r="H337" s="812"/>
      <c r="I337" s="812"/>
      <c r="J337" s="812"/>
      <c r="K337" s="814"/>
      <c r="L337" s="812"/>
      <c r="M337" s="812"/>
      <c r="N337" s="812"/>
      <c r="O337" s="812"/>
      <c r="P337" s="814"/>
      <c r="Q337" s="812"/>
      <c r="R337" s="812"/>
      <c r="S337" s="812"/>
      <c r="T337" s="812"/>
      <c r="U337" s="814"/>
      <c r="V337" s="812"/>
      <c r="W337" s="812"/>
      <c r="X337" s="812"/>
      <c r="Y337" s="812"/>
    </row>
    <row r="338" spans="1:25" ht="15.75" x14ac:dyDescent="0.25">
      <c r="A338" s="811" t="str">
        <f>IF('Data Validation'!BU329="", "", 'Data Validation'!BU329)</f>
        <v/>
      </c>
      <c r="B338" s="812"/>
      <c r="C338" s="812"/>
      <c r="D338" s="812"/>
      <c r="E338" s="816"/>
      <c r="F338" s="814"/>
      <c r="G338" s="812"/>
      <c r="H338" s="812"/>
      <c r="I338" s="812"/>
      <c r="J338" s="812"/>
      <c r="K338" s="814"/>
      <c r="L338" s="812"/>
      <c r="M338" s="812"/>
      <c r="N338" s="812"/>
      <c r="O338" s="812"/>
      <c r="P338" s="814"/>
      <c r="Q338" s="812"/>
      <c r="R338" s="812"/>
      <c r="S338" s="812"/>
      <c r="T338" s="812"/>
      <c r="U338" s="814"/>
      <c r="V338" s="812"/>
      <c r="W338" s="812"/>
      <c r="X338" s="812"/>
      <c r="Y338" s="812"/>
    </row>
    <row r="339" spans="1:25" ht="15.75" x14ac:dyDescent="0.25">
      <c r="A339" s="811" t="str">
        <f>IF('Data Validation'!BU330="", "", 'Data Validation'!BU330)</f>
        <v/>
      </c>
      <c r="B339" s="812"/>
      <c r="C339" s="812"/>
      <c r="D339" s="812"/>
      <c r="E339" s="816"/>
      <c r="F339" s="814"/>
      <c r="G339" s="812"/>
      <c r="H339" s="812"/>
      <c r="I339" s="812"/>
      <c r="J339" s="812"/>
      <c r="K339" s="814"/>
      <c r="L339" s="812"/>
      <c r="M339" s="812"/>
      <c r="N339" s="812"/>
      <c r="O339" s="812"/>
      <c r="P339" s="814"/>
      <c r="Q339" s="812"/>
      <c r="R339" s="812"/>
      <c r="S339" s="812"/>
      <c r="T339" s="812"/>
      <c r="U339" s="814"/>
      <c r="V339" s="812"/>
      <c r="W339" s="812"/>
      <c r="X339" s="812"/>
      <c r="Y339" s="812"/>
    </row>
    <row r="340" spans="1:25" ht="15.75" x14ac:dyDescent="0.25">
      <c r="A340" s="811" t="str">
        <f>IF('Data Validation'!BU331="", "", 'Data Validation'!BU331)</f>
        <v/>
      </c>
      <c r="B340" s="812"/>
      <c r="C340" s="812"/>
      <c r="D340" s="812"/>
      <c r="E340" s="816"/>
      <c r="F340" s="814"/>
      <c r="G340" s="812"/>
      <c r="H340" s="812"/>
      <c r="I340" s="812"/>
      <c r="J340" s="812"/>
      <c r="K340" s="814"/>
      <c r="L340" s="812"/>
      <c r="M340" s="812"/>
      <c r="N340" s="812"/>
      <c r="O340" s="812"/>
      <c r="P340" s="814"/>
      <c r="Q340" s="812"/>
      <c r="R340" s="812"/>
      <c r="S340" s="812"/>
      <c r="T340" s="812"/>
      <c r="U340" s="814"/>
      <c r="V340" s="812"/>
      <c r="W340" s="812"/>
      <c r="X340" s="812"/>
      <c r="Y340" s="812"/>
    </row>
    <row r="341" spans="1:25" ht="15.75" x14ac:dyDescent="0.25">
      <c r="A341" s="811" t="str">
        <f>IF('Data Validation'!BU332="", "", 'Data Validation'!BU332)</f>
        <v/>
      </c>
      <c r="B341" s="812"/>
      <c r="C341" s="812"/>
      <c r="D341" s="812"/>
      <c r="E341" s="816"/>
      <c r="F341" s="814"/>
      <c r="G341" s="812"/>
      <c r="H341" s="812"/>
      <c r="I341" s="812"/>
      <c r="J341" s="812"/>
      <c r="K341" s="814"/>
      <c r="L341" s="812"/>
      <c r="M341" s="812"/>
      <c r="N341" s="812"/>
      <c r="O341" s="812"/>
      <c r="P341" s="814"/>
      <c r="Q341" s="812"/>
      <c r="R341" s="812"/>
      <c r="S341" s="812"/>
      <c r="T341" s="812"/>
      <c r="U341" s="814"/>
      <c r="V341" s="812"/>
      <c r="W341" s="812"/>
      <c r="X341" s="812"/>
      <c r="Y341" s="812"/>
    </row>
    <row r="342" spans="1:25" ht="15.75" x14ac:dyDescent="0.25">
      <c r="A342" s="811" t="str">
        <f>IF('Data Validation'!BU333="", "", 'Data Validation'!BU333)</f>
        <v/>
      </c>
      <c r="B342" s="812"/>
      <c r="C342" s="812"/>
      <c r="D342" s="812"/>
      <c r="E342" s="816"/>
      <c r="F342" s="814"/>
      <c r="G342" s="812"/>
      <c r="H342" s="812"/>
      <c r="I342" s="812"/>
      <c r="J342" s="812"/>
      <c r="K342" s="814"/>
      <c r="L342" s="812"/>
      <c r="M342" s="812"/>
      <c r="N342" s="812"/>
      <c r="O342" s="812"/>
      <c r="P342" s="814"/>
      <c r="Q342" s="812"/>
      <c r="R342" s="812"/>
      <c r="S342" s="812"/>
      <c r="T342" s="812"/>
      <c r="U342" s="814"/>
      <c r="V342" s="812"/>
      <c r="W342" s="812"/>
      <c r="X342" s="812"/>
      <c r="Y342" s="812"/>
    </row>
    <row r="343" spans="1:25" ht="15.75" x14ac:dyDescent="0.25">
      <c r="A343" s="811" t="str">
        <f>IF('Data Validation'!BU334="", "", 'Data Validation'!BU334)</f>
        <v/>
      </c>
      <c r="B343" s="812"/>
      <c r="C343" s="812"/>
      <c r="D343" s="812"/>
      <c r="E343" s="816"/>
      <c r="F343" s="814"/>
      <c r="G343" s="812"/>
      <c r="H343" s="812"/>
      <c r="I343" s="812"/>
      <c r="J343" s="812"/>
      <c r="K343" s="814"/>
      <c r="L343" s="812"/>
      <c r="M343" s="812"/>
      <c r="N343" s="812"/>
      <c r="O343" s="812"/>
      <c r="P343" s="814"/>
      <c r="Q343" s="812"/>
      <c r="R343" s="812"/>
      <c r="S343" s="812"/>
      <c r="T343" s="812"/>
      <c r="U343" s="814"/>
      <c r="V343" s="812"/>
      <c r="W343" s="812"/>
      <c r="X343" s="812"/>
      <c r="Y343" s="812"/>
    </row>
    <row r="344" spans="1:25" ht="15.75" x14ac:dyDescent="0.25">
      <c r="A344" s="811" t="str">
        <f>IF('Data Validation'!BU335="", "", 'Data Validation'!BU335)</f>
        <v/>
      </c>
      <c r="B344" s="812"/>
      <c r="C344" s="812"/>
      <c r="D344" s="812"/>
      <c r="E344" s="816"/>
      <c r="F344" s="814"/>
      <c r="G344" s="812"/>
      <c r="H344" s="812"/>
      <c r="I344" s="812"/>
      <c r="J344" s="812"/>
      <c r="K344" s="814"/>
      <c r="L344" s="812"/>
      <c r="M344" s="812"/>
      <c r="N344" s="812"/>
      <c r="O344" s="812"/>
      <c r="P344" s="814"/>
      <c r="Q344" s="812"/>
      <c r="R344" s="812"/>
      <c r="S344" s="812"/>
      <c r="T344" s="812"/>
      <c r="U344" s="814"/>
      <c r="V344" s="812"/>
      <c r="W344" s="812"/>
      <c r="X344" s="812"/>
      <c r="Y344" s="812"/>
    </row>
    <row r="345" spans="1:25" ht="15.75" x14ac:dyDescent="0.25">
      <c r="A345" s="811" t="str">
        <f>IF('Data Validation'!BU336="", "", 'Data Validation'!BU336)</f>
        <v/>
      </c>
      <c r="B345" s="812"/>
      <c r="C345" s="812"/>
      <c r="D345" s="812"/>
      <c r="E345" s="816"/>
      <c r="F345" s="814"/>
      <c r="G345" s="812"/>
      <c r="H345" s="812"/>
      <c r="I345" s="812"/>
      <c r="J345" s="812"/>
      <c r="K345" s="814"/>
      <c r="L345" s="812"/>
      <c r="M345" s="812"/>
      <c r="N345" s="812"/>
      <c r="O345" s="812"/>
      <c r="P345" s="814"/>
      <c r="Q345" s="812"/>
      <c r="R345" s="812"/>
      <c r="S345" s="812"/>
      <c r="T345" s="812"/>
      <c r="U345" s="814"/>
      <c r="V345" s="812"/>
      <c r="W345" s="812"/>
      <c r="X345" s="812"/>
      <c r="Y345" s="812"/>
    </row>
    <row r="346" spans="1:25" ht="15.75" x14ac:dyDescent="0.25">
      <c r="A346" s="811" t="str">
        <f>IF('Data Validation'!BU337="", "", 'Data Validation'!BU337)</f>
        <v/>
      </c>
      <c r="B346" s="812"/>
      <c r="C346" s="812"/>
      <c r="D346" s="812"/>
      <c r="E346" s="816"/>
      <c r="F346" s="814"/>
      <c r="G346" s="812"/>
      <c r="H346" s="812"/>
      <c r="I346" s="812"/>
      <c r="J346" s="812"/>
      <c r="K346" s="814"/>
      <c r="L346" s="812"/>
      <c r="M346" s="812"/>
      <c r="N346" s="812"/>
      <c r="O346" s="812"/>
      <c r="P346" s="814"/>
      <c r="Q346" s="812"/>
      <c r="R346" s="812"/>
      <c r="S346" s="812"/>
      <c r="T346" s="812"/>
      <c r="U346" s="814"/>
      <c r="V346" s="812"/>
      <c r="W346" s="812"/>
      <c r="X346" s="812"/>
      <c r="Y346" s="812"/>
    </row>
    <row r="347" spans="1:25" ht="15.75" x14ac:dyDescent="0.25">
      <c r="A347" s="811" t="str">
        <f>IF('Data Validation'!BU338="", "", 'Data Validation'!BU338)</f>
        <v/>
      </c>
      <c r="B347" s="812"/>
      <c r="C347" s="812"/>
      <c r="D347" s="812"/>
      <c r="E347" s="816"/>
      <c r="F347" s="814"/>
      <c r="G347" s="812"/>
      <c r="H347" s="812"/>
      <c r="I347" s="812"/>
      <c r="J347" s="812"/>
      <c r="K347" s="814"/>
      <c r="L347" s="812"/>
      <c r="M347" s="812"/>
      <c r="N347" s="812"/>
      <c r="O347" s="812"/>
      <c r="P347" s="814"/>
      <c r="Q347" s="812"/>
      <c r="R347" s="812"/>
      <c r="S347" s="812"/>
      <c r="T347" s="812"/>
      <c r="U347" s="814"/>
      <c r="V347" s="812"/>
      <c r="W347" s="812"/>
      <c r="X347" s="812"/>
      <c r="Y347" s="812"/>
    </row>
    <row r="348" spans="1:25" ht="15.75" x14ac:dyDescent="0.25">
      <c r="A348" s="811" t="str">
        <f>IF('Data Validation'!BU339="", "", 'Data Validation'!BU339)</f>
        <v/>
      </c>
      <c r="B348" s="812"/>
      <c r="C348" s="812"/>
      <c r="D348" s="812"/>
      <c r="E348" s="816"/>
      <c r="F348" s="814"/>
      <c r="G348" s="812"/>
      <c r="H348" s="812"/>
      <c r="I348" s="812"/>
      <c r="J348" s="812"/>
      <c r="K348" s="814"/>
      <c r="L348" s="812"/>
      <c r="M348" s="812"/>
      <c r="N348" s="812"/>
      <c r="O348" s="812"/>
      <c r="P348" s="814"/>
      <c r="Q348" s="812"/>
      <c r="R348" s="812"/>
      <c r="S348" s="812"/>
      <c r="T348" s="812"/>
      <c r="U348" s="814"/>
      <c r="V348" s="812"/>
      <c r="W348" s="812"/>
      <c r="X348" s="812"/>
      <c r="Y348" s="812"/>
    </row>
    <row r="349" spans="1:25" ht="15.75" x14ac:dyDescent="0.25">
      <c r="A349" s="811" t="str">
        <f>IF('Data Validation'!BU340="", "", 'Data Validation'!BU340)</f>
        <v/>
      </c>
      <c r="B349" s="812"/>
      <c r="C349" s="812"/>
      <c r="D349" s="812"/>
      <c r="E349" s="816"/>
      <c r="F349" s="814"/>
      <c r="G349" s="812"/>
      <c r="H349" s="812"/>
      <c r="I349" s="812"/>
      <c r="J349" s="812"/>
      <c r="K349" s="814"/>
      <c r="L349" s="812"/>
      <c r="M349" s="812"/>
      <c r="N349" s="812"/>
      <c r="O349" s="812"/>
      <c r="P349" s="814"/>
      <c r="Q349" s="812"/>
      <c r="R349" s="812"/>
      <c r="S349" s="812"/>
      <c r="T349" s="812"/>
      <c r="U349" s="814"/>
      <c r="V349" s="812"/>
      <c r="W349" s="812"/>
      <c r="X349" s="812"/>
      <c r="Y349" s="812"/>
    </row>
    <row r="350" spans="1:25" ht="15.75" x14ac:dyDescent="0.25">
      <c r="A350" s="811" t="str">
        <f>IF('Data Validation'!BU341="", "", 'Data Validation'!BU341)</f>
        <v/>
      </c>
      <c r="B350" s="812"/>
      <c r="C350" s="812"/>
      <c r="D350" s="812"/>
      <c r="E350" s="816"/>
      <c r="F350" s="814"/>
      <c r="G350" s="812"/>
      <c r="H350" s="812"/>
      <c r="I350" s="812"/>
      <c r="J350" s="812"/>
      <c r="K350" s="814"/>
      <c r="L350" s="812"/>
      <c r="M350" s="812"/>
      <c r="N350" s="812"/>
      <c r="O350" s="812"/>
      <c r="P350" s="814"/>
      <c r="Q350" s="812"/>
      <c r="R350" s="812"/>
      <c r="S350" s="812"/>
      <c r="T350" s="812"/>
      <c r="U350" s="814"/>
      <c r="V350" s="812"/>
      <c r="W350" s="812"/>
      <c r="X350" s="812"/>
      <c r="Y350" s="812"/>
    </row>
    <row r="351" spans="1:25" ht="15.75" x14ac:dyDescent="0.25">
      <c r="A351" s="811" t="str">
        <f>IF('Data Validation'!BU342="", "", 'Data Validation'!BU342)</f>
        <v/>
      </c>
      <c r="B351" s="812"/>
      <c r="C351" s="812"/>
      <c r="D351" s="812"/>
      <c r="E351" s="816"/>
      <c r="F351" s="814"/>
      <c r="G351" s="812"/>
      <c r="H351" s="812"/>
      <c r="I351" s="812"/>
      <c r="J351" s="812"/>
      <c r="K351" s="814"/>
      <c r="L351" s="812"/>
      <c r="M351" s="812"/>
      <c r="N351" s="812"/>
      <c r="O351" s="812"/>
      <c r="P351" s="814"/>
      <c r="Q351" s="812"/>
      <c r="R351" s="812"/>
      <c r="S351" s="812"/>
      <c r="T351" s="812"/>
      <c r="U351" s="814"/>
      <c r="V351" s="812"/>
      <c r="W351" s="812"/>
      <c r="X351" s="812"/>
      <c r="Y351" s="812"/>
    </row>
    <row r="352" spans="1:25" ht="15.75" x14ac:dyDescent="0.25">
      <c r="A352" s="811" t="str">
        <f>IF('Data Validation'!BU343="", "", 'Data Validation'!BU343)</f>
        <v/>
      </c>
      <c r="B352" s="812"/>
      <c r="C352" s="812"/>
      <c r="D352" s="812"/>
      <c r="E352" s="816"/>
      <c r="F352" s="814"/>
      <c r="G352" s="812"/>
      <c r="H352" s="812"/>
      <c r="I352" s="812"/>
      <c r="J352" s="812"/>
      <c r="K352" s="814"/>
      <c r="L352" s="812"/>
      <c r="M352" s="812"/>
      <c r="N352" s="812"/>
      <c r="O352" s="812"/>
      <c r="P352" s="814"/>
      <c r="Q352" s="812"/>
      <c r="R352" s="812"/>
      <c r="S352" s="812"/>
      <c r="T352" s="812"/>
      <c r="U352" s="814"/>
      <c r="V352" s="812"/>
      <c r="W352" s="812"/>
      <c r="X352" s="812"/>
      <c r="Y352" s="812"/>
    </row>
    <row r="353" spans="1:25" ht="15.75" x14ac:dyDescent="0.25">
      <c r="A353" s="811" t="str">
        <f>IF('Data Validation'!BU344="", "", 'Data Validation'!BU344)</f>
        <v/>
      </c>
      <c r="B353" s="812"/>
      <c r="C353" s="812"/>
      <c r="D353" s="812"/>
      <c r="E353" s="816"/>
      <c r="F353" s="814"/>
      <c r="G353" s="812"/>
      <c r="H353" s="812"/>
      <c r="I353" s="812"/>
      <c r="J353" s="812"/>
      <c r="K353" s="814"/>
      <c r="L353" s="812"/>
      <c r="M353" s="812"/>
      <c r="N353" s="812"/>
      <c r="O353" s="812"/>
      <c r="P353" s="814"/>
      <c r="Q353" s="812"/>
      <c r="R353" s="812"/>
      <c r="S353" s="812"/>
      <c r="T353" s="812"/>
      <c r="U353" s="814"/>
      <c r="V353" s="812"/>
      <c r="W353" s="812"/>
      <c r="X353" s="812"/>
      <c r="Y353" s="812"/>
    </row>
    <row r="354" spans="1:25" ht="15.75" x14ac:dyDescent="0.25">
      <c r="A354" s="811" t="str">
        <f>IF('Data Validation'!BU345="", "", 'Data Validation'!BU345)</f>
        <v/>
      </c>
      <c r="B354" s="812"/>
      <c r="C354" s="812"/>
      <c r="D354" s="812"/>
      <c r="E354" s="816"/>
      <c r="F354" s="814"/>
      <c r="G354" s="812"/>
      <c r="H354" s="812"/>
      <c r="I354" s="812"/>
      <c r="J354" s="812"/>
      <c r="K354" s="814"/>
      <c r="L354" s="812"/>
      <c r="M354" s="812"/>
      <c r="N354" s="812"/>
      <c r="O354" s="812"/>
      <c r="P354" s="814"/>
      <c r="Q354" s="812"/>
      <c r="R354" s="812"/>
      <c r="S354" s="812"/>
      <c r="T354" s="812"/>
      <c r="U354" s="814"/>
      <c r="V354" s="812"/>
      <c r="W354" s="812"/>
      <c r="X354" s="812"/>
      <c r="Y354" s="812"/>
    </row>
    <row r="355" spans="1:25" ht="15.75" x14ac:dyDescent="0.25">
      <c r="A355" s="811" t="str">
        <f>IF('Data Validation'!BU346="", "", 'Data Validation'!BU346)</f>
        <v/>
      </c>
      <c r="B355" s="812"/>
      <c r="C355" s="812"/>
      <c r="D355" s="812"/>
      <c r="E355" s="816"/>
      <c r="F355" s="814"/>
      <c r="G355" s="812"/>
      <c r="H355" s="812"/>
      <c r="I355" s="812"/>
      <c r="J355" s="812"/>
      <c r="K355" s="814"/>
      <c r="L355" s="812"/>
      <c r="M355" s="812"/>
      <c r="N355" s="812"/>
      <c r="O355" s="812"/>
      <c r="P355" s="814"/>
      <c r="Q355" s="812"/>
      <c r="R355" s="812"/>
      <c r="S355" s="812"/>
      <c r="T355" s="812"/>
      <c r="U355" s="814"/>
      <c r="V355" s="812"/>
      <c r="W355" s="812"/>
      <c r="X355" s="812"/>
      <c r="Y355" s="812"/>
    </row>
    <row r="356" spans="1:25" ht="15.75" x14ac:dyDescent="0.25">
      <c r="A356" s="811" t="str">
        <f>IF('Data Validation'!BU347="", "", 'Data Validation'!BU347)</f>
        <v/>
      </c>
      <c r="B356" s="812"/>
      <c r="C356" s="812"/>
      <c r="D356" s="812"/>
      <c r="E356" s="816"/>
      <c r="F356" s="814"/>
      <c r="G356" s="812"/>
      <c r="H356" s="812"/>
      <c r="I356" s="812"/>
      <c r="J356" s="812"/>
      <c r="K356" s="814"/>
      <c r="L356" s="812"/>
      <c r="M356" s="812"/>
      <c r="N356" s="812"/>
      <c r="O356" s="812"/>
      <c r="P356" s="814"/>
      <c r="Q356" s="812"/>
      <c r="R356" s="812"/>
      <c r="S356" s="812"/>
      <c r="T356" s="812"/>
      <c r="U356" s="814"/>
      <c r="V356" s="812"/>
      <c r="W356" s="812"/>
      <c r="X356" s="812"/>
      <c r="Y356" s="812"/>
    </row>
    <row r="357" spans="1:25" ht="15.75" x14ac:dyDescent="0.25">
      <c r="A357" s="811" t="str">
        <f>IF('Data Validation'!BU348="", "", 'Data Validation'!BU348)</f>
        <v/>
      </c>
      <c r="B357" s="812"/>
      <c r="C357" s="812"/>
      <c r="D357" s="812"/>
      <c r="E357" s="816"/>
      <c r="F357" s="814"/>
      <c r="G357" s="812"/>
      <c r="H357" s="812"/>
      <c r="I357" s="812"/>
      <c r="J357" s="812"/>
      <c r="K357" s="814"/>
      <c r="L357" s="812"/>
      <c r="M357" s="812"/>
      <c r="N357" s="812"/>
      <c r="O357" s="812"/>
      <c r="P357" s="814"/>
      <c r="Q357" s="812"/>
      <c r="R357" s="812"/>
      <c r="S357" s="812"/>
      <c r="T357" s="812"/>
      <c r="U357" s="814"/>
      <c r="V357" s="812"/>
      <c r="W357" s="812"/>
      <c r="X357" s="812"/>
      <c r="Y357" s="812"/>
    </row>
    <row r="358" spans="1:25" ht="15.75" x14ac:dyDescent="0.25">
      <c r="A358" s="811" t="str">
        <f>IF('Data Validation'!BU349="", "", 'Data Validation'!BU349)</f>
        <v/>
      </c>
      <c r="B358" s="812"/>
      <c r="C358" s="812"/>
      <c r="D358" s="812"/>
      <c r="E358" s="816"/>
      <c r="F358" s="814"/>
      <c r="G358" s="812"/>
      <c r="H358" s="812"/>
      <c r="I358" s="812"/>
      <c r="J358" s="812"/>
      <c r="K358" s="814"/>
      <c r="L358" s="812"/>
      <c r="M358" s="812"/>
      <c r="N358" s="812"/>
      <c r="O358" s="812"/>
      <c r="P358" s="814"/>
      <c r="Q358" s="812"/>
      <c r="R358" s="812"/>
      <c r="S358" s="812"/>
      <c r="T358" s="812"/>
      <c r="U358" s="814"/>
      <c r="V358" s="812"/>
      <c r="W358" s="812"/>
      <c r="X358" s="812"/>
      <c r="Y358" s="812"/>
    </row>
    <row r="359" spans="1:25" ht="15.75" x14ac:dyDescent="0.25">
      <c r="A359" s="811" t="str">
        <f>IF('Data Validation'!BU350="", "", 'Data Validation'!BU350)</f>
        <v/>
      </c>
      <c r="B359" s="812"/>
      <c r="C359" s="812"/>
      <c r="D359" s="812"/>
      <c r="E359" s="816"/>
      <c r="F359" s="814"/>
      <c r="G359" s="812"/>
      <c r="H359" s="812"/>
      <c r="I359" s="812"/>
      <c r="J359" s="812"/>
      <c r="K359" s="814"/>
      <c r="L359" s="812"/>
      <c r="M359" s="812"/>
      <c r="N359" s="812"/>
      <c r="O359" s="812"/>
      <c r="P359" s="814"/>
      <c r="Q359" s="812"/>
      <c r="R359" s="812"/>
      <c r="S359" s="812"/>
      <c r="T359" s="812"/>
      <c r="U359" s="814"/>
      <c r="V359" s="812"/>
      <c r="W359" s="812"/>
      <c r="X359" s="812"/>
      <c r="Y359" s="812"/>
    </row>
    <row r="360" spans="1:25" ht="15.75" x14ac:dyDescent="0.25">
      <c r="A360" s="811" t="str">
        <f>IF('Data Validation'!BU351="", "", 'Data Validation'!BU351)</f>
        <v/>
      </c>
      <c r="B360" s="812"/>
      <c r="C360" s="812"/>
      <c r="D360" s="812"/>
      <c r="E360" s="816"/>
      <c r="F360" s="814"/>
      <c r="G360" s="812"/>
      <c r="H360" s="812"/>
      <c r="I360" s="812"/>
      <c r="J360" s="812"/>
      <c r="K360" s="814"/>
      <c r="L360" s="812"/>
      <c r="M360" s="812"/>
      <c r="N360" s="812"/>
      <c r="O360" s="812"/>
      <c r="P360" s="814"/>
      <c r="Q360" s="812"/>
      <c r="R360" s="812"/>
      <c r="S360" s="812"/>
      <c r="T360" s="812"/>
      <c r="U360" s="814"/>
      <c r="V360" s="812"/>
      <c r="W360" s="812"/>
      <c r="X360" s="812"/>
      <c r="Y360" s="812"/>
    </row>
    <row r="361" spans="1:25" ht="15.75" x14ac:dyDescent="0.25">
      <c r="A361" s="811" t="str">
        <f>IF('Data Validation'!BU352="", "", 'Data Validation'!BU352)</f>
        <v/>
      </c>
      <c r="B361" s="812"/>
      <c r="C361" s="812"/>
      <c r="D361" s="812"/>
      <c r="E361" s="816"/>
      <c r="F361" s="814"/>
      <c r="G361" s="812"/>
      <c r="H361" s="812"/>
      <c r="I361" s="812"/>
      <c r="J361" s="812"/>
      <c r="K361" s="814"/>
      <c r="L361" s="812"/>
      <c r="M361" s="812"/>
      <c r="N361" s="812"/>
      <c r="O361" s="812"/>
      <c r="P361" s="814"/>
      <c r="Q361" s="812"/>
      <c r="R361" s="812"/>
      <c r="S361" s="812"/>
      <c r="T361" s="812"/>
      <c r="U361" s="814"/>
      <c r="V361" s="812"/>
      <c r="W361" s="812"/>
      <c r="X361" s="812"/>
      <c r="Y361" s="812"/>
    </row>
    <row r="362" spans="1:25" ht="15.75" x14ac:dyDescent="0.25">
      <c r="A362" s="811" t="str">
        <f>IF('Data Validation'!BU353="", "", 'Data Validation'!BU353)</f>
        <v/>
      </c>
      <c r="B362" s="812"/>
      <c r="C362" s="812"/>
      <c r="D362" s="812"/>
      <c r="E362" s="816"/>
      <c r="F362" s="814"/>
      <c r="G362" s="812"/>
      <c r="H362" s="812"/>
      <c r="I362" s="812"/>
      <c r="J362" s="812"/>
      <c r="K362" s="814"/>
      <c r="L362" s="812"/>
      <c r="M362" s="812"/>
      <c r="N362" s="812"/>
      <c r="O362" s="812"/>
      <c r="P362" s="814"/>
      <c r="Q362" s="812"/>
      <c r="R362" s="812"/>
      <c r="S362" s="812"/>
      <c r="T362" s="812"/>
      <c r="U362" s="814"/>
      <c r="V362" s="812"/>
      <c r="W362" s="812"/>
      <c r="X362" s="812"/>
      <c r="Y362" s="812"/>
    </row>
    <row r="363" spans="1:25" ht="15.75" x14ac:dyDescent="0.25">
      <c r="A363" s="811" t="str">
        <f>IF('Data Validation'!BU354="", "", 'Data Validation'!BU354)</f>
        <v/>
      </c>
      <c r="B363" s="812"/>
      <c r="C363" s="812"/>
      <c r="D363" s="812"/>
      <c r="E363" s="816"/>
      <c r="F363" s="814"/>
      <c r="G363" s="812"/>
      <c r="H363" s="812"/>
      <c r="I363" s="812"/>
      <c r="J363" s="812"/>
      <c r="K363" s="814"/>
      <c r="L363" s="812"/>
      <c r="M363" s="812"/>
      <c r="N363" s="812"/>
      <c r="O363" s="812"/>
      <c r="P363" s="814"/>
      <c r="Q363" s="812"/>
      <c r="R363" s="812"/>
      <c r="S363" s="812"/>
      <c r="T363" s="812"/>
      <c r="U363" s="814"/>
      <c r="V363" s="812"/>
      <c r="W363" s="812"/>
      <c r="X363" s="812"/>
      <c r="Y363" s="812"/>
    </row>
    <row r="364" spans="1:25" ht="15.75" x14ac:dyDescent="0.25">
      <c r="A364" s="811" t="str">
        <f>IF('Data Validation'!BU355="", "", 'Data Validation'!BU355)</f>
        <v/>
      </c>
      <c r="B364" s="812"/>
      <c r="C364" s="812"/>
      <c r="D364" s="812"/>
      <c r="E364" s="816"/>
      <c r="F364" s="814"/>
      <c r="G364" s="812"/>
      <c r="H364" s="812"/>
      <c r="I364" s="812"/>
      <c r="J364" s="812"/>
      <c r="K364" s="814"/>
      <c r="L364" s="812"/>
      <c r="M364" s="812"/>
      <c r="N364" s="812"/>
      <c r="O364" s="812"/>
      <c r="P364" s="814"/>
      <c r="Q364" s="812"/>
      <c r="R364" s="812"/>
      <c r="S364" s="812"/>
      <c r="T364" s="812"/>
      <c r="U364" s="814"/>
      <c r="V364" s="812"/>
      <c r="W364" s="812"/>
      <c r="X364" s="812"/>
      <c r="Y364" s="812"/>
    </row>
    <row r="365" spans="1:25" ht="15.75" x14ac:dyDescent="0.25">
      <c r="A365" s="811" t="str">
        <f>IF('Data Validation'!BU356="", "", 'Data Validation'!BU356)</f>
        <v/>
      </c>
      <c r="B365" s="812"/>
      <c r="C365" s="812"/>
      <c r="D365" s="812"/>
      <c r="E365" s="816"/>
      <c r="F365" s="814"/>
      <c r="G365" s="812"/>
      <c r="H365" s="812"/>
      <c r="I365" s="812"/>
      <c r="J365" s="812"/>
      <c r="K365" s="814"/>
      <c r="L365" s="812"/>
      <c r="M365" s="812"/>
      <c r="N365" s="812"/>
      <c r="O365" s="812"/>
      <c r="P365" s="814"/>
      <c r="Q365" s="812"/>
      <c r="R365" s="812"/>
      <c r="S365" s="812"/>
      <c r="T365" s="812"/>
      <c r="U365" s="814"/>
      <c r="V365" s="812"/>
      <c r="W365" s="812"/>
      <c r="X365" s="812"/>
      <c r="Y365" s="812"/>
    </row>
    <row r="366" spans="1:25" ht="15.75" x14ac:dyDescent="0.25">
      <c r="A366" s="811" t="str">
        <f>IF('Data Validation'!BU357="", "", 'Data Validation'!BU357)</f>
        <v/>
      </c>
      <c r="B366" s="812"/>
      <c r="C366" s="812"/>
      <c r="D366" s="812"/>
      <c r="E366" s="816"/>
      <c r="F366" s="814"/>
      <c r="G366" s="812"/>
      <c r="H366" s="812"/>
      <c r="I366" s="812"/>
      <c r="J366" s="812"/>
      <c r="K366" s="814"/>
      <c r="L366" s="812"/>
      <c r="M366" s="812"/>
      <c r="N366" s="812"/>
      <c r="O366" s="812"/>
      <c r="P366" s="814"/>
      <c r="Q366" s="812"/>
      <c r="R366" s="812"/>
      <c r="S366" s="812"/>
      <c r="T366" s="812"/>
      <c r="U366" s="814"/>
      <c r="V366" s="812"/>
      <c r="W366" s="812"/>
      <c r="X366" s="812"/>
      <c r="Y366" s="812"/>
    </row>
    <row r="367" spans="1:25" ht="15.75" x14ac:dyDescent="0.25">
      <c r="A367" s="811" t="str">
        <f>IF('Data Validation'!BU358="", "", 'Data Validation'!BU358)</f>
        <v/>
      </c>
      <c r="B367" s="812"/>
      <c r="C367" s="812"/>
      <c r="D367" s="812"/>
      <c r="E367" s="816"/>
      <c r="F367" s="814"/>
      <c r="G367" s="812"/>
      <c r="H367" s="812"/>
      <c r="I367" s="812"/>
      <c r="J367" s="812"/>
      <c r="K367" s="814"/>
      <c r="L367" s="812"/>
      <c r="M367" s="812"/>
      <c r="N367" s="812"/>
      <c r="O367" s="812"/>
      <c r="P367" s="814"/>
      <c r="Q367" s="812"/>
      <c r="R367" s="812"/>
      <c r="S367" s="812"/>
      <c r="T367" s="812"/>
      <c r="U367" s="814"/>
      <c r="V367" s="812"/>
      <c r="W367" s="812"/>
      <c r="X367" s="812"/>
      <c r="Y367" s="812"/>
    </row>
    <row r="368" spans="1:25" ht="15.75" x14ac:dyDescent="0.25">
      <c r="A368" s="811" t="str">
        <f>IF('Data Validation'!BU359="", "", 'Data Validation'!BU359)</f>
        <v/>
      </c>
      <c r="B368" s="812"/>
      <c r="C368" s="812"/>
      <c r="D368" s="812"/>
      <c r="E368" s="816"/>
      <c r="F368" s="814"/>
      <c r="G368" s="812"/>
      <c r="H368" s="812"/>
      <c r="I368" s="812"/>
      <c r="J368" s="812"/>
      <c r="K368" s="814"/>
      <c r="L368" s="812"/>
      <c r="M368" s="812"/>
      <c r="N368" s="812"/>
      <c r="O368" s="812"/>
      <c r="P368" s="814"/>
      <c r="Q368" s="812"/>
      <c r="R368" s="812"/>
      <c r="S368" s="812"/>
      <c r="T368" s="812"/>
      <c r="U368" s="814"/>
      <c r="V368" s="812"/>
      <c r="W368" s="812"/>
      <c r="X368" s="812"/>
      <c r="Y368" s="812"/>
    </row>
    <row r="369" spans="1:25" ht="15.75" x14ac:dyDescent="0.25">
      <c r="A369" s="811" t="str">
        <f>IF('Data Validation'!BU360="", "", 'Data Validation'!BU360)</f>
        <v/>
      </c>
      <c r="B369" s="812"/>
      <c r="C369" s="812"/>
      <c r="D369" s="812"/>
      <c r="E369" s="816"/>
      <c r="F369" s="814"/>
      <c r="G369" s="812"/>
      <c r="H369" s="812"/>
      <c r="I369" s="812"/>
      <c r="J369" s="812"/>
      <c r="K369" s="814"/>
      <c r="L369" s="812"/>
      <c r="M369" s="812"/>
      <c r="N369" s="812"/>
      <c r="O369" s="812"/>
      <c r="P369" s="814"/>
      <c r="Q369" s="812"/>
      <c r="R369" s="812"/>
      <c r="S369" s="812"/>
      <c r="T369" s="812"/>
      <c r="U369" s="814"/>
      <c r="V369" s="812"/>
      <c r="W369" s="812"/>
      <c r="X369" s="812"/>
      <c r="Y369" s="812"/>
    </row>
    <row r="370" spans="1:25" ht="15.75" x14ac:dyDescent="0.25">
      <c r="A370" s="811" t="str">
        <f>IF('Data Validation'!BU361="", "", 'Data Validation'!BU361)</f>
        <v/>
      </c>
      <c r="B370" s="812"/>
      <c r="C370" s="812"/>
      <c r="D370" s="812"/>
      <c r="E370" s="816"/>
      <c r="F370" s="814"/>
      <c r="G370" s="812"/>
      <c r="H370" s="812"/>
      <c r="I370" s="812"/>
      <c r="J370" s="812"/>
      <c r="K370" s="814"/>
      <c r="L370" s="812"/>
      <c r="M370" s="812"/>
      <c r="N370" s="812"/>
      <c r="O370" s="812"/>
      <c r="P370" s="814"/>
      <c r="Q370" s="812"/>
      <c r="R370" s="812"/>
      <c r="S370" s="812"/>
      <c r="T370" s="812"/>
      <c r="U370" s="814"/>
      <c r="V370" s="812"/>
      <c r="W370" s="812"/>
      <c r="X370" s="812"/>
      <c r="Y370" s="812"/>
    </row>
    <row r="371" spans="1:25" ht="15.75" x14ac:dyDescent="0.25">
      <c r="A371" s="811" t="str">
        <f>IF('Data Validation'!BU362="", "", 'Data Validation'!BU362)</f>
        <v/>
      </c>
      <c r="B371" s="812"/>
      <c r="C371" s="812"/>
      <c r="D371" s="812"/>
      <c r="E371" s="816"/>
      <c r="F371" s="814"/>
      <c r="G371" s="812"/>
      <c r="H371" s="812"/>
      <c r="I371" s="812"/>
      <c r="J371" s="812"/>
      <c r="K371" s="814"/>
      <c r="L371" s="812"/>
      <c r="M371" s="812"/>
      <c r="N371" s="812"/>
      <c r="O371" s="812"/>
      <c r="P371" s="814"/>
      <c r="Q371" s="812"/>
      <c r="R371" s="812"/>
      <c r="S371" s="812"/>
      <c r="T371" s="812"/>
      <c r="U371" s="814"/>
      <c r="V371" s="812"/>
      <c r="W371" s="812"/>
      <c r="X371" s="812"/>
      <c r="Y371" s="812"/>
    </row>
    <row r="372" spans="1:25" ht="15.75" x14ac:dyDescent="0.25">
      <c r="A372" s="811" t="str">
        <f>IF('Data Validation'!BU363="", "", 'Data Validation'!BU363)</f>
        <v/>
      </c>
      <c r="B372" s="812"/>
      <c r="C372" s="812"/>
      <c r="D372" s="812"/>
      <c r="E372" s="816"/>
      <c r="F372" s="814"/>
      <c r="G372" s="812"/>
      <c r="H372" s="812"/>
      <c r="I372" s="812"/>
      <c r="J372" s="812"/>
      <c r="K372" s="814"/>
      <c r="L372" s="812"/>
      <c r="M372" s="812"/>
      <c r="N372" s="812"/>
      <c r="O372" s="812"/>
      <c r="P372" s="814"/>
      <c r="Q372" s="812"/>
      <c r="R372" s="812"/>
      <c r="S372" s="812"/>
      <c r="T372" s="812"/>
      <c r="U372" s="814"/>
      <c r="V372" s="812"/>
      <c r="W372" s="812"/>
      <c r="X372" s="812"/>
      <c r="Y372" s="812"/>
    </row>
    <row r="373" spans="1:25" ht="15.75" x14ac:dyDescent="0.25">
      <c r="A373" s="811" t="str">
        <f>IF('Data Validation'!BU364="", "", 'Data Validation'!BU364)</f>
        <v/>
      </c>
      <c r="B373" s="812"/>
      <c r="C373" s="812"/>
      <c r="D373" s="812"/>
      <c r="E373" s="816"/>
      <c r="F373" s="814"/>
      <c r="G373" s="812"/>
      <c r="H373" s="812"/>
      <c r="I373" s="812"/>
      <c r="J373" s="812"/>
      <c r="K373" s="814"/>
      <c r="L373" s="812"/>
      <c r="M373" s="812"/>
      <c r="N373" s="812"/>
      <c r="O373" s="812"/>
      <c r="P373" s="814"/>
      <c r="Q373" s="812"/>
      <c r="R373" s="812"/>
      <c r="S373" s="812"/>
      <c r="T373" s="812"/>
      <c r="U373" s="814"/>
      <c r="V373" s="812"/>
      <c r="W373" s="812"/>
      <c r="X373" s="812"/>
      <c r="Y373" s="812"/>
    </row>
    <row r="374" spans="1:25" ht="15.75" x14ac:dyDescent="0.25">
      <c r="A374" s="811" t="str">
        <f>IF('Data Validation'!BU365="", "", 'Data Validation'!BU365)</f>
        <v/>
      </c>
      <c r="B374" s="812"/>
      <c r="C374" s="812"/>
      <c r="D374" s="812"/>
      <c r="E374" s="816"/>
      <c r="F374" s="814"/>
      <c r="G374" s="812"/>
      <c r="H374" s="812"/>
      <c r="I374" s="812"/>
      <c r="J374" s="812"/>
      <c r="K374" s="814"/>
      <c r="L374" s="812"/>
      <c r="M374" s="812"/>
      <c r="N374" s="812"/>
      <c r="O374" s="812"/>
      <c r="P374" s="814"/>
      <c r="Q374" s="812"/>
      <c r="R374" s="812"/>
      <c r="S374" s="812"/>
      <c r="T374" s="812"/>
      <c r="U374" s="814"/>
      <c r="V374" s="812"/>
      <c r="W374" s="812"/>
      <c r="X374" s="812"/>
      <c r="Y374" s="812"/>
    </row>
    <row r="375" spans="1:25" ht="15.75" x14ac:dyDescent="0.25">
      <c r="A375" s="811" t="str">
        <f>IF('Data Validation'!BU366="", "", 'Data Validation'!BU366)</f>
        <v/>
      </c>
      <c r="B375" s="812"/>
      <c r="C375" s="812"/>
      <c r="D375" s="812"/>
      <c r="E375" s="816"/>
      <c r="F375" s="814"/>
      <c r="G375" s="812"/>
      <c r="H375" s="812"/>
      <c r="I375" s="812"/>
      <c r="J375" s="812"/>
      <c r="K375" s="814"/>
      <c r="L375" s="812"/>
      <c r="M375" s="812"/>
      <c r="N375" s="812"/>
      <c r="O375" s="812"/>
      <c r="P375" s="814"/>
      <c r="Q375" s="812"/>
      <c r="R375" s="812"/>
      <c r="S375" s="812"/>
      <c r="T375" s="812"/>
      <c r="U375" s="814"/>
      <c r="V375" s="812"/>
      <c r="W375" s="812"/>
      <c r="X375" s="812"/>
      <c r="Y375" s="812"/>
    </row>
    <row r="376" spans="1:25" ht="15.75" x14ac:dyDescent="0.25">
      <c r="A376" s="811" t="str">
        <f>IF('Data Validation'!BU367="", "", 'Data Validation'!BU367)</f>
        <v/>
      </c>
      <c r="B376" s="812"/>
      <c r="C376" s="812"/>
      <c r="D376" s="812"/>
      <c r="E376" s="816"/>
      <c r="F376" s="814"/>
      <c r="G376" s="812"/>
      <c r="H376" s="812"/>
      <c r="I376" s="812"/>
      <c r="J376" s="812"/>
      <c r="K376" s="814"/>
      <c r="L376" s="812"/>
      <c r="M376" s="812"/>
      <c r="N376" s="812"/>
      <c r="O376" s="812"/>
      <c r="P376" s="814"/>
      <c r="Q376" s="812"/>
      <c r="R376" s="812"/>
      <c r="S376" s="812"/>
      <c r="T376" s="812"/>
      <c r="U376" s="814"/>
      <c r="V376" s="812"/>
      <c r="W376" s="812"/>
      <c r="X376" s="812"/>
      <c r="Y376" s="812"/>
    </row>
    <row r="377" spans="1:25" ht="15.75" x14ac:dyDescent="0.25">
      <c r="A377" s="811" t="str">
        <f>IF('Data Validation'!BU368="", "", 'Data Validation'!BU368)</f>
        <v/>
      </c>
      <c r="B377" s="812"/>
      <c r="C377" s="812"/>
      <c r="D377" s="812"/>
      <c r="E377" s="816"/>
      <c r="F377" s="814"/>
      <c r="G377" s="812"/>
      <c r="H377" s="812"/>
      <c r="I377" s="812"/>
      <c r="J377" s="812"/>
      <c r="K377" s="814"/>
      <c r="L377" s="812"/>
      <c r="M377" s="812"/>
      <c r="N377" s="812"/>
      <c r="O377" s="812"/>
      <c r="P377" s="814"/>
      <c r="Q377" s="812"/>
      <c r="R377" s="812"/>
      <c r="S377" s="812"/>
      <c r="T377" s="812"/>
      <c r="U377" s="814"/>
      <c r="V377" s="812"/>
      <c r="W377" s="812"/>
      <c r="X377" s="812"/>
      <c r="Y377" s="812"/>
    </row>
    <row r="378" spans="1:25" ht="15.75" x14ac:dyDescent="0.25">
      <c r="A378" s="811" t="str">
        <f>IF('Data Validation'!BU369="", "", 'Data Validation'!BU369)</f>
        <v/>
      </c>
      <c r="B378" s="812"/>
      <c r="C378" s="812"/>
      <c r="D378" s="812"/>
      <c r="E378" s="816"/>
      <c r="F378" s="814"/>
      <c r="G378" s="812"/>
      <c r="H378" s="812"/>
      <c r="I378" s="812"/>
      <c r="J378" s="812"/>
      <c r="K378" s="814"/>
      <c r="L378" s="812"/>
      <c r="M378" s="812"/>
      <c r="N378" s="812"/>
      <c r="O378" s="812"/>
      <c r="P378" s="814"/>
      <c r="Q378" s="812"/>
      <c r="R378" s="812"/>
      <c r="S378" s="812"/>
      <c r="T378" s="812"/>
      <c r="U378" s="814"/>
      <c r="V378" s="812"/>
      <c r="W378" s="812"/>
      <c r="X378" s="812"/>
      <c r="Y378" s="812"/>
    </row>
    <row r="379" spans="1:25" ht="15.75" x14ac:dyDescent="0.25">
      <c r="A379" s="811" t="str">
        <f>IF('Data Validation'!BU370="", "", 'Data Validation'!BU370)</f>
        <v/>
      </c>
      <c r="B379" s="812"/>
      <c r="C379" s="812"/>
      <c r="D379" s="812"/>
      <c r="E379" s="816"/>
      <c r="F379" s="814"/>
      <c r="G379" s="812"/>
      <c r="H379" s="812"/>
      <c r="I379" s="812"/>
      <c r="J379" s="812"/>
      <c r="K379" s="814"/>
      <c r="L379" s="812"/>
      <c r="M379" s="812"/>
      <c r="N379" s="812"/>
      <c r="O379" s="812"/>
      <c r="P379" s="814"/>
      <c r="Q379" s="812"/>
      <c r="R379" s="812"/>
      <c r="S379" s="812"/>
      <c r="T379" s="812"/>
      <c r="U379" s="814"/>
      <c r="V379" s="812"/>
      <c r="W379" s="812"/>
      <c r="X379" s="812"/>
      <c r="Y379" s="812"/>
    </row>
    <row r="380" spans="1:25" ht="15.75" x14ac:dyDescent="0.25">
      <c r="A380" s="811" t="str">
        <f>IF('Data Validation'!BU371="", "", 'Data Validation'!BU371)</f>
        <v/>
      </c>
      <c r="B380" s="812"/>
      <c r="C380" s="812"/>
      <c r="D380" s="812"/>
      <c r="E380" s="816"/>
      <c r="F380" s="814"/>
      <c r="G380" s="812"/>
      <c r="H380" s="812"/>
      <c r="I380" s="812"/>
      <c r="J380" s="812"/>
      <c r="K380" s="814"/>
      <c r="L380" s="812"/>
      <c r="M380" s="812"/>
      <c r="N380" s="812"/>
      <c r="O380" s="812"/>
      <c r="P380" s="814"/>
      <c r="Q380" s="812"/>
      <c r="R380" s="812"/>
      <c r="S380" s="812"/>
      <c r="T380" s="812"/>
      <c r="U380" s="814"/>
      <c r="V380" s="812"/>
      <c r="W380" s="812"/>
      <c r="X380" s="812"/>
      <c r="Y380" s="812"/>
    </row>
    <row r="381" spans="1:25" ht="15.75" x14ac:dyDescent="0.25">
      <c r="A381" s="811" t="str">
        <f>IF('Data Validation'!BU372="", "", 'Data Validation'!BU372)</f>
        <v/>
      </c>
      <c r="B381" s="812"/>
      <c r="C381" s="812"/>
      <c r="D381" s="812"/>
      <c r="E381" s="816"/>
      <c r="F381" s="814"/>
      <c r="G381" s="812"/>
      <c r="H381" s="812"/>
      <c r="I381" s="812"/>
      <c r="J381" s="812"/>
      <c r="K381" s="814"/>
      <c r="L381" s="812"/>
      <c r="M381" s="812"/>
      <c r="N381" s="812"/>
      <c r="O381" s="812"/>
      <c r="P381" s="814"/>
      <c r="Q381" s="812"/>
      <c r="R381" s="812"/>
      <c r="S381" s="812"/>
      <c r="T381" s="812"/>
      <c r="U381" s="814"/>
      <c r="V381" s="812"/>
      <c r="W381" s="812"/>
      <c r="X381" s="812"/>
      <c r="Y381" s="812"/>
    </row>
    <row r="382" spans="1:25" ht="15.75" x14ac:dyDescent="0.25">
      <c r="A382" s="811" t="str">
        <f>IF('Data Validation'!BU373="", "", 'Data Validation'!BU373)</f>
        <v/>
      </c>
      <c r="B382" s="812"/>
      <c r="C382" s="812"/>
      <c r="D382" s="812"/>
      <c r="E382" s="816"/>
      <c r="F382" s="814"/>
      <c r="G382" s="812"/>
      <c r="H382" s="812"/>
      <c r="I382" s="812"/>
      <c r="J382" s="812"/>
      <c r="K382" s="814"/>
      <c r="L382" s="812"/>
      <c r="M382" s="812"/>
      <c r="N382" s="812"/>
      <c r="O382" s="812"/>
      <c r="P382" s="814"/>
      <c r="Q382" s="812"/>
      <c r="R382" s="812"/>
      <c r="S382" s="812"/>
      <c r="T382" s="812"/>
      <c r="U382" s="814"/>
      <c r="V382" s="812"/>
      <c r="W382" s="812"/>
      <c r="X382" s="812"/>
      <c r="Y382" s="812"/>
    </row>
    <row r="383" spans="1:25" ht="15.75" x14ac:dyDescent="0.25">
      <c r="A383" s="811" t="str">
        <f>IF('Data Validation'!BU374="", "", 'Data Validation'!BU374)</f>
        <v/>
      </c>
      <c r="B383" s="812"/>
      <c r="C383" s="812"/>
      <c r="D383" s="812"/>
      <c r="E383" s="816"/>
      <c r="F383" s="814"/>
      <c r="G383" s="812"/>
      <c r="H383" s="812"/>
      <c r="I383" s="812"/>
      <c r="J383" s="812"/>
      <c r="K383" s="814"/>
      <c r="L383" s="812"/>
      <c r="M383" s="812"/>
      <c r="N383" s="812"/>
      <c r="O383" s="812"/>
      <c r="P383" s="814"/>
      <c r="Q383" s="812"/>
      <c r="R383" s="812"/>
      <c r="S383" s="812"/>
      <c r="T383" s="812"/>
      <c r="U383" s="814"/>
      <c r="V383" s="812"/>
      <c r="W383" s="812"/>
      <c r="X383" s="812"/>
      <c r="Y383" s="812"/>
    </row>
    <row r="384" spans="1:25" ht="15.75" x14ac:dyDescent="0.25">
      <c r="A384" s="811" t="str">
        <f>IF('Data Validation'!BU375="", "", 'Data Validation'!BU375)</f>
        <v/>
      </c>
      <c r="B384" s="812"/>
      <c r="C384" s="812"/>
      <c r="D384" s="812"/>
      <c r="E384" s="816"/>
      <c r="F384" s="814"/>
      <c r="G384" s="812"/>
      <c r="H384" s="812"/>
      <c r="I384" s="812"/>
      <c r="J384" s="812"/>
      <c r="K384" s="814"/>
      <c r="L384" s="812"/>
      <c r="M384" s="812"/>
      <c r="N384" s="812"/>
      <c r="O384" s="812"/>
      <c r="P384" s="814"/>
      <c r="Q384" s="812"/>
      <c r="R384" s="812"/>
      <c r="S384" s="812"/>
      <c r="T384" s="812"/>
      <c r="U384" s="814"/>
      <c r="V384" s="812"/>
      <c r="W384" s="812"/>
      <c r="X384" s="812"/>
      <c r="Y384" s="812"/>
    </row>
    <row r="385" spans="1:25" ht="15.75" x14ac:dyDescent="0.25">
      <c r="A385" s="811" t="str">
        <f>IF('Data Validation'!BU376="", "", 'Data Validation'!BU376)</f>
        <v/>
      </c>
      <c r="B385" s="812"/>
      <c r="C385" s="812"/>
      <c r="D385" s="812"/>
      <c r="E385" s="816"/>
      <c r="F385" s="814"/>
      <c r="G385" s="812"/>
      <c r="H385" s="812"/>
      <c r="I385" s="812"/>
      <c r="J385" s="812"/>
      <c r="K385" s="814"/>
      <c r="L385" s="812"/>
      <c r="M385" s="812"/>
      <c r="N385" s="812"/>
      <c r="O385" s="812"/>
      <c r="P385" s="814"/>
      <c r="Q385" s="812"/>
      <c r="R385" s="812"/>
      <c r="S385" s="812"/>
      <c r="T385" s="812"/>
      <c r="U385" s="814"/>
      <c r="V385" s="812"/>
      <c r="W385" s="812"/>
      <c r="X385" s="812"/>
      <c r="Y385" s="812"/>
    </row>
    <row r="386" spans="1:25" ht="15.75" x14ac:dyDescent="0.25">
      <c r="A386" s="811" t="str">
        <f>IF('Data Validation'!BU377="", "", 'Data Validation'!BU377)</f>
        <v/>
      </c>
      <c r="B386" s="812"/>
      <c r="C386" s="812"/>
      <c r="D386" s="812"/>
      <c r="E386" s="816"/>
      <c r="F386" s="814"/>
      <c r="G386" s="812"/>
      <c r="H386" s="812"/>
      <c r="I386" s="812"/>
      <c r="J386" s="812"/>
      <c r="K386" s="814"/>
      <c r="L386" s="812"/>
      <c r="M386" s="812"/>
      <c r="N386" s="812"/>
      <c r="O386" s="812"/>
      <c r="P386" s="814"/>
      <c r="Q386" s="812"/>
      <c r="R386" s="812"/>
      <c r="S386" s="812"/>
      <c r="T386" s="812"/>
      <c r="U386" s="814"/>
      <c r="V386" s="812"/>
      <c r="W386" s="812"/>
      <c r="X386" s="812"/>
      <c r="Y386" s="812"/>
    </row>
    <row r="387" spans="1:25" ht="15.75" x14ac:dyDescent="0.25">
      <c r="A387" s="811" t="str">
        <f>IF('Data Validation'!BU378="", "", 'Data Validation'!BU378)</f>
        <v/>
      </c>
      <c r="B387" s="812"/>
      <c r="C387" s="812"/>
      <c r="D387" s="812"/>
      <c r="E387" s="816"/>
      <c r="F387" s="814"/>
      <c r="G387" s="812"/>
      <c r="H387" s="812"/>
      <c r="I387" s="812"/>
      <c r="J387" s="812"/>
      <c r="K387" s="814"/>
      <c r="L387" s="812"/>
      <c r="M387" s="812"/>
      <c r="N387" s="812"/>
      <c r="O387" s="812"/>
      <c r="P387" s="814"/>
      <c r="Q387" s="812"/>
      <c r="R387" s="812"/>
      <c r="S387" s="812"/>
      <c r="T387" s="812"/>
      <c r="U387" s="814"/>
      <c r="V387" s="812"/>
      <c r="W387" s="812"/>
      <c r="X387" s="812"/>
      <c r="Y387" s="812"/>
    </row>
    <row r="388" spans="1:25" ht="15.75" x14ac:dyDescent="0.25">
      <c r="A388" s="811" t="str">
        <f>IF('Data Validation'!BU379="", "", 'Data Validation'!BU379)</f>
        <v/>
      </c>
      <c r="B388" s="812"/>
      <c r="C388" s="812"/>
      <c r="D388" s="812"/>
      <c r="E388" s="816"/>
      <c r="F388" s="814"/>
      <c r="G388" s="812"/>
      <c r="H388" s="812"/>
      <c r="I388" s="812"/>
      <c r="J388" s="812"/>
      <c r="K388" s="814"/>
      <c r="L388" s="812"/>
      <c r="M388" s="812"/>
      <c r="N388" s="812"/>
      <c r="O388" s="812"/>
      <c r="P388" s="814"/>
      <c r="Q388" s="812"/>
      <c r="R388" s="812"/>
      <c r="S388" s="812"/>
      <c r="T388" s="812"/>
      <c r="U388" s="814"/>
      <c r="V388" s="812"/>
      <c r="W388" s="812"/>
      <c r="X388" s="812"/>
      <c r="Y388" s="812"/>
    </row>
    <row r="389" spans="1:25" ht="15.75" x14ac:dyDescent="0.25">
      <c r="A389" s="811" t="str">
        <f>IF('Data Validation'!BU380="", "", 'Data Validation'!BU380)</f>
        <v/>
      </c>
      <c r="B389" s="812"/>
      <c r="C389" s="812"/>
      <c r="D389" s="812"/>
      <c r="E389" s="816"/>
      <c r="F389" s="814"/>
      <c r="G389" s="812"/>
      <c r="H389" s="812"/>
      <c r="I389" s="812"/>
      <c r="J389" s="812"/>
      <c r="K389" s="814"/>
      <c r="L389" s="812"/>
      <c r="M389" s="812"/>
      <c r="N389" s="812"/>
      <c r="O389" s="812"/>
      <c r="P389" s="814"/>
      <c r="Q389" s="812"/>
      <c r="R389" s="812"/>
      <c r="S389" s="812"/>
      <c r="T389" s="812"/>
      <c r="U389" s="814"/>
      <c r="V389" s="812"/>
      <c r="W389" s="812"/>
      <c r="X389" s="812"/>
      <c r="Y389" s="812"/>
    </row>
    <row r="390" spans="1:25" ht="15.75" x14ac:dyDescent="0.25">
      <c r="A390" s="811" t="str">
        <f>IF('Data Validation'!BU381="", "", 'Data Validation'!BU381)</f>
        <v/>
      </c>
      <c r="B390" s="812"/>
      <c r="C390" s="812"/>
      <c r="D390" s="812"/>
      <c r="E390" s="816"/>
      <c r="F390" s="814"/>
      <c r="G390" s="812"/>
      <c r="H390" s="812"/>
      <c r="I390" s="812"/>
      <c r="J390" s="812"/>
      <c r="K390" s="814"/>
      <c r="L390" s="812"/>
      <c r="M390" s="812"/>
      <c r="N390" s="812"/>
      <c r="O390" s="812"/>
      <c r="P390" s="814"/>
      <c r="Q390" s="812"/>
      <c r="R390" s="812"/>
      <c r="S390" s="812"/>
      <c r="T390" s="812"/>
      <c r="U390" s="814"/>
      <c r="V390" s="812"/>
      <c r="W390" s="812"/>
      <c r="X390" s="812"/>
      <c r="Y390" s="812"/>
    </row>
    <row r="391" spans="1:25" ht="15.75" x14ac:dyDescent="0.25">
      <c r="A391" s="811" t="str">
        <f>IF('Data Validation'!BU382="", "", 'Data Validation'!BU382)</f>
        <v/>
      </c>
      <c r="B391" s="812"/>
      <c r="C391" s="812"/>
      <c r="D391" s="812"/>
      <c r="E391" s="816"/>
      <c r="F391" s="814"/>
      <c r="G391" s="812"/>
      <c r="H391" s="812"/>
      <c r="I391" s="812"/>
      <c r="J391" s="812"/>
      <c r="K391" s="814"/>
      <c r="L391" s="812"/>
      <c r="M391" s="812"/>
      <c r="N391" s="812"/>
      <c r="O391" s="812"/>
      <c r="P391" s="814"/>
      <c r="Q391" s="812"/>
      <c r="R391" s="812"/>
      <c r="S391" s="812"/>
      <c r="T391" s="812"/>
      <c r="U391" s="814"/>
      <c r="V391" s="812"/>
      <c r="W391" s="812"/>
      <c r="X391" s="812"/>
      <c r="Y391" s="812"/>
    </row>
    <row r="392" spans="1:25" ht="15.75" x14ac:dyDescent="0.25">
      <c r="A392" s="811" t="str">
        <f>IF('Data Validation'!BU383="", "", 'Data Validation'!BU383)</f>
        <v/>
      </c>
      <c r="B392" s="812"/>
      <c r="C392" s="812"/>
      <c r="D392" s="812"/>
      <c r="E392" s="816"/>
      <c r="F392" s="814"/>
      <c r="G392" s="812"/>
      <c r="H392" s="812"/>
      <c r="I392" s="812"/>
      <c r="J392" s="812"/>
      <c r="K392" s="814"/>
      <c r="L392" s="812"/>
      <c r="M392" s="812"/>
      <c r="N392" s="812"/>
      <c r="O392" s="812"/>
      <c r="P392" s="814"/>
      <c r="Q392" s="812"/>
      <c r="R392" s="812"/>
      <c r="S392" s="812"/>
      <c r="T392" s="812"/>
      <c r="U392" s="814"/>
      <c r="V392" s="812"/>
      <c r="W392" s="812"/>
      <c r="X392" s="812"/>
      <c r="Y392" s="812"/>
    </row>
    <row r="393" spans="1:25" ht="15.75" x14ac:dyDescent="0.25">
      <c r="A393" s="811" t="str">
        <f>IF('Data Validation'!BU384="", "", 'Data Validation'!BU384)</f>
        <v/>
      </c>
      <c r="B393" s="812"/>
      <c r="C393" s="812"/>
      <c r="D393" s="812"/>
      <c r="E393" s="816"/>
      <c r="F393" s="814"/>
      <c r="G393" s="812"/>
      <c r="H393" s="812"/>
      <c r="I393" s="812"/>
      <c r="J393" s="812"/>
      <c r="K393" s="814"/>
      <c r="L393" s="812"/>
      <c r="M393" s="812"/>
      <c r="N393" s="812"/>
      <c r="O393" s="812"/>
      <c r="P393" s="814"/>
      <c r="Q393" s="812"/>
      <c r="R393" s="812"/>
      <c r="S393" s="812"/>
      <c r="T393" s="812"/>
      <c r="U393" s="814"/>
      <c r="V393" s="812"/>
      <c r="W393" s="812"/>
      <c r="X393" s="812"/>
      <c r="Y393" s="812"/>
    </row>
    <row r="394" spans="1:25" ht="15.75" x14ac:dyDescent="0.25">
      <c r="A394" s="811" t="str">
        <f>IF('Data Validation'!BU385="", "", 'Data Validation'!BU385)</f>
        <v/>
      </c>
      <c r="B394" s="812"/>
      <c r="C394" s="812"/>
      <c r="D394" s="812"/>
      <c r="E394" s="816"/>
      <c r="F394" s="814"/>
      <c r="G394" s="812"/>
      <c r="H394" s="812"/>
      <c r="I394" s="812"/>
      <c r="J394" s="812"/>
      <c r="K394" s="814"/>
      <c r="L394" s="812"/>
      <c r="M394" s="812"/>
      <c r="N394" s="812"/>
      <c r="O394" s="812"/>
      <c r="P394" s="814"/>
      <c r="Q394" s="812"/>
      <c r="R394" s="812"/>
      <c r="S394" s="812"/>
      <c r="T394" s="812"/>
      <c r="U394" s="814"/>
      <c r="V394" s="812"/>
      <c r="W394" s="812"/>
      <c r="X394" s="812"/>
      <c r="Y394" s="812"/>
    </row>
    <row r="395" spans="1:25" ht="15.75" x14ac:dyDescent="0.25">
      <c r="A395" s="811" t="str">
        <f>IF('Data Validation'!BU386="", "", 'Data Validation'!BU386)</f>
        <v/>
      </c>
      <c r="B395" s="812"/>
      <c r="C395" s="812"/>
      <c r="D395" s="812"/>
      <c r="E395" s="816"/>
      <c r="F395" s="814"/>
      <c r="G395" s="812"/>
      <c r="H395" s="812"/>
      <c r="I395" s="812"/>
      <c r="J395" s="812"/>
      <c r="K395" s="814"/>
      <c r="L395" s="812"/>
      <c r="M395" s="812"/>
      <c r="N395" s="812"/>
      <c r="O395" s="812"/>
      <c r="P395" s="814"/>
      <c r="Q395" s="812"/>
      <c r="R395" s="812"/>
      <c r="S395" s="812"/>
      <c r="T395" s="812"/>
      <c r="U395" s="814"/>
      <c r="V395" s="812"/>
      <c r="W395" s="812"/>
      <c r="X395" s="812"/>
      <c r="Y395" s="812"/>
    </row>
    <row r="396" spans="1:25" ht="15.75" x14ac:dyDescent="0.25">
      <c r="A396" s="811" t="str">
        <f>IF('Data Validation'!BU387="", "", 'Data Validation'!BU387)</f>
        <v/>
      </c>
      <c r="B396" s="812"/>
      <c r="C396" s="812"/>
      <c r="D396" s="812"/>
      <c r="E396" s="816"/>
      <c r="F396" s="814"/>
      <c r="G396" s="812"/>
      <c r="H396" s="812"/>
      <c r="I396" s="812"/>
      <c r="J396" s="812"/>
      <c r="K396" s="814"/>
      <c r="L396" s="812"/>
      <c r="M396" s="812"/>
      <c r="N396" s="812"/>
      <c r="O396" s="812"/>
      <c r="P396" s="814"/>
      <c r="Q396" s="812"/>
      <c r="R396" s="812"/>
      <c r="S396" s="812"/>
      <c r="T396" s="812"/>
      <c r="U396" s="814"/>
      <c r="V396" s="812"/>
      <c r="W396" s="812"/>
      <c r="X396" s="812"/>
      <c r="Y396" s="812"/>
    </row>
    <row r="397" spans="1:25" ht="15.75" x14ac:dyDescent="0.25">
      <c r="A397" s="811" t="str">
        <f>IF('Data Validation'!BU388="", "", 'Data Validation'!BU388)</f>
        <v/>
      </c>
      <c r="B397" s="812"/>
      <c r="C397" s="812"/>
      <c r="D397" s="812"/>
      <c r="E397" s="816"/>
      <c r="F397" s="814"/>
      <c r="G397" s="812"/>
      <c r="H397" s="812"/>
      <c r="I397" s="812"/>
      <c r="J397" s="812"/>
      <c r="K397" s="814"/>
      <c r="L397" s="812"/>
      <c r="M397" s="812"/>
      <c r="N397" s="812"/>
      <c r="O397" s="812"/>
      <c r="P397" s="814"/>
      <c r="Q397" s="812"/>
      <c r="R397" s="812"/>
      <c r="S397" s="812"/>
      <c r="T397" s="812"/>
      <c r="U397" s="814"/>
      <c r="V397" s="812"/>
      <c r="W397" s="812"/>
      <c r="X397" s="812"/>
      <c r="Y397" s="812"/>
    </row>
    <row r="398" spans="1:25" ht="15.75" x14ac:dyDescent="0.25">
      <c r="A398" s="811" t="str">
        <f>IF('Data Validation'!BU389="", "", 'Data Validation'!BU389)</f>
        <v/>
      </c>
      <c r="B398" s="812"/>
      <c r="C398" s="812"/>
      <c r="D398" s="812"/>
      <c r="E398" s="816"/>
      <c r="F398" s="814"/>
      <c r="G398" s="812"/>
      <c r="H398" s="812"/>
      <c r="I398" s="812"/>
      <c r="J398" s="812"/>
      <c r="K398" s="814"/>
      <c r="L398" s="812"/>
      <c r="M398" s="812"/>
      <c r="N398" s="812"/>
      <c r="O398" s="812"/>
      <c r="P398" s="814"/>
      <c r="Q398" s="812"/>
      <c r="R398" s="812"/>
      <c r="S398" s="812"/>
      <c r="T398" s="812"/>
      <c r="U398" s="814"/>
      <c r="V398" s="812"/>
      <c r="W398" s="812"/>
      <c r="X398" s="812"/>
      <c r="Y398" s="812"/>
    </row>
    <row r="399" spans="1:25" ht="15.75" x14ac:dyDescent="0.25">
      <c r="A399" s="811" t="str">
        <f>IF('Data Validation'!BU390="", "", 'Data Validation'!BU390)</f>
        <v/>
      </c>
      <c r="B399" s="812"/>
      <c r="C399" s="812"/>
      <c r="D399" s="812"/>
      <c r="E399" s="816"/>
      <c r="F399" s="814"/>
      <c r="G399" s="812"/>
      <c r="H399" s="812"/>
      <c r="I399" s="812"/>
      <c r="J399" s="812"/>
      <c r="K399" s="814"/>
      <c r="L399" s="812"/>
      <c r="M399" s="812"/>
      <c r="N399" s="812"/>
      <c r="O399" s="812"/>
      <c r="P399" s="814"/>
      <c r="Q399" s="812"/>
      <c r="R399" s="812"/>
      <c r="S399" s="812"/>
      <c r="T399" s="812"/>
      <c r="U399" s="814"/>
      <c r="V399" s="812"/>
      <c r="W399" s="812"/>
      <c r="X399" s="812"/>
      <c r="Y399" s="812"/>
    </row>
    <row r="400" spans="1:25" ht="15.75" x14ac:dyDescent="0.25">
      <c r="A400" s="811" t="str">
        <f>IF('Data Validation'!BU391="", "", 'Data Validation'!BU391)</f>
        <v/>
      </c>
      <c r="B400" s="812"/>
      <c r="C400" s="812"/>
      <c r="D400" s="812"/>
      <c r="E400" s="816"/>
      <c r="F400" s="814"/>
      <c r="G400" s="812"/>
      <c r="H400" s="812"/>
      <c r="I400" s="812"/>
      <c r="J400" s="812"/>
      <c r="K400" s="814"/>
      <c r="L400" s="812"/>
      <c r="M400" s="812"/>
      <c r="N400" s="812"/>
      <c r="O400" s="812"/>
      <c r="P400" s="814"/>
      <c r="Q400" s="812"/>
      <c r="R400" s="812"/>
      <c r="S400" s="812"/>
      <c r="T400" s="812"/>
      <c r="U400" s="814"/>
      <c r="V400" s="812"/>
      <c r="W400" s="812"/>
      <c r="X400" s="812"/>
      <c r="Y400" s="812"/>
    </row>
    <row r="401" spans="1:25" ht="15.75" x14ac:dyDescent="0.25">
      <c r="A401" s="811" t="str">
        <f>IF('Data Validation'!BU392="", "", 'Data Validation'!BU392)</f>
        <v/>
      </c>
      <c r="B401" s="812"/>
      <c r="C401" s="812"/>
      <c r="D401" s="812"/>
      <c r="E401" s="816"/>
      <c r="F401" s="814"/>
      <c r="G401" s="812"/>
      <c r="H401" s="812"/>
      <c r="I401" s="812"/>
      <c r="J401" s="812"/>
      <c r="K401" s="814"/>
      <c r="L401" s="812"/>
      <c r="M401" s="812"/>
      <c r="N401" s="812"/>
      <c r="O401" s="812"/>
      <c r="P401" s="814"/>
      <c r="Q401" s="812"/>
      <c r="R401" s="812"/>
      <c r="S401" s="812"/>
      <c r="T401" s="812"/>
      <c r="U401" s="814"/>
      <c r="V401" s="812"/>
      <c r="W401" s="812"/>
      <c r="X401" s="812"/>
      <c r="Y401" s="812"/>
    </row>
    <row r="402" spans="1:25" ht="15.75" x14ac:dyDescent="0.25">
      <c r="A402" s="811" t="str">
        <f>IF('Data Validation'!BU393="", "", 'Data Validation'!BU393)</f>
        <v/>
      </c>
      <c r="B402" s="812"/>
      <c r="C402" s="812"/>
      <c r="D402" s="812"/>
      <c r="E402" s="816"/>
      <c r="F402" s="814"/>
      <c r="G402" s="812"/>
      <c r="H402" s="812"/>
      <c r="I402" s="812"/>
      <c r="J402" s="812"/>
      <c r="K402" s="814"/>
      <c r="L402" s="812"/>
      <c r="M402" s="812"/>
      <c r="N402" s="812"/>
      <c r="O402" s="812"/>
      <c r="P402" s="814"/>
      <c r="Q402" s="812"/>
      <c r="R402" s="812"/>
      <c r="S402" s="812"/>
      <c r="T402" s="812"/>
      <c r="U402" s="814"/>
      <c r="V402" s="812"/>
      <c r="W402" s="812"/>
      <c r="X402" s="812"/>
      <c r="Y402" s="812"/>
    </row>
    <row r="403" spans="1:25" ht="15.75" x14ac:dyDescent="0.25">
      <c r="A403" s="811" t="str">
        <f>IF('Data Validation'!BU394="", "", 'Data Validation'!BU394)</f>
        <v/>
      </c>
      <c r="B403" s="812"/>
      <c r="C403" s="812"/>
      <c r="D403" s="812"/>
      <c r="E403" s="816"/>
      <c r="F403" s="814"/>
      <c r="G403" s="812"/>
      <c r="H403" s="812"/>
      <c r="I403" s="812"/>
      <c r="J403" s="812"/>
      <c r="K403" s="814"/>
      <c r="L403" s="812"/>
      <c r="M403" s="812"/>
      <c r="N403" s="812"/>
      <c r="O403" s="812"/>
      <c r="P403" s="814"/>
      <c r="Q403" s="812"/>
      <c r="R403" s="812"/>
      <c r="S403" s="812"/>
      <c r="T403" s="812"/>
      <c r="U403" s="814"/>
      <c r="V403" s="812"/>
      <c r="W403" s="812"/>
      <c r="X403" s="812"/>
      <c r="Y403" s="812"/>
    </row>
    <row r="404" spans="1:25" ht="15.75" x14ac:dyDescent="0.25">
      <c r="A404" s="811" t="str">
        <f>IF('Data Validation'!BU395="", "", 'Data Validation'!BU395)</f>
        <v/>
      </c>
      <c r="B404" s="812"/>
      <c r="C404" s="812"/>
      <c r="D404" s="812"/>
      <c r="E404" s="816"/>
      <c r="F404" s="814"/>
      <c r="G404" s="812"/>
      <c r="H404" s="812"/>
      <c r="I404" s="812"/>
      <c r="J404" s="812"/>
      <c r="K404" s="814"/>
      <c r="L404" s="812"/>
      <c r="M404" s="812"/>
      <c r="N404" s="812"/>
      <c r="O404" s="812"/>
      <c r="P404" s="814"/>
      <c r="Q404" s="812"/>
      <c r="R404" s="812"/>
      <c r="S404" s="812"/>
      <c r="T404" s="812"/>
      <c r="U404" s="814"/>
      <c r="V404" s="812"/>
      <c r="W404" s="812"/>
      <c r="X404" s="812"/>
      <c r="Y404" s="812"/>
    </row>
    <row r="405" spans="1:25" ht="15.75" x14ac:dyDescent="0.25">
      <c r="A405" s="811" t="str">
        <f>IF('Data Validation'!BU396="", "", 'Data Validation'!BU396)</f>
        <v/>
      </c>
      <c r="B405" s="812"/>
      <c r="C405" s="812"/>
      <c r="D405" s="812"/>
      <c r="E405" s="816"/>
      <c r="F405" s="814"/>
      <c r="G405" s="812"/>
      <c r="H405" s="812"/>
      <c r="I405" s="812"/>
      <c r="J405" s="812"/>
      <c r="K405" s="814"/>
      <c r="L405" s="812"/>
      <c r="M405" s="812"/>
      <c r="N405" s="812"/>
      <c r="O405" s="812"/>
      <c r="P405" s="814"/>
      <c r="Q405" s="812"/>
      <c r="R405" s="812"/>
      <c r="S405" s="812"/>
      <c r="T405" s="812"/>
      <c r="U405" s="814"/>
      <c r="V405" s="812"/>
      <c r="W405" s="812"/>
      <c r="X405" s="812"/>
      <c r="Y405" s="812"/>
    </row>
    <row r="406" spans="1:25" ht="15.75" x14ac:dyDescent="0.25">
      <c r="A406" s="811" t="str">
        <f>IF('Data Validation'!BU397="", "", 'Data Validation'!BU397)</f>
        <v/>
      </c>
      <c r="B406" s="812"/>
      <c r="C406" s="812"/>
      <c r="D406" s="812"/>
      <c r="E406" s="816"/>
      <c r="F406" s="814"/>
      <c r="G406" s="812"/>
      <c r="H406" s="812"/>
      <c r="I406" s="812"/>
      <c r="J406" s="812"/>
      <c r="K406" s="814"/>
      <c r="L406" s="812"/>
      <c r="M406" s="812"/>
      <c r="N406" s="812"/>
      <c r="O406" s="812"/>
      <c r="P406" s="814"/>
      <c r="Q406" s="812"/>
      <c r="R406" s="812"/>
      <c r="S406" s="812"/>
      <c r="T406" s="812"/>
      <c r="U406" s="814"/>
      <c r="V406" s="812"/>
      <c r="W406" s="812"/>
      <c r="X406" s="812"/>
      <c r="Y406" s="812"/>
    </row>
    <row r="407" spans="1:25" ht="15.75" x14ac:dyDescent="0.25">
      <c r="A407" s="811" t="str">
        <f>IF('Data Validation'!BU398="", "", 'Data Validation'!BU398)</f>
        <v/>
      </c>
      <c r="B407" s="812"/>
      <c r="C407" s="812"/>
      <c r="D407" s="812"/>
      <c r="E407" s="816"/>
      <c r="F407" s="814"/>
      <c r="G407" s="812"/>
      <c r="H407" s="812"/>
      <c r="I407" s="812"/>
      <c r="J407" s="812"/>
      <c r="K407" s="814"/>
      <c r="L407" s="812"/>
      <c r="M407" s="812"/>
      <c r="N407" s="812"/>
      <c r="O407" s="812"/>
      <c r="P407" s="814"/>
      <c r="Q407" s="812"/>
      <c r="R407" s="812"/>
      <c r="S407" s="812"/>
      <c r="T407" s="812"/>
      <c r="U407" s="814"/>
      <c r="V407" s="812"/>
      <c r="W407" s="812"/>
      <c r="X407" s="812"/>
      <c r="Y407" s="812"/>
    </row>
    <row r="408" spans="1:25" ht="15.75" x14ac:dyDescent="0.25">
      <c r="A408" s="811" t="str">
        <f>IF('Data Validation'!BU399="", "", 'Data Validation'!BU399)</f>
        <v/>
      </c>
      <c r="B408" s="812"/>
      <c r="C408" s="812"/>
      <c r="D408" s="812"/>
      <c r="E408" s="816"/>
      <c r="F408" s="814"/>
      <c r="G408" s="812"/>
      <c r="H408" s="812"/>
      <c r="I408" s="812"/>
      <c r="J408" s="812"/>
      <c r="K408" s="814"/>
      <c r="L408" s="812"/>
      <c r="M408" s="812"/>
      <c r="N408" s="812"/>
      <c r="O408" s="812"/>
      <c r="P408" s="814"/>
      <c r="Q408" s="812"/>
      <c r="R408" s="812"/>
      <c r="S408" s="812"/>
      <c r="T408" s="812"/>
      <c r="U408" s="814"/>
      <c r="V408" s="812"/>
      <c r="W408" s="812"/>
      <c r="X408" s="812"/>
      <c r="Y408" s="812"/>
    </row>
    <row r="409" spans="1:25" ht="15.75" x14ac:dyDescent="0.25">
      <c r="A409" s="811" t="str">
        <f>IF('Data Validation'!BU400="", "", 'Data Validation'!BU400)</f>
        <v/>
      </c>
      <c r="B409" s="812"/>
      <c r="C409" s="812"/>
      <c r="D409" s="812"/>
      <c r="E409" s="816"/>
      <c r="F409" s="814"/>
      <c r="G409" s="812"/>
      <c r="H409" s="812"/>
      <c r="I409" s="812"/>
      <c r="J409" s="812"/>
      <c r="K409" s="814"/>
      <c r="L409" s="812"/>
      <c r="M409" s="812"/>
      <c r="N409" s="812"/>
      <c r="O409" s="812"/>
      <c r="P409" s="814"/>
      <c r="Q409" s="812"/>
      <c r="R409" s="812"/>
      <c r="S409" s="812"/>
      <c r="T409" s="812"/>
      <c r="U409" s="814"/>
      <c r="V409" s="812"/>
      <c r="W409" s="812"/>
      <c r="X409" s="812"/>
      <c r="Y409" s="812"/>
    </row>
    <row r="410" spans="1:25" ht="15.75" x14ac:dyDescent="0.25">
      <c r="A410" s="811" t="str">
        <f>IF('Data Validation'!BU401="", "", 'Data Validation'!BU401)</f>
        <v/>
      </c>
      <c r="B410" s="812"/>
      <c r="C410" s="812"/>
      <c r="D410" s="812"/>
      <c r="E410" s="816"/>
      <c r="F410" s="814"/>
      <c r="G410" s="812"/>
      <c r="H410" s="812"/>
      <c r="I410" s="812"/>
      <c r="J410" s="812"/>
      <c r="K410" s="814"/>
      <c r="L410" s="812"/>
      <c r="M410" s="812"/>
      <c r="N410" s="812"/>
      <c r="O410" s="812"/>
      <c r="P410" s="814"/>
      <c r="Q410" s="812"/>
      <c r="R410" s="812"/>
      <c r="S410" s="812"/>
      <c r="T410" s="812"/>
      <c r="U410" s="814"/>
      <c r="V410" s="812"/>
      <c r="W410" s="812"/>
      <c r="X410" s="812"/>
      <c r="Y410" s="812"/>
    </row>
    <row r="411" spans="1:25" ht="15.75" x14ac:dyDescent="0.25">
      <c r="A411" s="811" t="str">
        <f>IF('Data Validation'!BU402="", "", 'Data Validation'!BU402)</f>
        <v/>
      </c>
      <c r="B411" s="812"/>
      <c r="C411" s="812"/>
      <c r="D411" s="812"/>
      <c r="E411" s="816"/>
      <c r="F411" s="814"/>
      <c r="G411" s="812"/>
      <c r="H411" s="812"/>
      <c r="I411" s="812"/>
      <c r="J411" s="812"/>
      <c r="K411" s="814"/>
      <c r="L411" s="812"/>
      <c r="M411" s="812"/>
      <c r="N411" s="812"/>
      <c r="O411" s="812"/>
      <c r="P411" s="814"/>
      <c r="Q411" s="812"/>
      <c r="R411" s="812"/>
      <c r="S411" s="812"/>
      <c r="T411" s="812"/>
      <c r="U411" s="814"/>
      <c r="V411" s="812"/>
      <c r="W411" s="812"/>
      <c r="X411" s="812"/>
      <c r="Y411" s="812"/>
    </row>
    <row r="412" spans="1:25" ht="15.75" x14ac:dyDescent="0.25">
      <c r="A412" s="811" t="str">
        <f>IF('Data Validation'!BU403="", "", 'Data Validation'!BU403)</f>
        <v/>
      </c>
      <c r="B412" s="812"/>
      <c r="C412" s="812"/>
      <c r="D412" s="812"/>
      <c r="E412" s="816"/>
      <c r="F412" s="814"/>
      <c r="G412" s="812"/>
      <c r="H412" s="812"/>
      <c r="I412" s="812"/>
      <c r="J412" s="812"/>
      <c r="K412" s="814"/>
      <c r="L412" s="812"/>
      <c r="M412" s="812"/>
      <c r="N412" s="812"/>
      <c r="O412" s="812"/>
      <c r="P412" s="814"/>
      <c r="Q412" s="812"/>
      <c r="R412" s="812"/>
      <c r="S412" s="812"/>
      <c r="T412" s="812"/>
      <c r="U412" s="814"/>
      <c r="V412" s="812"/>
      <c r="W412" s="812"/>
      <c r="X412" s="812"/>
      <c r="Y412" s="812"/>
    </row>
    <row r="413" spans="1:25" ht="15.75" x14ac:dyDescent="0.25">
      <c r="A413" s="811" t="str">
        <f>IF('Data Validation'!BU404="", "", 'Data Validation'!BU404)</f>
        <v/>
      </c>
      <c r="B413" s="812"/>
      <c r="C413" s="812"/>
      <c r="D413" s="812"/>
      <c r="E413" s="816"/>
      <c r="F413" s="814"/>
      <c r="G413" s="812"/>
      <c r="H413" s="812"/>
      <c r="I413" s="812"/>
      <c r="J413" s="812"/>
      <c r="K413" s="814"/>
      <c r="L413" s="812"/>
      <c r="M413" s="812"/>
      <c r="N413" s="812"/>
      <c r="O413" s="812"/>
      <c r="P413" s="814"/>
      <c r="Q413" s="812"/>
      <c r="R413" s="812"/>
      <c r="S413" s="812"/>
      <c r="T413" s="812"/>
      <c r="U413" s="814"/>
      <c r="V413" s="812"/>
      <c r="W413" s="812"/>
      <c r="X413" s="812"/>
      <c r="Y413" s="812"/>
    </row>
    <row r="414" spans="1:25" ht="15.75" x14ac:dyDescent="0.25">
      <c r="A414" s="811" t="str">
        <f>IF('Data Validation'!BU405="", "", 'Data Validation'!BU405)</f>
        <v/>
      </c>
      <c r="B414" s="812"/>
      <c r="C414" s="812"/>
      <c r="D414" s="812"/>
      <c r="E414" s="816"/>
      <c r="F414" s="814"/>
      <c r="G414" s="812"/>
      <c r="H414" s="812"/>
      <c r="I414" s="812"/>
      <c r="J414" s="812"/>
      <c r="K414" s="814"/>
      <c r="L414" s="812"/>
      <c r="M414" s="812"/>
      <c r="N414" s="812"/>
      <c r="O414" s="812"/>
      <c r="P414" s="814"/>
      <c r="Q414" s="812"/>
      <c r="R414" s="812"/>
      <c r="S414" s="812"/>
      <c r="T414" s="812"/>
      <c r="U414" s="814"/>
      <c r="V414" s="812"/>
      <c r="W414" s="812"/>
      <c r="X414" s="812"/>
      <c r="Y414" s="812"/>
    </row>
    <row r="415" spans="1:25" ht="15.75" x14ac:dyDescent="0.25">
      <c r="A415" s="811" t="str">
        <f>IF('Data Validation'!BU406="", "", 'Data Validation'!BU406)</f>
        <v/>
      </c>
      <c r="B415" s="812"/>
      <c r="C415" s="812"/>
      <c r="D415" s="812"/>
      <c r="E415" s="816"/>
      <c r="F415" s="814"/>
      <c r="G415" s="812"/>
      <c r="H415" s="812"/>
      <c r="I415" s="812"/>
      <c r="J415" s="812"/>
      <c r="K415" s="814"/>
      <c r="L415" s="812"/>
      <c r="M415" s="812"/>
      <c r="N415" s="812"/>
      <c r="O415" s="812"/>
      <c r="P415" s="814"/>
      <c r="Q415" s="812"/>
      <c r="R415" s="812"/>
      <c r="S415" s="812"/>
      <c r="T415" s="812"/>
      <c r="U415" s="814"/>
      <c r="V415" s="812"/>
      <c r="W415" s="812"/>
      <c r="X415" s="812"/>
      <c r="Y415" s="812"/>
    </row>
    <row r="416" spans="1:25" ht="15.75" x14ac:dyDescent="0.25">
      <c r="A416" s="811" t="str">
        <f>IF('Data Validation'!BU407="", "", 'Data Validation'!BU407)</f>
        <v/>
      </c>
      <c r="B416" s="812"/>
      <c r="C416" s="812"/>
      <c r="D416" s="812"/>
      <c r="E416" s="816"/>
      <c r="F416" s="814"/>
      <c r="G416" s="812"/>
      <c r="H416" s="812"/>
      <c r="I416" s="812"/>
      <c r="J416" s="812"/>
      <c r="K416" s="814"/>
      <c r="L416" s="812"/>
      <c r="M416" s="812"/>
      <c r="N416" s="812"/>
      <c r="O416" s="812"/>
      <c r="P416" s="814"/>
      <c r="Q416" s="812"/>
      <c r="R416" s="812"/>
      <c r="S416" s="812"/>
      <c r="T416" s="812"/>
      <c r="U416" s="814"/>
      <c r="V416" s="812"/>
      <c r="W416" s="812"/>
      <c r="X416" s="812"/>
      <c r="Y416" s="812"/>
    </row>
    <row r="417" spans="1:25" ht="15.75" x14ac:dyDescent="0.25">
      <c r="A417" s="811" t="str">
        <f>IF('Data Validation'!BU408="", "", 'Data Validation'!BU408)</f>
        <v/>
      </c>
      <c r="B417" s="812"/>
      <c r="C417" s="812"/>
      <c r="D417" s="812"/>
      <c r="E417" s="816"/>
      <c r="F417" s="814"/>
      <c r="G417" s="812"/>
      <c r="H417" s="812"/>
      <c r="I417" s="812"/>
      <c r="J417" s="812"/>
      <c r="K417" s="814"/>
      <c r="L417" s="812"/>
      <c r="M417" s="812"/>
      <c r="N417" s="812"/>
      <c r="O417" s="812"/>
      <c r="P417" s="814"/>
      <c r="Q417" s="812"/>
      <c r="R417" s="812"/>
      <c r="S417" s="812"/>
      <c r="T417" s="812"/>
      <c r="U417" s="814"/>
      <c r="V417" s="812"/>
      <c r="W417" s="812"/>
      <c r="X417" s="812"/>
      <c r="Y417" s="812"/>
    </row>
    <row r="418" spans="1:25" ht="15.75" x14ac:dyDescent="0.25">
      <c r="A418" s="811" t="str">
        <f>IF('Data Validation'!BU409="", "", 'Data Validation'!BU409)</f>
        <v/>
      </c>
      <c r="B418" s="812"/>
      <c r="C418" s="812"/>
      <c r="D418" s="812"/>
      <c r="E418" s="816"/>
      <c r="F418" s="814"/>
      <c r="G418" s="812"/>
      <c r="H418" s="812"/>
      <c r="I418" s="812"/>
      <c r="J418" s="812"/>
      <c r="K418" s="814"/>
      <c r="L418" s="812"/>
      <c r="M418" s="812"/>
      <c r="N418" s="812"/>
      <c r="O418" s="812"/>
      <c r="P418" s="814"/>
      <c r="Q418" s="812"/>
      <c r="R418" s="812"/>
      <c r="S418" s="812"/>
      <c r="T418" s="812"/>
      <c r="U418" s="814"/>
      <c r="V418" s="812"/>
      <c r="W418" s="812"/>
      <c r="X418" s="812"/>
      <c r="Y418" s="812"/>
    </row>
    <row r="419" spans="1:25" ht="15.75" x14ac:dyDescent="0.25">
      <c r="A419" s="811" t="str">
        <f>IF('Data Validation'!BU410="", "", 'Data Validation'!BU410)</f>
        <v/>
      </c>
      <c r="B419" s="812"/>
      <c r="C419" s="812"/>
      <c r="D419" s="812"/>
      <c r="E419" s="816"/>
      <c r="F419" s="814"/>
      <c r="G419" s="812"/>
      <c r="H419" s="812"/>
      <c r="I419" s="812"/>
      <c r="J419" s="812"/>
      <c r="K419" s="814"/>
      <c r="L419" s="812"/>
      <c r="M419" s="812"/>
      <c r="N419" s="812"/>
      <c r="O419" s="812"/>
      <c r="P419" s="814"/>
      <c r="Q419" s="812"/>
      <c r="R419" s="812"/>
      <c r="S419" s="812"/>
      <c r="T419" s="812"/>
      <c r="U419" s="814"/>
      <c r="V419" s="812"/>
      <c r="W419" s="812"/>
      <c r="X419" s="812"/>
      <c r="Y419" s="812"/>
    </row>
    <row r="420" spans="1:25" ht="15.75" x14ac:dyDescent="0.25">
      <c r="A420" s="811" t="str">
        <f>IF('Data Validation'!BU411="", "", 'Data Validation'!BU411)</f>
        <v/>
      </c>
      <c r="B420" s="812"/>
      <c r="C420" s="812"/>
      <c r="D420" s="812"/>
      <c r="E420" s="816"/>
      <c r="F420" s="814"/>
      <c r="G420" s="812"/>
      <c r="H420" s="812"/>
      <c r="I420" s="812"/>
      <c r="J420" s="812"/>
      <c r="K420" s="814"/>
      <c r="L420" s="812"/>
      <c r="M420" s="812"/>
      <c r="N420" s="812"/>
      <c r="O420" s="812"/>
      <c r="P420" s="814"/>
      <c r="Q420" s="812"/>
      <c r="R420" s="812"/>
      <c r="S420" s="812"/>
      <c r="T420" s="812"/>
      <c r="U420" s="814"/>
      <c r="V420" s="812"/>
      <c r="W420" s="812"/>
      <c r="X420" s="812"/>
      <c r="Y420" s="812"/>
    </row>
    <row r="421" spans="1:25" ht="15.75" x14ac:dyDescent="0.25">
      <c r="A421" s="811" t="str">
        <f>IF('Data Validation'!BU412="", "", 'Data Validation'!BU412)</f>
        <v/>
      </c>
      <c r="B421" s="812"/>
      <c r="C421" s="812"/>
      <c r="D421" s="812"/>
      <c r="E421" s="816"/>
      <c r="F421" s="814"/>
      <c r="G421" s="812"/>
      <c r="H421" s="812"/>
      <c r="I421" s="812"/>
      <c r="J421" s="812"/>
      <c r="K421" s="814"/>
      <c r="L421" s="812"/>
      <c r="M421" s="812"/>
      <c r="N421" s="812"/>
      <c r="O421" s="812"/>
      <c r="P421" s="814"/>
      <c r="Q421" s="812"/>
      <c r="R421" s="812"/>
      <c r="S421" s="812"/>
      <c r="T421" s="812"/>
      <c r="U421" s="814"/>
      <c r="V421" s="812"/>
      <c r="W421" s="812"/>
      <c r="X421" s="812"/>
      <c r="Y421" s="812"/>
    </row>
    <row r="422" spans="1:25" ht="15.75" x14ac:dyDescent="0.25">
      <c r="A422" s="811" t="str">
        <f>IF('Data Validation'!BU413="", "", 'Data Validation'!BU413)</f>
        <v/>
      </c>
      <c r="B422" s="812"/>
      <c r="C422" s="812"/>
      <c r="D422" s="812"/>
      <c r="E422" s="816"/>
      <c r="F422" s="814"/>
      <c r="G422" s="812"/>
      <c r="H422" s="812"/>
      <c r="I422" s="812"/>
      <c r="J422" s="812"/>
      <c r="K422" s="814"/>
      <c r="L422" s="812"/>
      <c r="M422" s="812"/>
      <c r="N422" s="812"/>
      <c r="O422" s="812"/>
      <c r="P422" s="814"/>
      <c r="Q422" s="812"/>
      <c r="R422" s="812"/>
      <c r="S422" s="812"/>
      <c r="T422" s="812"/>
      <c r="U422" s="814"/>
      <c r="V422" s="812"/>
      <c r="W422" s="812"/>
      <c r="X422" s="812"/>
      <c r="Y422" s="812"/>
    </row>
    <row r="423" spans="1:25" ht="15.75" x14ac:dyDescent="0.25">
      <c r="A423" s="811" t="str">
        <f>IF('Data Validation'!BU414="", "", 'Data Validation'!BU414)</f>
        <v/>
      </c>
      <c r="B423" s="812"/>
      <c r="C423" s="812"/>
      <c r="D423" s="812"/>
      <c r="E423" s="816"/>
      <c r="F423" s="814"/>
      <c r="G423" s="812"/>
      <c r="H423" s="812"/>
      <c r="I423" s="812"/>
      <c r="J423" s="812"/>
      <c r="K423" s="814"/>
      <c r="L423" s="812"/>
      <c r="M423" s="812"/>
      <c r="N423" s="812"/>
      <c r="O423" s="812"/>
      <c r="P423" s="814"/>
      <c r="Q423" s="812"/>
      <c r="R423" s="812"/>
      <c r="S423" s="812"/>
      <c r="T423" s="812"/>
      <c r="U423" s="814"/>
      <c r="V423" s="812"/>
      <c r="W423" s="812"/>
      <c r="X423" s="812"/>
      <c r="Y423" s="812"/>
    </row>
    <row r="424" spans="1:25" ht="15.75" x14ac:dyDescent="0.25">
      <c r="A424" s="811" t="str">
        <f>IF('Data Validation'!BU415="", "", 'Data Validation'!BU415)</f>
        <v/>
      </c>
      <c r="B424" s="812"/>
      <c r="C424" s="812"/>
      <c r="D424" s="812"/>
      <c r="E424" s="816"/>
      <c r="F424" s="814"/>
      <c r="G424" s="812"/>
      <c r="H424" s="812"/>
      <c r="I424" s="812"/>
      <c r="J424" s="812"/>
      <c r="K424" s="814"/>
      <c r="L424" s="812"/>
      <c r="M424" s="812"/>
      <c r="N424" s="812"/>
      <c r="O424" s="812"/>
      <c r="P424" s="814"/>
      <c r="Q424" s="812"/>
      <c r="R424" s="812"/>
      <c r="S424" s="812"/>
      <c r="T424" s="812"/>
      <c r="U424" s="814"/>
      <c r="V424" s="812"/>
      <c r="W424" s="812"/>
      <c r="X424" s="812"/>
      <c r="Y424" s="812"/>
    </row>
    <row r="425" spans="1:25" ht="15.75" x14ac:dyDescent="0.25">
      <c r="A425" s="811" t="str">
        <f>IF('Data Validation'!BU416="", "", 'Data Validation'!BU416)</f>
        <v/>
      </c>
      <c r="B425" s="812"/>
      <c r="C425" s="812"/>
      <c r="D425" s="812"/>
      <c r="E425" s="816"/>
      <c r="F425" s="814"/>
      <c r="G425" s="812"/>
      <c r="H425" s="812"/>
      <c r="I425" s="812"/>
      <c r="J425" s="812"/>
      <c r="K425" s="814"/>
      <c r="L425" s="812"/>
      <c r="M425" s="812"/>
      <c r="N425" s="812"/>
      <c r="O425" s="812"/>
      <c r="P425" s="814"/>
      <c r="Q425" s="812"/>
      <c r="R425" s="812"/>
      <c r="S425" s="812"/>
      <c r="T425" s="812"/>
      <c r="U425" s="814"/>
      <c r="V425" s="812"/>
      <c r="W425" s="812"/>
      <c r="X425" s="812"/>
      <c r="Y425" s="812"/>
    </row>
    <row r="426" spans="1:25" ht="15.75" x14ac:dyDescent="0.25">
      <c r="A426" s="811" t="str">
        <f>IF('Data Validation'!BU417="", "", 'Data Validation'!BU417)</f>
        <v/>
      </c>
      <c r="B426" s="812"/>
      <c r="C426" s="812"/>
      <c r="D426" s="812"/>
      <c r="E426" s="816"/>
      <c r="F426" s="814"/>
      <c r="G426" s="812"/>
      <c r="H426" s="812"/>
      <c r="I426" s="812"/>
      <c r="J426" s="812"/>
      <c r="K426" s="814"/>
      <c r="L426" s="812"/>
      <c r="M426" s="812"/>
      <c r="N426" s="812"/>
      <c r="O426" s="812"/>
      <c r="P426" s="814"/>
      <c r="Q426" s="812"/>
      <c r="R426" s="812"/>
      <c r="S426" s="812"/>
      <c r="T426" s="812"/>
      <c r="U426" s="814"/>
      <c r="V426" s="812"/>
      <c r="W426" s="812"/>
      <c r="X426" s="812"/>
      <c r="Y426" s="812"/>
    </row>
    <row r="427" spans="1:25" ht="15.75" x14ac:dyDescent="0.25">
      <c r="A427" s="811" t="str">
        <f>IF('Data Validation'!BU418="", "", 'Data Validation'!BU418)</f>
        <v/>
      </c>
      <c r="B427" s="812"/>
      <c r="C427" s="812"/>
      <c r="D427" s="812"/>
      <c r="E427" s="816"/>
      <c r="F427" s="814"/>
      <c r="G427" s="812"/>
      <c r="H427" s="812"/>
      <c r="I427" s="812"/>
      <c r="J427" s="812"/>
      <c r="K427" s="814"/>
      <c r="L427" s="812"/>
      <c r="M427" s="812"/>
      <c r="N427" s="812"/>
      <c r="O427" s="812"/>
      <c r="P427" s="814"/>
      <c r="Q427" s="812"/>
      <c r="R427" s="812"/>
      <c r="S427" s="812"/>
      <c r="T427" s="812"/>
      <c r="U427" s="814"/>
      <c r="V427" s="812"/>
      <c r="W427" s="812"/>
      <c r="X427" s="812"/>
      <c r="Y427" s="812"/>
    </row>
    <row r="428" spans="1:25" ht="15.75" x14ac:dyDescent="0.25">
      <c r="A428" s="811" t="str">
        <f>IF('Data Validation'!BU419="", "", 'Data Validation'!BU419)</f>
        <v/>
      </c>
      <c r="B428" s="812"/>
      <c r="C428" s="812"/>
      <c r="D428" s="812"/>
      <c r="E428" s="816"/>
      <c r="F428" s="814"/>
      <c r="G428" s="812"/>
      <c r="H428" s="812"/>
      <c r="I428" s="812"/>
      <c r="J428" s="812"/>
      <c r="K428" s="814"/>
      <c r="L428" s="812"/>
      <c r="M428" s="812"/>
      <c r="N428" s="812"/>
      <c r="O428" s="812"/>
      <c r="P428" s="814"/>
      <c r="Q428" s="812"/>
      <c r="R428" s="812"/>
      <c r="S428" s="812"/>
      <c r="T428" s="812"/>
      <c r="U428" s="814"/>
      <c r="V428" s="812"/>
      <c r="W428" s="812"/>
      <c r="X428" s="812"/>
      <c r="Y428" s="812"/>
    </row>
    <row r="429" spans="1:25" ht="15.75" x14ac:dyDescent="0.25">
      <c r="A429" s="811" t="str">
        <f>IF('Data Validation'!BU420="", "", 'Data Validation'!BU420)</f>
        <v/>
      </c>
      <c r="B429" s="812"/>
      <c r="C429" s="812"/>
      <c r="D429" s="812"/>
      <c r="E429" s="816"/>
      <c r="F429" s="814"/>
      <c r="G429" s="812"/>
      <c r="H429" s="812"/>
      <c r="I429" s="812"/>
      <c r="J429" s="812"/>
      <c r="K429" s="814"/>
      <c r="L429" s="812"/>
      <c r="M429" s="812"/>
      <c r="N429" s="812"/>
      <c r="O429" s="812"/>
      <c r="P429" s="814"/>
      <c r="Q429" s="812"/>
      <c r="R429" s="812"/>
      <c r="S429" s="812"/>
      <c r="T429" s="812"/>
      <c r="U429" s="814"/>
      <c r="V429" s="812"/>
      <c r="W429" s="812"/>
      <c r="X429" s="812"/>
      <c r="Y429" s="812"/>
    </row>
    <row r="430" spans="1:25" ht="15.75" x14ac:dyDescent="0.25">
      <c r="A430" s="811" t="str">
        <f>IF('Data Validation'!BU421="", "", 'Data Validation'!BU421)</f>
        <v/>
      </c>
      <c r="B430" s="812"/>
      <c r="C430" s="812"/>
      <c r="D430" s="812"/>
      <c r="E430" s="816"/>
      <c r="F430" s="814"/>
      <c r="G430" s="812"/>
      <c r="H430" s="812"/>
      <c r="I430" s="812"/>
      <c r="J430" s="812"/>
      <c r="K430" s="814"/>
      <c r="L430" s="812"/>
      <c r="M430" s="812"/>
      <c r="N430" s="812"/>
      <c r="O430" s="812"/>
      <c r="P430" s="814"/>
      <c r="Q430" s="812"/>
      <c r="R430" s="812"/>
      <c r="S430" s="812"/>
      <c r="T430" s="812"/>
      <c r="U430" s="814"/>
      <c r="V430" s="812"/>
      <c r="W430" s="812"/>
      <c r="X430" s="812"/>
      <c r="Y430" s="812"/>
    </row>
    <row r="431" spans="1:25" ht="15.75" x14ac:dyDescent="0.25">
      <c r="A431" s="811" t="str">
        <f>IF('Data Validation'!BU422="", "", 'Data Validation'!BU422)</f>
        <v/>
      </c>
      <c r="B431" s="812"/>
      <c r="C431" s="812"/>
      <c r="D431" s="812"/>
      <c r="E431" s="816"/>
      <c r="F431" s="814"/>
      <c r="G431" s="812"/>
      <c r="H431" s="812"/>
      <c r="I431" s="812"/>
      <c r="J431" s="812"/>
      <c r="K431" s="814"/>
      <c r="L431" s="812"/>
      <c r="M431" s="812"/>
      <c r="N431" s="812"/>
      <c r="O431" s="812"/>
      <c r="P431" s="814"/>
      <c r="Q431" s="812"/>
      <c r="R431" s="812"/>
      <c r="S431" s="812"/>
      <c r="T431" s="812"/>
      <c r="U431" s="814"/>
      <c r="V431" s="812"/>
      <c r="W431" s="812"/>
      <c r="X431" s="812"/>
      <c r="Y431" s="812"/>
    </row>
    <row r="432" spans="1:25" ht="15.75" x14ac:dyDescent="0.25">
      <c r="A432" s="811" t="str">
        <f>IF('Data Validation'!BU423="", "", 'Data Validation'!BU423)</f>
        <v/>
      </c>
      <c r="B432" s="812"/>
      <c r="C432" s="812"/>
      <c r="D432" s="812"/>
      <c r="E432" s="816"/>
      <c r="F432" s="814"/>
      <c r="G432" s="812"/>
      <c r="H432" s="812"/>
      <c r="I432" s="812"/>
      <c r="J432" s="812"/>
      <c r="K432" s="814"/>
      <c r="L432" s="812"/>
      <c r="M432" s="812"/>
      <c r="N432" s="812"/>
      <c r="O432" s="812"/>
      <c r="P432" s="814"/>
      <c r="Q432" s="812"/>
      <c r="R432" s="812"/>
      <c r="S432" s="812"/>
      <c r="T432" s="812"/>
      <c r="U432" s="814"/>
      <c r="V432" s="812"/>
      <c r="W432" s="812"/>
      <c r="X432" s="812"/>
      <c r="Y432" s="812"/>
    </row>
    <row r="433" spans="1:25" ht="15.75" x14ac:dyDescent="0.25">
      <c r="A433" s="811" t="str">
        <f>IF('Data Validation'!BU424="", "", 'Data Validation'!BU424)</f>
        <v/>
      </c>
      <c r="B433" s="812"/>
      <c r="C433" s="812"/>
      <c r="D433" s="812"/>
      <c r="E433" s="816"/>
      <c r="F433" s="814"/>
      <c r="G433" s="812"/>
      <c r="H433" s="812"/>
      <c r="I433" s="812"/>
      <c r="J433" s="812"/>
      <c r="K433" s="814"/>
      <c r="L433" s="812"/>
      <c r="M433" s="812"/>
      <c r="N433" s="812"/>
      <c r="O433" s="812"/>
      <c r="P433" s="814"/>
      <c r="Q433" s="812"/>
      <c r="R433" s="812"/>
      <c r="S433" s="812"/>
      <c r="T433" s="812"/>
      <c r="U433" s="814"/>
      <c r="V433" s="812"/>
      <c r="W433" s="812"/>
      <c r="X433" s="812"/>
      <c r="Y433" s="812"/>
    </row>
    <row r="434" spans="1:25" ht="15.75" x14ac:dyDescent="0.25">
      <c r="A434" s="811" t="str">
        <f>IF('Data Validation'!BU425="", "", 'Data Validation'!BU425)</f>
        <v/>
      </c>
      <c r="B434" s="812"/>
      <c r="C434" s="812"/>
      <c r="D434" s="812"/>
      <c r="E434" s="816"/>
      <c r="F434" s="814"/>
      <c r="G434" s="812"/>
      <c r="H434" s="812"/>
      <c r="I434" s="812"/>
      <c r="J434" s="812"/>
      <c r="K434" s="814"/>
      <c r="L434" s="812"/>
      <c r="M434" s="812"/>
      <c r="N434" s="812"/>
      <c r="O434" s="812"/>
      <c r="P434" s="814"/>
      <c r="Q434" s="812"/>
      <c r="R434" s="812"/>
      <c r="S434" s="812"/>
      <c r="T434" s="812"/>
      <c r="U434" s="814"/>
      <c r="V434" s="812"/>
      <c r="W434" s="812"/>
      <c r="X434" s="812"/>
      <c r="Y434" s="812"/>
    </row>
    <row r="435" spans="1:25" ht="15.75" x14ac:dyDescent="0.25">
      <c r="A435" s="811" t="str">
        <f>IF('Data Validation'!BU426="", "", 'Data Validation'!BU426)</f>
        <v/>
      </c>
      <c r="B435" s="812"/>
      <c r="C435" s="812"/>
      <c r="D435" s="812"/>
      <c r="E435" s="816"/>
      <c r="F435" s="814"/>
      <c r="G435" s="812"/>
      <c r="H435" s="812"/>
      <c r="I435" s="812"/>
      <c r="J435" s="812"/>
      <c r="K435" s="814"/>
      <c r="L435" s="812"/>
      <c r="M435" s="812"/>
      <c r="N435" s="812"/>
      <c r="O435" s="812"/>
      <c r="P435" s="814"/>
      <c r="Q435" s="812"/>
      <c r="R435" s="812"/>
      <c r="S435" s="812"/>
      <c r="T435" s="812"/>
      <c r="U435" s="814"/>
      <c r="V435" s="812"/>
      <c r="W435" s="812"/>
      <c r="X435" s="812"/>
      <c r="Y435" s="812"/>
    </row>
    <row r="436" spans="1:25" ht="15.75" x14ac:dyDescent="0.25">
      <c r="A436" s="811" t="str">
        <f>IF('Data Validation'!BU427="", "", 'Data Validation'!BU427)</f>
        <v/>
      </c>
      <c r="B436" s="812"/>
      <c r="C436" s="812"/>
      <c r="D436" s="812"/>
      <c r="E436" s="816"/>
      <c r="F436" s="814"/>
      <c r="G436" s="812"/>
      <c r="H436" s="812"/>
      <c r="I436" s="812"/>
      <c r="J436" s="812"/>
      <c r="K436" s="814"/>
      <c r="L436" s="812"/>
      <c r="M436" s="812"/>
      <c r="N436" s="812"/>
      <c r="O436" s="812"/>
      <c r="P436" s="814"/>
      <c r="Q436" s="812"/>
      <c r="R436" s="812"/>
      <c r="S436" s="812"/>
      <c r="T436" s="812"/>
      <c r="U436" s="814"/>
      <c r="V436" s="812"/>
      <c r="W436" s="812"/>
      <c r="X436" s="812"/>
      <c r="Y436" s="812"/>
    </row>
    <row r="437" spans="1:25" ht="15.75" x14ac:dyDescent="0.25">
      <c r="A437" s="811" t="str">
        <f>IF('Data Validation'!BU428="", "", 'Data Validation'!BU428)</f>
        <v/>
      </c>
      <c r="B437" s="812"/>
      <c r="C437" s="812"/>
      <c r="D437" s="812"/>
      <c r="E437" s="816"/>
      <c r="F437" s="814"/>
      <c r="G437" s="812"/>
      <c r="H437" s="812"/>
      <c r="I437" s="812"/>
      <c r="J437" s="812"/>
      <c r="K437" s="814"/>
      <c r="L437" s="812"/>
      <c r="M437" s="812"/>
      <c r="N437" s="812"/>
      <c r="O437" s="812"/>
      <c r="P437" s="814"/>
      <c r="Q437" s="812"/>
      <c r="R437" s="812"/>
      <c r="S437" s="812"/>
      <c r="T437" s="812"/>
      <c r="U437" s="814"/>
      <c r="V437" s="812"/>
      <c r="W437" s="812"/>
      <c r="X437" s="812"/>
      <c r="Y437" s="812"/>
    </row>
    <row r="438" spans="1:25" ht="15.75" x14ac:dyDescent="0.25">
      <c r="A438" s="811" t="str">
        <f>IF('Data Validation'!BU429="", "", 'Data Validation'!BU429)</f>
        <v/>
      </c>
      <c r="B438" s="812"/>
      <c r="C438" s="812"/>
      <c r="D438" s="812"/>
      <c r="E438" s="816"/>
      <c r="F438" s="814"/>
      <c r="G438" s="812"/>
      <c r="H438" s="812"/>
      <c r="I438" s="812"/>
      <c r="J438" s="812"/>
      <c r="K438" s="814"/>
      <c r="L438" s="812"/>
      <c r="M438" s="812"/>
      <c r="N438" s="812"/>
      <c r="O438" s="812"/>
      <c r="P438" s="814"/>
      <c r="Q438" s="812"/>
      <c r="R438" s="812"/>
      <c r="S438" s="812"/>
      <c r="T438" s="812"/>
      <c r="U438" s="814"/>
      <c r="V438" s="812"/>
      <c r="W438" s="812"/>
      <c r="X438" s="812"/>
      <c r="Y438" s="812"/>
    </row>
    <row r="439" spans="1:25" ht="15.75" x14ac:dyDescent="0.25">
      <c r="A439" s="811" t="str">
        <f>IF('Data Validation'!BU430="", "", 'Data Validation'!BU430)</f>
        <v/>
      </c>
      <c r="B439" s="812"/>
      <c r="C439" s="812"/>
      <c r="D439" s="812"/>
      <c r="E439" s="816"/>
      <c r="F439" s="814"/>
      <c r="G439" s="812"/>
      <c r="H439" s="812"/>
      <c r="I439" s="812"/>
      <c r="J439" s="812"/>
      <c r="K439" s="814"/>
      <c r="L439" s="812"/>
      <c r="M439" s="812"/>
      <c r="N439" s="812"/>
      <c r="O439" s="812"/>
      <c r="P439" s="814"/>
      <c r="Q439" s="812"/>
      <c r="R439" s="812"/>
      <c r="S439" s="812"/>
      <c r="T439" s="812"/>
      <c r="U439" s="814"/>
      <c r="V439" s="812"/>
      <c r="W439" s="812"/>
      <c r="X439" s="812"/>
      <c r="Y439" s="812"/>
    </row>
    <row r="440" spans="1:25" ht="15.75" x14ac:dyDescent="0.25">
      <c r="A440" s="811" t="str">
        <f>IF('Data Validation'!BU431="", "", 'Data Validation'!BU431)</f>
        <v/>
      </c>
      <c r="B440" s="812"/>
      <c r="C440" s="812"/>
      <c r="D440" s="812"/>
      <c r="E440" s="816"/>
      <c r="F440" s="814"/>
      <c r="G440" s="812"/>
      <c r="H440" s="812"/>
      <c r="I440" s="812"/>
      <c r="J440" s="812"/>
      <c r="K440" s="814"/>
      <c r="L440" s="812"/>
      <c r="M440" s="812"/>
      <c r="N440" s="812"/>
      <c r="O440" s="812"/>
      <c r="P440" s="814"/>
      <c r="Q440" s="812"/>
      <c r="R440" s="812"/>
      <c r="S440" s="812"/>
      <c r="T440" s="812"/>
      <c r="U440" s="814"/>
      <c r="V440" s="812"/>
      <c r="W440" s="812"/>
      <c r="X440" s="812"/>
      <c r="Y440" s="812"/>
    </row>
    <row r="441" spans="1:25" ht="15.75" x14ac:dyDescent="0.25">
      <c r="A441" s="811" t="str">
        <f>IF('Data Validation'!BU432="", "", 'Data Validation'!BU432)</f>
        <v/>
      </c>
      <c r="B441" s="812"/>
      <c r="C441" s="812"/>
      <c r="D441" s="812"/>
      <c r="E441" s="816"/>
      <c r="F441" s="814"/>
      <c r="G441" s="812"/>
      <c r="H441" s="812"/>
      <c r="I441" s="812"/>
      <c r="J441" s="812"/>
      <c r="K441" s="814"/>
      <c r="L441" s="812"/>
      <c r="M441" s="812"/>
      <c r="N441" s="812"/>
      <c r="O441" s="812"/>
      <c r="P441" s="814"/>
      <c r="Q441" s="812"/>
      <c r="R441" s="812"/>
      <c r="S441" s="812"/>
      <c r="T441" s="812"/>
      <c r="U441" s="814"/>
      <c r="V441" s="812"/>
      <c r="W441" s="812"/>
      <c r="X441" s="812"/>
      <c r="Y441" s="812"/>
    </row>
    <row r="442" spans="1:25" ht="15.75" x14ac:dyDescent="0.25">
      <c r="A442" s="811" t="str">
        <f>IF('Data Validation'!BU433="", "", 'Data Validation'!BU433)</f>
        <v/>
      </c>
      <c r="B442" s="812"/>
      <c r="C442" s="812"/>
      <c r="D442" s="812"/>
      <c r="E442" s="816"/>
      <c r="F442" s="814"/>
      <c r="G442" s="812"/>
      <c r="H442" s="812"/>
      <c r="I442" s="812"/>
      <c r="J442" s="812"/>
      <c r="K442" s="814"/>
      <c r="L442" s="812"/>
      <c r="M442" s="812"/>
      <c r="N442" s="812"/>
      <c r="O442" s="812"/>
      <c r="P442" s="814"/>
      <c r="Q442" s="812"/>
      <c r="R442" s="812"/>
      <c r="S442" s="812"/>
      <c r="T442" s="812"/>
      <c r="U442" s="814"/>
      <c r="V442" s="812"/>
      <c r="W442" s="812"/>
      <c r="X442" s="812"/>
      <c r="Y442" s="812"/>
    </row>
    <row r="443" spans="1:25" ht="15.75" x14ac:dyDescent="0.25">
      <c r="A443" s="811" t="str">
        <f>IF('Data Validation'!BU434="", "", 'Data Validation'!BU434)</f>
        <v/>
      </c>
      <c r="B443" s="812"/>
      <c r="C443" s="812"/>
      <c r="D443" s="812"/>
      <c r="E443" s="816"/>
      <c r="F443" s="814"/>
      <c r="G443" s="812"/>
      <c r="H443" s="812"/>
      <c r="I443" s="812"/>
      <c r="J443" s="812"/>
      <c r="K443" s="814"/>
      <c r="L443" s="812"/>
      <c r="M443" s="812"/>
      <c r="N443" s="812"/>
      <c r="O443" s="812"/>
      <c r="P443" s="814"/>
      <c r="Q443" s="812"/>
      <c r="R443" s="812"/>
      <c r="S443" s="812"/>
      <c r="T443" s="812"/>
      <c r="U443" s="814"/>
      <c r="V443" s="812"/>
      <c r="W443" s="812"/>
      <c r="X443" s="812"/>
      <c r="Y443" s="812"/>
    </row>
    <row r="444" spans="1:25" ht="15.75" x14ac:dyDescent="0.25">
      <c r="A444" s="811" t="str">
        <f>IF('Data Validation'!BU435="", "", 'Data Validation'!BU435)</f>
        <v/>
      </c>
      <c r="B444" s="812"/>
      <c r="C444" s="812"/>
      <c r="D444" s="812"/>
      <c r="E444" s="816"/>
      <c r="F444" s="814"/>
      <c r="G444" s="812"/>
      <c r="H444" s="812"/>
      <c r="I444" s="812"/>
      <c r="J444" s="812"/>
      <c r="K444" s="814"/>
      <c r="L444" s="812"/>
      <c r="M444" s="812"/>
      <c r="N444" s="812"/>
      <c r="O444" s="812"/>
      <c r="P444" s="814"/>
      <c r="Q444" s="812"/>
      <c r="R444" s="812"/>
      <c r="S444" s="812"/>
      <c r="T444" s="812"/>
      <c r="U444" s="814"/>
      <c r="V444" s="812"/>
      <c r="W444" s="812"/>
      <c r="X444" s="812"/>
      <c r="Y444" s="812"/>
    </row>
    <row r="445" spans="1:25" ht="15.75" x14ac:dyDescent="0.25">
      <c r="A445" s="811" t="str">
        <f>IF('Data Validation'!BU436="", "", 'Data Validation'!BU436)</f>
        <v/>
      </c>
      <c r="B445" s="812"/>
      <c r="C445" s="812"/>
      <c r="D445" s="812"/>
      <c r="E445" s="816"/>
      <c r="F445" s="814"/>
      <c r="G445" s="812"/>
      <c r="H445" s="812"/>
      <c r="I445" s="812"/>
      <c r="J445" s="812"/>
      <c r="K445" s="814"/>
      <c r="L445" s="812"/>
      <c r="M445" s="812"/>
      <c r="N445" s="812"/>
      <c r="O445" s="812"/>
      <c r="P445" s="814"/>
      <c r="Q445" s="812"/>
      <c r="R445" s="812"/>
      <c r="S445" s="812"/>
      <c r="T445" s="812"/>
      <c r="U445" s="814"/>
      <c r="V445" s="812"/>
      <c r="W445" s="812"/>
      <c r="X445" s="812"/>
      <c r="Y445" s="812"/>
    </row>
    <row r="446" spans="1:25" ht="15.75" x14ac:dyDescent="0.25">
      <c r="A446" s="811" t="str">
        <f>IF('Data Validation'!BU437="", "", 'Data Validation'!BU437)</f>
        <v/>
      </c>
      <c r="B446" s="812"/>
      <c r="C446" s="812"/>
      <c r="D446" s="812"/>
      <c r="E446" s="816"/>
      <c r="F446" s="814"/>
      <c r="G446" s="812"/>
      <c r="H446" s="812"/>
      <c r="I446" s="812"/>
      <c r="J446" s="812"/>
      <c r="K446" s="814"/>
      <c r="L446" s="812"/>
      <c r="M446" s="812"/>
      <c r="N446" s="812"/>
      <c r="O446" s="812"/>
      <c r="P446" s="814"/>
      <c r="Q446" s="812"/>
      <c r="R446" s="812"/>
      <c r="S446" s="812"/>
      <c r="T446" s="812"/>
      <c r="U446" s="814"/>
      <c r="V446" s="812"/>
      <c r="W446" s="812"/>
      <c r="X446" s="812"/>
      <c r="Y446" s="812"/>
    </row>
    <row r="447" spans="1:25" ht="15.75" x14ac:dyDescent="0.25">
      <c r="A447" s="811" t="str">
        <f>IF('Data Validation'!BU438="", "", 'Data Validation'!BU438)</f>
        <v/>
      </c>
      <c r="B447" s="812"/>
      <c r="C447" s="812"/>
      <c r="D447" s="812"/>
      <c r="E447" s="816"/>
      <c r="F447" s="814"/>
      <c r="G447" s="812"/>
      <c r="H447" s="812"/>
      <c r="I447" s="812"/>
      <c r="J447" s="812"/>
      <c r="K447" s="814"/>
      <c r="L447" s="812"/>
      <c r="M447" s="812"/>
      <c r="N447" s="812"/>
      <c r="O447" s="812"/>
      <c r="P447" s="814"/>
      <c r="Q447" s="812"/>
      <c r="R447" s="812"/>
      <c r="S447" s="812"/>
      <c r="T447" s="812"/>
      <c r="U447" s="814"/>
      <c r="V447" s="812"/>
      <c r="W447" s="812"/>
      <c r="X447" s="812"/>
      <c r="Y447" s="812"/>
    </row>
    <row r="448" spans="1:25" ht="15.75" x14ac:dyDescent="0.25">
      <c r="A448" s="811" t="str">
        <f>IF('Data Validation'!BU439="", "", 'Data Validation'!BU439)</f>
        <v/>
      </c>
      <c r="B448" s="812"/>
      <c r="C448" s="812"/>
      <c r="D448" s="812"/>
      <c r="E448" s="816"/>
      <c r="F448" s="814"/>
      <c r="G448" s="812"/>
      <c r="H448" s="812"/>
      <c r="I448" s="812"/>
      <c r="J448" s="812"/>
      <c r="K448" s="814"/>
      <c r="L448" s="812"/>
      <c r="M448" s="812"/>
      <c r="N448" s="812"/>
      <c r="O448" s="812"/>
      <c r="P448" s="814"/>
      <c r="Q448" s="812"/>
      <c r="R448" s="812"/>
      <c r="S448" s="812"/>
      <c r="T448" s="812"/>
      <c r="U448" s="814"/>
      <c r="V448" s="812"/>
      <c r="W448" s="812"/>
      <c r="X448" s="812"/>
      <c r="Y448" s="812"/>
    </row>
    <row r="449" spans="1:25" ht="15.75" x14ac:dyDescent="0.25">
      <c r="A449" s="811" t="str">
        <f>IF('Data Validation'!BU440="", "", 'Data Validation'!BU440)</f>
        <v/>
      </c>
      <c r="B449" s="812"/>
      <c r="C449" s="812"/>
      <c r="D449" s="812"/>
      <c r="E449" s="816"/>
      <c r="F449" s="814"/>
      <c r="G449" s="812"/>
      <c r="H449" s="812"/>
      <c r="I449" s="812"/>
      <c r="J449" s="812"/>
      <c r="K449" s="814"/>
      <c r="L449" s="812"/>
      <c r="M449" s="812"/>
      <c r="N449" s="812"/>
      <c r="O449" s="812"/>
      <c r="P449" s="814"/>
      <c r="Q449" s="812"/>
      <c r="R449" s="812"/>
      <c r="S449" s="812"/>
      <c r="T449" s="812"/>
      <c r="U449" s="814"/>
      <c r="V449" s="812"/>
      <c r="W449" s="812"/>
      <c r="X449" s="812"/>
      <c r="Y449" s="812"/>
    </row>
    <row r="450" spans="1:25" ht="15.75" x14ac:dyDescent="0.25">
      <c r="A450" s="811" t="str">
        <f>IF('Data Validation'!BU441="", "", 'Data Validation'!BU441)</f>
        <v/>
      </c>
      <c r="B450" s="812"/>
      <c r="C450" s="812"/>
      <c r="D450" s="812"/>
      <c r="E450" s="816"/>
      <c r="F450" s="814"/>
      <c r="G450" s="812"/>
      <c r="H450" s="812"/>
      <c r="I450" s="812"/>
      <c r="J450" s="812"/>
      <c r="K450" s="814"/>
      <c r="L450" s="812"/>
      <c r="M450" s="812"/>
      <c r="N450" s="812"/>
      <c r="O450" s="812"/>
      <c r="P450" s="814"/>
      <c r="Q450" s="812"/>
      <c r="R450" s="812"/>
      <c r="S450" s="812"/>
      <c r="T450" s="812"/>
      <c r="U450" s="814"/>
      <c r="V450" s="812"/>
      <c r="W450" s="812"/>
      <c r="X450" s="812"/>
      <c r="Y450" s="812"/>
    </row>
    <row r="451" spans="1:25" ht="15.75" x14ac:dyDescent="0.25">
      <c r="A451" s="811" t="str">
        <f>IF('Data Validation'!BU442="", "", 'Data Validation'!BU442)</f>
        <v/>
      </c>
      <c r="B451" s="812"/>
      <c r="C451" s="812"/>
      <c r="D451" s="812"/>
      <c r="E451" s="816"/>
      <c r="F451" s="814"/>
      <c r="G451" s="812"/>
      <c r="H451" s="812"/>
      <c r="I451" s="812"/>
      <c r="J451" s="812"/>
      <c r="K451" s="814"/>
      <c r="L451" s="812"/>
      <c r="M451" s="812"/>
      <c r="N451" s="812"/>
      <c r="O451" s="812"/>
      <c r="P451" s="814"/>
      <c r="Q451" s="812"/>
      <c r="R451" s="812"/>
      <c r="S451" s="812"/>
      <c r="T451" s="812"/>
      <c r="U451" s="814"/>
      <c r="V451" s="812"/>
      <c r="W451" s="812"/>
      <c r="X451" s="812"/>
      <c r="Y451" s="812"/>
    </row>
    <row r="452" spans="1:25" ht="15.75" x14ac:dyDescent="0.25">
      <c r="A452" s="811" t="str">
        <f>IF('Data Validation'!BU443="", "", 'Data Validation'!BU443)</f>
        <v/>
      </c>
      <c r="B452" s="812"/>
      <c r="C452" s="812"/>
      <c r="D452" s="812"/>
      <c r="E452" s="816"/>
      <c r="F452" s="814"/>
      <c r="G452" s="812"/>
      <c r="H452" s="812"/>
      <c r="I452" s="812"/>
      <c r="J452" s="812"/>
      <c r="K452" s="814"/>
      <c r="L452" s="812"/>
      <c r="M452" s="812"/>
      <c r="N452" s="812"/>
      <c r="O452" s="812"/>
      <c r="P452" s="814"/>
      <c r="Q452" s="812"/>
      <c r="R452" s="812"/>
      <c r="S452" s="812"/>
      <c r="T452" s="812"/>
      <c r="U452" s="814"/>
      <c r="V452" s="812"/>
      <c r="W452" s="812"/>
      <c r="X452" s="812"/>
      <c r="Y452" s="812"/>
    </row>
    <row r="453" spans="1:25" ht="15.75" x14ac:dyDescent="0.25">
      <c r="A453" s="811" t="str">
        <f>IF('Data Validation'!BU444="", "", 'Data Validation'!BU444)</f>
        <v/>
      </c>
      <c r="B453" s="812"/>
      <c r="C453" s="812"/>
      <c r="D453" s="812"/>
      <c r="E453" s="816"/>
      <c r="F453" s="814"/>
      <c r="G453" s="812"/>
      <c r="H453" s="812"/>
      <c r="I453" s="812"/>
      <c r="J453" s="812"/>
      <c r="K453" s="814"/>
      <c r="L453" s="812"/>
      <c r="M453" s="812"/>
      <c r="N453" s="812"/>
      <c r="O453" s="812"/>
      <c r="P453" s="814"/>
      <c r="Q453" s="812"/>
      <c r="R453" s="812"/>
      <c r="S453" s="812"/>
      <c r="T453" s="812"/>
      <c r="U453" s="814"/>
      <c r="V453" s="812"/>
      <c r="W453" s="812"/>
      <c r="X453" s="812"/>
      <c r="Y453" s="812"/>
    </row>
    <row r="454" spans="1:25" ht="15.75" x14ac:dyDescent="0.25">
      <c r="A454" s="811" t="str">
        <f>IF('Data Validation'!BU445="", "", 'Data Validation'!BU445)</f>
        <v/>
      </c>
      <c r="B454" s="812"/>
      <c r="C454" s="812"/>
      <c r="D454" s="812"/>
      <c r="E454" s="816"/>
      <c r="F454" s="814"/>
      <c r="G454" s="812"/>
      <c r="H454" s="812"/>
      <c r="I454" s="812"/>
      <c r="J454" s="812"/>
      <c r="K454" s="814"/>
      <c r="L454" s="812"/>
      <c r="M454" s="812"/>
      <c r="N454" s="812"/>
      <c r="O454" s="812"/>
      <c r="P454" s="814"/>
      <c r="Q454" s="812"/>
      <c r="R454" s="812"/>
      <c r="S454" s="812"/>
      <c r="T454" s="812"/>
      <c r="U454" s="814"/>
      <c r="V454" s="812"/>
      <c r="W454" s="812"/>
      <c r="X454" s="812"/>
      <c r="Y454" s="812"/>
    </row>
    <row r="455" spans="1:25" ht="15.75" x14ac:dyDescent="0.25">
      <c r="A455" s="811" t="str">
        <f>IF('Data Validation'!BU446="", "", 'Data Validation'!BU446)</f>
        <v/>
      </c>
      <c r="B455" s="812"/>
      <c r="C455" s="812"/>
      <c r="D455" s="812"/>
      <c r="E455" s="816"/>
      <c r="F455" s="814"/>
      <c r="G455" s="812"/>
      <c r="H455" s="812"/>
      <c r="I455" s="812"/>
      <c r="J455" s="812"/>
      <c r="K455" s="814"/>
      <c r="L455" s="812"/>
      <c r="M455" s="812"/>
      <c r="N455" s="812"/>
      <c r="O455" s="812"/>
      <c r="P455" s="814"/>
      <c r="Q455" s="812"/>
      <c r="R455" s="812"/>
      <c r="S455" s="812"/>
      <c r="T455" s="812"/>
      <c r="U455" s="814"/>
      <c r="V455" s="812"/>
      <c r="W455" s="812"/>
      <c r="X455" s="812"/>
      <c r="Y455" s="812"/>
    </row>
    <row r="456" spans="1:25" ht="15.75" x14ac:dyDescent="0.25">
      <c r="A456" s="811" t="str">
        <f>IF('Data Validation'!BU447="", "", 'Data Validation'!BU447)</f>
        <v/>
      </c>
      <c r="B456" s="812"/>
      <c r="C456" s="812"/>
      <c r="D456" s="812"/>
      <c r="E456" s="816"/>
      <c r="F456" s="814"/>
      <c r="G456" s="812"/>
      <c r="H456" s="812"/>
      <c r="I456" s="812"/>
      <c r="J456" s="812"/>
      <c r="K456" s="814"/>
      <c r="L456" s="812"/>
      <c r="M456" s="812"/>
      <c r="N456" s="812"/>
      <c r="O456" s="812"/>
      <c r="P456" s="814"/>
      <c r="Q456" s="812"/>
      <c r="R456" s="812"/>
      <c r="S456" s="812"/>
      <c r="T456" s="812"/>
      <c r="U456" s="814"/>
      <c r="V456" s="812"/>
      <c r="W456" s="812"/>
      <c r="X456" s="812"/>
      <c r="Y456" s="812"/>
    </row>
    <row r="457" spans="1:25" ht="15.75" x14ac:dyDescent="0.25">
      <c r="A457" s="811" t="str">
        <f>IF('Data Validation'!BU448="", "", 'Data Validation'!BU448)</f>
        <v/>
      </c>
      <c r="B457" s="812"/>
      <c r="C457" s="812"/>
      <c r="D457" s="812"/>
      <c r="E457" s="816"/>
      <c r="F457" s="814"/>
      <c r="G457" s="812"/>
      <c r="H457" s="812"/>
      <c r="I457" s="812"/>
      <c r="J457" s="812"/>
      <c r="K457" s="814"/>
      <c r="L457" s="812"/>
      <c r="M457" s="812"/>
      <c r="N457" s="812"/>
      <c r="O457" s="812"/>
      <c r="P457" s="814"/>
      <c r="Q457" s="812"/>
      <c r="R457" s="812"/>
      <c r="S457" s="812"/>
      <c r="T457" s="812"/>
      <c r="U457" s="814"/>
      <c r="V457" s="812"/>
      <c r="W457" s="812"/>
      <c r="X457" s="812"/>
      <c r="Y457" s="812"/>
    </row>
    <row r="458" spans="1:25" ht="15.75" x14ac:dyDescent="0.25">
      <c r="A458" s="811" t="str">
        <f>IF('Data Validation'!BU449="", "", 'Data Validation'!BU449)</f>
        <v/>
      </c>
      <c r="B458" s="812"/>
      <c r="C458" s="812"/>
      <c r="D458" s="812"/>
      <c r="E458" s="816"/>
      <c r="F458" s="814"/>
      <c r="G458" s="812"/>
      <c r="H458" s="812"/>
      <c r="I458" s="812"/>
      <c r="J458" s="812"/>
      <c r="K458" s="814"/>
      <c r="L458" s="812"/>
      <c r="M458" s="812"/>
      <c r="N458" s="812"/>
      <c r="O458" s="812"/>
      <c r="P458" s="814"/>
      <c r="Q458" s="812"/>
      <c r="R458" s="812"/>
      <c r="S458" s="812"/>
      <c r="T458" s="812"/>
      <c r="U458" s="814"/>
      <c r="V458" s="812"/>
      <c r="W458" s="812"/>
      <c r="X458" s="812"/>
      <c r="Y458" s="812"/>
    </row>
    <row r="459" spans="1:25" ht="15.75" x14ac:dyDescent="0.25">
      <c r="A459" s="811" t="str">
        <f>IF('Data Validation'!BU450="", "", 'Data Validation'!BU450)</f>
        <v/>
      </c>
      <c r="B459" s="812"/>
      <c r="C459" s="812"/>
      <c r="D459" s="812"/>
      <c r="E459" s="816"/>
      <c r="F459" s="814"/>
      <c r="G459" s="812"/>
      <c r="H459" s="812"/>
      <c r="I459" s="812"/>
      <c r="J459" s="812"/>
      <c r="K459" s="814"/>
      <c r="L459" s="812"/>
      <c r="M459" s="812"/>
      <c r="N459" s="812"/>
      <c r="O459" s="812"/>
      <c r="P459" s="814"/>
      <c r="Q459" s="812"/>
      <c r="R459" s="812"/>
      <c r="S459" s="812"/>
      <c r="T459" s="812"/>
      <c r="U459" s="814"/>
      <c r="V459" s="812"/>
      <c r="W459" s="812"/>
      <c r="X459" s="812"/>
      <c r="Y459" s="812"/>
    </row>
    <row r="460" spans="1:25" ht="15.75" x14ac:dyDescent="0.25">
      <c r="A460" s="811" t="str">
        <f>IF('Data Validation'!BU451="", "", 'Data Validation'!BU451)</f>
        <v/>
      </c>
      <c r="B460" s="812"/>
      <c r="C460" s="812"/>
      <c r="D460" s="812"/>
      <c r="E460" s="816"/>
      <c r="F460" s="814"/>
      <c r="G460" s="812"/>
      <c r="H460" s="812"/>
      <c r="I460" s="812"/>
      <c r="J460" s="812"/>
      <c r="K460" s="814"/>
      <c r="L460" s="812"/>
      <c r="M460" s="812"/>
      <c r="N460" s="812"/>
      <c r="O460" s="812"/>
      <c r="P460" s="814"/>
      <c r="Q460" s="812"/>
      <c r="R460" s="812"/>
      <c r="S460" s="812"/>
      <c r="T460" s="812"/>
      <c r="U460" s="814"/>
      <c r="V460" s="812"/>
      <c r="W460" s="812"/>
      <c r="X460" s="812"/>
      <c r="Y460" s="812"/>
    </row>
    <row r="461" spans="1:25" ht="15.75" x14ac:dyDescent="0.25">
      <c r="A461" s="811" t="str">
        <f>IF('Data Validation'!BU452="", "", 'Data Validation'!BU452)</f>
        <v/>
      </c>
      <c r="B461" s="812"/>
      <c r="C461" s="812"/>
      <c r="D461" s="812"/>
      <c r="E461" s="816"/>
      <c r="F461" s="814"/>
      <c r="G461" s="812"/>
      <c r="H461" s="812"/>
      <c r="I461" s="812"/>
      <c r="J461" s="812"/>
      <c r="K461" s="814"/>
      <c r="L461" s="812"/>
      <c r="M461" s="812"/>
      <c r="N461" s="812"/>
      <c r="O461" s="812"/>
      <c r="P461" s="814"/>
      <c r="Q461" s="812"/>
      <c r="R461" s="812"/>
      <c r="S461" s="812"/>
      <c r="T461" s="812"/>
      <c r="U461" s="814"/>
      <c r="V461" s="812"/>
      <c r="W461" s="812"/>
      <c r="X461" s="812"/>
      <c r="Y461" s="812"/>
    </row>
    <row r="462" spans="1:25" ht="15.75" x14ac:dyDescent="0.25">
      <c r="A462" s="811" t="str">
        <f>IF('Data Validation'!BU453="", "", 'Data Validation'!BU453)</f>
        <v/>
      </c>
      <c r="B462" s="812"/>
      <c r="C462" s="812"/>
      <c r="D462" s="812"/>
      <c r="E462" s="816"/>
      <c r="F462" s="814"/>
      <c r="G462" s="812"/>
      <c r="H462" s="812"/>
      <c r="I462" s="812"/>
      <c r="J462" s="812"/>
      <c r="K462" s="814"/>
      <c r="L462" s="812"/>
      <c r="M462" s="812"/>
      <c r="N462" s="812"/>
      <c r="O462" s="812"/>
      <c r="P462" s="814"/>
      <c r="Q462" s="812"/>
      <c r="R462" s="812"/>
      <c r="S462" s="812"/>
      <c r="T462" s="812"/>
      <c r="U462" s="814"/>
      <c r="V462" s="812"/>
      <c r="W462" s="812"/>
      <c r="X462" s="812"/>
      <c r="Y462" s="812"/>
    </row>
    <row r="463" spans="1:25" ht="15.75" x14ac:dyDescent="0.25">
      <c r="A463" s="811" t="str">
        <f>IF('Data Validation'!BU454="", "", 'Data Validation'!BU454)</f>
        <v/>
      </c>
      <c r="B463" s="812"/>
      <c r="C463" s="812"/>
      <c r="D463" s="812"/>
      <c r="E463" s="816"/>
      <c r="F463" s="814"/>
      <c r="G463" s="812"/>
      <c r="H463" s="812"/>
      <c r="I463" s="812"/>
      <c r="J463" s="812"/>
      <c r="K463" s="814"/>
      <c r="L463" s="812"/>
      <c r="M463" s="812"/>
      <c r="N463" s="812"/>
      <c r="O463" s="812"/>
      <c r="P463" s="814"/>
      <c r="Q463" s="812"/>
      <c r="R463" s="812"/>
      <c r="S463" s="812"/>
      <c r="T463" s="812"/>
      <c r="U463" s="814"/>
      <c r="V463" s="812"/>
      <c r="W463" s="812"/>
      <c r="X463" s="812"/>
      <c r="Y463" s="812"/>
    </row>
    <row r="464" spans="1:25" ht="15.75" x14ac:dyDescent="0.25">
      <c r="A464" s="811" t="str">
        <f>IF('Data Validation'!BU455="", "", 'Data Validation'!BU455)</f>
        <v/>
      </c>
      <c r="B464" s="812"/>
      <c r="C464" s="812"/>
      <c r="D464" s="812"/>
      <c r="E464" s="816"/>
      <c r="F464" s="814"/>
      <c r="G464" s="812"/>
      <c r="H464" s="812"/>
      <c r="I464" s="812"/>
      <c r="J464" s="812"/>
      <c r="K464" s="814"/>
      <c r="L464" s="812"/>
      <c r="M464" s="812"/>
      <c r="N464" s="812"/>
      <c r="O464" s="812"/>
      <c r="P464" s="814"/>
      <c r="Q464" s="812"/>
      <c r="R464" s="812"/>
      <c r="S464" s="812"/>
      <c r="T464" s="812"/>
      <c r="U464" s="814"/>
      <c r="V464" s="812"/>
      <c r="W464" s="812"/>
      <c r="X464" s="812"/>
      <c r="Y464" s="812"/>
    </row>
    <row r="465" spans="1:25" ht="15.75" x14ac:dyDescent="0.25">
      <c r="A465" s="811" t="str">
        <f>IF('Data Validation'!BU456="", "", 'Data Validation'!BU456)</f>
        <v/>
      </c>
      <c r="B465" s="812"/>
      <c r="C465" s="812"/>
      <c r="D465" s="812"/>
      <c r="E465" s="816"/>
      <c r="F465" s="814"/>
      <c r="G465" s="812"/>
      <c r="H465" s="812"/>
      <c r="I465" s="812"/>
      <c r="J465" s="812"/>
      <c r="K465" s="814"/>
      <c r="L465" s="812"/>
      <c r="M465" s="812"/>
      <c r="N465" s="812"/>
      <c r="O465" s="812"/>
      <c r="P465" s="814"/>
      <c r="Q465" s="812"/>
      <c r="R465" s="812"/>
      <c r="S465" s="812"/>
      <c r="T465" s="812"/>
      <c r="U465" s="814"/>
      <c r="V465" s="812"/>
      <c r="W465" s="812"/>
      <c r="X465" s="812"/>
      <c r="Y465" s="812"/>
    </row>
    <row r="466" spans="1:25" ht="15.75" x14ac:dyDescent="0.25">
      <c r="A466" s="811" t="str">
        <f>IF('Data Validation'!BU457="", "", 'Data Validation'!BU457)</f>
        <v/>
      </c>
      <c r="B466" s="812"/>
      <c r="C466" s="812"/>
      <c r="D466" s="812"/>
      <c r="E466" s="816"/>
      <c r="F466" s="814"/>
      <c r="G466" s="812"/>
      <c r="H466" s="812"/>
      <c r="I466" s="812"/>
      <c r="J466" s="812"/>
      <c r="K466" s="814"/>
      <c r="L466" s="812"/>
      <c r="M466" s="812"/>
      <c r="N466" s="812"/>
      <c r="O466" s="812"/>
      <c r="P466" s="814"/>
      <c r="Q466" s="812"/>
      <c r="R466" s="812"/>
      <c r="S466" s="812"/>
      <c r="T466" s="812"/>
      <c r="U466" s="814"/>
      <c r="V466" s="812"/>
      <c r="W466" s="812"/>
      <c r="X466" s="812"/>
      <c r="Y466" s="812"/>
    </row>
    <row r="467" spans="1:25" ht="15.75" x14ac:dyDescent="0.25">
      <c r="A467" s="811" t="str">
        <f>IF('Data Validation'!BU458="", "", 'Data Validation'!BU458)</f>
        <v/>
      </c>
      <c r="B467" s="812"/>
      <c r="C467" s="812"/>
      <c r="D467" s="812"/>
      <c r="E467" s="816"/>
      <c r="F467" s="814"/>
      <c r="G467" s="812"/>
      <c r="H467" s="812"/>
      <c r="I467" s="812"/>
      <c r="J467" s="812"/>
      <c r="K467" s="814"/>
      <c r="L467" s="812"/>
      <c r="M467" s="812"/>
      <c r="N467" s="812"/>
      <c r="O467" s="812"/>
      <c r="P467" s="814"/>
      <c r="Q467" s="812"/>
      <c r="R467" s="812"/>
      <c r="S467" s="812"/>
      <c r="T467" s="812"/>
      <c r="U467" s="814"/>
      <c r="V467" s="812"/>
      <c r="W467" s="812"/>
      <c r="X467" s="812"/>
      <c r="Y467" s="812"/>
    </row>
    <row r="468" spans="1:25" ht="15.75" x14ac:dyDescent="0.25">
      <c r="A468" s="811" t="str">
        <f>IF('Data Validation'!BU459="", "", 'Data Validation'!BU459)</f>
        <v/>
      </c>
      <c r="B468" s="812"/>
      <c r="C468" s="812"/>
      <c r="D468" s="812"/>
      <c r="E468" s="816"/>
      <c r="F468" s="814"/>
      <c r="G468" s="812"/>
      <c r="H468" s="812"/>
      <c r="I468" s="812"/>
      <c r="J468" s="812"/>
      <c r="K468" s="814"/>
      <c r="L468" s="812"/>
      <c r="M468" s="812"/>
      <c r="N468" s="812"/>
      <c r="O468" s="812"/>
      <c r="P468" s="814"/>
      <c r="Q468" s="812"/>
      <c r="R468" s="812"/>
      <c r="S468" s="812"/>
      <c r="T468" s="812"/>
      <c r="U468" s="814"/>
      <c r="V468" s="812"/>
      <c r="W468" s="812"/>
      <c r="X468" s="812"/>
      <c r="Y468" s="812"/>
    </row>
    <row r="469" spans="1:25" ht="15.75" x14ac:dyDescent="0.25">
      <c r="A469" s="811" t="str">
        <f>IF('Data Validation'!BU460="", "", 'Data Validation'!BU460)</f>
        <v/>
      </c>
      <c r="B469" s="812"/>
      <c r="C469" s="812"/>
      <c r="D469" s="812"/>
      <c r="E469" s="816"/>
      <c r="F469" s="814"/>
      <c r="G469" s="812"/>
      <c r="H469" s="812"/>
      <c r="I469" s="812"/>
      <c r="J469" s="812"/>
      <c r="K469" s="814"/>
      <c r="L469" s="812"/>
      <c r="M469" s="812"/>
      <c r="N469" s="812"/>
      <c r="O469" s="812"/>
      <c r="P469" s="814"/>
      <c r="Q469" s="812"/>
      <c r="R469" s="812"/>
      <c r="S469" s="812"/>
      <c r="T469" s="812"/>
      <c r="U469" s="814"/>
      <c r="V469" s="812"/>
      <c r="W469" s="812"/>
      <c r="X469" s="812"/>
      <c r="Y469" s="812"/>
    </row>
    <row r="470" spans="1:25" ht="15.75" x14ac:dyDescent="0.25">
      <c r="A470" s="811" t="str">
        <f>IF('Data Validation'!BU461="", "", 'Data Validation'!BU461)</f>
        <v/>
      </c>
      <c r="B470" s="812"/>
      <c r="C470" s="812"/>
      <c r="D470" s="812"/>
      <c r="E470" s="816"/>
      <c r="F470" s="814"/>
      <c r="G470" s="812"/>
      <c r="H470" s="812"/>
      <c r="I470" s="812"/>
      <c r="J470" s="812"/>
      <c r="K470" s="814"/>
      <c r="L470" s="812"/>
      <c r="M470" s="812"/>
      <c r="N470" s="812"/>
      <c r="O470" s="812"/>
      <c r="P470" s="814"/>
      <c r="Q470" s="812"/>
      <c r="R470" s="812"/>
      <c r="S470" s="812"/>
      <c r="T470" s="812"/>
      <c r="U470" s="814"/>
      <c r="V470" s="812"/>
      <c r="W470" s="812"/>
      <c r="X470" s="812"/>
      <c r="Y470" s="812"/>
    </row>
    <row r="471" spans="1:25" ht="15.75" x14ac:dyDescent="0.25">
      <c r="A471" s="811" t="str">
        <f>IF('Data Validation'!BU462="", "", 'Data Validation'!BU462)</f>
        <v/>
      </c>
      <c r="B471" s="812"/>
      <c r="C471" s="812"/>
      <c r="D471" s="812"/>
      <c r="E471" s="816"/>
      <c r="F471" s="814"/>
      <c r="G471" s="812"/>
      <c r="H471" s="812"/>
      <c r="I471" s="812"/>
      <c r="J471" s="812"/>
      <c r="K471" s="814"/>
      <c r="L471" s="812"/>
      <c r="M471" s="812"/>
      <c r="N471" s="812"/>
      <c r="O471" s="812"/>
      <c r="P471" s="814"/>
      <c r="Q471" s="812"/>
      <c r="R471" s="812"/>
      <c r="S471" s="812"/>
      <c r="T471" s="812"/>
      <c r="U471" s="814"/>
      <c r="V471" s="812"/>
      <c r="W471" s="812"/>
      <c r="X471" s="812"/>
      <c r="Y471" s="812"/>
    </row>
    <row r="472" spans="1:25" ht="15.75" x14ac:dyDescent="0.25">
      <c r="A472" s="811" t="str">
        <f>IF('Data Validation'!BU463="", "", 'Data Validation'!BU463)</f>
        <v/>
      </c>
      <c r="B472" s="812"/>
      <c r="C472" s="812"/>
      <c r="D472" s="812"/>
      <c r="E472" s="816"/>
      <c r="F472" s="814"/>
      <c r="G472" s="812"/>
      <c r="H472" s="812"/>
      <c r="I472" s="812"/>
      <c r="J472" s="812"/>
      <c r="K472" s="814"/>
      <c r="L472" s="812"/>
      <c r="M472" s="812"/>
      <c r="N472" s="812"/>
      <c r="O472" s="812"/>
      <c r="P472" s="814"/>
      <c r="Q472" s="812"/>
      <c r="R472" s="812"/>
      <c r="S472" s="812"/>
      <c r="T472" s="812"/>
      <c r="U472" s="814"/>
      <c r="V472" s="812"/>
      <c r="W472" s="812"/>
      <c r="X472" s="812"/>
      <c r="Y472" s="812"/>
    </row>
    <row r="473" spans="1:25" ht="15.75" x14ac:dyDescent="0.25">
      <c r="A473" s="811" t="str">
        <f>IF('Data Validation'!BU464="", "", 'Data Validation'!BU464)</f>
        <v/>
      </c>
      <c r="B473" s="812"/>
      <c r="C473" s="812"/>
      <c r="D473" s="812"/>
      <c r="E473" s="816"/>
      <c r="F473" s="814"/>
      <c r="G473" s="812"/>
      <c r="H473" s="812"/>
      <c r="I473" s="812"/>
      <c r="J473" s="812"/>
      <c r="K473" s="814"/>
      <c r="L473" s="812"/>
      <c r="M473" s="812"/>
      <c r="N473" s="812"/>
      <c r="O473" s="812"/>
      <c r="P473" s="814"/>
      <c r="Q473" s="812"/>
      <c r="R473" s="812"/>
      <c r="S473" s="812"/>
      <c r="T473" s="812"/>
      <c r="U473" s="814"/>
      <c r="V473" s="812"/>
      <c r="W473" s="812"/>
      <c r="X473" s="812"/>
      <c r="Y473" s="812"/>
    </row>
    <row r="474" spans="1:25" ht="15.75" x14ac:dyDescent="0.25">
      <c r="A474" s="811" t="str">
        <f>IF('Data Validation'!BU465="", "", 'Data Validation'!BU465)</f>
        <v/>
      </c>
      <c r="B474" s="812"/>
      <c r="C474" s="812"/>
      <c r="D474" s="812"/>
      <c r="E474" s="816"/>
      <c r="F474" s="814"/>
      <c r="G474" s="812"/>
      <c r="H474" s="812"/>
      <c r="I474" s="812"/>
      <c r="J474" s="812"/>
      <c r="K474" s="814"/>
      <c r="L474" s="812"/>
      <c r="M474" s="812"/>
      <c r="N474" s="812"/>
      <c r="O474" s="812"/>
      <c r="P474" s="814"/>
      <c r="Q474" s="812"/>
      <c r="R474" s="812"/>
      <c r="S474" s="812"/>
      <c r="T474" s="812"/>
      <c r="U474" s="814"/>
      <c r="V474" s="812"/>
      <c r="W474" s="812"/>
      <c r="X474" s="812"/>
      <c r="Y474" s="812"/>
    </row>
    <row r="475" spans="1:25" ht="15.75" x14ac:dyDescent="0.25">
      <c r="A475" s="811" t="str">
        <f>IF('Data Validation'!BU466="", "", 'Data Validation'!BU466)</f>
        <v/>
      </c>
      <c r="B475" s="812"/>
      <c r="C475" s="812"/>
      <c r="D475" s="812"/>
      <c r="E475" s="816"/>
      <c r="F475" s="814"/>
      <c r="G475" s="812"/>
      <c r="H475" s="812"/>
      <c r="I475" s="812"/>
      <c r="J475" s="812"/>
      <c r="K475" s="814"/>
      <c r="L475" s="812"/>
      <c r="M475" s="812"/>
      <c r="N475" s="812"/>
      <c r="O475" s="812"/>
      <c r="P475" s="814"/>
      <c r="Q475" s="812"/>
      <c r="R475" s="812"/>
      <c r="S475" s="812"/>
      <c r="T475" s="812"/>
      <c r="U475" s="814"/>
      <c r="V475" s="812"/>
      <c r="W475" s="812"/>
      <c r="X475" s="812"/>
      <c r="Y475" s="812"/>
    </row>
    <row r="476" spans="1:25" ht="15.75" x14ac:dyDescent="0.25">
      <c r="A476" s="811" t="str">
        <f>IF('Data Validation'!BU467="", "", 'Data Validation'!BU467)</f>
        <v/>
      </c>
      <c r="B476" s="812"/>
      <c r="C476" s="812"/>
      <c r="D476" s="812"/>
      <c r="E476" s="816"/>
      <c r="F476" s="814"/>
      <c r="G476" s="812"/>
      <c r="H476" s="812"/>
      <c r="I476" s="812"/>
      <c r="J476" s="812"/>
      <c r="K476" s="814"/>
      <c r="L476" s="812"/>
      <c r="M476" s="812"/>
      <c r="N476" s="812"/>
      <c r="O476" s="812"/>
      <c r="P476" s="814"/>
      <c r="Q476" s="812"/>
      <c r="R476" s="812"/>
      <c r="S476" s="812"/>
      <c r="T476" s="812"/>
      <c r="U476" s="814"/>
      <c r="V476" s="812"/>
      <c r="W476" s="812"/>
      <c r="X476" s="812"/>
      <c r="Y476" s="812"/>
    </row>
    <row r="477" spans="1:25" ht="15.75" x14ac:dyDescent="0.25">
      <c r="A477" s="811" t="str">
        <f>IF('Data Validation'!BU468="", "", 'Data Validation'!BU468)</f>
        <v/>
      </c>
      <c r="B477" s="812"/>
      <c r="C477" s="812"/>
      <c r="D477" s="812"/>
      <c r="E477" s="816"/>
      <c r="F477" s="814"/>
      <c r="G477" s="812"/>
      <c r="H477" s="812"/>
      <c r="I477" s="812"/>
      <c r="J477" s="812"/>
      <c r="K477" s="814"/>
      <c r="L477" s="812"/>
      <c r="M477" s="812"/>
      <c r="N477" s="812"/>
      <c r="O477" s="812"/>
      <c r="P477" s="814"/>
      <c r="Q477" s="812"/>
      <c r="R477" s="812"/>
      <c r="S477" s="812"/>
      <c r="T477" s="812"/>
      <c r="U477" s="814"/>
      <c r="V477" s="812"/>
      <c r="W477" s="812"/>
      <c r="X477" s="812"/>
      <c r="Y477" s="812"/>
    </row>
    <row r="478" spans="1:25" ht="15.75" x14ac:dyDescent="0.25">
      <c r="A478" s="811" t="str">
        <f>IF('Data Validation'!BU469="", "", 'Data Validation'!BU469)</f>
        <v/>
      </c>
      <c r="B478" s="812"/>
      <c r="C478" s="812"/>
      <c r="D478" s="812"/>
      <c r="E478" s="816"/>
      <c r="F478" s="814"/>
      <c r="G478" s="812"/>
      <c r="H478" s="812"/>
      <c r="I478" s="812"/>
      <c r="J478" s="812"/>
      <c r="K478" s="814"/>
      <c r="L478" s="812"/>
      <c r="M478" s="812"/>
      <c r="N478" s="812"/>
      <c r="O478" s="812"/>
      <c r="P478" s="814"/>
      <c r="Q478" s="812"/>
      <c r="R478" s="812"/>
      <c r="S478" s="812"/>
      <c r="T478" s="812"/>
      <c r="U478" s="814"/>
      <c r="V478" s="812"/>
      <c r="W478" s="812"/>
      <c r="X478" s="812"/>
      <c r="Y478" s="812"/>
    </row>
    <row r="479" spans="1:25" ht="15.75" x14ac:dyDescent="0.25">
      <c r="A479" s="811" t="str">
        <f>IF('Data Validation'!BU470="", "", 'Data Validation'!BU470)</f>
        <v/>
      </c>
      <c r="B479" s="812"/>
      <c r="C479" s="812"/>
      <c r="D479" s="812"/>
      <c r="E479" s="816"/>
      <c r="F479" s="814"/>
      <c r="G479" s="812"/>
      <c r="H479" s="812"/>
      <c r="I479" s="812"/>
      <c r="J479" s="812"/>
      <c r="K479" s="814"/>
      <c r="L479" s="812"/>
      <c r="M479" s="812"/>
      <c r="N479" s="812"/>
      <c r="O479" s="812"/>
      <c r="P479" s="814"/>
      <c r="Q479" s="812"/>
      <c r="R479" s="812"/>
      <c r="S479" s="812"/>
      <c r="T479" s="812"/>
      <c r="U479" s="814"/>
      <c r="V479" s="812"/>
      <c r="W479" s="812"/>
      <c r="X479" s="812"/>
      <c r="Y479" s="812"/>
    </row>
    <row r="480" spans="1:25" ht="15.75" x14ac:dyDescent="0.25">
      <c r="A480" s="811" t="str">
        <f>IF('Data Validation'!BU471="", "", 'Data Validation'!BU471)</f>
        <v/>
      </c>
      <c r="B480" s="812"/>
      <c r="C480" s="812"/>
      <c r="D480" s="812"/>
      <c r="E480" s="816"/>
      <c r="F480" s="814"/>
      <c r="G480" s="812"/>
      <c r="H480" s="812"/>
      <c r="I480" s="812"/>
      <c r="J480" s="812"/>
      <c r="K480" s="814"/>
      <c r="L480" s="812"/>
      <c r="M480" s="812"/>
      <c r="N480" s="812"/>
      <c r="O480" s="812"/>
      <c r="P480" s="814"/>
      <c r="Q480" s="812"/>
      <c r="R480" s="812"/>
      <c r="S480" s="812"/>
      <c r="T480" s="812"/>
      <c r="U480" s="814"/>
      <c r="V480" s="812"/>
      <c r="W480" s="812"/>
      <c r="X480" s="812"/>
      <c r="Y480" s="812"/>
    </row>
    <row r="481" spans="1:25" ht="15.75" x14ac:dyDescent="0.25">
      <c r="A481" s="811" t="str">
        <f>IF('Data Validation'!BU472="", "", 'Data Validation'!BU472)</f>
        <v/>
      </c>
      <c r="B481" s="812"/>
      <c r="C481" s="812"/>
      <c r="D481" s="812"/>
      <c r="E481" s="816"/>
      <c r="F481" s="814"/>
      <c r="G481" s="812"/>
      <c r="H481" s="812"/>
      <c r="I481" s="812"/>
      <c r="J481" s="812"/>
      <c r="K481" s="814"/>
      <c r="L481" s="812"/>
      <c r="M481" s="812"/>
      <c r="N481" s="812"/>
      <c r="O481" s="812"/>
      <c r="P481" s="814"/>
      <c r="Q481" s="812"/>
      <c r="R481" s="812"/>
      <c r="S481" s="812"/>
      <c r="T481" s="812"/>
      <c r="U481" s="814"/>
      <c r="V481" s="812"/>
      <c r="W481" s="812"/>
      <c r="X481" s="812"/>
      <c r="Y481" s="812"/>
    </row>
    <row r="482" spans="1:25" ht="15.75" x14ac:dyDescent="0.25">
      <c r="A482" s="811" t="str">
        <f>IF('Data Validation'!BU473="", "", 'Data Validation'!BU473)</f>
        <v/>
      </c>
      <c r="B482" s="812"/>
      <c r="C482" s="812"/>
      <c r="D482" s="812"/>
      <c r="E482" s="816"/>
      <c r="F482" s="814"/>
      <c r="G482" s="812"/>
      <c r="H482" s="812"/>
      <c r="I482" s="812"/>
      <c r="J482" s="812"/>
      <c r="K482" s="814"/>
      <c r="L482" s="812"/>
      <c r="M482" s="812"/>
      <c r="N482" s="812"/>
      <c r="O482" s="812"/>
      <c r="P482" s="814"/>
      <c r="Q482" s="812"/>
      <c r="R482" s="812"/>
      <c r="S482" s="812"/>
      <c r="T482" s="812"/>
      <c r="U482" s="814"/>
      <c r="V482" s="812"/>
      <c r="W482" s="812"/>
      <c r="X482" s="812"/>
      <c r="Y482" s="812"/>
    </row>
    <row r="483" spans="1:25" ht="15.75" x14ac:dyDescent="0.25">
      <c r="A483" s="811" t="str">
        <f>IF('Data Validation'!BU474="", "", 'Data Validation'!BU474)</f>
        <v/>
      </c>
      <c r="B483" s="812"/>
      <c r="C483" s="812"/>
      <c r="D483" s="812"/>
      <c r="E483" s="816"/>
      <c r="F483" s="814"/>
      <c r="G483" s="812"/>
      <c r="H483" s="812"/>
      <c r="I483" s="812"/>
      <c r="J483" s="812"/>
      <c r="K483" s="814"/>
      <c r="L483" s="812"/>
      <c r="M483" s="812"/>
      <c r="N483" s="812"/>
      <c r="O483" s="812"/>
      <c r="P483" s="814"/>
      <c r="Q483" s="812"/>
      <c r="R483" s="812"/>
      <c r="S483" s="812"/>
      <c r="T483" s="812"/>
      <c r="U483" s="814"/>
      <c r="V483" s="812"/>
      <c r="W483" s="812"/>
      <c r="X483" s="812"/>
      <c r="Y483" s="812"/>
    </row>
    <row r="484" spans="1:25" ht="15.75" x14ac:dyDescent="0.25">
      <c r="A484" s="811" t="str">
        <f>IF('Data Validation'!BU475="", "", 'Data Validation'!BU475)</f>
        <v/>
      </c>
      <c r="B484" s="812"/>
      <c r="C484" s="812"/>
      <c r="D484" s="812"/>
      <c r="E484" s="816"/>
      <c r="F484" s="814"/>
      <c r="G484" s="812"/>
      <c r="H484" s="812"/>
      <c r="I484" s="812"/>
      <c r="J484" s="812"/>
      <c r="K484" s="814"/>
      <c r="L484" s="812"/>
      <c r="M484" s="812"/>
      <c r="N484" s="812"/>
      <c r="O484" s="812"/>
      <c r="P484" s="814"/>
      <c r="Q484" s="812"/>
      <c r="R484" s="812"/>
      <c r="S484" s="812"/>
      <c r="T484" s="812"/>
      <c r="U484" s="814"/>
      <c r="V484" s="812"/>
      <c r="W484" s="812"/>
      <c r="X484" s="812"/>
      <c r="Y484" s="812"/>
    </row>
    <row r="485" spans="1:25" ht="15.75" x14ac:dyDescent="0.25">
      <c r="A485" s="811" t="str">
        <f>IF('Data Validation'!BU476="", "", 'Data Validation'!BU476)</f>
        <v/>
      </c>
      <c r="B485" s="812"/>
      <c r="C485" s="812"/>
      <c r="D485" s="812"/>
      <c r="E485" s="816"/>
      <c r="F485" s="814"/>
      <c r="G485" s="812"/>
      <c r="H485" s="812"/>
      <c r="I485" s="812"/>
      <c r="J485" s="812"/>
      <c r="K485" s="814"/>
      <c r="L485" s="812"/>
      <c r="M485" s="812"/>
      <c r="N485" s="812"/>
      <c r="O485" s="812"/>
      <c r="P485" s="814"/>
      <c r="Q485" s="812"/>
      <c r="R485" s="812"/>
      <c r="S485" s="812"/>
      <c r="T485" s="812"/>
      <c r="U485" s="814"/>
      <c r="V485" s="812"/>
      <c r="W485" s="812"/>
      <c r="X485" s="812"/>
      <c r="Y485" s="812"/>
    </row>
    <row r="486" spans="1:25" ht="15.75" x14ac:dyDescent="0.25">
      <c r="A486" s="811" t="str">
        <f>IF('Data Validation'!BU477="", "", 'Data Validation'!BU477)</f>
        <v/>
      </c>
      <c r="B486" s="812"/>
      <c r="C486" s="812"/>
      <c r="D486" s="812"/>
      <c r="E486" s="816"/>
      <c r="F486" s="814"/>
      <c r="G486" s="812"/>
      <c r="H486" s="812"/>
      <c r="I486" s="812"/>
      <c r="J486" s="812"/>
      <c r="K486" s="814"/>
      <c r="L486" s="812"/>
      <c r="M486" s="812"/>
      <c r="N486" s="812"/>
      <c r="O486" s="812"/>
      <c r="P486" s="814"/>
      <c r="Q486" s="812"/>
      <c r="R486" s="812"/>
      <c r="S486" s="812"/>
      <c r="T486" s="812"/>
      <c r="U486" s="814"/>
      <c r="V486" s="812"/>
      <c r="W486" s="812"/>
      <c r="X486" s="812"/>
      <c r="Y486" s="812"/>
    </row>
    <row r="487" spans="1:25" ht="15.75" x14ac:dyDescent="0.25">
      <c r="A487" s="811" t="str">
        <f>IF('Data Validation'!BU478="", "", 'Data Validation'!BU478)</f>
        <v/>
      </c>
      <c r="B487" s="812"/>
      <c r="C487" s="812"/>
      <c r="D487" s="812"/>
      <c r="E487" s="816"/>
      <c r="F487" s="814"/>
      <c r="G487" s="812"/>
      <c r="H487" s="812"/>
      <c r="I487" s="812"/>
      <c r="J487" s="812"/>
      <c r="K487" s="814"/>
      <c r="L487" s="812"/>
      <c r="M487" s="812"/>
      <c r="N487" s="812"/>
      <c r="O487" s="812"/>
      <c r="P487" s="814"/>
      <c r="Q487" s="812"/>
      <c r="R487" s="812"/>
      <c r="S487" s="812"/>
      <c r="T487" s="812"/>
      <c r="U487" s="814"/>
      <c r="V487" s="812"/>
      <c r="W487" s="812"/>
      <c r="X487" s="812"/>
      <c r="Y487" s="812"/>
    </row>
    <row r="488" spans="1:25" ht="15.75" x14ac:dyDescent="0.25">
      <c r="A488" s="811" t="str">
        <f>IF('Data Validation'!BU479="", "", 'Data Validation'!BU479)</f>
        <v/>
      </c>
      <c r="B488" s="812"/>
      <c r="C488" s="812"/>
      <c r="D488" s="812"/>
      <c r="E488" s="816"/>
      <c r="F488" s="814"/>
      <c r="G488" s="812"/>
      <c r="H488" s="812"/>
      <c r="I488" s="812"/>
      <c r="J488" s="812"/>
      <c r="K488" s="814"/>
      <c r="L488" s="812"/>
      <c r="M488" s="812"/>
      <c r="N488" s="812"/>
      <c r="O488" s="812"/>
      <c r="P488" s="814"/>
      <c r="Q488" s="812"/>
      <c r="R488" s="812"/>
      <c r="S488" s="812"/>
      <c r="T488" s="812"/>
      <c r="U488" s="814"/>
      <c r="V488" s="812"/>
      <c r="W488" s="812"/>
      <c r="X488" s="812"/>
      <c r="Y488" s="812"/>
    </row>
    <row r="489" spans="1:25" ht="15.75" x14ac:dyDescent="0.25">
      <c r="A489" s="811" t="str">
        <f>IF('Data Validation'!BU480="", "", 'Data Validation'!BU480)</f>
        <v/>
      </c>
      <c r="B489" s="812"/>
      <c r="C489" s="812"/>
      <c r="D489" s="812"/>
      <c r="E489" s="816"/>
      <c r="F489" s="814"/>
      <c r="G489" s="812"/>
      <c r="H489" s="812"/>
      <c r="I489" s="812"/>
      <c r="J489" s="812"/>
      <c r="K489" s="814"/>
      <c r="L489" s="812"/>
      <c r="M489" s="812"/>
      <c r="N489" s="812"/>
      <c r="O489" s="812"/>
      <c r="P489" s="814"/>
      <c r="Q489" s="812"/>
      <c r="R489" s="812"/>
      <c r="S489" s="812"/>
      <c r="T489" s="812"/>
      <c r="U489" s="814"/>
      <c r="V489" s="812"/>
      <c r="W489" s="812"/>
      <c r="X489" s="812"/>
      <c r="Y489" s="812"/>
    </row>
    <row r="490" spans="1:25" ht="15.75" x14ac:dyDescent="0.25">
      <c r="A490" s="811" t="str">
        <f>IF('Data Validation'!BU481="", "", 'Data Validation'!BU481)</f>
        <v/>
      </c>
      <c r="B490" s="812"/>
      <c r="C490" s="812"/>
      <c r="D490" s="812"/>
      <c r="E490" s="816"/>
      <c r="F490" s="814"/>
      <c r="G490" s="812"/>
      <c r="H490" s="812"/>
      <c r="I490" s="812"/>
      <c r="J490" s="812"/>
      <c r="K490" s="814"/>
      <c r="L490" s="812"/>
      <c r="M490" s="812"/>
      <c r="N490" s="812"/>
      <c r="O490" s="812"/>
      <c r="P490" s="814"/>
      <c r="Q490" s="812"/>
      <c r="R490" s="812"/>
      <c r="S490" s="812"/>
      <c r="T490" s="812"/>
      <c r="U490" s="814"/>
      <c r="V490" s="812"/>
      <c r="W490" s="812"/>
      <c r="X490" s="812"/>
      <c r="Y490" s="812"/>
    </row>
    <row r="491" spans="1:25" ht="15.75" x14ac:dyDescent="0.25">
      <c r="A491" s="811" t="str">
        <f>IF('Data Validation'!BU482="", "", 'Data Validation'!BU482)</f>
        <v/>
      </c>
      <c r="B491" s="812"/>
      <c r="C491" s="812"/>
      <c r="D491" s="812"/>
      <c r="E491" s="816"/>
      <c r="F491" s="814"/>
      <c r="G491" s="812"/>
      <c r="H491" s="812"/>
      <c r="I491" s="812"/>
      <c r="J491" s="812"/>
      <c r="K491" s="814"/>
      <c r="L491" s="812"/>
      <c r="M491" s="812"/>
      <c r="N491" s="812"/>
      <c r="O491" s="812"/>
      <c r="P491" s="814"/>
      <c r="Q491" s="812"/>
      <c r="R491" s="812"/>
      <c r="S491" s="812"/>
      <c r="T491" s="812"/>
      <c r="U491" s="814"/>
      <c r="V491" s="812"/>
      <c r="W491" s="812"/>
      <c r="X491" s="812"/>
      <c r="Y491" s="812"/>
    </row>
    <row r="492" spans="1:25" ht="15.75" x14ac:dyDescent="0.25">
      <c r="A492" s="811" t="str">
        <f>IF('Data Validation'!BU483="", "", 'Data Validation'!BU483)</f>
        <v/>
      </c>
      <c r="B492" s="812"/>
      <c r="C492" s="812"/>
      <c r="D492" s="812"/>
      <c r="E492" s="816"/>
      <c r="F492" s="814"/>
      <c r="G492" s="812"/>
      <c r="H492" s="812"/>
      <c r="I492" s="812"/>
      <c r="J492" s="812"/>
      <c r="K492" s="814"/>
      <c r="L492" s="812"/>
      <c r="M492" s="812"/>
      <c r="N492" s="812"/>
      <c r="O492" s="812"/>
      <c r="P492" s="814"/>
      <c r="Q492" s="812"/>
      <c r="R492" s="812"/>
      <c r="S492" s="812"/>
      <c r="T492" s="812"/>
      <c r="U492" s="814"/>
      <c r="V492" s="812"/>
      <c r="W492" s="812"/>
      <c r="X492" s="812"/>
      <c r="Y492" s="812"/>
    </row>
    <row r="493" spans="1:25" ht="15.75" x14ac:dyDescent="0.25">
      <c r="A493" s="811" t="str">
        <f>IF('Data Validation'!BU484="", "", 'Data Validation'!BU484)</f>
        <v/>
      </c>
      <c r="B493" s="812"/>
      <c r="C493" s="812"/>
      <c r="D493" s="812"/>
      <c r="E493" s="816"/>
      <c r="F493" s="814"/>
      <c r="G493" s="812"/>
      <c r="H493" s="812"/>
      <c r="I493" s="812"/>
      <c r="J493" s="812"/>
      <c r="K493" s="814"/>
      <c r="L493" s="812"/>
      <c r="M493" s="812"/>
      <c r="N493" s="812"/>
      <c r="O493" s="812"/>
      <c r="P493" s="814"/>
      <c r="Q493" s="812"/>
      <c r="R493" s="812"/>
      <c r="S493" s="812"/>
      <c r="T493" s="812"/>
      <c r="U493" s="814"/>
      <c r="V493" s="812"/>
      <c r="W493" s="812"/>
      <c r="X493" s="812"/>
      <c r="Y493" s="812"/>
    </row>
    <row r="494" spans="1:25" ht="15.75" x14ac:dyDescent="0.25">
      <c r="A494" s="811" t="str">
        <f>IF('Data Validation'!BU485="", "", 'Data Validation'!BU485)</f>
        <v/>
      </c>
      <c r="B494" s="812"/>
      <c r="C494" s="812"/>
      <c r="D494" s="812"/>
      <c r="E494" s="816"/>
      <c r="F494" s="814"/>
      <c r="G494" s="812"/>
      <c r="H494" s="812"/>
      <c r="I494" s="812"/>
      <c r="J494" s="812"/>
      <c r="K494" s="814"/>
      <c r="L494" s="812"/>
      <c r="M494" s="812"/>
      <c r="N494" s="812"/>
      <c r="O494" s="812"/>
      <c r="P494" s="814"/>
      <c r="Q494" s="812"/>
      <c r="R494" s="812"/>
      <c r="S494" s="812"/>
      <c r="T494" s="812"/>
      <c r="U494" s="814"/>
      <c r="V494" s="812"/>
      <c r="W494" s="812"/>
      <c r="X494" s="812"/>
      <c r="Y494" s="812"/>
    </row>
    <row r="495" spans="1:25" ht="15.75" x14ac:dyDescent="0.25">
      <c r="A495" s="811" t="str">
        <f>IF('Data Validation'!BU486="", "", 'Data Validation'!BU486)</f>
        <v/>
      </c>
      <c r="B495" s="812"/>
      <c r="C495" s="812"/>
      <c r="D495" s="812"/>
      <c r="E495" s="816"/>
      <c r="F495" s="814"/>
      <c r="G495" s="812"/>
      <c r="H495" s="812"/>
      <c r="I495" s="812"/>
      <c r="J495" s="812"/>
      <c r="K495" s="814"/>
      <c r="L495" s="812"/>
      <c r="M495" s="812"/>
      <c r="N495" s="812"/>
      <c r="O495" s="812"/>
      <c r="P495" s="814"/>
      <c r="Q495" s="812"/>
      <c r="R495" s="812"/>
      <c r="S495" s="812"/>
      <c r="T495" s="812"/>
      <c r="U495" s="814"/>
      <c r="V495" s="812"/>
      <c r="W495" s="812"/>
      <c r="X495" s="812"/>
      <c r="Y495" s="812"/>
    </row>
    <row r="496" spans="1:25" ht="15.75" x14ac:dyDescent="0.25">
      <c r="A496" s="811" t="str">
        <f>IF('Data Validation'!BU487="", "", 'Data Validation'!BU487)</f>
        <v/>
      </c>
      <c r="B496" s="812"/>
      <c r="C496" s="812"/>
      <c r="D496" s="812"/>
      <c r="E496" s="816"/>
      <c r="F496" s="814"/>
      <c r="G496" s="812"/>
      <c r="H496" s="812"/>
      <c r="I496" s="812"/>
      <c r="J496" s="812"/>
      <c r="K496" s="814"/>
      <c r="L496" s="812"/>
      <c r="M496" s="812"/>
      <c r="N496" s="812"/>
      <c r="O496" s="812"/>
      <c r="P496" s="814"/>
      <c r="Q496" s="812"/>
      <c r="R496" s="812"/>
      <c r="S496" s="812"/>
      <c r="T496" s="812"/>
      <c r="U496" s="814"/>
      <c r="V496" s="812"/>
      <c r="W496" s="812"/>
      <c r="X496" s="812"/>
      <c r="Y496" s="812"/>
    </row>
    <row r="497" spans="1:25" ht="15.75" x14ac:dyDescent="0.25">
      <c r="A497" s="811" t="str">
        <f>IF('Data Validation'!BU488="", "", 'Data Validation'!BU488)</f>
        <v/>
      </c>
      <c r="B497" s="812"/>
      <c r="C497" s="812"/>
      <c r="D497" s="812"/>
      <c r="E497" s="816"/>
      <c r="F497" s="814"/>
      <c r="G497" s="812"/>
      <c r="H497" s="812"/>
      <c r="I497" s="812"/>
      <c r="J497" s="812"/>
      <c r="K497" s="814"/>
      <c r="L497" s="812"/>
      <c r="M497" s="812"/>
      <c r="N497" s="812"/>
      <c r="O497" s="812"/>
      <c r="P497" s="814"/>
      <c r="Q497" s="812"/>
      <c r="R497" s="812"/>
      <c r="S497" s="812"/>
      <c r="T497" s="812"/>
      <c r="U497" s="814"/>
      <c r="V497" s="812"/>
      <c r="W497" s="812"/>
      <c r="X497" s="812"/>
      <c r="Y497" s="812"/>
    </row>
    <row r="498" spans="1:25" ht="15.75" x14ac:dyDescent="0.25">
      <c r="A498" s="811" t="str">
        <f>IF('Data Validation'!BU489="", "", 'Data Validation'!BU489)</f>
        <v/>
      </c>
      <c r="B498" s="812"/>
      <c r="C498" s="812"/>
      <c r="D498" s="812"/>
      <c r="E498" s="816"/>
      <c r="F498" s="814"/>
      <c r="G498" s="812"/>
      <c r="H498" s="812"/>
      <c r="I498" s="812"/>
      <c r="J498" s="812"/>
      <c r="K498" s="814"/>
      <c r="L498" s="812"/>
      <c r="M498" s="812"/>
      <c r="N498" s="812"/>
      <c r="O498" s="812"/>
      <c r="P498" s="814"/>
      <c r="Q498" s="812"/>
      <c r="R498" s="812"/>
      <c r="S498" s="812"/>
      <c r="T498" s="812"/>
      <c r="U498" s="814"/>
      <c r="V498" s="812"/>
      <c r="W498" s="812"/>
      <c r="X498" s="812"/>
      <c r="Y498" s="812"/>
    </row>
    <row r="499" spans="1:25" ht="15.75" x14ac:dyDescent="0.25">
      <c r="A499" s="811" t="str">
        <f>IF('Data Validation'!BU490="", "", 'Data Validation'!BU490)</f>
        <v/>
      </c>
      <c r="B499" s="812"/>
      <c r="C499" s="812"/>
      <c r="D499" s="812"/>
      <c r="E499" s="816"/>
      <c r="F499" s="814"/>
      <c r="G499" s="812"/>
      <c r="H499" s="812"/>
      <c r="I499" s="812"/>
      <c r="J499" s="812"/>
      <c r="K499" s="814"/>
      <c r="L499" s="812"/>
      <c r="M499" s="812"/>
      <c r="N499" s="812"/>
      <c r="O499" s="812"/>
      <c r="P499" s="814"/>
      <c r="Q499" s="812"/>
      <c r="R499" s="812"/>
      <c r="S499" s="812"/>
      <c r="T499" s="812"/>
      <c r="U499" s="814"/>
      <c r="V499" s="812"/>
      <c r="W499" s="812"/>
      <c r="X499" s="812"/>
      <c r="Y499" s="812"/>
    </row>
    <row r="500" spans="1:25" ht="15.75" x14ac:dyDescent="0.25">
      <c r="A500" s="811" t="str">
        <f>IF('Data Validation'!BU491="", "", 'Data Validation'!BU491)</f>
        <v/>
      </c>
      <c r="B500" s="812"/>
      <c r="C500" s="812"/>
      <c r="D500" s="812"/>
      <c r="E500" s="816"/>
      <c r="F500" s="814"/>
      <c r="G500" s="812"/>
      <c r="H500" s="812"/>
      <c r="I500" s="812"/>
      <c r="J500" s="812"/>
      <c r="K500" s="814"/>
      <c r="L500" s="812"/>
      <c r="M500" s="812"/>
      <c r="N500" s="812"/>
      <c r="O500" s="812"/>
      <c r="P500" s="814"/>
      <c r="Q500" s="812"/>
      <c r="R500" s="812"/>
      <c r="S500" s="812"/>
      <c r="T500" s="812"/>
      <c r="U500" s="814"/>
      <c r="V500" s="812"/>
      <c r="W500" s="812"/>
      <c r="X500" s="812"/>
      <c r="Y500" s="812"/>
    </row>
    <row r="501" spans="1:25" ht="15.75" x14ac:dyDescent="0.25">
      <c r="A501" s="811" t="str">
        <f>IF('Data Validation'!BU492="", "", 'Data Validation'!BU492)</f>
        <v/>
      </c>
      <c r="B501" s="812"/>
      <c r="C501" s="812"/>
      <c r="D501" s="812"/>
      <c r="E501" s="816"/>
      <c r="F501" s="814"/>
      <c r="G501" s="812"/>
      <c r="H501" s="812"/>
      <c r="I501" s="812"/>
      <c r="J501" s="812"/>
      <c r="K501" s="814"/>
      <c r="L501" s="812"/>
      <c r="M501" s="812"/>
      <c r="N501" s="812"/>
      <c r="O501" s="812"/>
      <c r="P501" s="814"/>
      <c r="Q501" s="812"/>
      <c r="R501" s="812"/>
      <c r="S501" s="812"/>
      <c r="T501" s="812"/>
      <c r="U501" s="814"/>
      <c r="V501" s="812"/>
      <c r="W501" s="812"/>
      <c r="X501" s="812"/>
      <c r="Y501" s="812"/>
    </row>
    <row r="502" spans="1:25" ht="15.75" x14ac:dyDescent="0.25">
      <c r="A502" s="811" t="str">
        <f>IF('Data Validation'!BU493="", "", 'Data Validation'!BU493)</f>
        <v/>
      </c>
      <c r="B502" s="812"/>
      <c r="C502" s="812"/>
      <c r="D502" s="812"/>
      <c r="E502" s="816"/>
      <c r="F502" s="814"/>
      <c r="G502" s="812"/>
      <c r="H502" s="812"/>
      <c r="I502" s="812"/>
      <c r="J502" s="812"/>
      <c r="K502" s="814"/>
      <c r="L502" s="812"/>
      <c r="M502" s="812"/>
      <c r="N502" s="812"/>
      <c r="O502" s="812"/>
      <c r="P502" s="814"/>
      <c r="Q502" s="812"/>
      <c r="R502" s="812"/>
      <c r="S502" s="812"/>
      <c r="T502" s="812"/>
      <c r="U502" s="814"/>
      <c r="V502" s="812"/>
      <c r="W502" s="812"/>
      <c r="X502" s="812"/>
      <c r="Y502" s="812"/>
    </row>
    <row r="503" spans="1:25" ht="15.75" x14ac:dyDescent="0.25">
      <c r="A503" s="811" t="str">
        <f>IF('Data Validation'!BU494="", "", 'Data Validation'!BU494)</f>
        <v/>
      </c>
      <c r="B503" s="812"/>
      <c r="C503" s="812"/>
      <c r="D503" s="812"/>
      <c r="E503" s="816"/>
      <c r="F503" s="814"/>
      <c r="G503" s="812"/>
      <c r="H503" s="812"/>
      <c r="I503" s="812"/>
      <c r="J503" s="812"/>
      <c r="K503" s="814"/>
      <c r="L503" s="812"/>
      <c r="M503" s="812"/>
      <c r="N503" s="812"/>
      <c r="O503" s="812"/>
      <c r="P503" s="814"/>
      <c r="Q503" s="812"/>
      <c r="R503" s="812"/>
      <c r="S503" s="812"/>
      <c r="T503" s="812"/>
      <c r="U503" s="814"/>
      <c r="V503" s="812"/>
      <c r="W503" s="812"/>
      <c r="X503" s="812"/>
      <c r="Y503" s="812"/>
    </row>
    <row r="504" spans="1:25" ht="15.75" x14ac:dyDescent="0.25">
      <c r="A504" s="811" t="str">
        <f>IF('Data Validation'!BU495="", "", 'Data Validation'!BU495)</f>
        <v/>
      </c>
      <c r="B504" s="812"/>
      <c r="C504" s="812"/>
      <c r="D504" s="812"/>
      <c r="E504" s="816"/>
      <c r="F504" s="814"/>
      <c r="G504" s="812"/>
      <c r="H504" s="812"/>
      <c r="I504" s="812"/>
      <c r="J504" s="812"/>
      <c r="K504" s="814"/>
      <c r="L504" s="812"/>
      <c r="M504" s="812"/>
      <c r="N504" s="812"/>
      <c r="O504" s="812"/>
      <c r="P504" s="814"/>
      <c r="Q504" s="812"/>
      <c r="R504" s="812"/>
      <c r="S504" s="812"/>
      <c r="T504" s="812"/>
      <c r="U504" s="814"/>
      <c r="V504" s="812"/>
      <c r="W504" s="812"/>
      <c r="X504" s="812"/>
      <c r="Y504" s="812"/>
    </row>
    <row r="505" spans="1:25" ht="15.75" x14ac:dyDescent="0.25">
      <c r="A505" s="811" t="str">
        <f>IF('Data Validation'!BU496="", "", 'Data Validation'!BU496)</f>
        <v/>
      </c>
      <c r="B505" s="812"/>
      <c r="C505" s="812"/>
      <c r="D505" s="812"/>
      <c r="E505" s="816"/>
      <c r="F505" s="814"/>
      <c r="G505" s="812"/>
      <c r="H505" s="812"/>
      <c r="I505" s="812"/>
      <c r="J505" s="812"/>
      <c r="K505" s="814"/>
      <c r="L505" s="812"/>
      <c r="M505" s="812"/>
      <c r="N505" s="812"/>
      <c r="O505" s="812"/>
      <c r="P505" s="814"/>
      <c r="Q505" s="812"/>
      <c r="R505" s="812"/>
      <c r="S505" s="812"/>
      <c r="T505" s="812"/>
      <c r="U505" s="814"/>
      <c r="V505" s="812"/>
      <c r="W505" s="812"/>
      <c r="X505" s="812"/>
      <c r="Y505" s="812"/>
    </row>
    <row r="506" spans="1:25" ht="15.75" x14ac:dyDescent="0.25">
      <c r="A506" s="811" t="str">
        <f>IF('Data Validation'!BU497="", "", 'Data Validation'!BU497)</f>
        <v/>
      </c>
      <c r="B506" s="812"/>
      <c r="C506" s="812"/>
      <c r="D506" s="812"/>
      <c r="E506" s="816"/>
      <c r="F506" s="814"/>
      <c r="G506" s="812"/>
      <c r="H506" s="812"/>
      <c r="I506" s="812"/>
      <c r="J506" s="812"/>
      <c r="K506" s="814"/>
      <c r="L506" s="812"/>
      <c r="M506" s="812"/>
      <c r="N506" s="812"/>
      <c r="O506" s="812"/>
      <c r="P506" s="814"/>
      <c r="Q506" s="812"/>
      <c r="R506" s="812"/>
      <c r="S506" s="812"/>
      <c r="T506" s="812"/>
      <c r="U506" s="814"/>
      <c r="V506" s="812"/>
      <c r="W506" s="812"/>
      <c r="X506" s="812"/>
      <c r="Y506" s="812"/>
    </row>
    <row r="507" spans="1:25" ht="15.75" x14ac:dyDescent="0.25">
      <c r="A507" s="811" t="str">
        <f>IF('Data Validation'!BU498="", "", 'Data Validation'!BU498)</f>
        <v/>
      </c>
      <c r="B507" s="812"/>
      <c r="C507" s="812"/>
      <c r="D507" s="812"/>
      <c r="E507" s="816"/>
      <c r="F507" s="814"/>
      <c r="G507" s="812"/>
      <c r="H507" s="812"/>
      <c r="I507" s="812"/>
      <c r="J507" s="812"/>
      <c r="K507" s="814"/>
      <c r="L507" s="812"/>
      <c r="M507" s="812"/>
      <c r="N507" s="812"/>
      <c r="O507" s="812"/>
      <c r="P507" s="814"/>
      <c r="Q507" s="812"/>
      <c r="R507" s="812"/>
      <c r="S507" s="812"/>
      <c r="T507" s="812"/>
      <c r="U507" s="814"/>
      <c r="V507" s="812"/>
      <c r="W507" s="812"/>
      <c r="X507" s="812"/>
      <c r="Y507" s="812"/>
    </row>
    <row r="508" spans="1:25" ht="15.75" x14ac:dyDescent="0.25">
      <c r="A508" s="811" t="str">
        <f>IF('Data Validation'!BU499="", "", 'Data Validation'!BU499)</f>
        <v/>
      </c>
      <c r="B508" s="812"/>
      <c r="C508" s="812"/>
      <c r="D508" s="812"/>
      <c r="E508" s="816"/>
      <c r="F508" s="814"/>
      <c r="G508" s="812"/>
      <c r="H508" s="812"/>
      <c r="I508" s="812"/>
      <c r="J508" s="812"/>
      <c r="K508" s="814"/>
      <c r="L508" s="812"/>
      <c r="M508" s="812"/>
      <c r="N508" s="812"/>
      <c r="O508" s="812"/>
      <c r="P508" s="814"/>
      <c r="Q508" s="812"/>
      <c r="R508" s="812"/>
      <c r="S508" s="812"/>
      <c r="T508" s="812"/>
      <c r="U508" s="814"/>
      <c r="V508" s="812"/>
      <c r="W508" s="812"/>
      <c r="X508" s="812"/>
      <c r="Y508" s="812"/>
    </row>
    <row r="509" spans="1:25" ht="15.75" x14ac:dyDescent="0.25">
      <c r="A509" s="811" t="str">
        <f>IF('Data Validation'!BU500="", "", 'Data Validation'!BU500)</f>
        <v/>
      </c>
      <c r="B509" s="812"/>
      <c r="C509" s="812"/>
      <c r="D509" s="812"/>
      <c r="E509" s="816"/>
      <c r="F509" s="814"/>
      <c r="G509" s="812"/>
      <c r="H509" s="812"/>
      <c r="I509" s="812"/>
      <c r="J509" s="812"/>
      <c r="K509" s="814"/>
      <c r="L509" s="812"/>
      <c r="M509" s="812"/>
      <c r="N509" s="812"/>
      <c r="O509" s="812"/>
      <c r="P509" s="814"/>
      <c r="Q509" s="812"/>
      <c r="R509" s="812"/>
      <c r="S509" s="812"/>
      <c r="T509" s="812"/>
      <c r="U509" s="814"/>
      <c r="V509" s="812"/>
      <c r="W509" s="812"/>
      <c r="X509" s="812"/>
      <c r="Y509" s="812"/>
    </row>
    <row r="510" spans="1:25" ht="15.75" x14ac:dyDescent="0.25">
      <c r="A510" s="811" t="str">
        <f>IF('Data Validation'!BU501="", "", 'Data Validation'!BU501)</f>
        <v/>
      </c>
      <c r="B510" s="812"/>
      <c r="C510" s="812"/>
      <c r="D510" s="812"/>
      <c r="E510" s="816"/>
      <c r="F510" s="814"/>
      <c r="G510" s="812"/>
      <c r="H510" s="812"/>
      <c r="I510" s="812"/>
      <c r="J510" s="812"/>
      <c r="K510" s="814"/>
      <c r="L510" s="812"/>
      <c r="M510" s="812"/>
      <c r="N510" s="812"/>
      <c r="O510" s="812"/>
      <c r="P510" s="814"/>
      <c r="Q510" s="812"/>
      <c r="R510" s="812"/>
      <c r="S510" s="812"/>
      <c r="T510" s="812"/>
      <c r="U510" s="814"/>
      <c r="V510" s="812"/>
      <c r="W510" s="812"/>
      <c r="X510" s="812"/>
      <c r="Y510" s="812"/>
    </row>
    <row r="511" spans="1:25" ht="15.75" x14ac:dyDescent="0.25">
      <c r="A511" s="811" t="str">
        <f>IF('Data Validation'!BU502="", "", 'Data Validation'!BU502)</f>
        <v/>
      </c>
      <c r="B511" s="812"/>
      <c r="C511" s="812"/>
      <c r="D511" s="812"/>
      <c r="E511" s="816"/>
      <c r="F511" s="814"/>
      <c r="G511" s="812"/>
      <c r="H511" s="812"/>
      <c r="I511" s="812"/>
      <c r="J511" s="812"/>
      <c r="K511" s="814"/>
      <c r="L511" s="812"/>
      <c r="M511" s="812"/>
      <c r="N511" s="812"/>
      <c r="O511" s="812"/>
      <c r="P511" s="814"/>
      <c r="Q511" s="812"/>
      <c r="R511" s="812"/>
      <c r="S511" s="812"/>
      <c r="T511" s="812"/>
      <c r="U511" s="814"/>
      <c r="V511" s="812"/>
      <c r="W511" s="812"/>
      <c r="X511" s="812"/>
      <c r="Y511" s="812"/>
    </row>
    <row r="512" spans="1:25" ht="15.75" x14ac:dyDescent="0.25">
      <c r="A512" s="811" t="str">
        <f>IF('Data Validation'!BU503="", "", 'Data Validation'!BU503)</f>
        <v/>
      </c>
      <c r="B512" s="812"/>
      <c r="C512" s="812"/>
      <c r="D512" s="812"/>
      <c r="E512" s="816"/>
      <c r="F512" s="814"/>
      <c r="G512" s="812"/>
      <c r="H512" s="812"/>
      <c r="I512" s="812"/>
      <c r="J512" s="812"/>
      <c r="K512" s="814"/>
      <c r="L512" s="812"/>
      <c r="M512" s="812"/>
      <c r="N512" s="812"/>
      <c r="O512" s="812"/>
      <c r="P512" s="814"/>
      <c r="Q512" s="812"/>
      <c r="R512" s="812"/>
      <c r="S512" s="812"/>
      <c r="T512" s="812"/>
      <c r="U512" s="814"/>
      <c r="V512" s="812"/>
      <c r="W512" s="812"/>
      <c r="X512" s="812"/>
      <c r="Y512" s="812"/>
    </row>
    <row r="513" spans="1:25" ht="15.75" x14ac:dyDescent="0.25">
      <c r="A513" s="811" t="str">
        <f>IF('Data Validation'!BU504="", "", 'Data Validation'!BU504)</f>
        <v/>
      </c>
      <c r="B513" s="812"/>
      <c r="C513" s="812"/>
      <c r="D513" s="812"/>
      <c r="E513" s="816"/>
      <c r="F513" s="814"/>
      <c r="G513" s="812"/>
      <c r="H513" s="812"/>
      <c r="I513" s="812"/>
      <c r="J513" s="812"/>
      <c r="K513" s="814"/>
      <c r="L513" s="812"/>
      <c r="M513" s="812"/>
      <c r="N513" s="812"/>
      <c r="O513" s="812"/>
      <c r="P513" s="814"/>
      <c r="Q513" s="812"/>
      <c r="R513" s="812"/>
      <c r="S513" s="812"/>
      <c r="T513" s="812"/>
      <c r="U513" s="814"/>
      <c r="V513" s="812"/>
      <c r="W513" s="812"/>
      <c r="X513" s="812"/>
      <c r="Y513" s="812"/>
    </row>
    <row r="514" spans="1:25" ht="15.75" x14ac:dyDescent="0.25">
      <c r="A514" s="811" t="str">
        <f>IF('Data Validation'!BU505="", "", 'Data Validation'!BU505)</f>
        <v/>
      </c>
      <c r="B514" s="812"/>
      <c r="C514" s="812"/>
      <c r="D514" s="812"/>
      <c r="E514" s="816"/>
      <c r="F514" s="814"/>
      <c r="G514" s="812"/>
      <c r="H514" s="812"/>
      <c r="I514" s="812"/>
      <c r="J514" s="812"/>
      <c r="K514" s="814"/>
      <c r="L514" s="812"/>
      <c r="M514" s="812"/>
      <c r="N514" s="812"/>
      <c r="O514" s="812"/>
      <c r="P514" s="814"/>
      <c r="Q514" s="812"/>
      <c r="R514" s="812"/>
      <c r="S514" s="812"/>
      <c r="T514" s="812"/>
      <c r="U514" s="814"/>
      <c r="V514" s="812"/>
      <c r="W514" s="812"/>
      <c r="X514" s="812"/>
      <c r="Y514" s="812"/>
    </row>
    <row r="515" spans="1:25" ht="15.75" x14ac:dyDescent="0.25">
      <c r="A515" s="811" t="str">
        <f>IF('Data Validation'!BU506="", "", 'Data Validation'!BU506)</f>
        <v/>
      </c>
      <c r="B515" s="812"/>
      <c r="C515" s="812"/>
      <c r="D515" s="812"/>
      <c r="E515" s="816"/>
      <c r="F515" s="814"/>
      <c r="G515" s="812"/>
      <c r="H515" s="812"/>
      <c r="I515" s="812"/>
      <c r="J515" s="812"/>
      <c r="K515" s="814"/>
      <c r="L515" s="812"/>
      <c r="M515" s="812"/>
      <c r="N515" s="812"/>
      <c r="O515" s="812"/>
      <c r="P515" s="814"/>
      <c r="Q515" s="812"/>
      <c r="R515" s="812"/>
      <c r="S515" s="812"/>
      <c r="T515" s="812"/>
      <c r="U515" s="814"/>
      <c r="V515" s="812"/>
      <c r="W515" s="812"/>
      <c r="X515" s="812"/>
      <c r="Y515" s="812"/>
    </row>
    <row r="516" spans="1:25" ht="15.75" x14ac:dyDescent="0.25">
      <c r="A516" s="811" t="str">
        <f>IF('Data Validation'!BU507="", "", 'Data Validation'!BU507)</f>
        <v/>
      </c>
      <c r="B516" s="812"/>
      <c r="C516" s="812"/>
      <c r="D516" s="812"/>
      <c r="E516" s="816"/>
      <c r="F516" s="814"/>
      <c r="G516" s="812"/>
      <c r="H516" s="812"/>
      <c r="I516" s="812"/>
      <c r="J516" s="812"/>
      <c r="K516" s="814"/>
      <c r="L516" s="812"/>
      <c r="M516" s="812"/>
      <c r="N516" s="812"/>
      <c r="O516" s="812"/>
      <c r="P516" s="814"/>
      <c r="Q516" s="812"/>
      <c r="R516" s="812"/>
      <c r="S516" s="812"/>
      <c r="T516" s="812"/>
      <c r="U516" s="814"/>
      <c r="V516" s="812"/>
      <c r="W516" s="812"/>
      <c r="X516" s="812"/>
      <c r="Y516" s="812"/>
    </row>
    <row r="517" spans="1:25" ht="15.75" x14ac:dyDescent="0.25">
      <c r="A517" s="811" t="str">
        <f>IF('Data Validation'!BU508="", "", 'Data Validation'!BU508)</f>
        <v/>
      </c>
      <c r="B517" s="812"/>
      <c r="C517" s="812"/>
      <c r="D517" s="812"/>
      <c r="E517" s="816"/>
      <c r="F517" s="814"/>
      <c r="G517" s="812"/>
      <c r="H517" s="812"/>
      <c r="I517" s="812"/>
      <c r="J517" s="812"/>
      <c r="K517" s="814"/>
      <c r="L517" s="812"/>
      <c r="M517" s="812"/>
      <c r="N517" s="812"/>
      <c r="O517" s="812"/>
      <c r="P517" s="814"/>
      <c r="Q517" s="812"/>
      <c r="R517" s="812"/>
      <c r="S517" s="812"/>
      <c r="T517" s="812"/>
      <c r="U517" s="814"/>
      <c r="V517" s="812"/>
      <c r="W517" s="812"/>
      <c r="X517" s="812"/>
      <c r="Y517" s="812"/>
    </row>
    <row r="518" spans="1:25" ht="15.75" x14ac:dyDescent="0.25">
      <c r="A518" s="811" t="str">
        <f>IF('Data Validation'!BU509="", "", 'Data Validation'!BU509)</f>
        <v/>
      </c>
      <c r="B518" s="812"/>
      <c r="C518" s="812"/>
      <c r="D518" s="812"/>
      <c r="E518" s="816"/>
      <c r="F518" s="814"/>
      <c r="G518" s="812"/>
      <c r="H518" s="812"/>
      <c r="I518" s="812"/>
      <c r="J518" s="812"/>
      <c r="K518" s="814"/>
      <c r="L518" s="812"/>
      <c r="M518" s="812"/>
      <c r="N518" s="812"/>
      <c r="O518" s="812"/>
      <c r="P518" s="814"/>
      <c r="Q518" s="812"/>
      <c r="R518" s="812"/>
      <c r="S518" s="812"/>
      <c r="T518" s="812"/>
      <c r="U518" s="814"/>
      <c r="V518" s="812"/>
      <c r="W518" s="812"/>
      <c r="X518" s="812"/>
      <c r="Y518" s="812"/>
    </row>
    <row r="519" spans="1:25" ht="15.75" x14ac:dyDescent="0.25">
      <c r="A519" s="811" t="str">
        <f>IF('Data Validation'!BU510="", "", 'Data Validation'!BU510)</f>
        <v/>
      </c>
      <c r="B519" s="812"/>
      <c r="C519" s="812"/>
      <c r="D519" s="812"/>
      <c r="E519" s="816"/>
      <c r="F519" s="814"/>
      <c r="G519" s="812"/>
      <c r="H519" s="812"/>
      <c r="I519" s="812"/>
      <c r="J519" s="812"/>
      <c r="K519" s="814"/>
      <c r="L519" s="812"/>
      <c r="M519" s="812"/>
      <c r="N519" s="812"/>
      <c r="O519" s="812"/>
      <c r="P519" s="814"/>
      <c r="Q519" s="812"/>
      <c r="R519" s="812"/>
      <c r="S519" s="812"/>
      <c r="T519" s="812"/>
      <c r="U519" s="814"/>
      <c r="V519" s="812"/>
      <c r="W519" s="812"/>
      <c r="X519" s="812"/>
      <c r="Y519" s="812"/>
    </row>
    <row r="520" spans="1:25" ht="15.75" x14ac:dyDescent="0.25">
      <c r="A520" s="811" t="str">
        <f>IF('Data Validation'!BU511="", "", 'Data Validation'!BU511)</f>
        <v/>
      </c>
      <c r="B520" s="812"/>
      <c r="C520" s="812"/>
      <c r="D520" s="812"/>
      <c r="E520" s="816"/>
      <c r="F520" s="814"/>
      <c r="G520" s="812"/>
      <c r="H520" s="812"/>
      <c r="I520" s="812"/>
      <c r="J520" s="812"/>
      <c r="K520" s="814"/>
      <c r="L520" s="812"/>
      <c r="M520" s="812"/>
      <c r="N520" s="812"/>
      <c r="O520" s="812"/>
      <c r="P520" s="814"/>
      <c r="Q520" s="812"/>
      <c r="R520" s="812"/>
      <c r="S520" s="812"/>
      <c r="T520" s="812"/>
      <c r="U520" s="814"/>
      <c r="V520" s="812"/>
      <c r="W520" s="812"/>
      <c r="X520" s="812"/>
      <c r="Y520" s="812"/>
    </row>
    <row r="521" spans="1:25" ht="15.75" x14ac:dyDescent="0.25">
      <c r="A521" s="811" t="str">
        <f>IF('Data Validation'!BU512="", "", 'Data Validation'!BU512)</f>
        <v/>
      </c>
      <c r="B521" s="812"/>
      <c r="C521" s="812"/>
      <c r="D521" s="812"/>
      <c r="E521" s="816"/>
      <c r="F521" s="814"/>
      <c r="G521" s="812"/>
      <c r="H521" s="812"/>
      <c r="I521" s="812"/>
      <c r="J521" s="812"/>
      <c r="K521" s="814"/>
      <c r="L521" s="812"/>
      <c r="M521" s="812"/>
      <c r="N521" s="812"/>
      <c r="O521" s="812"/>
      <c r="P521" s="814"/>
      <c r="Q521" s="812"/>
      <c r="R521" s="812"/>
      <c r="S521" s="812"/>
      <c r="T521" s="812"/>
      <c r="U521" s="814"/>
      <c r="V521" s="812"/>
      <c r="W521" s="812"/>
      <c r="X521" s="812"/>
      <c r="Y521" s="812"/>
    </row>
    <row r="522" spans="1:25" ht="15.75" x14ac:dyDescent="0.25">
      <c r="A522" s="811" t="str">
        <f>IF('Data Validation'!BU513="", "", 'Data Validation'!BU513)</f>
        <v/>
      </c>
      <c r="B522" s="812"/>
      <c r="C522" s="812"/>
      <c r="D522" s="812"/>
      <c r="E522" s="816"/>
      <c r="F522" s="814"/>
      <c r="G522" s="812"/>
      <c r="H522" s="812"/>
      <c r="I522" s="812"/>
      <c r="J522" s="812"/>
      <c r="K522" s="814"/>
      <c r="L522" s="812"/>
      <c r="M522" s="812"/>
      <c r="N522" s="812"/>
      <c r="O522" s="812"/>
      <c r="P522" s="814"/>
      <c r="Q522" s="812"/>
      <c r="R522" s="812"/>
      <c r="S522" s="812"/>
      <c r="T522" s="812"/>
      <c r="U522" s="814"/>
      <c r="V522" s="812"/>
      <c r="W522" s="812"/>
      <c r="X522" s="812"/>
      <c r="Y522" s="812"/>
    </row>
    <row r="523" spans="1:25" ht="15.75" x14ac:dyDescent="0.25">
      <c r="A523" s="811" t="str">
        <f>IF('Data Validation'!BU514="", "", 'Data Validation'!BU514)</f>
        <v/>
      </c>
      <c r="B523" s="812"/>
      <c r="C523" s="812"/>
      <c r="D523" s="812"/>
      <c r="E523" s="816"/>
      <c r="F523" s="814"/>
      <c r="G523" s="812"/>
      <c r="H523" s="812"/>
      <c r="I523" s="812"/>
      <c r="J523" s="812"/>
      <c r="K523" s="814"/>
      <c r="L523" s="812"/>
      <c r="M523" s="812"/>
      <c r="N523" s="812"/>
      <c r="O523" s="812"/>
      <c r="P523" s="814"/>
      <c r="Q523" s="812"/>
      <c r="R523" s="812"/>
      <c r="S523" s="812"/>
      <c r="T523" s="812"/>
      <c r="U523" s="814"/>
      <c r="V523" s="812"/>
      <c r="W523" s="812"/>
      <c r="X523" s="812"/>
      <c r="Y523" s="812"/>
    </row>
    <row r="524" spans="1:25" ht="15.75" x14ac:dyDescent="0.25">
      <c r="A524" s="811" t="str">
        <f>IF('Data Validation'!BU515="", "", 'Data Validation'!BU515)</f>
        <v/>
      </c>
      <c r="B524" s="812"/>
      <c r="C524" s="812"/>
      <c r="D524" s="812"/>
      <c r="E524" s="816"/>
      <c r="F524" s="814"/>
      <c r="G524" s="812"/>
      <c r="H524" s="812"/>
      <c r="I524" s="812"/>
      <c r="J524" s="812"/>
      <c r="K524" s="814"/>
      <c r="L524" s="812"/>
      <c r="M524" s="812"/>
      <c r="N524" s="812"/>
      <c r="O524" s="812"/>
      <c r="P524" s="814"/>
      <c r="Q524" s="812"/>
      <c r="R524" s="812"/>
      <c r="S524" s="812"/>
      <c r="T524" s="812"/>
      <c r="U524" s="814"/>
      <c r="V524" s="812"/>
      <c r="W524" s="812"/>
      <c r="X524" s="812"/>
      <c r="Y524" s="812"/>
    </row>
    <row r="525" spans="1:25" ht="15.75" x14ac:dyDescent="0.25">
      <c r="A525" s="811" t="str">
        <f>IF('Data Validation'!BU516="", "", 'Data Validation'!BU516)</f>
        <v/>
      </c>
      <c r="B525" s="812"/>
      <c r="C525" s="812"/>
      <c r="D525" s="812"/>
      <c r="E525" s="816"/>
      <c r="F525" s="814"/>
      <c r="G525" s="812"/>
      <c r="H525" s="812"/>
      <c r="I525" s="812"/>
      <c r="J525" s="812"/>
      <c r="K525" s="814"/>
      <c r="L525" s="812"/>
      <c r="M525" s="812"/>
      <c r="N525" s="812"/>
      <c r="O525" s="812"/>
      <c r="P525" s="814"/>
      <c r="Q525" s="812"/>
      <c r="R525" s="812"/>
      <c r="S525" s="812"/>
      <c r="T525" s="812"/>
      <c r="U525" s="814"/>
      <c r="V525" s="812"/>
      <c r="W525" s="812"/>
      <c r="X525" s="812"/>
      <c r="Y525" s="812"/>
    </row>
    <row r="526" spans="1:25" ht="15.75" x14ac:dyDescent="0.25">
      <c r="A526" s="811" t="str">
        <f>IF('Data Validation'!BU517="", "", 'Data Validation'!BU517)</f>
        <v/>
      </c>
      <c r="B526" s="812"/>
      <c r="C526" s="812"/>
      <c r="D526" s="812"/>
      <c r="E526" s="816"/>
      <c r="F526" s="814"/>
      <c r="G526" s="812"/>
      <c r="H526" s="812"/>
      <c r="I526" s="812"/>
      <c r="J526" s="812"/>
      <c r="K526" s="814"/>
      <c r="L526" s="812"/>
      <c r="M526" s="812"/>
      <c r="N526" s="812"/>
      <c r="O526" s="812"/>
      <c r="P526" s="814"/>
      <c r="Q526" s="812"/>
      <c r="R526" s="812"/>
      <c r="S526" s="812"/>
      <c r="T526" s="812"/>
      <c r="U526" s="814"/>
      <c r="V526" s="812"/>
      <c r="W526" s="812"/>
      <c r="X526" s="812"/>
      <c r="Y526" s="812"/>
    </row>
    <row r="527" spans="1:25" ht="15.75" x14ac:dyDescent="0.25">
      <c r="A527" s="811" t="str">
        <f>IF('Data Validation'!BU518="", "", 'Data Validation'!BU518)</f>
        <v/>
      </c>
      <c r="B527" s="812"/>
      <c r="C527" s="812"/>
      <c r="D527" s="812"/>
      <c r="E527" s="816"/>
      <c r="F527" s="814"/>
      <c r="G527" s="812"/>
      <c r="H527" s="812"/>
      <c r="I527" s="812"/>
      <c r="J527" s="812"/>
      <c r="K527" s="814"/>
      <c r="L527" s="812"/>
      <c r="M527" s="812"/>
      <c r="N527" s="812"/>
      <c r="O527" s="812"/>
      <c r="P527" s="814"/>
      <c r="Q527" s="812"/>
      <c r="R527" s="812"/>
      <c r="S527" s="812"/>
      <c r="T527" s="812"/>
      <c r="U527" s="814"/>
      <c r="V527" s="812"/>
      <c r="W527" s="812"/>
      <c r="X527" s="812"/>
      <c r="Y527" s="812"/>
    </row>
    <row r="528" spans="1:25" ht="15.75" x14ac:dyDescent="0.25">
      <c r="A528" s="811" t="str">
        <f>IF('Data Validation'!BU519="", "", 'Data Validation'!BU519)</f>
        <v/>
      </c>
      <c r="B528" s="812"/>
      <c r="C528" s="812"/>
      <c r="D528" s="812"/>
      <c r="E528" s="816"/>
      <c r="F528" s="814"/>
      <c r="G528" s="812"/>
      <c r="H528" s="812"/>
      <c r="I528" s="812"/>
      <c r="J528" s="812"/>
      <c r="K528" s="814"/>
      <c r="L528" s="812"/>
      <c r="M528" s="812"/>
      <c r="N528" s="812"/>
      <c r="O528" s="812"/>
      <c r="P528" s="814"/>
      <c r="Q528" s="812"/>
      <c r="R528" s="812"/>
      <c r="S528" s="812"/>
      <c r="T528" s="812"/>
      <c r="U528" s="814"/>
      <c r="V528" s="812"/>
      <c r="W528" s="812"/>
      <c r="X528" s="812"/>
      <c r="Y528" s="812"/>
    </row>
    <row r="529" spans="1:25" ht="15.75" x14ac:dyDescent="0.25">
      <c r="A529" s="811" t="str">
        <f>IF('Data Validation'!BU520="", "", 'Data Validation'!BU520)</f>
        <v/>
      </c>
      <c r="B529" s="812"/>
      <c r="C529" s="812"/>
      <c r="D529" s="812"/>
      <c r="E529" s="816"/>
      <c r="F529" s="814"/>
      <c r="G529" s="812"/>
      <c r="H529" s="812"/>
      <c r="I529" s="812"/>
      <c r="J529" s="812"/>
      <c r="K529" s="814"/>
      <c r="L529" s="812"/>
      <c r="M529" s="812"/>
      <c r="N529" s="812"/>
      <c r="O529" s="812"/>
      <c r="P529" s="814"/>
      <c r="Q529" s="812"/>
      <c r="R529" s="812"/>
      <c r="S529" s="812"/>
      <c r="T529" s="812"/>
      <c r="U529" s="814"/>
      <c r="V529" s="812"/>
      <c r="W529" s="812"/>
      <c r="X529" s="812"/>
      <c r="Y529" s="812"/>
    </row>
    <row r="530" spans="1:25" ht="15.75" x14ac:dyDescent="0.25">
      <c r="A530" s="811" t="str">
        <f>IF('Data Validation'!BU521="", "", 'Data Validation'!BU521)</f>
        <v/>
      </c>
      <c r="B530" s="812"/>
      <c r="C530" s="812"/>
      <c r="D530" s="812"/>
      <c r="E530" s="816"/>
      <c r="F530" s="814"/>
      <c r="G530" s="812"/>
      <c r="H530" s="812"/>
      <c r="I530" s="812"/>
      <c r="J530" s="812"/>
      <c r="K530" s="814"/>
      <c r="L530" s="812"/>
      <c r="M530" s="812"/>
      <c r="N530" s="812"/>
      <c r="O530" s="812"/>
      <c r="P530" s="814"/>
      <c r="Q530" s="812"/>
      <c r="R530" s="812"/>
      <c r="S530" s="812"/>
      <c r="T530" s="812"/>
      <c r="U530" s="814"/>
      <c r="V530" s="812"/>
      <c r="W530" s="812"/>
      <c r="X530" s="812"/>
      <c r="Y530" s="812"/>
    </row>
    <row r="531" spans="1:25" ht="15.75" x14ac:dyDescent="0.25">
      <c r="A531" s="811" t="str">
        <f>IF('Data Validation'!BU522="", "", 'Data Validation'!BU522)</f>
        <v/>
      </c>
      <c r="B531" s="812"/>
      <c r="C531" s="812"/>
      <c r="D531" s="812"/>
      <c r="E531" s="816"/>
      <c r="F531" s="814"/>
      <c r="G531" s="812"/>
      <c r="H531" s="812"/>
      <c r="I531" s="812"/>
      <c r="J531" s="812"/>
      <c r="K531" s="814"/>
      <c r="L531" s="812"/>
      <c r="M531" s="812"/>
      <c r="N531" s="812"/>
      <c r="O531" s="812"/>
      <c r="P531" s="814"/>
      <c r="Q531" s="812"/>
      <c r="R531" s="812"/>
      <c r="S531" s="812"/>
      <c r="T531" s="812"/>
      <c r="U531" s="814"/>
      <c r="V531" s="812"/>
      <c r="W531" s="812"/>
      <c r="X531" s="812"/>
      <c r="Y531" s="812"/>
    </row>
    <row r="532" spans="1:25" ht="15.75" x14ac:dyDescent="0.25">
      <c r="A532" s="811" t="str">
        <f>IF('Data Validation'!BU523="", "", 'Data Validation'!BU523)</f>
        <v/>
      </c>
      <c r="B532" s="812"/>
      <c r="C532" s="812"/>
      <c r="D532" s="812"/>
      <c r="E532" s="816"/>
      <c r="F532" s="814"/>
      <c r="G532" s="812"/>
      <c r="H532" s="812"/>
      <c r="I532" s="812"/>
      <c r="J532" s="812"/>
      <c r="K532" s="814"/>
      <c r="L532" s="812"/>
      <c r="M532" s="812"/>
      <c r="N532" s="812"/>
      <c r="O532" s="812"/>
      <c r="P532" s="814"/>
      <c r="Q532" s="812"/>
      <c r="R532" s="812"/>
      <c r="S532" s="812"/>
      <c r="T532" s="812"/>
      <c r="U532" s="814"/>
      <c r="V532" s="812"/>
      <c r="W532" s="812"/>
      <c r="X532" s="812"/>
      <c r="Y532" s="812"/>
    </row>
    <row r="533" spans="1:25" ht="15.75" x14ac:dyDescent="0.25">
      <c r="A533" s="811" t="str">
        <f>IF('Data Validation'!BU524="", "", 'Data Validation'!BU524)</f>
        <v/>
      </c>
      <c r="B533" s="812"/>
      <c r="C533" s="812"/>
      <c r="D533" s="812"/>
      <c r="E533" s="816"/>
      <c r="F533" s="814"/>
      <c r="G533" s="812"/>
      <c r="H533" s="812"/>
      <c r="I533" s="812"/>
      <c r="J533" s="812"/>
      <c r="K533" s="814"/>
      <c r="L533" s="812"/>
      <c r="M533" s="812"/>
      <c r="N533" s="812"/>
      <c r="O533" s="812"/>
      <c r="P533" s="814"/>
      <c r="Q533" s="812"/>
      <c r="R533" s="812"/>
      <c r="S533" s="812"/>
      <c r="T533" s="812"/>
      <c r="U533" s="814"/>
      <c r="V533" s="812"/>
      <c r="W533" s="812"/>
      <c r="X533" s="812"/>
      <c r="Y533" s="812"/>
    </row>
    <row r="534" spans="1:25" ht="15.75" x14ac:dyDescent="0.25">
      <c r="A534" s="811" t="str">
        <f>IF('Data Validation'!BU525="", "", 'Data Validation'!BU525)</f>
        <v/>
      </c>
      <c r="B534" s="812"/>
      <c r="C534" s="812"/>
      <c r="D534" s="812"/>
      <c r="E534" s="816"/>
      <c r="F534" s="814"/>
      <c r="G534" s="812"/>
      <c r="H534" s="812"/>
      <c r="I534" s="812"/>
      <c r="J534" s="812"/>
      <c r="K534" s="814"/>
      <c r="L534" s="812"/>
      <c r="M534" s="812"/>
      <c r="N534" s="812"/>
      <c r="O534" s="812"/>
      <c r="P534" s="814"/>
      <c r="Q534" s="812"/>
      <c r="R534" s="812"/>
      <c r="S534" s="812"/>
      <c r="T534" s="812"/>
      <c r="U534" s="814"/>
      <c r="V534" s="812"/>
      <c r="W534" s="812"/>
      <c r="X534" s="812"/>
      <c r="Y534" s="812"/>
    </row>
    <row r="535" spans="1:25" ht="15.75" x14ac:dyDescent="0.25">
      <c r="A535" s="811" t="str">
        <f>IF('Data Validation'!BU526="", "", 'Data Validation'!BU526)</f>
        <v/>
      </c>
      <c r="B535" s="812"/>
      <c r="C535" s="812"/>
      <c r="D535" s="812"/>
      <c r="E535" s="816"/>
      <c r="F535" s="814"/>
      <c r="G535" s="812"/>
      <c r="H535" s="812"/>
      <c r="I535" s="812"/>
      <c r="J535" s="812"/>
      <c r="K535" s="814"/>
      <c r="L535" s="812"/>
      <c r="M535" s="812"/>
      <c r="N535" s="812"/>
      <c r="O535" s="812"/>
      <c r="P535" s="814"/>
      <c r="Q535" s="812"/>
      <c r="R535" s="812"/>
      <c r="S535" s="812"/>
      <c r="T535" s="812"/>
      <c r="U535" s="814"/>
      <c r="V535" s="812"/>
      <c r="W535" s="812"/>
      <c r="X535" s="812"/>
      <c r="Y535" s="812"/>
    </row>
    <row r="536" spans="1:25" ht="15.75" x14ac:dyDescent="0.25">
      <c r="A536" s="811" t="str">
        <f>IF('Data Validation'!BU527="", "", 'Data Validation'!BU527)</f>
        <v/>
      </c>
      <c r="B536" s="812"/>
      <c r="C536" s="812"/>
      <c r="D536" s="812"/>
      <c r="E536" s="816"/>
      <c r="F536" s="814"/>
      <c r="G536" s="812"/>
      <c r="H536" s="812"/>
      <c r="I536" s="812"/>
      <c r="J536" s="812"/>
      <c r="K536" s="814"/>
      <c r="L536" s="812"/>
      <c r="M536" s="812"/>
      <c r="N536" s="812"/>
      <c r="O536" s="812"/>
      <c r="P536" s="814"/>
      <c r="Q536" s="812"/>
      <c r="R536" s="812"/>
      <c r="S536" s="812"/>
      <c r="T536" s="812"/>
      <c r="U536" s="814"/>
      <c r="V536" s="812"/>
      <c r="W536" s="812"/>
      <c r="X536" s="812"/>
      <c r="Y536" s="812"/>
    </row>
    <row r="537" spans="1:25" ht="15.75" x14ac:dyDescent="0.25">
      <c r="A537" s="811" t="str">
        <f>IF('Data Validation'!BU528="", "", 'Data Validation'!BU528)</f>
        <v/>
      </c>
      <c r="B537" s="812"/>
      <c r="C537" s="812"/>
      <c r="D537" s="812"/>
      <c r="E537" s="816"/>
      <c r="F537" s="814"/>
      <c r="G537" s="812"/>
      <c r="H537" s="812"/>
      <c r="I537" s="812"/>
      <c r="J537" s="812"/>
      <c r="K537" s="814"/>
      <c r="L537" s="812"/>
      <c r="M537" s="812"/>
      <c r="N537" s="812"/>
      <c r="O537" s="812"/>
      <c r="P537" s="814"/>
      <c r="Q537" s="812"/>
      <c r="R537" s="812"/>
      <c r="S537" s="812"/>
      <c r="T537" s="812"/>
      <c r="U537" s="814"/>
      <c r="V537" s="812"/>
      <c r="W537" s="812"/>
      <c r="X537" s="812"/>
      <c r="Y537" s="812"/>
    </row>
    <row r="538" spans="1:25" ht="15.75" x14ac:dyDescent="0.25">
      <c r="A538" s="811" t="str">
        <f>IF('Data Validation'!BU529="", "", 'Data Validation'!BU529)</f>
        <v/>
      </c>
      <c r="B538" s="812"/>
      <c r="C538" s="812"/>
      <c r="D538" s="812"/>
      <c r="E538" s="816"/>
      <c r="F538" s="814"/>
      <c r="G538" s="812"/>
      <c r="H538" s="812"/>
      <c r="I538" s="812"/>
      <c r="J538" s="812"/>
      <c r="K538" s="814"/>
      <c r="L538" s="812"/>
      <c r="M538" s="812"/>
      <c r="N538" s="812"/>
      <c r="O538" s="812"/>
      <c r="P538" s="814"/>
      <c r="Q538" s="812"/>
      <c r="R538" s="812"/>
      <c r="S538" s="812"/>
      <c r="T538" s="812"/>
      <c r="U538" s="814"/>
      <c r="V538" s="812"/>
      <c r="W538" s="812"/>
      <c r="X538" s="812"/>
      <c r="Y538" s="812"/>
    </row>
    <row r="539" spans="1:25" ht="15.75" x14ac:dyDescent="0.25">
      <c r="A539" s="811" t="str">
        <f>IF('Data Validation'!BU530="", "", 'Data Validation'!BU530)</f>
        <v/>
      </c>
      <c r="B539" s="812"/>
      <c r="C539" s="812"/>
      <c r="D539" s="812"/>
      <c r="E539" s="816"/>
      <c r="F539" s="814"/>
      <c r="G539" s="812"/>
      <c r="H539" s="812"/>
      <c r="I539" s="812"/>
      <c r="J539" s="812"/>
      <c r="K539" s="814"/>
      <c r="L539" s="812"/>
      <c r="M539" s="812"/>
      <c r="N539" s="812"/>
      <c r="O539" s="812"/>
      <c r="P539" s="814"/>
      <c r="Q539" s="812"/>
      <c r="R539" s="812"/>
      <c r="S539" s="812"/>
      <c r="T539" s="812"/>
      <c r="U539" s="814"/>
      <c r="V539" s="812"/>
      <c r="W539" s="812"/>
      <c r="X539" s="812"/>
      <c r="Y539" s="812"/>
    </row>
    <row r="540" spans="1:25" ht="15.75" x14ac:dyDescent="0.25">
      <c r="A540" s="811" t="str">
        <f>IF('Data Validation'!BU531="", "", 'Data Validation'!BU531)</f>
        <v/>
      </c>
      <c r="B540" s="812"/>
      <c r="C540" s="812"/>
      <c r="D540" s="812"/>
      <c r="E540" s="816"/>
      <c r="F540" s="814"/>
      <c r="G540" s="812"/>
      <c r="H540" s="812"/>
      <c r="I540" s="812"/>
      <c r="J540" s="812"/>
      <c r="K540" s="814"/>
      <c r="L540" s="812"/>
      <c r="M540" s="812"/>
      <c r="N540" s="812"/>
      <c r="O540" s="812"/>
      <c r="P540" s="814"/>
      <c r="Q540" s="812"/>
      <c r="R540" s="812"/>
      <c r="S540" s="812"/>
      <c r="T540" s="812"/>
      <c r="U540" s="814"/>
      <c r="V540" s="812"/>
      <c r="W540" s="812"/>
      <c r="X540" s="812"/>
      <c r="Y540" s="812"/>
    </row>
    <row r="541" spans="1:25" ht="15.75" x14ac:dyDescent="0.25">
      <c r="A541" s="811" t="str">
        <f>IF('Data Validation'!BU532="", "", 'Data Validation'!BU532)</f>
        <v/>
      </c>
      <c r="B541" s="812"/>
      <c r="C541" s="812"/>
      <c r="D541" s="812"/>
      <c r="E541" s="816"/>
      <c r="F541" s="814"/>
      <c r="G541" s="812"/>
      <c r="H541" s="812"/>
      <c r="I541" s="812"/>
      <c r="J541" s="812"/>
      <c r="K541" s="814"/>
      <c r="L541" s="812"/>
      <c r="M541" s="812"/>
      <c r="N541" s="812"/>
      <c r="O541" s="812"/>
      <c r="P541" s="814"/>
      <c r="Q541" s="812"/>
      <c r="R541" s="812"/>
      <c r="S541" s="812"/>
      <c r="T541" s="812"/>
      <c r="U541" s="814"/>
      <c r="V541" s="812"/>
      <c r="W541" s="812"/>
      <c r="X541" s="812"/>
      <c r="Y541" s="812"/>
    </row>
    <row r="542" spans="1:25" ht="15.75" x14ac:dyDescent="0.25">
      <c r="A542" s="811" t="str">
        <f>IF('Data Validation'!BU533="", "", 'Data Validation'!BU533)</f>
        <v/>
      </c>
      <c r="B542" s="812"/>
      <c r="C542" s="812"/>
      <c r="D542" s="812"/>
      <c r="E542" s="816"/>
      <c r="F542" s="814"/>
      <c r="G542" s="812"/>
      <c r="H542" s="812"/>
      <c r="I542" s="812"/>
      <c r="J542" s="812"/>
      <c r="K542" s="814"/>
      <c r="L542" s="812"/>
      <c r="M542" s="812"/>
      <c r="N542" s="812"/>
      <c r="O542" s="812"/>
      <c r="P542" s="814"/>
      <c r="Q542" s="812"/>
      <c r="R542" s="812"/>
      <c r="S542" s="812"/>
      <c r="T542" s="812"/>
      <c r="U542" s="814"/>
      <c r="V542" s="812"/>
      <c r="W542" s="812"/>
      <c r="X542" s="812"/>
      <c r="Y542" s="812"/>
    </row>
    <row r="543" spans="1:25" ht="15.75" x14ac:dyDescent="0.25">
      <c r="A543" s="811" t="str">
        <f>IF('Data Validation'!BU534="", "", 'Data Validation'!BU534)</f>
        <v/>
      </c>
      <c r="B543" s="812"/>
      <c r="C543" s="812"/>
      <c r="D543" s="812"/>
      <c r="E543" s="816"/>
      <c r="F543" s="814"/>
      <c r="G543" s="812"/>
      <c r="H543" s="812"/>
      <c r="I543" s="812"/>
      <c r="J543" s="812"/>
      <c r="K543" s="814"/>
      <c r="L543" s="812"/>
      <c r="M543" s="812"/>
      <c r="N543" s="812"/>
      <c r="O543" s="812"/>
      <c r="P543" s="814"/>
      <c r="Q543" s="812"/>
      <c r="R543" s="812"/>
      <c r="S543" s="812"/>
      <c r="T543" s="812"/>
      <c r="U543" s="814"/>
      <c r="V543" s="812"/>
      <c r="W543" s="812"/>
      <c r="X543" s="812"/>
      <c r="Y543" s="812"/>
    </row>
    <row r="544" spans="1:25" ht="15.75" x14ac:dyDescent="0.25">
      <c r="A544" s="811" t="str">
        <f>IF('Data Validation'!BU535="", "", 'Data Validation'!BU535)</f>
        <v/>
      </c>
      <c r="B544" s="812"/>
      <c r="C544" s="812"/>
      <c r="D544" s="812"/>
      <c r="E544" s="816"/>
      <c r="F544" s="814"/>
      <c r="G544" s="812"/>
      <c r="H544" s="812"/>
      <c r="I544" s="812"/>
      <c r="J544" s="812"/>
      <c r="K544" s="814"/>
      <c r="L544" s="812"/>
      <c r="M544" s="812"/>
      <c r="N544" s="812"/>
      <c r="O544" s="812"/>
      <c r="P544" s="814"/>
      <c r="Q544" s="812"/>
      <c r="R544" s="812"/>
      <c r="S544" s="812"/>
      <c r="T544" s="812"/>
      <c r="U544" s="814"/>
      <c r="V544" s="812"/>
      <c r="W544" s="812"/>
      <c r="X544" s="812"/>
      <c r="Y544" s="812"/>
    </row>
    <row r="545" spans="1:25" ht="15.75" x14ac:dyDescent="0.25">
      <c r="A545" s="811" t="str">
        <f>IF('Data Validation'!BU536="", "", 'Data Validation'!BU536)</f>
        <v/>
      </c>
      <c r="B545" s="812"/>
      <c r="C545" s="812"/>
      <c r="D545" s="812"/>
      <c r="E545" s="816"/>
      <c r="F545" s="814"/>
      <c r="G545" s="812"/>
      <c r="H545" s="812"/>
      <c r="I545" s="812"/>
      <c r="J545" s="812"/>
      <c r="K545" s="814"/>
      <c r="L545" s="812"/>
      <c r="M545" s="812"/>
      <c r="N545" s="812"/>
      <c r="O545" s="812"/>
      <c r="P545" s="814"/>
      <c r="Q545" s="812"/>
      <c r="R545" s="812"/>
      <c r="S545" s="812"/>
      <c r="T545" s="812"/>
      <c r="U545" s="814"/>
      <c r="V545" s="812"/>
      <c r="W545" s="812"/>
      <c r="X545" s="812"/>
      <c r="Y545" s="812"/>
    </row>
    <row r="546" spans="1:25" ht="15.75" x14ac:dyDescent="0.25">
      <c r="A546" s="811" t="str">
        <f>IF('Data Validation'!BU537="", "", 'Data Validation'!BU537)</f>
        <v/>
      </c>
      <c r="B546" s="812"/>
      <c r="C546" s="812"/>
      <c r="D546" s="812"/>
      <c r="E546" s="816"/>
      <c r="F546" s="814"/>
      <c r="G546" s="812"/>
      <c r="H546" s="812"/>
      <c r="I546" s="812"/>
      <c r="J546" s="812"/>
      <c r="K546" s="814"/>
      <c r="L546" s="812"/>
      <c r="M546" s="812"/>
      <c r="N546" s="812"/>
      <c r="O546" s="812"/>
      <c r="P546" s="814"/>
      <c r="Q546" s="812"/>
      <c r="R546" s="812"/>
      <c r="S546" s="812"/>
      <c r="T546" s="812"/>
      <c r="U546" s="814"/>
      <c r="V546" s="812"/>
      <c r="W546" s="812"/>
      <c r="X546" s="812"/>
      <c r="Y546" s="812"/>
    </row>
    <row r="547" spans="1:25" ht="15.75" x14ac:dyDescent="0.25">
      <c r="A547" s="811" t="str">
        <f>IF('Data Validation'!BU538="", "", 'Data Validation'!BU538)</f>
        <v/>
      </c>
      <c r="B547" s="812"/>
      <c r="C547" s="812"/>
      <c r="D547" s="812"/>
      <c r="E547" s="816"/>
      <c r="F547" s="814"/>
      <c r="G547" s="812"/>
      <c r="H547" s="812"/>
      <c r="I547" s="812"/>
      <c r="J547" s="812"/>
      <c r="K547" s="814"/>
      <c r="L547" s="812"/>
      <c r="M547" s="812"/>
      <c r="N547" s="812"/>
      <c r="O547" s="812"/>
      <c r="P547" s="814"/>
      <c r="Q547" s="812"/>
      <c r="R547" s="812"/>
      <c r="S547" s="812"/>
      <c r="T547" s="812"/>
      <c r="U547" s="814"/>
      <c r="V547" s="812"/>
      <c r="W547" s="812"/>
      <c r="X547" s="812"/>
      <c r="Y547" s="812"/>
    </row>
    <row r="548" spans="1:25" ht="15.75" x14ac:dyDescent="0.25">
      <c r="A548" s="811" t="str">
        <f>IF('Data Validation'!BU539="", "", 'Data Validation'!BU539)</f>
        <v/>
      </c>
      <c r="B548" s="812"/>
      <c r="C548" s="812"/>
      <c r="D548" s="812"/>
      <c r="E548" s="816"/>
      <c r="F548" s="814"/>
      <c r="G548" s="812"/>
      <c r="H548" s="812"/>
      <c r="I548" s="812"/>
      <c r="J548" s="812"/>
      <c r="K548" s="814"/>
      <c r="L548" s="812"/>
      <c r="M548" s="812"/>
      <c r="N548" s="812"/>
      <c r="O548" s="812"/>
      <c r="P548" s="814"/>
      <c r="Q548" s="812"/>
      <c r="R548" s="812"/>
      <c r="S548" s="812"/>
      <c r="T548" s="812"/>
      <c r="U548" s="814"/>
      <c r="V548" s="812"/>
      <c r="W548" s="812"/>
      <c r="X548" s="812"/>
      <c r="Y548" s="812"/>
    </row>
    <row r="549" spans="1:25" ht="15.75" x14ac:dyDescent="0.25">
      <c r="A549" s="811" t="str">
        <f>IF('Data Validation'!BU540="", "", 'Data Validation'!BU540)</f>
        <v/>
      </c>
      <c r="B549" s="812"/>
      <c r="C549" s="812"/>
      <c r="D549" s="812"/>
      <c r="E549" s="816"/>
      <c r="F549" s="814"/>
      <c r="G549" s="812"/>
      <c r="H549" s="812"/>
      <c r="I549" s="812"/>
      <c r="J549" s="812"/>
      <c r="K549" s="814"/>
      <c r="L549" s="812"/>
      <c r="M549" s="812"/>
      <c r="N549" s="812"/>
      <c r="O549" s="812"/>
      <c r="P549" s="814"/>
      <c r="Q549" s="812"/>
      <c r="R549" s="812"/>
      <c r="S549" s="812"/>
      <c r="T549" s="812"/>
      <c r="U549" s="814"/>
      <c r="V549" s="812"/>
      <c r="W549" s="812"/>
      <c r="X549" s="812"/>
      <c r="Y549" s="812"/>
    </row>
    <row r="550" spans="1:25" ht="15.75" x14ac:dyDescent="0.25">
      <c r="A550" s="811" t="str">
        <f>IF('Data Validation'!BU541="", "", 'Data Validation'!BU541)</f>
        <v/>
      </c>
      <c r="B550" s="812"/>
      <c r="C550" s="812"/>
      <c r="D550" s="812"/>
      <c r="E550" s="816"/>
      <c r="F550" s="814"/>
      <c r="G550" s="812"/>
      <c r="H550" s="812"/>
      <c r="I550" s="812"/>
      <c r="J550" s="812"/>
      <c r="K550" s="814"/>
      <c r="L550" s="812"/>
      <c r="M550" s="812"/>
      <c r="N550" s="812"/>
      <c r="O550" s="812"/>
      <c r="P550" s="814"/>
      <c r="Q550" s="812"/>
      <c r="R550" s="812"/>
      <c r="S550" s="812"/>
      <c r="T550" s="812"/>
      <c r="U550" s="814"/>
      <c r="V550" s="812"/>
      <c r="W550" s="812"/>
      <c r="X550" s="812"/>
      <c r="Y550" s="812"/>
    </row>
    <row r="551" spans="1:25" ht="15.75" x14ac:dyDescent="0.25">
      <c r="A551" s="811" t="str">
        <f>IF('Data Validation'!BU542="", "", 'Data Validation'!BU542)</f>
        <v/>
      </c>
      <c r="B551" s="812"/>
      <c r="C551" s="812"/>
      <c r="D551" s="812"/>
      <c r="E551" s="816"/>
      <c r="F551" s="814"/>
      <c r="G551" s="812"/>
      <c r="H551" s="812"/>
      <c r="I551" s="812"/>
      <c r="J551" s="812"/>
      <c r="K551" s="814"/>
      <c r="L551" s="812"/>
      <c r="M551" s="812"/>
      <c r="N551" s="812"/>
      <c r="O551" s="812"/>
      <c r="P551" s="814"/>
      <c r="Q551" s="812"/>
      <c r="R551" s="812"/>
      <c r="S551" s="812"/>
      <c r="T551" s="812"/>
      <c r="U551" s="814"/>
      <c r="V551" s="812"/>
      <c r="W551" s="812"/>
      <c r="X551" s="812"/>
      <c r="Y551" s="812"/>
    </row>
    <row r="552" spans="1:25" ht="15.75" x14ac:dyDescent="0.25">
      <c r="A552" s="811" t="str">
        <f>IF('Data Validation'!BU543="", "", 'Data Validation'!BU543)</f>
        <v/>
      </c>
      <c r="B552" s="812"/>
      <c r="C552" s="812"/>
      <c r="D552" s="812"/>
      <c r="E552" s="816"/>
      <c r="F552" s="814"/>
      <c r="G552" s="812"/>
      <c r="H552" s="812"/>
      <c r="I552" s="812"/>
      <c r="J552" s="812"/>
      <c r="K552" s="814"/>
      <c r="L552" s="812"/>
      <c r="M552" s="812"/>
      <c r="N552" s="812"/>
      <c r="O552" s="812"/>
      <c r="P552" s="814"/>
      <c r="Q552" s="812"/>
      <c r="R552" s="812"/>
      <c r="S552" s="812"/>
      <c r="T552" s="812"/>
      <c r="U552" s="814"/>
      <c r="V552" s="812"/>
      <c r="W552" s="812"/>
      <c r="X552" s="812"/>
      <c r="Y552" s="812"/>
    </row>
    <row r="553" spans="1:25" ht="15.75" x14ac:dyDescent="0.25">
      <c r="A553" s="811" t="str">
        <f>IF('Data Validation'!BU544="", "", 'Data Validation'!BU544)</f>
        <v/>
      </c>
      <c r="B553" s="812"/>
      <c r="C553" s="812"/>
      <c r="D553" s="812"/>
      <c r="E553" s="816"/>
      <c r="F553" s="814"/>
      <c r="G553" s="812"/>
      <c r="H553" s="812"/>
      <c r="I553" s="812"/>
      <c r="J553" s="812"/>
      <c r="K553" s="814"/>
      <c r="L553" s="812"/>
      <c r="M553" s="812"/>
      <c r="N553" s="812"/>
      <c r="O553" s="812"/>
      <c r="P553" s="814"/>
      <c r="Q553" s="812"/>
      <c r="R553" s="812"/>
      <c r="S553" s="812"/>
      <c r="T553" s="812"/>
      <c r="U553" s="814"/>
      <c r="V553" s="812"/>
      <c r="W553" s="812"/>
      <c r="X553" s="812"/>
      <c r="Y553" s="812"/>
    </row>
    <row r="554" spans="1:25" ht="15.75" x14ac:dyDescent="0.25">
      <c r="A554" s="811" t="str">
        <f>IF('Data Validation'!BU545="", "", 'Data Validation'!BU545)</f>
        <v/>
      </c>
      <c r="B554" s="812"/>
      <c r="C554" s="812"/>
      <c r="D554" s="812"/>
      <c r="E554" s="816"/>
      <c r="F554" s="814"/>
      <c r="G554" s="812"/>
      <c r="H554" s="812"/>
      <c r="I554" s="812"/>
      <c r="J554" s="812"/>
      <c r="K554" s="814"/>
      <c r="L554" s="812"/>
      <c r="M554" s="812"/>
      <c r="N554" s="812"/>
      <c r="O554" s="812"/>
      <c r="P554" s="814"/>
      <c r="Q554" s="812"/>
      <c r="R554" s="812"/>
      <c r="S554" s="812"/>
      <c r="T554" s="812"/>
      <c r="U554" s="814"/>
      <c r="V554" s="812"/>
      <c r="W554" s="812"/>
      <c r="X554" s="812"/>
      <c r="Y554" s="812"/>
    </row>
    <row r="555" spans="1:25" ht="15.75" x14ac:dyDescent="0.25">
      <c r="A555" s="811" t="str">
        <f>IF('Data Validation'!BU546="", "", 'Data Validation'!BU546)</f>
        <v/>
      </c>
      <c r="B555" s="812"/>
      <c r="C555" s="812"/>
      <c r="D555" s="812"/>
      <c r="E555" s="816"/>
      <c r="F555" s="814"/>
      <c r="G555" s="812"/>
      <c r="H555" s="812"/>
      <c r="I555" s="812"/>
      <c r="J555" s="812"/>
      <c r="K555" s="814"/>
      <c r="L555" s="812"/>
      <c r="M555" s="812"/>
      <c r="N555" s="812"/>
      <c r="O555" s="812"/>
      <c r="P555" s="814"/>
      <c r="Q555" s="812"/>
      <c r="R555" s="812"/>
      <c r="S555" s="812"/>
      <c r="T555" s="812"/>
      <c r="U555" s="814"/>
      <c r="V555" s="812"/>
      <c r="W555" s="812"/>
      <c r="X555" s="812"/>
      <c r="Y555" s="812"/>
    </row>
    <row r="556" spans="1:25" ht="15.75" x14ac:dyDescent="0.25">
      <c r="A556" s="811" t="str">
        <f>IF('Data Validation'!BU547="", "", 'Data Validation'!BU547)</f>
        <v/>
      </c>
      <c r="B556" s="812"/>
      <c r="C556" s="812"/>
      <c r="D556" s="812"/>
      <c r="E556" s="816"/>
      <c r="F556" s="814"/>
      <c r="G556" s="812"/>
      <c r="H556" s="812"/>
      <c r="I556" s="812"/>
      <c r="J556" s="812"/>
      <c r="K556" s="814"/>
      <c r="L556" s="812"/>
      <c r="M556" s="812"/>
      <c r="N556" s="812"/>
      <c r="O556" s="812"/>
      <c r="P556" s="814"/>
      <c r="Q556" s="812"/>
      <c r="R556" s="812"/>
      <c r="S556" s="812"/>
      <c r="T556" s="812"/>
      <c r="U556" s="814"/>
      <c r="V556" s="812"/>
      <c r="W556" s="812"/>
      <c r="X556" s="812"/>
      <c r="Y556" s="812"/>
    </row>
    <row r="557" spans="1:25" ht="15.75" x14ac:dyDescent="0.25">
      <c r="A557" s="811" t="str">
        <f>IF('Data Validation'!BU548="", "", 'Data Validation'!BU548)</f>
        <v/>
      </c>
      <c r="B557" s="812"/>
      <c r="C557" s="812"/>
      <c r="D557" s="812"/>
      <c r="E557" s="816"/>
      <c r="F557" s="814"/>
      <c r="G557" s="812"/>
      <c r="H557" s="812"/>
      <c r="I557" s="812"/>
      <c r="J557" s="812"/>
      <c r="K557" s="814"/>
      <c r="L557" s="812"/>
      <c r="M557" s="812"/>
      <c r="N557" s="812"/>
      <c r="O557" s="812"/>
      <c r="P557" s="814"/>
      <c r="Q557" s="812"/>
      <c r="R557" s="812"/>
      <c r="S557" s="812"/>
      <c r="T557" s="812"/>
      <c r="U557" s="814"/>
      <c r="V557" s="812"/>
      <c r="W557" s="812"/>
      <c r="X557" s="812"/>
      <c r="Y557" s="812"/>
    </row>
    <row r="558" spans="1:25" ht="15.75" x14ac:dyDescent="0.25">
      <c r="A558" s="811" t="str">
        <f>IF('Data Validation'!BU549="", "", 'Data Validation'!BU549)</f>
        <v/>
      </c>
      <c r="B558" s="812"/>
      <c r="C558" s="812"/>
      <c r="D558" s="812"/>
      <c r="E558" s="816"/>
      <c r="F558" s="814"/>
      <c r="G558" s="812"/>
      <c r="H558" s="812"/>
      <c r="I558" s="812"/>
      <c r="J558" s="812"/>
      <c r="K558" s="814"/>
      <c r="L558" s="812"/>
      <c r="M558" s="812"/>
      <c r="N558" s="812"/>
      <c r="O558" s="812"/>
      <c r="P558" s="814"/>
      <c r="Q558" s="812"/>
      <c r="R558" s="812"/>
      <c r="S558" s="812"/>
      <c r="T558" s="812"/>
      <c r="U558" s="814"/>
      <c r="V558" s="812"/>
      <c r="W558" s="812"/>
      <c r="X558" s="812"/>
      <c r="Y558" s="812"/>
    </row>
    <row r="559" spans="1:25" ht="15.75" x14ac:dyDescent="0.25">
      <c r="A559" s="811" t="str">
        <f>IF('Data Validation'!BU550="", "", 'Data Validation'!BU550)</f>
        <v/>
      </c>
      <c r="B559" s="812"/>
      <c r="C559" s="812"/>
      <c r="D559" s="812"/>
      <c r="E559" s="816"/>
      <c r="F559" s="814"/>
      <c r="G559" s="812"/>
      <c r="H559" s="812"/>
      <c r="I559" s="812"/>
      <c r="J559" s="812"/>
      <c r="K559" s="814"/>
      <c r="L559" s="812"/>
      <c r="M559" s="812"/>
      <c r="N559" s="812"/>
      <c r="O559" s="812"/>
      <c r="P559" s="814"/>
      <c r="Q559" s="812"/>
      <c r="R559" s="812"/>
      <c r="S559" s="812"/>
      <c r="T559" s="812"/>
      <c r="U559" s="814"/>
      <c r="V559" s="812"/>
      <c r="W559" s="812"/>
      <c r="X559" s="812"/>
      <c r="Y559" s="812"/>
    </row>
    <row r="560" spans="1:25" ht="15.75" x14ac:dyDescent="0.25">
      <c r="A560" s="811" t="str">
        <f>IF('Data Validation'!BU551="", "", 'Data Validation'!BU551)</f>
        <v/>
      </c>
      <c r="B560" s="812"/>
      <c r="C560" s="812"/>
      <c r="D560" s="812"/>
      <c r="E560" s="816"/>
      <c r="F560" s="814"/>
      <c r="G560" s="812"/>
      <c r="H560" s="812"/>
      <c r="I560" s="812"/>
      <c r="J560" s="812"/>
      <c r="K560" s="814"/>
      <c r="L560" s="812"/>
      <c r="M560" s="812"/>
      <c r="N560" s="812"/>
      <c r="O560" s="812"/>
      <c r="P560" s="814"/>
      <c r="Q560" s="812"/>
      <c r="R560" s="812"/>
      <c r="S560" s="812"/>
      <c r="T560" s="812"/>
      <c r="U560" s="814"/>
      <c r="V560" s="812"/>
      <c r="W560" s="812"/>
      <c r="X560" s="812"/>
      <c r="Y560" s="812"/>
    </row>
    <row r="561" spans="1:25" ht="15.75" x14ac:dyDescent="0.25">
      <c r="A561" s="811" t="str">
        <f>IF('Data Validation'!BU552="", "", 'Data Validation'!BU552)</f>
        <v/>
      </c>
      <c r="B561" s="812"/>
      <c r="C561" s="812"/>
      <c r="D561" s="812"/>
      <c r="E561" s="816"/>
      <c r="F561" s="814"/>
      <c r="G561" s="812"/>
      <c r="H561" s="812"/>
      <c r="I561" s="812"/>
      <c r="J561" s="812"/>
      <c r="K561" s="814"/>
      <c r="L561" s="812"/>
      <c r="M561" s="812"/>
      <c r="N561" s="812"/>
      <c r="O561" s="812"/>
      <c r="P561" s="814"/>
      <c r="Q561" s="812"/>
      <c r="R561" s="812"/>
      <c r="S561" s="812"/>
      <c r="T561" s="812"/>
      <c r="U561" s="814"/>
      <c r="V561" s="812"/>
      <c r="W561" s="812"/>
      <c r="X561" s="812"/>
      <c r="Y561" s="812"/>
    </row>
    <row r="562" spans="1:25" ht="15.75" x14ac:dyDescent="0.25">
      <c r="A562" s="811" t="str">
        <f>IF('Data Validation'!BU553="", "", 'Data Validation'!BU553)</f>
        <v/>
      </c>
      <c r="B562" s="812"/>
      <c r="C562" s="812"/>
      <c r="D562" s="812"/>
      <c r="E562" s="816"/>
      <c r="F562" s="814"/>
      <c r="G562" s="812"/>
      <c r="H562" s="812"/>
      <c r="I562" s="812"/>
      <c r="J562" s="812"/>
      <c r="K562" s="814"/>
      <c r="L562" s="812"/>
      <c r="M562" s="812"/>
      <c r="N562" s="812"/>
      <c r="O562" s="812"/>
      <c r="P562" s="814"/>
      <c r="Q562" s="812"/>
      <c r="R562" s="812"/>
      <c r="S562" s="812"/>
      <c r="T562" s="812"/>
      <c r="U562" s="814"/>
      <c r="V562" s="812"/>
      <c r="W562" s="812"/>
      <c r="X562" s="812"/>
      <c r="Y562" s="812"/>
    </row>
    <row r="563" spans="1:25" ht="15.75" x14ac:dyDescent="0.25">
      <c r="A563" s="811" t="str">
        <f>IF('Data Validation'!BU554="", "", 'Data Validation'!BU554)</f>
        <v/>
      </c>
      <c r="B563" s="812"/>
      <c r="C563" s="812"/>
      <c r="D563" s="812"/>
      <c r="E563" s="816"/>
      <c r="F563" s="814"/>
      <c r="G563" s="812"/>
      <c r="H563" s="812"/>
      <c r="I563" s="812"/>
      <c r="J563" s="812"/>
      <c r="K563" s="814"/>
      <c r="L563" s="812"/>
      <c r="M563" s="812"/>
      <c r="N563" s="812"/>
      <c r="O563" s="812"/>
      <c r="P563" s="814"/>
      <c r="Q563" s="812"/>
      <c r="R563" s="812"/>
      <c r="S563" s="812"/>
      <c r="T563" s="812"/>
      <c r="U563" s="814"/>
      <c r="V563" s="812"/>
      <c r="W563" s="812"/>
      <c r="X563" s="812"/>
      <c r="Y563" s="812"/>
    </row>
    <row r="564" spans="1:25" ht="15.75" x14ac:dyDescent="0.25">
      <c r="A564" s="811" t="str">
        <f>IF('Data Validation'!BU555="", "", 'Data Validation'!BU555)</f>
        <v/>
      </c>
      <c r="B564" s="812"/>
      <c r="C564" s="812"/>
      <c r="D564" s="812"/>
      <c r="E564" s="816"/>
      <c r="F564" s="814"/>
      <c r="G564" s="812"/>
      <c r="H564" s="812"/>
      <c r="I564" s="812"/>
      <c r="J564" s="812"/>
      <c r="K564" s="814"/>
      <c r="L564" s="812"/>
      <c r="M564" s="812"/>
      <c r="N564" s="812"/>
      <c r="O564" s="812"/>
      <c r="P564" s="814"/>
      <c r="Q564" s="812"/>
      <c r="R564" s="812"/>
      <c r="S564" s="812"/>
      <c r="T564" s="812"/>
      <c r="U564" s="814"/>
      <c r="V564" s="812"/>
      <c r="W564" s="812"/>
      <c r="X564" s="812"/>
      <c r="Y564" s="812"/>
    </row>
    <row r="565" spans="1:25" ht="15.75" x14ac:dyDescent="0.25">
      <c r="A565" s="811" t="str">
        <f>IF('Data Validation'!BU556="", "", 'Data Validation'!BU556)</f>
        <v/>
      </c>
      <c r="B565" s="812"/>
      <c r="C565" s="812"/>
      <c r="D565" s="812"/>
      <c r="E565" s="816"/>
      <c r="F565" s="814"/>
      <c r="G565" s="812"/>
      <c r="H565" s="812"/>
      <c r="I565" s="812"/>
      <c r="J565" s="812"/>
      <c r="K565" s="814"/>
      <c r="L565" s="812"/>
      <c r="M565" s="812"/>
      <c r="N565" s="812"/>
      <c r="O565" s="812"/>
      <c r="P565" s="814"/>
      <c r="Q565" s="812"/>
      <c r="R565" s="812"/>
      <c r="S565" s="812"/>
      <c r="T565" s="812"/>
      <c r="U565" s="814"/>
      <c r="V565" s="812"/>
      <c r="W565" s="812"/>
      <c r="X565" s="812"/>
      <c r="Y565" s="812"/>
    </row>
    <row r="566" spans="1:25" ht="15.75" x14ac:dyDescent="0.25">
      <c r="A566" s="811" t="str">
        <f>IF('Data Validation'!BU557="", "", 'Data Validation'!BU557)</f>
        <v/>
      </c>
      <c r="B566" s="812"/>
      <c r="C566" s="812"/>
      <c r="D566" s="812"/>
      <c r="E566" s="816"/>
      <c r="F566" s="814"/>
      <c r="G566" s="812"/>
      <c r="H566" s="812"/>
      <c r="I566" s="812"/>
      <c r="J566" s="812"/>
      <c r="K566" s="814"/>
      <c r="L566" s="812"/>
      <c r="M566" s="812"/>
      <c r="N566" s="812"/>
      <c r="O566" s="812"/>
      <c r="P566" s="814"/>
      <c r="Q566" s="812"/>
      <c r="R566" s="812"/>
      <c r="S566" s="812"/>
      <c r="T566" s="812"/>
      <c r="U566" s="814"/>
      <c r="V566" s="812"/>
      <c r="W566" s="812"/>
      <c r="X566" s="812"/>
      <c r="Y566" s="812"/>
    </row>
    <row r="567" spans="1:25" ht="15.75" x14ac:dyDescent="0.25">
      <c r="A567" s="811" t="str">
        <f>IF('Data Validation'!BU558="", "", 'Data Validation'!BU558)</f>
        <v/>
      </c>
      <c r="B567" s="812"/>
      <c r="C567" s="812"/>
      <c r="D567" s="812"/>
      <c r="E567" s="816"/>
      <c r="F567" s="814"/>
      <c r="G567" s="812"/>
      <c r="H567" s="812"/>
      <c r="I567" s="812"/>
      <c r="J567" s="812"/>
      <c r="K567" s="814"/>
      <c r="L567" s="812"/>
      <c r="M567" s="812"/>
      <c r="N567" s="812"/>
      <c r="O567" s="812"/>
      <c r="P567" s="814"/>
      <c r="Q567" s="812"/>
      <c r="R567" s="812"/>
      <c r="S567" s="812"/>
      <c r="T567" s="812"/>
      <c r="U567" s="814"/>
      <c r="V567" s="812"/>
      <c r="W567" s="812"/>
      <c r="X567" s="812"/>
      <c r="Y567" s="812"/>
    </row>
    <row r="568" spans="1:25" ht="15.75" x14ac:dyDescent="0.25">
      <c r="A568" s="811" t="str">
        <f>IF('Data Validation'!BU559="", "", 'Data Validation'!BU559)</f>
        <v/>
      </c>
      <c r="B568" s="812"/>
      <c r="C568" s="812"/>
      <c r="D568" s="812"/>
      <c r="E568" s="816"/>
      <c r="F568" s="814"/>
      <c r="G568" s="812"/>
      <c r="H568" s="812"/>
      <c r="I568" s="812"/>
      <c r="J568" s="812"/>
      <c r="K568" s="814"/>
      <c r="L568" s="812"/>
      <c r="M568" s="812"/>
      <c r="N568" s="812"/>
      <c r="O568" s="812"/>
      <c r="P568" s="814"/>
      <c r="Q568" s="812"/>
      <c r="R568" s="812"/>
      <c r="S568" s="812"/>
      <c r="T568" s="812"/>
      <c r="U568" s="814"/>
      <c r="V568" s="812"/>
      <c r="W568" s="812"/>
      <c r="X568" s="812"/>
      <c r="Y568" s="812"/>
    </row>
    <row r="569" spans="1:25" ht="15.75" x14ac:dyDescent="0.25">
      <c r="A569" s="811" t="str">
        <f>IF('Data Validation'!BU560="", "", 'Data Validation'!BU560)</f>
        <v/>
      </c>
      <c r="B569" s="812"/>
      <c r="C569" s="812"/>
      <c r="D569" s="812"/>
      <c r="E569" s="816"/>
      <c r="F569" s="814"/>
      <c r="G569" s="812"/>
      <c r="H569" s="812"/>
      <c r="I569" s="812"/>
      <c r="J569" s="812"/>
      <c r="K569" s="814"/>
      <c r="L569" s="812"/>
      <c r="M569" s="812"/>
      <c r="N569" s="812"/>
      <c r="O569" s="812"/>
      <c r="P569" s="814"/>
      <c r="Q569" s="812"/>
      <c r="R569" s="812"/>
      <c r="S569" s="812"/>
      <c r="T569" s="812"/>
      <c r="U569" s="814"/>
      <c r="V569" s="812"/>
      <c r="W569" s="812"/>
      <c r="X569" s="812"/>
      <c r="Y569" s="812"/>
    </row>
    <row r="570" spans="1:25" ht="15.75" x14ac:dyDescent="0.25">
      <c r="A570" s="811" t="str">
        <f>IF('Data Validation'!BU561="", "", 'Data Validation'!BU561)</f>
        <v/>
      </c>
      <c r="B570" s="812"/>
      <c r="C570" s="812"/>
      <c r="D570" s="812"/>
      <c r="E570" s="816"/>
      <c r="F570" s="814"/>
      <c r="G570" s="812"/>
      <c r="H570" s="812"/>
      <c r="I570" s="812"/>
      <c r="J570" s="812"/>
      <c r="K570" s="814"/>
      <c r="L570" s="812"/>
      <c r="M570" s="812"/>
      <c r="N570" s="812"/>
      <c r="O570" s="812"/>
      <c r="P570" s="814"/>
      <c r="Q570" s="812"/>
      <c r="R570" s="812"/>
      <c r="S570" s="812"/>
      <c r="T570" s="812"/>
      <c r="U570" s="814"/>
      <c r="V570" s="812"/>
      <c r="W570" s="812"/>
      <c r="X570" s="812"/>
      <c r="Y570" s="812"/>
    </row>
    <row r="571" spans="1:25" ht="15.75" x14ac:dyDescent="0.25">
      <c r="A571" s="811" t="str">
        <f>IF('Data Validation'!BU562="", "", 'Data Validation'!BU562)</f>
        <v/>
      </c>
      <c r="B571" s="812"/>
      <c r="C571" s="812"/>
      <c r="D571" s="812"/>
      <c r="E571" s="816"/>
      <c r="F571" s="814"/>
      <c r="G571" s="812"/>
      <c r="H571" s="812"/>
      <c r="I571" s="812"/>
      <c r="J571" s="812"/>
      <c r="K571" s="814"/>
      <c r="L571" s="812"/>
      <c r="M571" s="812"/>
      <c r="N571" s="812"/>
      <c r="O571" s="812"/>
      <c r="P571" s="814"/>
      <c r="Q571" s="812"/>
      <c r="R571" s="812"/>
      <c r="S571" s="812"/>
      <c r="T571" s="812"/>
      <c r="U571" s="814"/>
      <c r="V571" s="812"/>
      <c r="W571" s="812"/>
      <c r="X571" s="812"/>
      <c r="Y571" s="812"/>
    </row>
    <row r="572" spans="1:25" ht="15.75" x14ac:dyDescent="0.25">
      <c r="A572" s="811" t="str">
        <f>IF('Data Validation'!BU563="", "", 'Data Validation'!BU563)</f>
        <v/>
      </c>
      <c r="B572" s="812"/>
      <c r="C572" s="812"/>
      <c r="D572" s="812"/>
      <c r="E572" s="816"/>
      <c r="F572" s="814"/>
      <c r="G572" s="812"/>
      <c r="H572" s="812"/>
      <c r="I572" s="812"/>
      <c r="J572" s="812"/>
      <c r="K572" s="814"/>
      <c r="L572" s="812"/>
      <c r="M572" s="812"/>
      <c r="N572" s="812"/>
      <c r="O572" s="812"/>
      <c r="P572" s="814"/>
      <c r="Q572" s="812"/>
      <c r="R572" s="812"/>
      <c r="S572" s="812"/>
      <c r="T572" s="812"/>
      <c r="U572" s="814"/>
      <c r="V572" s="812"/>
      <c r="W572" s="812"/>
      <c r="X572" s="812"/>
      <c r="Y572" s="812"/>
    </row>
    <row r="573" spans="1:25" ht="15.75" x14ac:dyDescent="0.25">
      <c r="A573" s="811" t="str">
        <f>IF('Data Validation'!BU564="", "", 'Data Validation'!BU564)</f>
        <v/>
      </c>
      <c r="B573" s="812"/>
      <c r="C573" s="812"/>
      <c r="D573" s="812"/>
      <c r="E573" s="816"/>
      <c r="F573" s="814"/>
      <c r="G573" s="812"/>
      <c r="H573" s="812"/>
      <c r="I573" s="812"/>
      <c r="J573" s="812"/>
      <c r="K573" s="814"/>
      <c r="L573" s="812"/>
      <c r="M573" s="812"/>
      <c r="N573" s="812"/>
      <c r="O573" s="812"/>
      <c r="P573" s="814"/>
      <c r="Q573" s="812"/>
      <c r="R573" s="812"/>
      <c r="S573" s="812"/>
      <c r="T573" s="812"/>
      <c r="U573" s="814"/>
      <c r="V573" s="812"/>
      <c r="W573" s="812"/>
      <c r="X573" s="812"/>
      <c r="Y573" s="812"/>
    </row>
    <row r="574" spans="1:25" ht="15.75" x14ac:dyDescent="0.25">
      <c r="A574" s="811" t="str">
        <f>IF('Data Validation'!BU565="", "", 'Data Validation'!BU565)</f>
        <v/>
      </c>
      <c r="B574" s="812"/>
      <c r="C574" s="812"/>
      <c r="D574" s="812"/>
      <c r="E574" s="816"/>
      <c r="F574" s="814"/>
      <c r="G574" s="812"/>
      <c r="H574" s="812"/>
      <c r="I574" s="812"/>
      <c r="J574" s="812"/>
      <c r="K574" s="814"/>
      <c r="L574" s="812"/>
      <c r="M574" s="812"/>
      <c r="N574" s="812"/>
      <c r="O574" s="812"/>
      <c r="P574" s="814"/>
      <c r="Q574" s="812"/>
      <c r="R574" s="812"/>
      <c r="S574" s="812"/>
      <c r="T574" s="812"/>
      <c r="U574" s="814"/>
      <c r="V574" s="812"/>
      <c r="W574" s="812"/>
      <c r="X574" s="812"/>
      <c r="Y574" s="812"/>
    </row>
    <row r="575" spans="1:25" ht="15.75" x14ac:dyDescent="0.25">
      <c r="A575" s="811" t="str">
        <f>IF('Data Validation'!BU566="", "", 'Data Validation'!BU566)</f>
        <v/>
      </c>
      <c r="B575" s="812"/>
      <c r="C575" s="812"/>
      <c r="D575" s="812"/>
      <c r="E575" s="816"/>
      <c r="F575" s="814"/>
      <c r="G575" s="812"/>
      <c r="H575" s="812"/>
      <c r="I575" s="812"/>
      <c r="J575" s="812"/>
      <c r="K575" s="814"/>
      <c r="L575" s="812"/>
      <c r="M575" s="812"/>
      <c r="N575" s="812"/>
      <c r="O575" s="812"/>
      <c r="P575" s="814"/>
      <c r="Q575" s="812"/>
      <c r="R575" s="812"/>
      <c r="S575" s="812"/>
      <c r="T575" s="812"/>
      <c r="U575" s="814"/>
      <c r="V575" s="812"/>
      <c r="W575" s="812"/>
      <c r="X575" s="812"/>
      <c r="Y575" s="812"/>
    </row>
    <row r="576" spans="1:25" ht="15.75" x14ac:dyDescent="0.25">
      <c r="A576" s="811" t="str">
        <f>IF('Data Validation'!BU567="", "", 'Data Validation'!BU567)</f>
        <v/>
      </c>
      <c r="B576" s="812"/>
      <c r="C576" s="812"/>
      <c r="D576" s="812"/>
      <c r="E576" s="816"/>
      <c r="F576" s="814"/>
      <c r="G576" s="812"/>
      <c r="H576" s="812"/>
      <c r="I576" s="812"/>
      <c r="J576" s="812"/>
      <c r="K576" s="814"/>
      <c r="L576" s="812"/>
      <c r="M576" s="812"/>
      <c r="N576" s="812"/>
      <c r="O576" s="812"/>
      <c r="P576" s="814"/>
      <c r="Q576" s="812"/>
      <c r="R576" s="812"/>
      <c r="S576" s="812"/>
      <c r="T576" s="812"/>
      <c r="U576" s="814"/>
      <c r="V576" s="812"/>
      <c r="W576" s="812"/>
      <c r="X576" s="812"/>
      <c r="Y576" s="812"/>
    </row>
    <row r="577" spans="1:25" ht="15.75" x14ac:dyDescent="0.25">
      <c r="A577" s="811" t="str">
        <f>IF('Data Validation'!BU568="", "", 'Data Validation'!BU568)</f>
        <v/>
      </c>
      <c r="B577" s="812"/>
      <c r="C577" s="812"/>
      <c r="D577" s="812"/>
      <c r="E577" s="816"/>
      <c r="F577" s="814"/>
      <c r="G577" s="812"/>
      <c r="H577" s="812"/>
      <c r="I577" s="812"/>
      <c r="J577" s="812"/>
      <c r="K577" s="814"/>
      <c r="L577" s="812"/>
      <c r="M577" s="812"/>
      <c r="N577" s="812"/>
      <c r="O577" s="812"/>
      <c r="P577" s="814"/>
      <c r="Q577" s="812"/>
      <c r="R577" s="812"/>
      <c r="S577" s="812"/>
      <c r="T577" s="812"/>
      <c r="U577" s="814"/>
      <c r="V577" s="812"/>
      <c r="W577" s="812"/>
      <c r="X577" s="812"/>
      <c r="Y577" s="812"/>
    </row>
    <row r="578" spans="1:25" ht="15.75" x14ac:dyDescent="0.25">
      <c r="A578" s="811" t="str">
        <f>IF('Data Validation'!BU569="", "", 'Data Validation'!BU569)</f>
        <v/>
      </c>
      <c r="B578" s="812"/>
      <c r="C578" s="812"/>
      <c r="D578" s="812"/>
      <c r="E578" s="816"/>
      <c r="F578" s="814"/>
      <c r="G578" s="812"/>
      <c r="H578" s="812"/>
      <c r="I578" s="812"/>
      <c r="J578" s="812"/>
      <c r="K578" s="814"/>
      <c r="L578" s="812"/>
      <c r="M578" s="812"/>
      <c r="N578" s="812"/>
      <c r="O578" s="812"/>
      <c r="P578" s="814"/>
      <c r="Q578" s="812"/>
      <c r="R578" s="812"/>
      <c r="S578" s="812"/>
      <c r="T578" s="812"/>
      <c r="U578" s="814"/>
      <c r="V578" s="812"/>
      <c r="W578" s="812"/>
      <c r="X578" s="812"/>
      <c r="Y578" s="812"/>
    </row>
    <row r="579" spans="1:25" ht="15.75" x14ac:dyDescent="0.25">
      <c r="A579" s="811" t="str">
        <f>IF('Data Validation'!BU570="", "", 'Data Validation'!BU570)</f>
        <v/>
      </c>
      <c r="B579" s="812"/>
      <c r="C579" s="812"/>
      <c r="D579" s="812"/>
      <c r="E579" s="816"/>
      <c r="F579" s="814"/>
      <c r="G579" s="812"/>
      <c r="H579" s="812"/>
      <c r="I579" s="812"/>
      <c r="J579" s="812"/>
      <c r="K579" s="814"/>
      <c r="L579" s="812"/>
      <c r="M579" s="812"/>
      <c r="N579" s="812"/>
      <c r="O579" s="812"/>
      <c r="P579" s="814"/>
      <c r="Q579" s="812"/>
      <c r="R579" s="812"/>
      <c r="S579" s="812"/>
      <c r="T579" s="812"/>
      <c r="U579" s="814"/>
      <c r="V579" s="812"/>
      <c r="W579" s="812"/>
      <c r="X579" s="812"/>
      <c r="Y579" s="812"/>
    </row>
    <row r="580" spans="1:25" ht="15.75" x14ac:dyDescent="0.25">
      <c r="A580" s="811" t="str">
        <f>IF('Data Validation'!BU571="", "", 'Data Validation'!BU571)</f>
        <v/>
      </c>
      <c r="B580" s="812"/>
      <c r="C580" s="812"/>
      <c r="D580" s="812"/>
      <c r="E580" s="816"/>
      <c r="F580" s="814"/>
      <c r="G580" s="812"/>
      <c r="H580" s="812"/>
      <c r="I580" s="812"/>
      <c r="J580" s="812"/>
      <c r="K580" s="814"/>
      <c r="L580" s="812"/>
      <c r="M580" s="812"/>
      <c r="N580" s="812"/>
      <c r="O580" s="812"/>
      <c r="P580" s="814"/>
      <c r="Q580" s="812"/>
      <c r="R580" s="812"/>
      <c r="S580" s="812"/>
      <c r="T580" s="812"/>
      <c r="U580" s="814"/>
      <c r="V580" s="812"/>
      <c r="W580" s="812"/>
      <c r="X580" s="812"/>
      <c r="Y580" s="812"/>
    </row>
    <row r="581" spans="1:25" ht="15.75" x14ac:dyDescent="0.25">
      <c r="A581" s="811" t="str">
        <f>IF('Data Validation'!BU572="", "", 'Data Validation'!BU572)</f>
        <v/>
      </c>
      <c r="B581" s="812"/>
      <c r="C581" s="812"/>
      <c r="D581" s="812"/>
      <c r="E581" s="816"/>
      <c r="F581" s="814"/>
      <c r="G581" s="812"/>
      <c r="H581" s="812"/>
      <c r="I581" s="812"/>
      <c r="J581" s="812"/>
      <c r="K581" s="814"/>
      <c r="L581" s="812"/>
      <c r="M581" s="812"/>
      <c r="N581" s="812"/>
      <c r="O581" s="812"/>
      <c r="P581" s="814"/>
      <c r="Q581" s="812"/>
      <c r="R581" s="812"/>
      <c r="S581" s="812"/>
      <c r="T581" s="812"/>
      <c r="U581" s="814"/>
      <c r="V581" s="812"/>
      <c r="W581" s="812"/>
      <c r="X581" s="812"/>
      <c r="Y581" s="812"/>
    </row>
    <row r="582" spans="1:25" ht="15.75" x14ac:dyDescent="0.25">
      <c r="A582" s="811" t="str">
        <f>IF('Data Validation'!BU573="", "", 'Data Validation'!BU573)</f>
        <v/>
      </c>
      <c r="B582" s="812"/>
      <c r="C582" s="812"/>
      <c r="D582" s="812"/>
      <c r="E582" s="816"/>
      <c r="F582" s="814"/>
      <c r="G582" s="812"/>
      <c r="H582" s="812"/>
      <c r="I582" s="812"/>
      <c r="J582" s="812"/>
      <c r="K582" s="814"/>
      <c r="L582" s="812"/>
      <c r="M582" s="812"/>
      <c r="N582" s="812"/>
      <c r="O582" s="812"/>
      <c r="P582" s="814"/>
      <c r="Q582" s="812"/>
      <c r="R582" s="812"/>
      <c r="S582" s="812"/>
      <c r="T582" s="812"/>
      <c r="U582" s="814"/>
      <c r="V582" s="812"/>
      <c r="W582" s="812"/>
      <c r="X582" s="812"/>
      <c r="Y582" s="812"/>
    </row>
    <row r="583" spans="1:25" ht="15.75" x14ac:dyDescent="0.25">
      <c r="A583" s="811" t="str">
        <f>IF('Data Validation'!BU574="", "", 'Data Validation'!BU574)</f>
        <v/>
      </c>
      <c r="B583" s="812"/>
      <c r="C583" s="812"/>
      <c r="D583" s="812"/>
      <c r="E583" s="816"/>
      <c r="F583" s="814"/>
      <c r="G583" s="812"/>
      <c r="H583" s="812"/>
      <c r="I583" s="812"/>
      <c r="J583" s="812"/>
      <c r="K583" s="814"/>
      <c r="L583" s="812"/>
      <c r="M583" s="812"/>
      <c r="N583" s="812"/>
      <c r="O583" s="812"/>
      <c r="P583" s="814"/>
      <c r="Q583" s="812"/>
      <c r="R583" s="812"/>
      <c r="S583" s="812"/>
      <c r="T583" s="812"/>
      <c r="U583" s="814"/>
      <c r="V583" s="812"/>
      <c r="W583" s="812"/>
      <c r="X583" s="812"/>
      <c r="Y583" s="812"/>
    </row>
    <row r="584" spans="1:25" ht="15.75" x14ac:dyDescent="0.25">
      <c r="A584" s="811" t="str">
        <f>IF('Data Validation'!BU575="", "", 'Data Validation'!BU575)</f>
        <v/>
      </c>
      <c r="B584" s="812"/>
      <c r="C584" s="812"/>
      <c r="D584" s="812"/>
      <c r="E584" s="816"/>
      <c r="F584" s="814"/>
      <c r="G584" s="812"/>
      <c r="H584" s="812"/>
      <c r="I584" s="812"/>
      <c r="J584" s="812"/>
      <c r="K584" s="814"/>
      <c r="L584" s="812"/>
      <c r="M584" s="812"/>
      <c r="N584" s="812"/>
      <c r="O584" s="812"/>
      <c r="P584" s="814"/>
      <c r="Q584" s="812"/>
      <c r="R584" s="812"/>
      <c r="S584" s="812"/>
      <c r="T584" s="812"/>
      <c r="U584" s="814"/>
      <c r="V584" s="812"/>
      <c r="W584" s="812"/>
      <c r="X584" s="812"/>
      <c r="Y584" s="812"/>
    </row>
    <row r="585" spans="1:25" ht="15.75" x14ac:dyDescent="0.25">
      <c r="A585" s="811" t="str">
        <f>IF('Data Validation'!BU576="", "", 'Data Validation'!BU576)</f>
        <v/>
      </c>
      <c r="B585" s="812"/>
      <c r="C585" s="812"/>
      <c r="D585" s="812"/>
      <c r="E585" s="816"/>
      <c r="F585" s="814"/>
      <c r="G585" s="812"/>
      <c r="H585" s="812"/>
      <c r="I585" s="812"/>
      <c r="J585" s="812"/>
      <c r="K585" s="814"/>
      <c r="L585" s="812"/>
      <c r="M585" s="812"/>
      <c r="N585" s="812"/>
      <c r="O585" s="812"/>
      <c r="P585" s="814"/>
      <c r="Q585" s="812"/>
      <c r="R585" s="812"/>
      <c r="S585" s="812"/>
      <c r="T585" s="812"/>
      <c r="U585" s="814"/>
      <c r="V585" s="812"/>
      <c r="W585" s="812"/>
      <c r="X585" s="812"/>
      <c r="Y585" s="812"/>
    </row>
    <row r="586" spans="1:25" ht="15.75" x14ac:dyDescent="0.25">
      <c r="A586" s="811" t="str">
        <f>IF('Data Validation'!BU577="", "", 'Data Validation'!BU577)</f>
        <v/>
      </c>
      <c r="B586" s="812"/>
      <c r="C586" s="812"/>
      <c r="D586" s="812"/>
      <c r="E586" s="816"/>
      <c r="F586" s="814"/>
      <c r="G586" s="812"/>
      <c r="H586" s="812"/>
      <c r="I586" s="812"/>
      <c r="J586" s="812"/>
      <c r="K586" s="814"/>
      <c r="L586" s="812"/>
      <c r="M586" s="812"/>
      <c r="N586" s="812"/>
      <c r="O586" s="812"/>
      <c r="P586" s="814"/>
      <c r="Q586" s="812"/>
      <c r="R586" s="812"/>
      <c r="S586" s="812"/>
      <c r="T586" s="812"/>
      <c r="U586" s="814"/>
      <c r="V586" s="812"/>
      <c r="W586" s="812"/>
      <c r="X586" s="812"/>
      <c r="Y586" s="812"/>
    </row>
    <row r="587" spans="1:25" ht="15.75" x14ac:dyDescent="0.25">
      <c r="A587" s="811" t="str">
        <f>IF('Data Validation'!BU578="", "", 'Data Validation'!BU578)</f>
        <v/>
      </c>
      <c r="B587" s="812"/>
      <c r="C587" s="812"/>
      <c r="D587" s="812"/>
      <c r="E587" s="816"/>
      <c r="F587" s="814"/>
      <c r="G587" s="812"/>
      <c r="H587" s="812"/>
      <c r="I587" s="812"/>
      <c r="J587" s="812"/>
      <c r="K587" s="814"/>
      <c r="L587" s="812"/>
      <c r="M587" s="812"/>
      <c r="N587" s="812"/>
      <c r="O587" s="812"/>
      <c r="P587" s="814"/>
      <c r="Q587" s="812"/>
      <c r="R587" s="812"/>
      <c r="S587" s="812"/>
      <c r="T587" s="812"/>
      <c r="U587" s="814"/>
      <c r="V587" s="812"/>
      <c r="W587" s="812"/>
      <c r="X587" s="812"/>
      <c r="Y587" s="812"/>
    </row>
    <row r="588" spans="1:25" ht="15.75" x14ac:dyDescent="0.25">
      <c r="A588" s="811" t="str">
        <f>IF('Data Validation'!BU579="", "", 'Data Validation'!BU579)</f>
        <v/>
      </c>
      <c r="B588" s="812"/>
      <c r="C588" s="812"/>
      <c r="D588" s="812"/>
      <c r="E588" s="816"/>
      <c r="F588" s="814"/>
      <c r="G588" s="812"/>
      <c r="H588" s="812"/>
      <c r="I588" s="812"/>
      <c r="J588" s="812"/>
      <c r="K588" s="814"/>
      <c r="L588" s="812"/>
      <c r="M588" s="812"/>
      <c r="N588" s="812"/>
      <c r="O588" s="812"/>
      <c r="P588" s="814"/>
      <c r="Q588" s="812"/>
      <c r="R588" s="812"/>
      <c r="S588" s="812"/>
      <c r="T588" s="812"/>
      <c r="U588" s="814"/>
      <c r="V588" s="812"/>
      <c r="W588" s="812"/>
      <c r="X588" s="812"/>
      <c r="Y588" s="812"/>
    </row>
    <row r="589" spans="1:25" ht="15.75" x14ac:dyDescent="0.25">
      <c r="A589" s="811" t="str">
        <f>IF('Data Validation'!BU580="", "", 'Data Validation'!BU580)</f>
        <v/>
      </c>
      <c r="B589" s="812"/>
      <c r="C589" s="812"/>
      <c r="D589" s="812"/>
      <c r="E589" s="816"/>
      <c r="F589" s="814"/>
      <c r="G589" s="812"/>
      <c r="H589" s="812"/>
      <c r="I589" s="812"/>
      <c r="J589" s="812"/>
      <c r="K589" s="814"/>
      <c r="L589" s="812"/>
      <c r="M589" s="812"/>
      <c r="N589" s="812"/>
      <c r="O589" s="812"/>
      <c r="P589" s="814"/>
      <c r="Q589" s="812"/>
      <c r="R589" s="812"/>
      <c r="S589" s="812"/>
      <c r="T589" s="812"/>
      <c r="U589" s="814"/>
      <c r="V589" s="812"/>
      <c r="W589" s="812"/>
      <c r="X589" s="812"/>
      <c r="Y589" s="812"/>
    </row>
    <row r="590" spans="1:25" ht="15.75" x14ac:dyDescent="0.25">
      <c r="A590" s="811" t="str">
        <f>IF('Data Validation'!BU581="", "", 'Data Validation'!BU581)</f>
        <v/>
      </c>
      <c r="B590" s="812"/>
      <c r="C590" s="812"/>
      <c r="D590" s="812"/>
      <c r="E590" s="816"/>
      <c r="F590" s="814"/>
      <c r="G590" s="812"/>
      <c r="H590" s="812"/>
      <c r="I590" s="812"/>
      <c r="J590" s="812"/>
      <c r="K590" s="814"/>
      <c r="L590" s="812"/>
      <c r="M590" s="812"/>
      <c r="N590" s="812"/>
      <c r="O590" s="812"/>
      <c r="P590" s="814"/>
      <c r="Q590" s="812"/>
      <c r="R590" s="812"/>
      <c r="S590" s="812"/>
      <c r="T590" s="812"/>
      <c r="U590" s="814"/>
      <c r="V590" s="812"/>
      <c r="W590" s="812"/>
      <c r="X590" s="812"/>
      <c r="Y590" s="812"/>
    </row>
    <row r="591" spans="1:25" ht="15.75" x14ac:dyDescent="0.25">
      <c r="A591" s="811" t="str">
        <f>IF('Data Validation'!BU582="", "", 'Data Validation'!BU582)</f>
        <v/>
      </c>
      <c r="B591" s="812"/>
      <c r="C591" s="812"/>
      <c r="D591" s="812"/>
      <c r="E591" s="816"/>
      <c r="F591" s="814"/>
      <c r="G591" s="812"/>
      <c r="H591" s="812"/>
      <c r="I591" s="812"/>
      <c r="J591" s="812"/>
      <c r="K591" s="814"/>
      <c r="L591" s="812"/>
      <c r="M591" s="812"/>
      <c r="N591" s="812"/>
      <c r="O591" s="812"/>
      <c r="P591" s="814"/>
      <c r="Q591" s="812"/>
      <c r="R591" s="812"/>
      <c r="S591" s="812"/>
      <c r="T591" s="812"/>
      <c r="U591" s="814"/>
      <c r="V591" s="812"/>
      <c r="W591" s="812"/>
      <c r="X591" s="812"/>
      <c r="Y591" s="812"/>
    </row>
    <row r="592" spans="1:25" ht="15.75" x14ac:dyDescent="0.25">
      <c r="A592" s="811" t="str">
        <f>IF('Data Validation'!BU583="", "", 'Data Validation'!BU583)</f>
        <v/>
      </c>
      <c r="B592" s="812"/>
      <c r="C592" s="812"/>
      <c r="D592" s="812"/>
      <c r="E592" s="816"/>
      <c r="F592" s="814"/>
      <c r="G592" s="812"/>
      <c r="H592" s="812"/>
      <c r="I592" s="812"/>
      <c r="J592" s="812"/>
      <c r="K592" s="814"/>
      <c r="L592" s="812"/>
      <c r="M592" s="812"/>
      <c r="N592" s="812"/>
      <c r="O592" s="812"/>
      <c r="P592" s="814"/>
      <c r="Q592" s="812"/>
      <c r="R592" s="812"/>
      <c r="S592" s="812"/>
      <c r="T592" s="812"/>
      <c r="U592" s="814"/>
      <c r="V592" s="812"/>
      <c r="W592" s="812"/>
      <c r="X592" s="812"/>
      <c r="Y592" s="812"/>
    </row>
    <row r="593" spans="1:25" ht="15.75" x14ac:dyDescent="0.25">
      <c r="A593" s="811" t="str">
        <f>IF('Data Validation'!BU584="", "", 'Data Validation'!BU584)</f>
        <v/>
      </c>
      <c r="B593" s="812"/>
      <c r="C593" s="812"/>
      <c r="D593" s="812"/>
      <c r="E593" s="816"/>
      <c r="F593" s="814"/>
      <c r="G593" s="812"/>
      <c r="H593" s="812"/>
      <c r="I593" s="812"/>
      <c r="J593" s="812"/>
      <c r="K593" s="814"/>
      <c r="L593" s="812"/>
      <c r="M593" s="812"/>
      <c r="N593" s="812"/>
      <c r="O593" s="812"/>
      <c r="P593" s="814"/>
      <c r="Q593" s="812"/>
      <c r="R593" s="812"/>
      <c r="S593" s="812"/>
      <c r="T593" s="812"/>
      <c r="U593" s="814"/>
      <c r="V593" s="812"/>
      <c r="W593" s="812"/>
      <c r="X593" s="812"/>
      <c r="Y593" s="812"/>
    </row>
    <row r="594" spans="1:25" ht="15.75" x14ac:dyDescent="0.25">
      <c r="A594" s="811" t="str">
        <f>IF('Data Validation'!BU585="", "", 'Data Validation'!BU585)</f>
        <v/>
      </c>
      <c r="B594" s="812"/>
      <c r="C594" s="812"/>
      <c r="D594" s="812"/>
      <c r="E594" s="816"/>
      <c r="F594" s="814"/>
      <c r="G594" s="812"/>
      <c r="H594" s="812"/>
      <c r="I594" s="812"/>
      <c r="J594" s="812"/>
      <c r="K594" s="814"/>
      <c r="L594" s="812"/>
      <c r="M594" s="812"/>
      <c r="N594" s="812"/>
      <c r="O594" s="812"/>
      <c r="P594" s="814"/>
      <c r="Q594" s="812"/>
      <c r="R594" s="812"/>
      <c r="S594" s="812"/>
      <c r="T594" s="812"/>
      <c r="U594" s="814"/>
      <c r="V594" s="812"/>
      <c r="W594" s="812"/>
      <c r="X594" s="812"/>
      <c r="Y594" s="812"/>
    </row>
    <row r="595" spans="1:25" ht="15.75" x14ac:dyDescent="0.25">
      <c r="A595" s="811" t="str">
        <f>IF('Data Validation'!BU586="", "", 'Data Validation'!BU586)</f>
        <v/>
      </c>
      <c r="B595" s="812"/>
      <c r="C595" s="812"/>
      <c r="D595" s="812"/>
      <c r="E595" s="816"/>
      <c r="F595" s="814"/>
      <c r="G595" s="812"/>
      <c r="H595" s="812"/>
      <c r="I595" s="812"/>
      <c r="J595" s="812"/>
      <c r="K595" s="814"/>
      <c r="L595" s="812"/>
      <c r="M595" s="812"/>
      <c r="N595" s="812"/>
      <c r="O595" s="812"/>
      <c r="P595" s="814"/>
      <c r="Q595" s="812"/>
      <c r="R595" s="812"/>
      <c r="S595" s="812"/>
      <c r="T595" s="812"/>
      <c r="U595" s="814"/>
      <c r="V595" s="812"/>
      <c r="W595" s="812"/>
      <c r="X595" s="812"/>
      <c r="Y595" s="812"/>
    </row>
    <row r="596" spans="1:25" ht="15.75" x14ac:dyDescent="0.25">
      <c r="A596" s="811" t="str">
        <f>IF('Data Validation'!BU587="", "", 'Data Validation'!BU587)</f>
        <v/>
      </c>
      <c r="B596" s="812"/>
      <c r="C596" s="812"/>
      <c r="D596" s="812"/>
      <c r="E596" s="816"/>
      <c r="F596" s="814"/>
      <c r="G596" s="812"/>
      <c r="H596" s="812"/>
      <c r="I596" s="812"/>
      <c r="J596" s="812"/>
      <c r="K596" s="814"/>
      <c r="L596" s="812"/>
      <c r="M596" s="812"/>
      <c r="N596" s="812"/>
      <c r="O596" s="812"/>
      <c r="P596" s="814"/>
      <c r="Q596" s="812"/>
      <c r="R596" s="812"/>
      <c r="S596" s="812"/>
      <c r="T596" s="812"/>
      <c r="U596" s="814"/>
      <c r="V596" s="812"/>
      <c r="W596" s="812"/>
      <c r="X596" s="812"/>
      <c r="Y596" s="812"/>
    </row>
    <row r="597" spans="1:25" ht="15.75" x14ac:dyDescent="0.25">
      <c r="A597" s="811" t="str">
        <f>IF('Data Validation'!BU588="", "", 'Data Validation'!BU588)</f>
        <v/>
      </c>
      <c r="B597" s="812"/>
      <c r="C597" s="812"/>
      <c r="D597" s="812"/>
      <c r="E597" s="816"/>
      <c r="F597" s="814"/>
      <c r="G597" s="812"/>
      <c r="H597" s="812"/>
      <c r="I597" s="812"/>
      <c r="J597" s="812"/>
      <c r="K597" s="814"/>
      <c r="L597" s="812"/>
      <c r="M597" s="812"/>
      <c r="N597" s="812"/>
      <c r="O597" s="812"/>
      <c r="P597" s="814"/>
      <c r="Q597" s="812"/>
      <c r="R597" s="812"/>
      <c r="S597" s="812"/>
      <c r="T597" s="812"/>
      <c r="U597" s="814"/>
      <c r="V597" s="812"/>
      <c r="W597" s="812"/>
      <c r="X597" s="812"/>
      <c r="Y597" s="812"/>
    </row>
    <row r="598" spans="1:25" ht="15.75" x14ac:dyDescent="0.25">
      <c r="A598" s="811" t="str">
        <f>IF('Data Validation'!BU589="", "", 'Data Validation'!BU589)</f>
        <v/>
      </c>
      <c r="B598" s="812"/>
      <c r="C598" s="812"/>
      <c r="D598" s="812"/>
      <c r="E598" s="816"/>
      <c r="F598" s="814"/>
      <c r="G598" s="812"/>
      <c r="H598" s="812"/>
      <c r="I598" s="812"/>
      <c r="J598" s="812"/>
      <c r="K598" s="814"/>
      <c r="L598" s="812"/>
      <c r="M598" s="812"/>
      <c r="N598" s="812"/>
      <c r="O598" s="812"/>
      <c r="P598" s="814"/>
      <c r="Q598" s="812"/>
      <c r="R598" s="812"/>
      <c r="S598" s="812"/>
      <c r="T598" s="812"/>
      <c r="U598" s="814"/>
      <c r="V598" s="812"/>
      <c r="W598" s="812"/>
      <c r="X598" s="812"/>
      <c r="Y598" s="812"/>
    </row>
    <row r="599" spans="1:25" ht="15.75" x14ac:dyDescent="0.25">
      <c r="A599" s="811" t="str">
        <f>IF('Data Validation'!BU590="", "", 'Data Validation'!BU590)</f>
        <v/>
      </c>
      <c r="B599" s="812"/>
      <c r="C599" s="812"/>
      <c r="D599" s="812"/>
      <c r="E599" s="816"/>
      <c r="F599" s="814"/>
      <c r="G599" s="812"/>
      <c r="H599" s="812"/>
      <c r="I599" s="812"/>
      <c r="J599" s="812"/>
      <c r="K599" s="814"/>
      <c r="L599" s="812"/>
      <c r="M599" s="812"/>
      <c r="N599" s="812"/>
      <c r="O599" s="812"/>
      <c r="P599" s="814"/>
      <c r="Q599" s="812"/>
      <c r="R599" s="812"/>
      <c r="S599" s="812"/>
      <c r="T599" s="812"/>
      <c r="U599" s="814"/>
      <c r="V599" s="812"/>
      <c r="W599" s="812"/>
      <c r="X599" s="812"/>
      <c r="Y599" s="812"/>
    </row>
    <row r="600" spans="1:25" ht="15.75" x14ac:dyDescent="0.25">
      <c r="A600" s="811" t="str">
        <f>IF('Data Validation'!BU591="", "", 'Data Validation'!BU591)</f>
        <v/>
      </c>
      <c r="B600" s="812"/>
      <c r="C600" s="812"/>
      <c r="D600" s="812"/>
      <c r="E600" s="816"/>
      <c r="F600" s="814"/>
      <c r="G600" s="812"/>
      <c r="H600" s="812"/>
      <c r="I600" s="812"/>
      <c r="J600" s="812"/>
      <c r="K600" s="814"/>
      <c r="L600" s="812"/>
      <c r="M600" s="812"/>
      <c r="N600" s="812"/>
      <c r="O600" s="812"/>
      <c r="P600" s="814"/>
      <c r="Q600" s="812"/>
      <c r="R600" s="812"/>
      <c r="S600" s="812"/>
      <c r="T600" s="812"/>
      <c r="U600" s="814"/>
      <c r="V600" s="812"/>
      <c r="W600" s="812"/>
      <c r="X600" s="812"/>
      <c r="Y600" s="812"/>
    </row>
    <row r="601" spans="1:25" ht="15.75" x14ac:dyDescent="0.25">
      <c r="A601" s="811" t="str">
        <f>IF('Data Validation'!BU592="", "", 'Data Validation'!BU592)</f>
        <v/>
      </c>
      <c r="B601" s="812"/>
      <c r="C601" s="812"/>
      <c r="D601" s="812"/>
      <c r="E601" s="816"/>
      <c r="F601" s="814"/>
      <c r="G601" s="812"/>
      <c r="H601" s="812"/>
      <c r="I601" s="812"/>
      <c r="J601" s="812"/>
      <c r="K601" s="814"/>
      <c r="L601" s="812"/>
      <c r="M601" s="812"/>
      <c r="N601" s="812"/>
      <c r="O601" s="812"/>
      <c r="P601" s="814"/>
      <c r="Q601" s="812"/>
      <c r="R601" s="812"/>
      <c r="S601" s="812"/>
      <c r="T601" s="812"/>
      <c r="U601" s="814"/>
      <c r="V601" s="812"/>
      <c r="W601" s="812"/>
      <c r="X601" s="812"/>
      <c r="Y601" s="812"/>
    </row>
    <row r="602" spans="1:25" ht="15.75" x14ac:dyDescent="0.25">
      <c r="A602" s="811" t="str">
        <f>IF('Data Validation'!BU593="", "", 'Data Validation'!BU593)</f>
        <v/>
      </c>
      <c r="B602" s="812"/>
      <c r="C602" s="812"/>
      <c r="D602" s="812"/>
      <c r="E602" s="816"/>
      <c r="F602" s="814"/>
      <c r="G602" s="812"/>
      <c r="H602" s="812"/>
      <c r="I602" s="812"/>
      <c r="J602" s="812"/>
      <c r="K602" s="814"/>
      <c r="L602" s="812"/>
      <c r="M602" s="812"/>
      <c r="N602" s="812"/>
      <c r="O602" s="812"/>
      <c r="P602" s="814"/>
      <c r="Q602" s="812"/>
      <c r="R602" s="812"/>
      <c r="S602" s="812"/>
      <c r="T602" s="812"/>
      <c r="U602" s="814"/>
      <c r="V602" s="812"/>
      <c r="W602" s="812"/>
      <c r="X602" s="812"/>
      <c r="Y602" s="812"/>
    </row>
    <row r="603" spans="1:25" ht="15.75" x14ac:dyDescent="0.25">
      <c r="A603" s="811" t="str">
        <f>IF('Data Validation'!BU594="", "", 'Data Validation'!BU594)</f>
        <v/>
      </c>
      <c r="B603" s="812"/>
      <c r="C603" s="812"/>
      <c r="D603" s="812"/>
      <c r="E603" s="816"/>
      <c r="F603" s="814"/>
      <c r="G603" s="812"/>
      <c r="H603" s="812"/>
      <c r="I603" s="812"/>
      <c r="J603" s="812"/>
      <c r="K603" s="814"/>
      <c r="L603" s="812"/>
      <c r="M603" s="812"/>
      <c r="N603" s="812"/>
      <c r="O603" s="812"/>
      <c r="P603" s="814"/>
      <c r="Q603" s="812"/>
      <c r="R603" s="812"/>
      <c r="S603" s="812"/>
      <c r="T603" s="812"/>
      <c r="U603" s="814"/>
      <c r="V603" s="812"/>
      <c r="W603" s="812"/>
      <c r="X603" s="812"/>
      <c r="Y603" s="812"/>
    </row>
    <row r="604" spans="1:25" ht="15.75" x14ac:dyDescent="0.25">
      <c r="A604" s="811" t="str">
        <f>IF('Data Validation'!BU595="", "", 'Data Validation'!BU595)</f>
        <v/>
      </c>
      <c r="B604" s="812"/>
      <c r="C604" s="812"/>
      <c r="D604" s="812"/>
      <c r="E604" s="816"/>
      <c r="F604" s="814"/>
      <c r="G604" s="812"/>
      <c r="H604" s="812"/>
      <c r="I604" s="812"/>
      <c r="J604" s="812"/>
      <c r="K604" s="814"/>
      <c r="L604" s="812"/>
      <c r="M604" s="812"/>
      <c r="N604" s="812"/>
      <c r="O604" s="812"/>
      <c r="P604" s="814"/>
      <c r="Q604" s="812"/>
      <c r="R604" s="812"/>
      <c r="S604" s="812"/>
      <c r="T604" s="812"/>
      <c r="U604" s="814"/>
      <c r="V604" s="812"/>
      <c r="W604" s="812"/>
      <c r="X604" s="812"/>
      <c r="Y604" s="812"/>
    </row>
    <row r="605" spans="1:25" ht="15.75" x14ac:dyDescent="0.25">
      <c r="A605" s="811" t="str">
        <f>IF('Data Validation'!BU596="", "", 'Data Validation'!BU596)</f>
        <v/>
      </c>
      <c r="B605" s="812"/>
      <c r="C605" s="812"/>
      <c r="D605" s="812"/>
      <c r="E605" s="816"/>
      <c r="F605" s="814"/>
      <c r="G605" s="812"/>
      <c r="H605" s="812"/>
      <c r="I605" s="812"/>
      <c r="J605" s="812"/>
      <c r="K605" s="814"/>
      <c r="L605" s="812"/>
      <c r="M605" s="812"/>
      <c r="N605" s="812"/>
      <c r="O605" s="812"/>
      <c r="P605" s="814"/>
      <c r="Q605" s="812"/>
      <c r="R605" s="812"/>
      <c r="S605" s="812"/>
      <c r="T605" s="812"/>
      <c r="U605" s="814"/>
      <c r="V605" s="812"/>
      <c r="W605" s="812"/>
      <c r="X605" s="812"/>
      <c r="Y605" s="812"/>
    </row>
    <row r="606" spans="1:25" ht="15.75" x14ac:dyDescent="0.25">
      <c r="A606" s="811" t="str">
        <f>IF('Data Validation'!BU597="", "", 'Data Validation'!BU597)</f>
        <v/>
      </c>
      <c r="B606" s="812"/>
      <c r="C606" s="812"/>
      <c r="D606" s="812"/>
      <c r="E606" s="816"/>
      <c r="F606" s="814"/>
      <c r="G606" s="812"/>
      <c r="H606" s="812"/>
      <c r="I606" s="812"/>
      <c r="J606" s="812"/>
      <c r="K606" s="814"/>
      <c r="L606" s="812"/>
      <c r="M606" s="812"/>
      <c r="N606" s="812"/>
      <c r="O606" s="812"/>
      <c r="P606" s="814"/>
      <c r="Q606" s="812"/>
      <c r="R606" s="812"/>
      <c r="S606" s="812"/>
      <c r="T606" s="812"/>
      <c r="U606" s="814"/>
      <c r="V606" s="812"/>
      <c r="W606" s="812"/>
      <c r="X606" s="812"/>
      <c r="Y606" s="812"/>
    </row>
    <row r="607" spans="1:25" ht="15.75" x14ac:dyDescent="0.25">
      <c r="A607" s="811" t="str">
        <f>IF('Data Validation'!BU598="", "", 'Data Validation'!BU598)</f>
        <v/>
      </c>
      <c r="B607" s="812"/>
      <c r="C607" s="812"/>
      <c r="D607" s="812"/>
      <c r="E607" s="816"/>
      <c r="F607" s="814"/>
      <c r="G607" s="812"/>
      <c r="H607" s="812"/>
      <c r="I607" s="812"/>
      <c r="J607" s="812"/>
      <c r="K607" s="814"/>
      <c r="L607" s="812"/>
      <c r="M607" s="812"/>
      <c r="N607" s="812"/>
      <c r="O607" s="812"/>
      <c r="P607" s="814"/>
      <c r="Q607" s="812"/>
      <c r="R607" s="812"/>
      <c r="S607" s="812"/>
      <c r="T607" s="812"/>
      <c r="U607" s="814"/>
      <c r="V607" s="812"/>
      <c r="W607" s="812"/>
      <c r="X607" s="812"/>
      <c r="Y607" s="812"/>
    </row>
    <row r="608" spans="1:25" ht="15.75" x14ac:dyDescent="0.25">
      <c r="A608" s="811" t="str">
        <f>IF('Data Validation'!BU599="", "", 'Data Validation'!BU599)</f>
        <v/>
      </c>
      <c r="B608" s="812"/>
      <c r="C608" s="812"/>
      <c r="D608" s="812"/>
      <c r="E608" s="816"/>
      <c r="F608" s="814"/>
      <c r="G608" s="812"/>
      <c r="H608" s="812"/>
      <c r="I608" s="812"/>
      <c r="J608" s="812"/>
      <c r="K608" s="814"/>
      <c r="L608" s="812"/>
      <c r="M608" s="812"/>
      <c r="N608" s="812"/>
      <c r="O608" s="812"/>
      <c r="P608" s="814"/>
      <c r="Q608" s="812"/>
      <c r="R608" s="812"/>
      <c r="S608" s="812"/>
      <c r="T608" s="812"/>
      <c r="U608" s="814"/>
      <c r="V608" s="812"/>
      <c r="W608" s="812"/>
      <c r="X608" s="812"/>
      <c r="Y608" s="812"/>
    </row>
    <row r="609" spans="1:25" ht="15.75" x14ac:dyDescent="0.25">
      <c r="A609" s="811" t="str">
        <f>IF('Data Validation'!BU600="", "", 'Data Validation'!BU600)</f>
        <v/>
      </c>
      <c r="B609" s="812"/>
      <c r="C609" s="812"/>
      <c r="D609" s="812"/>
      <c r="E609" s="816"/>
      <c r="F609" s="814"/>
      <c r="G609" s="812"/>
      <c r="H609" s="812"/>
      <c r="I609" s="812"/>
      <c r="J609" s="812"/>
      <c r="K609" s="814"/>
      <c r="L609" s="812"/>
      <c r="M609" s="812"/>
      <c r="N609" s="812"/>
      <c r="O609" s="812"/>
      <c r="P609" s="814"/>
      <c r="Q609" s="812"/>
      <c r="R609" s="812"/>
      <c r="S609" s="812"/>
      <c r="T609" s="812"/>
      <c r="U609" s="814"/>
      <c r="V609" s="812"/>
      <c r="W609" s="812"/>
      <c r="X609" s="812"/>
      <c r="Y609" s="812"/>
    </row>
    <row r="610" spans="1:25" ht="15.75" x14ac:dyDescent="0.25">
      <c r="A610" s="811" t="str">
        <f>IF('Data Validation'!BU601="", "", 'Data Validation'!BU601)</f>
        <v/>
      </c>
      <c r="B610" s="812"/>
      <c r="C610" s="812"/>
      <c r="D610" s="812"/>
      <c r="E610" s="816"/>
      <c r="F610" s="814"/>
      <c r="G610" s="812"/>
      <c r="H610" s="812"/>
      <c r="I610" s="812"/>
      <c r="J610" s="812"/>
      <c r="K610" s="814"/>
      <c r="L610" s="812"/>
      <c r="M610" s="812"/>
      <c r="N610" s="812"/>
      <c r="O610" s="812"/>
      <c r="P610" s="814"/>
      <c r="Q610" s="812"/>
      <c r="R610" s="812"/>
      <c r="S610" s="812"/>
      <c r="T610" s="812"/>
      <c r="U610" s="814"/>
      <c r="V610" s="812"/>
      <c r="W610" s="812"/>
      <c r="X610" s="812"/>
      <c r="Y610" s="812"/>
    </row>
    <row r="611" spans="1:25" ht="15.75" x14ac:dyDescent="0.25">
      <c r="A611" s="811" t="str">
        <f>IF('Data Validation'!BU602="", "", 'Data Validation'!BU602)</f>
        <v/>
      </c>
      <c r="B611" s="812"/>
      <c r="C611" s="812"/>
      <c r="D611" s="812"/>
      <c r="E611" s="816"/>
      <c r="F611" s="814"/>
      <c r="G611" s="812"/>
      <c r="H611" s="812"/>
      <c r="I611" s="812"/>
      <c r="J611" s="812"/>
      <c r="K611" s="814"/>
      <c r="L611" s="812"/>
      <c r="M611" s="812"/>
      <c r="N611" s="812"/>
      <c r="O611" s="812"/>
      <c r="P611" s="814"/>
      <c r="Q611" s="812"/>
      <c r="R611" s="812"/>
      <c r="S611" s="812"/>
      <c r="T611" s="812"/>
      <c r="U611" s="814"/>
      <c r="V611" s="812"/>
      <c r="W611" s="812"/>
      <c r="X611" s="812"/>
      <c r="Y611" s="812"/>
    </row>
    <row r="612" spans="1:25" ht="15.75" x14ac:dyDescent="0.25">
      <c r="A612" s="811" t="str">
        <f>IF('Data Validation'!BU603="", "", 'Data Validation'!BU603)</f>
        <v/>
      </c>
      <c r="B612" s="812"/>
      <c r="C612" s="812"/>
      <c r="D612" s="812"/>
      <c r="E612" s="816"/>
      <c r="F612" s="814"/>
      <c r="G612" s="812"/>
      <c r="H612" s="812"/>
      <c r="I612" s="812"/>
      <c r="J612" s="812"/>
      <c r="K612" s="814"/>
      <c r="L612" s="812"/>
      <c r="M612" s="812"/>
      <c r="N612" s="812"/>
      <c r="O612" s="812"/>
      <c r="P612" s="814"/>
      <c r="Q612" s="812"/>
      <c r="R612" s="812"/>
      <c r="S612" s="812"/>
      <c r="T612" s="812"/>
      <c r="U612" s="814"/>
      <c r="V612" s="812"/>
      <c r="W612" s="812"/>
      <c r="X612" s="812"/>
      <c r="Y612" s="812"/>
    </row>
    <row r="613" spans="1:25" ht="15.75" x14ac:dyDescent="0.25">
      <c r="A613" s="811" t="str">
        <f>IF('Data Validation'!BU604="", "", 'Data Validation'!BU604)</f>
        <v/>
      </c>
      <c r="B613" s="812"/>
      <c r="C613" s="812"/>
      <c r="D613" s="812"/>
      <c r="E613" s="816"/>
      <c r="F613" s="814"/>
      <c r="G613" s="812"/>
      <c r="H613" s="812"/>
      <c r="I613" s="812"/>
      <c r="J613" s="812"/>
      <c r="K613" s="814"/>
      <c r="L613" s="812"/>
      <c r="M613" s="812"/>
      <c r="N613" s="812"/>
      <c r="O613" s="812"/>
      <c r="P613" s="814"/>
      <c r="Q613" s="812"/>
      <c r="R613" s="812"/>
      <c r="S613" s="812"/>
      <c r="T613" s="812"/>
      <c r="U613" s="814"/>
      <c r="V613" s="812"/>
      <c r="W613" s="812"/>
      <c r="X613" s="812"/>
      <c r="Y613" s="812"/>
    </row>
    <row r="614" spans="1:25" ht="15.75" x14ac:dyDescent="0.25">
      <c r="A614" s="811" t="str">
        <f>IF('Data Validation'!BU605="", "", 'Data Validation'!BU605)</f>
        <v/>
      </c>
      <c r="B614" s="812"/>
      <c r="C614" s="812"/>
      <c r="D614" s="812"/>
      <c r="E614" s="816"/>
      <c r="F614" s="814"/>
      <c r="G614" s="812"/>
      <c r="H614" s="812"/>
      <c r="I614" s="812"/>
      <c r="J614" s="812"/>
      <c r="K614" s="814"/>
      <c r="L614" s="812"/>
      <c r="M614" s="812"/>
      <c r="N614" s="812"/>
      <c r="O614" s="812"/>
      <c r="P614" s="814"/>
      <c r="Q614" s="812"/>
      <c r="R614" s="812"/>
      <c r="S614" s="812"/>
      <c r="T614" s="812"/>
      <c r="U614" s="814"/>
      <c r="V614" s="812"/>
      <c r="W614" s="812"/>
      <c r="X614" s="812"/>
      <c r="Y614" s="812"/>
    </row>
    <row r="615" spans="1:25" ht="15.75" x14ac:dyDescent="0.25">
      <c r="A615" s="811" t="str">
        <f>IF('Data Validation'!BU606="", "", 'Data Validation'!BU606)</f>
        <v/>
      </c>
      <c r="B615" s="812"/>
      <c r="C615" s="812"/>
      <c r="D615" s="812"/>
      <c r="E615" s="816"/>
      <c r="F615" s="814"/>
      <c r="G615" s="812"/>
      <c r="H615" s="812"/>
      <c r="I615" s="812"/>
      <c r="J615" s="812"/>
      <c r="K615" s="814"/>
      <c r="L615" s="812"/>
      <c r="M615" s="812"/>
      <c r="N615" s="812"/>
      <c r="O615" s="812"/>
      <c r="P615" s="814"/>
      <c r="Q615" s="812"/>
      <c r="R615" s="812"/>
      <c r="S615" s="812"/>
      <c r="T615" s="812"/>
      <c r="U615" s="814"/>
      <c r="V615" s="812"/>
      <c r="W615" s="812"/>
      <c r="X615" s="812"/>
      <c r="Y615" s="812"/>
    </row>
    <row r="616" spans="1:25" ht="15.75" x14ac:dyDescent="0.25">
      <c r="A616" s="811" t="str">
        <f>IF('Data Validation'!BU607="", "", 'Data Validation'!BU607)</f>
        <v/>
      </c>
      <c r="B616" s="812"/>
      <c r="C616" s="812"/>
      <c r="D616" s="812"/>
      <c r="E616" s="816"/>
      <c r="F616" s="814"/>
      <c r="G616" s="812"/>
      <c r="H616" s="812"/>
      <c r="I616" s="812"/>
      <c r="J616" s="812"/>
      <c r="K616" s="814"/>
      <c r="L616" s="812"/>
      <c r="M616" s="812"/>
      <c r="N616" s="812"/>
      <c r="O616" s="812"/>
      <c r="P616" s="814"/>
      <c r="Q616" s="812"/>
      <c r="R616" s="812"/>
      <c r="S616" s="812"/>
      <c r="T616" s="812"/>
      <c r="U616" s="814"/>
      <c r="V616" s="812"/>
      <c r="W616" s="812"/>
      <c r="X616" s="812"/>
      <c r="Y616" s="812"/>
    </row>
    <row r="617" spans="1:25" ht="15.75" x14ac:dyDescent="0.25">
      <c r="A617" s="811" t="str">
        <f>IF('Data Validation'!BU608="", "", 'Data Validation'!BU608)</f>
        <v/>
      </c>
      <c r="B617" s="812"/>
      <c r="C617" s="812"/>
      <c r="D617" s="812"/>
      <c r="E617" s="816"/>
      <c r="F617" s="814"/>
      <c r="G617" s="812"/>
      <c r="H617" s="812"/>
      <c r="I617" s="812"/>
      <c r="J617" s="812"/>
      <c r="K617" s="814"/>
      <c r="L617" s="812"/>
      <c r="M617" s="812"/>
      <c r="N617" s="812"/>
      <c r="O617" s="812"/>
      <c r="P617" s="814"/>
      <c r="Q617" s="812"/>
      <c r="R617" s="812"/>
      <c r="S617" s="812"/>
      <c r="T617" s="812"/>
      <c r="U617" s="814"/>
      <c r="V617" s="812"/>
      <c r="W617" s="812"/>
      <c r="X617" s="812"/>
      <c r="Y617" s="812"/>
    </row>
    <row r="618" spans="1:25" ht="15.75" x14ac:dyDescent="0.25">
      <c r="A618" s="811" t="str">
        <f>IF('Data Validation'!BU609="", "", 'Data Validation'!BU609)</f>
        <v/>
      </c>
      <c r="B618" s="812"/>
      <c r="C618" s="812"/>
      <c r="D618" s="812"/>
      <c r="E618" s="816"/>
      <c r="F618" s="814"/>
      <c r="G618" s="812"/>
      <c r="H618" s="812"/>
      <c r="I618" s="812"/>
      <c r="J618" s="812"/>
      <c r="K618" s="814"/>
      <c r="L618" s="812"/>
      <c r="M618" s="812"/>
      <c r="N618" s="812"/>
      <c r="O618" s="812"/>
      <c r="P618" s="814"/>
      <c r="Q618" s="812"/>
      <c r="R618" s="812"/>
      <c r="S618" s="812"/>
      <c r="T618" s="812"/>
      <c r="U618" s="814"/>
      <c r="V618" s="812"/>
      <c r="W618" s="812"/>
      <c r="X618" s="812"/>
      <c r="Y618" s="812"/>
    </row>
    <row r="619" spans="1:25" ht="15.75" x14ac:dyDescent="0.25">
      <c r="A619" s="811" t="str">
        <f>IF('Data Validation'!BU610="", "", 'Data Validation'!BU610)</f>
        <v/>
      </c>
      <c r="B619" s="812"/>
      <c r="C619" s="812"/>
      <c r="D619" s="812"/>
      <c r="E619" s="816"/>
      <c r="F619" s="814"/>
      <c r="G619" s="812"/>
      <c r="H619" s="812"/>
      <c r="I619" s="812"/>
      <c r="J619" s="812"/>
      <c r="K619" s="814"/>
      <c r="L619" s="812"/>
      <c r="M619" s="812"/>
      <c r="N619" s="812"/>
      <c r="O619" s="812"/>
      <c r="P619" s="814"/>
      <c r="Q619" s="812"/>
      <c r="R619" s="812"/>
      <c r="S619" s="812"/>
      <c r="T619" s="812"/>
      <c r="U619" s="814"/>
      <c r="V619" s="812"/>
      <c r="W619" s="812"/>
      <c r="X619" s="812"/>
      <c r="Y619" s="812"/>
    </row>
    <row r="620" spans="1:25" ht="15.75" x14ac:dyDescent="0.25">
      <c r="A620" s="811" t="str">
        <f>IF('Data Validation'!BU611="", "", 'Data Validation'!BU611)</f>
        <v/>
      </c>
      <c r="B620" s="812"/>
      <c r="C620" s="812"/>
      <c r="D620" s="812"/>
      <c r="E620" s="816"/>
      <c r="F620" s="814"/>
      <c r="G620" s="812"/>
      <c r="H620" s="812"/>
      <c r="I620" s="812"/>
      <c r="J620" s="812"/>
      <c r="K620" s="814"/>
      <c r="L620" s="812"/>
      <c r="M620" s="812"/>
      <c r="N620" s="812"/>
      <c r="O620" s="812"/>
      <c r="P620" s="814"/>
      <c r="Q620" s="812"/>
      <c r="R620" s="812"/>
      <c r="S620" s="812"/>
      <c r="T620" s="812"/>
      <c r="U620" s="814"/>
      <c r="V620" s="812"/>
      <c r="W620" s="812"/>
      <c r="X620" s="812"/>
      <c r="Y620" s="812"/>
    </row>
    <row r="621" spans="1:25" ht="15.75" x14ac:dyDescent="0.25">
      <c r="A621" s="811" t="str">
        <f>IF('Data Validation'!BU612="", "", 'Data Validation'!BU612)</f>
        <v/>
      </c>
      <c r="B621" s="812"/>
      <c r="C621" s="812"/>
      <c r="D621" s="812"/>
      <c r="E621" s="816"/>
      <c r="F621" s="814"/>
      <c r="G621" s="812"/>
      <c r="H621" s="812"/>
      <c r="I621" s="812"/>
      <c r="J621" s="812"/>
      <c r="K621" s="814"/>
      <c r="L621" s="812"/>
      <c r="M621" s="812"/>
      <c r="N621" s="812"/>
      <c r="O621" s="812"/>
      <c r="P621" s="814"/>
      <c r="Q621" s="812"/>
      <c r="R621" s="812"/>
      <c r="S621" s="812"/>
      <c r="T621" s="812"/>
      <c r="U621" s="814"/>
      <c r="V621" s="812"/>
      <c r="W621" s="812"/>
      <c r="X621" s="812"/>
      <c r="Y621" s="812"/>
    </row>
    <row r="622" spans="1:25" ht="15.75" x14ac:dyDescent="0.25">
      <c r="A622" s="811" t="str">
        <f>IF('Data Validation'!BU613="", "", 'Data Validation'!BU613)</f>
        <v/>
      </c>
      <c r="B622" s="812"/>
      <c r="C622" s="812"/>
      <c r="D622" s="812"/>
      <c r="E622" s="816"/>
      <c r="F622" s="814"/>
      <c r="G622" s="812"/>
      <c r="H622" s="812"/>
      <c r="I622" s="812"/>
      <c r="J622" s="812"/>
      <c r="K622" s="814"/>
      <c r="L622" s="812"/>
      <c r="M622" s="812"/>
      <c r="N622" s="812"/>
      <c r="O622" s="812"/>
      <c r="P622" s="814"/>
      <c r="Q622" s="812"/>
      <c r="R622" s="812"/>
      <c r="S622" s="812"/>
      <c r="T622" s="812"/>
      <c r="U622" s="814"/>
      <c r="V622" s="812"/>
      <c r="W622" s="812"/>
      <c r="X622" s="812"/>
      <c r="Y622" s="812"/>
    </row>
    <row r="623" spans="1:25" ht="15.75" x14ac:dyDescent="0.25">
      <c r="A623" s="811" t="str">
        <f>IF('Data Validation'!BU614="", "", 'Data Validation'!BU614)</f>
        <v/>
      </c>
      <c r="B623" s="812"/>
      <c r="C623" s="812"/>
      <c r="D623" s="812"/>
      <c r="E623" s="816"/>
      <c r="F623" s="814"/>
      <c r="G623" s="812"/>
      <c r="H623" s="812"/>
      <c r="I623" s="812"/>
      <c r="J623" s="812"/>
      <c r="K623" s="814"/>
      <c r="L623" s="812"/>
      <c r="M623" s="812"/>
      <c r="N623" s="812"/>
      <c r="O623" s="812"/>
      <c r="P623" s="814"/>
      <c r="Q623" s="812"/>
      <c r="R623" s="812"/>
      <c r="S623" s="812"/>
      <c r="T623" s="812"/>
      <c r="U623" s="814"/>
      <c r="V623" s="812"/>
      <c r="W623" s="812"/>
      <c r="X623" s="812"/>
      <c r="Y623" s="812"/>
    </row>
    <row r="624" spans="1:25" ht="15.75" x14ac:dyDescent="0.25">
      <c r="A624" s="811" t="str">
        <f>IF('Data Validation'!BU615="", "", 'Data Validation'!BU615)</f>
        <v/>
      </c>
      <c r="B624" s="812"/>
      <c r="C624" s="812"/>
      <c r="D624" s="812"/>
      <c r="E624" s="816"/>
      <c r="F624" s="814"/>
      <c r="G624" s="812"/>
      <c r="H624" s="812"/>
      <c r="I624" s="812"/>
      <c r="J624" s="812"/>
      <c r="K624" s="814"/>
      <c r="L624" s="812"/>
      <c r="M624" s="812"/>
      <c r="N624" s="812"/>
      <c r="O624" s="812"/>
      <c r="P624" s="814"/>
      <c r="Q624" s="812"/>
      <c r="R624" s="812"/>
      <c r="S624" s="812"/>
      <c r="T624" s="812"/>
      <c r="U624" s="814"/>
      <c r="V624" s="812"/>
      <c r="W624" s="812"/>
      <c r="X624" s="812"/>
      <c r="Y624" s="812"/>
    </row>
    <row r="625" spans="1:25" ht="15.75" x14ac:dyDescent="0.25">
      <c r="A625" s="811" t="str">
        <f>IF('Data Validation'!BU616="", "", 'Data Validation'!BU616)</f>
        <v/>
      </c>
      <c r="B625" s="812"/>
      <c r="C625" s="812"/>
      <c r="D625" s="812"/>
      <c r="E625" s="816"/>
      <c r="F625" s="814"/>
      <c r="G625" s="812"/>
      <c r="H625" s="812"/>
      <c r="I625" s="812"/>
      <c r="J625" s="812"/>
      <c r="K625" s="814"/>
      <c r="L625" s="812"/>
      <c r="M625" s="812"/>
      <c r="N625" s="812"/>
      <c r="O625" s="812"/>
      <c r="P625" s="814"/>
      <c r="Q625" s="812"/>
      <c r="R625" s="812"/>
      <c r="S625" s="812"/>
      <c r="T625" s="812"/>
      <c r="U625" s="814"/>
      <c r="V625" s="812"/>
      <c r="W625" s="812"/>
      <c r="X625" s="812"/>
      <c r="Y625" s="812"/>
    </row>
    <row r="626" spans="1:25" ht="15.75" x14ac:dyDescent="0.25">
      <c r="A626" s="811" t="str">
        <f>IF('Data Validation'!BU617="", "", 'Data Validation'!BU617)</f>
        <v/>
      </c>
      <c r="B626" s="812"/>
      <c r="C626" s="812"/>
      <c r="D626" s="812"/>
      <c r="E626" s="816"/>
      <c r="F626" s="814"/>
      <c r="G626" s="812"/>
      <c r="H626" s="812"/>
      <c r="I626" s="812"/>
      <c r="J626" s="812"/>
      <c r="K626" s="814"/>
      <c r="L626" s="812"/>
      <c r="M626" s="812"/>
      <c r="N626" s="812"/>
      <c r="O626" s="812"/>
      <c r="P626" s="814"/>
      <c r="Q626" s="812"/>
      <c r="R626" s="812"/>
      <c r="S626" s="812"/>
      <c r="T626" s="812"/>
      <c r="U626" s="814"/>
      <c r="V626" s="812"/>
      <c r="W626" s="812"/>
      <c r="X626" s="812"/>
      <c r="Y626" s="812"/>
    </row>
    <row r="627" spans="1:25" ht="15.75" x14ac:dyDescent="0.25">
      <c r="A627" s="811" t="str">
        <f>IF('Data Validation'!BU618="", "", 'Data Validation'!BU618)</f>
        <v/>
      </c>
      <c r="B627" s="812"/>
      <c r="C627" s="812"/>
      <c r="D627" s="812"/>
      <c r="E627" s="816"/>
      <c r="F627" s="814"/>
      <c r="G627" s="812"/>
      <c r="H627" s="812"/>
      <c r="I627" s="812"/>
      <c r="J627" s="812"/>
      <c r="K627" s="814"/>
      <c r="L627" s="812"/>
      <c r="M627" s="812"/>
      <c r="N627" s="812"/>
      <c r="O627" s="812"/>
      <c r="P627" s="814"/>
      <c r="Q627" s="812"/>
      <c r="R627" s="812"/>
      <c r="S627" s="812"/>
      <c r="T627" s="812"/>
      <c r="U627" s="814"/>
      <c r="V627" s="812"/>
      <c r="W627" s="812"/>
      <c r="X627" s="812"/>
      <c r="Y627" s="812"/>
    </row>
    <row r="628" spans="1:25" ht="15.75" x14ac:dyDescent="0.25">
      <c r="A628" s="811" t="str">
        <f>IF('Data Validation'!BU619="", "", 'Data Validation'!BU619)</f>
        <v/>
      </c>
      <c r="B628" s="812"/>
      <c r="C628" s="812"/>
      <c r="D628" s="812"/>
      <c r="E628" s="816"/>
      <c r="F628" s="814"/>
      <c r="G628" s="812"/>
      <c r="H628" s="812"/>
      <c r="I628" s="812"/>
      <c r="J628" s="812"/>
      <c r="K628" s="814"/>
      <c r="L628" s="812"/>
      <c r="M628" s="812"/>
      <c r="N628" s="812"/>
      <c r="O628" s="812"/>
      <c r="P628" s="814"/>
      <c r="Q628" s="812"/>
      <c r="R628" s="812"/>
      <c r="S628" s="812"/>
      <c r="T628" s="812"/>
      <c r="U628" s="814"/>
      <c r="V628" s="812"/>
      <c r="W628" s="812"/>
      <c r="X628" s="812"/>
      <c r="Y628" s="812"/>
    </row>
    <row r="629" spans="1:25" ht="15.75" x14ac:dyDescent="0.25">
      <c r="A629" s="811" t="str">
        <f>IF('Data Validation'!BU620="", "", 'Data Validation'!BU620)</f>
        <v/>
      </c>
      <c r="B629" s="812"/>
      <c r="C629" s="812"/>
      <c r="D629" s="812"/>
      <c r="E629" s="816"/>
      <c r="F629" s="814"/>
      <c r="G629" s="812"/>
      <c r="H629" s="812"/>
      <c r="I629" s="812"/>
      <c r="J629" s="812"/>
      <c r="K629" s="814"/>
      <c r="L629" s="812"/>
      <c r="M629" s="812"/>
      <c r="N629" s="812"/>
      <c r="O629" s="812"/>
      <c r="P629" s="814"/>
      <c r="Q629" s="812"/>
      <c r="R629" s="812"/>
      <c r="S629" s="812"/>
      <c r="T629" s="812"/>
      <c r="U629" s="814"/>
      <c r="V629" s="812"/>
      <c r="W629" s="812"/>
      <c r="X629" s="812"/>
      <c r="Y629" s="812"/>
    </row>
    <row r="630" spans="1:25" ht="15.75" x14ac:dyDescent="0.25">
      <c r="A630" s="811" t="str">
        <f>IF('Data Validation'!BU621="", "", 'Data Validation'!BU621)</f>
        <v/>
      </c>
      <c r="B630" s="812"/>
      <c r="C630" s="812"/>
      <c r="D630" s="812"/>
      <c r="E630" s="816"/>
      <c r="F630" s="814"/>
      <c r="G630" s="812"/>
      <c r="H630" s="812"/>
      <c r="I630" s="812"/>
      <c r="J630" s="812"/>
      <c r="K630" s="814"/>
      <c r="L630" s="812"/>
      <c r="M630" s="812"/>
      <c r="N630" s="812"/>
      <c r="O630" s="812"/>
      <c r="P630" s="814"/>
      <c r="Q630" s="812"/>
      <c r="R630" s="812"/>
      <c r="S630" s="812"/>
      <c r="T630" s="812"/>
      <c r="U630" s="814"/>
      <c r="V630" s="812"/>
      <c r="W630" s="812"/>
      <c r="X630" s="812"/>
      <c r="Y630" s="812"/>
    </row>
    <row r="631" spans="1:25" ht="15.75" x14ac:dyDescent="0.25">
      <c r="A631" s="811" t="str">
        <f>IF('Data Validation'!BU622="", "", 'Data Validation'!BU622)</f>
        <v/>
      </c>
      <c r="B631" s="812"/>
      <c r="C631" s="812"/>
      <c r="D631" s="812"/>
      <c r="E631" s="816"/>
      <c r="F631" s="814"/>
      <c r="G631" s="812"/>
      <c r="H631" s="812"/>
      <c r="I631" s="812"/>
      <c r="J631" s="812"/>
      <c r="K631" s="814"/>
      <c r="L631" s="812"/>
      <c r="M631" s="812"/>
      <c r="N631" s="812"/>
      <c r="O631" s="812"/>
      <c r="P631" s="814"/>
      <c r="Q631" s="812"/>
      <c r="R631" s="812"/>
      <c r="S631" s="812"/>
      <c r="T631" s="812"/>
      <c r="U631" s="814"/>
      <c r="V631" s="812"/>
      <c r="W631" s="812"/>
      <c r="X631" s="812"/>
      <c r="Y631" s="812"/>
    </row>
    <row r="632" spans="1:25" ht="15.75" x14ac:dyDescent="0.25">
      <c r="A632" s="811" t="str">
        <f>IF('Data Validation'!BU623="", "", 'Data Validation'!BU623)</f>
        <v/>
      </c>
      <c r="B632" s="812"/>
      <c r="C632" s="812"/>
      <c r="D632" s="812"/>
      <c r="E632" s="816"/>
      <c r="F632" s="814"/>
      <c r="G632" s="812"/>
      <c r="H632" s="812"/>
      <c r="I632" s="812"/>
      <c r="J632" s="812"/>
      <c r="K632" s="814"/>
      <c r="L632" s="812"/>
      <c r="M632" s="812"/>
      <c r="N632" s="812"/>
      <c r="O632" s="812"/>
      <c r="P632" s="814"/>
      <c r="Q632" s="812"/>
      <c r="R632" s="812"/>
      <c r="S632" s="812"/>
      <c r="T632" s="812"/>
      <c r="U632" s="814"/>
      <c r="V632" s="812"/>
      <c r="W632" s="812"/>
      <c r="X632" s="812"/>
      <c r="Y632" s="812"/>
    </row>
    <row r="633" spans="1:25" ht="15.75" x14ac:dyDescent="0.25">
      <c r="A633" s="811" t="str">
        <f>IF('Data Validation'!BU624="", "", 'Data Validation'!BU624)</f>
        <v/>
      </c>
      <c r="B633" s="812"/>
      <c r="C633" s="812"/>
      <c r="D633" s="812"/>
      <c r="E633" s="816"/>
      <c r="F633" s="814"/>
      <c r="G633" s="812"/>
      <c r="H633" s="812"/>
      <c r="I633" s="812"/>
      <c r="J633" s="812"/>
      <c r="K633" s="814"/>
      <c r="L633" s="812"/>
      <c r="M633" s="812"/>
      <c r="N633" s="812"/>
      <c r="O633" s="812"/>
      <c r="P633" s="814"/>
      <c r="Q633" s="812"/>
      <c r="R633" s="812"/>
      <c r="S633" s="812"/>
      <c r="T633" s="812"/>
      <c r="U633" s="814"/>
      <c r="V633" s="812"/>
      <c r="W633" s="812"/>
      <c r="X633" s="812"/>
      <c r="Y633" s="812"/>
    </row>
    <row r="634" spans="1:25" ht="15.75" x14ac:dyDescent="0.25">
      <c r="A634" s="811" t="str">
        <f>IF('Data Validation'!BU625="", "", 'Data Validation'!BU625)</f>
        <v/>
      </c>
      <c r="B634" s="812"/>
      <c r="C634" s="812"/>
      <c r="D634" s="812"/>
      <c r="E634" s="816"/>
      <c r="F634" s="814"/>
      <c r="G634" s="812"/>
      <c r="H634" s="812"/>
      <c r="I634" s="812"/>
      <c r="J634" s="812"/>
      <c r="K634" s="814"/>
      <c r="L634" s="812"/>
      <c r="M634" s="812"/>
      <c r="N634" s="812"/>
      <c r="O634" s="812"/>
      <c r="P634" s="814"/>
      <c r="Q634" s="812"/>
      <c r="R634" s="812"/>
      <c r="S634" s="812"/>
      <c r="T634" s="812"/>
      <c r="U634" s="814"/>
      <c r="V634" s="812"/>
      <c r="W634" s="812"/>
      <c r="X634" s="812"/>
      <c r="Y634" s="812"/>
    </row>
    <row r="635" spans="1:25" ht="15.75" x14ac:dyDescent="0.25">
      <c r="A635" s="811" t="str">
        <f>IF('Data Validation'!BU626="", "", 'Data Validation'!BU626)</f>
        <v/>
      </c>
      <c r="B635" s="812"/>
      <c r="C635" s="812"/>
      <c r="D635" s="812"/>
      <c r="E635" s="816"/>
      <c r="F635" s="814"/>
      <c r="G635" s="812"/>
      <c r="H635" s="812"/>
      <c r="I635" s="812"/>
      <c r="J635" s="812"/>
      <c r="K635" s="814"/>
      <c r="L635" s="812"/>
      <c r="M635" s="812"/>
      <c r="N635" s="812"/>
      <c r="O635" s="812"/>
      <c r="P635" s="814"/>
      <c r="Q635" s="812"/>
      <c r="R635" s="812"/>
      <c r="S635" s="812"/>
      <c r="T635" s="812"/>
      <c r="U635" s="814"/>
      <c r="V635" s="812"/>
      <c r="W635" s="812"/>
      <c r="X635" s="812"/>
      <c r="Y635" s="812"/>
    </row>
    <row r="636" spans="1:25" ht="15.75" x14ac:dyDescent="0.25">
      <c r="A636" s="811" t="str">
        <f>IF('Data Validation'!BU627="", "", 'Data Validation'!BU627)</f>
        <v/>
      </c>
      <c r="B636" s="812"/>
      <c r="C636" s="812"/>
      <c r="D636" s="812"/>
      <c r="E636" s="816"/>
      <c r="F636" s="814"/>
      <c r="G636" s="812"/>
      <c r="H636" s="812"/>
      <c r="I636" s="812"/>
      <c r="J636" s="812"/>
      <c r="K636" s="814"/>
      <c r="L636" s="812"/>
      <c r="M636" s="812"/>
      <c r="N636" s="812"/>
      <c r="O636" s="812"/>
      <c r="P636" s="814"/>
      <c r="Q636" s="812"/>
      <c r="R636" s="812"/>
      <c r="S636" s="812"/>
      <c r="T636" s="812"/>
      <c r="U636" s="814"/>
      <c r="V636" s="812"/>
      <c r="W636" s="812"/>
      <c r="X636" s="812"/>
      <c r="Y636" s="812"/>
    </row>
    <row r="637" spans="1:25" ht="15.75" x14ac:dyDescent="0.25">
      <c r="A637" s="811" t="str">
        <f>IF('Data Validation'!BU628="", "", 'Data Validation'!BU628)</f>
        <v/>
      </c>
      <c r="B637" s="812"/>
      <c r="C637" s="812"/>
      <c r="D637" s="812"/>
      <c r="E637" s="816"/>
      <c r="F637" s="814"/>
      <c r="G637" s="812"/>
      <c r="H637" s="812"/>
      <c r="I637" s="812"/>
      <c r="J637" s="812"/>
      <c r="K637" s="814"/>
      <c r="L637" s="812"/>
      <c r="M637" s="812"/>
      <c r="N637" s="812"/>
      <c r="O637" s="812"/>
      <c r="P637" s="814"/>
      <c r="Q637" s="812"/>
      <c r="R637" s="812"/>
      <c r="S637" s="812"/>
      <c r="T637" s="812"/>
      <c r="U637" s="814"/>
      <c r="V637" s="812"/>
      <c r="W637" s="812"/>
      <c r="X637" s="812"/>
      <c r="Y637" s="812"/>
    </row>
    <row r="638" spans="1:25" ht="15.75" x14ac:dyDescent="0.25">
      <c r="A638" s="811" t="str">
        <f>IF('Data Validation'!BU629="", "", 'Data Validation'!BU629)</f>
        <v/>
      </c>
      <c r="B638" s="812"/>
      <c r="C638" s="812"/>
      <c r="D638" s="812"/>
      <c r="E638" s="816"/>
      <c r="F638" s="814"/>
      <c r="G638" s="812"/>
      <c r="H638" s="812"/>
      <c r="I638" s="812"/>
      <c r="J638" s="812"/>
      <c r="K638" s="814"/>
      <c r="L638" s="812"/>
      <c r="M638" s="812"/>
      <c r="N638" s="812"/>
      <c r="O638" s="812"/>
      <c r="P638" s="814"/>
      <c r="Q638" s="812"/>
      <c r="R638" s="812"/>
      <c r="S638" s="812"/>
      <c r="T638" s="812"/>
      <c r="U638" s="814"/>
      <c r="V638" s="812"/>
      <c r="W638" s="812"/>
      <c r="X638" s="812"/>
      <c r="Y638" s="812"/>
    </row>
    <row r="639" spans="1:25" ht="15.75" x14ac:dyDescent="0.25">
      <c r="A639" s="811" t="str">
        <f>IF('Data Validation'!BU630="", "", 'Data Validation'!BU630)</f>
        <v/>
      </c>
      <c r="B639" s="812"/>
      <c r="C639" s="812"/>
      <c r="D639" s="812"/>
      <c r="E639" s="816"/>
      <c r="F639" s="814"/>
      <c r="G639" s="812"/>
      <c r="H639" s="812"/>
      <c r="I639" s="812"/>
      <c r="J639" s="812"/>
      <c r="K639" s="814"/>
      <c r="L639" s="812"/>
      <c r="M639" s="812"/>
      <c r="N639" s="812"/>
      <c r="O639" s="812"/>
      <c r="P639" s="814"/>
      <c r="Q639" s="812"/>
      <c r="R639" s="812"/>
      <c r="S639" s="812"/>
      <c r="T639" s="812"/>
      <c r="U639" s="814"/>
      <c r="V639" s="812"/>
      <c r="W639" s="812"/>
      <c r="X639" s="812"/>
      <c r="Y639" s="812"/>
    </row>
    <row r="640" spans="1:25" ht="15.75" x14ac:dyDescent="0.25">
      <c r="A640" s="811" t="str">
        <f>IF('Data Validation'!BU631="", "", 'Data Validation'!BU631)</f>
        <v/>
      </c>
      <c r="B640" s="812"/>
      <c r="C640" s="812"/>
      <c r="D640" s="812"/>
      <c r="E640" s="816"/>
      <c r="F640" s="814"/>
      <c r="G640" s="812"/>
      <c r="H640" s="812"/>
      <c r="I640" s="812"/>
      <c r="J640" s="812"/>
      <c r="K640" s="814"/>
      <c r="L640" s="812"/>
      <c r="M640" s="812"/>
      <c r="N640" s="812"/>
      <c r="O640" s="812"/>
      <c r="P640" s="814"/>
      <c r="Q640" s="812"/>
      <c r="R640" s="812"/>
      <c r="S640" s="812"/>
      <c r="T640" s="812"/>
      <c r="U640" s="814"/>
      <c r="V640" s="812"/>
      <c r="W640" s="812"/>
      <c r="X640" s="812"/>
      <c r="Y640" s="812"/>
    </row>
    <row r="641" spans="1:25" ht="15.75" x14ac:dyDescent="0.25">
      <c r="A641" s="811" t="str">
        <f>IF('Data Validation'!BU632="", "", 'Data Validation'!BU632)</f>
        <v/>
      </c>
      <c r="B641" s="812"/>
      <c r="C641" s="812"/>
      <c r="D641" s="812"/>
      <c r="E641" s="816"/>
      <c r="F641" s="814"/>
      <c r="G641" s="812"/>
      <c r="H641" s="812"/>
      <c r="I641" s="812"/>
      <c r="J641" s="812"/>
      <c r="K641" s="814"/>
      <c r="L641" s="812"/>
      <c r="M641" s="812"/>
      <c r="N641" s="812"/>
      <c r="O641" s="812"/>
      <c r="P641" s="814"/>
      <c r="Q641" s="812"/>
      <c r="R641" s="812"/>
      <c r="S641" s="812"/>
      <c r="T641" s="812"/>
      <c r="U641" s="814"/>
      <c r="V641" s="812"/>
      <c r="W641" s="812"/>
      <c r="X641" s="812"/>
      <c r="Y641" s="812"/>
    </row>
    <row r="642" spans="1:25" ht="15.75" x14ac:dyDescent="0.25">
      <c r="A642" s="811" t="str">
        <f>IF('Data Validation'!BU633="", "", 'Data Validation'!BU633)</f>
        <v/>
      </c>
      <c r="B642" s="812"/>
      <c r="C642" s="812"/>
      <c r="D642" s="812"/>
      <c r="E642" s="816"/>
      <c r="F642" s="814"/>
      <c r="G642" s="812"/>
      <c r="H642" s="812"/>
      <c r="I642" s="812"/>
      <c r="J642" s="812"/>
      <c r="K642" s="814"/>
      <c r="L642" s="812"/>
      <c r="M642" s="812"/>
      <c r="N642" s="812"/>
      <c r="O642" s="812"/>
      <c r="P642" s="814"/>
      <c r="Q642" s="812"/>
      <c r="R642" s="812"/>
      <c r="S642" s="812"/>
      <c r="T642" s="812"/>
      <c r="U642" s="814"/>
      <c r="V642" s="812"/>
      <c r="W642" s="812"/>
      <c r="X642" s="812"/>
      <c r="Y642" s="812"/>
    </row>
    <row r="643" spans="1:25" ht="15.75" x14ac:dyDescent="0.25">
      <c r="A643" s="811" t="str">
        <f>IF('Data Validation'!BU634="", "", 'Data Validation'!BU634)</f>
        <v/>
      </c>
      <c r="B643" s="812"/>
      <c r="C643" s="812"/>
      <c r="D643" s="812"/>
      <c r="E643" s="816"/>
      <c r="F643" s="814"/>
      <c r="G643" s="812"/>
      <c r="H643" s="812"/>
      <c r="I643" s="812"/>
      <c r="J643" s="812"/>
      <c r="K643" s="814"/>
      <c r="L643" s="812"/>
      <c r="M643" s="812"/>
      <c r="N643" s="812"/>
      <c r="O643" s="812"/>
      <c r="P643" s="814"/>
      <c r="Q643" s="812"/>
      <c r="R643" s="812"/>
      <c r="S643" s="812"/>
      <c r="T643" s="812"/>
      <c r="U643" s="814"/>
      <c r="V643" s="812"/>
      <c r="W643" s="812"/>
      <c r="X643" s="812"/>
      <c r="Y643" s="812"/>
    </row>
    <row r="644" spans="1:25" ht="15.75" x14ac:dyDescent="0.25">
      <c r="A644" s="811" t="str">
        <f>IF('Data Validation'!BU635="", "", 'Data Validation'!BU635)</f>
        <v/>
      </c>
      <c r="B644" s="812"/>
      <c r="C644" s="812"/>
      <c r="D644" s="812"/>
      <c r="E644" s="816"/>
      <c r="F644" s="814"/>
      <c r="G644" s="812"/>
      <c r="H644" s="812"/>
      <c r="I644" s="812"/>
      <c r="J644" s="812"/>
      <c r="K644" s="814"/>
      <c r="L644" s="812"/>
      <c r="M644" s="812"/>
      <c r="N644" s="812"/>
      <c r="O644" s="812"/>
      <c r="P644" s="814"/>
      <c r="Q644" s="812"/>
      <c r="R644" s="812"/>
      <c r="S644" s="812"/>
      <c r="T644" s="812"/>
      <c r="U644" s="814"/>
      <c r="V644" s="812"/>
      <c r="W644" s="812"/>
      <c r="X644" s="812"/>
      <c r="Y644" s="812"/>
    </row>
    <row r="645" spans="1:25" ht="15.75" x14ac:dyDescent="0.25">
      <c r="A645" s="811" t="str">
        <f>IF('Data Validation'!BU636="", "", 'Data Validation'!BU636)</f>
        <v/>
      </c>
      <c r="B645" s="812"/>
      <c r="C645" s="812"/>
      <c r="D645" s="812"/>
      <c r="E645" s="816"/>
      <c r="F645" s="814"/>
      <c r="G645" s="812"/>
      <c r="H645" s="812"/>
      <c r="I645" s="812"/>
      <c r="J645" s="812"/>
      <c r="K645" s="814"/>
      <c r="L645" s="812"/>
      <c r="M645" s="812"/>
      <c r="N645" s="812"/>
      <c r="O645" s="812"/>
      <c r="P645" s="814"/>
      <c r="Q645" s="812"/>
      <c r="R645" s="812"/>
      <c r="S645" s="812"/>
      <c r="T645" s="812"/>
      <c r="U645" s="814"/>
      <c r="V645" s="812"/>
      <c r="W645" s="812"/>
      <c r="X645" s="812"/>
      <c r="Y645" s="812"/>
    </row>
    <row r="646" spans="1:25" ht="15.75" x14ac:dyDescent="0.25">
      <c r="A646" s="811" t="str">
        <f>IF('Data Validation'!BU637="", "", 'Data Validation'!BU637)</f>
        <v/>
      </c>
      <c r="B646" s="812"/>
      <c r="C646" s="812"/>
      <c r="D646" s="812"/>
      <c r="E646" s="816"/>
      <c r="F646" s="814"/>
      <c r="G646" s="812"/>
      <c r="H646" s="812"/>
      <c r="I646" s="812"/>
      <c r="J646" s="812"/>
      <c r="K646" s="814"/>
      <c r="L646" s="812"/>
      <c r="M646" s="812"/>
      <c r="N646" s="812"/>
      <c r="O646" s="812"/>
      <c r="P646" s="814"/>
      <c r="Q646" s="812"/>
      <c r="R646" s="812"/>
      <c r="S646" s="812"/>
      <c r="T646" s="812"/>
      <c r="U646" s="814"/>
      <c r="V646" s="812"/>
      <c r="W646" s="812"/>
      <c r="X646" s="812"/>
      <c r="Y646" s="812"/>
    </row>
    <row r="647" spans="1:25" ht="15.75" x14ac:dyDescent="0.25">
      <c r="A647" s="811" t="str">
        <f>IF('Data Validation'!BU638="", "", 'Data Validation'!BU638)</f>
        <v/>
      </c>
      <c r="B647" s="812"/>
      <c r="C647" s="812"/>
      <c r="D647" s="812"/>
      <c r="E647" s="816"/>
      <c r="F647" s="814"/>
      <c r="G647" s="812"/>
      <c r="H647" s="812"/>
      <c r="I647" s="812"/>
      <c r="J647" s="812"/>
      <c r="K647" s="814"/>
      <c r="L647" s="812"/>
      <c r="M647" s="812"/>
      <c r="N647" s="812"/>
      <c r="O647" s="812"/>
      <c r="P647" s="814"/>
      <c r="Q647" s="812"/>
      <c r="R647" s="812"/>
      <c r="S647" s="812"/>
      <c r="T647" s="812"/>
      <c r="U647" s="814"/>
      <c r="V647" s="812"/>
      <c r="W647" s="812"/>
      <c r="X647" s="812"/>
      <c r="Y647" s="812"/>
    </row>
    <row r="648" spans="1:25" ht="15.75" x14ac:dyDescent="0.25">
      <c r="A648" s="811" t="str">
        <f>IF('Data Validation'!BU639="", "", 'Data Validation'!BU639)</f>
        <v/>
      </c>
      <c r="B648" s="812"/>
      <c r="C648" s="812"/>
      <c r="D648" s="812"/>
      <c r="E648" s="816"/>
      <c r="F648" s="814"/>
      <c r="G648" s="812"/>
      <c r="H648" s="812"/>
      <c r="I648" s="812"/>
      <c r="J648" s="812"/>
      <c r="K648" s="814"/>
      <c r="L648" s="812"/>
      <c r="M648" s="812"/>
      <c r="N648" s="812"/>
      <c r="O648" s="812"/>
      <c r="P648" s="814"/>
      <c r="Q648" s="812"/>
      <c r="R648" s="812"/>
      <c r="S648" s="812"/>
      <c r="T648" s="812"/>
      <c r="U648" s="814"/>
      <c r="V648" s="812"/>
      <c r="W648" s="812"/>
      <c r="X648" s="812"/>
      <c r="Y648" s="812"/>
    </row>
    <row r="649" spans="1:25" ht="15.75" x14ac:dyDescent="0.25">
      <c r="A649" s="811" t="str">
        <f>IF('Data Validation'!BU640="", "", 'Data Validation'!BU640)</f>
        <v/>
      </c>
      <c r="B649" s="812"/>
      <c r="C649" s="812"/>
      <c r="D649" s="812"/>
      <c r="E649" s="816"/>
      <c r="F649" s="814"/>
      <c r="G649" s="812"/>
      <c r="H649" s="812"/>
      <c r="I649" s="812"/>
      <c r="J649" s="812"/>
      <c r="K649" s="814"/>
      <c r="L649" s="812"/>
      <c r="M649" s="812"/>
      <c r="N649" s="812"/>
      <c r="O649" s="812"/>
      <c r="P649" s="814"/>
      <c r="Q649" s="812"/>
      <c r="R649" s="812"/>
      <c r="S649" s="812"/>
      <c r="T649" s="812"/>
      <c r="U649" s="814"/>
      <c r="V649" s="812"/>
      <c r="W649" s="812"/>
      <c r="X649" s="812"/>
      <c r="Y649" s="812"/>
    </row>
    <row r="650" spans="1:25" ht="15.75" x14ac:dyDescent="0.25">
      <c r="A650" s="811" t="str">
        <f>IF('Data Validation'!BU641="", "", 'Data Validation'!BU641)</f>
        <v/>
      </c>
      <c r="B650" s="812"/>
      <c r="C650" s="812"/>
      <c r="D650" s="812"/>
      <c r="E650" s="816"/>
      <c r="F650" s="814"/>
      <c r="G650" s="812"/>
      <c r="H650" s="812"/>
      <c r="I650" s="812"/>
      <c r="J650" s="812"/>
      <c r="K650" s="814"/>
      <c r="L650" s="812"/>
      <c r="M650" s="812"/>
      <c r="N650" s="812"/>
      <c r="O650" s="812"/>
      <c r="P650" s="814"/>
      <c r="Q650" s="812"/>
      <c r="R650" s="812"/>
      <c r="S650" s="812"/>
      <c r="T650" s="812"/>
      <c r="U650" s="814"/>
      <c r="V650" s="812"/>
      <c r="W650" s="812"/>
      <c r="X650" s="812"/>
      <c r="Y650" s="812"/>
    </row>
    <row r="651" spans="1:25" ht="15.75" x14ac:dyDescent="0.25">
      <c r="A651" s="811" t="str">
        <f>IF('Data Validation'!BU642="", "", 'Data Validation'!BU642)</f>
        <v/>
      </c>
      <c r="B651" s="812"/>
      <c r="C651" s="812"/>
      <c r="D651" s="812"/>
      <c r="E651" s="816"/>
      <c r="F651" s="814"/>
      <c r="G651" s="812"/>
      <c r="H651" s="812"/>
      <c r="I651" s="812"/>
      <c r="J651" s="812"/>
      <c r="K651" s="814"/>
      <c r="L651" s="812"/>
      <c r="M651" s="812"/>
      <c r="N651" s="812"/>
      <c r="O651" s="812"/>
      <c r="P651" s="814"/>
      <c r="Q651" s="812"/>
      <c r="R651" s="812"/>
      <c r="S651" s="812"/>
      <c r="T651" s="812"/>
      <c r="U651" s="814"/>
      <c r="V651" s="812"/>
      <c r="W651" s="812"/>
      <c r="X651" s="812"/>
      <c r="Y651" s="812"/>
    </row>
    <row r="652" spans="1:25" ht="15.75" x14ac:dyDescent="0.25">
      <c r="A652" s="811" t="str">
        <f>IF('Data Validation'!BU643="", "", 'Data Validation'!BU643)</f>
        <v/>
      </c>
      <c r="B652" s="812"/>
      <c r="C652" s="812"/>
      <c r="D652" s="812"/>
      <c r="E652" s="816"/>
      <c r="F652" s="814"/>
      <c r="G652" s="812"/>
      <c r="H652" s="812"/>
      <c r="I652" s="812"/>
      <c r="J652" s="812"/>
      <c r="K652" s="814"/>
      <c r="L652" s="812"/>
      <c r="M652" s="812"/>
      <c r="N652" s="812"/>
      <c r="O652" s="812"/>
      <c r="P652" s="814"/>
      <c r="Q652" s="812"/>
      <c r="R652" s="812"/>
      <c r="S652" s="812"/>
      <c r="T652" s="812"/>
      <c r="U652" s="814"/>
      <c r="V652" s="812"/>
      <c r="W652" s="812"/>
      <c r="X652" s="812"/>
      <c r="Y652" s="812"/>
    </row>
    <row r="653" spans="1:25" ht="15.75" x14ac:dyDescent="0.25">
      <c r="A653" s="811" t="str">
        <f>IF('Data Validation'!BU644="", "", 'Data Validation'!BU644)</f>
        <v/>
      </c>
      <c r="B653" s="812"/>
      <c r="C653" s="812"/>
      <c r="D653" s="812"/>
      <c r="E653" s="816"/>
      <c r="F653" s="814"/>
      <c r="G653" s="812"/>
      <c r="H653" s="812"/>
      <c r="I653" s="812"/>
      <c r="J653" s="812"/>
      <c r="K653" s="814"/>
      <c r="L653" s="812"/>
      <c r="M653" s="812"/>
      <c r="N653" s="812"/>
      <c r="O653" s="812"/>
      <c r="P653" s="814"/>
      <c r="Q653" s="812"/>
      <c r="R653" s="812"/>
      <c r="S653" s="812"/>
      <c r="T653" s="812"/>
      <c r="U653" s="814"/>
      <c r="V653" s="812"/>
      <c r="W653" s="812"/>
      <c r="X653" s="812"/>
      <c r="Y653" s="812"/>
    </row>
    <row r="654" spans="1:25" ht="15.75" x14ac:dyDescent="0.25">
      <c r="A654" s="811" t="str">
        <f>IF('Data Validation'!BU645="", "", 'Data Validation'!BU645)</f>
        <v/>
      </c>
      <c r="B654" s="812"/>
      <c r="C654" s="812"/>
      <c r="D654" s="812"/>
      <c r="E654" s="816"/>
      <c r="F654" s="814"/>
      <c r="G654" s="812"/>
      <c r="H654" s="812"/>
      <c r="I654" s="812"/>
      <c r="J654" s="812"/>
      <c r="K654" s="814"/>
      <c r="L654" s="812"/>
      <c r="M654" s="812"/>
      <c r="N654" s="812"/>
      <c r="O654" s="812"/>
      <c r="P654" s="814"/>
      <c r="Q654" s="812"/>
      <c r="R654" s="812"/>
      <c r="S654" s="812"/>
      <c r="T654" s="812"/>
      <c r="U654" s="814"/>
      <c r="V654" s="812"/>
      <c r="W654" s="812"/>
      <c r="X654" s="812"/>
      <c r="Y654" s="812"/>
    </row>
    <row r="655" spans="1:25" ht="15.75" x14ac:dyDescent="0.25">
      <c r="A655" s="811" t="str">
        <f>IF('Data Validation'!BU646="", "", 'Data Validation'!BU646)</f>
        <v/>
      </c>
      <c r="B655" s="812"/>
      <c r="C655" s="812"/>
      <c r="D655" s="812"/>
      <c r="E655" s="816"/>
      <c r="F655" s="814"/>
      <c r="G655" s="812"/>
      <c r="H655" s="812"/>
      <c r="I655" s="812"/>
      <c r="J655" s="812"/>
      <c r="K655" s="814"/>
      <c r="L655" s="812"/>
      <c r="M655" s="812"/>
      <c r="N655" s="812"/>
      <c r="O655" s="812"/>
      <c r="P655" s="814"/>
      <c r="Q655" s="812"/>
      <c r="R655" s="812"/>
      <c r="S655" s="812"/>
      <c r="T655" s="812"/>
      <c r="U655" s="814"/>
      <c r="V655" s="812"/>
      <c r="W655" s="812"/>
      <c r="X655" s="812"/>
      <c r="Y655" s="812"/>
    </row>
    <row r="656" spans="1:25" ht="15.75" x14ac:dyDescent="0.25">
      <c r="A656" s="811" t="str">
        <f>IF('Data Validation'!BU647="", "", 'Data Validation'!BU647)</f>
        <v/>
      </c>
      <c r="B656" s="812"/>
      <c r="C656" s="812"/>
      <c r="D656" s="812"/>
      <c r="E656" s="816"/>
      <c r="F656" s="814"/>
      <c r="G656" s="812"/>
      <c r="H656" s="812"/>
      <c r="I656" s="812"/>
      <c r="J656" s="812"/>
      <c r="K656" s="814"/>
      <c r="L656" s="812"/>
      <c r="M656" s="812"/>
      <c r="N656" s="812"/>
      <c r="O656" s="812"/>
      <c r="P656" s="814"/>
      <c r="Q656" s="812"/>
      <c r="R656" s="812"/>
      <c r="S656" s="812"/>
      <c r="T656" s="812"/>
      <c r="U656" s="814"/>
      <c r="V656" s="812"/>
      <c r="W656" s="812"/>
      <c r="X656" s="812"/>
      <c r="Y656" s="812"/>
    </row>
    <row r="657" spans="1:25" ht="15.75" x14ac:dyDescent="0.25">
      <c r="A657" s="811" t="str">
        <f>IF('Data Validation'!BU648="", "", 'Data Validation'!BU648)</f>
        <v/>
      </c>
      <c r="B657" s="812"/>
      <c r="C657" s="812"/>
      <c r="D657" s="812"/>
      <c r="E657" s="816"/>
      <c r="F657" s="814"/>
      <c r="G657" s="812"/>
      <c r="H657" s="812"/>
      <c r="I657" s="812"/>
      <c r="J657" s="812"/>
      <c r="K657" s="814"/>
      <c r="L657" s="812"/>
      <c r="M657" s="812"/>
      <c r="N657" s="812"/>
      <c r="O657" s="812"/>
      <c r="P657" s="814"/>
      <c r="Q657" s="812"/>
      <c r="R657" s="812"/>
      <c r="S657" s="812"/>
      <c r="T657" s="812"/>
      <c r="U657" s="814"/>
      <c r="V657" s="812"/>
      <c r="W657" s="812"/>
      <c r="X657" s="812"/>
      <c r="Y657" s="812"/>
    </row>
    <row r="658" spans="1:25" ht="15.75" x14ac:dyDescent="0.25">
      <c r="A658" s="811" t="str">
        <f>IF('Data Validation'!BU649="", "", 'Data Validation'!BU649)</f>
        <v/>
      </c>
      <c r="B658" s="812"/>
      <c r="C658" s="812"/>
      <c r="D658" s="812"/>
      <c r="E658" s="816"/>
      <c r="F658" s="814"/>
      <c r="G658" s="812"/>
      <c r="H658" s="812"/>
      <c r="I658" s="812"/>
      <c r="J658" s="812"/>
      <c r="K658" s="814"/>
      <c r="L658" s="812"/>
      <c r="M658" s="812"/>
      <c r="N658" s="812"/>
      <c r="O658" s="812"/>
      <c r="P658" s="814"/>
      <c r="Q658" s="812"/>
      <c r="R658" s="812"/>
      <c r="S658" s="812"/>
      <c r="T658" s="812"/>
      <c r="U658" s="814"/>
      <c r="V658" s="812"/>
      <c r="W658" s="812"/>
      <c r="X658" s="812"/>
      <c r="Y658" s="812"/>
    </row>
    <row r="659" spans="1:25" ht="15.75" x14ac:dyDescent="0.25">
      <c r="A659" s="811" t="str">
        <f>IF('Data Validation'!BU650="", "", 'Data Validation'!BU650)</f>
        <v/>
      </c>
      <c r="B659" s="812"/>
      <c r="C659" s="812"/>
      <c r="D659" s="812"/>
      <c r="E659" s="816"/>
      <c r="F659" s="814"/>
      <c r="G659" s="812"/>
      <c r="H659" s="812"/>
      <c r="I659" s="812"/>
      <c r="J659" s="812"/>
      <c r="K659" s="814"/>
      <c r="L659" s="812"/>
      <c r="M659" s="812"/>
      <c r="N659" s="812"/>
      <c r="O659" s="812"/>
      <c r="P659" s="814"/>
      <c r="Q659" s="812"/>
      <c r="R659" s="812"/>
      <c r="S659" s="812"/>
      <c r="T659" s="812"/>
      <c r="U659" s="814"/>
      <c r="V659" s="812"/>
      <c r="W659" s="812"/>
      <c r="X659" s="812"/>
      <c r="Y659" s="812"/>
    </row>
    <row r="660" spans="1:25" ht="15.75" x14ac:dyDescent="0.25">
      <c r="A660" s="811" t="str">
        <f>IF('Data Validation'!BU651="", "", 'Data Validation'!BU651)</f>
        <v/>
      </c>
      <c r="B660" s="812"/>
      <c r="C660" s="812"/>
      <c r="D660" s="812"/>
      <c r="E660" s="816"/>
      <c r="F660" s="814"/>
      <c r="G660" s="812"/>
      <c r="H660" s="812"/>
      <c r="I660" s="812"/>
      <c r="J660" s="812"/>
      <c r="K660" s="814"/>
      <c r="L660" s="812"/>
      <c r="M660" s="812"/>
      <c r="N660" s="812"/>
      <c r="O660" s="812"/>
      <c r="P660" s="814"/>
      <c r="Q660" s="812"/>
      <c r="R660" s="812"/>
      <c r="S660" s="812"/>
      <c r="T660" s="812"/>
      <c r="U660" s="814"/>
      <c r="V660" s="812"/>
      <c r="W660" s="812"/>
      <c r="X660" s="812"/>
      <c r="Y660" s="812"/>
    </row>
    <row r="661" spans="1:25" ht="15.75" x14ac:dyDescent="0.25">
      <c r="A661" s="811" t="str">
        <f>IF('Data Validation'!BU652="", "", 'Data Validation'!BU652)</f>
        <v/>
      </c>
      <c r="B661" s="812"/>
      <c r="C661" s="812"/>
      <c r="D661" s="812"/>
      <c r="E661" s="816"/>
      <c r="F661" s="814"/>
      <c r="G661" s="812"/>
      <c r="H661" s="812"/>
      <c r="I661" s="812"/>
      <c r="J661" s="812"/>
      <c r="K661" s="814"/>
      <c r="L661" s="812"/>
      <c r="M661" s="812"/>
      <c r="N661" s="812"/>
      <c r="O661" s="812"/>
      <c r="P661" s="814"/>
      <c r="Q661" s="812"/>
      <c r="R661" s="812"/>
      <c r="S661" s="812"/>
      <c r="T661" s="812"/>
      <c r="U661" s="814"/>
      <c r="V661" s="812"/>
      <c r="W661" s="812"/>
      <c r="X661" s="812"/>
      <c r="Y661" s="812"/>
    </row>
    <row r="662" spans="1:25" ht="15.75" x14ac:dyDescent="0.25">
      <c r="A662" s="811" t="str">
        <f>IF('Data Validation'!BU653="", "", 'Data Validation'!BU653)</f>
        <v/>
      </c>
      <c r="B662" s="812"/>
      <c r="C662" s="812"/>
      <c r="D662" s="812"/>
      <c r="E662" s="816"/>
      <c r="F662" s="814"/>
      <c r="G662" s="812"/>
      <c r="H662" s="812"/>
      <c r="I662" s="812"/>
      <c r="J662" s="812"/>
      <c r="K662" s="814"/>
      <c r="L662" s="812"/>
      <c r="M662" s="812"/>
      <c r="N662" s="812"/>
      <c r="O662" s="812"/>
      <c r="P662" s="814"/>
      <c r="Q662" s="812"/>
      <c r="R662" s="812"/>
      <c r="S662" s="812"/>
      <c r="T662" s="812"/>
      <c r="U662" s="814"/>
      <c r="V662" s="812"/>
      <c r="W662" s="812"/>
      <c r="X662" s="812"/>
      <c r="Y662" s="812"/>
    </row>
    <row r="663" spans="1:25" ht="15.75" x14ac:dyDescent="0.25">
      <c r="A663" s="811" t="str">
        <f>IF('Data Validation'!BU654="", "", 'Data Validation'!BU654)</f>
        <v/>
      </c>
      <c r="B663" s="812"/>
      <c r="C663" s="812"/>
      <c r="D663" s="812"/>
      <c r="E663" s="816"/>
      <c r="F663" s="814"/>
      <c r="G663" s="812"/>
      <c r="H663" s="812"/>
      <c r="I663" s="812"/>
      <c r="J663" s="812"/>
      <c r="K663" s="814"/>
      <c r="L663" s="812"/>
      <c r="M663" s="812"/>
      <c r="N663" s="812"/>
      <c r="O663" s="812"/>
      <c r="P663" s="814"/>
      <c r="Q663" s="812"/>
      <c r="R663" s="812"/>
      <c r="S663" s="812"/>
      <c r="T663" s="812"/>
      <c r="U663" s="814"/>
      <c r="V663" s="812"/>
      <c r="W663" s="812"/>
      <c r="X663" s="812"/>
      <c r="Y663" s="812"/>
    </row>
    <row r="664" spans="1:25" ht="15.75" x14ac:dyDescent="0.25">
      <c r="A664" s="811" t="str">
        <f>IF('Data Validation'!BU655="", "", 'Data Validation'!BU655)</f>
        <v/>
      </c>
      <c r="B664" s="812"/>
      <c r="C664" s="812"/>
      <c r="D664" s="812"/>
      <c r="E664" s="816"/>
      <c r="F664" s="814"/>
      <c r="G664" s="812"/>
      <c r="H664" s="812"/>
      <c r="I664" s="812"/>
      <c r="J664" s="812"/>
      <c r="K664" s="814"/>
      <c r="L664" s="812"/>
      <c r="M664" s="812"/>
      <c r="N664" s="812"/>
      <c r="O664" s="812"/>
      <c r="P664" s="814"/>
      <c r="Q664" s="812"/>
      <c r="R664" s="812"/>
      <c r="S664" s="812"/>
      <c r="T664" s="812"/>
      <c r="U664" s="814"/>
      <c r="V664" s="812"/>
      <c r="W664" s="812"/>
      <c r="X664" s="812"/>
      <c r="Y664" s="812"/>
    </row>
    <row r="665" spans="1:25" ht="15.75" x14ac:dyDescent="0.25">
      <c r="A665" s="811" t="str">
        <f>IF('Data Validation'!BU656="", "", 'Data Validation'!BU656)</f>
        <v/>
      </c>
      <c r="B665" s="812"/>
      <c r="C665" s="812"/>
      <c r="D665" s="812"/>
      <c r="E665" s="816"/>
      <c r="F665" s="814"/>
      <c r="G665" s="812"/>
      <c r="H665" s="812"/>
      <c r="I665" s="812"/>
      <c r="J665" s="812"/>
      <c r="K665" s="814"/>
      <c r="L665" s="812"/>
      <c r="M665" s="812"/>
      <c r="N665" s="812"/>
      <c r="O665" s="812"/>
      <c r="P665" s="814"/>
      <c r="Q665" s="812"/>
      <c r="R665" s="812"/>
      <c r="S665" s="812"/>
      <c r="T665" s="812"/>
      <c r="U665" s="814"/>
      <c r="V665" s="812"/>
      <c r="W665" s="812"/>
      <c r="X665" s="812"/>
      <c r="Y665" s="812"/>
    </row>
    <row r="666" spans="1:25" ht="15.75" x14ac:dyDescent="0.25">
      <c r="A666" s="811" t="str">
        <f>IF('Data Validation'!BU657="", "", 'Data Validation'!BU657)</f>
        <v/>
      </c>
      <c r="B666" s="812"/>
      <c r="C666" s="812"/>
      <c r="D666" s="812"/>
      <c r="E666" s="816"/>
      <c r="F666" s="814"/>
      <c r="G666" s="812"/>
      <c r="H666" s="812"/>
      <c r="I666" s="812"/>
      <c r="J666" s="812"/>
      <c r="K666" s="814"/>
      <c r="L666" s="812"/>
      <c r="M666" s="812"/>
      <c r="N666" s="812"/>
      <c r="O666" s="812"/>
      <c r="P666" s="814"/>
      <c r="Q666" s="812"/>
      <c r="R666" s="812"/>
      <c r="S666" s="812"/>
      <c r="T666" s="812"/>
      <c r="U666" s="814"/>
      <c r="V666" s="812"/>
      <c r="W666" s="812"/>
      <c r="X666" s="812"/>
      <c r="Y666" s="812"/>
    </row>
    <row r="667" spans="1:25" ht="15.75" x14ac:dyDescent="0.25">
      <c r="A667" s="811" t="str">
        <f>IF('Data Validation'!BU658="", "", 'Data Validation'!BU658)</f>
        <v/>
      </c>
      <c r="B667" s="812"/>
      <c r="C667" s="812"/>
      <c r="D667" s="812"/>
      <c r="E667" s="816"/>
      <c r="F667" s="814"/>
      <c r="G667" s="812"/>
      <c r="H667" s="812"/>
      <c r="I667" s="812"/>
      <c r="J667" s="812"/>
      <c r="K667" s="814"/>
      <c r="L667" s="812"/>
      <c r="M667" s="812"/>
      <c r="N667" s="812"/>
      <c r="O667" s="812"/>
      <c r="P667" s="814"/>
      <c r="Q667" s="812"/>
      <c r="R667" s="812"/>
      <c r="S667" s="812"/>
      <c r="T667" s="812"/>
      <c r="U667" s="814"/>
      <c r="V667" s="812"/>
      <c r="W667" s="812"/>
      <c r="X667" s="812"/>
      <c r="Y667" s="812"/>
    </row>
    <row r="668" spans="1:25" ht="15.75" x14ac:dyDescent="0.25">
      <c r="A668" s="811" t="str">
        <f>IF('Data Validation'!BU659="", "", 'Data Validation'!BU659)</f>
        <v/>
      </c>
      <c r="B668" s="812"/>
      <c r="C668" s="812"/>
      <c r="D668" s="812"/>
      <c r="E668" s="816"/>
      <c r="F668" s="814"/>
      <c r="G668" s="812"/>
      <c r="H668" s="812"/>
      <c r="I668" s="812"/>
      <c r="J668" s="812"/>
      <c r="K668" s="814"/>
      <c r="L668" s="812"/>
      <c r="M668" s="812"/>
      <c r="N668" s="812"/>
      <c r="O668" s="812"/>
      <c r="P668" s="814"/>
      <c r="Q668" s="812"/>
      <c r="R668" s="812"/>
      <c r="S668" s="812"/>
      <c r="T668" s="812"/>
      <c r="U668" s="814"/>
      <c r="V668" s="812"/>
      <c r="W668" s="812"/>
      <c r="X668" s="812"/>
      <c r="Y668" s="812"/>
    </row>
    <row r="669" spans="1:25" ht="15.75" x14ac:dyDescent="0.25">
      <c r="A669" s="811" t="str">
        <f>IF('Data Validation'!BU660="", "", 'Data Validation'!BU660)</f>
        <v/>
      </c>
      <c r="B669" s="812"/>
      <c r="C669" s="812"/>
      <c r="D669" s="812"/>
      <c r="E669" s="816"/>
      <c r="F669" s="814"/>
      <c r="G669" s="812"/>
      <c r="H669" s="812"/>
      <c r="I669" s="812"/>
      <c r="J669" s="812"/>
      <c r="K669" s="814"/>
      <c r="L669" s="812"/>
      <c r="M669" s="812"/>
      <c r="N669" s="812"/>
      <c r="O669" s="812"/>
      <c r="P669" s="814"/>
      <c r="Q669" s="812"/>
      <c r="R669" s="812"/>
      <c r="S669" s="812"/>
      <c r="T669" s="812"/>
      <c r="U669" s="814"/>
      <c r="V669" s="812"/>
      <c r="W669" s="812"/>
      <c r="X669" s="812"/>
      <c r="Y669" s="812"/>
    </row>
    <row r="670" spans="1:25" ht="15.75" x14ac:dyDescent="0.25">
      <c r="A670" s="811" t="str">
        <f>IF('Data Validation'!BU661="", "", 'Data Validation'!BU661)</f>
        <v/>
      </c>
      <c r="B670" s="812"/>
      <c r="C670" s="812"/>
      <c r="D670" s="812"/>
      <c r="E670" s="816"/>
      <c r="F670" s="814"/>
      <c r="G670" s="812"/>
      <c r="H670" s="812"/>
      <c r="I670" s="812"/>
      <c r="J670" s="812"/>
      <c r="K670" s="814"/>
      <c r="L670" s="812"/>
      <c r="M670" s="812"/>
      <c r="N670" s="812"/>
      <c r="O670" s="812"/>
      <c r="P670" s="814"/>
      <c r="Q670" s="812"/>
      <c r="R670" s="812"/>
      <c r="S670" s="812"/>
      <c r="T670" s="812"/>
      <c r="U670" s="814"/>
      <c r="V670" s="812"/>
      <c r="W670" s="812"/>
      <c r="X670" s="812"/>
      <c r="Y670" s="812"/>
    </row>
    <row r="671" spans="1:25" ht="15.75" x14ac:dyDescent="0.25">
      <c r="A671" s="811" t="str">
        <f>IF('Data Validation'!BU662="", "", 'Data Validation'!BU662)</f>
        <v/>
      </c>
      <c r="B671" s="812"/>
      <c r="C671" s="812"/>
      <c r="D671" s="812"/>
      <c r="E671" s="816"/>
      <c r="F671" s="814"/>
      <c r="G671" s="812"/>
      <c r="H671" s="812"/>
      <c r="I671" s="812"/>
      <c r="J671" s="812"/>
      <c r="K671" s="814"/>
      <c r="L671" s="812"/>
      <c r="M671" s="812"/>
      <c r="N671" s="812"/>
      <c r="O671" s="812"/>
      <c r="P671" s="814"/>
      <c r="Q671" s="812"/>
      <c r="R671" s="812"/>
      <c r="S671" s="812"/>
      <c r="T671" s="812"/>
      <c r="U671" s="814"/>
      <c r="V671" s="812"/>
      <c r="W671" s="812"/>
      <c r="X671" s="812"/>
      <c r="Y671" s="812"/>
    </row>
    <row r="672" spans="1:25" ht="15.75" x14ac:dyDescent="0.25">
      <c r="A672" s="811" t="str">
        <f>IF('Data Validation'!BU663="", "", 'Data Validation'!BU663)</f>
        <v/>
      </c>
      <c r="B672" s="812"/>
      <c r="C672" s="812"/>
      <c r="D672" s="812"/>
      <c r="E672" s="816"/>
      <c r="F672" s="814"/>
      <c r="G672" s="812"/>
      <c r="H672" s="812"/>
      <c r="I672" s="812"/>
      <c r="J672" s="812"/>
      <c r="K672" s="814"/>
      <c r="L672" s="812"/>
      <c r="M672" s="812"/>
      <c r="N672" s="812"/>
      <c r="O672" s="812"/>
      <c r="P672" s="814"/>
      <c r="Q672" s="812"/>
      <c r="R672" s="812"/>
      <c r="S672" s="812"/>
      <c r="T672" s="812"/>
      <c r="U672" s="814"/>
      <c r="V672" s="812"/>
      <c r="W672" s="812"/>
      <c r="X672" s="812"/>
      <c r="Y672" s="812"/>
    </row>
    <row r="673" spans="1:25" ht="15.75" x14ac:dyDescent="0.25">
      <c r="A673" s="811" t="str">
        <f>IF('Data Validation'!BU664="", "", 'Data Validation'!BU664)</f>
        <v/>
      </c>
      <c r="B673" s="812"/>
      <c r="C673" s="812"/>
      <c r="D673" s="812"/>
      <c r="E673" s="816"/>
      <c r="F673" s="814"/>
      <c r="G673" s="812"/>
      <c r="H673" s="812"/>
      <c r="I673" s="812"/>
      <c r="J673" s="812"/>
      <c r="K673" s="814"/>
      <c r="L673" s="812"/>
      <c r="M673" s="812"/>
      <c r="N673" s="812"/>
      <c r="O673" s="812"/>
      <c r="P673" s="814"/>
      <c r="Q673" s="812"/>
      <c r="R673" s="812"/>
      <c r="S673" s="812"/>
      <c r="T673" s="812"/>
      <c r="U673" s="814"/>
      <c r="V673" s="812"/>
      <c r="W673" s="812"/>
      <c r="X673" s="812"/>
      <c r="Y673" s="812"/>
    </row>
    <row r="674" spans="1:25" ht="15.75" x14ac:dyDescent="0.25">
      <c r="A674" s="811" t="str">
        <f>IF('Data Validation'!BU665="", "", 'Data Validation'!BU665)</f>
        <v/>
      </c>
      <c r="B674" s="812"/>
      <c r="C674" s="812"/>
      <c r="D674" s="812"/>
      <c r="E674" s="816"/>
      <c r="F674" s="814"/>
      <c r="G674" s="812"/>
      <c r="H674" s="812"/>
      <c r="I674" s="812"/>
      <c r="J674" s="812"/>
      <c r="K674" s="814"/>
      <c r="L674" s="812"/>
      <c r="M674" s="812"/>
      <c r="N674" s="812"/>
      <c r="O674" s="812"/>
      <c r="P674" s="814"/>
      <c r="Q674" s="812"/>
      <c r="R674" s="812"/>
      <c r="S674" s="812"/>
      <c r="T674" s="812"/>
      <c r="U674" s="814"/>
      <c r="V674" s="812"/>
      <c r="W674" s="812"/>
      <c r="X674" s="812"/>
      <c r="Y674" s="812"/>
    </row>
    <row r="675" spans="1:25" ht="15.75" x14ac:dyDescent="0.25">
      <c r="A675" s="811" t="str">
        <f>IF('Data Validation'!BU666="", "", 'Data Validation'!BU666)</f>
        <v/>
      </c>
      <c r="B675" s="812"/>
      <c r="C675" s="812"/>
      <c r="D675" s="812"/>
      <c r="E675" s="816"/>
      <c r="F675" s="814"/>
      <c r="G675" s="812"/>
      <c r="H675" s="812"/>
      <c r="I675" s="812"/>
      <c r="J675" s="812"/>
      <c r="K675" s="814"/>
      <c r="L675" s="812"/>
      <c r="M675" s="812"/>
      <c r="N675" s="812"/>
      <c r="O675" s="812"/>
      <c r="P675" s="814"/>
      <c r="Q675" s="812"/>
      <c r="R675" s="812"/>
      <c r="S675" s="812"/>
      <c r="T675" s="812"/>
      <c r="U675" s="814"/>
      <c r="V675" s="812"/>
      <c r="W675" s="812"/>
      <c r="X675" s="812"/>
      <c r="Y675" s="812"/>
    </row>
    <row r="676" spans="1:25" ht="15.75" x14ac:dyDescent="0.25">
      <c r="A676" s="811" t="str">
        <f>IF('Data Validation'!BU667="", "", 'Data Validation'!BU667)</f>
        <v/>
      </c>
      <c r="B676" s="812"/>
      <c r="C676" s="812"/>
      <c r="D676" s="812"/>
      <c r="E676" s="816"/>
      <c r="F676" s="814"/>
      <c r="G676" s="812"/>
      <c r="H676" s="812"/>
      <c r="I676" s="812"/>
      <c r="J676" s="812"/>
      <c r="K676" s="814"/>
      <c r="L676" s="812"/>
      <c r="M676" s="812"/>
      <c r="N676" s="812"/>
      <c r="O676" s="812"/>
      <c r="P676" s="814"/>
      <c r="Q676" s="812"/>
      <c r="R676" s="812"/>
      <c r="S676" s="812"/>
      <c r="T676" s="812"/>
      <c r="U676" s="814"/>
      <c r="V676" s="812"/>
      <c r="W676" s="812"/>
      <c r="X676" s="812"/>
      <c r="Y676" s="812"/>
    </row>
    <row r="677" spans="1:25" ht="15.75" x14ac:dyDescent="0.25">
      <c r="A677" s="811" t="str">
        <f>IF('Data Validation'!BU668="", "", 'Data Validation'!BU668)</f>
        <v/>
      </c>
      <c r="B677" s="812"/>
      <c r="C677" s="812"/>
      <c r="D677" s="812"/>
      <c r="E677" s="816"/>
      <c r="F677" s="814"/>
      <c r="G677" s="812"/>
      <c r="H677" s="812"/>
      <c r="I677" s="812"/>
      <c r="J677" s="812"/>
      <c r="K677" s="814"/>
      <c r="L677" s="812"/>
      <c r="M677" s="812"/>
      <c r="N677" s="812"/>
      <c r="O677" s="812"/>
      <c r="P677" s="814"/>
      <c r="Q677" s="812"/>
      <c r="R677" s="812"/>
      <c r="S677" s="812"/>
      <c r="T677" s="812"/>
      <c r="U677" s="814"/>
      <c r="V677" s="812"/>
      <c r="W677" s="812"/>
      <c r="X677" s="812"/>
      <c r="Y677" s="812"/>
    </row>
    <row r="678" spans="1:25" ht="15.75" x14ac:dyDescent="0.25">
      <c r="A678" s="811" t="str">
        <f>IF('Data Validation'!BU669="", "", 'Data Validation'!BU669)</f>
        <v/>
      </c>
      <c r="B678" s="812"/>
      <c r="C678" s="812"/>
      <c r="D678" s="812"/>
      <c r="E678" s="816"/>
      <c r="F678" s="814"/>
      <c r="G678" s="812"/>
      <c r="H678" s="812"/>
      <c r="I678" s="812"/>
      <c r="J678" s="812"/>
      <c r="K678" s="814"/>
      <c r="L678" s="812"/>
      <c r="M678" s="812"/>
      <c r="N678" s="812"/>
      <c r="O678" s="812"/>
      <c r="P678" s="814"/>
      <c r="Q678" s="812"/>
      <c r="R678" s="812"/>
      <c r="S678" s="812"/>
      <c r="T678" s="812"/>
      <c r="U678" s="814"/>
      <c r="V678" s="812"/>
      <c r="W678" s="812"/>
      <c r="X678" s="812"/>
      <c r="Y678" s="812"/>
    </row>
    <row r="679" spans="1:25" ht="15.75" x14ac:dyDescent="0.25">
      <c r="A679" s="811" t="str">
        <f>IF('Data Validation'!BU670="", "", 'Data Validation'!BU670)</f>
        <v/>
      </c>
      <c r="B679" s="812"/>
      <c r="C679" s="812"/>
      <c r="D679" s="812"/>
      <c r="E679" s="816"/>
      <c r="F679" s="814"/>
      <c r="G679" s="812"/>
      <c r="H679" s="812"/>
      <c r="I679" s="812"/>
      <c r="J679" s="812"/>
      <c r="K679" s="814"/>
      <c r="L679" s="812"/>
      <c r="M679" s="812"/>
      <c r="N679" s="812"/>
      <c r="O679" s="812"/>
      <c r="P679" s="814"/>
      <c r="Q679" s="812"/>
      <c r="R679" s="812"/>
      <c r="S679" s="812"/>
      <c r="T679" s="812"/>
      <c r="U679" s="814"/>
      <c r="V679" s="812"/>
      <c r="W679" s="812"/>
      <c r="X679" s="812"/>
      <c r="Y679" s="812"/>
    </row>
    <row r="680" spans="1:25" ht="15.75" x14ac:dyDescent="0.25">
      <c r="A680" s="811" t="str">
        <f>IF('Data Validation'!BU671="", "", 'Data Validation'!BU671)</f>
        <v/>
      </c>
      <c r="B680" s="812"/>
      <c r="C680" s="812"/>
      <c r="D680" s="812"/>
      <c r="E680" s="816"/>
      <c r="F680" s="814"/>
      <c r="G680" s="812"/>
      <c r="H680" s="812"/>
      <c r="I680" s="812"/>
      <c r="J680" s="812"/>
      <c r="K680" s="814"/>
      <c r="L680" s="812"/>
      <c r="M680" s="812"/>
      <c r="N680" s="812"/>
      <c r="O680" s="812"/>
      <c r="P680" s="814"/>
      <c r="Q680" s="812"/>
      <c r="R680" s="812"/>
      <c r="S680" s="812"/>
      <c r="T680" s="812"/>
      <c r="U680" s="814"/>
      <c r="V680" s="812"/>
      <c r="W680" s="812"/>
      <c r="X680" s="812"/>
      <c r="Y680" s="812"/>
    </row>
    <row r="681" spans="1:25" ht="15.75" x14ac:dyDescent="0.25">
      <c r="A681" s="811" t="str">
        <f>IF('Data Validation'!BU672="", "", 'Data Validation'!BU672)</f>
        <v/>
      </c>
      <c r="B681" s="812"/>
      <c r="C681" s="812"/>
      <c r="D681" s="812"/>
      <c r="E681" s="816"/>
      <c r="F681" s="814"/>
      <c r="G681" s="812"/>
      <c r="H681" s="812"/>
      <c r="I681" s="812"/>
      <c r="J681" s="812"/>
      <c r="K681" s="814"/>
      <c r="L681" s="812"/>
      <c r="M681" s="812"/>
      <c r="N681" s="812"/>
      <c r="O681" s="812"/>
      <c r="P681" s="814"/>
      <c r="Q681" s="812"/>
      <c r="R681" s="812"/>
      <c r="S681" s="812"/>
      <c r="T681" s="812"/>
      <c r="U681" s="814"/>
      <c r="V681" s="812"/>
      <c r="W681" s="812"/>
      <c r="X681" s="812"/>
      <c r="Y681" s="812"/>
    </row>
    <row r="682" spans="1:25" ht="15.75" x14ac:dyDescent="0.25">
      <c r="A682" s="811" t="str">
        <f>IF('Data Validation'!BU673="", "", 'Data Validation'!BU673)</f>
        <v/>
      </c>
      <c r="B682" s="812"/>
      <c r="C682" s="812"/>
      <c r="D682" s="812"/>
      <c r="E682" s="816"/>
      <c r="F682" s="814"/>
      <c r="G682" s="812"/>
      <c r="H682" s="812"/>
      <c r="I682" s="812"/>
      <c r="J682" s="812"/>
      <c r="K682" s="814"/>
      <c r="L682" s="812"/>
      <c r="M682" s="812"/>
      <c r="N682" s="812"/>
      <c r="O682" s="812"/>
      <c r="P682" s="814"/>
      <c r="Q682" s="812"/>
      <c r="R682" s="812"/>
      <c r="S682" s="812"/>
      <c r="T682" s="812"/>
      <c r="U682" s="814"/>
      <c r="V682" s="812"/>
      <c r="W682" s="812"/>
      <c r="X682" s="812"/>
      <c r="Y682" s="812"/>
    </row>
    <row r="683" spans="1:25" ht="15.75" x14ac:dyDescent="0.25">
      <c r="A683" s="811" t="str">
        <f>IF('Data Validation'!BU674="", "", 'Data Validation'!BU674)</f>
        <v/>
      </c>
      <c r="B683" s="812"/>
      <c r="C683" s="812"/>
      <c r="D683" s="812"/>
      <c r="E683" s="816"/>
      <c r="F683" s="814"/>
      <c r="G683" s="812"/>
      <c r="H683" s="812"/>
      <c r="I683" s="812"/>
      <c r="J683" s="812"/>
      <c r="K683" s="814"/>
      <c r="L683" s="812"/>
      <c r="M683" s="812"/>
      <c r="N683" s="812"/>
      <c r="O683" s="812"/>
      <c r="P683" s="814"/>
      <c r="Q683" s="812"/>
      <c r="R683" s="812"/>
      <c r="S683" s="812"/>
      <c r="T683" s="812"/>
      <c r="U683" s="814"/>
      <c r="V683" s="812"/>
      <c r="W683" s="812"/>
      <c r="X683" s="812"/>
      <c r="Y683" s="812"/>
    </row>
    <row r="684" spans="1:25" ht="15.75" x14ac:dyDescent="0.25">
      <c r="A684" s="811" t="str">
        <f>IF('Data Validation'!BU675="", "", 'Data Validation'!BU675)</f>
        <v/>
      </c>
      <c r="B684" s="812"/>
      <c r="C684" s="812"/>
      <c r="D684" s="812"/>
      <c r="E684" s="816"/>
      <c r="F684" s="814"/>
      <c r="G684" s="812"/>
      <c r="H684" s="812"/>
      <c r="I684" s="812"/>
      <c r="J684" s="812"/>
      <c r="K684" s="814"/>
      <c r="L684" s="812"/>
      <c r="M684" s="812"/>
      <c r="N684" s="812"/>
      <c r="O684" s="812"/>
      <c r="P684" s="814"/>
      <c r="Q684" s="812"/>
      <c r="R684" s="812"/>
      <c r="S684" s="812"/>
      <c r="T684" s="812"/>
      <c r="U684" s="814"/>
      <c r="V684" s="812"/>
      <c r="W684" s="812"/>
      <c r="X684" s="812"/>
      <c r="Y684" s="812"/>
    </row>
    <row r="685" spans="1:25" ht="15.75" x14ac:dyDescent="0.25">
      <c r="A685" s="811" t="str">
        <f>IF('Data Validation'!BU676="", "", 'Data Validation'!BU676)</f>
        <v/>
      </c>
      <c r="B685" s="812"/>
      <c r="C685" s="812"/>
      <c r="D685" s="812"/>
      <c r="E685" s="816"/>
      <c r="F685" s="814"/>
      <c r="G685" s="812"/>
      <c r="H685" s="812"/>
      <c r="I685" s="812"/>
      <c r="J685" s="812"/>
      <c r="K685" s="814"/>
      <c r="L685" s="812"/>
      <c r="M685" s="812"/>
      <c r="N685" s="812"/>
      <c r="O685" s="812"/>
      <c r="P685" s="814"/>
      <c r="Q685" s="812"/>
      <c r="R685" s="812"/>
      <c r="S685" s="812"/>
      <c r="T685" s="812"/>
      <c r="U685" s="814"/>
      <c r="V685" s="812"/>
      <c r="W685" s="812"/>
      <c r="X685" s="812"/>
      <c r="Y685" s="812"/>
    </row>
    <row r="686" spans="1:25" ht="15.75" x14ac:dyDescent="0.25">
      <c r="A686" s="811" t="str">
        <f>IF('Data Validation'!BU677="", "", 'Data Validation'!BU677)</f>
        <v/>
      </c>
      <c r="B686" s="812"/>
      <c r="C686" s="812"/>
      <c r="D686" s="812"/>
      <c r="E686" s="816"/>
      <c r="F686" s="814"/>
      <c r="G686" s="812"/>
      <c r="H686" s="812"/>
      <c r="I686" s="812"/>
      <c r="J686" s="812"/>
      <c r="K686" s="814"/>
      <c r="L686" s="812"/>
      <c r="M686" s="812"/>
      <c r="N686" s="812"/>
      <c r="O686" s="812"/>
      <c r="P686" s="814"/>
      <c r="Q686" s="812"/>
      <c r="R686" s="812"/>
      <c r="S686" s="812"/>
      <c r="T686" s="812"/>
      <c r="U686" s="814"/>
      <c r="V686" s="812"/>
      <c r="W686" s="812"/>
      <c r="X686" s="812"/>
      <c r="Y686" s="812"/>
    </row>
    <row r="687" spans="1:25" ht="15.75" x14ac:dyDescent="0.25">
      <c r="A687" s="811" t="str">
        <f>IF('Data Validation'!BU678="", "", 'Data Validation'!BU678)</f>
        <v/>
      </c>
      <c r="B687" s="812"/>
      <c r="C687" s="812"/>
      <c r="D687" s="812"/>
      <c r="E687" s="816"/>
      <c r="F687" s="814"/>
      <c r="G687" s="812"/>
      <c r="H687" s="812"/>
      <c r="I687" s="812"/>
      <c r="J687" s="812"/>
      <c r="K687" s="814"/>
      <c r="L687" s="812"/>
      <c r="M687" s="812"/>
      <c r="N687" s="812"/>
      <c r="O687" s="812"/>
      <c r="P687" s="814"/>
      <c r="Q687" s="812"/>
      <c r="R687" s="812"/>
      <c r="S687" s="812"/>
      <c r="T687" s="812"/>
      <c r="U687" s="814"/>
      <c r="V687" s="812"/>
      <c r="W687" s="812"/>
      <c r="X687" s="812"/>
      <c r="Y687" s="812"/>
    </row>
    <row r="688" spans="1:25" ht="15.75" x14ac:dyDescent="0.25">
      <c r="A688" s="811" t="str">
        <f>IF('Data Validation'!BU679="", "", 'Data Validation'!BU679)</f>
        <v/>
      </c>
      <c r="B688" s="812"/>
      <c r="C688" s="812"/>
      <c r="D688" s="812"/>
      <c r="E688" s="816"/>
      <c r="F688" s="814"/>
      <c r="G688" s="812"/>
      <c r="H688" s="812"/>
      <c r="I688" s="812"/>
      <c r="J688" s="812"/>
      <c r="K688" s="814"/>
      <c r="L688" s="812"/>
      <c r="M688" s="812"/>
      <c r="N688" s="812"/>
      <c r="O688" s="812"/>
      <c r="P688" s="814"/>
      <c r="Q688" s="812"/>
      <c r="R688" s="812"/>
      <c r="S688" s="812"/>
      <c r="T688" s="812"/>
      <c r="U688" s="814"/>
      <c r="V688" s="812"/>
      <c r="W688" s="812"/>
      <c r="X688" s="812"/>
      <c r="Y688" s="812"/>
    </row>
    <row r="689" spans="1:25" ht="15.75" x14ac:dyDescent="0.25">
      <c r="A689" s="811" t="str">
        <f>IF('Data Validation'!BU680="", "", 'Data Validation'!BU680)</f>
        <v/>
      </c>
      <c r="B689" s="812"/>
      <c r="C689" s="812"/>
      <c r="D689" s="812"/>
      <c r="E689" s="816"/>
      <c r="F689" s="814"/>
      <c r="G689" s="812"/>
      <c r="H689" s="812"/>
      <c r="I689" s="812"/>
      <c r="J689" s="812"/>
      <c r="K689" s="814"/>
      <c r="L689" s="812"/>
      <c r="M689" s="812"/>
      <c r="N689" s="812"/>
      <c r="O689" s="812"/>
      <c r="P689" s="814"/>
      <c r="Q689" s="812"/>
      <c r="R689" s="812"/>
      <c r="S689" s="812"/>
      <c r="T689" s="812"/>
      <c r="U689" s="814"/>
      <c r="V689" s="812"/>
      <c r="W689" s="812"/>
      <c r="X689" s="812"/>
      <c r="Y689" s="812"/>
    </row>
    <row r="690" spans="1:25" ht="15.75" x14ac:dyDescent="0.25">
      <c r="A690" s="811" t="str">
        <f>IF('Data Validation'!BU681="", "", 'Data Validation'!BU681)</f>
        <v/>
      </c>
      <c r="B690" s="812"/>
      <c r="C690" s="812"/>
      <c r="D690" s="812"/>
      <c r="E690" s="816"/>
      <c r="F690" s="814"/>
      <c r="G690" s="812"/>
      <c r="H690" s="812"/>
      <c r="I690" s="812"/>
      <c r="J690" s="812"/>
      <c r="K690" s="814"/>
      <c r="L690" s="812"/>
      <c r="M690" s="812"/>
      <c r="N690" s="812"/>
      <c r="O690" s="812"/>
      <c r="P690" s="814"/>
      <c r="Q690" s="812"/>
      <c r="R690" s="812"/>
      <c r="S690" s="812"/>
      <c r="T690" s="812"/>
      <c r="U690" s="814"/>
      <c r="V690" s="812"/>
      <c r="W690" s="812"/>
      <c r="X690" s="812"/>
      <c r="Y690" s="812"/>
    </row>
    <row r="691" spans="1:25" ht="15.75" x14ac:dyDescent="0.25">
      <c r="A691" s="811" t="str">
        <f>IF('Data Validation'!BU682="", "", 'Data Validation'!BU682)</f>
        <v/>
      </c>
      <c r="B691" s="812"/>
      <c r="C691" s="812"/>
      <c r="D691" s="812"/>
      <c r="E691" s="816"/>
      <c r="F691" s="814"/>
      <c r="G691" s="812"/>
      <c r="H691" s="812"/>
      <c r="I691" s="812"/>
      <c r="J691" s="812"/>
      <c r="K691" s="814"/>
      <c r="L691" s="812"/>
      <c r="M691" s="812"/>
      <c r="N691" s="812"/>
      <c r="O691" s="812"/>
      <c r="P691" s="814"/>
      <c r="Q691" s="812"/>
      <c r="R691" s="812"/>
      <c r="S691" s="812"/>
      <c r="T691" s="812"/>
      <c r="U691" s="814"/>
      <c r="V691" s="812"/>
      <c r="W691" s="812"/>
      <c r="X691" s="812"/>
      <c r="Y691" s="812"/>
    </row>
    <row r="692" spans="1:25" ht="15.75" x14ac:dyDescent="0.25">
      <c r="A692" s="811" t="str">
        <f>IF('Data Validation'!BU683="", "", 'Data Validation'!BU683)</f>
        <v/>
      </c>
      <c r="B692" s="812"/>
      <c r="C692" s="812"/>
      <c r="D692" s="812"/>
      <c r="E692" s="816"/>
      <c r="F692" s="814"/>
      <c r="G692" s="812"/>
      <c r="H692" s="812"/>
      <c r="I692" s="812"/>
      <c r="J692" s="812"/>
      <c r="K692" s="814"/>
      <c r="L692" s="812"/>
      <c r="M692" s="812"/>
      <c r="N692" s="812"/>
      <c r="O692" s="812"/>
      <c r="P692" s="814"/>
      <c r="Q692" s="812"/>
      <c r="R692" s="812"/>
      <c r="S692" s="812"/>
      <c r="T692" s="812"/>
      <c r="U692" s="814"/>
      <c r="V692" s="812"/>
      <c r="W692" s="812"/>
      <c r="X692" s="812"/>
      <c r="Y692" s="812"/>
    </row>
    <row r="693" spans="1:25" ht="15.75" x14ac:dyDescent="0.25">
      <c r="A693" s="811" t="str">
        <f>IF('Data Validation'!BU684="", "", 'Data Validation'!BU684)</f>
        <v/>
      </c>
      <c r="B693" s="812"/>
      <c r="C693" s="812"/>
      <c r="D693" s="812"/>
      <c r="E693" s="816"/>
      <c r="F693" s="814"/>
      <c r="G693" s="812"/>
      <c r="H693" s="812"/>
      <c r="I693" s="812"/>
      <c r="J693" s="812"/>
      <c r="K693" s="814"/>
      <c r="L693" s="812"/>
      <c r="M693" s="812"/>
      <c r="N693" s="812"/>
      <c r="O693" s="812"/>
      <c r="P693" s="814"/>
      <c r="Q693" s="812"/>
      <c r="R693" s="812"/>
      <c r="S693" s="812"/>
      <c r="T693" s="812"/>
      <c r="U693" s="814"/>
      <c r="V693" s="812"/>
      <c r="W693" s="812"/>
      <c r="X693" s="812"/>
      <c r="Y693" s="812"/>
    </row>
    <row r="694" spans="1:25" ht="15.75" x14ac:dyDescent="0.25">
      <c r="A694" s="811" t="str">
        <f>IF('Data Validation'!BU685="", "", 'Data Validation'!BU685)</f>
        <v/>
      </c>
      <c r="B694" s="812"/>
      <c r="C694" s="812"/>
      <c r="D694" s="812"/>
      <c r="E694" s="816"/>
      <c r="F694" s="814"/>
      <c r="G694" s="812"/>
      <c r="H694" s="812"/>
      <c r="I694" s="812"/>
      <c r="J694" s="812"/>
      <c r="K694" s="814"/>
      <c r="L694" s="812"/>
      <c r="M694" s="812"/>
      <c r="N694" s="812"/>
      <c r="O694" s="812"/>
      <c r="P694" s="814"/>
      <c r="Q694" s="812"/>
      <c r="R694" s="812"/>
      <c r="S694" s="812"/>
      <c r="T694" s="812"/>
      <c r="U694" s="814"/>
      <c r="V694" s="812"/>
      <c r="W694" s="812"/>
      <c r="X694" s="812"/>
      <c r="Y694" s="812"/>
    </row>
    <row r="695" spans="1:25" ht="15.75" x14ac:dyDescent="0.25">
      <c r="A695" s="811" t="str">
        <f>IF('Data Validation'!BU686="", "", 'Data Validation'!BU686)</f>
        <v/>
      </c>
      <c r="B695" s="812"/>
      <c r="C695" s="812"/>
      <c r="D695" s="812"/>
      <c r="E695" s="816"/>
      <c r="F695" s="814"/>
      <c r="G695" s="812"/>
      <c r="H695" s="812"/>
      <c r="I695" s="812"/>
      <c r="J695" s="812"/>
      <c r="K695" s="814"/>
      <c r="L695" s="812"/>
      <c r="M695" s="812"/>
      <c r="N695" s="812"/>
      <c r="O695" s="812"/>
      <c r="P695" s="814"/>
      <c r="Q695" s="812"/>
      <c r="R695" s="812"/>
      <c r="S695" s="812"/>
      <c r="T695" s="812"/>
      <c r="U695" s="814"/>
      <c r="V695" s="812"/>
      <c r="W695" s="812"/>
      <c r="X695" s="812"/>
      <c r="Y695" s="812"/>
    </row>
    <row r="696" spans="1:25" ht="15.75" x14ac:dyDescent="0.25">
      <c r="A696" s="811" t="str">
        <f>IF('Data Validation'!BU687="", "", 'Data Validation'!BU687)</f>
        <v/>
      </c>
      <c r="B696" s="812"/>
      <c r="C696" s="812"/>
      <c r="D696" s="812"/>
      <c r="E696" s="816"/>
      <c r="F696" s="814"/>
      <c r="G696" s="812"/>
      <c r="H696" s="812"/>
      <c r="I696" s="812"/>
      <c r="J696" s="812"/>
      <c r="K696" s="814"/>
      <c r="L696" s="812"/>
      <c r="M696" s="812"/>
      <c r="N696" s="812"/>
      <c r="O696" s="812"/>
      <c r="P696" s="814"/>
      <c r="Q696" s="812"/>
      <c r="R696" s="812"/>
      <c r="S696" s="812"/>
      <c r="T696" s="812"/>
      <c r="U696" s="814"/>
      <c r="V696" s="812"/>
      <c r="W696" s="812"/>
      <c r="X696" s="812"/>
      <c r="Y696" s="812"/>
    </row>
    <row r="697" spans="1:25" ht="15.75" x14ac:dyDescent="0.25">
      <c r="A697" s="811" t="str">
        <f>IF('Data Validation'!BU688="", "", 'Data Validation'!BU688)</f>
        <v/>
      </c>
      <c r="B697" s="812"/>
      <c r="C697" s="812"/>
      <c r="D697" s="812"/>
      <c r="E697" s="816"/>
      <c r="F697" s="814"/>
      <c r="G697" s="812"/>
      <c r="H697" s="812"/>
      <c r="I697" s="812"/>
      <c r="J697" s="812"/>
      <c r="K697" s="814"/>
      <c r="L697" s="812"/>
      <c r="M697" s="812"/>
      <c r="N697" s="812"/>
      <c r="O697" s="812"/>
      <c r="P697" s="814"/>
      <c r="Q697" s="812"/>
      <c r="R697" s="812"/>
      <c r="S697" s="812"/>
      <c r="T697" s="812"/>
      <c r="U697" s="814"/>
      <c r="V697" s="812"/>
      <c r="W697" s="812"/>
      <c r="X697" s="812"/>
      <c r="Y697" s="812"/>
    </row>
    <row r="698" spans="1:25" ht="15.75" x14ac:dyDescent="0.25">
      <c r="A698" s="811" t="str">
        <f>IF('Data Validation'!BU689="", "", 'Data Validation'!BU689)</f>
        <v/>
      </c>
      <c r="B698" s="812"/>
      <c r="C698" s="812"/>
      <c r="D698" s="812"/>
      <c r="E698" s="816"/>
      <c r="F698" s="814"/>
      <c r="G698" s="812"/>
      <c r="H698" s="812"/>
      <c r="I698" s="812"/>
      <c r="J698" s="812"/>
      <c r="K698" s="814"/>
      <c r="L698" s="812"/>
      <c r="M698" s="812"/>
      <c r="N698" s="812"/>
      <c r="O698" s="812"/>
      <c r="P698" s="814"/>
      <c r="Q698" s="812"/>
      <c r="R698" s="812"/>
      <c r="S698" s="812"/>
      <c r="T698" s="812"/>
      <c r="U698" s="814"/>
      <c r="V698" s="812"/>
      <c r="W698" s="812"/>
      <c r="X698" s="812"/>
      <c r="Y698" s="812"/>
    </row>
    <row r="699" spans="1:25" ht="15.75" x14ac:dyDescent="0.25">
      <c r="A699" s="811" t="str">
        <f>IF('Data Validation'!BU690="", "", 'Data Validation'!BU690)</f>
        <v/>
      </c>
      <c r="B699" s="812"/>
      <c r="C699" s="812"/>
      <c r="D699" s="812"/>
      <c r="E699" s="816"/>
      <c r="F699" s="814"/>
      <c r="G699" s="812"/>
      <c r="H699" s="812"/>
      <c r="I699" s="812"/>
      <c r="J699" s="812"/>
      <c r="K699" s="814"/>
      <c r="L699" s="812"/>
      <c r="M699" s="812"/>
      <c r="N699" s="812"/>
      <c r="O699" s="812"/>
      <c r="P699" s="814"/>
      <c r="Q699" s="812"/>
      <c r="R699" s="812"/>
      <c r="S699" s="812"/>
      <c r="T699" s="812"/>
      <c r="U699" s="814"/>
      <c r="V699" s="812"/>
      <c r="W699" s="812"/>
      <c r="X699" s="812"/>
      <c r="Y699" s="812"/>
    </row>
    <row r="700" spans="1:25" ht="15.75" x14ac:dyDescent="0.25">
      <c r="A700" s="811" t="str">
        <f>IF('Data Validation'!BU691="", "", 'Data Validation'!BU691)</f>
        <v/>
      </c>
      <c r="B700" s="817"/>
      <c r="C700" s="817"/>
      <c r="D700" s="817"/>
      <c r="E700" s="818"/>
      <c r="F700" s="819"/>
      <c r="G700" s="817"/>
      <c r="H700" s="817"/>
      <c r="I700" s="817"/>
      <c r="J700" s="817"/>
      <c r="K700" s="819"/>
      <c r="L700" s="817"/>
      <c r="M700" s="817"/>
      <c r="N700" s="817"/>
      <c r="O700" s="817"/>
      <c r="P700" s="819"/>
      <c r="Q700" s="817"/>
      <c r="R700" s="817"/>
      <c r="S700" s="817"/>
      <c r="T700" s="817"/>
      <c r="U700" s="819"/>
      <c r="V700" s="817"/>
      <c r="W700" s="817"/>
      <c r="X700" s="817"/>
      <c r="Y700" s="817"/>
    </row>
  </sheetData>
  <sheetProtection sheet="1" formatCells="0" formatColumns="0" formatRows="0" sort="0" autoFilter="0"/>
  <mergeCells count="7">
    <mergeCell ref="A7:B7"/>
    <mergeCell ref="A1:G1"/>
    <mergeCell ref="A2:G2"/>
    <mergeCell ref="A3:G3"/>
    <mergeCell ref="A4:G4"/>
    <mergeCell ref="A5:G5"/>
    <mergeCell ref="A6:G6"/>
  </mergeCells>
  <dataValidations count="2">
    <dataValidation allowBlank="1" showInputMessage="1" showErrorMessage="1" sqref="D12:E50" xr:uid="{A514D4D2-B7FF-45C0-BF57-A34A5FBF3437}"/>
    <dataValidation type="decimal" errorStyle="warning" allowBlank="1" showInputMessage="1" showErrorMessage="1" error="Please enter a valid dollar amount only." sqref="E51:E80 F12:F50" xr:uid="{0FB01533-DC32-4E1F-A7DD-89F22039C290}">
      <formula1>0</formula1>
      <formula2>3000000000</formula2>
    </dataValidation>
  </dataValidations>
  <printOptions horizontalCentered="1"/>
  <pageMargins left="0.85" right="0.85" top="1.35" bottom="0.5" header="0.3" footer="0.3"/>
  <pageSetup scale="10" orientation="landscape" r:id="rId1"/>
  <headerFooter>
    <oddHeader>&amp;L&amp;G&amp;ROMB Control Number: 2060-0754
Expiration Date: 9/30/2028</oddHeader>
    <oddFooter>&amp;LEPA Form Number: 5900-721</oddFooter>
    <firstHeader xml:space="preserve">&amp;LOMB Control Number: 2060-NEW
Expiration Date: MM/DD/YYYY&amp;RU.S. EPA Office of Transportation and Air Quality 
Transportation and Climate Division
</firstHeader>
  </headerFooter>
  <legacyDrawingHF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588FEF36-7AAD-4AF1-A3A7-142A3460EE0E}">
          <x14:formula1>
            <xm:f>'Data Validation'!$I$3:$I$6</xm:f>
          </x14:formula1>
          <xm:sqref>D51:D80 C13:C80</xm:sqref>
        </x14:dataValidation>
        <x14:dataValidation type="list" allowBlank="1" showInputMessage="1" showErrorMessage="1" xr:uid="{ABC778B1-DF07-4A43-899E-A6C85B44ADDE}">
          <x14:formula1>
            <xm:f>'Data Validation'!$I$3:$I$7</xm:f>
          </x14:formula1>
          <xm:sqref>C12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CEE70-D96D-4F70-B988-31437EBD6CEB}">
  <dimension ref="A1:O30"/>
  <sheetViews>
    <sheetView zoomScaleNormal="100" workbookViewId="0">
      <selection activeCell="A11" sqref="A11"/>
    </sheetView>
  </sheetViews>
  <sheetFormatPr defaultRowHeight="15" customHeight="1" x14ac:dyDescent="0.25"/>
  <cols>
    <col min="1" max="6" width="36.7109375" customWidth="1"/>
    <col min="7" max="7" width="39" customWidth="1"/>
    <col min="8" max="8" width="36.7109375" customWidth="1"/>
    <col min="9" max="9" width="21.28515625" customWidth="1"/>
    <col min="10" max="10" width="16.85546875" customWidth="1"/>
    <col min="11" max="14" width="23.140625" customWidth="1"/>
  </cols>
  <sheetData>
    <row r="1" spans="1:15" s="25" customFormat="1" ht="15.75" x14ac:dyDescent="0.25">
      <c r="A1" s="1319" t="s">
        <v>0</v>
      </c>
      <c r="B1" s="1319"/>
      <c r="C1" s="1319"/>
      <c r="D1" s="1319"/>
      <c r="E1" s="1319"/>
      <c r="F1" s="1319"/>
      <c r="G1" s="1319"/>
      <c r="H1" s="213"/>
      <c r="I1" s="213"/>
      <c r="J1" s="213"/>
      <c r="K1" s="213"/>
      <c r="L1" s="213"/>
      <c r="M1" s="213"/>
      <c r="N1" s="213"/>
    </row>
    <row r="2" spans="1:15" s="25" customFormat="1" ht="15.75" x14ac:dyDescent="0.25">
      <c r="A2" s="1320" t="s">
        <v>146</v>
      </c>
      <c r="B2" s="1320"/>
      <c r="C2" s="1320"/>
      <c r="D2" s="1320"/>
      <c r="E2" s="1320"/>
      <c r="F2" s="1320"/>
      <c r="G2" s="1320"/>
      <c r="H2" s="214"/>
      <c r="I2" s="214"/>
      <c r="J2" s="214"/>
      <c r="K2" s="214"/>
      <c r="L2" s="214"/>
      <c r="M2" s="214"/>
      <c r="N2" s="214"/>
    </row>
    <row r="3" spans="1:15" s="25" customFormat="1" ht="15.75" x14ac:dyDescent="0.25">
      <c r="A3" s="1321" t="s">
        <v>186</v>
      </c>
      <c r="B3" s="1321"/>
      <c r="C3" s="1321"/>
      <c r="D3" s="1321"/>
      <c r="E3" s="1321"/>
      <c r="F3" s="1321"/>
      <c r="G3" s="1321"/>
      <c r="H3" s="215"/>
      <c r="I3" s="215"/>
      <c r="J3" s="215"/>
      <c r="K3" s="215"/>
      <c r="L3" s="215"/>
      <c r="M3" s="215"/>
      <c r="N3" s="215"/>
    </row>
    <row r="4" spans="1:15" s="276" customFormat="1" ht="15.75" x14ac:dyDescent="0.25">
      <c r="A4" s="1265"/>
      <c r="B4" s="1265"/>
      <c r="C4" s="1265"/>
      <c r="D4" s="1265"/>
      <c r="E4" s="1265"/>
      <c r="F4" s="1265"/>
      <c r="G4" s="1265"/>
      <c r="H4" s="279"/>
      <c r="I4" s="279"/>
      <c r="J4" s="279"/>
      <c r="K4" s="279"/>
      <c r="L4" s="279"/>
      <c r="M4" s="279"/>
      <c r="N4" s="279"/>
    </row>
    <row r="5" spans="1:15" s="25" customFormat="1" ht="15" customHeight="1" x14ac:dyDescent="0.25">
      <c r="A5" s="1325" t="s">
        <v>5</v>
      </c>
      <c r="B5" s="1325"/>
      <c r="C5" s="1325"/>
      <c r="D5" s="1325"/>
      <c r="E5" s="1325"/>
      <c r="F5" s="1325"/>
      <c r="G5" s="1325"/>
      <c r="H5" s="216"/>
      <c r="I5" s="216"/>
      <c r="J5" s="216"/>
      <c r="K5" s="216"/>
      <c r="L5" s="216"/>
      <c r="M5" s="216"/>
    </row>
    <row r="6" spans="1:15" s="25" customFormat="1" ht="133.5" customHeight="1" x14ac:dyDescent="0.25">
      <c r="A6" s="1322" t="s">
        <v>187</v>
      </c>
      <c r="B6" s="1322"/>
      <c r="C6" s="1322"/>
      <c r="D6" s="1322"/>
      <c r="E6" s="1322"/>
      <c r="F6" s="1322"/>
      <c r="G6" s="1322"/>
      <c r="H6" s="217"/>
      <c r="I6" s="217"/>
      <c r="J6" s="217"/>
      <c r="K6" s="217"/>
      <c r="L6" s="217"/>
      <c r="M6" s="217"/>
    </row>
    <row r="7" spans="1:15" s="25" customFormat="1" ht="15.75" x14ac:dyDescent="0.25">
      <c r="A7" s="218" t="s">
        <v>188</v>
      </c>
      <c r="B7" s="219"/>
      <c r="C7" s="219"/>
      <c r="D7" s="219"/>
      <c r="E7" s="219"/>
      <c r="F7" s="219"/>
      <c r="G7" s="219"/>
      <c r="H7" s="219"/>
      <c r="I7" s="219"/>
      <c r="J7" s="219"/>
      <c r="K7" s="219"/>
      <c r="L7" s="219"/>
      <c r="M7" s="219"/>
      <c r="N7" s="219"/>
      <c r="O7" s="216"/>
    </row>
    <row r="8" spans="1:15" s="25" customFormat="1" ht="75" customHeight="1" x14ac:dyDescent="0.25">
      <c r="A8" s="658" t="s">
        <v>189</v>
      </c>
      <c r="B8" s="209"/>
      <c r="C8" s="209"/>
      <c r="D8" s="209"/>
      <c r="E8" s="209"/>
      <c r="F8" s="209"/>
      <c r="G8" s="209"/>
      <c r="H8" s="659" t="s">
        <v>190</v>
      </c>
      <c r="I8" s="209"/>
      <c r="J8" s="209"/>
      <c r="K8" s="209"/>
      <c r="L8" s="209"/>
      <c r="M8" s="209"/>
      <c r="N8" s="209"/>
      <c r="O8" s="216"/>
    </row>
    <row r="9" spans="1:15" s="224" customFormat="1" ht="110.25" x14ac:dyDescent="0.25">
      <c r="A9" s="269" t="s">
        <v>191</v>
      </c>
      <c r="B9" s="269" t="s">
        <v>192</v>
      </c>
      <c r="C9" s="290" t="s">
        <v>193</v>
      </c>
      <c r="D9" s="269" t="s">
        <v>194</v>
      </c>
      <c r="E9" s="269" t="s">
        <v>195</v>
      </c>
      <c r="F9" s="269" t="s">
        <v>67</v>
      </c>
      <c r="G9" s="290" t="s">
        <v>196</v>
      </c>
      <c r="H9" s="290" t="s">
        <v>197</v>
      </c>
      <c r="I9" s="290" t="s">
        <v>198</v>
      </c>
      <c r="J9" s="290" t="s">
        <v>199</v>
      </c>
      <c r="K9" s="269" t="s">
        <v>200</v>
      </c>
      <c r="L9" s="269" t="s">
        <v>201</v>
      </c>
      <c r="M9" s="269" t="s">
        <v>202</v>
      </c>
      <c r="N9" s="269" t="s">
        <v>203</v>
      </c>
    </row>
    <row r="10" spans="1:15" s="224" customFormat="1" ht="47.25" x14ac:dyDescent="0.25">
      <c r="A10" s="229" t="s">
        <v>204</v>
      </c>
      <c r="B10" s="229" t="s">
        <v>205</v>
      </c>
      <c r="C10" s="229" t="s">
        <v>112</v>
      </c>
      <c r="D10" s="211" t="s">
        <v>105</v>
      </c>
      <c r="E10" s="211" t="s">
        <v>206</v>
      </c>
      <c r="F10" s="229" t="s">
        <v>104</v>
      </c>
      <c r="G10" s="229" t="s">
        <v>207</v>
      </c>
      <c r="H10" s="361" t="s">
        <v>208</v>
      </c>
      <c r="I10" s="362" t="s">
        <v>209</v>
      </c>
      <c r="J10" s="229" t="s">
        <v>210</v>
      </c>
      <c r="K10" s="229" t="s">
        <v>122</v>
      </c>
      <c r="L10" s="229" t="s">
        <v>122</v>
      </c>
      <c r="M10" s="229" t="s">
        <v>122</v>
      </c>
      <c r="N10" s="229" t="s">
        <v>123</v>
      </c>
    </row>
    <row r="11" spans="1:15" s="25" customFormat="1" ht="15.75" x14ac:dyDescent="0.25">
      <c r="A11" s="961"/>
      <c r="B11" s="230" t="s">
        <v>211</v>
      </c>
      <c r="C11" s="985"/>
      <c r="D11" s="978"/>
      <c r="E11" s="986" t="s">
        <v>212</v>
      </c>
      <c r="F11" s="961"/>
      <c r="G11" s="961"/>
      <c r="H11" s="987"/>
      <c r="I11" s="241" t="str">
        <f>IF(D11="", "",
   IF(E11= "please provide state first", "please select county",
    _xlfn.XLOOKUP(_xlfn.TEXTJOIN(", ", TRUE, E11,D11), 'FIPS Lookup'!$D$3:$D$3245, 'FIPS Lookup'!$A$3:$A$3245, "not found", 0,1)))</f>
        <v/>
      </c>
      <c r="J11" s="243" t="str" cm="1">
        <f t="array" ref="J11">IF($I11="", "",
    IF(E11= "please provide state first", "",
   IF($I11="not found", "",
_xlfn.XLOOKUP(TEXT($I11, "General"),  TEXT(FIPSLookupTable[County FIPS], "General"), FIPSLookupTable[EPA Region], "No", 0, 1))))</f>
        <v/>
      </c>
      <c r="K11" s="243" t="str" cm="1">
        <f t="array" ref="K11">IF($I11="", "",
    IF(E11= "please provide state first", "",
   IF($I11="not found", "",
 IF(_xlfn.XLOOKUP(TEXT($I11, "General"),  TEXT('DAC County Feature Lookup'!$A$2:$A$465, "General"),  'DAC County Feature Lookup'!$P$2:$P$465, "No", 0, 1)= 0, "No",
_xlfn.XLOOKUP(TEXT($I11, "General"),  TEXT('DAC County Feature Lookup'!$A$2:$A$465, "General"),  'DAC County Feature Lookup'!$P$2:$P$465, "No", 0, 1)))))</f>
        <v/>
      </c>
      <c r="L11" s="243" t="str" cm="1">
        <f t="array" ref="L11">IF($I11="", "",
   IF($I11="not found", "",
    IF(E11= "please provide state first", "",
 IF(_xlfn.XLOOKUP(TEXT($I11, "General"),  TEXT('DAC County Feature Lookup'!$A$2:$A$465, "General"),  'DAC County Feature Lookup'!$Q$2:$Q$465, "No", 0, 1)= 0, "No",
_xlfn.XLOOKUP(TEXT($I11, "General"),  TEXT('DAC County Feature Lookup'!$A$2:$A$465, "General"),  'DAC County Feature Lookup'!$Q$2:$Q$465, "No", 0, 1)))))</f>
        <v/>
      </c>
      <c r="M11" s="243" t="str" cm="1">
        <f t="array" ref="M11">IF($I11="", "",
   IF($I11="not found", "",
    IF(E11= "please provide state first", "",
 IF(_xlfn.XLOOKUP(TEXT($I11, "General"),  TEXT('DAC County Feature Lookup'!$A$2:$A$465, "General"),  'DAC County Feature Lookup'!$R$2:$R$465, "No", 0, 1)= 0, "No",
_xlfn.XLOOKUP(TEXT($I11, "General"),  TEXT('DAC County Feature Lookup'!$A$2:$A$465, "General"),  'DAC County Feature Lookup'!$R$2:$R$465, "No", 0, 1)))))</f>
        <v/>
      </c>
      <c r="N11" s="243" t="str" cm="1">
        <f t="array" ref="N11">IF($I11="", "",
   IF($I11="not found", "",
    IF(E11= "please provide state first", "",
 IF(_xlfn.XLOOKUP(TEXT($I11, "General"),  TEXT('DAC County Feature Lookup'!$A$2:$A$465, "General"),  'DAC County Feature Lookup'!$M$2:$M$465, "No", 0, 1)= 0, "No",
_xlfn.XLOOKUP(TEXT($I11, "General"),  TEXT('DAC County Feature Lookup'!$A$2:$A$465, "General"),  'DAC County Feature Lookup'!$M$2:$M$465, "No", 0, 1)))))</f>
        <v/>
      </c>
    </row>
    <row r="12" spans="1:15" s="25" customFormat="1" ht="15.75" x14ac:dyDescent="0.25">
      <c r="A12" s="970"/>
      <c r="B12" s="231">
        <v>2</v>
      </c>
      <c r="C12" s="988"/>
      <c r="D12" s="979"/>
      <c r="E12" s="986" t="s">
        <v>212</v>
      </c>
      <c r="F12" s="970"/>
      <c r="G12" s="970"/>
      <c r="H12" s="989"/>
      <c r="I12" s="241" t="str">
        <f>IF(D12="", "",
   IF(E12= "please provide state first", "please select county",
    _xlfn.XLOOKUP(_xlfn.TEXTJOIN(", ", TRUE, E12,D12), 'FIPS Lookup'!$D$3:$D$3245, 'FIPS Lookup'!$A$3:$A$3245, "not found", 0,1)))</f>
        <v/>
      </c>
      <c r="J12" s="243" t="str" cm="1">
        <f t="array" ref="J12">IF($I12="", "",
    IF(E12= "please provide state first", "",
   IF($I12="not found", "",
_xlfn.XLOOKUP(TEXT($I12, "General"),  TEXT(FIPSLookupTable[County FIPS], "General"), FIPSLookupTable[EPA Region], "No", 0, 1))))</f>
        <v/>
      </c>
      <c r="K12" s="243" t="str" cm="1">
        <f t="array" ref="K12">IF($I12="", "",
    IF(E12= "please provide state first", "",
   IF($I12="not found", "",
 IF(_xlfn.XLOOKUP(TEXT($I12, "General"),  TEXT('DAC County Feature Lookup'!$A$2:$A$465, "General"),  'DAC County Feature Lookup'!$P$2:$P$465, "No", 0, 1)= 0, "No",
_xlfn.XLOOKUP(TEXT($I12, "General"),  TEXT('DAC County Feature Lookup'!$A$2:$A$465, "General"),  'DAC County Feature Lookup'!$P$2:$P$465, "No", 0, 1)))))</f>
        <v/>
      </c>
      <c r="L12" s="243" t="str" cm="1">
        <f t="array" ref="L12">IF($I12="", "",
   IF($I12="not found", "",
    IF(E12= "please provide state first", "",
 IF(_xlfn.XLOOKUP(TEXT($I12, "General"),  TEXT('DAC County Feature Lookup'!$A$2:$A$465, "General"),  'DAC County Feature Lookup'!$Q$2:$Q$465, "No", 0, 1)= 0, "No",
_xlfn.XLOOKUP(TEXT($I12, "General"),  TEXT('DAC County Feature Lookup'!$A$2:$A$465, "General"),  'DAC County Feature Lookup'!$Q$2:$Q$465, "No", 0, 1)))))</f>
        <v/>
      </c>
      <c r="M12" s="243" t="str" cm="1">
        <f t="array" ref="M12">IF($I12="", "",
   IF($I12="not found", "",
    IF(E12= "please provide state first", "",
 IF(_xlfn.XLOOKUP(TEXT($I12, "General"),  TEXT('DAC County Feature Lookup'!$A$2:$A$465, "General"),  'DAC County Feature Lookup'!$R$2:$R$465, "No", 0, 1)= 0, "No",
_xlfn.XLOOKUP(TEXT($I12, "General"),  TEXT('DAC County Feature Lookup'!$A$2:$A$465, "General"),  'DAC County Feature Lookup'!$R$2:$R$465, "No", 0, 1)))))</f>
        <v/>
      </c>
      <c r="N12" s="243" t="str" cm="1">
        <f t="array" ref="N12">IF($I12="", "",
   IF($I12="not found", "",
    IF(E12= "please provide state first", "",
 IF(_xlfn.XLOOKUP(TEXT($I12, "General"),  TEXT('DAC County Feature Lookup'!$A$2:$A$465, "General"),  'DAC County Feature Lookup'!$M$2:$M$465, "No", 0, 1)= 0, "No",
_xlfn.XLOOKUP(TEXT($I12, "General"),  TEXT('DAC County Feature Lookup'!$A$2:$A$465, "General"),  'DAC County Feature Lookup'!$M$2:$M$465, "No", 0, 1)))))</f>
        <v/>
      </c>
    </row>
    <row r="13" spans="1:15" s="25" customFormat="1" ht="15.75" x14ac:dyDescent="0.25">
      <c r="A13" s="970"/>
      <c r="B13" s="231">
        <v>3</v>
      </c>
      <c r="C13" s="988"/>
      <c r="D13" s="979"/>
      <c r="E13" s="986" t="s">
        <v>212</v>
      </c>
      <c r="F13" s="970"/>
      <c r="G13" s="970"/>
      <c r="H13" s="989"/>
      <c r="I13" s="241" t="str">
        <f>IF(D13="", "",
   IF(E13= "please provide state first", "please select county",
    _xlfn.XLOOKUP(_xlfn.TEXTJOIN(", ", TRUE, E13,D13), 'FIPS Lookup'!$D$3:$D$3245, 'FIPS Lookup'!$A$3:$A$3245, "not found", 0,1)))</f>
        <v/>
      </c>
      <c r="J13" s="243" t="str" cm="1">
        <f t="array" ref="J13">IF($I13="", "",
    IF(E13= "please provide state first", "",
   IF($I13="not found", "",
_xlfn.XLOOKUP(TEXT($I13, "General"),  TEXT(FIPSLookupTable[County FIPS], "General"), FIPSLookupTable[EPA Region], "No", 0, 1))))</f>
        <v/>
      </c>
      <c r="K13" s="243" t="str" cm="1">
        <f t="array" ref="K13">IF($I13="", "",
    IF(E13= "please provide state first", "",
   IF($I13="not found", "",
 IF(_xlfn.XLOOKUP(TEXT($I13, "General"),  TEXT('DAC County Feature Lookup'!$A$2:$A$465, "General"),  'DAC County Feature Lookup'!$P$2:$P$465, "No", 0, 1)= 0, "No",
_xlfn.XLOOKUP(TEXT($I13, "General"),  TEXT('DAC County Feature Lookup'!$A$2:$A$465, "General"),  'DAC County Feature Lookup'!$P$2:$P$465, "No", 0, 1)))))</f>
        <v/>
      </c>
      <c r="L13" s="243" t="str" cm="1">
        <f t="array" ref="L13">IF($I13="", "",
   IF($I13="not found", "",
    IF(E13= "please provide state first", "",
 IF(_xlfn.XLOOKUP(TEXT($I13, "General"),  TEXT('DAC County Feature Lookup'!$A$2:$A$465, "General"),  'DAC County Feature Lookup'!$Q$2:$Q$465, "No", 0, 1)= 0, "No",
_xlfn.XLOOKUP(TEXT($I13, "General"),  TEXT('DAC County Feature Lookup'!$A$2:$A$465, "General"),  'DAC County Feature Lookup'!$Q$2:$Q$465, "No", 0, 1)))))</f>
        <v/>
      </c>
      <c r="M13" s="243" t="str" cm="1">
        <f t="array" ref="M13">IF($I13="", "",
   IF($I13="not found", "",
    IF(E13= "please provide state first", "",
 IF(_xlfn.XLOOKUP(TEXT($I13, "General"),  TEXT('DAC County Feature Lookup'!$A$2:$A$465, "General"),  'DAC County Feature Lookup'!$R$2:$R$465, "No", 0, 1)= 0, "No",
_xlfn.XLOOKUP(TEXT($I13, "General"),  TEXT('DAC County Feature Lookup'!$A$2:$A$465, "General"),  'DAC County Feature Lookup'!$R$2:$R$465, "No", 0, 1)))))</f>
        <v/>
      </c>
      <c r="N13" s="243" t="str" cm="1">
        <f t="array" ref="N13">IF($I13="", "",
   IF($I13="not found", "",
    IF(E13= "please provide state first", "",
 IF(_xlfn.XLOOKUP(TEXT($I13, "General"),  TEXT('DAC County Feature Lookup'!$A$2:$A$465, "General"),  'DAC County Feature Lookup'!$M$2:$M$465, "No", 0, 1)= 0, "No",
_xlfn.XLOOKUP(TEXT($I13, "General"),  TEXT('DAC County Feature Lookup'!$A$2:$A$465, "General"),  'DAC County Feature Lookup'!$M$2:$M$465, "No", 0, 1)))))</f>
        <v/>
      </c>
    </row>
    <row r="14" spans="1:15" s="25" customFormat="1" ht="15.75" x14ac:dyDescent="0.25">
      <c r="A14" s="970"/>
      <c r="B14" s="231">
        <v>4</v>
      </c>
      <c r="C14" s="988"/>
      <c r="D14" s="979"/>
      <c r="E14" s="986" t="s">
        <v>212</v>
      </c>
      <c r="F14" s="970"/>
      <c r="G14" s="970"/>
      <c r="H14" s="989"/>
      <c r="I14" s="241" t="str">
        <f>IF(D14="", "",
   IF(E14= "please provide state first", "please select county",
    _xlfn.XLOOKUP(_xlfn.TEXTJOIN(", ", TRUE, E14,D14), 'FIPS Lookup'!$D$3:$D$3245, 'FIPS Lookup'!$A$3:$A$3245, "not found", 0,1)))</f>
        <v/>
      </c>
      <c r="J14" s="243" t="str" cm="1">
        <f t="array" ref="J14">IF($I14="", "",
    IF(E14= "please provide state first", "",
   IF($I14="not found", "",
_xlfn.XLOOKUP(TEXT($I14, "General"),  TEXT(FIPSLookupTable[County FIPS], "General"), FIPSLookupTable[EPA Region], "No", 0, 1))))</f>
        <v/>
      </c>
      <c r="K14" s="243" t="str" cm="1">
        <f t="array" ref="K14">IF($I14="", "",
    IF(E14= "please provide state first", "",
   IF($I14="not found", "",
 IF(_xlfn.XLOOKUP(TEXT($I14, "General"),  TEXT('DAC County Feature Lookup'!$A$2:$A$465, "General"),  'DAC County Feature Lookup'!$P$2:$P$465, "No", 0, 1)= 0, "No",
_xlfn.XLOOKUP(TEXT($I14, "General"),  TEXT('DAC County Feature Lookup'!$A$2:$A$465, "General"),  'DAC County Feature Lookup'!$P$2:$P$465, "No", 0, 1)))))</f>
        <v/>
      </c>
      <c r="L14" s="243" t="str" cm="1">
        <f t="array" ref="L14">IF($I14="", "",
   IF($I14="not found", "",
    IF(E14= "please provide state first", "",
 IF(_xlfn.XLOOKUP(TEXT($I14, "General"),  TEXT('DAC County Feature Lookup'!$A$2:$A$465, "General"),  'DAC County Feature Lookup'!$Q$2:$Q$465, "No", 0, 1)= 0, "No",
_xlfn.XLOOKUP(TEXT($I14, "General"),  TEXT('DAC County Feature Lookup'!$A$2:$A$465, "General"),  'DAC County Feature Lookup'!$Q$2:$Q$465, "No", 0, 1)))))</f>
        <v/>
      </c>
      <c r="M14" s="243" t="str" cm="1">
        <f t="array" ref="M14">IF($I14="", "",
   IF($I14="not found", "",
    IF(E14= "please provide state first", "",
 IF(_xlfn.XLOOKUP(TEXT($I14, "General"),  TEXT('DAC County Feature Lookup'!$A$2:$A$465, "General"),  'DAC County Feature Lookup'!$R$2:$R$465, "No", 0, 1)= 0, "No",
_xlfn.XLOOKUP(TEXT($I14, "General"),  TEXT('DAC County Feature Lookup'!$A$2:$A$465, "General"),  'DAC County Feature Lookup'!$R$2:$R$465, "No", 0, 1)))))</f>
        <v/>
      </c>
      <c r="N14" s="243" t="str" cm="1">
        <f t="array" ref="N14">IF($I14="", "",
   IF($I14="not found", "",
    IF(E14= "please provide state first", "",
 IF(_xlfn.XLOOKUP(TEXT($I14, "General"),  TEXT('DAC County Feature Lookup'!$A$2:$A$465, "General"),  'DAC County Feature Lookup'!$M$2:$M$465, "No", 0, 1)= 0, "No",
_xlfn.XLOOKUP(TEXT($I14, "General"),  TEXT('DAC County Feature Lookup'!$A$2:$A$465, "General"),  'DAC County Feature Lookup'!$M$2:$M$465, "No", 0, 1)))))</f>
        <v/>
      </c>
    </row>
    <row r="15" spans="1:15" s="25" customFormat="1" ht="15.75" x14ac:dyDescent="0.25">
      <c r="A15" s="970"/>
      <c r="B15" s="231">
        <v>5</v>
      </c>
      <c r="C15" s="988"/>
      <c r="D15" s="979"/>
      <c r="E15" s="986" t="s">
        <v>212</v>
      </c>
      <c r="F15" s="970"/>
      <c r="G15" s="970"/>
      <c r="H15" s="989"/>
      <c r="I15" s="241" t="str">
        <f>IF(D15="", "",
   IF(E15= "please provide state first", "please select county",
    _xlfn.XLOOKUP(_xlfn.TEXTJOIN(", ", TRUE, E15,D15), 'FIPS Lookup'!$D$3:$D$3245, 'FIPS Lookup'!$A$3:$A$3245, "not found", 0,1)))</f>
        <v/>
      </c>
      <c r="J15" s="243" t="str" cm="1">
        <f t="array" ref="J15">IF($I15="", "",
    IF(E15= "please provide state first", "",
   IF($I15="not found", "",
_xlfn.XLOOKUP(TEXT($I15, "General"),  TEXT(FIPSLookupTable[County FIPS], "General"), FIPSLookupTable[EPA Region], "No", 0, 1))))</f>
        <v/>
      </c>
      <c r="K15" s="243" t="str" cm="1">
        <f t="array" ref="K15">IF($I15="", "",
    IF(E15= "please provide state first", "",
   IF($I15="not found", "",
 IF(_xlfn.XLOOKUP(TEXT($I15, "General"),  TEXT('DAC County Feature Lookup'!$A$2:$A$465, "General"),  'DAC County Feature Lookup'!$P$2:$P$465, "No", 0, 1)= 0, "No",
_xlfn.XLOOKUP(TEXT($I15, "General"),  TEXT('DAC County Feature Lookup'!$A$2:$A$465, "General"),  'DAC County Feature Lookup'!$P$2:$P$465, "No", 0, 1)))))</f>
        <v/>
      </c>
      <c r="L15" s="243" t="str" cm="1">
        <f t="array" ref="L15">IF($I15="", "",
   IF($I15="not found", "",
    IF(E15= "please provide state first", "",
 IF(_xlfn.XLOOKUP(TEXT($I15, "General"),  TEXT('DAC County Feature Lookup'!$A$2:$A$465, "General"),  'DAC County Feature Lookup'!$Q$2:$Q$465, "No", 0, 1)= 0, "No",
_xlfn.XLOOKUP(TEXT($I15, "General"),  TEXT('DAC County Feature Lookup'!$A$2:$A$465, "General"),  'DAC County Feature Lookup'!$Q$2:$Q$465, "No", 0, 1)))))</f>
        <v/>
      </c>
      <c r="M15" s="243" t="str" cm="1">
        <f t="array" ref="M15">IF($I15="", "",
   IF($I15="not found", "",
    IF(E15= "please provide state first", "",
 IF(_xlfn.XLOOKUP(TEXT($I15, "General"),  TEXT('DAC County Feature Lookup'!$A$2:$A$465, "General"),  'DAC County Feature Lookup'!$R$2:$R$465, "No", 0, 1)= 0, "No",
_xlfn.XLOOKUP(TEXT($I15, "General"),  TEXT('DAC County Feature Lookup'!$A$2:$A$465, "General"),  'DAC County Feature Lookup'!$R$2:$R$465, "No", 0, 1)))))</f>
        <v/>
      </c>
      <c r="N15" s="243" t="str" cm="1">
        <f t="array" ref="N15">IF($I15="", "",
   IF($I15="not found", "",
    IF(E15= "please provide state first", "",
 IF(_xlfn.XLOOKUP(TEXT($I15, "General"),  TEXT('DAC County Feature Lookup'!$A$2:$A$465, "General"),  'DAC County Feature Lookup'!$M$2:$M$465, "No", 0, 1)= 0, "No",
_xlfn.XLOOKUP(TEXT($I15, "General"),  TEXT('DAC County Feature Lookup'!$A$2:$A$465, "General"),  'DAC County Feature Lookup'!$M$2:$M$465, "No", 0, 1)))))</f>
        <v/>
      </c>
    </row>
    <row r="16" spans="1:15" s="25" customFormat="1" ht="15.75" x14ac:dyDescent="0.25">
      <c r="A16" s="970"/>
      <c r="B16" s="231">
        <v>6</v>
      </c>
      <c r="C16" s="988"/>
      <c r="D16" s="979"/>
      <c r="E16" s="986" t="s">
        <v>212</v>
      </c>
      <c r="F16" s="970"/>
      <c r="G16" s="970"/>
      <c r="H16" s="989"/>
      <c r="I16" s="241" t="str">
        <f>IF(D16="", "",
   IF(E16= "please provide state first", "please select county",
    _xlfn.XLOOKUP(_xlfn.TEXTJOIN(", ", TRUE, E16,D16), 'FIPS Lookup'!$D$3:$D$3245, 'FIPS Lookup'!$A$3:$A$3245, "not found", 0,1)))</f>
        <v/>
      </c>
      <c r="J16" s="243" t="str" cm="1">
        <f t="array" ref="J16">IF($I16="", "",
    IF(E16= "please provide state first", "",
   IF($I16="not found", "",
_xlfn.XLOOKUP(TEXT($I16, "General"),  TEXT(FIPSLookupTable[County FIPS], "General"), FIPSLookupTable[EPA Region], "No", 0, 1))))</f>
        <v/>
      </c>
      <c r="K16" s="243" t="str" cm="1">
        <f t="array" ref="K16">IF($I16="", "",
    IF(E16= "please provide state first", "",
   IF($I16="not found", "",
 IF(_xlfn.XLOOKUP(TEXT($I16, "General"),  TEXT('DAC County Feature Lookup'!$A$2:$A$465, "General"),  'DAC County Feature Lookup'!$P$2:$P$465, "No", 0, 1)= 0, "No",
_xlfn.XLOOKUP(TEXT($I16, "General"),  TEXT('DAC County Feature Lookup'!$A$2:$A$465, "General"),  'DAC County Feature Lookup'!$P$2:$P$465, "No", 0, 1)))))</f>
        <v/>
      </c>
      <c r="L16" s="243" t="str" cm="1">
        <f t="array" ref="L16">IF($I16="", "",
   IF($I16="not found", "",
    IF(E16= "please provide state first", "",
 IF(_xlfn.XLOOKUP(TEXT($I16, "General"),  TEXT('DAC County Feature Lookup'!$A$2:$A$465, "General"),  'DAC County Feature Lookup'!$Q$2:$Q$465, "No", 0, 1)= 0, "No",
_xlfn.XLOOKUP(TEXT($I16, "General"),  TEXT('DAC County Feature Lookup'!$A$2:$A$465, "General"),  'DAC County Feature Lookup'!$Q$2:$Q$465, "No", 0, 1)))))</f>
        <v/>
      </c>
      <c r="M16" s="243" t="str" cm="1">
        <f t="array" ref="M16">IF($I16="", "",
   IF($I16="not found", "",
    IF(E16= "please provide state first", "",
 IF(_xlfn.XLOOKUP(TEXT($I16, "General"),  TEXT('DAC County Feature Lookup'!$A$2:$A$465, "General"),  'DAC County Feature Lookup'!$R$2:$R$465, "No", 0, 1)= 0, "No",
_xlfn.XLOOKUP(TEXT($I16, "General"),  TEXT('DAC County Feature Lookup'!$A$2:$A$465, "General"),  'DAC County Feature Lookup'!$R$2:$R$465, "No", 0, 1)))))</f>
        <v/>
      </c>
      <c r="N16" s="243" t="str" cm="1">
        <f t="array" ref="N16">IF($I16="", "",
   IF($I16="not found", "",
    IF(E16= "please provide state first", "",
 IF(_xlfn.XLOOKUP(TEXT($I16, "General"),  TEXT('DAC County Feature Lookup'!$A$2:$A$465, "General"),  'DAC County Feature Lookup'!$M$2:$M$465, "No", 0, 1)= 0, "No",
_xlfn.XLOOKUP(TEXT($I16, "General"),  TEXT('DAC County Feature Lookup'!$A$2:$A$465, "General"),  'DAC County Feature Lookup'!$M$2:$M$465, "No", 0, 1)))))</f>
        <v/>
      </c>
    </row>
    <row r="17" spans="1:14" s="25" customFormat="1" ht="15.75" x14ac:dyDescent="0.25">
      <c r="A17" s="970"/>
      <c r="B17" s="231">
        <v>7</v>
      </c>
      <c r="C17" s="988"/>
      <c r="D17" s="979"/>
      <c r="E17" s="986" t="s">
        <v>212</v>
      </c>
      <c r="F17" s="970"/>
      <c r="G17" s="970"/>
      <c r="H17" s="989"/>
      <c r="I17" s="241" t="str">
        <f>IF(D17="", "",
   IF(E17= "please provide state first", "please select county",
    _xlfn.XLOOKUP(_xlfn.TEXTJOIN(", ", TRUE, E17,D17), 'FIPS Lookup'!$D$3:$D$3245, 'FIPS Lookup'!$A$3:$A$3245, "not found", 0,1)))</f>
        <v/>
      </c>
      <c r="J17" s="243" t="str" cm="1">
        <f t="array" ref="J17">IF($I17="", "",
    IF(E17= "please provide state first", "",
   IF($I17="not found", "",
_xlfn.XLOOKUP(TEXT($I17, "General"),  TEXT(FIPSLookupTable[County FIPS], "General"), FIPSLookupTable[EPA Region], "No", 0, 1))))</f>
        <v/>
      </c>
      <c r="K17" s="243" t="str" cm="1">
        <f t="array" ref="K17">IF($I17="", "",
    IF(E17= "please provide state first", "",
   IF($I17="not found", "",
 IF(_xlfn.XLOOKUP(TEXT($I17, "General"),  TEXT('DAC County Feature Lookup'!$A$2:$A$465, "General"),  'DAC County Feature Lookup'!$P$2:$P$465, "No", 0, 1)= 0, "No",
_xlfn.XLOOKUP(TEXT($I17, "General"),  TEXT('DAC County Feature Lookup'!$A$2:$A$465, "General"),  'DAC County Feature Lookup'!$P$2:$P$465, "No", 0, 1)))))</f>
        <v/>
      </c>
      <c r="L17" s="243" t="str" cm="1">
        <f t="array" ref="L17">IF($I17="", "",
   IF($I17="not found", "",
    IF(E17= "please provide state first", "",
 IF(_xlfn.XLOOKUP(TEXT($I17, "General"),  TEXT('DAC County Feature Lookup'!$A$2:$A$465, "General"),  'DAC County Feature Lookup'!$Q$2:$Q$465, "No", 0, 1)= 0, "No",
_xlfn.XLOOKUP(TEXT($I17, "General"),  TEXT('DAC County Feature Lookup'!$A$2:$A$465, "General"),  'DAC County Feature Lookup'!$Q$2:$Q$465, "No", 0, 1)))))</f>
        <v/>
      </c>
      <c r="M17" s="243" t="str" cm="1">
        <f t="array" ref="M17">IF($I17="", "",
   IF($I17="not found", "",
    IF(E17= "please provide state first", "",
 IF(_xlfn.XLOOKUP(TEXT($I17, "General"),  TEXT('DAC County Feature Lookup'!$A$2:$A$465, "General"),  'DAC County Feature Lookup'!$R$2:$R$465, "No", 0, 1)= 0, "No",
_xlfn.XLOOKUP(TEXT($I17, "General"),  TEXT('DAC County Feature Lookup'!$A$2:$A$465, "General"),  'DAC County Feature Lookup'!$R$2:$R$465, "No", 0, 1)))))</f>
        <v/>
      </c>
      <c r="N17" s="243" t="str" cm="1">
        <f t="array" ref="N17">IF($I17="", "",
   IF($I17="not found", "",
    IF(E17= "please provide state first", "",
 IF(_xlfn.XLOOKUP(TEXT($I17, "General"),  TEXT('DAC County Feature Lookup'!$A$2:$A$465, "General"),  'DAC County Feature Lookup'!$M$2:$M$465, "No", 0, 1)= 0, "No",
_xlfn.XLOOKUP(TEXT($I17, "General"),  TEXT('DAC County Feature Lookup'!$A$2:$A$465, "General"),  'DAC County Feature Lookup'!$M$2:$M$465, "No", 0, 1)))))</f>
        <v/>
      </c>
    </row>
    <row r="18" spans="1:14" s="25" customFormat="1" ht="15.75" x14ac:dyDescent="0.25">
      <c r="A18" s="970"/>
      <c r="B18" s="231">
        <v>8</v>
      </c>
      <c r="C18" s="988"/>
      <c r="D18" s="979"/>
      <c r="E18" s="986" t="s">
        <v>212</v>
      </c>
      <c r="F18" s="970"/>
      <c r="G18" s="970"/>
      <c r="H18" s="989"/>
      <c r="I18" s="241" t="str">
        <f>IF(D18="", "",
   IF(E18= "please provide state first", "please select county",
    _xlfn.XLOOKUP(_xlfn.TEXTJOIN(", ", TRUE, E18,D18), 'FIPS Lookup'!$D$3:$D$3245, 'FIPS Lookup'!$A$3:$A$3245, "not found", 0,1)))</f>
        <v/>
      </c>
      <c r="J18" s="243" t="str" cm="1">
        <f t="array" ref="J18">IF($I18="", "",
    IF(E18= "please provide state first", "",
   IF($I18="not found", "",
_xlfn.XLOOKUP(TEXT($I18, "General"),  TEXT(FIPSLookupTable[County FIPS], "General"), FIPSLookupTable[EPA Region], "No", 0, 1))))</f>
        <v/>
      </c>
      <c r="K18" s="243" t="str" cm="1">
        <f t="array" ref="K18">IF($I18="", "",
    IF(E18= "please provide state first", "",
   IF($I18="not found", "",
 IF(_xlfn.XLOOKUP(TEXT($I18, "General"),  TEXT('DAC County Feature Lookup'!$A$2:$A$465, "General"),  'DAC County Feature Lookup'!$P$2:$P$465, "No", 0, 1)= 0, "No",
_xlfn.XLOOKUP(TEXT($I18, "General"),  TEXT('DAC County Feature Lookup'!$A$2:$A$465, "General"),  'DAC County Feature Lookup'!$P$2:$P$465, "No", 0, 1)))))</f>
        <v/>
      </c>
      <c r="L18" s="243" t="str" cm="1">
        <f t="array" ref="L18">IF($I18="", "",
   IF($I18="not found", "",
    IF(E18= "please provide state first", "",
 IF(_xlfn.XLOOKUP(TEXT($I18, "General"),  TEXT('DAC County Feature Lookup'!$A$2:$A$465, "General"),  'DAC County Feature Lookup'!$Q$2:$Q$465, "No", 0, 1)= 0, "No",
_xlfn.XLOOKUP(TEXT($I18, "General"),  TEXT('DAC County Feature Lookup'!$A$2:$A$465, "General"),  'DAC County Feature Lookup'!$Q$2:$Q$465, "No", 0, 1)))))</f>
        <v/>
      </c>
      <c r="M18" s="243" t="str" cm="1">
        <f t="array" ref="M18">IF($I18="", "",
   IF($I18="not found", "",
    IF(E18= "please provide state first", "",
 IF(_xlfn.XLOOKUP(TEXT($I18, "General"),  TEXT('DAC County Feature Lookup'!$A$2:$A$465, "General"),  'DAC County Feature Lookup'!$R$2:$R$465, "No", 0, 1)= 0, "No",
_xlfn.XLOOKUP(TEXT($I18, "General"),  TEXT('DAC County Feature Lookup'!$A$2:$A$465, "General"),  'DAC County Feature Lookup'!$R$2:$R$465, "No", 0, 1)))))</f>
        <v/>
      </c>
      <c r="N18" s="243" t="str" cm="1">
        <f t="array" ref="N18">IF($I18="", "",
   IF($I18="not found", "",
    IF(E18= "please provide state first", "",
 IF(_xlfn.XLOOKUP(TEXT($I18, "General"),  TEXT('DAC County Feature Lookup'!$A$2:$A$465, "General"),  'DAC County Feature Lookup'!$M$2:$M$465, "No", 0, 1)= 0, "No",
_xlfn.XLOOKUP(TEXT($I18, "General"),  TEXT('DAC County Feature Lookup'!$A$2:$A$465, "General"),  'DAC County Feature Lookup'!$M$2:$M$465, "No", 0, 1)))))</f>
        <v/>
      </c>
    </row>
    <row r="19" spans="1:14" s="25" customFormat="1" ht="15.75" x14ac:dyDescent="0.25">
      <c r="A19" s="970"/>
      <c r="B19" s="231">
        <v>9</v>
      </c>
      <c r="C19" s="988"/>
      <c r="D19" s="979"/>
      <c r="E19" s="986" t="s">
        <v>212</v>
      </c>
      <c r="F19" s="970"/>
      <c r="G19" s="970"/>
      <c r="H19" s="989"/>
      <c r="I19" s="241" t="str">
        <f>IF(D19="", "",
   IF(E19= "please provide state first", "please select county",
    _xlfn.XLOOKUP(_xlfn.TEXTJOIN(", ", TRUE, E19,D19), 'FIPS Lookup'!$D$3:$D$3245, 'FIPS Lookup'!$A$3:$A$3245, "not found", 0,1)))</f>
        <v/>
      </c>
      <c r="J19" s="243" t="str" cm="1">
        <f t="array" ref="J19">IF($I19="", "",
    IF(E19= "please provide state first", "",
   IF($I19="not found", "",
_xlfn.XLOOKUP(TEXT($I19, "General"),  TEXT(FIPSLookupTable[County FIPS], "General"), FIPSLookupTable[EPA Region], "No", 0, 1))))</f>
        <v/>
      </c>
      <c r="K19" s="243" t="str" cm="1">
        <f t="array" ref="K19">IF($I19="", "",
    IF(E19= "please provide state first", "",
   IF($I19="not found", "",
 IF(_xlfn.XLOOKUP(TEXT($I19, "General"),  TEXT('DAC County Feature Lookup'!$A$2:$A$465, "General"),  'DAC County Feature Lookup'!$P$2:$P$465, "No", 0, 1)= 0, "No",
_xlfn.XLOOKUP(TEXT($I19, "General"),  TEXT('DAC County Feature Lookup'!$A$2:$A$465, "General"),  'DAC County Feature Lookup'!$P$2:$P$465, "No", 0, 1)))))</f>
        <v/>
      </c>
      <c r="L19" s="243" t="str" cm="1">
        <f t="array" ref="L19">IF($I19="", "",
   IF($I19="not found", "",
    IF(E19= "please provide state first", "",
 IF(_xlfn.XLOOKUP(TEXT($I19, "General"),  TEXT('DAC County Feature Lookup'!$A$2:$A$465, "General"),  'DAC County Feature Lookup'!$Q$2:$Q$465, "No", 0, 1)= 0, "No",
_xlfn.XLOOKUP(TEXT($I19, "General"),  TEXT('DAC County Feature Lookup'!$A$2:$A$465, "General"),  'DAC County Feature Lookup'!$Q$2:$Q$465, "No", 0, 1)))))</f>
        <v/>
      </c>
      <c r="M19" s="243" t="str" cm="1">
        <f t="array" ref="M19">IF($I19="", "",
   IF($I19="not found", "",
    IF(E19= "please provide state first", "",
 IF(_xlfn.XLOOKUP(TEXT($I19, "General"),  TEXT('DAC County Feature Lookup'!$A$2:$A$465, "General"),  'DAC County Feature Lookup'!$R$2:$R$465, "No", 0, 1)= 0, "No",
_xlfn.XLOOKUP(TEXT($I19, "General"),  TEXT('DAC County Feature Lookup'!$A$2:$A$465, "General"),  'DAC County Feature Lookup'!$R$2:$R$465, "No", 0, 1)))))</f>
        <v/>
      </c>
      <c r="N19" s="243" t="str" cm="1">
        <f t="array" ref="N19">IF($I19="", "",
   IF($I19="not found", "",
    IF(E19= "please provide state first", "",
 IF(_xlfn.XLOOKUP(TEXT($I19, "General"),  TEXT('DAC County Feature Lookup'!$A$2:$A$465, "General"),  'DAC County Feature Lookup'!$M$2:$M$465, "No", 0, 1)= 0, "No",
_xlfn.XLOOKUP(TEXT($I19, "General"),  TEXT('DAC County Feature Lookup'!$A$2:$A$465, "General"),  'DAC County Feature Lookup'!$M$2:$M$465, "No", 0, 1)))))</f>
        <v/>
      </c>
    </row>
    <row r="20" spans="1:14" s="25" customFormat="1" ht="15.75" x14ac:dyDescent="0.25">
      <c r="A20" s="970"/>
      <c r="B20" s="231">
        <v>10</v>
      </c>
      <c r="C20" s="988"/>
      <c r="D20" s="979"/>
      <c r="E20" s="986" t="s">
        <v>212</v>
      </c>
      <c r="F20" s="970"/>
      <c r="G20" s="970"/>
      <c r="H20" s="989"/>
      <c r="I20" s="241" t="str">
        <f>IF(D20="", "",
   IF(E20= "please provide state first", "please select county",
    _xlfn.XLOOKUP(_xlfn.TEXTJOIN(", ", TRUE, E20,D20), 'FIPS Lookup'!$D$3:$D$3245, 'FIPS Lookup'!$A$3:$A$3245, "not found", 0,1)))</f>
        <v/>
      </c>
      <c r="J20" s="243" t="str" cm="1">
        <f t="array" ref="J20">IF($I20="", "",
    IF(E20= "please provide state first", "",
   IF($I20="not found", "",
_xlfn.XLOOKUP(TEXT($I20, "General"),  TEXT(FIPSLookupTable[County FIPS], "General"), FIPSLookupTable[EPA Region], "No", 0, 1))))</f>
        <v/>
      </c>
      <c r="K20" s="243" t="str" cm="1">
        <f t="array" ref="K20">IF($I20="", "",
    IF(E20= "please provide state first", "",
   IF($I20="not found", "",
 IF(_xlfn.XLOOKUP(TEXT($I20, "General"),  TEXT('DAC County Feature Lookup'!$A$2:$A$465, "General"),  'DAC County Feature Lookup'!$P$2:$P$465, "No", 0, 1)= 0, "No",
_xlfn.XLOOKUP(TEXT($I20, "General"),  TEXT('DAC County Feature Lookup'!$A$2:$A$465, "General"),  'DAC County Feature Lookup'!$P$2:$P$465, "No", 0, 1)))))</f>
        <v/>
      </c>
      <c r="L20" s="243" t="str" cm="1">
        <f t="array" ref="L20">IF($I20="", "",
   IF($I20="not found", "",
    IF(E20= "please provide state first", "",
 IF(_xlfn.XLOOKUP(TEXT($I20, "General"),  TEXT('DAC County Feature Lookup'!$A$2:$A$465, "General"),  'DAC County Feature Lookup'!$Q$2:$Q$465, "No", 0, 1)= 0, "No",
_xlfn.XLOOKUP(TEXT($I20, "General"),  TEXT('DAC County Feature Lookup'!$A$2:$A$465, "General"),  'DAC County Feature Lookup'!$Q$2:$Q$465, "No", 0, 1)))))</f>
        <v/>
      </c>
      <c r="M20" s="243" t="str" cm="1">
        <f t="array" ref="M20">IF($I20="", "",
   IF($I20="not found", "",
    IF(E20= "please provide state first", "",
 IF(_xlfn.XLOOKUP(TEXT($I20, "General"),  TEXT('DAC County Feature Lookup'!$A$2:$A$465, "General"),  'DAC County Feature Lookup'!$R$2:$R$465, "No", 0, 1)= 0, "No",
_xlfn.XLOOKUP(TEXT($I20, "General"),  TEXT('DAC County Feature Lookup'!$A$2:$A$465, "General"),  'DAC County Feature Lookup'!$R$2:$R$465, "No", 0, 1)))))</f>
        <v/>
      </c>
      <c r="N20" s="243" t="str" cm="1">
        <f t="array" ref="N20">IF($I20="", "",
   IF($I20="not found", "",
    IF(E20= "please provide state first", "",
 IF(_xlfn.XLOOKUP(TEXT($I20, "General"),  TEXT('DAC County Feature Lookup'!$A$2:$A$465, "General"),  'DAC County Feature Lookup'!$M$2:$M$465, "No", 0, 1)= 0, "No",
_xlfn.XLOOKUP(TEXT($I20, "General"),  TEXT('DAC County Feature Lookup'!$A$2:$A$465, "General"),  'DAC County Feature Lookup'!$M$2:$M$465, "No", 0, 1)))))</f>
        <v/>
      </c>
    </row>
    <row r="21" spans="1:14" s="25" customFormat="1" ht="15.75" x14ac:dyDescent="0.25">
      <c r="A21" s="970"/>
      <c r="B21" s="231">
        <v>11</v>
      </c>
      <c r="C21" s="988"/>
      <c r="D21" s="979"/>
      <c r="E21" s="986" t="s">
        <v>212</v>
      </c>
      <c r="F21" s="970"/>
      <c r="G21" s="970"/>
      <c r="H21" s="989"/>
      <c r="I21" s="241" t="str">
        <f>IF(D21="", "",
   IF(E21= "please provide state first", "please select county",
    _xlfn.XLOOKUP(_xlfn.TEXTJOIN(", ", TRUE, E21,D21), 'FIPS Lookup'!$D$3:$D$3245, 'FIPS Lookup'!$A$3:$A$3245, "not found", 0,1)))</f>
        <v/>
      </c>
      <c r="J21" s="243" t="str" cm="1">
        <f t="array" ref="J21">IF($I21="", "",
    IF(E21= "please provide state first", "",
   IF($I21="not found", "",
_xlfn.XLOOKUP(TEXT($I21, "General"),  TEXT(FIPSLookupTable[County FIPS], "General"), FIPSLookupTable[EPA Region], "No", 0, 1))))</f>
        <v/>
      </c>
      <c r="K21" s="243" t="str" cm="1">
        <f t="array" ref="K21">IF($I21="", "",
    IF(E21= "please provide state first", "",
   IF($I21="not found", "",
 IF(_xlfn.XLOOKUP(TEXT($I21, "General"),  TEXT('DAC County Feature Lookup'!$A$2:$A$465, "General"),  'DAC County Feature Lookup'!$P$2:$P$465, "No", 0, 1)= 0, "No",
_xlfn.XLOOKUP(TEXT($I21, "General"),  TEXT('DAC County Feature Lookup'!$A$2:$A$465, "General"),  'DAC County Feature Lookup'!$P$2:$P$465, "No", 0, 1)))))</f>
        <v/>
      </c>
      <c r="L21" s="243" t="str" cm="1">
        <f t="array" ref="L21">IF($I21="", "",
   IF($I21="not found", "",
    IF(E21= "please provide state first", "",
 IF(_xlfn.XLOOKUP(TEXT($I21, "General"),  TEXT('DAC County Feature Lookup'!$A$2:$A$465, "General"),  'DAC County Feature Lookup'!$Q$2:$Q$465, "No", 0, 1)= 0, "No",
_xlfn.XLOOKUP(TEXT($I21, "General"),  TEXT('DAC County Feature Lookup'!$A$2:$A$465, "General"),  'DAC County Feature Lookup'!$Q$2:$Q$465, "No", 0, 1)))))</f>
        <v/>
      </c>
      <c r="M21" s="243" t="str" cm="1">
        <f t="array" ref="M21">IF($I21="", "",
   IF($I21="not found", "",
    IF(E21= "please provide state first", "",
 IF(_xlfn.XLOOKUP(TEXT($I21, "General"),  TEXT('DAC County Feature Lookup'!$A$2:$A$465, "General"),  'DAC County Feature Lookup'!$R$2:$R$465, "No", 0, 1)= 0, "No",
_xlfn.XLOOKUP(TEXT($I21, "General"),  TEXT('DAC County Feature Lookup'!$A$2:$A$465, "General"),  'DAC County Feature Lookup'!$R$2:$R$465, "No", 0, 1)))))</f>
        <v/>
      </c>
      <c r="N21" s="243" t="str" cm="1">
        <f t="array" ref="N21">IF($I21="", "",
   IF($I21="not found", "",
    IF(E21= "please provide state first", "",
 IF(_xlfn.XLOOKUP(TEXT($I21, "General"),  TEXT('DAC County Feature Lookup'!$A$2:$A$465, "General"),  'DAC County Feature Lookup'!$M$2:$M$465, "No", 0, 1)= 0, "No",
_xlfn.XLOOKUP(TEXT($I21, "General"),  TEXT('DAC County Feature Lookup'!$A$2:$A$465, "General"),  'DAC County Feature Lookup'!$M$2:$M$465, "No", 0, 1)))))</f>
        <v/>
      </c>
    </row>
    <row r="22" spans="1:14" s="25" customFormat="1" ht="15.75" x14ac:dyDescent="0.25">
      <c r="A22" s="970"/>
      <c r="B22" s="231">
        <v>12</v>
      </c>
      <c r="C22" s="988"/>
      <c r="D22" s="979"/>
      <c r="E22" s="986" t="s">
        <v>212</v>
      </c>
      <c r="F22" s="970"/>
      <c r="G22" s="970"/>
      <c r="H22" s="989"/>
      <c r="I22" s="241" t="str">
        <f>IF(D22="", "",
   IF(E22= "please provide state first", "please select county",
    _xlfn.XLOOKUP(_xlfn.TEXTJOIN(", ", TRUE, E22,D22), 'FIPS Lookup'!$D$3:$D$3245, 'FIPS Lookup'!$A$3:$A$3245, "not found", 0,1)))</f>
        <v/>
      </c>
      <c r="J22" s="243" t="str" cm="1">
        <f t="array" ref="J22">IF($I22="", "",
    IF(E22= "please provide state first", "",
   IF($I22="not found", "",
_xlfn.XLOOKUP(TEXT($I22, "General"),  TEXT(FIPSLookupTable[County FIPS], "General"), FIPSLookupTable[EPA Region], "No", 0, 1))))</f>
        <v/>
      </c>
      <c r="K22" s="243" t="str" cm="1">
        <f t="array" ref="K22">IF($I22="", "",
    IF(E22= "please provide state first", "",
   IF($I22="not found", "",
 IF(_xlfn.XLOOKUP(TEXT($I22, "General"),  TEXT('DAC County Feature Lookup'!$A$2:$A$465, "General"),  'DAC County Feature Lookup'!$P$2:$P$465, "No", 0, 1)= 0, "No",
_xlfn.XLOOKUP(TEXT($I22, "General"),  TEXT('DAC County Feature Lookup'!$A$2:$A$465, "General"),  'DAC County Feature Lookup'!$P$2:$P$465, "No", 0, 1)))))</f>
        <v/>
      </c>
      <c r="L22" s="243" t="str" cm="1">
        <f t="array" ref="L22">IF($I22="", "",
   IF($I22="not found", "",
    IF(E22= "please provide state first", "",
 IF(_xlfn.XLOOKUP(TEXT($I22, "General"),  TEXT('DAC County Feature Lookup'!$A$2:$A$465, "General"),  'DAC County Feature Lookup'!$Q$2:$Q$465, "No", 0, 1)= 0, "No",
_xlfn.XLOOKUP(TEXT($I22, "General"),  TEXT('DAC County Feature Lookup'!$A$2:$A$465, "General"),  'DAC County Feature Lookup'!$Q$2:$Q$465, "No", 0, 1)))))</f>
        <v/>
      </c>
      <c r="M22" s="243" t="str" cm="1">
        <f t="array" ref="M22">IF($I22="", "",
   IF($I22="not found", "",
    IF(E22= "please provide state first", "",
 IF(_xlfn.XLOOKUP(TEXT($I22, "General"),  TEXT('DAC County Feature Lookup'!$A$2:$A$465, "General"),  'DAC County Feature Lookup'!$R$2:$R$465, "No", 0, 1)= 0, "No",
_xlfn.XLOOKUP(TEXT($I22, "General"),  TEXT('DAC County Feature Lookup'!$A$2:$A$465, "General"),  'DAC County Feature Lookup'!$R$2:$R$465, "No", 0, 1)))))</f>
        <v/>
      </c>
      <c r="N22" s="243" t="str" cm="1">
        <f t="array" ref="N22">IF($I22="", "",
   IF($I22="not found", "",
    IF(E22= "please provide state first", "",
 IF(_xlfn.XLOOKUP(TEXT($I22, "General"),  TEXT('DAC County Feature Lookup'!$A$2:$A$465, "General"),  'DAC County Feature Lookup'!$M$2:$M$465, "No", 0, 1)= 0, "No",
_xlfn.XLOOKUP(TEXT($I22, "General"),  TEXT('DAC County Feature Lookup'!$A$2:$A$465, "General"),  'DAC County Feature Lookup'!$M$2:$M$465, "No", 0, 1)))))</f>
        <v/>
      </c>
    </row>
    <row r="23" spans="1:14" s="25" customFormat="1" ht="15.75" x14ac:dyDescent="0.25">
      <c r="A23" s="970"/>
      <c r="B23" s="231">
        <v>13</v>
      </c>
      <c r="C23" s="988"/>
      <c r="D23" s="979"/>
      <c r="E23" s="986" t="s">
        <v>212</v>
      </c>
      <c r="F23" s="970"/>
      <c r="G23" s="970"/>
      <c r="H23" s="989"/>
      <c r="I23" s="241" t="str">
        <f>IF(D23="", "",
   IF(E23= "please provide state first", "please select county",
    _xlfn.XLOOKUP(_xlfn.TEXTJOIN(", ", TRUE, E23,D23), 'FIPS Lookup'!$D$3:$D$3245, 'FIPS Lookup'!$A$3:$A$3245, "not found", 0,1)))</f>
        <v/>
      </c>
      <c r="J23" s="243" t="str" cm="1">
        <f t="array" ref="J23">IF($I23="", "",
    IF(E23= "please provide state first", "",
   IF($I23="not found", "",
_xlfn.XLOOKUP(TEXT($I23, "General"),  TEXT(FIPSLookupTable[County FIPS], "General"), FIPSLookupTable[EPA Region], "No", 0, 1))))</f>
        <v/>
      </c>
      <c r="K23" s="243" t="str" cm="1">
        <f t="array" ref="K23">IF($I23="", "",
    IF(E23= "please provide state first", "",
   IF($I23="not found", "",
 IF(_xlfn.XLOOKUP(TEXT($I23, "General"),  TEXT('DAC County Feature Lookup'!$A$2:$A$465, "General"),  'DAC County Feature Lookup'!$P$2:$P$465, "No", 0, 1)= 0, "No",
_xlfn.XLOOKUP(TEXT($I23, "General"),  TEXT('DAC County Feature Lookup'!$A$2:$A$465, "General"),  'DAC County Feature Lookup'!$P$2:$P$465, "No", 0, 1)))))</f>
        <v/>
      </c>
      <c r="L23" s="243" t="str" cm="1">
        <f t="array" ref="L23">IF($I23="", "",
   IF($I23="not found", "",
    IF(E23= "please provide state first", "",
 IF(_xlfn.XLOOKUP(TEXT($I23, "General"),  TEXT('DAC County Feature Lookup'!$A$2:$A$465, "General"),  'DAC County Feature Lookup'!$Q$2:$Q$465, "No", 0, 1)= 0, "No",
_xlfn.XLOOKUP(TEXT($I23, "General"),  TEXT('DAC County Feature Lookup'!$A$2:$A$465, "General"),  'DAC County Feature Lookup'!$Q$2:$Q$465, "No", 0, 1)))))</f>
        <v/>
      </c>
      <c r="M23" s="243" t="str" cm="1">
        <f t="array" ref="M23">IF($I23="", "",
   IF($I23="not found", "",
    IF(E23= "please provide state first", "",
 IF(_xlfn.XLOOKUP(TEXT($I23, "General"),  TEXT('DAC County Feature Lookup'!$A$2:$A$465, "General"),  'DAC County Feature Lookup'!$R$2:$R$465, "No", 0, 1)= 0, "No",
_xlfn.XLOOKUP(TEXT($I23, "General"),  TEXT('DAC County Feature Lookup'!$A$2:$A$465, "General"),  'DAC County Feature Lookup'!$R$2:$R$465, "No", 0, 1)))))</f>
        <v/>
      </c>
      <c r="N23" s="243" t="str" cm="1">
        <f t="array" ref="N23">IF($I23="", "",
   IF($I23="not found", "",
    IF(E23= "please provide state first", "",
 IF(_xlfn.XLOOKUP(TEXT($I23, "General"),  TEXT('DAC County Feature Lookup'!$A$2:$A$465, "General"),  'DAC County Feature Lookup'!$M$2:$M$465, "No", 0, 1)= 0, "No",
_xlfn.XLOOKUP(TEXT($I23, "General"),  TEXT('DAC County Feature Lookup'!$A$2:$A$465, "General"),  'DAC County Feature Lookup'!$M$2:$M$465, "No", 0, 1)))))</f>
        <v/>
      </c>
    </row>
    <row r="24" spans="1:14" s="25" customFormat="1" ht="15.75" x14ac:dyDescent="0.25">
      <c r="A24" s="970"/>
      <c r="B24" s="231">
        <v>14</v>
      </c>
      <c r="C24" s="988"/>
      <c r="D24" s="979"/>
      <c r="E24" s="986" t="s">
        <v>212</v>
      </c>
      <c r="F24" s="970"/>
      <c r="G24" s="970"/>
      <c r="H24" s="989"/>
      <c r="I24" s="241" t="str">
        <f>IF(D24="", "",
   IF(E24= "please provide state first", "please select county",
    _xlfn.XLOOKUP(_xlfn.TEXTJOIN(", ", TRUE, E24,D24), 'FIPS Lookup'!$D$3:$D$3245, 'FIPS Lookup'!$A$3:$A$3245, "not found", 0,1)))</f>
        <v/>
      </c>
      <c r="J24" s="243" t="str" cm="1">
        <f t="array" ref="J24">IF($I24="", "",
    IF(E24= "please provide state first", "",
   IF($I24="not found", "",
_xlfn.XLOOKUP(TEXT($I24, "General"),  TEXT(FIPSLookupTable[County FIPS], "General"), FIPSLookupTable[EPA Region], "No", 0, 1))))</f>
        <v/>
      </c>
      <c r="K24" s="243" t="str" cm="1">
        <f t="array" ref="K24">IF($I24="", "",
    IF(E24= "please provide state first", "",
   IF($I24="not found", "",
 IF(_xlfn.XLOOKUP(TEXT($I24, "General"),  TEXT('DAC County Feature Lookup'!$A$2:$A$465, "General"),  'DAC County Feature Lookup'!$P$2:$P$465, "No", 0, 1)= 0, "No",
_xlfn.XLOOKUP(TEXT($I24, "General"),  TEXT('DAC County Feature Lookup'!$A$2:$A$465, "General"),  'DAC County Feature Lookup'!$P$2:$P$465, "No", 0, 1)))))</f>
        <v/>
      </c>
      <c r="L24" s="243" t="str" cm="1">
        <f t="array" ref="L24">IF($I24="", "",
   IF($I24="not found", "",
    IF(E24= "please provide state first", "",
 IF(_xlfn.XLOOKUP(TEXT($I24, "General"),  TEXT('DAC County Feature Lookup'!$A$2:$A$465, "General"),  'DAC County Feature Lookup'!$Q$2:$Q$465, "No", 0, 1)= 0, "No",
_xlfn.XLOOKUP(TEXT($I24, "General"),  TEXT('DAC County Feature Lookup'!$A$2:$A$465, "General"),  'DAC County Feature Lookup'!$Q$2:$Q$465, "No", 0, 1)))))</f>
        <v/>
      </c>
      <c r="M24" s="243" t="str" cm="1">
        <f t="array" ref="M24">IF($I24="", "",
   IF($I24="not found", "",
    IF(E24= "please provide state first", "",
 IF(_xlfn.XLOOKUP(TEXT($I24, "General"),  TEXT('DAC County Feature Lookup'!$A$2:$A$465, "General"),  'DAC County Feature Lookup'!$R$2:$R$465, "No", 0, 1)= 0, "No",
_xlfn.XLOOKUP(TEXT($I24, "General"),  TEXT('DAC County Feature Lookup'!$A$2:$A$465, "General"),  'DAC County Feature Lookup'!$R$2:$R$465, "No", 0, 1)))))</f>
        <v/>
      </c>
      <c r="N24" s="243" t="str" cm="1">
        <f t="array" ref="N24">IF($I24="", "",
   IF($I24="not found", "",
    IF(E24= "please provide state first", "",
 IF(_xlfn.XLOOKUP(TEXT($I24, "General"),  TEXT('DAC County Feature Lookup'!$A$2:$A$465, "General"),  'DAC County Feature Lookup'!$M$2:$M$465, "No", 0, 1)= 0, "No",
_xlfn.XLOOKUP(TEXT($I24, "General"),  TEXT('DAC County Feature Lookup'!$A$2:$A$465, "General"),  'DAC County Feature Lookup'!$M$2:$M$465, "No", 0, 1)))))</f>
        <v/>
      </c>
    </row>
    <row r="25" spans="1:14" s="25" customFormat="1" ht="15.75" x14ac:dyDescent="0.25">
      <c r="A25" s="970"/>
      <c r="B25" s="231">
        <v>15</v>
      </c>
      <c r="C25" s="988"/>
      <c r="D25" s="979"/>
      <c r="E25" s="986" t="s">
        <v>212</v>
      </c>
      <c r="F25" s="970"/>
      <c r="G25" s="970"/>
      <c r="H25" s="989"/>
      <c r="I25" s="241" t="str">
        <f>IF(D25="", "",
   IF(E25= "please provide state first", "please select county",
    _xlfn.XLOOKUP(_xlfn.TEXTJOIN(", ", TRUE, E25,D25), 'FIPS Lookup'!$D$3:$D$3245, 'FIPS Lookup'!$A$3:$A$3245, "not found", 0,1)))</f>
        <v/>
      </c>
      <c r="J25" s="243" t="str" cm="1">
        <f t="array" ref="J25">IF($I25="", "",
    IF(E25= "please provide state first", "",
   IF($I25="not found", "",
_xlfn.XLOOKUP(TEXT($I25, "General"),  TEXT(FIPSLookupTable[County FIPS], "General"), FIPSLookupTable[EPA Region], "No", 0, 1))))</f>
        <v/>
      </c>
      <c r="K25" s="243" t="str" cm="1">
        <f t="array" ref="K25">IF($I25="", "",
    IF(E25= "please provide state first", "",
   IF($I25="not found", "",
 IF(_xlfn.XLOOKUP(TEXT($I25, "General"),  TEXT('DAC County Feature Lookup'!$A$2:$A$465, "General"),  'DAC County Feature Lookup'!$P$2:$P$465, "No", 0, 1)= 0, "No",
_xlfn.XLOOKUP(TEXT($I25, "General"),  TEXT('DAC County Feature Lookup'!$A$2:$A$465, "General"),  'DAC County Feature Lookup'!$P$2:$P$465, "No", 0, 1)))))</f>
        <v/>
      </c>
      <c r="L25" s="243" t="str" cm="1">
        <f t="array" ref="L25">IF($I25="", "",
   IF($I25="not found", "",
    IF(E25= "please provide state first", "",
 IF(_xlfn.XLOOKUP(TEXT($I25, "General"),  TEXT('DAC County Feature Lookup'!$A$2:$A$465, "General"),  'DAC County Feature Lookup'!$Q$2:$Q$465, "No", 0, 1)= 0, "No",
_xlfn.XLOOKUP(TEXT($I25, "General"),  TEXT('DAC County Feature Lookup'!$A$2:$A$465, "General"),  'DAC County Feature Lookup'!$Q$2:$Q$465, "No", 0, 1)))))</f>
        <v/>
      </c>
      <c r="M25" s="243" t="str" cm="1">
        <f t="array" ref="M25">IF($I25="", "",
   IF($I25="not found", "",
    IF(E25= "please provide state first", "",
 IF(_xlfn.XLOOKUP(TEXT($I25, "General"),  TEXT('DAC County Feature Lookup'!$A$2:$A$465, "General"),  'DAC County Feature Lookup'!$R$2:$R$465, "No", 0, 1)= 0, "No",
_xlfn.XLOOKUP(TEXT($I25, "General"),  TEXT('DAC County Feature Lookup'!$A$2:$A$465, "General"),  'DAC County Feature Lookup'!$R$2:$R$465, "No", 0, 1)))))</f>
        <v/>
      </c>
      <c r="N25" s="243" t="str" cm="1">
        <f t="array" ref="N25">IF($I25="", "",
   IF($I25="not found", "",
    IF(E25= "please provide state first", "",
 IF(_xlfn.XLOOKUP(TEXT($I25, "General"),  TEXT('DAC County Feature Lookup'!$A$2:$A$465, "General"),  'DAC County Feature Lookup'!$M$2:$M$465, "No", 0, 1)= 0, "No",
_xlfn.XLOOKUP(TEXT($I25, "General"),  TEXT('DAC County Feature Lookup'!$A$2:$A$465, "General"),  'DAC County Feature Lookup'!$M$2:$M$465, "No", 0, 1)))))</f>
        <v/>
      </c>
    </row>
    <row r="26" spans="1:14" s="25" customFormat="1" ht="15.75" x14ac:dyDescent="0.25">
      <c r="A26" s="970"/>
      <c r="B26" s="231">
        <v>16</v>
      </c>
      <c r="C26" s="988"/>
      <c r="D26" s="979"/>
      <c r="E26" s="986" t="s">
        <v>212</v>
      </c>
      <c r="F26" s="970"/>
      <c r="G26" s="970"/>
      <c r="H26" s="989"/>
      <c r="I26" s="241" t="str">
        <f>IF(D26="", "",
   IF(E26= "please provide state first", "please select county",
    _xlfn.XLOOKUP(_xlfn.TEXTJOIN(", ", TRUE, E26,D26), 'FIPS Lookup'!$D$3:$D$3245, 'FIPS Lookup'!$A$3:$A$3245, "not found", 0,1)))</f>
        <v/>
      </c>
      <c r="J26" s="243" t="str" cm="1">
        <f t="array" ref="J26">IF($I26="", "",
    IF(E26= "please provide state first", "",
   IF($I26="not found", "",
_xlfn.XLOOKUP(TEXT($I26, "General"),  TEXT(FIPSLookupTable[County FIPS], "General"), FIPSLookupTable[EPA Region], "No", 0, 1))))</f>
        <v/>
      </c>
      <c r="K26" s="243" t="str" cm="1">
        <f t="array" ref="K26">IF($I26="", "",
    IF(E26= "please provide state first", "",
   IF($I26="not found", "",
 IF(_xlfn.XLOOKUP(TEXT($I26, "General"),  TEXT('DAC County Feature Lookup'!$A$2:$A$465, "General"),  'DAC County Feature Lookup'!$P$2:$P$465, "No", 0, 1)= 0, "No",
_xlfn.XLOOKUP(TEXT($I26, "General"),  TEXT('DAC County Feature Lookup'!$A$2:$A$465, "General"),  'DAC County Feature Lookup'!$P$2:$P$465, "No", 0, 1)))))</f>
        <v/>
      </c>
      <c r="L26" s="243" t="str" cm="1">
        <f t="array" ref="L26">IF($I26="", "",
   IF($I26="not found", "",
    IF(E26= "please provide state first", "",
 IF(_xlfn.XLOOKUP(TEXT($I26, "General"),  TEXT('DAC County Feature Lookup'!$A$2:$A$465, "General"),  'DAC County Feature Lookup'!$Q$2:$Q$465, "No", 0, 1)= 0, "No",
_xlfn.XLOOKUP(TEXT($I26, "General"),  TEXT('DAC County Feature Lookup'!$A$2:$A$465, "General"),  'DAC County Feature Lookup'!$Q$2:$Q$465, "No", 0, 1)))))</f>
        <v/>
      </c>
      <c r="M26" s="243" t="str" cm="1">
        <f t="array" ref="M26">IF($I26="", "",
   IF($I26="not found", "",
    IF(E26= "please provide state first", "",
 IF(_xlfn.XLOOKUP(TEXT($I26, "General"),  TEXT('DAC County Feature Lookup'!$A$2:$A$465, "General"),  'DAC County Feature Lookup'!$R$2:$R$465, "No", 0, 1)= 0, "No",
_xlfn.XLOOKUP(TEXT($I26, "General"),  TEXT('DAC County Feature Lookup'!$A$2:$A$465, "General"),  'DAC County Feature Lookup'!$R$2:$R$465, "No", 0, 1)))))</f>
        <v/>
      </c>
      <c r="N26" s="243" t="str" cm="1">
        <f t="array" ref="N26">IF($I26="", "",
   IF($I26="not found", "",
    IF(E26= "please provide state first", "",
 IF(_xlfn.XLOOKUP(TEXT($I26, "General"),  TEXT('DAC County Feature Lookup'!$A$2:$A$465, "General"),  'DAC County Feature Lookup'!$M$2:$M$465, "No", 0, 1)= 0, "No",
_xlfn.XLOOKUP(TEXT($I26, "General"),  TEXT('DAC County Feature Lookup'!$A$2:$A$465, "General"),  'DAC County Feature Lookup'!$M$2:$M$465, "No", 0, 1)))))</f>
        <v/>
      </c>
    </row>
    <row r="27" spans="1:14" s="25" customFormat="1" ht="15.75" x14ac:dyDescent="0.25">
      <c r="A27" s="970"/>
      <c r="B27" s="231">
        <v>17</v>
      </c>
      <c r="C27" s="988"/>
      <c r="D27" s="979"/>
      <c r="E27" s="986" t="s">
        <v>212</v>
      </c>
      <c r="F27" s="970"/>
      <c r="G27" s="970"/>
      <c r="H27" s="989"/>
      <c r="I27" s="241" t="str">
        <f>IF(D27="", "",
   IF(E27= "please provide state first", "please select county",
    _xlfn.XLOOKUP(_xlfn.TEXTJOIN(", ", TRUE, E27,D27), 'FIPS Lookup'!$D$3:$D$3245, 'FIPS Lookup'!$A$3:$A$3245, "not found", 0,1)))</f>
        <v/>
      </c>
      <c r="J27" s="243" t="str" cm="1">
        <f t="array" ref="J27">IF($I27="", "",
    IF(E27= "please provide state first", "",
   IF($I27="not found", "",
_xlfn.XLOOKUP(TEXT($I27, "General"),  TEXT(FIPSLookupTable[County FIPS], "General"), FIPSLookupTable[EPA Region], "No", 0, 1))))</f>
        <v/>
      </c>
      <c r="K27" s="243" t="str" cm="1">
        <f t="array" ref="K27">IF($I27="", "",
    IF(E27= "please provide state first", "",
   IF($I27="not found", "",
 IF(_xlfn.XLOOKUP(TEXT($I27, "General"),  TEXT('DAC County Feature Lookup'!$A$2:$A$465, "General"),  'DAC County Feature Lookup'!$P$2:$P$465, "No", 0, 1)= 0, "No",
_xlfn.XLOOKUP(TEXT($I27, "General"),  TEXT('DAC County Feature Lookup'!$A$2:$A$465, "General"),  'DAC County Feature Lookup'!$P$2:$P$465, "No", 0, 1)))))</f>
        <v/>
      </c>
      <c r="L27" s="243" t="str" cm="1">
        <f t="array" ref="L27">IF($I27="", "",
   IF($I27="not found", "",
    IF(E27= "please provide state first", "",
 IF(_xlfn.XLOOKUP(TEXT($I27, "General"),  TEXT('DAC County Feature Lookup'!$A$2:$A$465, "General"),  'DAC County Feature Lookup'!$Q$2:$Q$465, "No", 0, 1)= 0, "No",
_xlfn.XLOOKUP(TEXT($I27, "General"),  TEXT('DAC County Feature Lookup'!$A$2:$A$465, "General"),  'DAC County Feature Lookup'!$Q$2:$Q$465, "No", 0, 1)))))</f>
        <v/>
      </c>
      <c r="M27" s="243" t="str" cm="1">
        <f t="array" ref="M27">IF($I27="", "",
   IF($I27="not found", "",
    IF(E27= "please provide state first", "",
 IF(_xlfn.XLOOKUP(TEXT($I27, "General"),  TEXT('DAC County Feature Lookup'!$A$2:$A$465, "General"),  'DAC County Feature Lookup'!$R$2:$R$465, "No", 0, 1)= 0, "No",
_xlfn.XLOOKUP(TEXT($I27, "General"),  TEXT('DAC County Feature Lookup'!$A$2:$A$465, "General"),  'DAC County Feature Lookup'!$R$2:$R$465, "No", 0, 1)))))</f>
        <v/>
      </c>
      <c r="N27" s="243" t="str" cm="1">
        <f t="array" ref="N27">IF($I27="", "",
   IF($I27="not found", "",
    IF(E27= "please provide state first", "",
 IF(_xlfn.XLOOKUP(TEXT($I27, "General"),  TEXT('DAC County Feature Lookup'!$A$2:$A$465, "General"),  'DAC County Feature Lookup'!$M$2:$M$465, "No", 0, 1)= 0, "No",
_xlfn.XLOOKUP(TEXT($I27, "General"),  TEXT('DAC County Feature Lookup'!$A$2:$A$465, "General"),  'DAC County Feature Lookup'!$M$2:$M$465, "No", 0, 1)))))</f>
        <v/>
      </c>
    </row>
    <row r="28" spans="1:14" s="25" customFormat="1" ht="15.75" x14ac:dyDescent="0.25">
      <c r="A28" s="970"/>
      <c r="B28" s="231">
        <v>18</v>
      </c>
      <c r="C28" s="988"/>
      <c r="D28" s="979"/>
      <c r="E28" s="986" t="s">
        <v>212</v>
      </c>
      <c r="F28" s="970"/>
      <c r="G28" s="970"/>
      <c r="H28" s="989"/>
      <c r="I28" s="241" t="str">
        <f>IF(D28="", "",
   IF(E28= "please provide state first", "please select county",
    _xlfn.XLOOKUP(_xlfn.TEXTJOIN(", ", TRUE, E28,D28), 'FIPS Lookup'!$D$3:$D$3245, 'FIPS Lookup'!$A$3:$A$3245, "not found", 0,1)))</f>
        <v/>
      </c>
      <c r="J28" s="243" t="str" cm="1">
        <f t="array" ref="J28">IF($I28="", "",
    IF(E28= "please provide state first", "",
   IF($I28="not found", "",
_xlfn.XLOOKUP(TEXT($I28, "General"),  TEXT(FIPSLookupTable[County FIPS], "General"), FIPSLookupTable[EPA Region], "No", 0, 1))))</f>
        <v/>
      </c>
      <c r="K28" s="243" t="str" cm="1">
        <f t="array" ref="K28">IF($I28="", "",
    IF(E28= "please provide state first", "",
   IF($I28="not found", "",
 IF(_xlfn.XLOOKUP(TEXT($I28, "General"),  TEXT('DAC County Feature Lookup'!$A$2:$A$465, "General"),  'DAC County Feature Lookup'!$P$2:$P$465, "No", 0, 1)= 0, "No",
_xlfn.XLOOKUP(TEXT($I28, "General"),  TEXT('DAC County Feature Lookup'!$A$2:$A$465, "General"),  'DAC County Feature Lookup'!$P$2:$P$465, "No", 0, 1)))))</f>
        <v/>
      </c>
      <c r="L28" s="243" t="str" cm="1">
        <f t="array" ref="L28">IF($I28="", "",
   IF($I28="not found", "",
    IF(E28= "please provide state first", "",
 IF(_xlfn.XLOOKUP(TEXT($I28, "General"),  TEXT('DAC County Feature Lookup'!$A$2:$A$465, "General"),  'DAC County Feature Lookup'!$Q$2:$Q$465, "No", 0, 1)= 0, "No",
_xlfn.XLOOKUP(TEXT($I28, "General"),  TEXT('DAC County Feature Lookup'!$A$2:$A$465, "General"),  'DAC County Feature Lookup'!$Q$2:$Q$465, "No", 0, 1)))))</f>
        <v/>
      </c>
      <c r="M28" s="243" t="str" cm="1">
        <f t="array" ref="M28">IF($I28="", "",
   IF($I28="not found", "",
    IF(E28= "please provide state first", "",
 IF(_xlfn.XLOOKUP(TEXT($I28, "General"),  TEXT('DAC County Feature Lookup'!$A$2:$A$465, "General"),  'DAC County Feature Lookup'!$R$2:$R$465, "No", 0, 1)= 0, "No",
_xlfn.XLOOKUP(TEXT($I28, "General"),  TEXT('DAC County Feature Lookup'!$A$2:$A$465, "General"),  'DAC County Feature Lookup'!$R$2:$R$465, "No", 0, 1)))))</f>
        <v/>
      </c>
      <c r="N28" s="243" t="str" cm="1">
        <f t="array" ref="N28">IF($I28="", "",
   IF($I28="not found", "",
    IF(E28= "please provide state first", "",
 IF(_xlfn.XLOOKUP(TEXT($I28, "General"),  TEXT('DAC County Feature Lookup'!$A$2:$A$465, "General"),  'DAC County Feature Lookup'!$M$2:$M$465, "No", 0, 1)= 0, "No",
_xlfn.XLOOKUP(TEXT($I28, "General"),  TEXT('DAC County Feature Lookup'!$A$2:$A$465, "General"),  'DAC County Feature Lookup'!$M$2:$M$465, "No", 0, 1)))))</f>
        <v/>
      </c>
    </row>
    <row r="29" spans="1:14" s="25" customFormat="1" ht="15.75" x14ac:dyDescent="0.25">
      <c r="A29" s="970"/>
      <c r="B29" s="231">
        <v>19</v>
      </c>
      <c r="C29" s="988"/>
      <c r="D29" s="979"/>
      <c r="E29" s="986" t="s">
        <v>212</v>
      </c>
      <c r="F29" s="970"/>
      <c r="G29" s="970"/>
      <c r="H29" s="989"/>
      <c r="I29" s="241" t="str">
        <f>IF(D29="", "",
   IF(E29= "please provide state first", "please select county",
    _xlfn.XLOOKUP(_xlfn.TEXTJOIN(", ", TRUE, E29,D29), 'FIPS Lookup'!$D$3:$D$3245, 'FIPS Lookup'!$A$3:$A$3245, "not found", 0,1)))</f>
        <v/>
      </c>
      <c r="J29" s="243" t="str" cm="1">
        <f t="array" ref="J29">IF($I29="", "",
    IF(E29= "please provide state first", "",
   IF($I29="not found", "",
_xlfn.XLOOKUP(TEXT($I29, "General"),  TEXT(FIPSLookupTable[County FIPS], "General"), FIPSLookupTable[EPA Region], "No", 0, 1))))</f>
        <v/>
      </c>
      <c r="K29" s="243" t="str" cm="1">
        <f t="array" ref="K29">IF($I29="", "",
    IF(E29= "please provide state first", "",
   IF($I29="not found", "",
 IF(_xlfn.XLOOKUP(TEXT($I29, "General"),  TEXT('DAC County Feature Lookup'!$A$2:$A$465, "General"),  'DAC County Feature Lookup'!$P$2:$P$465, "No", 0, 1)= 0, "No",
_xlfn.XLOOKUP(TEXT($I29, "General"),  TEXT('DAC County Feature Lookup'!$A$2:$A$465, "General"),  'DAC County Feature Lookup'!$P$2:$P$465, "No", 0, 1)))))</f>
        <v/>
      </c>
      <c r="L29" s="243" t="str" cm="1">
        <f t="array" ref="L29">IF($I29="", "",
   IF($I29="not found", "",
    IF(E29= "please provide state first", "",
 IF(_xlfn.XLOOKUP(TEXT($I29, "General"),  TEXT('DAC County Feature Lookup'!$A$2:$A$465, "General"),  'DAC County Feature Lookup'!$Q$2:$Q$465, "No", 0, 1)= 0, "No",
_xlfn.XLOOKUP(TEXT($I29, "General"),  TEXT('DAC County Feature Lookup'!$A$2:$A$465, "General"),  'DAC County Feature Lookup'!$Q$2:$Q$465, "No", 0, 1)))))</f>
        <v/>
      </c>
      <c r="M29" s="243" t="str" cm="1">
        <f t="array" ref="M29">IF($I29="", "",
   IF($I29="not found", "",
    IF(E29= "please provide state first", "",
 IF(_xlfn.XLOOKUP(TEXT($I29, "General"),  TEXT('DAC County Feature Lookup'!$A$2:$A$465, "General"),  'DAC County Feature Lookup'!$R$2:$R$465, "No", 0, 1)= 0, "No",
_xlfn.XLOOKUP(TEXT($I29, "General"),  TEXT('DAC County Feature Lookup'!$A$2:$A$465, "General"),  'DAC County Feature Lookup'!$R$2:$R$465, "No", 0, 1)))))</f>
        <v/>
      </c>
      <c r="N29" s="243" t="str" cm="1">
        <f t="array" ref="N29">IF($I29="", "",
   IF($I29="not found", "",
    IF(E29= "please provide state first", "",
 IF(_xlfn.XLOOKUP(TEXT($I29, "General"),  TEXT('DAC County Feature Lookup'!$A$2:$A$465, "General"),  'DAC County Feature Lookup'!$M$2:$M$465, "No", 0, 1)= 0, "No",
_xlfn.XLOOKUP(TEXT($I29, "General"),  TEXT('DAC County Feature Lookup'!$A$2:$A$465, "General"),  'DAC County Feature Lookup'!$M$2:$M$465, "No", 0, 1)))))</f>
        <v/>
      </c>
    </row>
    <row r="30" spans="1:14" s="25" customFormat="1" ht="15.75" x14ac:dyDescent="0.25">
      <c r="A30" s="970"/>
      <c r="B30" s="231">
        <v>20</v>
      </c>
      <c r="C30" s="988"/>
      <c r="D30" s="979"/>
      <c r="E30" s="986" t="s">
        <v>212</v>
      </c>
      <c r="F30" s="970"/>
      <c r="G30" s="970"/>
      <c r="H30" s="989"/>
      <c r="I30" s="241" t="str">
        <f>IF(D30="", "",
   IF(E30= "please provide state first", "please select county",
    _xlfn.XLOOKUP(_xlfn.TEXTJOIN(", ", TRUE, E30,D30), 'FIPS Lookup'!$D$3:$D$3245, 'FIPS Lookup'!$A$3:$A$3245, "not found", 0,1)))</f>
        <v/>
      </c>
      <c r="J30" s="243" t="str" cm="1">
        <f t="array" ref="J30">IF($I30="", "",
    IF(E30= "please provide state first", "",
   IF($I30="not found", "",
_xlfn.XLOOKUP(TEXT($I30, "General"),  TEXT(FIPSLookupTable[County FIPS], "General"), FIPSLookupTable[EPA Region], "No", 0, 1))))</f>
        <v/>
      </c>
      <c r="K30" s="243" t="str" cm="1">
        <f t="array" ref="K30">IF($I30="", "",
    IF(E30= "please provide state first", "",
   IF($I30="not found", "",
 IF(_xlfn.XLOOKUP(TEXT($I30, "General"),  TEXT('DAC County Feature Lookup'!$A$2:$A$465, "General"),  'DAC County Feature Lookup'!$P$2:$P$465, "No", 0, 1)= 0, "No",
_xlfn.XLOOKUP(TEXT($I30, "General"),  TEXT('DAC County Feature Lookup'!$A$2:$A$465, "General"),  'DAC County Feature Lookup'!$P$2:$P$465, "No", 0, 1)))))</f>
        <v/>
      </c>
      <c r="L30" s="243" t="str" cm="1">
        <f t="array" ref="L30">IF($I30="", "",
   IF($I30="not found", "",
    IF(E30= "please provide state first", "",
 IF(_xlfn.XLOOKUP(TEXT($I30, "General"),  TEXT('DAC County Feature Lookup'!$A$2:$A$465, "General"),  'DAC County Feature Lookup'!$Q$2:$Q$465, "No", 0, 1)= 0, "No",
_xlfn.XLOOKUP(TEXT($I30, "General"),  TEXT('DAC County Feature Lookup'!$A$2:$A$465, "General"),  'DAC County Feature Lookup'!$Q$2:$Q$465, "No", 0, 1)))))</f>
        <v/>
      </c>
      <c r="M30" s="243" t="str" cm="1">
        <f t="array" ref="M30">IF($I30="", "",
   IF($I30="not found", "",
    IF(E30= "please provide state first", "",
 IF(_xlfn.XLOOKUP(TEXT($I30, "General"),  TEXT('DAC County Feature Lookup'!$A$2:$A$465, "General"),  'DAC County Feature Lookup'!$R$2:$R$465, "No", 0, 1)= 0, "No",
_xlfn.XLOOKUP(TEXT($I30, "General"),  TEXT('DAC County Feature Lookup'!$A$2:$A$465, "General"),  'DAC County Feature Lookup'!$R$2:$R$465, "No", 0, 1)))))</f>
        <v/>
      </c>
      <c r="N30" s="243" t="str" cm="1">
        <f t="array" ref="N30">IF($I30="", "",
   IF($I30="not found", "",
    IF(E30= "please provide state first", "",
 IF(_xlfn.XLOOKUP(TEXT($I30, "General"),  TEXT('DAC County Feature Lookup'!$A$2:$A$465, "General"),  'DAC County Feature Lookup'!$M$2:$M$465, "No", 0, 1)= 0, "No",
_xlfn.XLOOKUP(TEXT($I30, "General"),  TEXT('DAC County Feature Lookup'!$A$2:$A$465, "General"),  'DAC County Feature Lookup'!$M$2:$M$465, "No", 0, 1)))))</f>
        <v/>
      </c>
    </row>
  </sheetData>
  <sheetProtection sheet="1" formatCells="0" formatColumns="0" formatRows="0" sort="0" autoFilter="0"/>
  <mergeCells count="5">
    <mergeCell ref="A1:G1"/>
    <mergeCell ref="A2:G2"/>
    <mergeCell ref="A3:G3"/>
    <mergeCell ref="A6:G6"/>
    <mergeCell ref="A5:G5"/>
  </mergeCells>
  <dataValidations count="2">
    <dataValidation type="decimal" allowBlank="1" showInputMessage="1" showErrorMessage="1" sqref="H11:H30" xr:uid="{5B6601F4-CE13-4025-AA49-04D73FA3109D}">
      <formula1>0</formula1>
      <formula2>1</formula2>
    </dataValidation>
    <dataValidation type="list" allowBlank="1" showInputMessage="1" showErrorMessage="1" sqref="E11:E30" xr:uid="{0267A655-064C-4081-96D6-A87148C5FBC5}">
      <formula1>INDIRECT(D11)</formula1>
    </dataValidation>
  </dataValidations>
  <pageMargins left="0.85" right="0.85" top="0.85" bottom="0.5" header="0.3" footer="0.3"/>
  <pageSetup scale="69" orientation="portrait" r:id="rId1"/>
  <headerFooter>
    <oddHeader>&amp;L&amp;G&amp;ROMB Control Number: 2060-0754
Expiration Date: 9/30/2028</oddHeader>
    <oddFooter>&amp;LEPA Form Number: 5900-721</oddFooter>
    <firstHeader xml:space="preserve">&amp;LOMB Control Number: 2060-NEW
Expiration Date: MM/DD/YYYY&amp;RU.S. EPA Office of Transportation and Air Quality 
Transportation and Climate Division
</firstHeader>
  </headerFooter>
  <legacyDrawingHF r:id="rId2"/>
  <tableParts count="1">
    <tablePart r:id="rId3"/>
  </tableParts>
  <extLst>
    <ext xmlns:x14="http://schemas.microsoft.com/office/spreadsheetml/2009/9/main" uri="{78C0D931-6437-407d-A8EE-F0AAD7539E65}">
      <x14:conditionalFormattings>
        <x14:conditionalFormatting xmlns:xm="http://schemas.microsoft.com/office/excel/2006/main">
          <x14:cfRule type="expression" priority="1" id="{35453978-56A6-4651-8AF4-4ACA0A91224E}">
            <xm:f>SUM($H$11:$H$30,'6. Additional Locations'!$H$10:$H$29)=1</xm:f>
            <x14:dxf>
              <font>
                <color theme="6" tint="0.79998168889431442"/>
              </font>
              <fill>
                <patternFill>
                  <bgColor theme="6" tint="0.79998168889431442"/>
                </patternFill>
              </fill>
            </x14:dxf>
          </x14:cfRule>
          <xm:sqref>H8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826AD3F6-380E-4F50-9895-79B8D42AEB97}">
          <x14:formula1>
            <xm:f>'Data Validation'!$AA$3:$AA$58</xm:f>
          </x14:formula1>
          <xm:sqref>D11:D30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C8E99-C0BE-4F09-BD77-938EF5A1C5AE}">
  <dimension ref="A1:N29"/>
  <sheetViews>
    <sheetView zoomScaleNormal="100" workbookViewId="0">
      <selection activeCell="A10" sqref="A10"/>
    </sheetView>
  </sheetViews>
  <sheetFormatPr defaultRowHeight="15" x14ac:dyDescent="0.25"/>
  <cols>
    <col min="1" max="8" width="38.140625" customWidth="1"/>
    <col min="9" max="10" width="19.28515625" customWidth="1"/>
    <col min="11" max="14" width="26.85546875" customWidth="1"/>
  </cols>
  <sheetData>
    <row r="1" spans="1:14" s="25" customFormat="1" ht="15.75" x14ac:dyDescent="0.25">
      <c r="A1" s="1319" t="s">
        <v>0</v>
      </c>
      <c r="B1" s="1319"/>
      <c r="C1" s="1319"/>
      <c r="D1" s="1319"/>
      <c r="E1" s="1319"/>
      <c r="F1" s="1319"/>
      <c r="G1" s="1319"/>
      <c r="H1" s="213"/>
      <c r="I1" s="213"/>
      <c r="J1" s="213"/>
      <c r="K1" s="213"/>
      <c r="L1" s="213"/>
      <c r="M1" s="213"/>
      <c r="N1" s="213"/>
    </row>
    <row r="2" spans="1:14" s="25" customFormat="1" ht="15.75" x14ac:dyDescent="0.25">
      <c r="A2" s="1320" t="s">
        <v>146</v>
      </c>
      <c r="B2" s="1320"/>
      <c r="C2" s="1320"/>
      <c r="D2" s="1320"/>
      <c r="E2" s="1320"/>
      <c r="F2" s="1320"/>
      <c r="G2" s="1320"/>
      <c r="H2" s="214"/>
      <c r="I2" s="214"/>
      <c r="J2" s="214"/>
      <c r="K2" s="214"/>
      <c r="L2" s="214"/>
      <c r="M2" s="214"/>
      <c r="N2" s="214"/>
    </row>
    <row r="3" spans="1:14" s="25" customFormat="1" ht="15.75" x14ac:dyDescent="0.25">
      <c r="A3" s="1321" t="s">
        <v>213</v>
      </c>
      <c r="B3" s="1321"/>
      <c r="C3" s="1321"/>
      <c r="D3" s="1321"/>
      <c r="E3" s="1321"/>
      <c r="F3" s="1321"/>
      <c r="G3" s="1321"/>
      <c r="H3" s="215"/>
      <c r="I3" s="215"/>
      <c r="J3" s="215"/>
      <c r="K3" s="215"/>
      <c r="L3" s="215"/>
      <c r="M3" s="215"/>
      <c r="N3" s="215"/>
    </row>
    <row r="4" spans="1:14" s="276" customFormat="1" ht="15.75" x14ac:dyDescent="0.25">
      <c r="A4" s="1265"/>
      <c r="B4" s="1265"/>
      <c r="C4" s="1265"/>
      <c r="D4" s="1265"/>
      <c r="E4" s="1265"/>
      <c r="F4" s="1265"/>
      <c r="G4" s="1265"/>
      <c r="H4" s="279"/>
      <c r="I4" s="279"/>
      <c r="J4" s="279"/>
      <c r="K4" s="279"/>
      <c r="L4" s="279"/>
      <c r="M4" s="279"/>
      <c r="N4" s="279"/>
    </row>
    <row r="5" spans="1:14" s="25" customFormat="1" ht="15" customHeight="1" x14ac:dyDescent="0.25">
      <c r="A5" s="1325" t="s">
        <v>5</v>
      </c>
      <c r="B5" s="1325"/>
      <c r="C5" s="1325"/>
      <c r="D5" s="1325"/>
      <c r="E5" s="1325"/>
      <c r="F5" s="1325"/>
      <c r="G5" s="1325"/>
      <c r="H5" s="216"/>
      <c r="I5" s="216"/>
      <c r="J5" s="216"/>
      <c r="K5" s="216"/>
      <c r="L5" s="216"/>
      <c r="M5" s="216"/>
    </row>
    <row r="6" spans="1:14" s="25" customFormat="1" ht="43.5" customHeight="1" x14ac:dyDescent="0.25">
      <c r="A6" s="1322" t="s">
        <v>214</v>
      </c>
      <c r="B6" s="1322"/>
      <c r="C6" s="1322"/>
      <c r="D6" s="1322"/>
      <c r="E6" s="1322"/>
      <c r="F6" s="1322"/>
      <c r="G6" s="1322"/>
      <c r="H6" s="217"/>
      <c r="I6" s="217"/>
      <c r="J6" s="217"/>
      <c r="K6" s="217"/>
      <c r="L6" s="217"/>
      <c r="M6" s="217"/>
    </row>
    <row r="7" spans="1:14" s="25" customFormat="1" ht="71.25" customHeight="1" x14ac:dyDescent="0.25">
      <c r="A7" s="769" t="s">
        <v>215</v>
      </c>
      <c r="B7" s="210"/>
      <c r="C7" s="210"/>
      <c r="D7" s="209"/>
      <c r="E7" s="209"/>
      <c r="F7" s="209"/>
      <c r="G7" s="209"/>
      <c r="H7" s="660" t="s">
        <v>216</v>
      </c>
      <c r="I7" s="209"/>
      <c r="J7" s="209"/>
      <c r="K7" s="209"/>
      <c r="L7" s="209"/>
      <c r="M7" s="209"/>
      <c r="N7" s="209"/>
    </row>
    <row r="8" spans="1:14" s="233" customFormat="1" ht="94.5" x14ac:dyDescent="0.25">
      <c r="A8" s="232" t="s">
        <v>217</v>
      </c>
      <c r="B8" s="223" t="s">
        <v>192</v>
      </c>
      <c r="C8" s="269" t="s">
        <v>218</v>
      </c>
      <c r="D8" s="269" t="s">
        <v>194</v>
      </c>
      <c r="E8" s="269" t="s">
        <v>195</v>
      </c>
      <c r="F8" s="269" t="s">
        <v>67</v>
      </c>
      <c r="G8" s="290" t="s">
        <v>219</v>
      </c>
      <c r="H8" s="290" t="s">
        <v>220</v>
      </c>
      <c r="I8" s="290" t="s">
        <v>198</v>
      </c>
      <c r="J8" s="290" t="s">
        <v>199</v>
      </c>
      <c r="K8" s="269" t="s">
        <v>200</v>
      </c>
      <c r="L8" s="269" t="s">
        <v>201</v>
      </c>
      <c r="M8" s="269" t="s">
        <v>202</v>
      </c>
      <c r="N8" s="269" t="s">
        <v>203</v>
      </c>
    </row>
    <row r="9" spans="1:14" s="234" customFormat="1" ht="31.5" x14ac:dyDescent="0.25">
      <c r="A9" s="229" t="s">
        <v>221</v>
      </c>
      <c r="B9" s="229" t="s">
        <v>222</v>
      </c>
      <c r="C9" s="229" t="s">
        <v>223</v>
      </c>
      <c r="D9" s="211" t="s">
        <v>105</v>
      </c>
      <c r="E9" s="211" t="s">
        <v>206</v>
      </c>
      <c r="F9" s="229" t="s">
        <v>104</v>
      </c>
      <c r="G9" s="229" t="s">
        <v>224</v>
      </c>
      <c r="H9" s="361" t="s">
        <v>208</v>
      </c>
      <c r="I9" s="362" t="s">
        <v>209</v>
      </c>
      <c r="J9" s="229" t="s">
        <v>210</v>
      </c>
      <c r="K9" s="229" t="s">
        <v>122</v>
      </c>
      <c r="L9" s="229" t="s">
        <v>122</v>
      </c>
      <c r="M9" s="229" t="s">
        <v>122</v>
      </c>
      <c r="N9" s="229" t="s">
        <v>123</v>
      </c>
    </row>
    <row r="10" spans="1:14" s="25" customFormat="1" ht="15.75" x14ac:dyDescent="0.25">
      <c r="A10" s="961"/>
      <c r="B10" s="235" t="s">
        <v>225</v>
      </c>
      <c r="C10" s="961"/>
      <c r="D10" s="978"/>
      <c r="E10" s="986" t="s">
        <v>212</v>
      </c>
      <c r="F10" s="961"/>
      <c r="G10" s="961"/>
      <c r="H10" s="987"/>
      <c r="I10" s="241" t="str">
        <f>IF(D10="", "",
   IF(E10= "please provide state first", "please select county",
    _xlfn.XLOOKUP(_xlfn.TEXTJOIN(", ", TRUE, E10,D10), 'FIPS Lookup'!$D$3:$D$3245, 'FIPS Lookup'!$A$3:$A$3245, "not found", 0,1)))</f>
        <v/>
      </c>
      <c r="J10" s="243" t="str" cm="1">
        <f t="array" ref="J10">IF($I10="", "",
    IF(E10= "please provide state first", "",
   IF($I10="not found", "",
_xlfn.XLOOKUP(TEXT($I10, "General"),  TEXT(FIPSLookupTable[County FIPS], "General"), FIPSLookupTable[EPA Region], "No", 0, 1))))</f>
        <v/>
      </c>
      <c r="K10" s="243" t="str" cm="1">
        <f t="array" ref="K10">IF($I10="", "",
    IF(E10= "please provide state first", "",
   IF($I10="not found", "",
 IF(_xlfn.XLOOKUP(TEXT($I10, "General"),  TEXT('DAC County Feature Lookup'!$A$2:$A$465, "General"),  'DAC County Feature Lookup'!$P$2:$P$465, "No", 0, 1)= 0, "No",
_xlfn.XLOOKUP(TEXT($I10, "General"),  TEXT('DAC County Feature Lookup'!$A$2:$A$465, "General"),  'DAC County Feature Lookup'!$P$2:$P$465, "No", 0, 1)))))</f>
        <v/>
      </c>
      <c r="L10" s="243" t="str" cm="1">
        <f t="array" ref="L10">IF($I10="", "",
   IF($I10="not found", "",
    IF(E10= "please provide state first", "",
 IF(_xlfn.XLOOKUP(TEXT($I10, "General"),  TEXT('DAC County Feature Lookup'!$A$2:$A$465, "General"),  'DAC County Feature Lookup'!$Q$2:$Q$465, "No", 0, 1)= 0, "No",
_xlfn.XLOOKUP(TEXT($I10, "General"),  TEXT('DAC County Feature Lookup'!$A$2:$A$465, "General"),  'DAC County Feature Lookup'!$Q$2:$Q$465, "No", 0, 1)))))</f>
        <v/>
      </c>
      <c r="M10" s="243" t="str" cm="1">
        <f t="array" ref="M10">IF($I10="", "",
   IF($I10="not found", "",
    IF(E10= "please provide state first", "",
 IF(_xlfn.XLOOKUP(TEXT($I10, "General"),  TEXT('DAC County Feature Lookup'!$A$2:$A$465, "General"),  'DAC County Feature Lookup'!$R$2:$R$465, "No", 0, 1)= 0, "No",
_xlfn.XLOOKUP(TEXT($I10, "General"),  TEXT('DAC County Feature Lookup'!$A$2:$A$465, "General"),  'DAC County Feature Lookup'!$R$2:$R$465, "No", 0, 1)))))</f>
        <v/>
      </c>
      <c r="N10" s="243" t="str" cm="1">
        <f t="array" ref="N10">IF($I10="", "",
   IF($I10="not found", "",
    IF(E10= "please provide state first", "",
 IF(_xlfn.XLOOKUP(TEXT($I10, "General"),  TEXT('DAC County Feature Lookup'!$A$2:$A$465, "General"),  'DAC County Feature Lookup'!$M$2:$M$465, "No", 0, 1)= 0, "No",
_xlfn.XLOOKUP(TEXT($I10, "General"),  TEXT('DAC County Feature Lookup'!$A$2:$A$465, "General"),  'DAC County Feature Lookup'!$M$2:$M$465, "No", 0, 1)))))</f>
        <v/>
      </c>
    </row>
    <row r="11" spans="1:14" s="25" customFormat="1" ht="15.75" x14ac:dyDescent="0.25">
      <c r="A11" s="970"/>
      <c r="B11" s="235" t="s">
        <v>226</v>
      </c>
      <c r="C11" s="970"/>
      <c r="D11" s="979"/>
      <c r="E11" s="986" t="s">
        <v>212</v>
      </c>
      <c r="F11" s="970"/>
      <c r="G11" s="970"/>
      <c r="H11" s="989"/>
      <c r="I11" s="241" t="str">
        <f>IF(D11="", "",
   IF(E11= "please provide state first", "please select county",
    _xlfn.XLOOKUP(_xlfn.TEXTJOIN(", ", TRUE, E11,D11), 'FIPS Lookup'!$D$3:$D$3245, 'FIPS Lookup'!$A$3:$A$3245, "not found", 0,1)))</f>
        <v/>
      </c>
      <c r="J11" s="243" t="str" cm="1">
        <f t="array" ref="J11">IF($I11="", "",
    IF(E11= "please provide state first", "",
   IF($I11="not found", "",
_xlfn.XLOOKUP(TEXT($I11, "General"),  TEXT(FIPSLookupTable[County FIPS], "General"), FIPSLookupTable[EPA Region], "No", 0, 1))))</f>
        <v/>
      </c>
      <c r="K11" s="243" t="str" cm="1">
        <f t="array" ref="K11">IF($I11="", "",
    IF(E11= "please provide state first", "",
   IF($I11="not found", "",
 IF(_xlfn.XLOOKUP(TEXT($I11, "General"),  TEXT('DAC County Feature Lookup'!$A$2:$A$465, "General"),  'DAC County Feature Lookup'!$P$2:$P$465, "No", 0, 1)= 0, "No",
_xlfn.XLOOKUP(TEXT($I11, "General"),  TEXT('DAC County Feature Lookup'!$A$2:$A$465, "General"),  'DAC County Feature Lookup'!$P$2:$P$465, "No", 0, 1)))))</f>
        <v/>
      </c>
      <c r="L11" s="243" t="str" cm="1">
        <f t="array" ref="L11">IF($I11="", "",
   IF($I11="not found", "",
    IF(E11= "please provide state first", "",
 IF(_xlfn.XLOOKUP(TEXT($I11, "General"),  TEXT('DAC County Feature Lookup'!$A$2:$A$465, "General"),  'DAC County Feature Lookup'!$Q$2:$Q$465, "No", 0, 1)= 0, "No",
_xlfn.XLOOKUP(TEXT($I11, "General"),  TEXT('DAC County Feature Lookup'!$A$2:$A$465, "General"),  'DAC County Feature Lookup'!$Q$2:$Q$465, "No", 0, 1)))))</f>
        <v/>
      </c>
      <c r="M11" s="243" t="str" cm="1">
        <f t="array" ref="M11">IF($I11="", "",
   IF($I11="not found", "",
    IF(E11= "please provide state first", "",
 IF(_xlfn.XLOOKUP(TEXT($I11, "General"),  TEXT('DAC County Feature Lookup'!$A$2:$A$465, "General"),  'DAC County Feature Lookup'!$R$2:$R$465, "No", 0, 1)= 0, "No",
_xlfn.XLOOKUP(TEXT($I11, "General"),  TEXT('DAC County Feature Lookup'!$A$2:$A$465, "General"),  'DAC County Feature Lookup'!$R$2:$R$465, "No", 0, 1)))))</f>
        <v/>
      </c>
      <c r="N11" s="243" t="str" cm="1">
        <f t="array" ref="N11">IF($I11="", "",
   IF($I11="not found", "",
    IF(E11= "please provide state first", "",
 IF(_xlfn.XLOOKUP(TEXT($I11, "General"),  TEXT('DAC County Feature Lookup'!$A$2:$A$465, "General"),  'DAC County Feature Lookup'!$M$2:$M$465, "No", 0, 1)= 0, "No",
_xlfn.XLOOKUP(TEXT($I11, "General"),  TEXT('DAC County Feature Lookup'!$A$2:$A$465, "General"),  'DAC County Feature Lookup'!$M$2:$M$465, "No", 0, 1)))))</f>
        <v/>
      </c>
    </row>
    <row r="12" spans="1:14" s="25" customFormat="1" ht="15.75" x14ac:dyDescent="0.25">
      <c r="A12" s="970"/>
      <c r="B12" s="235" t="s">
        <v>227</v>
      </c>
      <c r="C12" s="970"/>
      <c r="D12" s="979"/>
      <c r="E12" s="986" t="s">
        <v>212</v>
      </c>
      <c r="F12" s="970"/>
      <c r="G12" s="970"/>
      <c r="H12" s="989"/>
      <c r="I12" s="241" t="str">
        <f>IF(D12="", "",
   IF(E12= "please provide state first", "please select county",
    _xlfn.XLOOKUP(_xlfn.TEXTJOIN(", ", TRUE, E12,D12), 'FIPS Lookup'!$D$3:$D$3245, 'FIPS Lookup'!$A$3:$A$3245, "not found", 0,1)))</f>
        <v/>
      </c>
      <c r="J12" s="243" t="str" cm="1">
        <f t="array" ref="J12">IF($I12="", "",
    IF(E12= "please provide state first", "",
   IF($I12="not found", "",
_xlfn.XLOOKUP(TEXT($I12, "General"),  TEXT(FIPSLookupTable[County FIPS], "General"), FIPSLookupTable[EPA Region], "No", 0, 1))))</f>
        <v/>
      </c>
      <c r="K12" s="243" t="str" cm="1">
        <f t="array" ref="K12">IF($I12="", "",
    IF(E12= "please provide state first", "",
   IF($I12="not found", "",
 IF(_xlfn.XLOOKUP(TEXT($I12, "General"),  TEXT('DAC County Feature Lookup'!$A$2:$A$465, "General"),  'DAC County Feature Lookup'!$P$2:$P$465, "No", 0, 1)= 0, "No",
_xlfn.XLOOKUP(TEXT($I12, "General"),  TEXT('DAC County Feature Lookup'!$A$2:$A$465, "General"),  'DAC County Feature Lookup'!$P$2:$P$465, "No", 0, 1)))))</f>
        <v/>
      </c>
      <c r="L12" s="243" t="str" cm="1">
        <f t="array" ref="L12">IF($I12="", "",
   IF($I12="not found", "",
    IF(E12= "please provide state first", "",
 IF(_xlfn.XLOOKUP(TEXT($I12, "General"),  TEXT('DAC County Feature Lookup'!$A$2:$A$465, "General"),  'DAC County Feature Lookup'!$Q$2:$Q$465, "No", 0, 1)= 0, "No",
_xlfn.XLOOKUP(TEXT($I12, "General"),  TEXT('DAC County Feature Lookup'!$A$2:$A$465, "General"),  'DAC County Feature Lookup'!$Q$2:$Q$465, "No", 0, 1)))))</f>
        <v/>
      </c>
      <c r="M12" s="243" t="str" cm="1">
        <f t="array" ref="M12">IF($I12="", "",
   IF($I12="not found", "",
    IF(E12= "please provide state first", "",
 IF(_xlfn.XLOOKUP(TEXT($I12, "General"),  TEXT('DAC County Feature Lookup'!$A$2:$A$465, "General"),  'DAC County Feature Lookup'!$R$2:$R$465, "No", 0, 1)= 0, "No",
_xlfn.XLOOKUP(TEXT($I12, "General"),  TEXT('DAC County Feature Lookup'!$A$2:$A$465, "General"),  'DAC County Feature Lookup'!$R$2:$R$465, "No", 0, 1)))))</f>
        <v/>
      </c>
      <c r="N12" s="243" t="str" cm="1">
        <f t="array" ref="N12">IF($I12="", "",
   IF($I12="not found", "",
    IF(E12= "please provide state first", "",
 IF(_xlfn.XLOOKUP(TEXT($I12, "General"),  TEXT('DAC County Feature Lookup'!$A$2:$A$465, "General"),  'DAC County Feature Lookup'!$M$2:$M$465, "No", 0, 1)= 0, "No",
_xlfn.XLOOKUP(TEXT($I12, "General"),  TEXT('DAC County Feature Lookup'!$A$2:$A$465, "General"),  'DAC County Feature Lookup'!$M$2:$M$465, "No", 0, 1)))))</f>
        <v/>
      </c>
    </row>
    <row r="13" spans="1:14" s="25" customFormat="1" ht="15.75" x14ac:dyDescent="0.25">
      <c r="A13" s="970"/>
      <c r="B13" s="235" t="s">
        <v>228</v>
      </c>
      <c r="C13" s="970"/>
      <c r="D13" s="979"/>
      <c r="E13" s="986" t="s">
        <v>212</v>
      </c>
      <c r="F13" s="970"/>
      <c r="G13" s="970"/>
      <c r="H13" s="989"/>
      <c r="I13" s="241" t="str">
        <f>IF(D13="", "",
   IF(E13= "please provide state first", "please select county",
    _xlfn.XLOOKUP(_xlfn.TEXTJOIN(", ", TRUE, E13,D13), 'FIPS Lookup'!$D$3:$D$3245, 'FIPS Lookup'!$A$3:$A$3245, "not found", 0,1)))</f>
        <v/>
      </c>
      <c r="J13" s="243" t="str" cm="1">
        <f t="array" ref="J13">IF($I13="", "",
    IF(E13= "please provide state first", "",
   IF($I13="not found", "",
_xlfn.XLOOKUP(TEXT($I13, "General"),  TEXT(FIPSLookupTable[County FIPS], "General"), FIPSLookupTable[EPA Region], "No", 0, 1))))</f>
        <v/>
      </c>
      <c r="K13" s="243" t="str" cm="1">
        <f t="array" ref="K13">IF($I13="", "",
    IF(E13= "please provide state first", "",
   IF($I13="not found", "",
 IF(_xlfn.XLOOKUP(TEXT($I13, "General"),  TEXT('DAC County Feature Lookup'!$A$2:$A$465, "General"),  'DAC County Feature Lookup'!$P$2:$P$465, "No", 0, 1)= 0, "No",
_xlfn.XLOOKUP(TEXT($I13, "General"),  TEXT('DAC County Feature Lookup'!$A$2:$A$465, "General"),  'DAC County Feature Lookup'!$P$2:$P$465, "No", 0, 1)))))</f>
        <v/>
      </c>
      <c r="L13" s="243" t="str" cm="1">
        <f t="array" ref="L13">IF($I13="", "",
   IF($I13="not found", "",
    IF(E13= "please provide state first", "",
 IF(_xlfn.XLOOKUP(TEXT($I13, "General"),  TEXT('DAC County Feature Lookup'!$A$2:$A$465, "General"),  'DAC County Feature Lookup'!$Q$2:$Q$465, "No", 0, 1)= 0, "No",
_xlfn.XLOOKUP(TEXT($I13, "General"),  TEXT('DAC County Feature Lookup'!$A$2:$A$465, "General"),  'DAC County Feature Lookup'!$Q$2:$Q$465, "No", 0, 1)))))</f>
        <v/>
      </c>
      <c r="M13" s="243" t="str" cm="1">
        <f t="array" ref="M13">IF($I13="", "",
   IF($I13="not found", "",
    IF(E13= "please provide state first", "",
 IF(_xlfn.XLOOKUP(TEXT($I13, "General"),  TEXT('DAC County Feature Lookup'!$A$2:$A$465, "General"),  'DAC County Feature Lookup'!$R$2:$R$465, "No", 0, 1)= 0, "No",
_xlfn.XLOOKUP(TEXT($I13, "General"),  TEXT('DAC County Feature Lookup'!$A$2:$A$465, "General"),  'DAC County Feature Lookup'!$R$2:$R$465, "No", 0, 1)))))</f>
        <v/>
      </c>
      <c r="N13" s="243" t="str" cm="1">
        <f t="array" ref="N13">IF($I13="", "",
   IF($I13="not found", "",
    IF(E13= "please provide state first", "",
 IF(_xlfn.XLOOKUP(TEXT($I13, "General"),  TEXT('DAC County Feature Lookup'!$A$2:$A$465, "General"),  'DAC County Feature Lookup'!$M$2:$M$465, "No", 0, 1)= 0, "No",
_xlfn.XLOOKUP(TEXT($I13, "General"),  TEXT('DAC County Feature Lookup'!$A$2:$A$465, "General"),  'DAC County Feature Lookup'!$M$2:$M$465, "No", 0, 1)))))</f>
        <v/>
      </c>
    </row>
    <row r="14" spans="1:14" s="25" customFormat="1" ht="15.75" x14ac:dyDescent="0.25">
      <c r="A14" s="970"/>
      <c r="B14" s="235" t="s">
        <v>229</v>
      </c>
      <c r="C14" s="970"/>
      <c r="D14" s="979"/>
      <c r="E14" s="986" t="s">
        <v>212</v>
      </c>
      <c r="F14" s="970"/>
      <c r="G14" s="970"/>
      <c r="H14" s="989"/>
      <c r="I14" s="241" t="str">
        <f>IF(D14="", "",
   IF(E14= "please provide state first", "please select county",
    _xlfn.XLOOKUP(_xlfn.TEXTJOIN(", ", TRUE, E14,D14), 'FIPS Lookup'!$D$3:$D$3245, 'FIPS Lookup'!$A$3:$A$3245, "not found", 0,1)))</f>
        <v/>
      </c>
      <c r="J14" s="243" t="str" cm="1">
        <f t="array" ref="J14">IF($I14="", "",
    IF(E14= "please provide state first", "",
   IF($I14="not found", "",
_xlfn.XLOOKUP(TEXT($I14, "General"),  TEXT(FIPSLookupTable[County FIPS], "General"), FIPSLookupTable[EPA Region], "No", 0, 1))))</f>
        <v/>
      </c>
      <c r="K14" s="243" t="str" cm="1">
        <f t="array" ref="K14">IF($I14="", "",
    IF(E14= "please provide state first", "",
   IF($I14="not found", "",
 IF(_xlfn.XLOOKUP(TEXT($I14, "General"),  TEXT('DAC County Feature Lookup'!$A$2:$A$465, "General"),  'DAC County Feature Lookup'!$P$2:$P$465, "No", 0, 1)= 0, "No",
_xlfn.XLOOKUP(TEXT($I14, "General"),  TEXT('DAC County Feature Lookup'!$A$2:$A$465, "General"),  'DAC County Feature Lookup'!$P$2:$P$465, "No", 0, 1)))))</f>
        <v/>
      </c>
      <c r="L14" s="243" t="str" cm="1">
        <f t="array" ref="L14">IF($I14="", "",
   IF($I14="not found", "",
    IF(E14= "please provide state first", "",
 IF(_xlfn.XLOOKUP(TEXT($I14, "General"),  TEXT('DAC County Feature Lookup'!$A$2:$A$465, "General"),  'DAC County Feature Lookup'!$Q$2:$Q$465, "No", 0, 1)= 0, "No",
_xlfn.XLOOKUP(TEXT($I14, "General"),  TEXT('DAC County Feature Lookup'!$A$2:$A$465, "General"),  'DAC County Feature Lookup'!$Q$2:$Q$465, "No", 0, 1)))))</f>
        <v/>
      </c>
      <c r="M14" s="243" t="str" cm="1">
        <f t="array" ref="M14">IF($I14="", "",
   IF($I14="not found", "",
    IF(E14= "please provide state first", "",
 IF(_xlfn.XLOOKUP(TEXT($I14, "General"),  TEXT('DAC County Feature Lookup'!$A$2:$A$465, "General"),  'DAC County Feature Lookup'!$R$2:$R$465, "No", 0, 1)= 0, "No",
_xlfn.XLOOKUP(TEXT($I14, "General"),  TEXT('DAC County Feature Lookup'!$A$2:$A$465, "General"),  'DAC County Feature Lookup'!$R$2:$R$465, "No", 0, 1)))))</f>
        <v/>
      </c>
      <c r="N14" s="243" t="str" cm="1">
        <f t="array" ref="N14">IF($I14="", "",
   IF($I14="not found", "",
    IF(E14= "please provide state first", "",
 IF(_xlfn.XLOOKUP(TEXT($I14, "General"),  TEXT('DAC County Feature Lookup'!$A$2:$A$465, "General"),  'DAC County Feature Lookup'!$M$2:$M$465, "No", 0, 1)= 0, "No",
_xlfn.XLOOKUP(TEXT($I14, "General"),  TEXT('DAC County Feature Lookup'!$A$2:$A$465, "General"),  'DAC County Feature Lookup'!$M$2:$M$465, "No", 0, 1)))))</f>
        <v/>
      </c>
    </row>
    <row r="15" spans="1:14" s="25" customFormat="1" ht="15.75" x14ac:dyDescent="0.25">
      <c r="A15" s="970"/>
      <c r="B15" s="235" t="s">
        <v>230</v>
      </c>
      <c r="C15" s="970"/>
      <c r="D15" s="979"/>
      <c r="E15" s="986" t="s">
        <v>212</v>
      </c>
      <c r="F15" s="970"/>
      <c r="G15" s="970"/>
      <c r="H15" s="989"/>
      <c r="I15" s="241" t="str">
        <f>IF(D15="", "",
   IF(E15= "please provide state first", "please select county",
    _xlfn.XLOOKUP(_xlfn.TEXTJOIN(", ", TRUE, E15,D15), 'FIPS Lookup'!$D$3:$D$3245, 'FIPS Lookup'!$A$3:$A$3245, "not found", 0,1)))</f>
        <v/>
      </c>
      <c r="J15" s="243" t="str" cm="1">
        <f t="array" ref="J15">IF($I15="", "",
    IF(E15= "please provide state first", "",
   IF($I15="not found", "",
_xlfn.XLOOKUP(TEXT($I15, "General"),  TEXT(FIPSLookupTable[County FIPS], "General"), FIPSLookupTable[EPA Region], "No", 0, 1))))</f>
        <v/>
      </c>
      <c r="K15" s="243" t="str" cm="1">
        <f t="array" ref="K15">IF($I15="", "",
    IF(E15= "please provide state first", "",
   IF($I15="not found", "",
 IF(_xlfn.XLOOKUP(TEXT($I15, "General"),  TEXT('DAC County Feature Lookup'!$A$2:$A$465, "General"),  'DAC County Feature Lookup'!$P$2:$P$465, "No", 0, 1)= 0, "No",
_xlfn.XLOOKUP(TEXT($I15, "General"),  TEXT('DAC County Feature Lookup'!$A$2:$A$465, "General"),  'DAC County Feature Lookup'!$P$2:$P$465, "No", 0, 1)))))</f>
        <v/>
      </c>
      <c r="L15" s="243" t="str" cm="1">
        <f t="array" ref="L15">IF($I15="", "",
   IF($I15="not found", "",
    IF(E15= "please provide state first", "",
 IF(_xlfn.XLOOKUP(TEXT($I15, "General"),  TEXT('DAC County Feature Lookup'!$A$2:$A$465, "General"),  'DAC County Feature Lookup'!$Q$2:$Q$465, "No", 0, 1)= 0, "No",
_xlfn.XLOOKUP(TEXT($I15, "General"),  TEXT('DAC County Feature Lookup'!$A$2:$A$465, "General"),  'DAC County Feature Lookup'!$Q$2:$Q$465, "No", 0, 1)))))</f>
        <v/>
      </c>
      <c r="M15" s="243" t="str" cm="1">
        <f t="array" ref="M15">IF($I15="", "",
   IF($I15="not found", "",
    IF(E15= "please provide state first", "",
 IF(_xlfn.XLOOKUP(TEXT($I15, "General"),  TEXT('DAC County Feature Lookup'!$A$2:$A$465, "General"),  'DAC County Feature Lookup'!$R$2:$R$465, "No", 0, 1)= 0, "No",
_xlfn.XLOOKUP(TEXT($I15, "General"),  TEXT('DAC County Feature Lookup'!$A$2:$A$465, "General"),  'DAC County Feature Lookup'!$R$2:$R$465, "No", 0, 1)))))</f>
        <v/>
      </c>
      <c r="N15" s="243" t="str" cm="1">
        <f t="array" ref="N15">IF($I15="", "",
   IF($I15="not found", "",
    IF(E15= "please provide state first", "",
 IF(_xlfn.XLOOKUP(TEXT($I15, "General"),  TEXT('DAC County Feature Lookup'!$A$2:$A$465, "General"),  'DAC County Feature Lookup'!$M$2:$M$465, "No", 0, 1)= 0, "No",
_xlfn.XLOOKUP(TEXT($I15, "General"),  TEXT('DAC County Feature Lookup'!$A$2:$A$465, "General"),  'DAC County Feature Lookup'!$M$2:$M$465, "No", 0, 1)))))</f>
        <v/>
      </c>
    </row>
    <row r="16" spans="1:14" s="25" customFormat="1" ht="15.75" x14ac:dyDescent="0.25">
      <c r="A16" s="970"/>
      <c r="B16" s="235" t="s">
        <v>231</v>
      </c>
      <c r="C16" s="970"/>
      <c r="D16" s="979"/>
      <c r="E16" s="986" t="s">
        <v>212</v>
      </c>
      <c r="F16" s="970"/>
      <c r="G16" s="970"/>
      <c r="H16" s="989"/>
      <c r="I16" s="241" t="str">
        <f>IF(D16="", "",
   IF(E16= "please provide state first", "please select county",
    _xlfn.XLOOKUP(_xlfn.TEXTJOIN(", ", TRUE, E16,D16), 'FIPS Lookup'!$D$3:$D$3245, 'FIPS Lookup'!$A$3:$A$3245, "not found", 0,1)))</f>
        <v/>
      </c>
      <c r="J16" s="243" t="str" cm="1">
        <f t="array" ref="J16">IF($I16="", "",
    IF(E16= "please provide state first", "",
   IF($I16="not found", "",
_xlfn.XLOOKUP(TEXT($I16, "General"),  TEXT(FIPSLookupTable[County FIPS], "General"), FIPSLookupTable[EPA Region], "No", 0, 1))))</f>
        <v/>
      </c>
      <c r="K16" s="243" t="str" cm="1">
        <f t="array" ref="K16">IF($I16="", "",
    IF(E16= "please provide state first", "",
   IF($I16="not found", "",
 IF(_xlfn.XLOOKUP(TEXT($I16, "General"),  TEXT('DAC County Feature Lookup'!$A$2:$A$465, "General"),  'DAC County Feature Lookup'!$P$2:$P$465, "No", 0, 1)= 0, "No",
_xlfn.XLOOKUP(TEXT($I16, "General"),  TEXT('DAC County Feature Lookup'!$A$2:$A$465, "General"),  'DAC County Feature Lookup'!$P$2:$P$465, "No", 0, 1)))))</f>
        <v/>
      </c>
      <c r="L16" s="243" t="str" cm="1">
        <f t="array" ref="L16">IF($I16="", "",
   IF($I16="not found", "",
    IF(E16= "please provide state first", "",
 IF(_xlfn.XLOOKUP(TEXT($I16, "General"),  TEXT('DAC County Feature Lookup'!$A$2:$A$465, "General"),  'DAC County Feature Lookup'!$Q$2:$Q$465, "No", 0, 1)= 0, "No",
_xlfn.XLOOKUP(TEXT($I16, "General"),  TEXT('DAC County Feature Lookup'!$A$2:$A$465, "General"),  'DAC County Feature Lookup'!$Q$2:$Q$465, "No", 0, 1)))))</f>
        <v/>
      </c>
      <c r="M16" s="243" t="str" cm="1">
        <f t="array" ref="M16">IF($I16="", "",
   IF($I16="not found", "",
    IF(E16= "please provide state first", "",
 IF(_xlfn.XLOOKUP(TEXT($I16, "General"),  TEXT('DAC County Feature Lookup'!$A$2:$A$465, "General"),  'DAC County Feature Lookup'!$R$2:$R$465, "No", 0, 1)= 0, "No",
_xlfn.XLOOKUP(TEXT($I16, "General"),  TEXT('DAC County Feature Lookup'!$A$2:$A$465, "General"),  'DAC County Feature Lookup'!$R$2:$R$465, "No", 0, 1)))))</f>
        <v/>
      </c>
      <c r="N16" s="243" t="str" cm="1">
        <f t="array" ref="N16">IF($I16="", "",
   IF($I16="not found", "",
    IF(E16= "please provide state first", "",
 IF(_xlfn.XLOOKUP(TEXT($I16, "General"),  TEXT('DAC County Feature Lookup'!$A$2:$A$465, "General"),  'DAC County Feature Lookup'!$M$2:$M$465, "No", 0, 1)= 0, "No",
_xlfn.XLOOKUP(TEXT($I16, "General"),  TEXT('DAC County Feature Lookup'!$A$2:$A$465, "General"),  'DAC County Feature Lookup'!$M$2:$M$465, "No", 0, 1)))))</f>
        <v/>
      </c>
    </row>
    <row r="17" spans="1:14" s="25" customFormat="1" ht="15.75" x14ac:dyDescent="0.25">
      <c r="A17" s="970"/>
      <c r="B17" s="235" t="s">
        <v>232</v>
      </c>
      <c r="C17" s="970"/>
      <c r="D17" s="979"/>
      <c r="E17" s="986" t="s">
        <v>212</v>
      </c>
      <c r="F17" s="970"/>
      <c r="G17" s="970"/>
      <c r="H17" s="989"/>
      <c r="I17" s="241" t="str">
        <f>IF(D17="", "",
   IF(E17= "please provide state first", "please select county",
    _xlfn.XLOOKUP(_xlfn.TEXTJOIN(", ", TRUE, E17,D17), 'FIPS Lookup'!$D$3:$D$3245, 'FIPS Lookup'!$A$3:$A$3245, "not found", 0,1)))</f>
        <v/>
      </c>
      <c r="J17" s="243" t="str" cm="1">
        <f t="array" ref="J17">IF($I17="", "",
    IF(E17= "please provide state first", "",
   IF($I17="not found", "",
_xlfn.XLOOKUP(TEXT($I17, "General"),  TEXT(FIPSLookupTable[County FIPS], "General"), FIPSLookupTable[EPA Region], "No", 0, 1))))</f>
        <v/>
      </c>
      <c r="K17" s="243" t="str" cm="1">
        <f t="array" ref="K17">IF($I17="", "",
    IF(E17= "please provide state first", "",
   IF($I17="not found", "",
 IF(_xlfn.XLOOKUP(TEXT($I17, "General"),  TEXT('DAC County Feature Lookup'!$A$2:$A$465, "General"),  'DAC County Feature Lookup'!$P$2:$P$465, "No", 0, 1)= 0, "No",
_xlfn.XLOOKUP(TEXT($I17, "General"),  TEXT('DAC County Feature Lookup'!$A$2:$A$465, "General"),  'DAC County Feature Lookup'!$P$2:$P$465, "No", 0, 1)))))</f>
        <v/>
      </c>
      <c r="L17" s="243" t="str" cm="1">
        <f t="array" ref="L17">IF($I17="", "",
   IF($I17="not found", "",
    IF(E17= "please provide state first", "",
 IF(_xlfn.XLOOKUP(TEXT($I17, "General"),  TEXT('DAC County Feature Lookup'!$A$2:$A$465, "General"),  'DAC County Feature Lookup'!$Q$2:$Q$465, "No", 0, 1)= 0, "No",
_xlfn.XLOOKUP(TEXT($I17, "General"),  TEXT('DAC County Feature Lookup'!$A$2:$A$465, "General"),  'DAC County Feature Lookup'!$Q$2:$Q$465, "No", 0, 1)))))</f>
        <v/>
      </c>
      <c r="M17" s="243" t="str" cm="1">
        <f t="array" ref="M17">IF($I17="", "",
   IF($I17="not found", "",
    IF(E17= "please provide state first", "",
 IF(_xlfn.XLOOKUP(TEXT($I17, "General"),  TEXT('DAC County Feature Lookup'!$A$2:$A$465, "General"),  'DAC County Feature Lookup'!$R$2:$R$465, "No", 0, 1)= 0, "No",
_xlfn.XLOOKUP(TEXT($I17, "General"),  TEXT('DAC County Feature Lookup'!$A$2:$A$465, "General"),  'DAC County Feature Lookup'!$R$2:$R$465, "No", 0, 1)))))</f>
        <v/>
      </c>
      <c r="N17" s="243" t="str" cm="1">
        <f t="array" ref="N17">IF($I17="", "",
   IF($I17="not found", "",
    IF(E17= "please provide state first", "",
 IF(_xlfn.XLOOKUP(TEXT($I17, "General"),  TEXT('DAC County Feature Lookup'!$A$2:$A$465, "General"),  'DAC County Feature Lookup'!$M$2:$M$465, "No", 0, 1)= 0, "No",
_xlfn.XLOOKUP(TEXT($I17, "General"),  TEXT('DAC County Feature Lookup'!$A$2:$A$465, "General"),  'DAC County Feature Lookup'!$M$2:$M$465, "No", 0, 1)))))</f>
        <v/>
      </c>
    </row>
    <row r="18" spans="1:14" s="25" customFormat="1" ht="15.75" x14ac:dyDescent="0.25">
      <c r="A18" s="970"/>
      <c r="B18" s="235" t="s">
        <v>233</v>
      </c>
      <c r="C18" s="970"/>
      <c r="D18" s="979"/>
      <c r="E18" s="986" t="s">
        <v>212</v>
      </c>
      <c r="F18" s="970"/>
      <c r="G18" s="970"/>
      <c r="H18" s="989"/>
      <c r="I18" s="241" t="str">
        <f>IF(D18="", "",
   IF(E18= "please provide state first", "please select county",
    _xlfn.XLOOKUP(_xlfn.TEXTJOIN(", ", TRUE, E18,D18), 'FIPS Lookup'!$D$3:$D$3245, 'FIPS Lookup'!$A$3:$A$3245, "not found", 0,1)))</f>
        <v/>
      </c>
      <c r="J18" s="243" t="str" cm="1">
        <f t="array" ref="J18">IF($I18="", "",
    IF(E18= "please provide state first", "",
   IF($I18="not found", "",
_xlfn.XLOOKUP(TEXT($I18, "General"),  TEXT(FIPSLookupTable[County FIPS], "General"), FIPSLookupTable[EPA Region], "No", 0, 1))))</f>
        <v/>
      </c>
      <c r="K18" s="243" t="str" cm="1">
        <f t="array" ref="K18">IF($I18="", "",
    IF(E18= "please provide state first", "",
   IF($I18="not found", "",
 IF(_xlfn.XLOOKUP(TEXT($I18, "General"),  TEXT('DAC County Feature Lookup'!$A$2:$A$465, "General"),  'DAC County Feature Lookup'!$P$2:$P$465, "No", 0, 1)= 0, "No",
_xlfn.XLOOKUP(TEXT($I18, "General"),  TEXT('DAC County Feature Lookup'!$A$2:$A$465, "General"),  'DAC County Feature Lookup'!$P$2:$P$465, "No", 0, 1)))))</f>
        <v/>
      </c>
      <c r="L18" s="243" t="str" cm="1">
        <f t="array" ref="L18">IF($I18="", "",
   IF($I18="not found", "",
    IF(E18= "please provide state first", "",
 IF(_xlfn.XLOOKUP(TEXT($I18, "General"),  TEXT('DAC County Feature Lookup'!$A$2:$A$465, "General"),  'DAC County Feature Lookup'!$Q$2:$Q$465, "No", 0, 1)= 0, "No",
_xlfn.XLOOKUP(TEXT($I18, "General"),  TEXT('DAC County Feature Lookup'!$A$2:$A$465, "General"),  'DAC County Feature Lookup'!$Q$2:$Q$465, "No", 0, 1)))))</f>
        <v/>
      </c>
      <c r="M18" s="243" t="str" cm="1">
        <f t="array" ref="M18">IF($I18="", "",
   IF($I18="not found", "",
    IF(E18= "please provide state first", "",
 IF(_xlfn.XLOOKUP(TEXT($I18, "General"),  TEXT('DAC County Feature Lookup'!$A$2:$A$465, "General"),  'DAC County Feature Lookup'!$R$2:$R$465, "No", 0, 1)= 0, "No",
_xlfn.XLOOKUP(TEXT($I18, "General"),  TEXT('DAC County Feature Lookup'!$A$2:$A$465, "General"),  'DAC County Feature Lookup'!$R$2:$R$465, "No", 0, 1)))))</f>
        <v/>
      </c>
      <c r="N18" s="243" t="str" cm="1">
        <f t="array" ref="N18">IF($I18="", "",
   IF($I18="not found", "",
    IF(E18= "please provide state first", "",
 IF(_xlfn.XLOOKUP(TEXT($I18, "General"),  TEXT('DAC County Feature Lookup'!$A$2:$A$465, "General"),  'DAC County Feature Lookup'!$M$2:$M$465, "No", 0, 1)= 0, "No",
_xlfn.XLOOKUP(TEXT($I18, "General"),  TEXT('DAC County Feature Lookup'!$A$2:$A$465, "General"),  'DAC County Feature Lookup'!$M$2:$M$465, "No", 0, 1)))))</f>
        <v/>
      </c>
    </row>
    <row r="19" spans="1:14" s="25" customFormat="1" ht="15.75" x14ac:dyDescent="0.25">
      <c r="A19" s="970"/>
      <c r="B19" s="235" t="s">
        <v>234</v>
      </c>
      <c r="C19" s="970"/>
      <c r="D19" s="979"/>
      <c r="E19" s="986" t="s">
        <v>212</v>
      </c>
      <c r="F19" s="970"/>
      <c r="G19" s="970"/>
      <c r="H19" s="989"/>
      <c r="I19" s="241" t="str">
        <f>IF(D19="", "",
   IF(E19= "please provide state first", "please select county",
    _xlfn.XLOOKUP(_xlfn.TEXTJOIN(", ", TRUE, E19,D19), 'FIPS Lookup'!$D$3:$D$3245, 'FIPS Lookup'!$A$3:$A$3245, "not found", 0,1)))</f>
        <v/>
      </c>
      <c r="J19" s="243" t="str" cm="1">
        <f t="array" ref="J19">IF($I19="", "",
    IF(E19= "please provide state first", "",
   IF($I19="not found", "",
_xlfn.XLOOKUP(TEXT($I19, "General"),  TEXT(FIPSLookupTable[County FIPS], "General"), FIPSLookupTable[EPA Region], "No", 0, 1))))</f>
        <v/>
      </c>
      <c r="K19" s="243" t="str" cm="1">
        <f t="array" ref="K19">IF($I19="", "",
    IF(E19= "please provide state first", "",
   IF($I19="not found", "",
 IF(_xlfn.XLOOKUP(TEXT($I19, "General"),  TEXT('DAC County Feature Lookup'!$A$2:$A$465, "General"),  'DAC County Feature Lookup'!$P$2:$P$465, "No", 0, 1)= 0, "No",
_xlfn.XLOOKUP(TEXT($I19, "General"),  TEXT('DAC County Feature Lookup'!$A$2:$A$465, "General"),  'DAC County Feature Lookup'!$P$2:$P$465, "No", 0, 1)))))</f>
        <v/>
      </c>
      <c r="L19" s="243" t="str" cm="1">
        <f t="array" ref="L19">IF($I19="", "",
   IF($I19="not found", "",
    IF(E19= "please provide state first", "",
 IF(_xlfn.XLOOKUP(TEXT($I19, "General"),  TEXT('DAC County Feature Lookup'!$A$2:$A$465, "General"),  'DAC County Feature Lookup'!$Q$2:$Q$465, "No", 0, 1)= 0, "No",
_xlfn.XLOOKUP(TEXT($I19, "General"),  TEXT('DAC County Feature Lookup'!$A$2:$A$465, "General"),  'DAC County Feature Lookup'!$Q$2:$Q$465, "No", 0, 1)))))</f>
        <v/>
      </c>
      <c r="M19" s="243" t="str" cm="1">
        <f t="array" ref="M19">IF($I19="", "",
   IF($I19="not found", "",
    IF(E19= "please provide state first", "",
 IF(_xlfn.XLOOKUP(TEXT($I19, "General"),  TEXT('DAC County Feature Lookup'!$A$2:$A$465, "General"),  'DAC County Feature Lookup'!$R$2:$R$465, "No", 0, 1)= 0, "No",
_xlfn.XLOOKUP(TEXT($I19, "General"),  TEXT('DAC County Feature Lookup'!$A$2:$A$465, "General"),  'DAC County Feature Lookup'!$R$2:$R$465, "No", 0, 1)))))</f>
        <v/>
      </c>
      <c r="N19" s="243" t="str" cm="1">
        <f t="array" ref="N19">IF($I19="", "",
   IF($I19="not found", "",
    IF(E19= "please provide state first", "",
 IF(_xlfn.XLOOKUP(TEXT($I19, "General"),  TEXT('DAC County Feature Lookup'!$A$2:$A$465, "General"),  'DAC County Feature Lookup'!$M$2:$M$465, "No", 0, 1)= 0, "No",
_xlfn.XLOOKUP(TEXT($I19, "General"),  TEXT('DAC County Feature Lookup'!$A$2:$A$465, "General"),  'DAC County Feature Lookup'!$M$2:$M$465, "No", 0, 1)))))</f>
        <v/>
      </c>
    </row>
    <row r="20" spans="1:14" s="25" customFormat="1" ht="15.75" x14ac:dyDescent="0.25">
      <c r="A20" s="970"/>
      <c r="B20" s="235" t="s">
        <v>235</v>
      </c>
      <c r="C20" s="970"/>
      <c r="D20" s="979"/>
      <c r="E20" s="986" t="s">
        <v>212</v>
      </c>
      <c r="F20" s="970"/>
      <c r="G20" s="970"/>
      <c r="H20" s="989"/>
      <c r="I20" s="241" t="str">
        <f>IF(D20="", "",
   IF(E20= "please provide state first", "please select county",
    _xlfn.XLOOKUP(_xlfn.TEXTJOIN(", ", TRUE, E20,D20), 'FIPS Lookup'!$D$3:$D$3245, 'FIPS Lookup'!$A$3:$A$3245, "not found", 0,1)))</f>
        <v/>
      </c>
      <c r="J20" s="243" t="str" cm="1">
        <f t="array" ref="J20">IF($I20="", "",
    IF(E20= "please provide state first", "",
   IF($I20="not found", "",
_xlfn.XLOOKUP(TEXT($I20, "General"),  TEXT(FIPSLookupTable[County FIPS], "General"), FIPSLookupTable[EPA Region], "No", 0, 1))))</f>
        <v/>
      </c>
      <c r="K20" s="243" t="str" cm="1">
        <f t="array" ref="K20">IF($I20="", "",
    IF(E20= "please provide state first", "",
   IF($I20="not found", "",
 IF(_xlfn.XLOOKUP(TEXT($I20, "General"),  TEXT('DAC County Feature Lookup'!$A$2:$A$465, "General"),  'DAC County Feature Lookup'!$P$2:$P$465, "No", 0, 1)= 0, "No",
_xlfn.XLOOKUP(TEXT($I20, "General"),  TEXT('DAC County Feature Lookup'!$A$2:$A$465, "General"),  'DAC County Feature Lookup'!$P$2:$P$465, "No", 0, 1)))))</f>
        <v/>
      </c>
      <c r="L20" s="243" t="str" cm="1">
        <f t="array" ref="L20">IF($I20="", "",
   IF($I20="not found", "",
    IF(E20= "please provide state first", "",
 IF(_xlfn.XLOOKUP(TEXT($I20, "General"),  TEXT('DAC County Feature Lookup'!$A$2:$A$465, "General"),  'DAC County Feature Lookup'!$Q$2:$Q$465, "No", 0, 1)= 0, "No",
_xlfn.XLOOKUP(TEXT($I20, "General"),  TEXT('DAC County Feature Lookup'!$A$2:$A$465, "General"),  'DAC County Feature Lookup'!$Q$2:$Q$465, "No", 0, 1)))))</f>
        <v/>
      </c>
      <c r="M20" s="243" t="str" cm="1">
        <f t="array" ref="M20">IF($I20="", "",
   IF($I20="not found", "",
    IF(E20= "please provide state first", "",
 IF(_xlfn.XLOOKUP(TEXT($I20, "General"),  TEXT('DAC County Feature Lookup'!$A$2:$A$465, "General"),  'DAC County Feature Lookup'!$R$2:$R$465, "No", 0, 1)= 0, "No",
_xlfn.XLOOKUP(TEXT($I20, "General"),  TEXT('DAC County Feature Lookup'!$A$2:$A$465, "General"),  'DAC County Feature Lookup'!$R$2:$R$465, "No", 0, 1)))))</f>
        <v/>
      </c>
      <c r="N20" s="243" t="str" cm="1">
        <f t="array" ref="N20">IF($I20="", "",
   IF($I20="not found", "",
    IF(E20= "please provide state first", "",
 IF(_xlfn.XLOOKUP(TEXT($I20, "General"),  TEXT('DAC County Feature Lookup'!$A$2:$A$465, "General"),  'DAC County Feature Lookup'!$M$2:$M$465, "No", 0, 1)= 0, "No",
_xlfn.XLOOKUP(TEXT($I20, "General"),  TEXT('DAC County Feature Lookup'!$A$2:$A$465, "General"),  'DAC County Feature Lookup'!$M$2:$M$465, "No", 0, 1)))))</f>
        <v/>
      </c>
    </row>
    <row r="21" spans="1:14" s="25" customFormat="1" ht="15.75" x14ac:dyDescent="0.25">
      <c r="A21" s="970"/>
      <c r="B21" s="235" t="s">
        <v>236</v>
      </c>
      <c r="C21" s="970"/>
      <c r="D21" s="979"/>
      <c r="E21" s="986" t="s">
        <v>212</v>
      </c>
      <c r="F21" s="970"/>
      <c r="G21" s="970"/>
      <c r="H21" s="989"/>
      <c r="I21" s="241" t="str">
        <f>IF(D21="", "",
   IF(E21= "please provide state first", "please select county",
    _xlfn.XLOOKUP(_xlfn.TEXTJOIN(", ", TRUE, E21,D21), 'FIPS Lookup'!$D$3:$D$3245, 'FIPS Lookup'!$A$3:$A$3245, "not found", 0,1)))</f>
        <v/>
      </c>
      <c r="J21" s="243" t="str" cm="1">
        <f t="array" ref="J21">IF($I21="", "",
    IF(E21= "please provide state first", "",
   IF($I21="not found", "",
_xlfn.XLOOKUP(TEXT($I21, "General"),  TEXT(FIPSLookupTable[County FIPS], "General"), FIPSLookupTable[EPA Region], "No", 0, 1))))</f>
        <v/>
      </c>
      <c r="K21" s="243" t="str" cm="1">
        <f t="array" ref="K21">IF($I21="", "",
    IF(E21= "please provide state first", "",
   IF($I21="not found", "",
 IF(_xlfn.XLOOKUP(TEXT($I21, "General"),  TEXT('DAC County Feature Lookup'!$A$2:$A$465, "General"),  'DAC County Feature Lookup'!$P$2:$P$465, "No", 0, 1)= 0, "No",
_xlfn.XLOOKUP(TEXT($I21, "General"),  TEXT('DAC County Feature Lookup'!$A$2:$A$465, "General"),  'DAC County Feature Lookup'!$P$2:$P$465, "No", 0, 1)))))</f>
        <v/>
      </c>
      <c r="L21" s="243" t="str" cm="1">
        <f t="array" ref="L21">IF($I21="", "",
   IF($I21="not found", "",
    IF(E21= "please provide state first", "",
 IF(_xlfn.XLOOKUP(TEXT($I21, "General"),  TEXT('DAC County Feature Lookup'!$A$2:$A$465, "General"),  'DAC County Feature Lookup'!$Q$2:$Q$465, "No", 0, 1)= 0, "No",
_xlfn.XLOOKUP(TEXT($I21, "General"),  TEXT('DAC County Feature Lookup'!$A$2:$A$465, "General"),  'DAC County Feature Lookup'!$Q$2:$Q$465, "No", 0, 1)))))</f>
        <v/>
      </c>
      <c r="M21" s="243" t="str" cm="1">
        <f t="array" ref="M21">IF($I21="", "",
   IF($I21="not found", "",
    IF(E21= "please provide state first", "",
 IF(_xlfn.XLOOKUP(TEXT($I21, "General"),  TEXT('DAC County Feature Lookup'!$A$2:$A$465, "General"),  'DAC County Feature Lookup'!$R$2:$R$465, "No", 0, 1)= 0, "No",
_xlfn.XLOOKUP(TEXT($I21, "General"),  TEXT('DAC County Feature Lookup'!$A$2:$A$465, "General"),  'DAC County Feature Lookup'!$R$2:$R$465, "No", 0, 1)))))</f>
        <v/>
      </c>
      <c r="N21" s="243" t="str" cm="1">
        <f t="array" ref="N21">IF($I21="", "",
   IF($I21="not found", "",
    IF(E21= "please provide state first", "",
 IF(_xlfn.XLOOKUP(TEXT($I21, "General"),  TEXT('DAC County Feature Lookup'!$A$2:$A$465, "General"),  'DAC County Feature Lookup'!$M$2:$M$465, "No", 0, 1)= 0, "No",
_xlfn.XLOOKUP(TEXT($I21, "General"),  TEXT('DAC County Feature Lookup'!$A$2:$A$465, "General"),  'DAC County Feature Lookup'!$M$2:$M$465, "No", 0, 1)))))</f>
        <v/>
      </c>
    </row>
    <row r="22" spans="1:14" s="25" customFormat="1" ht="15.75" x14ac:dyDescent="0.25">
      <c r="A22" s="970"/>
      <c r="B22" s="235" t="s">
        <v>237</v>
      </c>
      <c r="C22" s="970"/>
      <c r="D22" s="979"/>
      <c r="E22" s="986" t="s">
        <v>212</v>
      </c>
      <c r="F22" s="970"/>
      <c r="G22" s="970"/>
      <c r="H22" s="989"/>
      <c r="I22" s="241" t="str">
        <f>IF(D22="", "",
   IF(E22= "please provide state first", "please select county",
    _xlfn.XLOOKUP(_xlfn.TEXTJOIN(", ", TRUE, E22,D22), 'FIPS Lookup'!$D$3:$D$3245, 'FIPS Lookup'!$A$3:$A$3245, "not found", 0,1)))</f>
        <v/>
      </c>
      <c r="J22" s="243" t="str" cm="1">
        <f t="array" ref="J22">IF($I22="", "",
    IF(E22= "please provide state first", "",
   IF($I22="not found", "",
_xlfn.XLOOKUP(TEXT($I22, "General"),  TEXT(FIPSLookupTable[County FIPS], "General"), FIPSLookupTable[EPA Region], "No", 0, 1))))</f>
        <v/>
      </c>
      <c r="K22" s="243" t="str" cm="1">
        <f t="array" ref="K22">IF($I22="", "",
    IF(E22= "please provide state first", "",
   IF($I22="not found", "",
 IF(_xlfn.XLOOKUP(TEXT($I22, "General"),  TEXT('DAC County Feature Lookup'!$A$2:$A$465, "General"),  'DAC County Feature Lookup'!$P$2:$P$465, "No", 0, 1)= 0, "No",
_xlfn.XLOOKUP(TEXT($I22, "General"),  TEXT('DAC County Feature Lookup'!$A$2:$A$465, "General"),  'DAC County Feature Lookup'!$P$2:$P$465, "No", 0, 1)))))</f>
        <v/>
      </c>
      <c r="L22" s="243" t="str" cm="1">
        <f t="array" ref="L22">IF($I22="", "",
   IF($I22="not found", "",
    IF(E22= "please provide state first", "",
 IF(_xlfn.XLOOKUP(TEXT($I22, "General"),  TEXT('DAC County Feature Lookup'!$A$2:$A$465, "General"),  'DAC County Feature Lookup'!$Q$2:$Q$465, "No", 0, 1)= 0, "No",
_xlfn.XLOOKUP(TEXT($I22, "General"),  TEXT('DAC County Feature Lookup'!$A$2:$A$465, "General"),  'DAC County Feature Lookup'!$Q$2:$Q$465, "No", 0, 1)))))</f>
        <v/>
      </c>
      <c r="M22" s="243" t="str" cm="1">
        <f t="array" ref="M22">IF($I22="", "",
   IF($I22="not found", "",
    IF(E22= "please provide state first", "",
 IF(_xlfn.XLOOKUP(TEXT($I22, "General"),  TEXT('DAC County Feature Lookup'!$A$2:$A$465, "General"),  'DAC County Feature Lookup'!$R$2:$R$465, "No", 0, 1)= 0, "No",
_xlfn.XLOOKUP(TEXT($I22, "General"),  TEXT('DAC County Feature Lookup'!$A$2:$A$465, "General"),  'DAC County Feature Lookup'!$R$2:$R$465, "No", 0, 1)))))</f>
        <v/>
      </c>
      <c r="N22" s="243" t="str" cm="1">
        <f t="array" ref="N22">IF($I22="", "",
   IF($I22="not found", "",
    IF(E22= "please provide state first", "",
 IF(_xlfn.XLOOKUP(TEXT($I22, "General"),  TEXT('DAC County Feature Lookup'!$A$2:$A$465, "General"),  'DAC County Feature Lookup'!$M$2:$M$465, "No", 0, 1)= 0, "No",
_xlfn.XLOOKUP(TEXT($I22, "General"),  TEXT('DAC County Feature Lookup'!$A$2:$A$465, "General"),  'DAC County Feature Lookup'!$M$2:$M$465, "No", 0, 1)))))</f>
        <v/>
      </c>
    </row>
    <row r="23" spans="1:14" s="25" customFormat="1" ht="15.75" x14ac:dyDescent="0.25">
      <c r="A23" s="970"/>
      <c r="B23" s="235" t="s">
        <v>238</v>
      </c>
      <c r="C23" s="970"/>
      <c r="D23" s="979"/>
      <c r="E23" s="986" t="s">
        <v>212</v>
      </c>
      <c r="F23" s="970"/>
      <c r="G23" s="970"/>
      <c r="H23" s="989"/>
      <c r="I23" s="241" t="str">
        <f>IF(D23="", "",
   IF(E23= "please provide state first", "please select county",
    _xlfn.XLOOKUP(_xlfn.TEXTJOIN(", ", TRUE, E23,D23), 'FIPS Lookup'!$D$3:$D$3245, 'FIPS Lookup'!$A$3:$A$3245, "not found", 0,1)))</f>
        <v/>
      </c>
      <c r="J23" s="243" t="str" cm="1">
        <f t="array" ref="J23">IF($I23="", "",
    IF(E23= "please provide state first", "",
   IF($I23="not found", "",
_xlfn.XLOOKUP(TEXT($I23, "General"),  TEXT(FIPSLookupTable[County FIPS], "General"), FIPSLookupTable[EPA Region], "No", 0, 1))))</f>
        <v/>
      </c>
      <c r="K23" s="243" t="str" cm="1">
        <f t="array" ref="K23">IF($I23="", "",
    IF(E23= "please provide state first", "",
   IF($I23="not found", "",
 IF(_xlfn.XLOOKUP(TEXT($I23, "General"),  TEXT('DAC County Feature Lookup'!$A$2:$A$465, "General"),  'DAC County Feature Lookup'!$P$2:$P$465, "No", 0, 1)= 0, "No",
_xlfn.XLOOKUP(TEXT($I23, "General"),  TEXT('DAC County Feature Lookup'!$A$2:$A$465, "General"),  'DAC County Feature Lookup'!$P$2:$P$465, "No", 0, 1)))))</f>
        <v/>
      </c>
      <c r="L23" s="243" t="str" cm="1">
        <f t="array" ref="L23">IF($I23="", "",
   IF($I23="not found", "",
    IF(E23= "please provide state first", "",
 IF(_xlfn.XLOOKUP(TEXT($I23, "General"),  TEXT('DAC County Feature Lookup'!$A$2:$A$465, "General"),  'DAC County Feature Lookup'!$Q$2:$Q$465, "No", 0, 1)= 0, "No",
_xlfn.XLOOKUP(TEXT($I23, "General"),  TEXT('DAC County Feature Lookup'!$A$2:$A$465, "General"),  'DAC County Feature Lookup'!$Q$2:$Q$465, "No", 0, 1)))))</f>
        <v/>
      </c>
      <c r="M23" s="243" t="str" cm="1">
        <f t="array" ref="M23">IF($I23="", "",
   IF($I23="not found", "",
    IF(E23= "please provide state first", "",
 IF(_xlfn.XLOOKUP(TEXT($I23, "General"),  TEXT('DAC County Feature Lookup'!$A$2:$A$465, "General"),  'DAC County Feature Lookup'!$R$2:$R$465, "No", 0, 1)= 0, "No",
_xlfn.XLOOKUP(TEXT($I23, "General"),  TEXT('DAC County Feature Lookup'!$A$2:$A$465, "General"),  'DAC County Feature Lookup'!$R$2:$R$465, "No", 0, 1)))))</f>
        <v/>
      </c>
      <c r="N23" s="243" t="str" cm="1">
        <f t="array" ref="N23">IF($I23="", "",
   IF($I23="not found", "",
    IF(E23= "please provide state first", "",
 IF(_xlfn.XLOOKUP(TEXT($I23, "General"),  TEXT('DAC County Feature Lookup'!$A$2:$A$465, "General"),  'DAC County Feature Lookup'!$M$2:$M$465, "No", 0, 1)= 0, "No",
_xlfn.XLOOKUP(TEXT($I23, "General"),  TEXT('DAC County Feature Lookup'!$A$2:$A$465, "General"),  'DAC County Feature Lookup'!$M$2:$M$465, "No", 0, 1)))))</f>
        <v/>
      </c>
    </row>
    <row r="24" spans="1:14" s="25" customFormat="1" ht="15.75" x14ac:dyDescent="0.25">
      <c r="A24" s="970"/>
      <c r="B24" s="235" t="s">
        <v>239</v>
      </c>
      <c r="C24" s="970"/>
      <c r="D24" s="979"/>
      <c r="E24" s="986" t="s">
        <v>212</v>
      </c>
      <c r="F24" s="970"/>
      <c r="G24" s="970"/>
      <c r="H24" s="989"/>
      <c r="I24" s="241" t="str">
        <f>IF(D24="", "",
   IF(E24= "please provide state first", "please select county",
    _xlfn.XLOOKUP(_xlfn.TEXTJOIN(", ", TRUE, E24,D24), 'FIPS Lookup'!$D$3:$D$3245, 'FIPS Lookup'!$A$3:$A$3245, "not found", 0,1)))</f>
        <v/>
      </c>
      <c r="J24" s="243" t="str" cm="1">
        <f t="array" ref="J24">IF($I24="", "",
    IF(E24= "please provide state first", "",
   IF($I24="not found", "",
_xlfn.XLOOKUP(TEXT($I24, "General"),  TEXT(FIPSLookupTable[County FIPS], "General"), FIPSLookupTable[EPA Region], "No", 0, 1))))</f>
        <v/>
      </c>
      <c r="K24" s="243" t="str" cm="1">
        <f t="array" ref="K24">IF($I24="", "",
    IF(E24= "please provide state first", "",
   IF($I24="not found", "",
 IF(_xlfn.XLOOKUP(TEXT($I24, "General"),  TEXT('DAC County Feature Lookup'!$A$2:$A$465, "General"),  'DAC County Feature Lookup'!$P$2:$P$465, "No", 0, 1)= 0, "No",
_xlfn.XLOOKUP(TEXT($I24, "General"),  TEXT('DAC County Feature Lookup'!$A$2:$A$465, "General"),  'DAC County Feature Lookup'!$P$2:$P$465, "No", 0, 1)))))</f>
        <v/>
      </c>
      <c r="L24" s="243" t="str" cm="1">
        <f t="array" ref="L24">IF($I24="", "",
   IF($I24="not found", "",
    IF(E24= "please provide state first", "",
 IF(_xlfn.XLOOKUP(TEXT($I24, "General"),  TEXT('DAC County Feature Lookup'!$A$2:$A$465, "General"),  'DAC County Feature Lookup'!$Q$2:$Q$465, "No", 0, 1)= 0, "No",
_xlfn.XLOOKUP(TEXT($I24, "General"),  TEXT('DAC County Feature Lookup'!$A$2:$A$465, "General"),  'DAC County Feature Lookup'!$Q$2:$Q$465, "No", 0, 1)))))</f>
        <v/>
      </c>
      <c r="M24" s="243" t="str" cm="1">
        <f t="array" ref="M24">IF($I24="", "",
   IF($I24="not found", "",
    IF(E24= "please provide state first", "",
 IF(_xlfn.XLOOKUP(TEXT($I24, "General"),  TEXT('DAC County Feature Lookup'!$A$2:$A$465, "General"),  'DAC County Feature Lookup'!$R$2:$R$465, "No", 0, 1)= 0, "No",
_xlfn.XLOOKUP(TEXT($I24, "General"),  TEXT('DAC County Feature Lookup'!$A$2:$A$465, "General"),  'DAC County Feature Lookup'!$R$2:$R$465, "No", 0, 1)))))</f>
        <v/>
      </c>
      <c r="N24" s="243" t="str" cm="1">
        <f t="array" ref="N24">IF($I24="", "",
   IF($I24="not found", "",
    IF(E24= "please provide state first", "",
 IF(_xlfn.XLOOKUP(TEXT($I24, "General"),  TEXT('DAC County Feature Lookup'!$A$2:$A$465, "General"),  'DAC County Feature Lookup'!$M$2:$M$465, "No", 0, 1)= 0, "No",
_xlfn.XLOOKUP(TEXT($I24, "General"),  TEXT('DAC County Feature Lookup'!$A$2:$A$465, "General"),  'DAC County Feature Lookup'!$M$2:$M$465, "No", 0, 1)))))</f>
        <v/>
      </c>
    </row>
    <row r="25" spans="1:14" s="25" customFormat="1" ht="15.75" x14ac:dyDescent="0.25">
      <c r="A25" s="970"/>
      <c r="B25" s="235" t="s">
        <v>240</v>
      </c>
      <c r="C25" s="970"/>
      <c r="D25" s="979"/>
      <c r="E25" s="986" t="s">
        <v>212</v>
      </c>
      <c r="F25" s="970"/>
      <c r="G25" s="970"/>
      <c r="H25" s="989"/>
      <c r="I25" s="241" t="str">
        <f>IF(D25="", "",
   IF(E25= "please provide state first", "please select county",
    _xlfn.XLOOKUP(_xlfn.TEXTJOIN(", ", TRUE, E25,D25), 'FIPS Lookup'!$D$3:$D$3245, 'FIPS Lookup'!$A$3:$A$3245, "not found", 0,1)))</f>
        <v/>
      </c>
      <c r="J25" s="243" t="str" cm="1">
        <f t="array" ref="J25">IF($I25="", "",
    IF(E25= "please provide state first", "",
   IF($I25="not found", "",
_xlfn.XLOOKUP(TEXT($I25, "General"),  TEXT(FIPSLookupTable[County FIPS], "General"), FIPSLookupTable[EPA Region], "No", 0, 1))))</f>
        <v/>
      </c>
      <c r="K25" s="243" t="str" cm="1">
        <f t="array" ref="K25">IF($I25="", "",
    IF(E25= "please provide state first", "",
   IF($I25="not found", "",
 IF(_xlfn.XLOOKUP(TEXT($I25, "General"),  TEXT('DAC County Feature Lookup'!$A$2:$A$465, "General"),  'DAC County Feature Lookup'!$P$2:$P$465, "No", 0, 1)= 0, "No",
_xlfn.XLOOKUP(TEXT($I25, "General"),  TEXT('DAC County Feature Lookup'!$A$2:$A$465, "General"),  'DAC County Feature Lookup'!$P$2:$P$465, "No", 0, 1)))))</f>
        <v/>
      </c>
      <c r="L25" s="243" t="str" cm="1">
        <f t="array" ref="L25">IF($I25="", "",
   IF($I25="not found", "",
    IF(E25= "please provide state first", "",
 IF(_xlfn.XLOOKUP(TEXT($I25, "General"),  TEXT('DAC County Feature Lookup'!$A$2:$A$465, "General"),  'DAC County Feature Lookup'!$Q$2:$Q$465, "No", 0, 1)= 0, "No",
_xlfn.XLOOKUP(TEXT($I25, "General"),  TEXT('DAC County Feature Lookup'!$A$2:$A$465, "General"),  'DAC County Feature Lookup'!$Q$2:$Q$465, "No", 0, 1)))))</f>
        <v/>
      </c>
      <c r="M25" s="243" t="str" cm="1">
        <f t="array" ref="M25">IF($I25="", "",
   IF($I25="not found", "",
    IF(E25= "please provide state first", "",
 IF(_xlfn.XLOOKUP(TEXT($I25, "General"),  TEXT('DAC County Feature Lookup'!$A$2:$A$465, "General"),  'DAC County Feature Lookup'!$R$2:$R$465, "No", 0, 1)= 0, "No",
_xlfn.XLOOKUP(TEXT($I25, "General"),  TEXT('DAC County Feature Lookup'!$A$2:$A$465, "General"),  'DAC County Feature Lookup'!$R$2:$R$465, "No", 0, 1)))))</f>
        <v/>
      </c>
      <c r="N25" s="243" t="str" cm="1">
        <f t="array" ref="N25">IF($I25="", "",
   IF($I25="not found", "",
    IF(E25= "please provide state first", "",
 IF(_xlfn.XLOOKUP(TEXT($I25, "General"),  TEXT('DAC County Feature Lookup'!$A$2:$A$465, "General"),  'DAC County Feature Lookup'!$M$2:$M$465, "No", 0, 1)= 0, "No",
_xlfn.XLOOKUP(TEXT($I25, "General"),  TEXT('DAC County Feature Lookup'!$A$2:$A$465, "General"),  'DAC County Feature Lookup'!$M$2:$M$465, "No", 0, 1)))))</f>
        <v/>
      </c>
    </row>
    <row r="26" spans="1:14" s="25" customFormat="1" ht="15.75" x14ac:dyDescent="0.25">
      <c r="A26" s="970"/>
      <c r="B26" s="235" t="s">
        <v>241</v>
      </c>
      <c r="C26" s="970"/>
      <c r="D26" s="979"/>
      <c r="E26" s="986" t="s">
        <v>212</v>
      </c>
      <c r="F26" s="970"/>
      <c r="G26" s="970"/>
      <c r="H26" s="989"/>
      <c r="I26" s="241" t="str">
        <f>IF(D26="", "",
   IF(E26= "please provide state first", "please select county",
    _xlfn.XLOOKUP(_xlfn.TEXTJOIN(", ", TRUE, E26,D26), 'FIPS Lookup'!$D$3:$D$3245, 'FIPS Lookup'!$A$3:$A$3245, "not found", 0,1)))</f>
        <v/>
      </c>
      <c r="J26" s="243" t="str" cm="1">
        <f t="array" ref="J26">IF($I26="", "",
    IF(E26= "please provide state first", "",
   IF($I26="not found", "",
_xlfn.XLOOKUP(TEXT($I26, "General"),  TEXT(FIPSLookupTable[County FIPS], "General"), FIPSLookupTable[EPA Region], "No", 0, 1))))</f>
        <v/>
      </c>
      <c r="K26" s="243" t="str" cm="1">
        <f t="array" ref="K26">IF($I26="", "",
    IF(E26= "please provide state first", "",
   IF($I26="not found", "",
 IF(_xlfn.XLOOKUP(TEXT($I26, "General"),  TEXT('DAC County Feature Lookup'!$A$2:$A$465, "General"),  'DAC County Feature Lookup'!$P$2:$P$465, "No", 0, 1)= 0, "No",
_xlfn.XLOOKUP(TEXT($I26, "General"),  TEXT('DAC County Feature Lookup'!$A$2:$A$465, "General"),  'DAC County Feature Lookup'!$P$2:$P$465, "No", 0, 1)))))</f>
        <v/>
      </c>
      <c r="L26" s="243" t="str" cm="1">
        <f t="array" ref="L26">IF($I26="", "",
   IF($I26="not found", "",
    IF(E26= "please provide state first", "",
 IF(_xlfn.XLOOKUP(TEXT($I26, "General"),  TEXT('DAC County Feature Lookup'!$A$2:$A$465, "General"),  'DAC County Feature Lookup'!$Q$2:$Q$465, "No", 0, 1)= 0, "No",
_xlfn.XLOOKUP(TEXT($I26, "General"),  TEXT('DAC County Feature Lookup'!$A$2:$A$465, "General"),  'DAC County Feature Lookup'!$Q$2:$Q$465, "No", 0, 1)))))</f>
        <v/>
      </c>
      <c r="M26" s="243" t="str" cm="1">
        <f t="array" ref="M26">IF($I26="", "",
   IF($I26="not found", "",
    IF(E26= "please provide state first", "",
 IF(_xlfn.XLOOKUP(TEXT($I26, "General"),  TEXT('DAC County Feature Lookup'!$A$2:$A$465, "General"),  'DAC County Feature Lookup'!$R$2:$R$465, "No", 0, 1)= 0, "No",
_xlfn.XLOOKUP(TEXT($I26, "General"),  TEXT('DAC County Feature Lookup'!$A$2:$A$465, "General"),  'DAC County Feature Lookup'!$R$2:$R$465, "No", 0, 1)))))</f>
        <v/>
      </c>
      <c r="N26" s="243" t="str" cm="1">
        <f t="array" ref="N26">IF($I26="", "",
   IF($I26="not found", "",
    IF(E26= "please provide state first", "",
 IF(_xlfn.XLOOKUP(TEXT($I26, "General"),  TEXT('DAC County Feature Lookup'!$A$2:$A$465, "General"),  'DAC County Feature Lookup'!$M$2:$M$465, "No", 0, 1)= 0, "No",
_xlfn.XLOOKUP(TEXT($I26, "General"),  TEXT('DAC County Feature Lookup'!$A$2:$A$465, "General"),  'DAC County Feature Lookup'!$M$2:$M$465, "No", 0, 1)))))</f>
        <v/>
      </c>
    </row>
    <row r="27" spans="1:14" s="25" customFormat="1" ht="15.75" x14ac:dyDescent="0.25">
      <c r="A27" s="970"/>
      <c r="B27" s="235" t="s">
        <v>242</v>
      </c>
      <c r="C27" s="970"/>
      <c r="D27" s="979"/>
      <c r="E27" s="986" t="s">
        <v>212</v>
      </c>
      <c r="F27" s="970"/>
      <c r="G27" s="970"/>
      <c r="H27" s="989"/>
      <c r="I27" s="241" t="str">
        <f>IF(D27="", "",
   IF(E27= "please provide state first", "please select county",
    _xlfn.XLOOKUP(_xlfn.TEXTJOIN(", ", TRUE, E27,D27), 'FIPS Lookup'!$D$3:$D$3245, 'FIPS Lookup'!$A$3:$A$3245, "not found", 0,1)))</f>
        <v/>
      </c>
      <c r="J27" s="243" t="str" cm="1">
        <f t="array" ref="J27">IF($I27="", "",
    IF(E27= "please provide state first", "",
   IF($I27="not found", "",
_xlfn.XLOOKUP(TEXT($I27, "General"),  TEXT(FIPSLookupTable[County FIPS], "General"), FIPSLookupTable[EPA Region], "No", 0, 1))))</f>
        <v/>
      </c>
      <c r="K27" s="243" t="str" cm="1">
        <f t="array" ref="K27">IF($I27="", "",
    IF(E27= "please provide state first", "",
   IF($I27="not found", "",
 IF(_xlfn.XLOOKUP(TEXT($I27, "General"),  TEXT('DAC County Feature Lookup'!$A$2:$A$465, "General"),  'DAC County Feature Lookup'!$P$2:$P$465, "No", 0, 1)= 0, "No",
_xlfn.XLOOKUP(TEXT($I27, "General"),  TEXT('DAC County Feature Lookup'!$A$2:$A$465, "General"),  'DAC County Feature Lookup'!$P$2:$P$465, "No", 0, 1)))))</f>
        <v/>
      </c>
      <c r="L27" s="243" t="str" cm="1">
        <f t="array" ref="L27">IF($I27="", "",
   IF($I27="not found", "",
    IF(E27= "please provide state first", "",
 IF(_xlfn.XLOOKUP(TEXT($I27, "General"),  TEXT('DAC County Feature Lookup'!$A$2:$A$465, "General"),  'DAC County Feature Lookup'!$Q$2:$Q$465, "No", 0, 1)= 0, "No",
_xlfn.XLOOKUP(TEXT($I27, "General"),  TEXT('DAC County Feature Lookup'!$A$2:$A$465, "General"),  'DAC County Feature Lookup'!$Q$2:$Q$465, "No", 0, 1)))))</f>
        <v/>
      </c>
      <c r="M27" s="243" t="str" cm="1">
        <f t="array" ref="M27">IF($I27="", "",
   IF($I27="not found", "",
    IF(E27= "please provide state first", "",
 IF(_xlfn.XLOOKUP(TEXT($I27, "General"),  TEXT('DAC County Feature Lookup'!$A$2:$A$465, "General"),  'DAC County Feature Lookup'!$R$2:$R$465, "No", 0, 1)= 0, "No",
_xlfn.XLOOKUP(TEXT($I27, "General"),  TEXT('DAC County Feature Lookup'!$A$2:$A$465, "General"),  'DAC County Feature Lookup'!$R$2:$R$465, "No", 0, 1)))))</f>
        <v/>
      </c>
      <c r="N27" s="243" t="str" cm="1">
        <f t="array" ref="N27">IF($I27="", "",
   IF($I27="not found", "",
    IF(E27= "please provide state first", "",
 IF(_xlfn.XLOOKUP(TEXT($I27, "General"),  TEXT('DAC County Feature Lookup'!$A$2:$A$465, "General"),  'DAC County Feature Lookup'!$M$2:$M$465, "No", 0, 1)= 0, "No",
_xlfn.XLOOKUP(TEXT($I27, "General"),  TEXT('DAC County Feature Lookup'!$A$2:$A$465, "General"),  'DAC County Feature Lookup'!$M$2:$M$465, "No", 0, 1)))))</f>
        <v/>
      </c>
    </row>
    <row r="28" spans="1:14" s="25" customFormat="1" ht="15.75" x14ac:dyDescent="0.25">
      <c r="A28" s="970"/>
      <c r="B28" s="235" t="s">
        <v>243</v>
      </c>
      <c r="C28" s="970"/>
      <c r="D28" s="979"/>
      <c r="E28" s="986" t="s">
        <v>212</v>
      </c>
      <c r="F28" s="970"/>
      <c r="G28" s="970"/>
      <c r="H28" s="989"/>
      <c r="I28" s="241" t="str">
        <f>IF(D28="", "",
   IF(E28= "please provide state first", "please select county",
    _xlfn.XLOOKUP(_xlfn.TEXTJOIN(", ", TRUE, E28,D28), 'FIPS Lookup'!$D$3:$D$3245, 'FIPS Lookup'!$A$3:$A$3245, "not found", 0,1)))</f>
        <v/>
      </c>
      <c r="J28" s="243" t="str" cm="1">
        <f t="array" ref="J28">IF($I28="", "",
    IF(E28= "please provide state first", "",
   IF($I28="not found", "",
_xlfn.XLOOKUP(TEXT($I28, "General"),  TEXT(FIPSLookupTable[County FIPS], "General"), FIPSLookupTable[EPA Region], "No", 0, 1))))</f>
        <v/>
      </c>
      <c r="K28" s="243" t="str" cm="1">
        <f t="array" ref="K28">IF($I28="", "",
    IF(E28= "please provide state first", "",
   IF($I28="not found", "",
 IF(_xlfn.XLOOKUP(TEXT($I28, "General"),  TEXT('DAC County Feature Lookup'!$A$2:$A$465, "General"),  'DAC County Feature Lookup'!$P$2:$P$465, "No", 0, 1)= 0, "No",
_xlfn.XLOOKUP(TEXT($I28, "General"),  TEXT('DAC County Feature Lookup'!$A$2:$A$465, "General"),  'DAC County Feature Lookup'!$P$2:$P$465, "No", 0, 1)))))</f>
        <v/>
      </c>
      <c r="L28" s="243" t="str" cm="1">
        <f t="array" ref="L28">IF($I28="", "",
   IF($I28="not found", "",
    IF(E28= "please provide state first", "",
 IF(_xlfn.XLOOKUP(TEXT($I28, "General"),  TEXT('DAC County Feature Lookup'!$A$2:$A$465, "General"),  'DAC County Feature Lookup'!$Q$2:$Q$465, "No", 0, 1)= 0, "No",
_xlfn.XLOOKUP(TEXT($I28, "General"),  TEXT('DAC County Feature Lookup'!$A$2:$A$465, "General"),  'DAC County Feature Lookup'!$Q$2:$Q$465, "No", 0, 1)))))</f>
        <v/>
      </c>
      <c r="M28" s="243" t="str" cm="1">
        <f t="array" ref="M28">IF($I28="", "",
   IF($I28="not found", "",
    IF(E28= "please provide state first", "",
 IF(_xlfn.XLOOKUP(TEXT($I28, "General"),  TEXT('DAC County Feature Lookup'!$A$2:$A$465, "General"),  'DAC County Feature Lookup'!$R$2:$R$465, "No", 0, 1)= 0, "No",
_xlfn.XLOOKUP(TEXT($I28, "General"),  TEXT('DAC County Feature Lookup'!$A$2:$A$465, "General"),  'DAC County Feature Lookup'!$R$2:$R$465, "No", 0, 1)))))</f>
        <v/>
      </c>
      <c r="N28" s="243" t="str" cm="1">
        <f t="array" ref="N28">IF($I28="", "",
   IF($I28="not found", "",
    IF(E28= "please provide state first", "",
 IF(_xlfn.XLOOKUP(TEXT($I28, "General"),  TEXT('DAC County Feature Lookup'!$A$2:$A$465, "General"),  'DAC County Feature Lookup'!$M$2:$M$465, "No", 0, 1)= 0, "No",
_xlfn.XLOOKUP(TEXT($I28, "General"),  TEXT('DAC County Feature Lookup'!$A$2:$A$465, "General"),  'DAC County Feature Lookup'!$M$2:$M$465, "No", 0, 1)))))</f>
        <v/>
      </c>
    </row>
    <row r="29" spans="1:14" s="25" customFormat="1" ht="15.75" x14ac:dyDescent="0.25">
      <c r="A29" s="970"/>
      <c r="B29" s="235" t="s">
        <v>244</v>
      </c>
      <c r="C29" s="970"/>
      <c r="D29" s="979"/>
      <c r="E29" s="986" t="s">
        <v>212</v>
      </c>
      <c r="F29" s="970"/>
      <c r="G29" s="970"/>
      <c r="H29" s="989"/>
      <c r="I29" s="241" t="str">
        <f>IF(D29="", "",
   IF(E29= "please provide state first", "please select county",
    _xlfn.XLOOKUP(_xlfn.TEXTJOIN(", ", TRUE, E29,D29), 'FIPS Lookup'!$D$3:$D$3245, 'FIPS Lookup'!$A$3:$A$3245, "not found", 0,1)))</f>
        <v/>
      </c>
      <c r="J29" s="243" t="str" cm="1">
        <f t="array" ref="J29">IF($I29="", "",
    IF(E29= "please provide state first", "",
   IF($I29="not found", "",
_xlfn.XLOOKUP(TEXT($I29, "General"),  TEXT(FIPSLookupTable[County FIPS], "General"), FIPSLookupTable[EPA Region], "No", 0, 1))))</f>
        <v/>
      </c>
      <c r="K29" s="243" t="str" cm="1">
        <f t="array" ref="K29">IF($I29="", "",
    IF(E29= "please provide state first", "",
   IF($I29="not found", "",
 IF(_xlfn.XLOOKUP(TEXT($I29, "General"),  TEXT('DAC County Feature Lookup'!$A$2:$A$465, "General"),  'DAC County Feature Lookup'!$P$2:$P$465, "No", 0, 1)= 0, "No",
_xlfn.XLOOKUP(TEXT($I29, "General"),  TEXT('DAC County Feature Lookup'!$A$2:$A$465, "General"),  'DAC County Feature Lookup'!$P$2:$P$465, "No", 0, 1)))))</f>
        <v/>
      </c>
      <c r="L29" s="243" t="str" cm="1">
        <f t="array" ref="L29">IF($I29="", "",
   IF($I29="not found", "",
    IF(E29= "please provide state first", "",
 IF(_xlfn.XLOOKUP(TEXT($I29, "General"),  TEXT('DAC County Feature Lookup'!$A$2:$A$465, "General"),  'DAC County Feature Lookup'!$Q$2:$Q$465, "No", 0, 1)= 0, "No",
_xlfn.XLOOKUP(TEXT($I29, "General"),  TEXT('DAC County Feature Lookup'!$A$2:$A$465, "General"),  'DAC County Feature Lookup'!$Q$2:$Q$465, "No", 0, 1)))))</f>
        <v/>
      </c>
      <c r="M29" s="243" t="str" cm="1">
        <f t="array" ref="M29">IF($I29="", "",
   IF($I29="not found", "",
    IF(E29= "please provide state first", "",
 IF(_xlfn.XLOOKUP(TEXT($I29, "General"),  TEXT('DAC County Feature Lookup'!$A$2:$A$465, "General"),  'DAC County Feature Lookup'!$R$2:$R$465, "No", 0, 1)= 0, "No",
_xlfn.XLOOKUP(TEXT($I29, "General"),  TEXT('DAC County Feature Lookup'!$A$2:$A$465, "General"),  'DAC County Feature Lookup'!$R$2:$R$465, "No", 0, 1)))))</f>
        <v/>
      </c>
      <c r="N29" s="243" t="str" cm="1">
        <f t="array" ref="N29">IF($I29="", "",
   IF($I29="not found", "",
    IF(E29= "please provide state first", "",
 IF(_xlfn.XLOOKUP(TEXT($I29, "General"),  TEXT('DAC County Feature Lookup'!$A$2:$A$465, "General"),  'DAC County Feature Lookup'!$M$2:$M$465, "No", 0, 1)= 0, "No",
_xlfn.XLOOKUP(TEXT($I29, "General"),  TEXT('DAC County Feature Lookup'!$A$2:$A$465, "General"),  'DAC County Feature Lookup'!$M$2:$M$465, "No", 0, 1)))))</f>
        <v/>
      </c>
    </row>
  </sheetData>
  <sheetProtection sheet="1" formatCells="0" formatColumns="0" formatRows="0" sort="0" autoFilter="0"/>
  <mergeCells count="5">
    <mergeCell ref="A1:G1"/>
    <mergeCell ref="A2:G2"/>
    <mergeCell ref="A3:G3"/>
    <mergeCell ref="A6:G6"/>
    <mergeCell ref="A5:G5"/>
  </mergeCells>
  <phoneticPr fontId="3" type="noConversion"/>
  <dataValidations count="2">
    <dataValidation type="decimal" allowBlank="1" showInputMessage="1" showErrorMessage="1" sqref="H10:H29" xr:uid="{5B6601F4-CE13-4025-AA49-04D73FA3109D}">
      <formula1>0</formula1>
      <formula2>1</formula2>
    </dataValidation>
    <dataValidation type="list" allowBlank="1" showInputMessage="1" showErrorMessage="1" sqref="E10:E29" xr:uid="{0267A655-064C-4081-96D6-A87148C5FBC5}">
      <formula1>INDIRECT(D10)</formula1>
    </dataValidation>
  </dataValidations>
  <pageMargins left="0.85" right="0.85" top="0.85" bottom="0.5" header="0.3" footer="0.3"/>
  <pageSetup scale="69" orientation="portrait" r:id="rId1"/>
  <headerFooter>
    <oddHeader>&amp;L&amp;G&amp;ROMB Control Number: 2060-0754
Expiration Date: 9/30/2028</oddHeader>
    <oddFooter>&amp;LEPA Form Number: 5900-721</oddFooter>
    <firstHeader xml:space="preserve">&amp;LOMB Control Number: 2060-NEW
Expiration Date: MM/DD/YYYY&amp;RU.S. EPA Office of Transportation and Air Quality 
Transportation and Climate Division
</firstHeader>
  </headerFooter>
  <legacyDrawingHF r:id="rId2"/>
  <tableParts count="1">
    <tablePart r:id="rId3"/>
  </tableParts>
  <extLst>
    <ext xmlns:x14="http://schemas.microsoft.com/office/spreadsheetml/2009/9/main" uri="{78C0D931-6437-407d-A8EE-F0AAD7539E65}">
      <x14:conditionalFormattings>
        <x14:conditionalFormatting xmlns:xm="http://schemas.microsoft.com/office/excel/2006/main">
          <x14:cfRule type="expression" priority="1" id="{C878BD55-4A57-432A-9EC2-AB1FBAD909F6}">
            <xm:f>SUM($H$10:$H$29,'5. Port Facility Locations'!$H$11:$H$30)=1</xm:f>
            <x14:dxf>
              <font>
                <strike val="0"/>
                <color theme="6" tint="0.79998168889431442"/>
              </font>
              <fill>
                <patternFill>
                  <bgColor theme="6" tint="0.79998168889431442"/>
                </patternFill>
              </fill>
            </x14:dxf>
          </x14:cfRule>
          <xm:sqref>H7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826AD3F6-380E-4F50-9895-79B8D42AEB97}">
          <x14:formula1>
            <xm:f>'Data Validation'!$AA$3:$AA$58</xm:f>
          </x14:formula1>
          <xm:sqref>D10:D29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2A57B-8764-4108-B75C-7DF8B5F4890E}">
  <dimension ref="A1:Q34"/>
  <sheetViews>
    <sheetView zoomScaleNormal="100" workbookViewId="0">
      <selection activeCell="C10" sqref="C10"/>
    </sheetView>
  </sheetViews>
  <sheetFormatPr defaultColWidth="9.140625" defaultRowHeight="15" x14ac:dyDescent="0.25"/>
  <cols>
    <col min="1" max="1" width="11.5703125" style="49" customWidth="1"/>
    <col min="2" max="2" width="13.7109375" style="49" customWidth="1"/>
    <col min="3" max="3" width="51.5703125" style="49" customWidth="1"/>
    <col min="4" max="4" width="37.5703125" style="49" customWidth="1"/>
    <col min="5" max="5" width="34.5703125" style="49" customWidth="1"/>
    <col min="6" max="6" width="27.42578125" style="49" customWidth="1"/>
    <col min="7" max="7" width="29.42578125" style="49" customWidth="1"/>
    <col min="8" max="8" width="24.5703125" style="49" customWidth="1"/>
    <col min="9" max="9" width="20.5703125" style="49" customWidth="1"/>
    <col min="10" max="10" width="21.28515625" style="49" customWidth="1"/>
    <col min="11" max="11" width="19.7109375" style="49" customWidth="1"/>
    <col min="12" max="12" width="17.7109375" style="49" customWidth="1"/>
    <col min="13" max="13" width="20.140625" style="49" customWidth="1"/>
    <col min="14" max="14" width="35.140625" style="49" customWidth="1"/>
    <col min="15" max="15" width="21.140625" style="49" customWidth="1"/>
    <col min="16" max="16384" width="9.140625" style="49"/>
  </cols>
  <sheetData>
    <row r="1" spans="1:15" s="51" customFormat="1" x14ac:dyDescent="0.25">
      <c r="A1" s="1337" t="s">
        <v>0</v>
      </c>
      <c r="B1" s="1337"/>
      <c r="C1" s="1337"/>
      <c r="D1" s="1337"/>
      <c r="E1" s="1337"/>
      <c r="F1" s="1337"/>
      <c r="G1" s="1337"/>
      <c r="H1" s="1337"/>
      <c r="I1" s="77"/>
      <c r="J1" s="77"/>
      <c r="K1" s="77"/>
      <c r="L1" s="77"/>
      <c r="M1" s="77"/>
    </row>
    <row r="2" spans="1:15" s="51" customFormat="1" x14ac:dyDescent="0.25">
      <c r="A2" s="1338" t="s">
        <v>146</v>
      </c>
      <c r="B2" s="1338"/>
      <c r="C2" s="1338"/>
      <c r="D2" s="1338"/>
      <c r="E2" s="1338"/>
      <c r="F2" s="1338"/>
      <c r="G2" s="1338"/>
      <c r="H2" s="1338"/>
      <c r="I2" s="79"/>
      <c r="J2" s="79"/>
      <c r="K2" s="79"/>
      <c r="L2" s="79"/>
      <c r="M2" s="79"/>
    </row>
    <row r="3" spans="1:15" s="51" customFormat="1" x14ac:dyDescent="0.25">
      <c r="A3" s="1339" t="s">
        <v>245</v>
      </c>
      <c r="B3" s="1339"/>
      <c r="C3" s="1339"/>
      <c r="D3" s="1339"/>
      <c r="E3" s="1339"/>
      <c r="F3" s="1339"/>
      <c r="G3" s="1339"/>
      <c r="H3" s="1339"/>
      <c r="I3" s="80"/>
      <c r="J3" s="80"/>
      <c r="K3" s="80"/>
      <c r="L3" s="80"/>
      <c r="M3" s="80"/>
    </row>
    <row r="4" spans="1:15" x14ac:dyDescent="0.25">
      <c r="I4" s="61"/>
      <c r="J4" s="61"/>
      <c r="K4" s="61"/>
      <c r="L4" s="61"/>
    </row>
    <row r="5" spans="1:15" s="51" customFormat="1" ht="14.45" customHeight="1" x14ac:dyDescent="0.25">
      <c r="A5" s="1340" t="s">
        <v>5</v>
      </c>
      <c r="B5" s="1340"/>
      <c r="C5" s="1340"/>
      <c r="D5" s="1340"/>
      <c r="E5" s="1340"/>
      <c r="F5" s="1340"/>
      <c r="G5" s="1340"/>
      <c r="H5" s="1340"/>
      <c r="I5" s="42"/>
      <c r="J5" s="42"/>
      <c r="K5" s="42"/>
      <c r="L5" s="42"/>
    </row>
    <row r="6" spans="1:15" s="51" customFormat="1" ht="56.25" customHeight="1" x14ac:dyDescent="0.25">
      <c r="A6" s="1341" t="s">
        <v>246</v>
      </c>
      <c r="B6" s="1341"/>
      <c r="C6" s="1341"/>
      <c r="D6" s="1341"/>
      <c r="E6" s="1341"/>
      <c r="F6" s="1341"/>
      <c r="G6" s="1341"/>
      <c r="H6" s="1341"/>
      <c r="I6" s="1268"/>
      <c r="J6" s="1268"/>
      <c r="K6" s="1268"/>
      <c r="L6" s="1268"/>
    </row>
    <row r="7" spans="1:15" s="51" customFormat="1" x14ac:dyDescent="0.25">
      <c r="A7" s="404"/>
      <c r="B7" s="404"/>
      <c r="C7" s="404"/>
      <c r="D7" s="404"/>
      <c r="E7" s="404"/>
      <c r="F7" s="404"/>
      <c r="G7" s="404"/>
      <c r="H7" s="404"/>
      <c r="I7" s="404"/>
      <c r="J7" s="404"/>
      <c r="K7" s="404"/>
      <c r="L7" s="404"/>
    </row>
    <row r="8" spans="1:15" s="51" customFormat="1" ht="15.75" x14ac:dyDescent="0.25">
      <c r="A8" s="354"/>
      <c r="B8" s="759" t="s">
        <v>247</v>
      </c>
      <c r="C8" s="354"/>
      <c r="D8" s="354"/>
      <c r="E8" s="354"/>
      <c r="F8" s="354"/>
      <c r="G8" s="354"/>
      <c r="H8" s="354"/>
      <c r="I8" s="354"/>
    </row>
    <row r="9" spans="1:15" ht="96.75" customHeight="1" x14ac:dyDescent="0.25">
      <c r="A9" s="61"/>
      <c r="B9" s="432" t="s">
        <v>248</v>
      </c>
      <c r="C9" s="872" t="s">
        <v>249</v>
      </c>
      <c r="D9" s="433" t="s">
        <v>250</v>
      </c>
      <c r="E9" s="433" t="s">
        <v>251</v>
      </c>
    </row>
    <row r="10" spans="1:15" ht="21.75" customHeight="1" x14ac:dyDescent="0.25">
      <c r="A10" s="61"/>
      <c r="B10" s="430" t="s">
        <v>252</v>
      </c>
      <c r="C10" s="1006" t="s">
        <v>253</v>
      </c>
      <c r="D10" s="59">
        <f>COUNTIF(B$20:$B$500, "Year 1 Update")</f>
        <v>0</v>
      </c>
      <c r="E10" s="431">
        <f>SUMIF($B$20:$B$500,  "Year 1 Update", $L$20:$L$500)</f>
        <v>0</v>
      </c>
      <c r="F10" s="61"/>
    </row>
    <row r="11" spans="1:15" ht="21.75" customHeight="1" x14ac:dyDescent="0.25">
      <c r="A11" s="355"/>
      <c r="B11" s="430" t="s">
        <v>254</v>
      </c>
      <c r="C11" s="1006" t="s">
        <v>253</v>
      </c>
      <c r="D11" s="59">
        <f>COUNTIF(B$20:$B$500, "Year 2 Update")</f>
        <v>0</v>
      </c>
      <c r="E11" s="431">
        <f>SUMIF($B$20:$B$500,  "Year 2 Update", $L$20:$L$500)</f>
        <v>0</v>
      </c>
      <c r="F11" s="61"/>
    </row>
    <row r="12" spans="1:15" ht="21.75" customHeight="1" x14ac:dyDescent="0.25">
      <c r="A12" s="355"/>
      <c r="B12" s="430" t="s">
        <v>255</v>
      </c>
      <c r="C12" s="1006" t="s">
        <v>253</v>
      </c>
      <c r="D12" s="59">
        <f>COUNTIF(B$20:$B$500, "Year 3 Update")</f>
        <v>0</v>
      </c>
      <c r="E12" s="431">
        <f>SUMIF($B$20:$B$500,  "Year 3 Update", $L$20:$L$500)</f>
        <v>0</v>
      </c>
      <c r="F12" s="62"/>
    </row>
    <row r="13" spans="1:15" ht="21.75" customHeight="1" x14ac:dyDescent="0.25">
      <c r="A13" s="355"/>
      <c r="B13" s="434" t="s">
        <v>256</v>
      </c>
      <c r="C13" s="1007" t="s">
        <v>253</v>
      </c>
      <c r="D13" s="435">
        <f>COUNTIF(B$20:$B$500, "Year 4 Update")</f>
        <v>0</v>
      </c>
      <c r="E13" s="436">
        <f>SUMIF($B$20:$B$500,  "Year 4 Update", $L$20:$L$500)</f>
        <v>0</v>
      </c>
      <c r="F13" s="61"/>
    </row>
    <row r="14" spans="1:15" ht="15.6" customHeight="1" x14ac:dyDescent="0.25"/>
    <row r="15" spans="1:15" ht="15.6" customHeight="1" x14ac:dyDescent="0.25">
      <c r="A15" s="58" t="s">
        <v>257</v>
      </c>
      <c r="B15" s="58"/>
      <c r="C15" s="58"/>
      <c r="D15" s="58"/>
      <c r="E15" s="58"/>
      <c r="F15" s="58"/>
      <c r="G15" s="58"/>
      <c r="H15" s="58"/>
      <c r="I15" s="58"/>
      <c r="J15" s="58"/>
      <c r="K15" s="58"/>
      <c r="L15" s="58"/>
      <c r="M15" s="58"/>
      <c r="N15" s="58"/>
    </row>
    <row r="16" spans="1:15" s="24" customFormat="1" ht="32.25" customHeight="1" x14ac:dyDescent="0.25">
      <c r="A16" s="44"/>
      <c r="B16" s="52"/>
      <c r="C16" s="44"/>
      <c r="D16" s="44"/>
      <c r="E16" s="44"/>
      <c r="F16" s="1333" t="s">
        <v>258</v>
      </c>
      <c r="G16" s="1334"/>
      <c r="H16" s="1334"/>
      <c r="I16" s="1335"/>
      <c r="J16" s="1336" t="s">
        <v>259</v>
      </c>
      <c r="K16" s="1336"/>
      <c r="L16" s="58"/>
      <c r="M16" s="356" t="s">
        <v>260</v>
      </c>
      <c r="N16" s="357"/>
      <c r="O16" s="46"/>
    </row>
    <row r="17" spans="1:17" s="50" customFormat="1" ht="59.1" customHeight="1" x14ac:dyDescent="0.25">
      <c r="A17" s="45" t="s">
        <v>261</v>
      </c>
      <c r="B17" s="53" t="s">
        <v>262</v>
      </c>
      <c r="C17" s="764" t="s">
        <v>263</v>
      </c>
      <c r="D17" s="763" t="s">
        <v>264</v>
      </c>
      <c r="E17" s="765" t="s">
        <v>265</v>
      </c>
      <c r="F17" s="56" t="s">
        <v>266</v>
      </c>
      <c r="G17" s="56" t="s">
        <v>267</v>
      </c>
      <c r="H17" s="56" t="s">
        <v>268</v>
      </c>
      <c r="I17" s="56" t="s">
        <v>269</v>
      </c>
      <c r="J17" s="761" t="s">
        <v>270</v>
      </c>
      <c r="K17" s="94" t="s">
        <v>271</v>
      </c>
      <c r="L17" s="94" t="s">
        <v>272</v>
      </c>
      <c r="M17" s="56" t="s">
        <v>273</v>
      </c>
      <c r="N17" s="57" t="s">
        <v>274</v>
      </c>
      <c r="P17" s="47"/>
      <c r="Q17" s="47"/>
    </row>
    <row r="18" spans="1:17" s="369" customFormat="1" ht="45" x14ac:dyDescent="0.25">
      <c r="A18" s="363" t="s">
        <v>275</v>
      </c>
      <c r="B18" s="364" t="s">
        <v>276</v>
      </c>
      <c r="C18" s="364" t="s">
        <v>277</v>
      </c>
      <c r="D18" s="365" t="s">
        <v>278</v>
      </c>
      <c r="E18" s="760" t="s">
        <v>279</v>
      </c>
      <c r="F18" s="365" t="s">
        <v>280</v>
      </c>
      <c r="G18" s="365" t="s">
        <v>280</v>
      </c>
      <c r="H18" s="364" t="s">
        <v>281</v>
      </c>
      <c r="I18" s="364" t="s">
        <v>282</v>
      </c>
      <c r="J18" s="762" t="s">
        <v>283</v>
      </c>
      <c r="K18" s="366" t="s">
        <v>283</v>
      </c>
      <c r="L18" s="367" t="s">
        <v>284</v>
      </c>
      <c r="M18" s="365" t="s">
        <v>285</v>
      </c>
      <c r="N18" s="368" t="s">
        <v>286</v>
      </c>
      <c r="P18" s="370"/>
      <c r="Q18" s="370"/>
    </row>
    <row r="19" spans="1:17" s="369" customFormat="1" ht="60" x14ac:dyDescent="0.25">
      <c r="A19" s="363" t="s">
        <v>287</v>
      </c>
      <c r="B19" s="364" t="s">
        <v>276</v>
      </c>
      <c r="C19" s="364" t="s">
        <v>288</v>
      </c>
      <c r="D19" s="365" t="s">
        <v>289</v>
      </c>
      <c r="E19" s="760" t="s">
        <v>290</v>
      </c>
      <c r="F19" s="371"/>
      <c r="G19" s="371"/>
      <c r="H19" s="364"/>
      <c r="I19" s="364"/>
      <c r="J19" s="762" t="s">
        <v>291</v>
      </c>
      <c r="K19" s="366" t="s">
        <v>291</v>
      </c>
      <c r="L19" s="372" t="s">
        <v>284</v>
      </c>
      <c r="M19" s="365" t="s">
        <v>285</v>
      </c>
      <c r="N19" s="368" t="s">
        <v>286</v>
      </c>
      <c r="P19" s="370"/>
      <c r="Q19" s="370"/>
    </row>
    <row r="20" spans="1:17" ht="32.25" customHeight="1" x14ac:dyDescent="0.25">
      <c r="A20" s="49">
        <v>1</v>
      </c>
      <c r="B20" s="990"/>
      <c r="C20" s="990"/>
      <c r="D20" s="991"/>
      <c r="E20" s="992"/>
      <c r="F20" s="993"/>
      <c r="G20" s="991"/>
      <c r="H20" s="994"/>
      <c r="I20" s="995"/>
      <c r="J20" s="996"/>
      <c r="K20" s="997"/>
      <c r="L20" s="60">
        <f>K20-J20</f>
        <v>0</v>
      </c>
      <c r="M20" s="994"/>
      <c r="N20" s="990"/>
      <c r="P20" s="48"/>
      <c r="Q20" s="48"/>
    </row>
    <row r="21" spans="1:17" ht="26.45" customHeight="1" x14ac:dyDescent="0.25">
      <c r="A21" s="54">
        <v>2</v>
      </c>
      <c r="B21" s="998"/>
      <c r="C21" s="998"/>
      <c r="D21" s="999"/>
      <c r="E21" s="1000"/>
      <c r="F21" s="1001"/>
      <c r="G21" s="999"/>
      <c r="H21" s="1002"/>
      <c r="I21" s="1003"/>
      <c r="J21" s="1004"/>
      <c r="K21" s="1005"/>
      <c r="L21" s="60">
        <f>K21-J21</f>
        <v>0</v>
      </c>
      <c r="M21" s="1002"/>
      <c r="N21" s="998"/>
      <c r="P21" s="48"/>
      <c r="Q21" s="48"/>
    </row>
    <row r="22" spans="1:17" ht="26.45" customHeight="1" x14ac:dyDescent="0.25">
      <c r="A22" s="55">
        <v>3</v>
      </c>
      <c r="B22" s="998"/>
      <c r="C22" s="998"/>
      <c r="D22" s="999"/>
      <c r="E22" s="1000"/>
      <c r="F22" s="1001"/>
      <c r="G22" s="999"/>
      <c r="H22" s="1002"/>
      <c r="I22" s="1003"/>
      <c r="J22" s="1004"/>
      <c r="K22" s="1005"/>
      <c r="L22" s="60">
        <f t="shared" ref="L22:L34" si="0">K22-J22</f>
        <v>0</v>
      </c>
      <c r="M22" s="1002"/>
      <c r="N22" s="998"/>
      <c r="P22" s="48"/>
      <c r="Q22" s="48"/>
    </row>
    <row r="23" spans="1:17" ht="26.45" customHeight="1" x14ac:dyDescent="0.25">
      <c r="A23" s="55">
        <v>4</v>
      </c>
      <c r="B23" s="998"/>
      <c r="C23" s="998"/>
      <c r="D23" s="999"/>
      <c r="E23" s="1000"/>
      <c r="F23" s="1001"/>
      <c r="G23" s="999"/>
      <c r="H23" s="1002"/>
      <c r="I23" s="1003"/>
      <c r="J23" s="1004"/>
      <c r="K23" s="1005"/>
      <c r="L23" s="60">
        <f t="shared" si="0"/>
        <v>0</v>
      </c>
      <c r="M23" s="1002"/>
      <c r="N23" s="998"/>
      <c r="P23" s="48"/>
      <c r="Q23" s="48"/>
    </row>
    <row r="24" spans="1:17" ht="26.45" customHeight="1" x14ac:dyDescent="0.25">
      <c r="A24" s="55">
        <v>5</v>
      </c>
      <c r="B24" s="998"/>
      <c r="C24" s="998"/>
      <c r="D24" s="999"/>
      <c r="E24" s="1000"/>
      <c r="F24" s="1001"/>
      <c r="G24" s="999"/>
      <c r="H24" s="1002"/>
      <c r="I24" s="1003"/>
      <c r="J24" s="1004"/>
      <c r="K24" s="1005"/>
      <c r="L24" s="60">
        <f t="shared" si="0"/>
        <v>0</v>
      </c>
      <c r="M24" s="1002"/>
      <c r="N24" s="998"/>
      <c r="P24" s="48"/>
      <c r="Q24" s="48"/>
    </row>
    <row r="25" spans="1:17" ht="26.45" customHeight="1" x14ac:dyDescent="0.25">
      <c r="A25" s="55">
        <v>6</v>
      </c>
      <c r="B25" s="998"/>
      <c r="C25" s="998"/>
      <c r="D25" s="999"/>
      <c r="E25" s="1000"/>
      <c r="F25" s="1001"/>
      <c r="G25" s="999"/>
      <c r="H25" s="1002"/>
      <c r="I25" s="1003"/>
      <c r="J25" s="1004"/>
      <c r="K25" s="1005"/>
      <c r="L25" s="60">
        <f t="shared" si="0"/>
        <v>0</v>
      </c>
      <c r="M25" s="1002"/>
      <c r="N25" s="998"/>
      <c r="P25" s="48"/>
      <c r="Q25" s="48"/>
    </row>
    <row r="26" spans="1:17" ht="26.45" customHeight="1" x14ac:dyDescent="0.25">
      <c r="A26" s="55">
        <v>7</v>
      </c>
      <c r="B26" s="998"/>
      <c r="C26" s="998"/>
      <c r="D26" s="999"/>
      <c r="E26" s="1000"/>
      <c r="F26" s="1001"/>
      <c r="G26" s="999"/>
      <c r="H26" s="1002"/>
      <c r="I26" s="1003"/>
      <c r="J26" s="1004"/>
      <c r="K26" s="1005"/>
      <c r="L26" s="60">
        <f t="shared" si="0"/>
        <v>0</v>
      </c>
      <c r="M26" s="1002"/>
      <c r="N26" s="998"/>
      <c r="P26" s="48"/>
      <c r="Q26" s="48"/>
    </row>
    <row r="27" spans="1:17" ht="26.45" customHeight="1" x14ac:dyDescent="0.25">
      <c r="A27" s="49">
        <v>8</v>
      </c>
      <c r="B27" s="990"/>
      <c r="C27" s="990"/>
      <c r="D27" s="991"/>
      <c r="E27" s="992"/>
      <c r="F27" s="1001"/>
      <c r="G27" s="999"/>
      <c r="H27" s="1002"/>
      <c r="I27" s="1003"/>
      <c r="J27" s="1004"/>
      <c r="K27" s="1005"/>
      <c r="L27" s="60">
        <f t="shared" si="0"/>
        <v>0</v>
      </c>
      <c r="M27" s="1002"/>
      <c r="N27" s="998"/>
      <c r="P27" s="48"/>
      <c r="Q27" s="48"/>
    </row>
    <row r="28" spans="1:17" ht="26.45" customHeight="1" x14ac:dyDescent="0.25">
      <c r="A28" s="49">
        <v>9</v>
      </c>
      <c r="B28" s="998"/>
      <c r="C28" s="998"/>
      <c r="D28" s="999"/>
      <c r="E28" s="1000"/>
      <c r="F28" s="1001"/>
      <c r="G28" s="999"/>
      <c r="H28" s="1002"/>
      <c r="I28" s="1003"/>
      <c r="J28" s="1004"/>
      <c r="K28" s="1005"/>
      <c r="L28" s="60">
        <f t="shared" si="0"/>
        <v>0</v>
      </c>
      <c r="M28" s="1002"/>
      <c r="N28" s="998"/>
      <c r="P28" s="48"/>
      <c r="Q28" s="48"/>
    </row>
    <row r="29" spans="1:17" ht="26.45" customHeight="1" x14ac:dyDescent="0.25">
      <c r="A29" s="49">
        <v>10</v>
      </c>
      <c r="B29" s="998"/>
      <c r="C29" s="998"/>
      <c r="D29" s="999"/>
      <c r="E29" s="1000"/>
      <c r="F29" s="1001"/>
      <c r="G29" s="999"/>
      <c r="H29" s="1002"/>
      <c r="I29" s="1003"/>
      <c r="J29" s="1004"/>
      <c r="K29" s="1005"/>
      <c r="L29" s="60">
        <f t="shared" si="0"/>
        <v>0</v>
      </c>
      <c r="M29" s="1002"/>
      <c r="N29" s="998"/>
    </row>
    <row r="30" spans="1:17" ht="26.45" customHeight="1" x14ac:dyDescent="0.25">
      <c r="A30" s="49">
        <v>11</v>
      </c>
      <c r="B30" s="998"/>
      <c r="C30" s="998"/>
      <c r="D30" s="999"/>
      <c r="E30" s="1000"/>
      <c r="F30" s="1001"/>
      <c r="G30" s="999"/>
      <c r="H30" s="1002"/>
      <c r="I30" s="1003"/>
      <c r="J30" s="1004"/>
      <c r="K30" s="1005"/>
      <c r="L30" s="60">
        <f t="shared" si="0"/>
        <v>0</v>
      </c>
      <c r="M30" s="1002"/>
      <c r="N30" s="998"/>
    </row>
    <row r="31" spans="1:17" ht="26.45" customHeight="1" x14ac:dyDescent="0.25">
      <c r="A31" s="49">
        <v>12</v>
      </c>
      <c r="B31" s="998"/>
      <c r="C31" s="998"/>
      <c r="D31" s="999"/>
      <c r="E31" s="1000"/>
      <c r="F31" s="1001"/>
      <c r="G31" s="999"/>
      <c r="H31" s="1002"/>
      <c r="I31" s="1003"/>
      <c r="J31" s="1004"/>
      <c r="K31" s="1005"/>
      <c r="L31" s="60">
        <f t="shared" si="0"/>
        <v>0</v>
      </c>
      <c r="M31" s="1002"/>
      <c r="N31" s="998"/>
    </row>
    <row r="32" spans="1:17" ht="26.45" customHeight="1" x14ac:dyDescent="0.25">
      <c r="A32" s="49">
        <v>13</v>
      </c>
      <c r="B32" s="998"/>
      <c r="C32" s="998"/>
      <c r="D32" s="999"/>
      <c r="E32" s="1000"/>
      <c r="F32" s="1001"/>
      <c r="G32" s="999"/>
      <c r="H32" s="1002"/>
      <c r="I32" s="1003"/>
      <c r="J32" s="1004"/>
      <c r="K32" s="1005"/>
      <c r="L32" s="60">
        <f t="shared" si="0"/>
        <v>0</v>
      </c>
      <c r="M32" s="1002"/>
      <c r="N32" s="998"/>
    </row>
    <row r="33" spans="1:14" ht="26.45" customHeight="1" x14ac:dyDescent="0.25">
      <c r="A33" s="49">
        <v>14</v>
      </c>
      <c r="B33" s="998"/>
      <c r="C33" s="998"/>
      <c r="D33" s="999"/>
      <c r="E33" s="1000"/>
      <c r="F33" s="1001"/>
      <c r="G33" s="999"/>
      <c r="H33" s="1002"/>
      <c r="I33" s="1003"/>
      <c r="J33" s="1004"/>
      <c r="K33" s="1005"/>
      <c r="L33" s="60">
        <f t="shared" si="0"/>
        <v>0</v>
      </c>
      <c r="M33" s="1002"/>
      <c r="N33" s="998"/>
    </row>
    <row r="34" spans="1:14" ht="26.45" customHeight="1" x14ac:dyDescent="0.25">
      <c r="A34" s="49">
        <v>15</v>
      </c>
      <c r="B34" s="998"/>
      <c r="C34" s="998"/>
      <c r="D34" s="999"/>
      <c r="E34" s="1000"/>
      <c r="F34" s="1001"/>
      <c r="G34" s="999"/>
      <c r="H34" s="1002"/>
      <c r="I34" s="1003"/>
      <c r="J34" s="1004"/>
      <c r="K34" s="1005"/>
      <c r="L34" s="60">
        <f t="shared" si="0"/>
        <v>0</v>
      </c>
      <c r="M34" s="1002"/>
      <c r="N34" s="998"/>
    </row>
  </sheetData>
  <sheetProtection sheet="1" formatCells="0" formatColumns="0" formatRows="0" sort="0" autoFilter="0"/>
  <mergeCells count="7">
    <mergeCell ref="F16:I16"/>
    <mergeCell ref="J16:K16"/>
    <mergeCell ref="A1:H1"/>
    <mergeCell ref="A2:H2"/>
    <mergeCell ref="A3:H3"/>
    <mergeCell ref="A5:H5"/>
    <mergeCell ref="A6:H6"/>
  </mergeCells>
  <conditionalFormatting sqref="F18:I34">
    <cfRule type="expression" dxfId="168" priority="3">
      <formula>$D18 = "Changes to Other Planned Activities"</formula>
    </cfRule>
  </conditionalFormatting>
  <dataValidations count="4">
    <dataValidation allowBlank="1" showInputMessage="1" sqref="F10:F13" xr:uid="{E8F8550D-0524-4DE8-AF95-8308208ED91B}"/>
    <dataValidation type="list" allowBlank="1" showInputMessage="1" sqref="C10:C13" xr:uid="{EF0D2670-3C91-4CE1-94AE-E4DD466324BF}">
      <formula1>"Yes, No"</formula1>
    </dataValidation>
    <dataValidation type="decimal" errorStyle="warning" allowBlank="1" showErrorMessage="1" error="Please enter a valid dollar amount only." sqref="J20:K34" xr:uid="{CB846A34-7B32-4684-B01C-271FBE99D212}">
      <formula1>0</formula1>
      <formula2>3000000000</formula2>
    </dataValidation>
    <dataValidation allowBlank="1" showInputMessage="1" showErrorMessage="1" sqref="E18:E34" xr:uid="{B60C3D37-0BFB-4B1E-BE0F-170DCC82795B}"/>
  </dataValidations>
  <pageMargins left="0.85" right="0.85" top="0.85" bottom="0.5" header="0.3" footer="0.3"/>
  <pageSetup scale="69" orientation="portrait" r:id="rId1"/>
  <headerFooter>
    <oddHeader>&amp;L&amp;G&amp;ROMB Control Number: 2060-0754
Expiration Date: 9/30/2028</oddHeader>
    <oddFooter>&amp;LEPA Form Number: 5900-721</oddFooter>
    <firstHeader xml:space="preserve">&amp;LOMB Control Number: 2060-NEW
Expiration Date: MM/DD/YYYY&amp;RU.S. EPA Office of Transportation and Air Quality 
Transportation and Climate Division
</firstHeader>
  </headerFooter>
  <legacyDrawingHF r:id="rId2"/>
  <tableParts count="2">
    <tablePart r:id="rId3"/>
    <tablePart r:id="rId4"/>
  </tableParts>
  <extLst>
    <ext xmlns:x14="http://schemas.microsoft.com/office/spreadsheetml/2009/9/main" uri="{CCE6A557-97BC-4b89-ADB6-D9C93CAAB3DF}">
      <x14:dataValidations xmlns:xm="http://schemas.microsoft.com/office/excel/2006/main" count="5">
        <x14:dataValidation type="list" allowBlank="1" showInputMessage="1" showErrorMessage="1" xr:uid="{4E96D77B-51AA-439F-BCBB-68B249FA76D6}">
          <x14:formula1>
            <xm:f>'Data Validation'!$T$12:$T$15</xm:f>
          </x14:formula1>
          <xm:sqref>B18:B34</xm:sqref>
        </x14:dataValidation>
        <x14:dataValidation type="list" allowBlank="1" showInputMessage="1" showErrorMessage="1" xr:uid="{796E20B6-CFDA-4CBC-85BB-8AD6708C3362}">
          <x14:formula1>
            <xm:f>'Data Validation'!$BO$3:$BO$52</xm:f>
          </x14:formula1>
          <xm:sqref>M20:M34</xm:sqref>
        </x14:dataValidation>
        <x14:dataValidation type="list" allowBlank="1" showInputMessage="1" showErrorMessage="1" xr:uid="{D8B2FA5B-7A8C-489A-94A2-A04587552C73}">
          <x14:formula1>
            <xm:f>'Data Validation'!$BQ$3:$BQ$5</xm:f>
          </x14:formula1>
          <xm:sqref>C18:C34</xm:sqref>
        </x14:dataValidation>
        <x14:dataValidation type="list" allowBlank="1" showInputMessage="1" showErrorMessage="1" xr:uid="{B72C4B07-D7B3-4150-B688-5E183F4061E2}">
          <x14:formula1>
            <xm:f>'Data Validation'!$K$4:$K$6</xm:f>
          </x14:formula1>
          <xm:sqref>D18:D34</xm:sqref>
        </x14:dataValidation>
        <x14:dataValidation type="list" allowBlank="1" showInputMessage="1" showErrorMessage="1" xr:uid="{28FCAAEA-A924-4161-98C5-28DBCFDC2215}">
          <x14:formula1>
            <xm:f>'4. Subawardees'!$A$12:$A$500</xm:f>
          </x14:formula1>
          <xm:sqref>L35:L500 N20:N34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1538B-86E9-41B9-B3CB-67718A855790}">
  <dimension ref="A1:R34"/>
  <sheetViews>
    <sheetView zoomScaleNormal="100" workbookViewId="0">
      <selection activeCell="B9" sqref="B9"/>
    </sheetView>
  </sheetViews>
  <sheetFormatPr defaultRowHeight="15" x14ac:dyDescent="0.25"/>
  <cols>
    <col min="1" max="13" width="20.85546875" style="63" customWidth="1"/>
    <col min="14" max="14" width="11.5703125" style="63" customWidth="1"/>
    <col min="15" max="15" width="13.28515625" style="63" customWidth="1"/>
    <col min="16" max="16" width="14.140625" style="63" customWidth="1"/>
    <col min="17" max="17" width="14.7109375" style="63" customWidth="1"/>
    <col min="18" max="261" width="9.28515625" style="63"/>
    <col min="262" max="262" width="18.5703125" style="63" customWidth="1"/>
    <col min="263" max="263" width="17.28515625" style="63" customWidth="1"/>
    <col min="264" max="264" width="19" style="63" customWidth="1"/>
    <col min="265" max="265" width="20.42578125" style="63" customWidth="1"/>
    <col min="266" max="266" width="16" style="63" customWidth="1"/>
    <col min="267" max="267" width="14.42578125" style="63" customWidth="1"/>
    <col min="268" max="268" width="17.42578125" style="63" customWidth="1"/>
    <col min="269" max="270" width="30.7109375" style="63" customWidth="1"/>
    <col min="271" max="271" width="13.28515625" style="63" customWidth="1"/>
    <col min="272" max="517" width="9.28515625" style="63"/>
    <col min="518" max="518" width="18.5703125" style="63" customWidth="1"/>
    <col min="519" max="519" width="17.28515625" style="63" customWidth="1"/>
    <col min="520" max="520" width="19" style="63" customWidth="1"/>
    <col min="521" max="521" width="20.42578125" style="63" customWidth="1"/>
    <col min="522" max="522" width="16" style="63" customWidth="1"/>
    <col min="523" max="523" width="14.42578125" style="63" customWidth="1"/>
    <col min="524" max="524" width="17.42578125" style="63" customWidth="1"/>
    <col min="525" max="526" width="30.7109375" style="63" customWidth="1"/>
    <col min="527" max="527" width="13.28515625" style="63" customWidth="1"/>
    <col min="528" max="773" width="9.28515625" style="63"/>
    <col min="774" max="774" width="18.5703125" style="63" customWidth="1"/>
    <col min="775" max="775" width="17.28515625" style="63" customWidth="1"/>
    <col min="776" max="776" width="19" style="63" customWidth="1"/>
    <col min="777" max="777" width="20.42578125" style="63" customWidth="1"/>
    <col min="778" max="778" width="16" style="63" customWidth="1"/>
    <col min="779" max="779" width="14.42578125" style="63" customWidth="1"/>
    <col min="780" max="780" width="17.42578125" style="63" customWidth="1"/>
    <col min="781" max="782" width="30.7109375" style="63" customWidth="1"/>
    <col min="783" max="783" width="13.28515625" style="63" customWidth="1"/>
    <col min="784" max="1029" width="9.28515625" style="63"/>
    <col min="1030" max="1030" width="18.5703125" style="63" customWidth="1"/>
    <col min="1031" max="1031" width="17.28515625" style="63" customWidth="1"/>
    <col min="1032" max="1032" width="19" style="63" customWidth="1"/>
    <col min="1033" max="1033" width="20.42578125" style="63" customWidth="1"/>
    <col min="1034" max="1034" width="16" style="63" customWidth="1"/>
    <col min="1035" max="1035" width="14.42578125" style="63" customWidth="1"/>
    <col min="1036" max="1036" width="17.42578125" style="63" customWidth="1"/>
    <col min="1037" max="1038" width="30.7109375" style="63" customWidth="1"/>
    <col min="1039" max="1039" width="13.28515625" style="63" customWidth="1"/>
    <col min="1040" max="1285" width="9.28515625" style="63"/>
    <col min="1286" max="1286" width="18.5703125" style="63" customWidth="1"/>
    <col min="1287" max="1287" width="17.28515625" style="63" customWidth="1"/>
    <col min="1288" max="1288" width="19" style="63" customWidth="1"/>
    <col min="1289" max="1289" width="20.42578125" style="63" customWidth="1"/>
    <col min="1290" max="1290" width="16" style="63" customWidth="1"/>
    <col min="1291" max="1291" width="14.42578125" style="63" customWidth="1"/>
    <col min="1292" max="1292" width="17.42578125" style="63" customWidth="1"/>
    <col min="1293" max="1294" width="30.7109375" style="63" customWidth="1"/>
    <col min="1295" max="1295" width="13.28515625" style="63" customWidth="1"/>
    <col min="1296" max="1541" width="9.28515625" style="63"/>
    <col min="1542" max="1542" width="18.5703125" style="63" customWidth="1"/>
    <col min="1543" max="1543" width="17.28515625" style="63" customWidth="1"/>
    <col min="1544" max="1544" width="19" style="63" customWidth="1"/>
    <col min="1545" max="1545" width="20.42578125" style="63" customWidth="1"/>
    <col min="1546" max="1546" width="16" style="63" customWidth="1"/>
    <col min="1547" max="1547" width="14.42578125" style="63" customWidth="1"/>
    <col min="1548" max="1548" width="17.42578125" style="63" customWidth="1"/>
    <col min="1549" max="1550" width="30.7109375" style="63" customWidth="1"/>
    <col min="1551" max="1551" width="13.28515625" style="63" customWidth="1"/>
    <col min="1552" max="1797" width="9.28515625" style="63"/>
    <col min="1798" max="1798" width="18.5703125" style="63" customWidth="1"/>
    <col min="1799" max="1799" width="17.28515625" style="63" customWidth="1"/>
    <col min="1800" max="1800" width="19" style="63" customWidth="1"/>
    <col min="1801" max="1801" width="20.42578125" style="63" customWidth="1"/>
    <col min="1802" max="1802" width="16" style="63" customWidth="1"/>
    <col min="1803" max="1803" width="14.42578125" style="63" customWidth="1"/>
    <col min="1804" max="1804" width="17.42578125" style="63" customWidth="1"/>
    <col min="1805" max="1806" width="30.7109375" style="63" customWidth="1"/>
    <col min="1807" max="1807" width="13.28515625" style="63" customWidth="1"/>
    <col min="1808" max="2053" width="9.28515625" style="63"/>
    <col min="2054" max="2054" width="18.5703125" style="63" customWidth="1"/>
    <col min="2055" max="2055" width="17.28515625" style="63" customWidth="1"/>
    <col min="2056" max="2056" width="19" style="63" customWidth="1"/>
    <col min="2057" max="2057" width="20.42578125" style="63" customWidth="1"/>
    <col min="2058" max="2058" width="16" style="63" customWidth="1"/>
    <col min="2059" max="2059" width="14.42578125" style="63" customWidth="1"/>
    <col min="2060" max="2060" width="17.42578125" style="63" customWidth="1"/>
    <col min="2061" max="2062" width="30.7109375" style="63" customWidth="1"/>
    <col min="2063" max="2063" width="13.28515625" style="63" customWidth="1"/>
    <col min="2064" max="2309" width="9.28515625" style="63"/>
    <col min="2310" max="2310" width="18.5703125" style="63" customWidth="1"/>
    <col min="2311" max="2311" width="17.28515625" style="63" customWidth="1"/>
    <col min="2312" max="2312" width="19" style="63" customWidth="1"/>
    <col min="2313" max="2313" width="20.42578125" style="63" customWidth="1"/>
    <col min="2314" max="2314" width="16" style="63" customWidth="1"/>
    <col min="2315" max="2315" width="14.42578125" style="63" customWidth="1"/>
    <col min="2316" max="2316" width="17.42578125" style="63" customWidth="1"/>
    <col min="2317" max="2318" width="30.7109375" style="63" customWidth="1"/>
    <col min="2319" max="2319" width="13.28515625" style="63" customWidth="1"/>
    <col min="2320" max="2565" width="9.28515625" style="63"/>
    <col min="2566" max="2566" width="18.5703125" style="63" customWidth="1"/>
    <col min="2567" max="2567" width="17.28515625" style="63" customWidth="1"/>
    <col min="2568" max="2568" width="19" style="63" customWidth="1"/>
    <col min="2569" max="2569" width="20.42578125" style="63" customWidth="1"/>
    <col min="2570" max="2570" width="16" style="63" customWidth="1"/>
    <col min="2571" max="2571" width="14.42578125" style="63" customWidth="1"/>
    <col min="2572" max="2572" width="17.42578125" style="63" customWidth="1"/>
    <col min="2573" max="2574" width="30.7109375" style="63" customWidth="1"/>
    <col min="2575" max="2575" width="13.28515625" style="63" customWidth="1"/>
    <col min="2576" max="2821" width="9.28515625" style="63"/>
    <col min="2822" max="2822" width="18.5703125" style="63" customWidth="1"/>
    <col min="2823" max="2823" width="17.28515625" style="63" customWidth="1"/>
    <col min="2824" max="2824" width="19" style="63" customWidth="1"/>
    <col min="2825" max="2825" width="20.42578125" style="63" customWidth="1"/>
    <col min="2826" max="2826" width="16" style="63" customWidth="1"/>
    <col min="2827" max="2827" width="14.42578125" style="63" customWidth="1"/>
    <col min="2828" max="2828" width="17.42578125" style="63" customWidth="1"/>
    <col min="2829" max="2830" width="30.7109375" style="63" customWidth="1"/>
    <col min="2831" max="2831" width="13.28515625" style="63" customWidth="1"/>
    <col min="2832" max="3077" width="9.28515625" style="63"/>
    <col min="3078" max="3078" width="18.5703125" style="63" customWidth="1"/>
    <col min="3079" max="3079" width="17.28515625" style="63" customWidth="1"/>
    <col min="3080" max="3080" width="19" style="63" customWidth="1"/>
    <col min="3081" max="3081" width="20.42578125" style="63" customWidth="1"/>
    <col min="3082" max="3082" width="16" style="63" customWidth="1"/>
    <col min="3083" max="3083" width="14.42578125" style="63" customWidth="1"/>
    <col min="3084" max="3084" width="17.42578125" style="63" customWidth="1"/>
    <col min="3085" max="3086" width="30.7109375" style="63" customWidth="1"/>
    <col min="3087" max="3087" width="13.28515625" style="63" customWidth="1"/>
    <col min="3088" max="3333" width="9.28515625" style="63"/>
    <col min="3334" max="3334" width="18.5703125" style="63" customWidth="1"/>
    <col min="3335" max="3335" width="17.28515625" style="63" customWidth="1"/>
    <col min="3336" max="3336" width="19" style="63" customWidth="1"/>
    <col min="3337" max="3337" width="20.42578125" style="63" customWidth="1"/>
    <col min="3338" max="3338" width="16" style="63" customWidth="1"/>
    <col min="3339" max="3339" width="14.42578125" style="63" customWidth="1"/>
    <col min="3340" max="3340" width="17.42578125" style="63" customWidth="1"/>
    <col min="3341" max="3342" width="30.7109375" style="63" customWidth="1"/>
    <col min="3343" max="3343" width="13.28515625" style="63" customWidth="1"/>
    <col min="3344" max="3589" width="9.28515625" style="63"/>
    <col min="3590" max="3590" width="18.5703125" style="63" customWidth="1"/>
    <col min="3591" max="3591" width="17.28515625" style="63" customWidth="1"/>
    <col min="3592" max="3592" width="19" style="63" customWidth="1"/>
    <col min="3593" max="3593" width="20.42578125" style="63" customWidth="1"/>
    <col min="3594" max="3594" width="16" style="63" customWidth="1"/>
    <col min="3595" max="3595" width="14.42578125" style="63" customWidth="1"/>
    <col min="3596" max="3596" width="17.42578125" style="63" customWidth="1"/>
    <col min="3597" max="3598" width="30.7109375" style="63" customWidth="1"/>
    <col min="3599" max="3599" width="13.28515625" style="63" customWidth="1"/>
    <col min="3600" max="3845" width="9.28515625" style="63"/>
    <col min="3846" max="3846" width="18.5703125" style="63" customWidth="1"/>
    <col min="3847" max="3847" width="17.28515625" style="63" customWidth="1"/>
    <col min="3848" max="3848" width="19" style="63" customWidth="1"/>
    <col min="3849" max="3849" width="20.42578125" style="63" customWidth="1"/>
    <col min="3850" max="3850" width="16" style="63" customWidth="1"/>
    <col min="3851" max="3851" width="14.42578125" style="63" customWidth="1"/>
    <col min="3852" max="3852" width="17.42578125" style="63" customWidth="1"/>
    <col min="3853" max="3854" width="30.7109375" style="63" customWidth="1"/>
    <col min="3855" max="3855" width="13.28515625" style="63" customWidth="1"/>
    <col min="3856" max="4101" width="9.28515625" style="63"/>
    <col min="4102" max="4102" width="18.5703125" style="63" customWidth="1"/>
    <col min="4103" max="4103" width="17.28515625" style="63" customWidth="1"/>
    <col min="4104" max="4104" width="19" style="63" customWidth="1"/>
    <col min="4105" max="4105" width="20.42578125" style="63" customWidth="1"/>
    <col min="4106" max="4106" width="16" style="63" customWidth="1"/>
    <col min="4107" max="4107" width="14.42578125" style="63" customWidth="1"/>
    <col min="4108" max="4108" width="17.42578125" style="63" customWidth="1"/>
    <col min="4109" max="4110" width="30.7109375" style="63" customWidth="1"/>
    <col min="4111" max="4111" width="13.28515625" style="63" customWidth="1"/>
    <col min="4112" max="4357" width="9.28515625" style="63"/>
    <col min="4358" max="4358" width="18.5703125" style="63" customWidth="1"/>
    <col min="4359" max="4359" width="17.28515625" style="63" customWidth="1"/>
    <col min="4360" max="4360" width="19" style="63" customWidth="1"/>
    <col min="4361" max="4361" width="20.42578125" style="63" customWidth="1"/>
    <col min="4362" max="4362" width="16" style="63" customWidth="1"/>
    <col min="4363" max="4363" width="14.42578125" style="63" customWidth="1"/>
    <col min="4364" max="4364" width="17.42578125" style="63" customWidth="1"/>
    <col min="4365" max="4366" width="30.7109375" style="63" customWidth="1"/>
    <col min="4367" max="4367" width="13.28515625" style="63" customWidth="1"/>
    <col min="4368" max="4613" width="9.28515625" style="63"/>
    <col min="4614" max="4614" width="18.5703125" style="63" customWidth="1"/>
    <col min="4615" max="4615" width="17.28515625" style="63" customWidth="1"/>
    <col min="4616" max="4616" width="19" style="63" customWidth="1"/>
    <col min="4617" max="4617" width="20.42578125" style="63" customWidth="1"/>
    <col min="4618" max="4618" width="16" style="63" customWidth="1"/>
    <col min="4619" max="4619" width="14.42578125" style="63" customWidth="1"/>
    <col min="4620" max="4620" width="17.42578125" style="63" customWidth="1"/>
    <col min="4621" max="4622" width="30.7109375" style="63" customWidth="1"/>
    <col min="4623" max="4623" width="13.28515625" style="63" customWidth="1"/>
    <col min="4624" max="4869" width="9.28515625" style="63"/>
    <col min="4870" max="4870" width="18.5703125" style="63" customWidth="1"/>
    <col min="4871" max="4871" width="17.28515625" style="63" customWidth="1"/>
    <col min="4872" max="4872" width="19" style="63" customWidth="1"/>
    <col min="4873" max="4873" width="20.42578125" style="63" customWidth="1"/>
    <col min="4874" max="4874" width="16" style="63" customWidth="1"/>
    <col min="4875" max="4875" width="14.42578125" style="63" customWidth="1"/>
    <col min="4876" max="4876" width="17.42578125" style="63" customWidth="1"/>
    <col min="4877" max="4878" width="30.7109375" style="63" customWidth="1"/>
    <col min="4879" max="4879" width="13.28515625" style="63" customWidth="1"/>
    <col min="4880" max="5125" width="9.28515625" style="63"/>
    <col min="5126" max="5126" width="18.5703125" style="63" customWidth="1"/>
    <col min="5127" max="5127" width="17.28515625" style="63" customWidth="1"/>
    <col min="5128" max="5128" width="19" style="63" customWidth="1"/>
    <col min="5129" max="5129" width="20.42578125" style="63" customWidth="1"/>
    <col min="5130" max="5130" width="16" style="63" customWidth="1"/>
    <col min="5131" max="5131" width="14.42578125" style="63" customWidth="1"/>
    <col min="5132" max="5132" width="17.42578125" style="63" customWidth="1"/>
    <col min="5133" max="5134" width="30.7109375" style="63" customWidth="1"/>
    <col min="5135" max="5135" width="13.28515625" style="63" customWidth="1"/>
    <col min="5136" max="5381" width="9.28515625" style="63"/>
    <col min="5382" max="5382" width="18.5703125" style="63" customWidth="1"/>
    <col min="5383" max="5383" width="17.28515625" style="63" customWidth="1"/>
    <col min="5384" max="5384" width="19" style="63" customWidth="1"/>
    <col min="5385" max="5385" width="20.42578125" style="63" customWidth="1"/>
    <col min="5386" max="5386" width="16" style="63" customWidth="1"/>
    <col min="5387" max="5387" width="14.42578125" style="63" customWidth="1"/>
    <col min="5388" max="5388" width="17.42578125" style="63" customWidth="1"/>
    <col min="5389" max="5390" width="30.7109375" style="63" customWidth="1"/>
    <col min="5391" max="5391" width="13.28515625" style="63" customWidth="1"/>
    <col min="5392" max="5637" width="9.28515625" style="63"/>
    <col min="5638" max="5638" width="18.5703125" style="63" customWidth="1"/>
    <col min="5639" max="5639" width="17.28515625" style="63" customWidth="1"/>
    <col min="5640" max="5640" width="19" style="63" customWidth="1"/>
    <col min="5641" max="5641" width="20.42578125" style="63" customWidth="1"/>
    <col min="5642" max="5642" width="16" style="63" customWidth="1"/>
    <col min="5643" max="5643" width="14.42578125" style="63" customWidth="1"/>
    <col min="5644" max="5644" width="17.42578125" style="63" customWidth="1"/>
    <col min="5645" max="5646" width="30.7109375" style="63" customWidth="1"/>
    <col min="5647" max="5647" width="13.28515625" style="63" customWidth="1"/>
    <col min="5648" max="5893" width="9.28515625" style="63"/>
    <col min="5894" max="5894" width="18.5703125" style="63" customWidth="1"/>
    <col min="5895" max="5895" width="17.28515625" style="63" customWidth="1"/>
    <col min="5896" max="5896" width="19" style="63" customWidth="1"/>
    <col min="5897" max="5897" width="20.42578125" style="63" customWidth="1"/>
    <col min="5898" max="5898" width="16" style="63" customWidth="1"/>
    <col min="5899" max="5899" width="14.42578125" style="63" customWidth="1"/>
    <col min="5900" max="5900" width="17.42578125" style="63" customWidth="1"/>
    <col min="5901" max="5902" width="30.7109375" style="63" customWidth="1"/>
    <col min="5903" max="5903" width="13.28515625" style="63" customWidth="1"/>
    <col min="5904" max="6149" width="9.28515625" style="63"/>
    <col min="6150" max="6150" width="18.5703125" style="63" customWidth="1"/>
    <col min="6151" max="6151" width="17.28515625" style="63" customWidth="1"/>
    <col min="6152" max="6152" width="19" style="63" customWidth="1"/>
    <col min="6153" max="6153" width="20.42578125" style="63" customWidth="1"/>
    <col min="6154" max="6154" width="16" style="63" customWidth="1"/>
    <col min="6155" max="6155" width="14.42578125" style="63" customWidth="1"/>
    <col min="6156" max="6156" width="17.42578125" style="63" customWidth="1"/>
    <col min="6157" max="6158" width="30.7109375" style="63" customWidth="1"/>
    <col min="6159" max="6159" width="13.28515625" style="63" customWidth="1"/>
    <col min="6160" max="6405" width="9.28515625" style="63"/>
    <col min="6406" max="6406" width="18.5703125" style="63" customWidth="1"/>
    <col min="6407" max="6407" width="17.28515625" style="63" customWidth="1"/>
    <col min="6408" max="6408" width="19" style="63" customWidth="1"/>
    <col min="6409" max="6409" width="20.42578125" style="63" customWidth="1"/>
    <col min="6410" max="6410" width="16" style="63" customWidth="1"/>
    <col min="6411" max="6411" width="14.42578125" style="63" customWidth="1"/>
    <col min="6412" max="6412" width="17.42578125" style="63" customWidth="1"/>
    <col min="6413" max="6414" width="30.7109375" style="63" customWidth="1"/>
    <col min="6415" max="6415" width="13.28515625" style="63" customWidth="1"/>
    <col min="6416" max="6661" width="9.28515625" style="63"/>
    <col min="6662" max="6662" width="18.5703125" style="63" customWidth="1"/>
    <col min="6663" max="6663" width="17.28515625" style="63" customWidth="1"/>
    <col min="6664" max="6664" width="19" style="63" customWidth="1"/>
    <col min="6665" max="6665" width="20.42578125" style="63" customWidth="1"/>
    <col min="6666" max="6666" width="16" style="63" customWidth="1"/>
    <col min="6667" max="6667" width="14.42578125" style="63" customWidth="1"/>
    <col min="6668" max="6668" width="17.42578125" style="63" customWidth="1"/>
    <col min="6669" max="6670" width="30.7109375" style="63" customWidth="1"/>
    <col min="6671" max="6671" width="13.28515625" style="63" customWidth="1"/>
    <col min="6672" max="6917" width="9.28515625" style="63"/>
    <col min="6918" max="6918" width="18.5703125" style="63" customWidth="1"/>
    <col min="6919" max="6919" width="17.28515625" style="63" customWidth="1"/>
    <col min="6920" max="6920" width="19" style="63" customWidth="1"/>
    <col min="6921" max="6921" width="20.42578125" style="63" customWidth="1"/>
    <col min="6922" max="6922" width="16" style="63" customWidth="1"/>
    <col min="6923" max="6923" width="14.42578125" style="63" customWidth="1"/>
    <col min="6924" max="6924" width="17.42578125" style="63" customWidth="1"/>
    <col min="6925" max="6926" width="30.7109375" style="63" customWidth="1"/>
    <col min="6927" max="6927" width="13.28515625" style="63" customWidth="1"/>
    <col min="6928" max="7173" width="9.28515625" style="63"/>
    <col min="7174" max="7174" width="18.5703125" style="63" customWidth="1"/>
    <col min="7175" max="7175" width="17.28515625" style="63" customWidth="1"/>
    <col min="7176" max="7176" width="19" style="63" customWidth="1"/>
    <col min="7177" max="7177" width="20.42578125" style="63" customWidth="1"/>
    <col min="7178" max="7178" width="16" style="63" customWidth="1"/>
    <col min="7179" max="7179" width="14.42578125" style="63" customWidth="1"/>
    <col min="7180" max="7180" width="17.42578125" style="63" customWidth="1"/>
    <col min="7181" max="7182" width="30.7109375" style="63" customWidth="1"/>
    <col min="7183" max="7183" width="13.28515625" style="63" customWidth="1"/>
    <col min="7184" max="7429" width="9.28515625" style="63"/>
    <col min="7430" max="7430" width="18.5703125" style="63" customWidth="1"/>
    <col min="7431" max="7431" width="17.28515625" style="63" customWidth="1"/>
    <col min="7432" max="7432" width="19" style="63" customWidth="1"/>
    <col min="7433" max="7433" width="20.42578125" style="63" customWidth="1"/>
    <col min="7434" max="7434" width="16" style="63" customWidth="1"/>
    <col min="7435" max="7435" width="14.42578125" style="63" customWidth="1"/>
    <col min="7436" max="7436" width="17.42578125" style="63" customWidth="1"/>
    <col min="7437" max="7438" width="30.7109375" style="63" customWidth="1"/>
    <col min="7439" max="7439" width="13.28515625" style="63" customWidth="1"/>
    <col min="7440" max="7685" width="9.28515625" style="63"/>
    <col min="7686" max="7686" width="18.5703125" style="63" customWidth="1"/>
    <col min="7687" max="7687" width="17.28515625" style="63" customWidth="1"/>
    <col min="7688" max="7688" width="19" style="63" customWidth="1"/>
    <col min="7689" max="7689" width="20.42578125" style="63" customWidth="1"/>
    <col min="7690" max="7690" width="16" style="63" customWidth="1"/>
    <col min="7691" max="7691" width="14.42578125" style="63" customWidth="1"/>
    <col min="7692" max="7692" width="17.42578125" style="63" customWidth="1"/>
    <col min="7693" max="7694" width="30.7109375" style="63" customWidth="1"/>
    <col min="7695" max="7695" width="13.28515625" style="63" customWidth="1"/>
    <col min="7696" max="7941" width="9.28515625" style="63"/>
    <col min="7942" max="7942" width="18.5703125" style="63" customWidth="1"/>
    <col min="7943" max="7943" width="17.28515625" style="63" customWidth="1"/>
    <col min="7944" max="7944" width="19" style="63" customWidth="1"/>
    <col min="7945" max="7945" width="20.42578125" style="63" customWidth="1"/>
    <col min="7946" max="7946" width="16" style="63" customWidth="1"/>
    <col min="7947" max="7947" width="14.42578125" style="63" customWidth="1"/>
    <col min="7948" max="7948" width="17.42578125" style="63" customWidth="1"/>
    <col min="7949" max="7950" width="30.7109375" style="63" customWidth="1"/>
    <col min="7951" max="7951" width="13.28515625" style="63" customWidth="1"/>
    <col min="7952" max="8197" width="9.28515625" style="63"/>
    <col min="8198" max="8198" width="18.5703125" style="63" customWidth="1"/>
    <col min="8199" max="8199" width="17.28515625" style="63" customWidth="1"/>
    <col min="8200" max="8200" width="19" style="63" customWidth="1"/>
    <col min="8201" max="8201" width="20.42578125" style="63" customWidth="1"/>
    <col min="8202" max="8202" width="16" style="63" customWidth="1"/>
    <col min="8203" max="8203" width="14.42578125" style="63" customWidth="1"/>
    <col min="8204" max="8204" width="17.42578125" style="63" customWidth="1"/>
    <col min="8205" max="8206" width="30.7109375" style="63" customWidth="1"/>
    <col min="8207" max="8207" width="13.28515625" style="63" customWidth="1"/>
    <col min="8208" max="8453" width="9.28515625" style="63"/>
    <col min="8454" max="8454" width="18.5703125" style="63" customWidth="1"/>
    <col min="8455" max="8455" width="17.28515625" style="63" customWidth="1"/>
    <col min="8456" max="8456" width="19" style="63" customWidth="1"/>
    <col min="8457" max="8457" width="20.42578125" style="63" customWidth="1"/>
    <col min="8458" max="8458" width="16" style="63" customWidth="1"/>
    <col min="8459" max="8459" width="14.42578125" style="63" customWidth="1"/>
    <col min="8460" max="8460" width="17.42578125" style="63" customWidth="1"/>
    <col min="8461" max="8462" width="30.7109375" style="63" customWidth="1"/>
    <col min="8463" max="8463" width="13.28515625" style="63" customWidth="1"/>
    <col min="8464" max="8709" width="9.28515625" style="63"/>
    <col min="8710" max="8710" width="18.5703125" style="63" customWidth="1"/>
    <col min="8711" max="8711" width="17.28515625" style="63" customWidth="1"/>
    <col min="8712" max="8712" width="19" style="63" customWidth="1"/>
    <col min="8713" max="8713" width="20.42578125" style="63" customWidth="1"/>
    <col min="8714" max="8714" width="16" style="63" customWidth="1"/>
    <col min="8715" max="8715" width="14.42578125" style="63" customWidth="1"/>
    <col min="8716" max="8716" width="17.42578125" style="63" customWidth="1"/>
    <col min="8717" max="8718" width="30.7109375" style="63" customWidth="1"/>
    <col min="8719" max="8719" width="13.28515625" style="63" customWidth="1"/>
    <col min="8720" max="8965" width="9.28515625" style="63"/>
    <col min="8966" max="8966" width="18.5703125" style="63" customWidth="1"/>
    <col min="8967" max="8967" width="17.28515625" style="63" customWidth="1"/>
    <col min="8968" max="8968" width="19" style="63" customWidth="1"/>
    <col min="8969" max="8969" width="20.42578125" style="63" customWidth="1"/>
    <col min="8970" max="8970" width="16" style="63" customWidth="1"/>
    <col min="8971" max="8971" width="14.42578125" style="63" customWidth="1"/>
    <col min="8972" max="8972" width="17.42578125" style="63" customWidth="1"/>
    <col min="8973" max="8974" width="30.7109375" style="63" customWidth="1"/>
    <col min="8975" max="8975" width="13.28515625" style="63" customWidth="1"/>
    <col min="8976" max="9221" width="9.28515625" style="63"/>
    <col min="9222" max="9222" width="18.5703125" style="63" customWidth="1"/>
    <col min="9223" max="9223" width="17.28515625" style="63" customWidth="1"/>
    <col min="9224" max="9224" width="19" style="63" customWidth="1"/>
    <col min="9225" max="9225" width="20.42578125" style="63" customWidth="1"/>
    <col min="9226" max="9226" width="16" style="63" customWidth="1"/>
    <col min="9227" max="9227" width="14.42578125" style="63" customWidth="1"/>
    <col min="9228" max="9228" width="17.42578125" style="63" customWidth="1"/>
    <col min="9229" max="9230" width="30.7109375" style="63" customWidth="1"/>
    <col min="9231" max="9231" width="13.28515625" style="63" customWidth="1"/>
    <col min="9232" max="9477" width="9.28515625" style="63"/>
    <col min="9478" max="9478" width="18.5703125" style="63" customWidth="1"/>
    <col min="9479" max="9479" width="17.28515625" style="63" customWidth="1"/>
    <col min="9480" max="9480" width="19" style="63" customWidth="1"/>
    <col min="9481" max="9481" width="20.42578125" style="63" customWidth="1"/>
    <col min="9482" max="9482" width="16" style="63" customWidth="1"/>
    <col min="9483" max="9483" width="14.42578125" style="63" customWidth="1"/>
    <col min="9484" max="9484" width="17.42578125" style="63" customWidth="1"/>
    <col min="9485" max="9486" width="30.7109375" style="63" customWidth="1"/>
    <col min="9487" max="9487" width="13.28515625" style="63" customWidth="1"/>
    <col min="9488" max="9733" width="9.28515625" style="63"/>
    <col min="9734" max="9734" width="18.5703125" style="63" customWidth="1"/>
    <col min="9735" max="9735" width="17.28515625" style="63" customWidth="1"/>
    <col min="9736" max="9736" width="19" style="63" customWidth="1"/>
    <col min="9737" max="9737" width="20.42578125" style="63" customWidth="1"/>
    <col min="9738" max="9738" width="16" style="63" customWidth="1"/>
    <col min="9739" max="9739" width="14.42578125" style="63" customWidth="1"/>
    <col min="9740" max="9740" width="17.42578125" style="63" customWidth="1"/>
    <col min="9741" max="9742" width="30.7109375" style="63" customWidth="1"/>
    <col min="9743" max="9743" width="13.28515625" style="63" customWidth="1"/>
    <col min="9744" max="9989" width="9.28515625" style="63"/>
    <col min="9990" max="9990" width="18.5703125" style="63" customWidth="1"/>
    <col min="9991" max="9991" width="17.28515625" style="63" customWidth="1"/>
    <col min="9992" max="9992" width="19" style="63" customWidth="1"/>
    <col min="9993" max="9993" width="20.42578125" style="63" customWidth="1"/>
    <col min="9994" max="9994" width="16" style="63" customWidth="1"/>
    <col min="9995" max="9995" width="14.42578125" style="63" customWidth="1"/>
    <col min="9996" max="9996" width="17.42578125" style="63" customWidth="1"/>
    <col min="9997" max="9998" width="30.7109375" style="63" customWidth="1"/>
    <col min="9999" max="9999" width="13.28515625" style="63" customWidth="1"/>
    <col min="10000" max="10245" width="9.28515625" style="63"/>
    <col min="10246" max="10246" width="18.5703125" style="63" customWidth="1"/>
    <col min="10247" max="10247" width="17.28515625" style="63" customWidth="1"/>
    <col min="10248" max="10248" width="19" style="63" customWidth="1"/>
    <col min="10249" max="10249" width="20.42578125" style="63" customWidth="1"/>
    <col min="10250" max="10250" width="16" style="63" customWidth="1"/>
    <col min="10251" max="10251" width="14.42578125" style="63" customWidth="1"/>
    <col min="10252" max="10252" width="17.42578125" style="63" customWidth="1"/>
    <col min="10253" max="10254" width="30.7109375" style="63" customWidth="1"/>
    <col min="10255" max="10255" width="13.28515625" style="63" customWidth="1"/>
    <col min="10256" max="10501" width="9.28515625" style="63"/>
    <col min="10502" max="10502" width="18.5703125" style="63" customWidth="1"/>
    <col min="10503" max="10503" width="17.28515625" style="63" customWidth="1"/>
    <col min="10504" max="10504" width="19" style="63" customWidth="1"/>
    <col min="10505" max="10505" width="20.42578125" style="63" customWidth="1"/>
    <col min="10506" max="10506" width="16" style="63" customWidth="1"/>
    <col min="10507" max="10507" width="14.42578125" style="63" customWidth="1"/>
    <col min="10508" max="10508" width="17.42578125" style="63" customWidth="1"/>
    <col min="10509" max="10510" width="30.7109375" style="63" customWidth="1"/>
    <col min="10511" max="10511" width="13.28515625" style="63" customWidth="1"/>
    <col min="10512" max="10757" width="9.28515625" style="63"/>
    <col min="10758" max="10758" width="18.5703125" style="63" customWidth="1"/>
    <col min="10759" max="10759" width="17.28515625" style="63" customWidth="1"/>
    <col min="10760" max="10760" width="19" style="63" customWidth="1"/>
    <col min="10761" max="10761" width="20.42578125" style="63" customWidth="1"/>
    <col min="10762" max="10762" width="16" style="63" customWidth="1"/>
    <col min="10763" max="10763" width="14.42578125" style="63" customWidth="1"/>
    <col min="10764" max="10764" width="17.42578125" style="63" customWidth="1"/>
    <col min="10765" max="10766" width="30.7109375" style="63" customWidth="1"/>
    <col min="10767" max="10767" width="13.28515625" style="63" customWidth="1"/>
    <col min="10768" max="11013" width="9.28515625" style="63"/>
    <col min="11014" max="11014" width="18.5703125" style="63" customWidth="1"/>
    <col min="11015" max="11015" width="17.28515625" style="63" customWidth="1"/>
    <col min="11016" max="11016" width="19" style="63" customWidth="1"/>
    <col min="11017" max="11017" width="20.42578125" style="63" customWidth="1"/>
    <col min="11018" max="11018" width="16" style="63" customWidth="1"/>
    <col min="11019" max="11019" width="14.42578125" style="63" customWidth="1"/>
    <col min="11020" max="11020" width="17.42578125" style="63" customWidth="1"/>
    <col min="11021" max="11022" width="30.7109375" style="63" customWidth="1"/>
    <col min="11023" max="11023" width="13.28515625" style="63" customWidth="1"/>
    <col min="11024" max="11269" width="9.28515625" style="63"/>
    <col min="11270" max="11270" width="18.5703125" style="63" customWidth="1"/>
    <col min="11271" max="11271" width="17.28515625" style="63" customWidth="1"/>
    <col min="11272" max="11272" width="19" style="63" customWidth="1"/>
    <col min="11273" max="11273" width="20.42578125" style="63" customWidth="1"/>
    <col min="11274" max="11274" width="16" style="63" customWidth="1"/>
    <col min="11275" max="11275" width="14.42578125" style="63" customWidth="1"/>
    <col min="11276" max="11276" width="17.42578125" style="63" customWidth="1"/>
    <col min="11277" max="11278" width="30.7109375" style="63" customWidth="1"/>
    <col min="11279" max="11279" width="13.28515625" style="63" customWidth="1"/>
    <col min="11280" max="11525" width="9.28515625" style="63"/>
    <col min="11526" max="11526" width="18.5703125" style="63" customWidth="1"/>
    <col min="11527" max="11527" width="17.28515625" style="63" customWidth="1"/>
    <col min="11528" max="11528" width="19" style="63" customWidth="1"/>
    <col min="11529" max="11529" width="20.42578125" style="63" customWidth="1"/>
    <col min="11530" max="11530" width="16" style="63" customWidth="1"/>
    <col min="11531" max="11531" width="14.42578125" style="63" customWidth="1"/>
    <col min="11532" max="11532" width="17.42578125" style="63" customWidth="1"/>
    <col min="11533" max="11534" width="30.7109375" style="63" customWidth="1"/>
    <col min="11535" max="11535" width="13.28515625" style="63" customWidth="1"/>
    <col min="11536" max="11781" width="9.28515625" style="63"/>
    <col min="11782" max="11782" width="18.5703125" style="63" customWidth="1"/>
    <col min="11783" max="11783" width="17.28515625" style="63" customWidth="1"/>
    <col min="11784" max="11784" width="19" style="63" customWidth="1"/>
    <col min="11785" max="11785" width="20.42578125" style="63" customWidth="1"/>
    <col min="11786" max="11786" width="16" style="63" customWidth="1"/>
    <col min="11787" max="11787" width="14.42578125" style="63" customWidth="1"/>
    <col min="11788" max="11788" width="17.42578125" style="63" customWidth="1"/>
    <col min="11789" max="11790" width="30.7109375" style="63" customWidth="1"/>
    <col min="11791" max="11791" width="13.28515625" style="63" customWidth="1"/>
    <col min="11792" max="12037" width="9.28515625" style="63"/>
    <col min="12038" max="12038" width="18.5703125" style="63" customWidth="1"/>
    <col min="12039" max="12039" width="17.28515625" style="63" customWidth="1"/>
    <col min="12040" max="12040" width="19" style="63" customWidth="1"/>
    <col min="12041" max="12041" width="20.42578125" style="63" customWidth="1"/>
    <col min="12042" max="12042" width="16" style="63" customWidth="1"/>
    <col min="12043" max="12043" width="14.42578125" style="63" customWidth="1"/>
    <col min="12044" max="12044" width="17.42578125" style="63" customWidth="1"/>
    <col min="12045" max="12046" width="30.7109375" style="63" customWidth="1"/>
    <col min="12047" max="12047" width="13.28515625" style="63" customWidth="1"/>
    <col min="12048" max="12293" width="9.28515625" style="63"/>
    <col min="12294" max="12294" width="18.5703125" style="63" customWidth="1"/>
    <col min="12295" max="12295" width="17.28515625" style="63" customWidth="1"/>
    <col min="12296" max="12296" width="19" style="63" customWidth="1"/>
    <col min="12297" max="12297" width="20.42578125" style="63" customWidth="1"/>
    <col min="12298" max="12298" width="16" style="63" customWidth="1"/>
    <col min="12299" max="12299" width="14.42578125" style="63" customWidth="1"/>
    <col min="12300" max="12300" width="17.42578125" style="63" customWidth="1"/>
    <col min="12301" max="12302" width="30.7109375" style="63" customWidth="1"/>
    <col min="12303" max="12303" width="13.28515625" style="63" customWidth="1"/>
    <col min="12304" max="12549" width="9.28515625" style="63"/>
    <col min="12550" max="12550" width="18.5703125" style="63" customWidth="1"/>
    <col min="12551" max="12551" width="17.28515625" style="63" customWidth="1"/>
    <col min="12552" max="12552" width="19" style="63" customWidth="1"/>
    <col min="12553" max="12553" width="20.42578125" style="63" customWidth="1"/>
    <col min="12554" max="12554" width="16" style="63" customWidth="1"/>
    <col min="12555" max="12555" width="14.42578125" style="63" customWidth="1"/>
    <col min="12556" max="12556" width="17.42578125" style="63" customWidth="1"/>
    <col min="12557" max="12558" width="30.7109375" style="63" customWidth="1"/>
    <col min="12559" max="12559" width="13.28515625" style="63" customWidth="1"/>
    <col min="12560" max="12805" width="9.28515625" style="63"/>
    <col min="12806" max="12806" width="18.5703125" style="63" customWidth="1"/>
    <col min="12807" max="12807" width="17.28515625" style="63" customWidth="1"/>
    <col min="12808" max="12808" width="19" style="63" customWidth="1"/>
    <col min="12809" max="12809" width="20.42578125" style="63" customWidth="1"/>
    <col min="12810" max="12810" width="16" style="63" customWidth="1"/>
    <col min="12811" max="12811" width="14.42578125" style="63" customWidth="1"/>
    <col min="12812" max="12812" width="17.42578125" style="63" customWidth="1"/>
    <col min="12813" max="12814" width="30.7109375" style="63" customWidth="1"/>
    <col min="12815" max="12815" width="13.28515625" style="63" customWidth="1"/>
    <col min="12816" max="13061" width="9.28515625" style="63"/>
    <col min="13062" max="13062" width="18.5703125" style="63" customWidth="1"/>
    <col min="13063" max="13063" width="17.28515625" style="63" customWidth="1"/>
    <col min="13064" max="13064" width="19" style="63" customWidth="1"/>
    <col min="13065" max="13065" width="20.42578125" style="63" customWidth="1"/>
    <col min="13066" max="13066" width="16" style="63" customWidth="1"/>
    <col min="13067" max="13067" width="14.42578125" style="63" customWidth="1"/>
    <col min="13068" max="13068" width="17.42578125" style="63" customWidth="1"/>
    <col min="13069" max="13070" width="30.7109375" style="63" customWidth="1"/>
    <col min="13071" max="13071" width="13.28515625" style="63" customWidth="1"/>
    <col min="13072" max="13317" width="9.28515625" style="63"/>
    <col min="13318" max="13318" width="18.5703125" style="63" customWidth="1"/>
    <col min="13319" max="13319" width="17.28515625" style="63" customWidth="1"/>
    <col min="13320" max="13320" width="19" style="63" customWidth="1"/>
    <col min="13321" max="13321" width="20.42578125" style="63" customWidth="1"/>
    <col min="13322" max="13322" width="16" style="63" customWidth="1"/>
    <col min="13323" max="13323" width="14.42578125" style="63" customWidth="1"/>
    <col min="13324" max="13324" width="17.42578125" style="63" customWidth="1"/>
    <col min="13325" max="13326" width="30.7109375" style="63" customWidth="1"/>
    <col min="13327" max="13327" width="13.28515625" style="63" customWidth="1"/>
    <col min="13328" max="13573" width="9.28515625" style="63"/>
    <col min="13574" max="13574" width="18.5703125" style="63" customWidth="1"/>
    <col min="13575" max="13575" width="17.28515625" style="63" customWidth="1"/>
    <col min="13576" max="13576" width="19" style="63" customWidth="1"/>
    <col min="13577" max="13577" width="20.42578125" style="63" customWidth="1"/>
    <col min="13578" max="13578" width="16" style="63" customWidth="1"/>
    <col min="13579" max="13579" width="14.42578125" style="63" customWidth="1"/>
    <col min="13580" max="13580" width="17.42578125" style="63" customWidth="1"/>
    <col min="13581" max="13582" width="30.7109375" style="63" customWidth="1"/>
    <col min="13583" max="13583" width="13.28515625" style="63" customWidth="1"/>
    <col min="13584" max="13829" width="9.28515625" style="63"/>
    <col min="13830" max="13830" width="18.5703125" style="63" customWidth="1"/>
    <col min="13831" max="13831" width="17.28515625" style="63" customWidth="1"/>
    <col min="13832" max="13832" width="19" style="63" customWidth="1"/>
    <col min="13833" max="13833" width="20.42578125" style="63" customWidth="1"/>
    <col min="13834" max="13834" width="16" style="63" customWidth="1"/>
    <col min="13835" max="13835" width="14.42578125" style="63" customWidth="1"/>
    <col min="13836" max="13836" width="17.42578125" style="63" customWidth="1"/>
    <col min="13837" max="13838" width="30.7109375" style="63" customWidth="1"/>
    <col min="13839" max="13839" width="13.28515625" style="63" customWidth="1"/>
    <col min="13840" max="14085" width="9.28515625" style="63"/>
    <col min="14086" max="14086" width="18.5703125" style="63" customWidth="1"/>
    <col min="14087" max="14087" width="17.28515625" style="63" customWidth="1"/>
    <col min="14088" max="14088" width="19" style="63" customWidth="1"/>
    <col min="14089" max="14089" width="20.42578125" style="63" customWidth="1"/>
    <col min="14090" max="14090" width="16" style="63" customWidth="1"/>
    <col min="14091" max="14091" width="14.42578125" style="63" customWidth="1"/>
    <col min="14092" max="14092" width="17.42578125" style="63" customWidth="1"/>
    <col min="14093" max="14094" width="30.7109375" style="63" customWidth="1"/>
    <col min="14095" max="14095" width="13.28515625" style="63" customWidth="1"/>
    <col min="14096" max="14341" width="9.28515625" style="63"/>
    <col min="14342" max="14342" width="18.5703125" style="63" customWidth="1"/>
    <col min="14343" max="14343" width="17.28515625" style="63" customWidth="1"/>
    <col min="14344" max="14344" width="19" style="63" customWidth="1"/>
    <col min="14345" max="14345" width="20.42578125" style="63" customWidth="1"/>
    <col min="14346" max="14346" width="16" style="63" customWidth="1"/>
    <col min="14347" max="14347" width="14.42578125" style="63" customWidth="1"/>
    <col min="14348" max="14348" width="17.42578125" style="63" customWidth="1"/>
    <col min="14349" max="14350" width="30.7109375" style="63" customWidth="1"/>
    <col min="14351" max="14351" width="13.28515625" style="63" customWidth="1"/>
    <col min="14352" max="14597" width="9.28515625" style="63"/>
    <col min="14598" max="14598" width="18.5703125" style="63" customWidth="1"/>
    <col min="14599" max="14599" width="17.28515625" style="63" customWidth="1"/>
    <col min="14600" max="14600" width="19" style="63" customWidth="1"/>
    <col min="14601" max="14601" width="20.42578125" style="63" customWidth="1"/>
    <col min="14602" max="14602" width="16" style="63" customWidth="1"/>
    <col min="14603" max="14603" width="14.42578125" style="63" customWidth="1"/>
    <col min="14604" max="14604" width="17.42578125" style="63" customWidth="1"/>
    <col min="14605" max="14606" width="30.7109375" style="63" customWidth="1"/>
    <col min="14607" max="14607" width="13.28515625" style="63" customWidth="1"/>
    <col min="14608" max="14853" width="9.28515625" style="63"/>
    <col min="14854" max="14854" width="18.5703125" style="63" customWidth="1"/>
    <col min="14855" max="14855" width="17.28515625" style="63" customWidth="1"/>
    <col min="14856" max="14856" width="19" style="63" customWidth="1"/>
    <col min="14857" max="14857" width="20.42578125" style="63" customWidth="1"/>
    <col min="14858" max="14858" width="16" style="63" customWidth="1"/>
    <col min="14859" max="14859" width="14.42578125" style="63" customWidth="1"/>
    <col min="14860" max="14860" width="17.42578125" style="63" customWidth="1"/>
    <col min="14861" max="14862" width="30.7109375" style="63" customWidth="1"/>
    <col min="14863" max="14863" width="13.28515625" style="63" customWidth="1"/>
    <col min="14864" max="15109" width="9.28515625" style="63"/>
    <col min="15110" max="15110" width="18.5703125" style="63" customWidth="1"/>
    <col min="15111" max="15111" width="17.28515625" style="63" customWidth="1"/>
    <col min="15112" max="15112" width="19" style="63" customWidth="1"/>
    <col min="15113" max="15113" width="20.42578125" style="63" customWidth="1"/>
    <col min="15114" max="15114" width="16" style="63" customWidth="1"/>
    <col min="15115" max="15115" width="14.42578125" style="63" customWidth="1"/>
    <col min="15116" max="15116" width="17.42578125" style="63" customWidth="1"/>
    <col min="15117" max="15118" width="30.7109375" style="63" customWidth="1"/>
    <col min="15119" max="15119" width="13.28515625" style="63" customWidth="1"/>
    <col min="15120" max="15365" width="9.28515625" style="63"/>
    <col min="15366" max="15366" width="18.5703125" style="63" customWidth="1"/>
    <col min="15367" max="15367" width="17.28515625" style="63" customWidth="1"/>
    <col min="15368" max="15368" width="19" style="63" customWidth="1"/>
    <col min="15369" max="15369" width="20.42578125" style="63" customWidth="1"/>
    <col min="15370" max="15370" width="16" style="63" customWidth="1"/>
    <col min="15371" max="15371" width="14.42578125" style="63" customWidth="1"/>
    <col min="15372" max="15372" width="17.42578125" style="63" customWidth="1"/>
    <col min="15373" max="15374" width="30.7109375" style="63" customWidth="1"/>
    <col min="15375" max="15375" width="13.28515625" style="63" customWidth="1"/>
    <col min="15376" max="15621" width="9.28515625" style="63"/>
    <col min="15622" max="15622" width="18.5703125" style="63" customWidth="1"/>
    <col min="15623" max="15623" width="17.28515625" style="63" customWidth="1"/>
    <col min="15624" max="15624" width="19" style="63" customWidth="1"/>
    <col min="15625" max="15625" width="20.42578125" style="63" customWidth="1"/>
    <col min="15626" max="15626" width="16" style="63" customWidth="1"/>
    <col min="15627" max="15627" width="14.42578125" style="63" customWidth="1"/>
    <col min="15628" max="15628" width="17.42578125" style="63" customWidth="1"/>
    <col min="15629" max="15630" width="30.7109375" style="63" customWidth="1"/>
    <col min="15631" max="15631" width="13.28515625" style="63" customWidth="1"/>
    <col min="15632" max="15877" width="9.28515625" style="63"/>
    <col min="15878" max="15878" width="18.5703125" style="63" customWidth="1"/>
    <col min="15879" max="15879" width="17.28515625" style="63" customWidth="1"/>
    <col min="15880" max="15880" width="19" style="63" customWidth="1"/>
    <col min="15881" max="15881" width="20.42578125" style="63" customWidth="1"/>
    <col min="15882" max="15882" width="16" style="63" customWidth="1"/>
    <col min="15883" max="15883" width="14.42578125" style="63" customWidth="1"/>
    <col min="15884" max="15884" width="17.42578125" style="63" customWidth="1"/>
    <col min="15885" max="15886" width="30.7109375" style="63" customWidth="1"/>
    <col min="15887" max="15887" width="13.28515625" style="63" customWidth="1"/>
    <col min="15888" max="16133" width="9.28515625" style="63"/>
    <col min="16134" max="16134" width="18.5703125" style="63" customWidth="1"/>
    <col min="16135" max="16135" width="17.28515625" style="63" customWidth="1"/>
    <col min="16136" max="16136" width="19" style="63" customWidth="1"/>
    <col min="16137" max="16137" width="20.42578125" style="63" customWidth="1"/>
    <col min="16138" max="16138" width="16" style="63" customWidth="1"/>
    <col min="16139" max="16139" width="14.42578125" style="63" customWidth="1"/>
    <col min="16140" max="16140" width="17.42578125" style="63" customWidth="1"/>
    <col min="16141" max="16142" width="30.7109375" style="63" customWidth="1"/>
    <col min="16143" max="16143" width="13.28515625" style="63" customWidth="1"/>
    <col min="16144" max="16377" width="9.28515625" style="63"/>
    <col min="16378" max="16384" width="9.28515625" style="63" customWidth="1"/>
  </cols>
  <sheetData>
    <row r="1" spans="1:15" x14ac:dyDescent="0.25">
      <c r="A1" s="1346" t="s">
        <v>0</v>
      </c>
      <c r="B1" s="1347"/>
      <c r="C1" s="1347"/>
      <c r="D1" s="1347"/>
      <c r="E1" s="1347"/>
      <c r="F1" s="1347"/>
      <c r="G1" s="1347"/>
      <c r="H1" s="1347"/>
      <c r="I1" s="1347"/>
      <c r="J1" s="1347"/>
      <c r="K1" s="64"/>
      <c r="L1" s="64"/>
      <c r="M1" s="64"/>
      <c r="N1" s="1270"/>
      <c r="O1" s="1270"/>
    </row>
    <row r="2" spans="1:15" x14ac:dyDescent="0.25">
      <c r="A2" s="1348" t="s">
        <v>146</v>
      </c>
      <c r="B2" s="1349"/>
      <c r="C2" s="1349"/>
      <c r="D2" s="1349"/>
      <c r="E2" s="1349"/>
      <c r="F2" s="1349"/>
      <c r="G2" s="1349"/>
      <c r="H2" s="1349"/>
      <c r="I2" s="1349"/>
      <c r="J2" s="1349"/>
      <c r="K2" s="275"/>
      <c r="L2" s="275"/>
      <c r="M2" s="275"/>
      <c r="N2" s="1270"/>
      <c r="O2" s="1270"/>
    </row>
    <row r="3" spans="1:15" ht="15.75" thickBot="1" x14ac:dyDescent="0.3">
      <c r="A3" s="1350" t="s">
        <v>292</v>
      </c>
      <c r="B3" s="1351"/>
      <c r="C3" s="1351"/>
      <c r="D3" s="1351"/>
      <c r="E3" s="1351"/>
      <c r="F3" s="1351"/>
      <c r="G3" s="1351"/>
      <c r="H3" s="1351"/>
      <c r="I3" s="1351"/>
      <c r="J3" s="1351"/>
      <c r="K3" s="351"/>
      <c r="L3" s="351"/>
      <c r="M3" s="351"/>
      <c r="N3" s="1270"/>
      <c r="O3" s="1270"/>
    </row>
    <row r="4" spans="1:15" ht="15.75" x14ac:dyDescent="0.25">
      <c r="A4" s="1270"/>
      <c r="B4" s="1271"/>
      <c r="D4" s="1271"/>
      <c r="E4" s="1271"/>
      <c r="F4" s="1271"/>
      <c r="G4" s="1271"/>
      <c r="H4" s="1271"/>
      <c r="I4" s="1271"/>
      <c r="J4" s="1271"/>
      <c r="K4" s="203"/>
      <c r="L4" s="203"/>
      <c r="M4" s="203"/>
      <c r="N4" s="410"/>
      <c r="O4" s="1271"/>
    </row>
    <row r="5" spans="1:15" ht="29.25" customHeight="1" x14ac:dyDescent="0.25">
      <c r="A5" s="66"/>
      <c r="B5" s="66"/>
      <c r="C5" s="66"/>
      <c r="D5" s="1271"/>
      <c r="E5" s="1271"/>
      <c r="F5" s="1271"/>
      <c r="G5" s="1271"/>
      <c r="H5" s="1271"/>
      <c r="I5" s="1271"/>
      <c r="J5" s="1271"/>
      <c r="K5" s="203"/>
      <c r="L5" s="203"/>
      <c r="M5" s="203"/>
      <c r="N5" s="1271"/>
      <c r="O5" s="67"/>
    </row>
    <row r="6" spans="1:15" ht="15" customHeight="1" x14ac:dyDescent="0.25">
      <c r="A6" s="1352" t="s">
        <v>293</v>
      </c>
      <c r="B6" s="1353"/>
      <c r="C6" s="1353"/>
      <c r="D6" s="1353"/>
      <c r="E6" s="1353"/>
      <c r="F6" s="1353"/>
      <c r="G6" s="1353"/>
      <c r="H6" s="1353"/>
      <c r="I6" s="1353"/>
      <c r="J6" s="1353"/>
      <c r="K6" s="570"/>
      <c r="L6" s="570"/>
      <c r="M6" s="570"/>
      <c r="N6" s="67"/>
      <c r="O6" s="67"/>
    </row>
    <row r="7" spans="1:15" ht="20.100000000000001" customHeight="1" x14ac:dyDescent="0.25">
      <c r="A7" s="1354" t="s">
        <v>294</v>
      </c>
      <c r="B7" s="1345"/>
      <c r="C7" s="1345"/>
      <c r="D7" s="1345"/>
      <c r="E7" s="1345"/>
      <c r="F7" s="1345"/>
      <c r="G7" s="1345"/>
      <c r="H7" s="1345"/>
      <c r="I7" s="1345"/>
      <c r="J7" s="1345"/>
      <c r="K7" s="570"/>
      <c r="L7" s="570"/>
      <c r="M7" s="570"/>
      <c r="N7" s="67"/>
      <c r="O7" s="67"/>
    </row>
    <row r="8" spans="1:15" ht="44.25" customHeight="1" thickBot="1" x14ac:dyDescent="0.3">
      <c r="A8" s="441" t="s">
        <v>295</v>
      </c>
      <c r="B8" s="1008" t="s">
        <v>296</v>
      </c>
      <c r="C8" s="1009" t="s">
        <v>297</v>
      </c>
      <c r="D8" s="444" t="s">
        <v>298</v>
      </c>
      <c r="E8" s="445" t="s">
        <v>299</v>
      </c>
      <c r="F8" s="443" t="s">
        <v>300</v>
      </c>
      <c r="G8" s="446" t="s">
        <v>301</v>
      </c>
      <c r="H8" s="442" t="s">
        <v>302</v>
      </c>
      <c r="I8" s="443" t="s">
        <v>303</v>
      </c>
      <c r="J8" s="444" t="s">
        <v>304</v>
      </c>
      <c r="K8" s="275"/>
      <c r="L8" s="349"/>
      <c r="M8" s="275"/>
      <c r="N8" s="67"/>
      <c r="O8" s="67"/>
    </row>
    <row r="9" spans="1:15" ht="15.75" x14ac:dyDescent="0.25">
      <c r="A9" s="437" t="s">
        <v>305</v>
      </c>
      <c r="B9" s="163"/>
      <c r="C9" s="164"/>
      <c r="D9" s="610">
        <f>SUM(B9+C9)</f>
        <v>0</v>
      </c>
      <c r="E9" s="535">
        <f t="shared" ref="E9:E19" si="0">B24+E24+H24+K24</f>
        <v>0</v>
      </c>
      <c r="F9" s="535">
        <f t="shared" ref="F9:F19" si="1">C24+F24+I24+L24</f>
        <v>0</v>
      </c>
      <c r="G9" s="535">
        <f>D24+G24+J24+M24</f>
        <v>0</v>
      </c>
      <c r="H9" s="609">
        <f t="shared" ref="H9:H19" si="2">B9-E9</f>
        <v>0</v>
      </c>
      <c r="I9" s="611">
        <f>C9-F9</f>
        <v>0</v>
      </c>
      <c r="J9" s="610">
        <f t="shared" ref="J9:J19" si="3">D9-G9</f>
        <v>0</v>
      </c>
      <c r="K9" s="275"/>
      <c r="L9" s="350"/>
      <c r="M9" s="275"/>
      <c r="N9" s="67"/>
      <c r="O9" s="67"/>
    </row>
    <row r="10" spans="1:15" ht="15.75" x14ac:dyDescent="0.25">
      <c r="A10" s="437" t="s">
        <v>306</v>
      </c>
      <c r="B10" s="162"/>
      <c r="C10" s="165"/>
      <c r="D10" s="612">
        <f t="shared" ref="D10:D16" si="4">SUM(B10:C10)</f>
        <v>0</v>
      </c>
      <c r="E10" s="535">
        <f t="shared" si="0"/>
        <v>0</v>
      </c>
      <c r="F10" s="535">
        <f t="shared" si="1"/>
        <v>0</v>
      </c>
      <c r="G10" s="535">
        <f t="shared" ref="G10:G19" si="5">D25+G25+J25+M25</f>
        <v>0</v>
      </c>
      <c r="H10" s="535">
        <f t="shared" si="2"/>
        <v>0</v>
      </c>
      <c r="I10" s="613">
        <f t="shared" ref="I10:I19" si="6">C10-F10</f>
        <v>0</v>
      </c>
      <c r="J10" s="612">
        <f t="shared" si="3"/>
        <v>0</v>
      </c>
      <c r="K10" s="275"/>
      <c r="L10" s="350"/>
      <c r="M10" s="275"/>
      <c r="N10" s="67"/>
      <c r="O10" s="67"/>
    </row>
    <row r="11" spans="1:15" x14ac:dyDescent="0.25">
      <c r="A11" s="438" t="s">
        <v>307</v>
      </c>
      <c r="B11" s="162"/>
      <c r="C11" s="165"/>
      <c r="D11" s="612">
        <f t="shared" si="4"/>
        <v>0</v>
      </c>
      <c r="E11" s="535">
        <f t="shared" si="0"/>
        <v>0</v>
      </c>
      <c r="F11" s="535">
        <f t="shared" si="1"/>
        <v>0</v>
      </c>
      <c r="G11" s="535">
        <f t="shared" si="5"/>
        <v>0</v>
      </c>
      <c r="H11" s="535">
        <f t="shared" si="2"/>
        <v>0</v>
      </c>
      <c r="I11" s="613">
        <f t="shared" si="6"/>
        <v>0</v>
      </c>
      <c r="J11" s="612">
        <f t="shared" si="3"/>
        <v>0</v>
      </c>
      <c r="K11" s="275"/>
      <c r="L11" s="350"/>
      <c r="M11" s="275"/>
      <c r="N11" s="67"/>
      <c r="O11" s="67"/>
    </row>
    <row r="12" spans="1:15" x14ac:dyDescent="0.25">
      <c r="A12" s="438" t="s">
        <v>308</v>
      </c>
      <c r="B12" s="162"/>
      <c r="C12" s="165"/>
      <c r="D12" s="612">
        <f t="shared" si="4"/>
        <v>0</v>
      </c>
      <c r="E12" s="535">
        <f t="shared" si="0"/>
        <v>0</v>
      </c>
      <c r="F12" s="535">
        <f t="shared" si="1"/>
        <v>0</v>
      </c>
      <c r="G12" s="535">
        <f t="shared" si="5"/>
        <v>0</v>
      </c>
      <c r="H12" s="535">
        <f t="shared" si="2"/>
        <v>0</v>
      </c>
      <c r="I12" s="613">
        <f t="shared" si="6"/>
        <v>0</v>
      </c>
      <c r="J12" s="612">
        <f t="shared" si="3"/>
        <v>0</v>
      </c>
      <c r="K12" s="275"/>
      <c r="L12" s="350"/>
      <c r="M12" s="275"/>
      <c r="N12" s="67"/>
      <c r="O12" s="67"/>
    </row>
    <row r="13" spans="1:15" x14ac:dyDescent="0.25">
      <c r="A13" s="438" t="s">
        <v>309</v>
      </c>
      <c r="B13" s="162"/>
      <c r="C13" s="165"/>
      <c r="D13" s="612">
        <f t="shared" si="4"/>
        <v>0</v>
      </c>
      <c r="E13" s="535">
        <f t="shared" si="0"/>
        <v>0</v>
      </c>
      <c r="F13" s="535">
        <f t="shared" si="1"/>
        <v>0</v>
      </c>
      <c r="G13" s="535">
        <f t="shared" si="5"/>
        <v>0</v>
      </c>
      <c r="H13" s="535">
        <f t="shared" si="2"/>
        <v>0</v>
      </c>
      <c r="I13" s="613">
        <f t="shared" si="6"/>
        <v>0</v>
      </c>
      <c r="J13" s="612">
        <f t="shared" si="3"/>
        <v>0</v>
      </c>
      <c r="K13" s="275"/>
      <c r="L13" s="350"/>
      <c r="M13" s="275"/>
      <c r="N13" s="67"/>
      <c r="O13" s="67"/>
    </row>
    <row r="14" spans="1:15" x14ac:dyDescent="0.25">
      <c r="A14" s="438" t="s">
        <v>310</v>
      </c>
      <c r="B14" s="162"/>
      <c r="C14" s="165"/>
      <c r="D14" s="612">
        <f t="shared" si="4"/>
        <v>0</v>
      </c>
      <c r="E14" s="535">
        <f t="shared" si="0"/>
        <v>0</v>
      </c>
      <c r="F14" s="535">
        <f t="shared" si="1"/>
        <v>0</v>
      </c>
      <c r="G14" s="535">
        <f t="shared" si="5"/>
        <v>0</v>
      </c>
      <c r="H14" s="535">
        <f t="shared" si="2"/>
        <v>0</v>
      </c>
      <c r="I14" s="613">
        <f t="shared" si="6"/>
        <v>0</v>
      </c>
      <c r="J14" s="612">
        <f t="shared" si="3"/>
        <v>0</v>
      </c>
      <c r="K14" s="275"/>
      <c r="L14" s="350"/>
      <c r="M14" s="275"/>
      <c r="N14" s="67"/>
      <c r="O14" s="1271"/>
    </row>
    <row r="15" spans="1:15" x14ac:dyDescent="0.25">
      <c r="A15" s="438" t="s">
        <v>311</v>
      </c>
      <c r="B15" s="162"/>
      <c r="C15" s="165"/>
      <c r="D15" s="612">
        <f t="shared" si="4"/>
        <v>0</v>
      </c>
      <c r="E15" s="535">
        <f t="shared" si="0"/>
        <v>0</v>
      </c>
      <c r="F15" s="535">
        <f t="shared" si="1"/>
        <v>0</v>
      </c>
      <c r="G15" s="535">
        <f t="shared" si="5"/>
        <v>0</v>
      </c>
      <c r="H15" s="535">
        <f t="shared" si="2"/>
        <v>0</v>
      </c>
      <c r="I15" s="613">
        <f t="shared" si="6"/>
        <v>0</v>
      </c>
      <c r="J15" s="612">
        <f t="shared" si="3"/>
        <v>0</v>
      </c>
      <c r="K15" s="275"/>
      <c r="L15" s="350"/>
      <c r="M15" s="275"/>
      <c r="N15" s="67"/>
      <c r="O15" s="1271"/>
    </row>
    <row r="16" spans="1:15" x14ac:dyDescent="0.25">
      <c r="A16" s="438" t="s">
        <v>312</v>
      </c>
      <c r="B16" s="162"/>
      <c r="C16" s="165"/>
      <c r="D16" s="612">
        <f t="shared" si="4"/>
        <v>0</v>
      </c>
      <c r="E16" s="535">
        <f t="shared" si="0"/>
        <v>0</v>
      </c>
      <c r="F16" s="535">
        <f t="shared" si="1"/>
        <v>0</v>
      </c>
      <c r="G16" s="535">
        <f t="shared" si="5"/>
        <v>0</v>
      </c>
      <c r="H16" s="535">
        <f t="shared" si="2"/>
        <v>0</v>
      </c>
      <c r="I16" s="613">
        <f t="shared" si="6"/>
        <v>0</v>
      </c>
      <c r="J16" s="612">
        <f t="shared" si="3"/>
        <v>0</v>
      </c>
      <c r="K16" s="275"/>
      <c r="L16" s="350"/>
      <c r="M16" s="275"/>
      <c r="N16" s="67"/>
      <c r="O16" s="67"/>
    </row>
    <row r="17" spans="1:18" x14ac:dyDescent="0.25">
      <c r="A17" s="439" t="s">
        <v>313</v>
      </c>
      <c r="B17" s="535">
        <f>SUM(B9:B16)</f>
        <v>0</v>
      </c>
      <c r="C17" s="613">
        <f>SUM(C9:C16)</f>
        <v>0</v>
      </c>
      <c r="D17" s="613">
        <f>SUM(D9:D16)</f>
        <v>0</v>
      </c>
      <c r="E17" s="535">
        <f>B32+E32+H32+K32</f>
        <v>0</v>
      </c>
      <c r="F17" s="535">
        <f t="shared" si="1"/>
        <v>0</v>
      </c>
      <c r="G17" s="535">
        <f t="shared" si="5"/>
        <v>0</v>
      </c>
      <c r="H17" s="535">
        <f t="shared" si="2"/>
        <v>0</v>
      </c>
      <c r="I17" s="613">
        <f t="shared" si="6"/>
        <v>0</v>
      </c>
      <c r="J17" s="612">
        <f t="shared" si="3"/>
        <v>0</v>
      </c>
      <c r="K17" s="275"/>
      <c r="L17" s="350"/>
      <c r="M17" s="275"/>
      <c r="N17" s="67"/>
      <c r="O17" s="67"/>
    </row>
    <row r="18" spans="1:18" x14ac:dyDescent="0.25">
      <c r="A18" s="439" t="s">
        <v>314</v>
      </c>
      <c r="B18" s="165"/>
      <c r="C18" s="165"/>
      <c r="D18" s="612">
        <f>SUM(B18:C18)</f>
        <v>0</v>
      </c>
      <c r="E18" s="535">
        <f t="shared" si="0"/>
        <v>0</v>
      </c>
      <c r="F18" s="535">
        <f t="shared" si="1"/>
        <v>0</v>
      </c>
      <c r="G18" s="535">
        <f t="shared" si="5"/>
        <v>0</v>
      </c>
      <c r="H18" s="535">
        <f t="shared" si="2"/>
        <v>0</v>
      </c>
      <c r="I18" s="613">
        <f t="shared" si="6"/>
        <v>0</v>
      </c>
      <c r="J18" s="612">
        <f t="shared" si="3"/>
        <v>0</v>
      </c>
      <c r="K18" s="275"/>
      <c r="L18" s="350"/>
      <c r="M18" s="275"/>
      <c r="N18" s="67"/>
      <c r="O18" s="67"/>
    </row>
    <row r="19" spans="1:18" s="68" customFormat="1" x14ac:dyDescent="0.25">
      <c r="A19" s="440" t="s">
        <v>315</v>
      </c>
      <c r="B19" s="614">
        <f>B17+B18</f>
        <v>0</v>
      </c>
      <c r="C19" s="615">
        <f>C17+C18</f>
        <v>0</v>
      </c>
      <c r="D19" s="615">
        <f>D17+D18</f>
        <v>0</v>
      </c>
      <c r="E19" s="535">
        <f t="shared" si="0"/>
        <v>0</v>
      </c>
      <c r="F19" s="535">
        <f t="shared" si="1"/>
        <v>0</v>
      </c>
      <c r="G19" s="535">
        <f t="shared" si="5"/>
        <v>0</v>
      </c>
      <c r="H19" s="614">
        <f t="shared" si="2"/>
        <v>0</v>
      </c>
      <c r="I19" s="615">
        <f t="shared" si="6"/>
        <v>0</v>
      </c>
      <c r="J19" s="616">
        <f t="shared" si="3"/>
        <v>0</v>
      </c>
      <c r="K19" s="570"/>
      <c r="L19" s="353"/>
      <c r="M19" s="570"/>
      <c r="N19" s="161"/>
      <c r="O19" s="69"/>
      <c r="P19" s="161"/>
      <c r="Q19" s="161"/>
      <c r="R19" s="161"/>
    </row>
    <row r="20" spans="1:18" s="67" customFormat="1" ht="21.75" customHeight="1" x14ac:dyDescent="0.25">
      <c r="A20" s="1270"/>
      <c r="B20" s="1271"/>
      <c r="C20" s="1271"/>
      <c r="D20" s="1271"/>
      <c r="E20" s="1271"/>
      <c r="F20" s="1271"/>
      <c r="G20" s="1271"/>
      <c r="H20" s="1271"/>
      <c r="I20" s="1271"/>
      <c r="J20" s="1271"/>
      <c r="K20" s="1271"/>
      <c r="L20" s="1271"/>
      <c r="M20" s="1271"/>
      <c r="N20" s="1271"/>
      <c r="O20" s="70"/>
    </row>
    <row r="21" spans="1:18" ht="15" customHeight="1" x14ac:dyDescent="0.25">
      <c r="A21" s="1342" t="s">
        <v>316</v>
      </c>
      <c r="B21" s="1343"/>
      <c r="C21" s="1343"/>
      <c r="D21" s="1343"/>
      <c r="E21" s="1343"/>
      <c r="F21" s="1343"/>
      <c r="G21" s="1343"/>
      <c r="H21" s="1343"/>
      <c r="I21" s="1343"/>
      <c r="J21" s="1343"/>
      <c r="K21" s="1343"/>
      <c r="L21" s="1343"/>
      <c r="M21" s="1343"/>
      <c r="N21" s="570"/>
      <c r="O21" s="570"/>
      <c r="P21" s="570"/>
      <c r="Q21" s="570"/>
      <c r="R21" s="275"/>
    </row>
    <row r="22" spans="1:18" ht="15" customHeight="1" x14ac:dyDescent="0.25">
      <c r="A22" s="1344" t="s">
        <v>317</v>
      </c>
      <c r="B22" s="1345"/>
      <c r="C22" s="1345"/>
      <c r="D22" s="1345"/>
      <c r="E22" s="1345"/>
      <c r="F22" s="1345"/>
      <c r="G22" s="1345"/>
      <c r="H22" s="1345"/>
      <c r="I22" s="1345"/>
      <c r="J22" s="1345"/>
      <c r="K22" s="1345"/>
      <c r="L22" s="1345"/>
      <c r="M22" s="1345"/>
      <c r="N22" s="274"/>
      <c r="O22" s="274"/>
      <c r="P22" s="274"/>
      <c r="Q22" s="274"/>
      <c r="R22" s="275"/>
    </row>
    <row r="23" spans="1:18" ht="30.75" thickBot="1" x14ac:dyDescent="0.3">
      <c r="A23" s="441" t="s">
        <v>295</v>
      </c>
      <c r="B23" s="442" t="s">
        <v>318</v>
      </c>
      <c r="C23" s="443" t="s">
        <v>319</v>
      </c>
      <c r="D23" s="444" t="s">
        <v>320</v>
      </c>
      <c r="E23" s="442" t="s">
        <v>321</v>
      </c>
      <c r="F23" s="443" t="s">
        <v>322</v>
      </c>
      <c r="G23" s="444" t="s">
        <v>323</v>
      </c>
      <c r="H23" s="442" t="s">
        <v>324</v>
      </c>
      <c r="I23" s="443" t="s">
        <v>325</v>
      </c>
      <c r="J23" s="448" t="s">
        <v>326</v>
      </c>
      <c r="K23" s="449" t="s">
        <v>327</v>
      </c>
      <c r="L23" s="450" t="s">
        <v>328</v>
      </c>
      <c r="M23" s="451" t="s">
        <v>329</v>
      </c>
      <c r="O23" s="275"/>
      <c r="P23" s="349"/>
      <c r="Q23" s="275"/>
      <c r="R23" s="275"/>
    </row>
    <row r="24" spans="1:18" ht="15.75" x14ac:dyDescent="0.25">
      <c r="A24" s="437" t="s">
        <v>305</v>
      </c>
      <c r="B24" s="609">
        <f>SUMIFS(Table9a_Year1_Annual_Expenditure[Jan-Jun 2025
EPA Funds], Table9a_Year1_Annual_Expenditure[Category of Expenses
(populate additional rows as needed, selecting the appropriate Category of Expenses)],Table8b_annual_expenditure_rate[[#This Row],[Financial Summary]])+SUMIFS(Table9a_Year1_Annual_Expenditure[Jul-Dec 2025
EPA Funds], Table9a_Year1_Annual_Expenditure[Category of Expenses
(populate additional rows as needed, selecting the appropriate Category of Expenses)],Table8b_annual_expenditure_rate[[#This Row],[Financial Summary]])</f>
        <v>0</v>
      </c>
      <c r="C24" s="609">
        <f>SUMIFS(Table9a_Year1_Annual_Expenditure[Jan-Jun 2025
Recipient Cost Share], Table9a_Year1_Annual_Expenditure[Category of Expenses
(populate additional rows as needed, selecting the appropriate Category of Expenses)],Table8b_annual_expenditure_rate[[#This Row],[Financial Summary]])+SUMIFS(Table9a_Year1_Annual_Expenditure[Jul-Dec 2025
Recipient Cost Share], Table9a_Year1_Annual_Expenditure[Category of Expenses
(populate additional rows as needed, selecting the appropriate Category of Expenses)],Table8b_annual_expenditure_rate[[#This Row],[Financial Summary]])</f>
        <v>0</v>
      </c>
      <c r="D24" s="609">
        <f>SUM(Table8b_annual_expenditure_rate[[#This Row],[Year 1
EPA Funds]], Table8b_annual_expenditure_rate[[#This Row],[Year 1
Recipient Cost Share]])</f>
        <v>0</v>
      </c>
      <c r="E24" s="609">
        <f>SUMIFS(Table10a_Year2_Annual_Expenditure[Jan-Jun 2026
EPA Funds], Table10a_Year2_Annual_Expenditure[Category of Expenses
(populate additional rows as needed, selecting the appropriate Category of Expenses)],Table8b_annual_expenditure_rate[[#This Row],[Financial Summary]])+SUMIFS(Table10a_Year2_Annual_Expenditure[Jul-Dec 2026
EPA Funds], Table10a_Year2_Annual_Expenditure[Category of Expenses
(populate additional rows as needed, selecting the appropriate Category of Expenses)],Table8b_annual_expenditure_rate[[#This Row],[Financial Summary]])</f>
        <v>0</v>
      </c>
      <c r="F24" s="609">
        <f>SUMIFS(Table10a_Year2_Annual_Expenditure[Jan-Jun 2026
Recipient Cost Share], Table10a_Year2_Annual_Expenditure[Category of Expenses
(populate additional rows as needed, selecting the appropriate Category of Expenses)],Table8b_annual_expenditure_rate[[#This Row],[Financial Summary]])+SUMIFS(Table10a_Year2_Annual_Expenditure[Jul-Dec 2026
Recipient Cost Share], Table10a_Year2_Annual_Expenditure[Category of Expenses
(populate additional rows as needed, selecting the appropriate Category of Expenses)],Table8b_annual_expenditure_rate[[#This Row],[Financial Summary]])</f>
        <v>0</v>
      </c>
      <c r="G24" s="609">
        <f>SUM(Table8b_annual_expenditure_rate[[#This Row],[Year 2
EPA Funds]],Table8b_annual_expenditure_rate[[#This Row],[Year 2
Recipient Cost Share]])</f>
        <v>0</v>
      </c>
      <c r="H24" s="609">
        <f>SUMIFS(Table11a_Year3_Annual_Expenditure[Jan-Jun 2027
EPA Funds], Table11a_Year3_Annual_Expenditure[Category of Expenses
(populate additional rows as needed, selecting the appropriate Category of Expenses)],Table8b_annual_expenditure_rate[[#This Row],[Financial Summary]])+SUMIFS(Table11a_Year3_Annual_Expenditure[Jul-Dec 2027
EPA Funds], Table11a_Year3_Annual_Expenditure[Category of Expenses
(populate additional rows as needed, selecting the appropriate Category of Expenses)],Table8b_annual_expenditure_rate[[#This Row],[Financial Summary]])</f>
        <v>0</v>
      </c>
      <c r="I24" s="609">
        <f>SUMIFS(Table11a_Year3_Annual_Expenditure[Jan-Jun 2027
Recipient Cost Share], Table11a_Year3_Annual_Expenditure[Category of Expenses
(populate additional rows as needed, selecting the appropriate Category of Expenses)],Table8b_annual_expenditure_rate[[#This Row],[Financial Summary]])+SUMIFS(Table11a_Year3_Annual_Expenditure[Jul-Dec 2027
Recipient Cost Share], Table11a_Year3_Annual_Expenditure[Category of Expenses
(populate additional rows as needed, selecting the appropriate Category of Expenses)],Table8b_annual_expenditure_rate[[#This Row],[Financial Summary]])</f>
        <v>0</v>
      </c>
      <c r="J24" s="609">
        <f>SUM(Table8b_annual_expenditure_rate[[#This Row],[Year 3
EPA Funds]],Table8b_annual_expenditure_rate[[#This Row],[Year 3
Recipient Cost Share]])</f>
        <v>0</v>
      </c>
      <c r="K24" s="609">
        <f>SUMIFS(Table12a_Year4_Annual_Expenditure[Jan-Jun 2028
EPA Funds], Table12a_Year4_Annual_Expenditure[Category of Expenses
(populate additional rows as needed, selecting the appropriate Category of Expenses)],Table8b_annual_expenditure_rate[[#This Row],[Financial Summary]])+SUMIFS(Table12a_Year4_Annual_Expenditure[Jul-Dec 2028
EPA Funds], Table12a_Year4_Annual_Expenditure[Category of Expenses
(populate additional rows as needed, selecting the appropriate Category of Expenses)],Table8b_annual_expenditure_rate[[#This Row],[Financial Summary]])</f>
        <v>0</v>
      </c>
      <c r="L24" s="609">
        <f>SUMIFS(Table12a_Year4_Annual_Expenditure[Jan-Jun 2028
Recipient Cost Share], Table12a_Year4_Annual_Expenditure[Category of Expenses
(populate additional rows as needed, selecting the appropriate Category of Expenses)],Table8b_annual_expenditure_rate[[#This Row],[Financial Summary]])+SUMIFS(Table12a_Year4_Annual_Expenditure[Jul-Dec 2028
Recipient Cost Share], Table12a_Year4_Annual_Expenditure[Category of Expenses
(populate additional rows as needed, selecting the appropriate Category of Expenses)],Table8b_annual_expenditure_rate[[#This Row],[Financial Summary]])</f>
        <v>0</v>
      </c>
      <c r="M24" s="609">
        <f>SUM(Table8b_annual_expenditure_rate[[#This Row],[Year 4
EPA Funds]],Table8b_annual_expenditure_rate[[#This Row],[Year 4
Recipient Cost Share]])</f>
        <v>0</v>
      </c>
      <c r="O24" s="275"/>
      <c r="P24" s="350"/>
      <c r="Q24" s="275"/>
      <c r="R24" s="275"/>
    </row>
    <row r="25" spans="1:18" ht="15.75" x14ac:dyDescent="0.25">
      <c r="A25" s="437" t="s">
        <v>306</v>
      </c>
      <c r="B25" s="609">
        <f>SUMIFS(Table9a_Year1_Annual_Expenditure[Jan-Jun 2025
EPA Funds], Table9a_Year1_Annual_Expenditure[Category of Expenses
(populate additional rows as needed, selecting the appropriate Category of Expenses)],Table8b_annual_expenditure_rate[[#This Row],[Financial Summary]])+SUMIFS(Table9a_Year1_Annual_Expenditure[Jul-Dec 2025
EPA Funds], Table9a_Year1_Annual_Expenditure[Category of Expenses
(populate additional rows as needed, selecting the appropriate Category of Expenses)],Table8b_annual_expenditure_rate[[#This Row],[Financial Summary]])</f>
        <v>0</v>
      </c>
      <c r="C25" s="609">
        <f>SUMIFS(Table9a_Year1_Annual_Expenditure[Jan-Jun 2025
Recipient Cost Share], Table9a_Year1_Annual_Expenditure[Category of Expenses
(populate additional rows as needed, selecting the appropriate Category of Expenses)],Table8b_annual_expenditure_rate[[#This Row],[Financial Summary]])+SUMIFS(Table9a_Year1_Annual_Expenditure[Jul-Dec 2025
Recipient Cost Share], Table9a_Year1_Annual_Expenditure[Category of Expenses
(populate additional rows as needed, selecting the appropriate Category of Expenses)],Table8b_annual_expenditure_rate[[#This Row],[Financial Summary]])</f>
        <v>0</v>
      </c>
      <c r="D25" s="609">
        <f>SUM(Table8b_annual_expenditure_rate[[#This Row],[Year 1
EPA Funds]], Table8b_annual_expenditure_rate[[#This Row],[Year 1
Recipient Cost Share]])</f>
        <v>0</v>
      </c>
      <c r="E25" s="609">
        <f>SUMIFS(Table10a_Year2_Annual_Expenditure[Jan-Jun 2026
EPA Funds], Table10a_Year2_Annual_Expenditure[Category of Expenses
(populate additional rows as needed, selecting the appropriate Category of Expenses)],Table8b_annual_expenditure_rate[[#This Row],[Financial Summary]])+SUMIFS(Table10a_Year2_Annual_Expenditure[Jul-Dec 2026
EPA Funds], Table10a_Year2_Annual_Expenditure[Category of Expenses
(populate additional rows as needed, selecting the appropriate Category of Expenses)],Table8b_annual_expenditure_rate[[#This Row],[Financial Summary]])</f>
        <v>0</v>
      </c>
      <c r="F25" s="609">
        <f>SUMIFS(Table10a_Year2_Annual_Expenditure[Jan-Jun 2026
Recipient Cost Share], Table10a_Year2_Annual_Expenditure[Category of Expenses
(populate additional rows as needed, selecting the appropriate Category of Expenses)],Table8b_annual_expenditure_rate[[#This Row],[Financial Summary]])+SUMIFS(Table10a_Year2_Annual_Expenditure[Jul-Dec 2026
Recipient Cost Share], Table10a_Year2_Annual_Expenditure[Category of Expenses
(populate additional rows as needed, selecting the appropriate Category of Expenses)],Table8b_annual_expenditure_rate[[#This Row],[Financial Summary]])</f>
        <v>0</v>
      </c>
      <c r="G25" s="609">
        <f>SUM(Table8b_annual_expenditure_rate[[#This Row],[Year 2
EPA Funds]],Table8b_annual_expenditure_rate[[#This Row],[Year 2
Recipient Cost Share]])</f>
        <v>0</v>
      </c>
      <c r="H25" s="609">
        <f>SUMIFS(Table11a_Year3_Annual_Expenditure[Jan-Jun 2027
EPA Funds], Table11a_Year3_Annual_Expenditure[Category of Expenses
(populate additional rows as needed, selecting the appropriate Category of Expenses)],Table8b_annual_expenditure_rate[[#This Row],[Financial Summary]])+SUMIFS(Table11a_Year3_Annual_Expenditure[Jul-Dec 2027
EPA Funds], Table11a_Year3_Annual_Expenditure[Category of Expenses
(populate additional rows as needed, selecting the appropriate Category of Expenses)],Table8b_annual_expenditure_rate[[#This Row],[Financial Summary]])</f>
        <v>0</v>
      </c>
      <c r="I25" s="609">
        <f>SUMIFS(Table11a_Year3_Annual_Expenditure[Jan-Jun 2027
Recipient Cost Share], Table11a_Year3_Annual_Expenditure[Category of Expenses
(populate additional rows as needed, selecting the appropriate Category of Expenses)],Table8b_annual_expenditure_rate[[#This Row],[Financial Summary]])+SUMIFS(Table11a_Year3_Annual_Expenditure[Jul-Dec 2027
Recipient Cost Share], Table11a_Year3_Annual_Expenditure[Category of Expenses
(populate additional rows as needed, selecting the appropriate Category of Expenses)],Table8b_annual_expenditure_rate[[#This Row],[Financial Summary]])</f>
        <v>0</v>
      </c>
      <c r="J25" s="609">
        <f>SUM(Table8b_annual_expenditure_rate[[#This Row],[Year 3
EPA Funds]],Table8b_annual_expenditure_rate[[#This Row],[Year 3
Recipient Cost Share]])</f>
        <v>0</v>
      </c>
      <c r="K25" s="609">
        <f>SUMIFS(Table12a_Year4_Annual_Expenditure[Jan-Jun 2028
EPA Funds], Table12a_Year4_Annual_Expenditure[Category of Expenses
(populate additional rows as needed, selecting the appropriate Category of Expenses)],Table8b_annual_expenditure_rate[[#This Row],[Financial Summary]])+SUMIFS(Table12a_Year4_Annual_Expenditure[Jul-Dec 2028
EPA Funds], Table12a_Year4_Annual_Expenditure[Category of Expenses
(populate additional rows as needed, selecting the appropriate Category of Expenses)],Table8b_annual_expenditure_rate[[#This Row],[Financial Summary]])</f>
        <v>0</v>
      </c>
      <c r="L25" s="609">
        <f>SUMIFS(Table12a_Year4_Annual_Expenditure[Jan-Jun 2028
Recipient Cost Share], Table12a_Year4_Annual_Expenditure[Category of Expenses
(populate additional rows as needed, selecting the appropriate Category of Expenses)],Table8b_annual_expenditure_rate[[#This Row],[Financial Summary]])+SUMIFS(Table12a_Year4_Annual_Expenditure[Jul-Dec 2028
Recipient Cost Share], Table12a_Year4_Annual_Expenditure[Category of Expenses
(populate additional rows as needed, selecting the appropriate Category of Expenses)],Table8b_annual_expenditure_rate[[#This Row],[Financial Summary]])</f>
        <v>0</v>
      </c>
      <c r="M25" s="609">
        <f>SUM(Table8b_annual_expenditure_rate[[#This Row],[Year 4
EPA Funds]],Table8b_annual_expenditure_rate[[#This Row],[Year 4
Recipient Cost Share]])</f>
        <v>0</v>
      </c>
      <c r="O25" s="275"/>
      <c r="P25" s="350"/>
      <c r="Q25" s="275"/>
      <c r="R25" s="275"/>
    </row>
    <row r="26" spans="1:18" x14ac:dyDescent="0.25">
      <c r="A26" s="438" t="s">
        <v>307</v>
      </c>
      <c r="B26" s="609">
        <f>SUMIFS(Table9a_Year1_Annual_Expenditure[Jan-Jun 2025
EPA Funds], Table9a_Year1_Annual_Expenditure[Category of Expenses
(populate additional rows as needed, selecting the appropriate Category of Expenses)],Table8b_annual_expenditure_rate[[#This Row],[Financial Summary]])+SUMIFS(Table9a_Year1_Annual_Expenditure[Jul-Dec 2025
EPA Funds], Table9a_Year1_Annual_Expenditure[Category of Expenses
(populate additional rows as needed, selecting the appropriate Category of Expenses)],Table8b_annual_expenditure_rate[[#This Row],[Financial Summary]])</f>
        <v>0</v>
      </c>
      <c r="C26" s="609">
        <f>SUMIFS(Table9a_Year1_Annual_Expenditure[Jan-Jun 2025
Recipient Cost Share], Table9a_Year1_Annual_Expenditure[Category of Expenses
(populate additional rows as needed, selecting the appropriate Category of Expenses)],Table8b_annual_expenditure_rate[[#This Row],[Financial Summary]])+SUMIFS(Table9a_Year1_Annual_Expenditure[Jul-Dec 2025
Recipient Cost Share], Table9a_Year1_Annual_Expenditure[Category of Expenses
(populate additional rows as needed, selecting the appropriate Category of Expenses)],Table8b_annual_expenditure_rate[[#This Row],[Financial Summary]])</f>
        <v>0</v>
      </c>
      <c r="D26" s="609">
        <f>SUM(Table8b_annual_expenditure_rate[[#This Row],[Year 1
EPA Funds]], Table8b_annual_expenditure_rate[[#This Row],[Year 1
Recipient Cost Share]])</f>
        <v>0</v>
      </c>
      <c r="E26" s="609">
        <f>SUMIFS(Table10a_Year2_Annual_Expenditure[Jan-Jun 2026
EPA Funds], Table10a_Year2_Annual_Expenditure[Category of Expenses
(populate additional rows as needed, selecting the appropriate Category of Expenses)],Table8b_annual_expenditure_rate[[#This Row],[Financial Summary]])+SUMIFS(Table10a_Year2_Annual_Expenditure[Jul-Dec 2026
EPA Funds], Table10a_Year2_Annual_Expenditure[Category of Expenses
(populate additional rows as needed, selecting the appropriate Category of Expenses)],Table8b_annual_expenditure_rate[[#This Row],[Financial Summary]])</f>
        <v>0</v>
      </c>
      <c r="F26" s="609">
        <f>SUMIFS(Table10a_Year2_Annual_Expenditure[Jan-Jun 2026
Recipient Cost Share], Table10a_Year2_Annual_Expenditure[Category of Expenses
(populate additional rows as needed, selecting the appropriate Category of Expenses)],Table8b_annual_expenditure_rate[[#This Row],[Financial Summary]])+SUMIFS(Table10a_Year2_Annual_Expenditure[Jul-Dec 2026
Recipient Cost Share], Table10a_Year2_Annual_Expenditure[Category of Expenses
(populate additional rows as needed, selecting the appropriate Category of Expenses)],Table8b_annual_expenditure_rate[[#This Row],[Financial Summary]])</f>
        <v>0</v>
      </c>
      <c r="G26" s="609">
        <f>SUM(Table8b_annual_expenditure_rate[[#This Row],[Year 2
EPA Funds]],Table8b_annual_expenditure_rate[[#This Row],[Year 2
Recipient Cost Share]])</f>
        <v>0</v>
      </c>
      <c r="H26" s="609">
        <f>SUMIFS(Table11a_Year3_Annual_Expenditure[Jan-Jun 2027
EPA Funds], Table11a_Year3_Annual_Expenditure[Category of Expenses
(populate additional rows as needed, selecting the appropriate Category of Expenses)],Table8b_annual_expenditure_rate[[#This Row],[Financial Summary]])+SUMIFS(Table11a_Year3_Annual_Expenditure[Jul-Dec 2027
EPA Funds], Table11a_Year3_Annual_Expenditure[Category of Expenses
(populate additional rows as needed, selecting the appropriate Category of Expenses)],Table8b_annual_expenditure_rate[[#This Row],[Financial Summary]])</f>
        <v>0</v>
      </c>
      <c r="I26" s="609">
        <f>SUMIFS(Table11a_Year3_Annual_Expenditure[Jan-Jun 2027
Recipient Cost Share], Table11a_Year3_Annual_Expenditure[Category of Expenses
(populate additional rows as needed, selecting the appropriate Category of Expenses)],Table8b_annual_expenditure_rate[[#This Row],[Financial Summary]])+SUMIFS(Table11a_Year3_Annual_Expenditure[Jul-Dec 2027
Recipient Cost Share], Table11a_Year3_Annual_Expenditure[Category of Expenses
(populate additional rows as needed, selecting the appropriate Category of Expenses)],Table8b_annual_expenditure_rate[[#This Row],[Financial Summary]])</f>
        <v>0</v>
      </c>
      <c r="J26" s="609">
        <f>SUM(Table8b_annual_expenditure_rate[[#This Row],[Year 3
EPA Funds]],Table8b_annual_expenditure_rate[[#This Row],[Year 3
Recipient Cost Share]])</f>
        <v>0</v>
      </c>
      <c r="K26" s="609">
        <f>SUMIFS(Table12a_Year4_Annual_Expenditure[Jan-Jun 2028
EPA Funds], Table12a_Year4_Annual_Expenditure[Category of Expenses
(populate additional rows as needed, selecting the appropriate Category of Expenses)],Table8b_annual_expenditure_rate[[#This Row],[Financial Summary]])+SUMIFS(Table12a_Year4_Annual_Expenditure[Jul-Dec 2028
EPA Funds], Table12a_Year4_Annual_Expenditure[Category of Expenses
(populate additional rows as needed, selecting the appropriate Category of Expenses)],Table8b_annual_expenditure_rate[[#This Row],[Financial Summary]])</f>
        <v>0</v>
      </c>
      <c r="L26" s="609">
        <f>SUMIFS(Table12a_Year4_Annual_Expenditure[Jan-Jun 2028
Recipient Cost Share], Table12a_Year4_Annual_Expenditure[Category of Expenses
(populate additional rows as needed, selecting the appropriate Category of Expenses)],Table8b_annual_expenditure_rate[[#This Row],[Financial Summary]])+SUMIFS(Table12a_Year4_Annual_Expenditure[Jul-Dec 2028
Recipient Cost Share], Table12a_Year4_Annual_Expenditure[Category of Expenses
(populate additional rows as needed, selecting the appropriate Category of Expenses)],Table8b_annual_expenditure_rate[[#This Row],[Financial Summary]])</f>
        <v>0</v>
      </c>
      <c r="M26" s="609">
        <f>SUM(Table8b_annual_expenditure_rate[[#This Row],[Year 4
EPA Funds]],Table8b_annual_expenditure_rate[[#This Row],[Year 4
Recipient Cost Share]])</f>
        <v>0</v>
      </c>
      <c r="O26" s="275"/>
      <c r="P26" s="350"/>
      <c r="Q26" s="275"/>
      <c r="R26" s="275"/>
    </row>
    <row r="27" spans="1:18" x14ac:dyDescent="0.25">
      <c r="A27" s="438" t="s">
        <v>308</v>
      </c>
      <c r="B27" s="609">
        <f>SUMIFS(Table9a_Year1_Annual_Expenditure[Jan-Jun 2025
EPA Funds], Table9a_Year1_Annual_Expenditure[Category of Expenses
(populate additional rows as needed, selecting the appropriate Category of Expenses)],Table8b_annual_expenditure_rate[[#This Row],[Financial Summary]])+SUMIFS(Table9a_Year1_Annual_Expenditure[Jul-Dec 2025
EPA Funds], Table9a_Year1_Annual_Expenditure[Category of Expenses
(populate additional rows as needed, selecting the appropriate Category of Expenses)],Table8b_annual_expenditure_rate[[#This Row],[Financial Summary]])</f>
        <v>0</v>
      </c>
      <c r="C27" s="609">
        <f>SUMIFS(Table9a_Year1_Annual_Expenditure[Jan-Jun 2025
Recipient Cost Share], Table9a_Year1_Annual_Expenditure[Category of Expenses
(populate additional rows as needed, selecting the appropriate Category of Expenses)],Table8b_annual_expenditure_rate[[#This Row],[Financial Summary]])+SUMIFS(Table9a_Year1_Annual_Expenditure[Jul-Dec 2025
Recipient Cost Share], Table9a_Year1_Annual_Expenditure[Category of Expenses
(populate additional rows as needed, selecting the appropriate Category of Expenses)],Table8b_annual_expenditure_rate[[#This Row],[Financial Summary]])</f>
        <v>0</v>
      </c>
      <c r="D27" s="609">
        <f>SUM(Table8b_annual_expenditure_rate[[#This Row],[Year 1
EPA Funds]], Table8b_annual_expenditure_rate[[#This Row],[Year 1
Recipient Cost Share]])</f>
        <v>0</v>
      </c>
      <c r="E27" s="609">
        <f>SUMIFS(Table10a_Year2_Annual_Expenditure[Jan-Jun 2026
EPA Funds], Table10a_Year2_Annual_Expenditure[Category of Expenses
(populate additional rows as needed, selecting the appropriate Category of Expenses)],Table8b_annual_expenditure_rate[[#This Row],[Financial Summary]])+SUMIFS(Table10a_Year2_Annual_Expenditure[Jul-Dec 2026
EPA Funds], Table10a_Year2_Annual_Expenditure[Category of Expenses
(populate additional rows as needed, selecting the appropriate Category of Expenses)],Table8b_annual_expenditure_rate[[#This Row],[Financial Summary]])</f>
        <v>0</v>
      </c>
      <c r="F27" s="609">
        <f>SUMIFS(Table10a_Year2_Annual_Expenditure[Jan-Jun 2026
Recipient Cost Share], Table10a_Year2_Annual_Expenditure[Category of Expenses
(populate additional rows as needed, selecting the appropriate Category of Expenses)],Table8b_annual_expenditure_rate[[#This Row],[Financial Summary]])+SUMIFS(Table10a_Year2_Annual_Expenditure[Jul-Dec 2026
Recipient Cost Share], Table10a_Year2_Annual_Expenditure[Category of Expenses
(populate additional rows as needed, selecting the appropriate Category of Expenses)],Table8b_annual_expenditure_rate[[#This Row],[Financial Summary]])</f>
        <v>0</v>
      </c>
      <c r="G27" s="609">
        <f>SUM(Table8b_annual_expenditure_rate[[#This Row],[Year 2
EPA Funds]],Table8b_annual_expenditure_rate[[#This Row],[Year 2
Recipient Cost Share]])</f>
        <v>0</v>
      </c>
      <c r="H27" s="609">
        <f>SUMIFS(Table11a_Year3_Annual_Expenditure[Jan-Jun 2027
EPA Funds], Table11a_Year3_Annual_Expenditure[Category of Expenses
(populate additional rows as needed, selecting the appropriate Category of Expenses)],Table8b_annual_expenditure_rate[[#This Row],[Financial Summary]])+SUMIFS(Table11a_Year3_Annual_Expenditure[Jul-Dec 2027
EPA Funds], Table11a_Year3_Annual_Expenditure[Category of Expenses
(populate additional rows as needed, selecting the appropriate Category of Expenses)],Table8b_annual_expenditure_rate[[#This Row],[Financial Summary]])</f>
        <v>0</v>
      </c>
      <c r="I27" s="609">
        <f>SUMIFS(Table11a_Year3_Annual_Expenditure[Jan-Jun 2027
Recipient Cost Share], Table11a_Year3_Annual_Expenditure[Category of Expenses
(populate additional rows as needed, selecting the appropriate Category of Expenses)],Table8b_annual_expenditure_rate[[#This Row],[Financial Summary]])+SUMIFS(Table11a_Year3_Annual_Expenditure[Jul-Dec 2027
Recipient Cost Share], Table11a_Year3_Annual_Expenditure[Category of Expenses
(populate additional rows as needed, selecting the appropriate Category of Expenses)],Table8b_annual_expenditure_rate[[#This Row],[Financial Summary]])</f>
        <v>0</v>
      </c>
      <c r="J27" s="609">
        <f>SUM(Table8b_annual_expenditure_rate[[#This Row],[Year 3
EPA Funds]],Table8b_annual_expenditure_rate[[#This Row],[Year 3
Recipient Cost Share]])</f>
        <v>0</v>
      </c>
      <c r="K27" s="609">
        <f>SUMIFS(Table12a_Year4_Annual_Expenditure[Jan-Jun 2028
EPA Funds], Table12a_Year4_Annual_Expenditure[Category of Expenses
(populate additional rows as needed, selecting the appropriate Category of Expenses)],Table8b_annual_expenditure_rate[[#This Row],[Financial Summary]])+SUMIFS(Table12a_Year4_Annual_Expenditure[Jul-Dec 2028
EPA Funds], Table12a_Year4_Annual_Expenditure[Category of Expenses
(populate additional rows as needed, selecting the appropriate Category of Expenses)],Table8b_annual_expenditure_rate[[#This Row],[Financial Summary]])</f>
        <v>0</v>
      </c>
      <c r="L27" s="609">
        <f>SUMIFS(Table12a_Year4_Annual_Expenditure[Jan-Jun 2028
Recipient Cost Share], Table12a_Year4_Annual_Expenditure[Category of Expenses
(populate additional rows as needed, selecting the appropriate Category of Expenses)],Table8b_annual_expenditure_rate[[#This Row],[Financial Summary]])+SUMIFS(Table12a_Year4_Annual_Expenditure[Jul-Dec 2028
Recipient Cost Share], Table12a_Year4_Annual_Expenditure[Category of Expenses
(populate additional rows as needed, selecting the appropriate Category of Expenses)],Table8b_annual_expenditure_rate[[#This Row],[Financial Summary]])</f>
        <v>0</v>
      </c>
      <c r="M27" s="609">
        <f>SUM(Table8b_annual_expenditure_rate[[#This Row],[Year 4
EPA Funds]],Table8b_annual_expenditure_rate[[#This Row],[Year 4
Recipient Cost Share]])</f>
        <v>0</v>
      </c>
      <c r="O27" s="275"/>
      <c r="P27" s="350"/>
      <c r="Q27" s="275"/>
      <c r="R27" s="275"/>
    </row>
    <row r="28" spans="1:18" x14ac:dyDescent="0.25">
      <c r="A28" s="438" t="s">
        <v>309</v>
      </c>
      <c r="B28" s="609">
        <f>SUMIFS(Table9a_Year1_Annual_Expenditure[Jan-Jun 2025
EPA Funds], Table9a_Year1_Annual_Expenditure[Category of Expenses
(populate additional rows as needed, selecting the appropriate Category of Expenses)],Table8b_annual_expenditure_rate[[#This Row],[Financial Summary]])+SUMIFS(Table9a_Year1_Annual_Expenditure[Jul-Dec 2025
EPA Funds], Table9a_Year1_Annual_Expenditure[Category of Expenses
(populate additional rows as needed, selecting the appropriate Category of Expenses)],Table8b_annual_expenditure_rate[[#This Row],[Financial Summary]])</f>
        <v>0</v>
      </c>
      <c r="C28" s="609">
        <f>SUMIFS(Table9a_Year1_Annual_Expenditure[Jan-Jun 2025
Recipient Cost Share], Table9a_Year1_Annual_Expenditure[Category of Expenses
(populate additional rows as needed, selecting the appropriate Category of Expenses)],Table8b_annual_expenditure_rate[[#This Row],[Financial Summary]])+SUMIFS(Table9a_Year1_Annual_Expenditure[Jul-Dec 2025
Recipient Cost Share], Table9a_Year1_Annual_Expenditure[Category of Expenses
(populate additional rows as needed, selecting the appropriate Category of Expenses)],Table8b_annual_expenditure_rate[[#This Row],[Financial Summary]])</f>
        <v>0</v>
      </c>
      <c r="D28" s="609">
        <f>SUM(Table8b_annual_expenditure_rate[[#This Row],[Year 1
EPA Funds]], Table8b_annual_expenditure_rate[[#This Row],[Year 1
Recipient Cost Share]])</f>
        <v>0</v>
      </c>
      <c r="E28" s="609">
        <f>SUMIFS(Table10a_Year2_Annual_Expenditure[Jan-Jun 2026
EPA Funds], Table10a_Year2_Annual_Expenditure[Category of Expenses
(populate additional rows as needed, selecting the appropriate Category of Expenses)],Table8b_annual_expenditure_rate[[#This Row],[Financial Summary]])+SUMIFS(Table10a_Year2_Annual_Expenditure[Jul-Dec 2026
EPA Funds], Table10a_Year2_Annual_Expenditure[Category of Expenses
(populate additional rows as needed, selecting the appropriate Category of Expenses)],Table8b_annual_expenditure_rate[[#This Row],[Financial Summary]])</f>
        <v>0</v>
      </c>
      <c r="F28" s="609">
        <f>SUMIFS(Table10a_Year2_Annual_Expenditure[Jan-Jun 2026
Recipient Cost Share], Table10a_Year2_Annual_Expenditure[Category of Expenses
(populate additional rows as needed, selecting the appropriate Category of Expenses)],Table8b_annual_expenditure_rate[[#This Row],[Financial Summary]])+SUMIFS(Table10a_Year2_Annual_Expenditure[Jul-Dec 2026
Recipient Cost Share], Table10a_Year2_Annual_Expenditure[Category of Expenses
(populate additional rows as needed, selecting the appropriate Category of Expenses)],Table8b_annual_expenditure_rate[[#This Row],[Financial Summary]])</f>
        <v>0</v>
      </c>
      <c r="G28" s="609">
        <f>SUM(Table8b_annual_expenditure_rate[[#This Row],[Year 2
EPA Funds]],Table8b_annual_expenditure_rate[[#This Row],[Year 2
Recipient Cost Share]])</f>
        <v>0</v>
      </c>
      <c r="H28" s="609">
        <f>SUMIFS(Table11a_Year3_Annual_Expenditure[Jan-Jun 2027
EPA Funds], Table11a_Year3_Annual_Expenditure[Category of Expenses
(populate additional rows as needed, selecting the appropriate Category of Expenses)],Table8b_annual_expenditure_rate[[#This Row],[Financial Summary]])+SUMIFS(Table11a_Year3_Annual_Expenditure[Jul-Dec 2027
EPA Funds], Table11a_Year3_Annual_Expenditure[Category of Expenses
(populate additional rows as needed, selecting the appropriate Category of Expenses)],Table8b_annual_expenditure_rate[[#This Row],[Financial Summary]])</f>
        <v>0</v>
      </c>
      <c r="I28" s="609">
        <f>SUMIFS(Table11a_Year3_Annual_Expenditure[Jan-Jun 2027
Recipient Cost Share], Table11a_Year3_Annual_Expenditure[Category of Expenses
(populate additional rows as needed, selecting the appropriate Category of Expenses)],Table8b_annual_expenditure_rate[[#This Row],[Financial Summary]])+SUMIFS(Table11a_Year3_Annual_Expenditure[Jul-Dec 2027
Recipient Cost Share], Table11a_Year3_Annual_Expenditure[Category of Expenses
(populate additional rows as needed, selecting the appropriate Category of Expenses)],Table8b_annual_expenditure_rate[[#This Row],[Financial Summary]])</f>
        <v>0</v>
      </c>
      <c r="J28" s="609">
        <f>SUM(Table8b_annual_expenditure_rate[[#This Row],[Year 3
EPA Funds]],Table8b_annual_expenditure_rate[[#This Row],[Year 3
Recipient Cost Share]])</f>
        <v>0</v>
      </c>
      <c r="K28" s="609">
        <f>SUMIFS(Table12a_Year4_Annual_Expenditure[Jan-Jun 2028
EPA Funds], Table12a_Year4_Annual_Expenditure[Category of Expenses
(populate additional rows as needed, selecting the appropriate Category of Expenses)],Table8b_annual_expenditure_rate[[#This Row],[Financial Summary]])+SUMIFS(Table12a_Year4_Annual_Expenditure[Jul-Dec 2028
EPA Funds], Table12a_Year4_Annual_Expenditure[Category of Expenses
(populate additional rows as needed, selecting the appropriate Category of Expenses)],Table8b_annual_expenditure_rate[[#This Row],[Financial Summary]])</f>
        <v>0</v>
      </c>
      <c r="L28" s="609">
        <f>SUMIFS(Table12a_Year4_Annual_Expenditure[Jan-Jun 2028
Recipient Cost Share], Table12a_Year4_Annual_Expenditure[Category of Expenses
(populate additional rows as needed, selecting the appropriate Category of Expenses)],Table8b_annual_expenditure_rate[[#This Row],[Financial Summary]])+SUMIFS(Table12a_Year4_Annual_Expenditure[Jul-Dec 2028
Recipient Cost Share], Table12a_Year4_Annual_Expenditure[Category of Expenses
(populate additional rows as needed, selecting the appropriate Category of Expenses)],Table8b_annual_expenditure_rate[[#This Row],[Financial Summary]])</f>
        <v>0</v>
      </c>
      <c r="M28" s="609">
        <f>SUM(Table8b_annual_expenditure_rate[[#This Row],[Year 4
EPA Funds]],Table8b_annual_expenditure_rate[[#This Row],[Year 4
Recipient Cost Share]])</f>
        <v>0</v>
      </c>
      <c r="O28" s="275"/>
      <c r="P28" s="350"/>
      <c r="Q28" s="275"/>
      <c r="R28" s="275"/>
    </row>
    <row r="29" spans="1:18" x14ac:dyDescent="0.25">
      <c r="A29" s="438" t="s">
        <v>310</v>
      </c>
      <c r="B29" s="609">
        <f>SUMIFS(Table9a_Year1_Annual_Expenditure[Jan-Jun 2025
EPA Funds], Table9a_Year1_Annual_Expenditure[Category of Expenses
(populate additional rows as needed, selecting the appropriate Category of Expenses)],Table8b_annual_expenditure_rate[[#This Row],[Financial Summary]])+SUMIFS(Table9a_Year1_Annual_Expenditure[Jul-Dec 2025
EPA Funds], Table9a_Year1_Annual_Expenditure[Category of Expenses
(populate additional rows as needed, selecting the appropriate Category of Expenses)],Table8b_annual_expenditure_rate[[#This Row],[Financial Summary]])</f>
        <v>0</v>
      </c>
      <c r="C29" s="609">
        <f>SUMIFS(Table9a_Year1_Annual_Expenditure[Jan-Jun 2025
Recipient Cost Share], Table9a_Year1_Annual_Expenditure[Category of Expenses
(populate additional rows as needed, selecting the appropriate Category of Expenses)],Table8b_annual_expenditure_rate[[#This Row],[Financial Summary]])+SUMIFS(Table9a_Year1_Annual_Expenditure[Jul-Dec 2025
Recipient Cost Share], Table9a_Year1_Annual_Expenditure[Category of Expenses
(populate additional rows as needed, selecting the appropriate Category of Expenses)],Table8b_annual_expenditure_rate[[#This Row],[Financial Summary]])</f>
        <v>0</v>
      </c>
      <c r="D29" s="609">
        <f>SUM(Table8b_annual_expenditure_rate[[#This Row],[Year 1
EPA Funds]], Table8b_annual_expenditure_rate[[#This Row],[Year 1
Recipient Cost Share]])</f>
        <v>0</v>
      </c>
      <c r="E29" s="609">
        <f>SUMIFS(Table10a_Year2_Annual_Expenditure[Jan-Jun 2026
EPA Funds], Table10a_Year2_Annual_Expenditure[Category of Expenses
(populate additional rows as needed, selecting the appropriate Category of Expenses)],Table8b_annual_expenditure_rate[[#This Row],[Financial Summary]])+SUMIFS(Table10a_Year2_Annual_Expenditure[Jul-Dec 2026
EPA Funds], Table10a_Year2_Annual_Expenditure[Category of Expenses
(populate additional rows as needed, selecting the appropriate Category of Expenses)],Table8b_annual_expenditure_rate[[#This Row],[Financial Summary]])</f>
        <v>0</v>
      </c>
      <c r="F29" s="609">
        <f>SUMIFS(Table10a_Year2_Annual_Expenditure[Jan-Jun 2026
Recipient Cost Share], Table10a_Year2_Annual_Expenditure[Category of Expenses
(populate additional rows as needed, selecting the appropriate Category of Expenses)],Table8b_annual_expenditure_rate[[#This Row],[Financial Summary]])+SUMIFS(Table10a_Year2_Annual_Expenditure[Jul-Dec 2026
Recipient Cost Share], Table10a_Year2_Annual_Expenditure[Category of Expenses
(populate additional rows as needed, selecting the appropriate Category of Expenses)],Table8b_annual_expenditure_rate[[#This Row],[Financial Summary]])</f>
        <v>0</v>
      </c>
      <c r="G29" s="609">
        <f>SUM(Table8b_annual_expenditure_rate[[#This Row],[Year 2
EPA Funds]],Table8b_annual_expenditure_rate[[#This Row],[Year 2
Recipient Cost Share]])</f>
        <v>0</v>
      </c>
      <c r="H29" s="609">
        <f>SUMIFS(Table11a_Year3_Annual_Expenditure[Jan-Jun 2027
EPA Funds], Table11a_Year3_Annual_Expenditure[Category of Expenses
(populate additional rows as needed, selecting the appropriate Category of Expenses)],Table8b_annual_expenditure_rate[[#This Row],[Financial Summary]])+SUMIFS(Table11a_Year3_Annual_Expenditure[Jul-Dec 2027
EPA Funds], Table11a_Year3_Annual_Expenditure[Category of Expenses
(populate additional rows as needed, selecting the appropriate Category of Expenses)],Table8b_annual_expenditure_rate[[#This Row],[Financial Summary]])</f>
        <v>0</v>
      </c>
      <c r="I29" s="609">
        <f>SUMIFS(Table11a_Year3_Annual_Expenditure[Jan-Jun 2027
Recipient Cost Share], Table11a_Year3_Annual_Expenditure[Category of Expenses
(populate additional rows as needed, selecting the appropriate Category of Expenses)],Table8b_annual_expenditure_rate[[#This Row],[Financial Summary]])+SUMIFS(Table11a_Year3_Annual_Expenditure[Jul-Dec 2027
Recipient Cost Share], Table11a_Year3_Annual_Expenditure[Category of Expenses
(populate additional rows as needed, selecting the appropriate Category of Expenses)],Table8b_annual_expenditure_rate[[#This Row],[Financial Summary]])</f>
        <v>0</v>
      </c>
      <c r="J29" s="609">
        <f>SUM(Table8b_annual_expenditure_rate[[#This Row],[Year 3
EPA Funds]],Table8b_annual_expenditure_rate[[#This Row],[Year 3
Recipient Cost Share]])</f>
        <v>0</v>
      </c>
      <c r="K29" s="609">
        <f>SUMIFS(Table12a_Year4_Annual_Expenditure[Jan-Jun 2028
EPA Funds], Table12a_Year4_Annual_Expenditure[Category of Expenses
(populate additional rows as needed, selecting the appropriate Category of Expenses)],Table8b_annual_expenditure_rate[[#This Row],[Financial Summary]])+SUMIFS(Table12a_Year4_Annual_Expenditure[Jul-Dec 2028
EPA Funds], Table12a_Year4_Annual_Expenditure[Category of Expenses
(populate additional rows as needed, selecting the appropriate Category of Expenses)],Table8b_annual_expenditure_rate[[#This Row],[Financial Summary]])</f>
        <v>0</v>
      </c>
      <c r="L29" s="609">
        <f>SUMIFS(Table12a_Year4_Annual_Expenditure[Jan-Jun 2028
Recipient Cost Share], Table12a_Year4_Annual_Expenditure[Category of Expenses
(populate additional rows as needed, selecting the appropriate Category of Expenses)],Table8b_annual_expenditure_rate[[#This Row],[Financial Summary]])+SUMIFS(Table12a_Year4_Annual_Expenditure[Jul-Dec 2028
Recipient Cost Share], Table12a_Year4_Annual_Expenditure[Category of Expenses
(populate additional rows as needed, selecting the appropriate Category of Expenses)],Table8b_annual_expenditure_rate[[#This Row],[Financial Summary]])</f>
        <v>0</v>
      </c>
      <c r="M29" s="609">
        <f>SUM(Table8b_annual_expenditure_rate[[#This Row],[Year 4
EPA Funds]],Table8b_annual_expenditure_rate[[#This Row],[Year 4
Recipient Cost Share]])</f>
        <v>0</v>
      </c>
      <c r="O29" s="275"/>
      <c r="P29" s="350"/>
      <c r="Q29" s="275"/>
      <c r="R29" s="275"/>
    </row>
    <row r="30" spans="1:18" x14ac:dyDescent="0.25">
      <c r="A30" s="438" t="s">
        <v>311</v>
      </c>
      <c r="B30" s="609">
        <f>SUMIFS(Table9a_Year1_Annual_Expenditure[Jan-Jun 2025
EPA Funds], Table9a_Year1_Annual_Expenditure[Category of Expenses
(populate additional rows as needed, selecting the appropriate Category of Expenses)],Table8b_annual_expenditure_rate[[#This Row],[Financial Summary]])+SUMIFS(Table9a_Year1_Annual_Expenditure[Jul-Dec 2025
EPA Funds], Table9a_Year1_Annual_Expenditure[Category of Expenses
(populate additional rows as needed, selecting the appropriate Category of Expenses)],Table8b_annual_expenditure_rate[[#This Row],[Financial Summary]])</f>
        <v>0</v>
      </c>
      <c r="C30" s="609">
        <f>SUMIFS(Table9a_Year1_Annual_Expenditure[Jan-Jun 2025
Recipient Cost Share], Table9a_Year1_Annual_Expenditure[Category of Expenses
(populate additional rows as needed, selecting the appropriate Category of Expenses)],Table8b_annual_expenditure_rate[[#This Row],[Financial Summary]])+SUMIFS(Table9a_Year1_Annual_Expenditure[Jul-Dec 2025
Recipient Cost Share], Table9a_Year1_Annual_Expenditure[Category of Expenses
(populate additional rows as needed, selecting the appropriate Category of Expenses)],Table8b_annual_expenditure_rate[[#This Row],[Financial Summary]])</f>
        <v>0</v>
      </c>
      <c r="D30" s="609">
        <f>SUM(Table8b_annual_expenditure_rate[[#This Row],[Year 1
EPA Funds]], Table8b_annual_expenditure_rate[[#This Row],[Year 1
Recipient Cost Share]])</f>
        <v>0</v>
      </c>
      <c r="E30" s="609">
        <f>SUMIFS(Table10a_Year2_Annual_Expenditure[Jan-Jun 2026
EPA Funds], Table10a_Year2_Annual_Expenditure[Category of Expenses
(populate additional rows as needed, selecting the appropriate Category of Expenses)],Table8b_annual_expenditure_rate[[#This Row],[Financial Summary]])+SUMIFS(Table10a_Year2_Annual_Expenditure[Jul-Dec 2026
EPA Funds], Table10a_Year2_Annual_Expenditure[Category of Expenses
(populate additional rows as needed, selecting the appropriate Category of Expenses)],Table8b_annual_expenditure_rate[[#This Row],[Financial Summary]])</f>
        <v>0</v>
      </c>
      <c r="F30" s="609">
        <f>SUMIFS(Table10a_Year2_Annual_Expenditure[Jan-Jun 2026
Recipient Cost Share], Table10a_Year2_Annual_Expenditure[Category of Expenses
(populate additional rows as needed, selecting the appropriate Category of Expenses)],Table8b_annual_expenditure_rate[[#This Row],[Financial Summary]])+SUMIFS(Table10a_Year2_Annual_Expenditure[Jul-Dec 2026
Recipient Cost Share], Table10a_Year2_Annual_Expenditure[Category of Expenses
(populate additional rows as needed, selecting the appropriate Category of Expenses)],Table8b_annual_expenditure_rate[[#This Row],[Financial Summary]])</f>
        <v>0</v>
      </c>
      <c r="G30" s="609">
        <f>SUM(Table8b_annual_expenditure_rate[[#This Row],[Year 2
EPA Funds]],Table8b_annual_expenditure_rate[[#This Row],[Year 2
Recipient Cost Share]])</f>
        <v>0</v>
      </c>
      <c r="H30" s="609">
        <f>SUMIFS(Table11a_Year3_Annual_Expenditure[Jan-Jun 2027
EPA Funds], Table11a_Year3_Annual_Expenditure[Category of Expenses
(populate additional rows as needed, selecting the appropriate Category of Expenses)],Table8b_annual_expenditure_rate[[#This Row],[Financial Summary]])+SUMIFS(Table11a_Year3_Annual_Expenditure[Jul-Dec 2027
EPA Funds], Table11a_Year3_Annual_Expenditure[Category of Expenses
(populate additional rows as needed, selecting the appropriate Category of Expenses)],Table8b_annual_expenditure_rate[[#This Row],[Financial Summary]])</f>
        <v>0</v>
      </c>
      <c r="I30" s="609">
        <f>SUMIFS(Table11a_Year3_Annual_Expenditure[Jan-Jun 2027
Recipient Cost Share], Table11a_Year3_Annual_Expenditure[Category of Expenses
(populate additional rows as needed, selecting the appropriate Category of Expenses)],Table8b_annual_expenditure_rate[[#This Row],[Financial Summary]])+SUMIFS(Table11a_Year3_Annual_Expenditure[Jul-Dec 2027
Recipient Cost Share], Table11a_Year3_Annual_Expenditure[Category of Expenses
(populate additional rows as needed, selecting the appropriate Category of Expenses)],Table8b_annual_expenditure_rate[[#This Row],[Financial Summary]])</f>
        <v>0</v>
      </c>
      <c r="J30" s="609">
        <f>SUM(Table8b_annual_expenditure_rate[[#This Row],[Year 3
EPA Funds]],Table8b_annual_expenditure_rate[[#This Row],[Year 3
Recipient Cost Share]])</f>
        <v>0</v>
      </c>
      <c r="K30" s="609">
        <f>SUMIFS(Table12a_Year4_Annual_Expenditure[Jan-Jun 2028
EPA Funds], Table12a_Year4_Annual_Expenditure[Category of Expenses
(populate additional rows as needed, selecting the appropriate Category of Expenses)],Table8b_annual_expenditure_rate[[#This Row],[Financial Summary]])+SUMIFS(Table12a_Year4_Annual_Expenditure[Jul-Dec 2028
EPA Funds], Table12a_Year4_Annual_Expenditure[Category of Expenses
(populate additional rows as needed, selecting the appropriate Category of Expenses)],Table8b_annual_expenditure_rate[[#This Row],[Financial Summary]])</f>
        <v>0</v>
      </c>
      <c r="L30" s="609">
        <f>SUMIFS(Table12a_Year4_Annual_Expenditure[Jan-Jun 2028
Recipient Cost Share], Table12a_Year4_Annual_Expenditure[Category of Expenses
(populate additional rows as needed, selecting the appropriate Category of Expenses)],Table8b_annual_expenditure_rate[[#This Row],[Financial Summary]])+SUMIFS(Table12a_Year4_Annual_Expenditure[Jul-Dec 2028
Recipient Cost Share], Table12a_Year4_Annual_Expenditure[Category of Expenses
(populate additional rows as needed, selecting the appropriate Category of Expenses)],Table8b_annual_expenditure_rate[[#This Row],[Financial Summary]])</f>
        <v>0</v>
      </c>
      <c r="M30" s="609">
        <f>SUM(Table8b_annual_expenditure_rate[[#This Row],[Year 4
EPA Funds]],Table8b_annual_expenditure_rate[[#This Row],[Year 4
Recipient Cost Share]])</f>
        <v>0</v>
      </c>
      <c r="O30" s="275"/>
      <c r="P30" s="350"/>
      <c r="Q30" s="275"/>
      <c r="R30" s="275"/>
    </row>
    <row r="31" spans="1:18" x14ac:dyDescent="0.25">
      <c r="A31" s="438" t="s">
        <v>312</v>
      </c>
      <c r="B31" s="609">
        <f>SUMIFS(Table9a_Year1_Annual_Expenditure[Jan-Jun 2025
EPA Funds], Table9a_Year1_Annual_Expenditure[Category of Expenses
(populate additional rows as needed, selecting the appropriate Category of Expenses)],Table8b_annual_expenditure_rate[[#This Row],[Financial Summary]])+SUMIFS(Table9a_Year1_Annual_Expenditure[Jul-Dec 2025
EPA Funds], Table9a_Year1_Annual_Expenditure[Category of Expenses
(populate additional rows as needed, selecting the appropriate Category of Expenses)],Table8b_annual_expenditure_rate[[#This Row],[Financial Summary]])</f>
        <v>0</v>
      </c>
      <c r="C31" s="609">
        <f>SUMIFS(Table9a_Year1_Annual_Expenditure[Jan-Jun 2025
Recipient Cost Share], Table9a_Year1_Annual_Expenditure[Category of Expenses
(populate additional rows as needed, selecting the appropriate Category of Expenses)],Table8b_annual_expenditure_rate[[#This Row],[Financial Summary]])+SUMIFS(Table9a_Year1_Annual_Expenditure[Jul-Dec 2025
Recipient Cost Share], Table9a_Year1_Annual_Expenditure[Category of Expenses
(populate additional rows as needed, selecting the appropriate Category of Expenses)],Table8b_annual_expenditure_rate[[#This Row],[Financial Summary]])</f>
        <v>0</v>
      </c>
      <c r="D31" s="609">
        <f>SUM(Table8b_annual_expenditure_rate[[#This Row],[Year 1
EPA Funds]], Table8b_annual_expenditure_rate[[#This Row],[Year 1
Recipient Cost Share]])</f>
        <v>0</v>
      </c>
      <c r="E31" s="609">
        <f>SUMIFS(Table10a_Year2_Annual_Expenditure[Jan-Jun 2026
EPA Funds], Table10a_Year2_Annual_Expenditure[Category of Expenses
(populate additional rows as needed, selecting the appropriate Category of Expenses)],Table8b_annual_expenditure_rate[[#This Row],[Financial Summary]])+SUMIFS(Table10a_Year2_Annual_Expenditure[Jul-Dec 2026
EPA Funds], Table10a_Year2_Annual_Expenditure[Category of Expenses
(populate additional rows as needed, selecting the appropriate Category of Expenses)],Table8b_annual_expenditure_rate[[#This Row],[Financial Summary]])</f>
        <v>0</v>
      </c>
      <c r="F31" s="609">
        <f>SUMIFS(Table10a_Year2_Annual_Expenditure[Jan-Jun 2026
Recipient Cost Share], Table10a_Year2_Annual_Expenditure[Category of Expenses
(populate additional rows as needed, selecting the appropriate Category of Expenses)],Table8b_annual_expenditure_rate[[#This Row],[Financial Summary]])+SUMIFS(Table10a_Year2_Annual_Expenditure[Jul-Dec 2026
Recipient Cost Share], Table10a_Year2_Annual_Expenditure[Category of Expenses
(populate additional rows as needed, selecting the appropriate Category of Expenses)],Table8b_annual_expenditure_rate[[#This Row],[Financial Summary]])</f>
        <v>0</v>
      </c>
      <c r="G31" s="609">
        <f>SUM(Table8b_annual_expenditure_rate[[#This Row],[Year 2
EPA Funds]],Table8b_annual_expenditure_rate[[#This Row],[Year 2
Recipient Cost Share]])</f>
        <v>0</v>
      </c>
      <c r="H31" s="609">
        <f>SUMIFS(Table11a_Year3_Annual_Expenditure[Jan-Jun 2027
EPA Funds], Table11a_Year3_Annual_Expenditure[Category of Expenses
(populate additional rows as needed, selecting the appropriate Category of Expenses)],Table8b_annual_expenditure_rate[[#This Row],[Financial Summary]])+SUMIFS(Table11a_Year3_Annual_Expenditure[Jul-Dec 2027
EPA Funds], Table11a_Year3_Annual_Expenditure[Category of Expenses
(populate additional rows as needed, selecting the appropriate Category of Expenses)],Table8b_annual_expenditure_rate[[#This Row],[Financial Summary]])</f>
        <v>0</v>
      </c>
      <c r="I31" s="609">
        <f>SUMIFS(Table11a_Year3_Annual_Expenditure[Jan-Jun 2027
Recipient Cost Share], Table11a_Year3_Annual_Expenditure[Category of Expenses
(populate additional rows as needed, selecting the appropriate Category of Expenses)],Table8b_annual_expenditure_rate[[#This Row],[Financial Summary]])+SUMIFS(Table11a_Year3_Annual_Expenditure[Jul-Dec 2027
Recipient Cost Share], Table11a_Year3_Annual_Expenditure[Category of Expenses
(populate additional rows as needed, selecting the appropriate Category of Expenses)],Table8b_annual_expenditure_rate[[#This Row],[Financial Summary]])</f>
        <v>0</v>
      </c>
      <c r="J31" s="609">
        <f>SUM(Table8b_annual_expenditure_rate[[#This Row],[Year 3
EPA Funds]],Table8b_annual_expenditure_rate[[#This Row],[Year 3
Recipient Cost Share]])</f>
        <v>0</v>
      </c>
      <c r="K31" s="609">
        <f>SUMIFS(Table12a_Year4_Annual_Expenditure[Jan-Jun 2028
EPA Funds], Table12a_Year4_Annual_Expenditure[Category of Expenses
(populate additional rows as needed, selecting the appropriate Category of Expenses)],Table8b_annual_expenditure_rate[[#This Row],[Financial Summary]])+SUMIFS(Table12a_Year4_Annual_Expenditure[Jul-Dec 2028
EPA Funds], Table12a_Year4_Annual_Expenditure[Category of Expenses
(populate additional rows as needed, selecting the appropriate Category of Expenses)],Table8b_annual_expenditure_rate[[#This Row],[Financial Summary]])</f>
        <v>0</v>
      </c>
      <c r="L31" s="609">
        <f>SUMIFS(Table12a_Year4_Annual_Expenditure[Jan-Jun 2028
Recipient Cost Share], Table12a_Year4_Annual_Expenditure[Category of Expenses
(populate additional rows as needed, selecting the appropriate Category of Expenses)],Table8b_annual_expenditure_rate[[#This Row],[Financial Summary]])+SUMIFS(Table12a_Year4_Annual_Expenditure[Jul-Dec 2028
Recipient Cost Share], Table12a_Year4_Annual_Expenditure[Category of Expenses
(populate additional rows as needed, selecting the appropriate Category of Expenses)],Table8b_annual_expenditure_rate[[#This Row],[Financial Summary]])</f>
        <v>0</v>
      </c>
      <c r="M31" s="609">
        <f>SUM(Table8b_annual_expenditure_rate[[#This Row],[Year 4
EPA Funds]],Table8b_annual_expenditure_rate[[#This Row],[Year 4
Recipient Cost Share]])</f>
        <v>0</v>
      </c>
      <c r="O31" s="275"/>
      <c r="P31" s="350"/>
      <c r="Q31" s="275"/>
      <c r="R31" s="275"/>
    </row>
    <row r="32" spans="1:18" x14ac:dyDescent="0.25">
      <c r="A32" s="439" t="s">
        <v>313</v>
      </c>
      <c r="B32" s="535">
        <f>SUM(B24:B31)</f>
        <v>0</v>
      </c>
      <c r="C32" s="535">
        <f>SUM(C24:C31)</f>
        <v>0</v>
      </c>
      <c r="D32" s="535">
        <f>SUM(Table8b_annual_expenditure_rate[[#This Row],[Year 1
EPA Funds]], Table8b_annual_expenditure_rate[[#This Row],[Year 1
Recipient Cost Share]])</f>
        <v>0</v>
      </c>
      <c r="E32" s="535">
        <f>SUM(E24:E31)</f>
        <v>0</v>
      </c>
      <c r="F32" s="535">
        <f>SUM(F24:F31)</f>
        <v>0</v>
      </c>
      <c r="G32" s="535">
        <f>SUM(Table8b_annual_expenditure_rate[[#This Row],[Year 2
EPA Funds]],Table8b_annual_expenditure_rate[[#This Row],[Year 2
Recipient Cost Share]])</f>
        <v>0</v>
      </c>
      <c r="H32" s="535">
        <f>SUM(H24:H31)</f>
        <v>0</v>
      </c>
      <c r="I32" s="535">
        <f>SUM(I24:I31)</f>
        <v>0</v>
      </c>
      <c r="J32" s="535">
        <f>SUM(Table8b_annual_expenditure_rate[[#This Row],[Year 3
EPA Funds]],Table8b_annual_expenditure_rate[[#This Row],[Year 3
Recipient Cost Share]])</f>
        <v>0</v>
      </c>
      <c r="K32" s="535">
        <f>SUM(K24:K31)</f>
        <v>0</v>
      </c>
      <c r="L32" s="535">
        <f>SUM(L24:L31)</f>
        <v>0</v>
      </c>
      <c r="M32" s="535">
        <f>SUM(Table8b_annual_expenditure_rate[[#This Row],[Year 4
EPA Funds]],Table8b_annual_expenditure_rate[[#This Row],[Year 4
Recipient Cost Share]])</f>
        <v>0</v>
      </c>
      <c r="O32" s="275"/>
      <c r="P32" s="350"/>
      <c r="Q32" s="275"/>
      <c r="R32" s="275"/>
    </row>
    <row r="33" spans="1:18" x14ac:dyDescent="0.25">
      <c r="A33" s="439" t="s">
        <v>314</v>
      </c>
      <c r="B33" s="535">
        <f>SUM('9. Year 1'!$C$63,'9. Year 1'!$F$63)</f>
        <v>0</v>
      </c>
      <c r="C33" s="535">
        <f>SUM('9. Year 1'!$D$63,'9. Year 1'!$G$63)</f>
        <v>0</v>
      </c>
      <c r="D33" s="535">
        <f>SUM(Table8b_annual_expenditure_rate[[#This Row],[Year 1
EPA Funds]], Table8b_annual_expenditure_rate[[#This Row],[Year 1
Recipient Cost Share]])</f>
        <v>0</v>
      </c>
      <c r="E33" s="535">
        <f>SUM('10. Year 2'!$C$63,'10. Year 2'!$F$63)</f>
        <v>0</v>
      </c>
      <c r="F33" s="535">
        <f>SUM('10. Year 2'!$D$63,'10. Year 2'!$G$63)</f>
        <v>0</v>
      </c>
      <c r="G33" s="535">
        <f>SUM(Table8b_annual_expenditure_rate[[#This Row],[Year 2
EPA Funds]],Table8b_annual_expenditure_rate[[#This Row],[Year 2
Recipient Cost Share]])</f>
        <v>0</v>
      </c>
      <c r="H33" s="535">
        <f>SUM('11. Year 3'!$C$63,'11. Year 3'!$F$63)</f>
        <v>0</v>
      </c>
      <c r="I33" s="535">
        <f>SUM('11. Year 3'!$D$63,'11. Year 3'!$G$63)</f>
        <v>0</v>
      </c>
      <c r="J33" s="535">
        <f>SUM(Table8b_annual_expenditure_rate[[#This Row],[Year 3
EPA Funds]],Table8b_annual_expenditure_rate[[#This Row],[Year 3
Recipient Cost Share]])</f>
        <v>0</v>
      </c>
      <c r="K33" s="535">
        <f>SUM('12. Year 4'!$C$63,'12. Year 4'!$F$63)</f>
        <v>0</v>
      </c>
      <c r="L33" s="535">
        <f>SUM('12. Year 4'!$D$63,'12. Year 4'!$G$63)</f>
        <v>0</v>
      </c>
      <c r="M33" s="535">
        <f>SUM(Table8b_annual_expenditure_rate[[#This Row],[Year 4
EPA Funds]],Table8b_annual_expenditure_rate[[#This Row],[Year 4
Recipient Cost Share]])</f>
        <v>0</v>
      </c>
      <c r="O33" s="275"/>
      <c r="P33" s="350"/>
      <c r="Q33" s="275"/>
      <c r="R33" s="275"/>
    </row>
    <row r="34" spans="1:18" s="68" customFormat="1" ht="15.75" thickBot="1" x14ac:dyDescent="0.3">
      <c r="A34" s="447" t="s">
        <v>315</v>
      </c>
      <c r="B34" s="535">
        <f>SUM(B32:B33)</f>
        <v>0</v>
      </c>
      <c r="C34" s="535">
        <f>SUM(C32:C33)</f>
        <v>0</v>
      </c>
      <c r="D34" s="535">
        <f>SUM(Table8b_annual_expenditure_rate[[#This Row],[Year 1
EPA Funds]], Table8b_annual_expenditure_rate[[#This Row],[Year 1
Recipient Cost Share]])</f>
        <v>0</v>
      </c>
      <c r="E34" s="535">
        <f>SUM(E32:E33)</f>
        <v>0</v>
      </c>
      <c r="F34" s="535">
        <f>SUM(F32:F33)</f>
        <v>0</v>
      </c>
      <c r="G34" s="535">
        <f>SUM(Table8b_annual_expenditure_rate[[#This Row],[Year 2
EPA Funds]],Table8b_annual_expenditure_rate[[#This Row],[Year 2
Recipient Cost Share]])</f>
        <v>0</v>
      </c>
      <c r="H34" s="535">
        <f>SUM(H32:H33)</f>
        <v>0</v>
      </c>
      <c r="I34" s="535">
        <f>SUM(I32:I33)</f>
        <v>0</v>
      </c>
      <c r="J34" s="535">
        <f>SUM(Table8b_annual_expenditure_rate[[#This Row],[Year 3
EPA Funds]],Table8b_annual_expenditure_rate[[#This Row],[Year 3
Recipient Cost Share]])</f>
        <v>0</v>
      </c>
      <c r="K34" s="535">
        <f>SUM(K32:K33)</f>
        <v>0</v>
      </c>
      <c r="L34" s="535">
        <f>SUM(L32:L33)</f>
        <v>0</v>
      </c>
      <c r="M34" s="535">
        <f>SUM(Table8b_annual_expenditure_rate[[#This Row],[Year 4
EPA Funds]],Table8b_annual_expenditure_rate[[#This Row],[Year 4
Recipient Cost Share]])</f>
        <v>0</v>
      </c>
      <c r="N34" s="161"/>
      <c r="O34" s="570"/>
      <c r="P34" s="350"/>
      <c r="Q34" s="570"/>
      <c r="R34" s="570"/>
    </row>
  </sheetData>
  <sheetProtection sheet="1" formatCells="0" formatColumns="0" formatRows="0" sort="0" autoFilter="0"/>
  <mergeCells count="7">
    <mergeCell ref="A21:M21"/>
    <mergeCell ref="A22:M22"/>
    <mergeCell ref="A1:J1"/>
    <mergeCell ref="A2:J2"/>
    <mergeCell ref="A3:J3"/>
    <mergeCell ref="A6:J6"/>
    <mergeCell ref="A7:J7"/>
  </mergeCells>
  <conditionalFormatting sqref="H9:J19 L9:L19">
    <cfRule type="cellIs" dxfId="167" priority="2" operator="lessThan">
      <formula>0</formula>
    </cfRule>
  </conditionalFormatting>
  <printOptions horizontalCentered="1"/>
  <pageMargins left="0.85" right="0.85" top="0.85" bottom="0.5" header="0.3" footer="0.3"/>
  <pageSetup scale="69" fitToHeight="0" orientation="landscape" r:id="rId1"/>
  <headerFooter>
    <oddHeader>&amp;L&amp;G&amp;ROMB Control Number: 2060-0754
Expiration Date: 9/30/2028</oddHeader>
    <oddFooter>&amp;LEPA Form Number: 5900-721</oddFooter>
    <firstHeader xml:space="preserve">&amp;LOMB Control Number: 2060-NEW
Expiration Date: MM/DD/YYYY&amp;RU.S. EPA Office of Transportation and Air Quality 
Transportation and Climate Division
</firstHeader>
  </headerFooter>
  <legacyDrawingHF r:id="rId2"/>
  <tableParts count="2">
    <tablePart r:id="rId3"/>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DEB85-166D-48BB-AB6F-A6ABDA17D4C6}">
  <dimension ref="A1:Q111"/>
  <sheetViews>
    <sheetView zoomScaleNormal="100" workbookViewId="0">
      <selection activeCell="B9" sqref="B9"/>
    </sheetView>
  </sheetViews>
  <sheetFormatPr defaultRowHeight="15" outlineLevelRow="1" x14ac:dyDescent="0.25"/>
  <cols>
    <col min="1" max="1" width="39.5703125" style="63" customWidth="1"/>
    <col min="2" max="2" width="39.7109375" style="63" customWidth="1"/>
    <col min="3" max="3" width="34.28515625" style="63" customWidth="1"/>
    <col min="4" max="5" width="28.42578125" style="63" customWidth="1"/>
    <col min="6" max="6" width="30.42578125" style="63" customWidth="1"/>
    <col min="7" max="7" width="28.42578125" style="63" customWidth="1"/>
    <col min="8" max="8" width="28.140625" style="63" customWidth="1"/>
    <col min="9" max="10" width="12.5703125" style="63" customWidth="1"/>
    <col min="11" max="12" width="13.28515625" style="63" customWidth="1"/>
    <col min="13" max="15" width="12.5703125" style="63" customWidth="1"/>
    <col min="16" max="16" width="15.85546875" style="63" customWidth="1"/>
    <col min="17" max="17" width="14.5703125" style="63" customWidth="1"/>
    <col min="18" max="258" width="9.140625" style="63"/>
    <col min="259" max="259" width="18.5703125" style="63" customWidth="1"/>
    <col min="260" max="260" width="17.28515625" style="63" customWidth="1"/>
    <col min="261" max="261" width="19" style="63" customWidth="1"/>
    <col min="262" max="262" width="20.42578125" style="63" customWidth="1"/>
    <col min="263" max="263" width="16" style="63" customWidth="1"/>
    <col min="264" max="264" width="14.42578125" style="63" customWidth="1"/>
    <col min="265" max="265" width="17.42578125" style="63" customWidth="1"/>
    <col min="266" max="267" width="30.7109375" style="63" customWidth="1"/>
    <col min="268" max="268" width="13.28515625" style="63" customWidth="1"/>
    <col min="269" max="514" width="9.140625" style="63"/>
    <col min="515" max="515" width="18.5703125" style="63" customWidth="1"/>
    <col min="516" max="516" width="17.28515625" style="63" customWidth="1"/>
    <col min="517" max="517" width="19" style="63" customWidth="1"/>
    <col min="518" max="518" width="20.42578125" style="63" customWidth="1"/>
    <col min="519" max="519" width="16" style="63" customWidth="1"/>
    <col min="520" max="520" width="14.42578125" style="63" customWidth="1"/>
    <col min="521" max="521" width="17.42578125" style="63" customWidth="1"/>
    <col min="522" max="523" width="30.7109375" style="63" customWidth="1"/>
    <col min="524" max="524" width="13.28515625" style="63" customWidth="1"/>
    <col min="525" max="770" width="9.140625" style="63"/>
    <col min="771" max="771" width="18.5703125" style="63" customWidth="1"/>
    <col min="772" max="772" width="17.28515625" style="63" customWidth="1"/>
    <col min="773" max="773" width="19" style="63" customWidth="1"/>
    <col min="774" max="774" width="20.42578125" style="63" customWidth="1"/>
    <col min="775" max="775" width="16" style="63" customWidth="1"/>
    <col min="776" max="776" width="14.42578125" style="63" customWidth="1"/>
    <col min="777" max="777" width="17.42578125" style="63" customWidth="1"/>
    <col min="778" max="779" width="30.7109375" style="63" customWidth="1"/>
    <col min="780" max="780" width="13.28515625" style="63" customWidth="1"/>
    <col min="781" max="1026" width="9.140625" style="63"/>
    <col min="1027" max="1027" width="18.5703125" style="63" customWidth="1"/>
    <col min="1028" max="1028" width="17.28515625" style="63" customWidth="1"/>
    <col min="1029" max="1029" width="19" style="63" customWidth="1"/>
    <col min="1030" max="1030" width="20.42578125" style="63" customWidth="1"/>
    <col min="1031" max="1031" width="16" style="63" customWidth="1"/>
    <col min="1032" max="1032" width="14.42578125" style="63" customWidth="1"/>
    <col min="1033" max="1033" width="17.42578125" style="63" customWidth="1"/>
    <col min="1034" max="1035" width="30.7109375" style="63" customWidth="1"/>
    <col min="1036" max="1036" width="13.28515625" style="63" customWidth="1"/>
    <col min="1037" max="1282" width="9.140625" style="63"/>
    <col min="1283" max="1283" width="18.5703125" style="63" customWidth="1"/>
    <col min="1284" max="1284" width="17.28515625" style="63" customWidth="1"/>
    <col min="1285" max="1285" width="19" style="63" customWidth="1"/>
    <col min="1286" max="1286" width="20.42578125" style="63" customWidth="1"/>
    <col min="1287" max="1287" width="16" style="63" customWidth="1"/>
    <col min="1288" max="1288" width="14.42578125" style="63" customWidth="1"/>
    <col min="1289" max="1289" width="17.42578125" style="63" customWidth="1"/>
    <col min="1290" max="1291" width="30.7109375" style="63" customWidth="1"/>
    <col min="1292" max="1292" width="13.28515625" style="63" customWidth="1"/>
    <col min="1293" max="1538" width="9.140625" style="63"/>
    <col min="1539" max="1539" width="18.5703125" style="63" customWidth="1"/>
    <col min="1540" max="1540" width="17.28515625" style="63" customWidth="1"/>
    <col min="1541" max="1541" width="19" style="63" customWidth="1"/>
    <col min="1542" max="1542" width="20.42578125" style="63" customWidth="1"/>
    <col min="1543" max="1543" width="16" style="63" customWidth="1"/>
    <col min="1544" max="1544" width="14.42578125" style="63" customWidth="1"/>
    <col min="1545" max="1545" width="17.42578125" style="63" customWidth="1"/>
    <col min="1546" max="1547" width="30.7109375" style="63" customWidth="1"/>
    <col min="1548" max="1548" width="13.28515625" style="63" customWidth="1"/>
    <col min="1549" max="1794" width="9.140625" style="63"/>
    <col min="1795" max="1795" width="18.5703125" style="63" customWidth="1"/>
    <col min="1796" max="1796" width="17.28515625" style="63" customWidth="1"/>
    <col min="1797" max="1797" width="19" style="63" customWidth="1"/>
    <col min="1798" max="1798" width="20.42578125" style="63" customWidth="1"/>
    <col min="1799" max="1799" width="16" style="63" customWidth="1"/>
    <col min="1800" max="1800" width="14.42578125" style="63" customWidth="1"/>
    <col min="1801" max="1801" width="17.42578125" style="63" customWidth="1"/>
    <col min="1802" max="1803" width="30.7109375" style="63" customWidth="1"/>
    <col min="1804" max="1804" width="13.28515625" style="63" customWidth="1"/>
    <col min="1805" max="2050" width="9.140625" style="63"/>
    <col min="2051" max="2051" width="18.5703125" style="63" customWidth="1"/>
    <col min="2052" max="2052" width="17.28515625" style="63" customWidth="1"/>
    <col min="2053" max="2053" width="19" style="63" customWidth="1"/>
    <col min="2054" max="2054" width="20.42578125" style="63" customWidth="1"/>
    <col min="2055" max="2055" width="16" style="63" customWidth="1"/>
    <col min="2056" max="2056" width="14.42578125" style="63" customWidth="1"/>
    <col min="2057" max="2057" width="17.42578125" style="63" customWidth="1"/>
    <col min="2058" max="2059" width="30.7109375" style="63" customWidth="1"/>
    <col min="2060" max="2060" width="13.28515625" style="63" customWidth="1"/>
    <col min="2061" max="2306" width="9.140625" style="63"/>
    <col min="2307" max="2307" width="18.5703125" style="63" customWidth="1"/>
    <col min="2308" max="2308" width="17.28515625" style="63" customWidth="1"/>
    <col min="2309" max="2309" width="19" style="63" customWidth="1"/>
    <col min="2310" max="2310" width="20.42578125" style="63" customWidth="1"/>
    <col min="2311" max="2311" width="16" style="63" customWidth="1"/>
    <col min="2312" max="2312" width="14.42578125" style="63" customWidth="1"/>
    <col min="2313" max="2313" width="17.42578125" style="63" customWidth="1"/>
    <col min="2314" max="2315" width="30.7109375" style="63" customWidth="1"/>
    <col min="2316" max="2316" width="13.28515625" style="63" customWidth="1"/>
    <col min="2317" max="2562" width="9.140625" style="63"/>
    <col min="2563" max="2563" width="18.5703125" style="63" customWidth="1"/>
    <col min="2564" max="2564" width="17.28515625" style="63" customWidth="1"/>
    <col min="2565" max="2565" width="19" style="63" customWidth="1"/>
    <col min="2566" max="2566" width="20.42578125" style="63" customWidth="1"/>
    <col min="2567" max="2567" width="16" style="63" customWidth="1"/>
    <col min="2568" max="2568" width="14.42578125" style="63" customWidth="1"/>
    <col min="2569" max="2569" width="17.42578125" style="63" customWidth="1"/>
    <col min="2570" max="2571" width="30.7109375" style="63" customWidth="1"/>
    <col min="2572" max="2572" width="13.28515625" style="63" customWidth="1"/>
    <col min="2573" max="2818" width="9.140625" style="63"/>
    <col min="2819" max="2819" width="18.5703125" style="63" customWidth="1"/>
    <col min="2820" max="2820" width="17.28515625" style="63" customWidth="1"/>
    <col min="2821" max="2821" width="19" style="63" customWidth="1"/>
    <col min="2822" max="2822" width="20.42578125" style="63" customWidth="1"/>
    <col min="2823" max="2823" width="16" style="63" customWidth="1"/>
    <col min="2824" max="2824" width="14.42578125" style="63" customWidth="1"/>
    <col min="2825" max="2825" width="17.42578125" style="63" customWidth="1"/>
    <col min="2826" max="2827" width="30.7109375" style="63" customWidth="1"/>
    <col min="2828" max="2828" width="13.28515625" style="63" customWidth="1"/>
    <col min="2829" max="3074" width="9.140625" style="63"/>
    <col min="3075" max="3075" width="18.5703125" style="63" customWidth="1"/>
    <col min="3076" max="3076" width="17.28515625" style="63" customWidth="1"/>
    <col min="3077" max="3077" width="19" style="63" customWidth="1"/>
    <col min="3078" max="3078" width="20.42578125" style="63" customWidth="1"/>
    <col min="3079" max="3079" width="16" style="63" customWidth="1"/>
    <col min="3080" max="3080" width="14.42578125" style="63" customWidth="1"/>
    <col min="3081" max="3081" width="17.42578125" style="63" customWidth="1"/>
    <col min="3082" max="3083" width="30.7109375" style="63" customWidth="1"/>
    <col min="3084" max="3084" width="13.28515625" style="63" customWidth="1"/>
    <col min="3085" max="3330" width="9.140625" style="63"/>
    <col min="3331" max="3331" width="18.5703125" style="63" customWidth="1"/>
    <col min="3332" max="3332" width="17.28515625" style="63" customWidth="1"/>
    <col min="3333" max="3333" width="19" style="63" customWidth="1"/>
    <col min="3334" max="3334" width="20.42578125" style="63" customWidth="1"/>
    <col min="3335" max="3335" width="16" style="63" customWidth="1"/>
    <col min="3336" max="3336" width="14.42578125" style="63" customWidth="1"/>
    <col min="3337" max="3337" width="17.42578125" style="63" customWidth="1"/>
    <col min="3338" max="3339" width="30.7109375" style="63" customWidth="1"/>
    <col min="3340" max="3340" width="13.28515625" style="63" customWidth="1"/>
    <col min="3341" max="3586" width="9.140625" style="63"/>
    <col min="3587" max="3587" width="18.5703125" style="63" customWidth="1"/>
    <col min="3588" max="3588" width="17.28515625" style="63" customWidth="1"/>
    <col min="3589" max="3589" width="19" style="63" customWidth="1"/>
    <col min="3590" max="3590" width="20.42578125" style="63" customWidth="1"/>
    <col min="3591" max="3591" width="16" style="63" customWidth="1"/>
    <col min="3592" max="3592" width="14.42578125" style="63" customWidth="1"/>
    <col min="3593" max="3593" width="17.42578125" style="63" customWidth="1"/>
    <col min="3594" max="3595" width="30.7109375" style="63" customWidth="1"/>
    <col min="3596" max="3596" width="13.28515625" style="63" customWidth="1"/>
    <col min="3597" max="3842" width="9.140625" style="63"/>
    <col min="3843" max="3843" width="18.5703125" style="63" customWidth="1"/>
    <col min="3844" max="3844" width="17.28515625" style="63" customWidth="1"/>
    <col min="3845" max="3845" width="19" style="63" customWidth="1"/>
    <col min="3846" max="3846" width="20.42578125" style="63" customWidth="1"/>
    <col min="3847" max="3847" width="16" style="63" customWidth="1"/>
    <col min="3848" max="3848" width="14.42578125" style="63" customWidth="1"/>
    <col min="3849" max="3849" width="17.42578125" style="63" customWidth="1"/>
    <col min="3850" max="3851" width="30.7109375" style="63" customWidth="1"/>
    <col min="3852" max="3852" width="13.28515625" style="63" customWidth="1"/>
    <col min="3853" max="4098" width="9.140625" style="63"/>
    <col min="4099" max="4099" width="18.5703125" style="63" customWidth="1"/>
    <col min="4100" max="4100" width="17.28515625" style="63" customWidth="1"/>
    <col min="4101" max="4101" width="19" style="63" customWidth="1"/>
    <col min="4102" max="4102" width="20.42578125" style="63" customWidth="1"/>
    <col min="4103" max="4103" width="16" style="63" customWidth="1"/>
    <col min="4104" max="4104" width="14.42578125" style="63" customWidth="1"/>
    <col min="4105" max="4105" width="17.42578125" style="63" customWidth="1"/>
    <col min="4106" max="4107" width="30.7109375" style="63" customWidth="1"/>
    <col min="4108" max="4108" width="13.28515625" style="63" customWidth="1"/>
    <col min="4109" max="4354" width="9.140625" style="63"/>
    <col min="4355" max="4355" width="18.5703125" style="63" customWidth="1"/>
    <col min="4356" max="4356" width="17.28515625" style="63" customWidth="1"/>
    <col min="4357" max="4357" width="19" style="63" customWidth="1"/>
    <col min="4358" max="4358" width="20.42578125" style="63" customWidth="1"/>
    <col min="4359" max="4359" width="16" style="63" customWidth="1"/>
    <col min="4360" max="4360" width="14.42578125" style="63" customWidth="1"/>
    <col min="4361" max="4361" width="17.42578125" style="63" customWidth="1"/>
    <col min="4362" max="4363" width="30.7109375" style="63" customWidth="1"/>
    <col min="4364" max="4364" width="13.28515625" style="63" customWidth="1"/>
    <col min="4365" max="4610" width="9.140625" style="63"/>
    <col min="4611" max="4611" width="18.5703125" style="63" customWidth="1"/>
    <col min="4612" max="4612" width="17.28515625" style="63" customWidth="1"/>
    <col min="4613" max="4613" width="19" style="63" customWidth="1"/>
    <col min="4614" max="4614" width="20.42578125" style="63" customWidth="1"/>
    <col min="4615" max="4615" width="16" style="63" customWidth="1"/>
    <col min="4616" max="4616" width="14.42578125" style="63" customWidth="1"/>
    <col min="4617" max="4617" width="17.42578125" style="63" customWidth="1"/>
    <col min="4618" max="4619" width="30.7109375" style="63" customWidth="1"/>
    <col min="4620" max="4620" width="13.28515625" style="63" customWidth="1"/>
    <col min="4621" max="4866" width="9.140625" style="63"/>
    <col min="4867" max="4867" width="18.5703125" style="63" customWidth="1"/>
    <col min="4868" max="4868" width="17.28515625" style="63" customWidth="1"/>
    <col min="4869" max="4869" width="19" style="63" customWidth="1"/>
    <col min="4870" max="4870" width="20.42578125" style="63" customWidth="1"/>
    <col min="4871" max="4871" width="16" style="63" customWidth="1"/>
    <col min="4872" max="4872" width="14.42578125" style="63" customWidth="1"/>
    <col min="4873" max="4873" width="17.42578125" style="63" customWidth="1"/>
    <col min="4874" max="4875" width="30.7109375" style="63" customWidth="1"/>
    <col min="4876" max="4876" width="13.28515625" style="63" customWidth="1"/>
    <col min="4877" max="5122" width="9.140625" style="63"/>
    <col min="5123" max="5123" width="18.5703125" style="63" customWidth="1"/>
    <col min="5124" max="5124" width="17.28515625" style="63" customWidth="1"/>
    <col min="5125" max="5125" width="19" style="63" customWidth="1"/>
    <col min="5126" max="5126" width="20.42578125" style="63" customWidth="1"/>
    <col min="5127" max="5127" width="16" style="63" customWidth="1"/>
    <col min="5128" max="5128" width="14.42578125" style="63" customWidth="1"/>
    <col min="5129" max="5129" width="17.42578125" style="63" customWidth="1"/>
    <col min="5130" max="5131" width="30.7109375" style="63" customWidth="1"/>
    <col min="5132" max="5132" width="13.28515625" style="63" customWidth="1"/>
    <col min="5133" max="5378" width="9.140625" style="63"/>
    <col min="5379" max="5379" width="18.5703125" style="63" customWidth="1"/>
    <col min="5380" max="5380" width="17.28515625" style="63" customWidth="1"/>
    <col min="5381" max="5381" width="19" style="63" customWidth="1"/>
    <col min="5382" max="5382" width="20.42578125" style="63" customWidth="1"/>
    <col min="5383" max="5383" width="16" style="63" customWidth="1"/>
    <col min="5384" max="5384" width="14.42578125" style="63" customWidth="1"/>
    <col min="5385" max="5385" width="17.42578125" style="63" customWidth="1"/>
    <col min="5386" max="5387" width="30.7109375" style="63" customWidth="1"/>
    <col min="5388" max="5388" width="13.28515625" style="63" customWidth="1"/>
    <col min="5389" max="5634" width="9.140625" style="63"/>
    <col min="5635" max="5635" width="18.5703125" style="63" customWidth="1"/>
    <col min="5636" max="5636" width="17.28515625" style="63" customWidth="1"/>
    <col min="5637" max="5637" width="19" style="63" customWidth="1"/>
    <col min="5638" max="5638" width="20.42578125" style="63" customWidth="1"/>
    <col min="5639" max="5639" width="16" style="63" customWidth="1"/>
    <col min="5640" max="5640" width="14.42578125" style="63" customWidth="1"/>
    <col min="5641" max="5641" width="17.42578125" style="63" customWidth="1"/>
    <col min="5642" max="5643" width="30.7109375" style="63" customWidth="1"/>
    <col min="5644" max="5644" width="13.28515625" style="63" customWidth="1"/>
    <col min="5645" max="5890" width="9.140625" style="63"/>
    <col min="5891" max="5891" width="18.5703125" style="63" customWidth="1"/>
    <col min="5892" max="5892" width="17.28515625" style="63" customWidth="1"/>
    <col min="5893" max="5893" width="19" style="63" customWidth="1"/>
    <col min="5894" max="5894" width="20.42578125" style="63" customWidth="1"/>
    <col min="5895" max="5895" width="16" style="63" customWidth="1"/>
    <col min="5896" max="5896" width="14.42578125" style="63" customWidth="1"/>
    <col min="5897" max="5897" width="17.42578125" style="63" customWidth="1"/>
    <col min="5898" max="5899" width="30.7109375" style="63" customWidth="1"/>
    <col min="5900" max="5900" width="13.28515625" style="63" customWidth="1"/>
    <col min="5901" max="6146" width="9.140625" style="63"/>
    <col min="6147" max="6147" width="18.5703125" style="63" customWidth="1"/>
    <col min="6148" max="6148" width="17.28515625" style="63" customWidth="1"/>
    <col min="6149" max="6149" width="19" style="63" customWidth="1"/>
    <col min="6150" max="6150" width="20.42578125" style="63" customWidth="1"/>
    <col min="6151" max="6151" width="16" style="63" customWidth="1"/>
    <col min="6152" max="6152" width="14.42578125" style="63" customWidth="1"/>
    <col min="6153" max="6153" width="17.42578125" style="63" customWidth="1"/>
    <col min="6154" max="6155" width="30.7109375" style="63" customWidth="1"/>
    <col min="6156" max="6156" width="13.28515625" style="63" customWidth="1"/>
    <col min="6157" max="6402" width="9.140625" style="63"/>
    <col min="6403" max="6403" width="18.5703125" style="63" customWidth="1"/>
    <col min="6404" max="6404" width="17.28515625" style="63" customWidth="1"/>
    <col min="6405" max="6405" width="19" style="63" customWidth="1"/>
    <col min="6406" max="6406" width="20.42578125" style="63" customWidth="1"/>
    <col min="6407" max="6407" width="16" style="63" customWidth="1"/>
    <col min="6408" max="6408" width="14.42578125" style="63" customWidth="1"/>
    <col min="6409" max="6409" width="17.42578125" style="63" customWidth="1"/>
    <col min="6410" max="6411" width="30.7109375" style="63" customWidth="1"/>
    <col min="6412" max="6412" width="13.28515625" style="63" customWidth="1"/>
    <col min="6413" max="6658" width="9.140625" style="63"/>
    <col min="6659" max="6659" width="18.5703125" style="63" customWidth="1"/>
    <col min="6660" max="6660" width="17.28515625" style="63" customWidth="1"/>
    <col min="6661" max="6661" width="19" style="63" customWidth="1"/>
    <col min="6662" max="6662" width="20.42578125" style="63" customWidth="1"/>
    <col min="6663" max="6663" width="16" style="63" customWidth="1"/>
    <col min="6664" max="6664" width="14.42578125" style="63" customWidth="1"/>
    <col min="6665" max="6665" width="17.42578125" style="63" customWidth="1"/>
    <col min="6666" max="6667" width="30.7109375" style="63" customWidth="1"/>
    <col min="6668" max="6668" width="13.28515625" style="63" customWidth="1"/>
    <col min="6669" max="6914" width="9.140625" style="63"/>
    <col min="6915" max="6915" width="18.5703125" style="63" customWidth="1"/>
    <col min="6916" max="6916" width="17.28515625" style="63" customWidth="1"/>
    <col min="6917" max="6917" width="19" style="63" customWidth="1"/>
    <col min="6918" max="6918" width="20.42578125" style="63" customWidth="1"/>
    <col min="6919" max="6919" width="16" style="63" customWidth="1"/>
    <col min="6920" max="6920" width="14.42578125" style="63" customWidth="1"/>
    <col min="6921" max="6921" width="17.42578125" style="63" customWidth="1"/>
    <col min="6922" max="6923" width="30.7109375" style="63" customWidth="1"/>
    <col min="6924" max="6924" width="13.28515625" style="63" customWidth="1"/>
    <col min="6925" max="7170" width="9.140625" style="63"/>
    <col min="7171" max="7171" width="18.5703125" style="63" customWidth="1"/>
    <col min="7172" max="7172" width="17.28515625" style="63" customWidth="1"/>
    <col min="7173" max="7173" width="19" style="63" customWidth="1"/>
    <col min="7174" max="7174" width="20.42578125" style="63" customWidth="1"/>
    <col min="7175" max="7175" width="16" style="63" customWidth="1"/>
    <col min="7176" max="7176" width="14.42578125" style="63" customWidth="1"/>
    <col min="7177" max="7177" width="17.42578125" style="63" customWidth="1"/>
    <col min="7178" max="7179" width="30.7109375" style="63" customWidth="1"/>
    <col min="7180" max="7180" width="13.28515625" style="63" customWidth="1"/>
    <col min="7181" max="7426" width="9.140625" style="63"/>
    <col min="7427" max="7427" width="18.5703125" style="63" customWidth="1"/>
    <col min="7428" max="7428" width="17.28515625" style="63" customWidth="1"/>
    <col min="7429" max="7429" width="19" style="63" customWidth="1"/>
    <col min="7430" max="7430" width="20.42578125" style="63" customWidth="1"/>
    <col min="7431" max="7431" width="16" style="63" customWidth="1"/>
    <col min="7432" max="7432" width="14.42578125" style="63" customWidth="1"/>
    <col min="7433" max="7433" width="17.42578125" style="63" customWidth="1"/>
    <col min="7434" max="7435" width="30.7109375" style="63" customWidth="1"/>
    <col min="7436" max="7436" width="13.28515625" style="63" customWidth="1"/>
    <col min="7437" max="7682" width="9.140625" style="63"/>
    <col min="7683" max="7683" width="18.5703125" style="63" customWidth="1"/>
    <col min="7684" max="7684" width="17.28515625" style="63" customWidth="1"/>
    <col min="7685" max="7685" width="19" style="63" customWidth="1"/>
    <col min="7686" max="7686" width="20.42578125" style="63" customWidth="1"/>
    <col min="7687" max="7687" width="16" style="63" customWidth="1"/>
    <col min="7688" max="7688" width="14.42578125" style="63" customWidth="1"/>
    <col min="7689" max="7689" width="17.42578125" style="63" customWidth="1"/>
    <col min="7690" max="7691" width="30.7109375" style="63" customWidth="1"/>
    <col min="7692" max="7692" width="13.28515625" style="63" customWidth="1"/>
    <col min="7693" max="7938" width="9.140625" style="63"/>
    <col min="7939" max="7939" width="18.5703125" style="63" customWidth="1"/>
    <col min="7940" max="7940" width="17.28515625" style="63" customWidth="1"/>
    <col min="7941" max="7941" width="19" style="63" customWidth="1"/>
    <col min="7942" max="7942" width="20.42578125" style="63" customWidth="1"/>
    <col min="7943" max="7943" width="16" style="63" customWidth="1"/>
    <col min="7944" max="7944" width="14.42578125" style="63" customWidth="1"/>
    <col min="7945" max="7945" width="17.42578125" style="63" customWidth="1"/>
    <col min="7946" max="7947" width="30.7109375" style="63" customWidth="1"/>
    <col min="7948" max="7948" width="13.28515625" style="63" customWidth="1"/>
    <col min="7949" max="8194" width="9.140625" style="63"/>
    <col min="8195" max="8195" width="18.5703125" style="63" customWidth="1"/>
    <col min="8196" max="8196" width="17.28515625" style="63" customWidth="1"/>
    <col min="8197" max="8197" width="19" style="63" customWidth="1"/>
    <col min="8198" max="8198" width="20.42578125" style="63" customWidth="1"/>
    <col min="8199" max="8199" width="16" style="63" customWidth="1"/>
    <col min="8200" max="8200" width="14.42578125" style="63" customWidth="1"/>
    <col min="8201" max="8201" width="17.42578125" style="63" customWidth="1"/>
    <col min="8202" max="8203" width="30.7109375" style="63" customWidth="1"/>
    <col min="8204" max="8204" width="13.28515625" style="63" customWidth="1"/>
    <col min="8205" max="8450" width="9.140625" style="63"/>
    <col min="8451" max="8451" width="18.5703125" style="63" customWidth="1"/>
    <col min="8452" max="8452" width="17.28515625" style="63" customWidth="1"/>
    <col min="8453" max="8453" width="19" style="63" customWidth="1"/>
    <col min="8454" max="8454" width="20.42578125" style="63" customWidth="1"/>
    <col min="8455" max="8455" width="16" style="63" customWidth="1"/>
    <col min="8456" max="8456" width="14.42578125" style="63" customWidth="1"/>
    <col min="8457" max="8457" width="17.42578125" style="63" customWidth="1"/>
    <col min="8458" max="8459" width="30.7109375" style="63" customWidth="1"/>
    <col min="8460" max="8460" width="13.28515625" style="63" customWidth="1"/>
    <col min="8461" max="8706" width="9.140625" style="63"/>
    <col min="8707" max="8707" width="18.5703125" style="63" customWidth="1"/>
    <col min="8708" max="8708" width="17.28515625" style="63" customWidth="1"/>
    <col min="8709" max="8709" width="19" style="63" customWidth="1"/>
    <col min="8710" max="8710" width="20.42578125" style="63" customWidth="1"/>
    <col min="8711" max="8711" width="16" style="63" customWidth="1"/>
    <col min="8712" max="8712" width="14.42578125" style="63" customWidth="1"/>
    <col min="8713" max="8713" width="17.42578125" style="63" customWidth="1"/>
    <col min="8714" max="8715" width="30.7109375" style="63" customWidth="1"/>
    <col min="8716" max="8716" width="13.28515625" style="63" customWidth="1"/>
    <col min="8717" max="8962" width="9.140625" style="63"/>
    <col min="8963" max="8963" width="18.5703125" style="63" customWidth="1"/>
    <col min="8964" max="8964" width="17.28515625" style="63" customWidth="1"/>
    <col min="8965" max="8965" width="19" style="63" customWidth="1"/>
    <col min="8966" max="8966" width="20.42578125" style="63" customWidth="1"/>
    <col min="8967" max="8967" width="16" style="63" customWidth="1"/>
    <col min="8968" max="8968" width="14.42578125" style="63" customWidth="1"/>
    <col min="8969" max="8969" width="17.42578125" style="63" customWidth="1"/>
    <col min="8970" max="8971" width="30.7109375" style="63" customWidth="1"/>
    <col min="8972" max="8972" width="13.28515625" style="63" customWidth="1"/>
    <col min="8973" max="9218" width="9.140625" style="63"/>
    <col min="9219" max="9219" width="18.5703125" style="63" customWidth="1"/>
    <col min="9220" max="9220" width="17.28515625" style="63" customWidth="1"/>
    <col min="9221" max="9221" width="19" style="63" customWidth="1"/>
    <col min="9222" max="9222" width="20.42578125" style="63" customWidth="1"/>
    <col min="9223" max="9223" width="16" style="63" customWidth="1"/>
    <col min="9224" max="9224" width="14.42578125" style="63" customWidth="1"/>
    <col min="9225" max="9225" width="17.42578125" style="63" customWidth="1"/>
    <col min="9226" max="9227" width="30.7109375" style="63" customWidth="1"/>
    <col min="9228" max="9228" width="13.28515625" style="63" customWidth="1"/>
    <col min="9229" max="9474" width="9.140625" style="63"/>
    <col min="9475" max="9475" width="18.5703125" style="63" customWidth="1"/>
    <col min="9476" max="9476" width="17.28515625" style="63" customWidth="1"/>
    <col min="9477" max="9477" width="19" style="63" customWidth="1"/>
    <col min="9478" max="9478" width="20.42578125" style="63" customWidth="1"/>
    <col min="9479" max="9479" width="16" style="63" customWidth="1"/>
    <col min="9480" max="9480" width="14.42578125" style="63" customWidth="1"/>
    <col min="9481" max="9481" width="17.42578125" style="63" customWidth="1"/>
    <col min="9482" max="9483" width="30.7109375" style="63" customWidth="1"/>
    <col min="9484" max="9484" width="13.28515625" style="63" customWidth="1"/>
    <col min="9485" max="9730" width="9.140625" style="63"/>
    <col min="9731" max="9731" width="18.5703125" style="63" customWidth="1"/>
    <col min="9732" max="9732" width="17.28515625" style="63" customWidth="1"/>
    <col min="9733" max="9733" width="19" style="63" customWidth="1"/>
    <col min="9734" max="9734" width="20.42578125" style="63" customWidth="1"/>
    <col min="9735" max="9735" width="16" style="63" customWidth="1"/>
    <col min="9736" max="9736" width="14.42578125" style="63" customWidth="1"/>
    <col min="9737" max="9737" width="17.42578125" style="63" customWidth="1"/>
    <col min="9738" max="9739" width="30.7109375" style="63" customWidth="1"/>
    <col min="9740" max="9740" width="13.28515625" style="63" customWidth="1"/>
    <col min="9741" max="9986" width="9.140625" style="63"/>
    <col min="9987" max="9987" width="18.5703125" style="63" customWidth="1"/>
    <col min="9988" max="9988" width="17.28515625" style="63" customWidth="1"/>
    <col min="9989" max="9989" width="19" style="63" customWidth="1"/>
    <col min="9990" max="9990" width="20.42578125" style="63" customWidth="1"/>
    <col min="9991" max="9991" width="16" style="63" customWidth="1"/>
    <col min="9992" max="9992" width="14.42578125" style="63" customWidth="1"/>
    <col min="9993" max="9993" width="17.42578125" style="63" customWidth="1"/>
    <col min="9994" max="9995" width="30.7109375" style="63" customWidth="1"/>
    <col min="9996" max="9996" width="13.28515625" style="63" customWidth="1"/>
    <col min="9997" max="10242" width="9.140625" style="63"/>
    <col min="10243" max="10243" width="18.5703125" style="63" customWidth="1"/>
    <col min="10244" max="10244" width="17.28515625" style="63" customWidth="1"/>
    <col min="10245" max="10245" width="19" style="63" customWidth="1"/>
    <col min="10246" max="10246" width="20.42578125" style="63" customWidth="1"/>
    <col min="10247" max="10247" width="16" style="63" customWidth="1"/>
    <col min="10248" max="10248" width="14.42578125" style="63" customWidth="1"/>
    <col min="10249" max="10249" width="17.42578125" style="63" customWidth="1"/>
    <col min="10250" max="10251" width="30.7109375" style="63" customWidth="1"/>
    <col min="10252" max="10252" width="13.28515625" style="63" customWidth="1"/>
    <col min="10253" max="10498" width="9.140625" style="63"/>
    <col min="10499" max="10499" width="18.5703125" style="63" customWidth="1"/>
    <col min="10500" max="10500" width="17.28515625" style="63" customWidth="1"/>
    <col min="10501" max="10501" width="19" style="63" customWidth="1"/>
    <col min="10502" max="10502" width="20.42578125" style="63" customWidth="1"/>
    <col min="10503" max="10503" width="16" style="63" customWidth="1"/>
    <col min="10504" max="10504" width="14.42578125" style="63" customWidth="1"/>
    <col min="10505" max="10505" width="17.42578125" style="63" customWidth="1"/>
    <col min="10506" max="10507" width="30.7109375" style="63" customWidth="1"/>
    <col min="10508" max="10508" width="13.28515625" style="63" customWidth="1"/>
    <col min="10509" max="10754" width="9.140625" style="63"/>
    <col min="10755" max="10755" width="18.5703125" style="63" customWidth="1"/>
    <col min="10756" max="10756" width="17.28515625" style="63" customWidth="1"/>
    <col min="10757" max="10757" width="19" style="63" customWidth="1"/>
    <col min="10758" max="10758" width="20.42578125" style="63" customWidth="1"/>
    <col min="10759" max="10759" width="16" style="63" customWidth="1"/>
    <col min="10760" max="10760" width="14.42578125" style="63" customWidth="1"/>
    <col min="10761" max="10761" width="17.42578125" style="63" customWidth="1"/>
    <col min="10762" max="10763" width="30.7109375" style="63" customWidth="1"/>
    <col min="10764" max="10764" width="13.28515625" style="63" customWidth="1"/>
    <col min="10765" max="11010" width="9.140625" style="63"/>
    <col min="11011" max="11011" width="18.5703125" style="63" customWidth="1"/>
    <col min="11012" max="11012" width="17.28515625" style="63" customWidth="1"/>
    <col min="11013" max="11013" width="19" style="63" customWidth="1"/>
    <col min="11014" max="11014" width="20.42578125" style="63" customWidth="1"/>
    <col min="11015" max="11015" width="16" style="63" customWidth="1"/>
    <col min="11016" max="11016" width="14.42578125" style="63" customWidth="1"/>
    <col min="11017" max="11017" width="17.42578125" style="63" customWidth="1"/>
    <col min="11018" max="11019" width="30.7109375" style="63" customWidth="1"/>
    <col min="11020" max="11020" width="13.28515625" style="63" customWidth="1"/>
    <col min="11021" max="11266" width="9.140625" style="63"/>
    <col min="11267" max="11267" width="18.5703125" style="63" customWidth="1"/>
    <col min="11268" max="11268" width="17.28515625" style="63" customWidth="1"/>
    <col min="11269" max="11269" width="19" style="63" customWidth="1"/>
    <col min="11270" max="11270" width="20.42578125" style="63" customWidth="1"/>
    <col min="11271" max="11271" width="16" style="63" customWidth="1"/>
    <col min="11272" max="11272" width="14.42578125" style="63" customWidth="1"/>
    <col min="11273" max="11273" width="17.42578125" style="63" customWidth="1"/>
    <col min="11274" max="11275" width="30.7109375" style="63" customWidth="1"/>
    <col min="11276" max="11276" width="13.28515625" style="63" customWidth="1"/>
    <col min="11277" max="11522" width="9.140625" style="63"/>
    <col min="11523" max="11523" width="18.5703125" style="63" customWidth="1"/>
    <col min="11524" max="11524" width="17.28515625" style="63" customWidth="1"/>
    <col min="11525" max="11525" width="19" style="63" customWidth="1"/>
    <col min="11526" max="11526" width="20.42578125" style="63" customWidth="1"/>
    <col min="11527" max="11527" width="16" style="63" customWidth="1"/>
    <col min="11528" max="11528" width="14.42578125" style="63" customWidth="1"/>
    <col min="11529" max="11529" width="17.42578125" style="63" customWidth="1"/>
    <col min="11530" max="11531" width="30.7109375" style="63" customWidth="1"/>
    <col min="11532" max="11532" width="13.28515625" style="63" customWidth="1"/>
    <col min="11533" max="11778" width="9.140625" style="63"/>
    <col min="11779" max="11779" width="18.5703125" style="63" customWidth="1"/>
    <col min="11780" max="11780" width="17.28515625" style="63" customWidth="1"/>
    <col min="11781" max="11781" width="19" style="63" customWidth="1"/>
    <col min="11782" max="11782" width="20.42578125" style="63" customWidth="1"/>
    <col min="11783" max="11783" width="16" style="63" customWidth="1"/>
    <col min="11784" max="11784" width="14.42578125" style="63" customWidth="1"/>
    <col min="11785" max="11785" width="17.42578125" style="63" customWidth="1"/>
    <col min="11786" max="11787" width="30.7109375" style="63" customWidth="1"/>
    <col min="11788" max="11788" width="13.28515625" style="63" customWidth="1"/>
    <col min="11789" max="12034" width="9.140625" style="63"/>
    <col min="12035" max="12035" width="18.5703125" style="63" customWidth="1"/>
    <col min="12036" max="12036" width="17.28515625" style="63" customWidth="1"/>
    <col min="12037" max="12037" width="19" style="63" customWidth="1"/>
    <col min="12038" max="12038" width="20.42578125" style="63" customWidth="1"/>
    <col min="12039" max="12039" width="16" style="63" customWidth="1"/>
    <col min="12040" max="12040" width="14.42578125" style="63" customWidth="1"/>
    <col min="12041" max="12041" width="17.42578125" style="63" customWidth="1"/>
    <col min="12042" max="12043" width="30.7109375" style="63" customWidth="1"/>
    <col min="12044" max="12044" width="13.28515625" style="63" customWidth="1"/>
    <col min="12045" max="12290" width="9.140625" style="63"/>
    <col min="12291" max="12291" width="18.5703125" style="63" customWidth="1"/>
    <col min="12292" max="12292" width="17.28515625" style="63" customWidth="1"/>
    <col min="12293" max="12293" width="19" style="63" customWidth="1"/>
    <col min="12294" max="12294" width="20.42578125" style="63" customWidth="1"/>
    <col min="12295" max="12295" width="16" style="63" customWidth="1"/>
    <col min="12296" max="12296" width="14.42578125" style="63" customWidth="1"/>
    <col min="12297" max="12297" width="17.42578125" style="63" customWidth="1"/>
    <col min="12298" max="12299" width="30.7109375" style="63" customWidth="1"/>
    <col min="12300" max="12300" width="13.28515625" style="63" customWidth="1"/>
    <col min="12301" max="12546" width="9.140625" style="63"/>
    <col min="12547" max="12547" width="18.5703125" style="63" customWidth="1"/>
    <col min="12548" max="12548" width="17.28515625" style="63" customWidth="1"/>
    <col min="12549" max="12549" width="19" style="63" customWidth="1"/>
    <col min="12550" max="12550" width="20.42578125" style="63" customWidth="1"/>
    <col min="12551" max="12551" width="16" style="63" customWidth="1"/>
    <col min="12552" max="12552" width="14.42578125" style="63" customWidth="1"/>
    <col min="12553" max="12553" width="17.42578125" style="63" customWidth="1"/>
    <col min="12554" max="12555" width="30.7109375" style="63" customWidth="1"/>
    <col min="12556" max="12556" width="13.28515625" style="63" customWidth="1"/>
    <col min="12557" max="12802" width="9.140625" style="63"/>
    <col min="12803" max="12803" width="18.5703125" style="63" customWidth="1"/>
    <col min="12804" max="12804" width="17.28515625" style="63" customWidth="1"/>
    <col min="12805" max="12805" width="19" style="63" customWidth="1"/>
    <col min="12806" max="12806" width="20.42578125" style="63" customWidth="1"/>
    <col min="12807" max="12807" width="16" style="63" customWidth="1"/>
    <col min="12808" max="12808" width="14.42578125" style="63" customWidth="1"/>
    <col min="12809" max="12809" width="17.42578125" style="63" customWidth="1"/>
    <col min="12810" max="12811" width="30.7109375" style="63" customWidth="1"/>
    <col min="12812" max="12812" width="13.28515625" style="63" customWidth="1"/>
    <col min="12813" max="13058" width="9.140625" style="63"/>
    <col min="13059" max="13059" width="18.5703125" style="63" customWidth="1"/>
    <col min="13060" max="13060" width="17.28515625" style="63" customWidth="1"/>
    <col min="13061" max="13061" width="19" style="63" customWidth="1"/>
    <col min="13062" max="13062" width="20.42578125" style="63" customWidth="1"/>
    <col min="13063" max="13063" width="16" style="63" customWidth="1"/>
    <col min="13064" max="13064" width="14.42578125" style="63" customWidth="1"/>
    <col min="13065" max="13065" width="17.42578125" style="63" customWidth="1"/>
    <col min="13066" max="13067" width="30.7109375" style="63" customWidth="1"/>
    <col min="13068" max="13068" width="13.28515625" style="63" customWidth="1"/>
    <col min="13069" max="13314" width="9.140625" style="63"/>
    <col min="13315" max="13315" width="18.5703125" style="63" customWidth="1"/>
    <col min="13316" max="13316" width="17.28515625" style="63" customWidth="1"/>
    <col min="13317" max="13317" width="19" style="63" customWidth="1"/>
    <col min="13318" max="13318" width="20.42578125" style="63" customWidth="1"/>
    <col min="13319" max="13319" width="16" style="63" customWidth="1"/>
    <col min="13320" max="13320" width="14.42578125" style="63" customWidth="1"/>
    <col min="13321" max="13321" width="17.42578125" style="63" customWidth="1"/>
    <col min="13322" max="13323" width="30.7109375" style="63" customWidth="1"/>
    <col min="13324" max="13324" width="13.28515625" style="63" customWidth="1"/>
    <col min="13325" max="13570" width="9.140625" style="63"/>
    <col min="13571" max="13571" width="18.5703125" style="63" customWidth="1"/>
    <col min="13572" max="13572" width="17.28515625" style="63" customWidth="1"/>
    <col min="13573" max="13573" width="19" style="63" customWidth="1"/>
    <col min="13574" max="13574" width="20.42578125" style="63" customWidth="1"/>
    <col min="13575" max="13575" width="16" style="63" customWidth="1"/>
    <col min="13576" max="13576" width="14.42578125" style="63" customWidth="1"/>
    <col min="13577" max="13577" width="17.42578125" style="63" customWidth="1"/>
    <col min="13578" max="13579" width="30.7109375" style="63" customWidth="1"/>
    <col min="13580" max="13580" width="13.28515625" style="63" customWidth="1"/>
    <col min="13581" max="13826" width="9.140625" style="63"/>
    <col min="13827" max="13827" width="18.5703125" style="63" customWidth="1"/>
    <col min="13828" max="13828" width="17.28515625" style="63" customWidth="1"/>
    <col min="13829" max="13829" width="19" style="63" customWidth="1"/>
    <col min="13830" max="13830" width="20.42578125" style="63" customWidth="1"/>
    <col min="13831" max="13831" width="16" style="63" customWidth="1"/>
    <col min="13832" max="13832" width="14.42578125" style="63" customWidth="1"/>
    <col min="13833" max="13833" width="17.42578125" style="63" customWidth="1"/>
    <col min="13834" max="13835" width="30.7109375" style="63" customWidth="1"/>
    <col min="13836" max="13836" width="13.28515625" style="63" customWidth="1"/>
    <col min="13837" max="14082" width="9.140625" style="63"/>
    <col min="14083" max="14083" width="18.5703125" style="63" customWidth="1"/>
    <col min="14084" max="14084" width="17.28515625" style="63" customWidth="1"/>
    <col min="14085" max="14085" width="19" style="63" customWidth="1"/>
    <col min="14086" max="14086" width="20.42578125" style="63" customWidth="1"/>
    <col min="14087" max="14087" width="16" style="63" customWidth="1"/>
    <col min="14088" max="14088" width="14.42578125" style="63" customWidth="1"/>
    <col min="14089" max="14089" width="17.42578125" style="63" customWidth="1"/>
    <col min="14090" max="14091" width="30.7109375" style="63" customWidth="1"/>
    <col min="14092" max="14092" width="13.28515625" style="63" customWidth="1"/>
    <col min="14093" max="14338" width="9.140625" style="63"/>
    <col min="14339" max="14339" width="18.5703125" style="63" customWidth="1"/>
    <col min="14340" max="14340" width="17.28515625" style="63" customWidth="1"/>
    <col min="14341" max="14341" width="19" style="63" customWidth="1"/>
    <col min="14342" max="14342" width="20.42578125" style="63" customWidth="1"/>
    <col min="14343" max="14343" width="16" style="63" customWidth="1"/>
    <col min="14344" max="14344" width="14.42578125" style="63" customWidth="1"/>
    <col min="14345" max="14345" width="17.42578125" style="63" customWidth="1"/>
    <col min="14346" max="14347" width="30.7109375" style="63" customWidth="1"/>
    <col min="14348" max="14348" width="13.28515625" style="63" customWidth="1"/>
    <col min="14349" max="14594" width="9.140625" style="63"/>
    <col min="14595" max="14595" width="18.5703125" style="63" customWidth="1"/>
    <col min="14596" max="14596" width="17.28515625" style="63" customWidth="1"/>
    <col min="14597" max="14597" width="19" style="63" customWidth="1"/>
    <col min="14598" max="14598" width="20.42578125" style="63" customWidth="1"/>
    <col min="14599" max="14599" width="16" style="63" customWidth="1"/>
    <col min="14600" max="14600" width="14.42578125" style="63" customWidth="1"/>
    <col min="14601" max="14601" width="17.42578125" style="63" customWidth="1"/>
    <col min="14602" max="14603" width="30.7109375" style="63" customWidth="1"/>
    <col min="14604" max="14604" width="13.28515625" style="63" customWidth="1"/>
    <col min="14605" max="14850" width="9.140625" style="63"/>
    <col min="14851" max="14851" width="18.5703125" style="63" customWidth="1"/>
    <col min="14852" max="14852" width="17.28515625" style="63" customWidth="1"/>
    <col min="14853" max="14853" width="19" style="63" customWidth="1"/>
    <col min="14854" max="14854" width="20.42578125" style="63" customWidth="1"/>
    <col min="14855" max="14855" width="16" style="63" customWidth="1"/>
    <col min="14856" max="14856" width="14.42578125" style="63" customWidth="1"/>
    <col min="14857" max="14857" width="17.42578125" style="63" customWidth="1"/>
    <col min="14858" max="14859" width="30.7109375" style="63" customWidth="1"/>
    <col min="14860" max="14860" width="13.28515625" style="63" customWidth="1"/>
    <col min="14861" max="15106" width="9.140625" style="63"/>
    <col min="15107" max="15107" width="18.5703125" style="63" customWidth="1"/>
    <col min="15108" max="15108" width="17.28515625" style="63" customWidth="1"/>
    <col min="15109" max="15109" width="19" style="63" customWidth="1"/>
    <col min="15110" max="15110" width="20.42578125" style="63" customWidth="1"/>
    <col min="15111" max="15111" width="16" style="63" customWidth="1"/>
    <col min="15112" max="15112" width="14.42578125" style="63" customWidth="1"/>
    <col min="15113" max="15113" width="17.42578125" style="63" customWidth="1"/>
    <col min="15114" max="15115" width="30.7109375" style="63" customWidth="1"/>
    <col min="15116" max="15116" width="13.28515625" style="63" customWidth="1"/>
    <col min="15117" max="15362" width="9.140625" style="63"/>
    <col min="15363" max="15363" width="18.5703125" style="63" customWidth="1"/>
    <col min="15364" max="15364" width="17.28515625" style="63" customWidth="1"/>
    <col min="15365" max="15365" width="19" style="63" customWidth="1"/>
    <col min="15366" max="15366" width="20.42578125" style="63" customWidth="1"/>
    <col min="15367" max="15367" width="16" style="63" customWidth="1"/>
    <col min="15368" max="15368" width="14.42578125" style="63" customWidth="1"/>
    <col min="15369" max="15369" width="17.42578125" style="63" customWidth="1"/>
    <col min="15370" max="15371" width="30.7109375" style="63" customWidth="1"/>
    <col min="15372" max="15372" width="13.28515625" style="63" customWidth="1"/>
    <col min="15373" max="15618" width="9.140625" style="63"/>
    <col min="15619" max="15619" width="18.5703125" style="63" customWidth="1"/>
    <col min="15620" max="15620" width="17.28515625" style="63" customWidth="1"/>
    <col min="15621" max="15621" width="19" style="63" customWidth="1"/>
    <col min="15622" max="15622" width="20.42578125" style="63" customWidth="1"/>
    <col min="15623" max="15623" width="16" style="63" customWidth="1"/>
    <col min="15624" max="15624" width="14.42578125" style="63" customWidth="1"/>
    <col min="15625" max="15625" width="17.42578125" style="63" customWidth="1"/>
    <col min="15626" max="15627" width="30.7109375" style="63" customWidth="1"/>
    <col min="15628" max="15628" width="13.28515625" style="63" customWidth="1"/>
    <col min="15629" max="15874" width="9.140625" style="63"/>
    <col min="15875" max="15875" width="18.5703125" style="63" customWidth="1"/>
    <col min="15876" max="15876" width="17.28515625" style="63" customWidth="1"/>
    <col min="15877" max="15877" width="19" style="63" customWidth="1"/>
    <col min="15878" max="15878" width="20.42578125" style="63" customWidth="1"/>
    <col min="15879" max="15879" width="16" style="63" customWidth="1"/>
    <col min="15880" max="15880" width="14.42578125" style="63" customWidth="1"/>
    <col min="15881" max="15881" width="17.42578125" style="63" customWidth="1"/>
    <col min="15882" max="15883" width="30.7109375" style="63" customWidth="1"/>
    <col min="15884" max="15884" width="13.28515625" style="63" customWidth="1"/>
    <col min="15885" max="16130" width="9.140625" style="63"/>
    <col min="16131" max="16131" width="18.5703125" style="63" customWidth="1"/>
    <col min="16132" max="16132" width="17.28515625" style="63" customWidth="1"/>
    <col min="16133" max="16133" width="19" style="63" customWidth="1"/>
    <col min="16134" max="16134" width="20.42578125" style="63" customWidth="1"/>
    <col min="16135" max="16135" width="16" style="63" customWidth="1"/>
    <col min="16136" max="16136" width="14.42578125" style="63" customWidth="1"/>
    <col min="16137" max="16137" width="17.42578125" style="63" customWidth="1"/>
    <col min="16138" max="16139" width="30.7109375" style="63" customWidth="1"/>
    <col min="16140" max="16140" width="13.28515625" style="63" customWidth="1"/>
    <col min="16141" max="16381" width="9.140625" style="63"/>
    <col min="16382" max="16384" width="8.7109375" style="63" customWidth="1"/>
  </cols>
  <sheetData>
    <row r="1" spans="1:17" x14ac:dyDescent="0.25">
      <c r="A1" s="1355" t="s">
        <v>0</v>
      </c>
      <c r="B1" s="1356"/>
      <c r="C1" s="1356"/>
      <c r="D1" s="1356"/>
      <c r="E1" s="1356"/>
      <c r="F1" s="1356"/>
      <c r="G1" s="1356"/>
      <c r="H1" s="1356"/>
      <c r="I1" s="64"/>
      <c r="J1" s="64"/>
      <c r="K1" s="64"/>
      <c r="L1" s="64"/>
    </row>
    <row r="2" spans="1:17" x14ac:dyDescent="0.25">
      <c r="A2" s="1348" t="s">
        <v>146</v>
      </c>
      <c r="B2" s="1349"/>
      <c r="C2" s="1349"/>
      <c r="D2" s="1349"/>
      <c r="E2" s="1349"/>
      <c r="F2" s="1349"/>
      <c r="G2" s="1349"/>
      <c r="H2" s="1349"/>
      <c r="I2" s="275"/>
      <c r="J2" s="275"/>
      <c r="K2" s="275"/>
      <c r="L2" s="64"/>
    </row>
    <row r="3" spans="1:17" x14ac:dyDescent="0.25">
      <c r="A3" s="1357" t="s">
        <v>330</v>
      </c>
      <c r="B3" s="1358"/>
      <c r="C3" s="1358"/>
      <c r="D3" s="1358"/>
      <c r="E3" s="1358"/>
      <c r="F3" s="1358"/>
      <c r="G3" s="1358"/>
      <c r="H3" s="1358"/>
      <c r="I3" s="351"/>
      <c r="J3" s="351"/>
      <c r="K3" s="351"/>
      <c r="L3" s="64"/>
    </row>
    <row r="4" spans="1:17" x14ac:dyDescent="0.25">
      <c r="A4" s="1270"/>
      <c r="B4" s="1271"/>
      <c r="C4" s="1271"/>
      <c r="D4" s="1271"/>
      <c r="E4" s="1271"/>
      <c r="F4" s="1271"/>
      <c r="G4" s="1271"/>
      <c r="H4" s="203"/>
      <c r="I4" s="203"/>
      <c r="J4" s="203"/>
      <c r="K4" s="203"/>
      <c r="L4" s="203"/>
    </row>
    <row r="5" spans="1:17" ht="15" customHeight="1" x14ac:dyDescent="0.25">
      <c r="A5" s="1367" t="s">
        <v>331</v>
      </c>
      <c r="B5" s="1368"/>
      <c r="C5" s="1368"/>
      <c r="D5" s="1368"/>
      <c r="E5" s="1368"/>
      <c r="F5" s="1368"/>
      <c r="G5" s="1368"/>
      <c r="H5" s="1368"/>
      <c r="I5" s="570"/>
      <c r="J5" s="570"/>
      <c r="K5" s="570"/>
      <c r="L5" s="570"/>
      <c r="M5" s="273"/>
      <c r="N5" s="273"/>
      <c r="O5" s="273"/>
      <c r="P5" s="273"/>
      <c r="Q5" s="273"/>
    </row>
    <row r="6" spans="1:17" ht="73.5" customHeight="1" x14ac:dyDescent="0.25">
      <c r="A6" s="1369" t="s">
        <v>332</v>
      </c>
      <c r="B6" s="1370"/>
      <c r="C6" s="1370"/>
      <c r="D6" s="1370"/>
      <c r="E6" s="1370"/>
      <c r="F6" s="1370"/>
      <c r="G6" s="1370"/>
      <c r="H6" s="776"/>
      <c r="I6" s="272"/>
      <c r="J6" s="272"/>
      <c r="K6" s="272"/>
      <c r="L6" s="272"/>
      <c r="M6" s="272"/>
      <c r="N6" s="272"/>
      <c r="O6" s="272"/>
      <c r="P6" s="272"/>
      <c r="Q6" s="272"/>
    </row>
    <row r="7" spans="1:17" customFormat="1" x14ac:dyDescent="0.25"/>
    <row r="8" spans="1:17" ht="60.75" customHeight="1" thickBot="1" x14ac:dyDescent="0.3">
      <c r="A8" s="452" t="s">
        <v>333</v>
      </c>
      <c r="B8" s="779" t="s">
        <v>334</v>
      </c>
      <c r="C8" s="702" t="s">
        <v>335</v>
      </c>
      <c r="D8" s="703" t="s">
        <v>336</v>
      </c>
      <c r="E8" s="704" t="s">
        <v>337</v>
      </c>
      <c r="F8" s="702" t="s">
        <v>338</v>
      </c>
      <c r="G8" s="703" t="s">
        <v>339</v>
      </c>
      <c r="H8" s="704" t="s">
        <v>340</v>
      </c>
      <c r="I8" s="275"/>
      <c r="J8" s="275"/>
      <c r="K8" s="275"/>
      <c r="L8" s="275"/>
    </row>
    <row r="9" spans="1:17" ht="15.75" x14ac:dyDescent="0.25">
      <c r="A9" s="777" t="s">
        <v>305</v>
      </c>
      <c r="B9" s="520"/>
      <c r="C9" s="519"/>
      <c r="D9" s="524"/>
      <c r="E9" s="701">
        <f>C9+D9</f>
        <v>0</v>
      </c>
      <c r="F9" s="525"/>
      <c r="G9" s="524"/>
      <c r="H9" s="701">
        <f>F9+G9</f>
        <v>0</v>
      </c>
      <c r="I9" s="275"/>
      <c r="J9" s="275"/>
      <c r="K9" s="275"/>
      <c r="L9" s="275"/>
    </row>
    <row r="10" spans="1:17" ht="15.75" x14ac:dyDescent="0.25">
      <c r="A10" s="777" t="s">
        <v>306</v>
      </c>
      <c r="B10" s="520"/>
      <c r="C10" s="519"/>
      <c r="D10" s="524"/>
      <c r="E10" s="775">
        <f t="shared" ref="E10:E16" si="0">C10+D10</f>
        <v>0</v>
      </c>
      <c r="F10" s="522"/>
      <c r="G10" s="523"/>
      <c r="H10" s="775">
        <f t="shared" ref="H10:H16" si="1">F10+G10</f>
        <v>0</v>
      </c>
      <c r="I10" s="275"/>
      <c r="J10" s="275"/>
      <c r="K10" s="275"/>
      <c r="L10" s="275"/>
    </row>
    <row r="11" spans="1:17" ht="15.75" x14ac:dyDescent="0.25">
      <c r="A11" s="777" t="s">
        <v>307</v>
      </c>
      <c r="B11" s="520"/>
      <c r="C11" s="519"/>
      <c r="D11" s="524"/>
      <c r="E11" s="775">
        <f t="shared" si="0"/>
        <v>0</v>
      </c>
      <c r="F11" s="522"/>
      <c r="G11" s="523"/>
      <c r="H11" s="775">
        <f t="shared" si="1"/>
        <v>0</v>
      </c>
      <c r="I11" s="275"/>
      <c r="J11" s="275"/>
      <c r="K11" s="275"/>
      <c r="L11" s="275"/>
    </row>
    <row r="12" spans="1:17" ht="15.75" x14ac:dyDescent="0.25">
      <c r="A12" s="777" t="s">
        <v>308</v>
      </c>
      <c r="B12" s="520"/>
      <c r="C12" s="519"/>
      <c r="D12" s="524"/>
      <c r="E12" s="775">
        <f t="shared" si="0"/>
        <v>0</v>
      </c>
      <c r="F12" s="522"/>
      <c r="G12" s="523"/>
      <c r="H12" s="775">
        <f t="shared" si="1"/>
        <v>0</v>
      </c>
      <c r="I12" s="275"/>
      <c r="J12" s="275"/>
      <c r="K12" s="275"/>
      <c r="L12" s="275"/>
    </row>
    <row r="13" spans="1:17" ht="15.75" x14ac:dyDescent="0.25">
      <c r="A13" s="777" t="s">
        <v>309</v>
      </c>
      <c r="B13" s="520"/>
      <c r="C13" s="519"/>
      <c r="D13" s="524"/>
      <c r="E13" s="775">
        <f t="shared" si="0"/>
        <v>0</v>
      </c>
      <c r="F13" s="522"/>
      <c r="G13" s="523"/>
      <c r="H13" s="775">
        <f t="shared" si="1"/>
        <v>0</v>
      </c>
      <c r="I13" s="275"/>
      <c r="J13" s="275"/>
      <c r="K13" s="275"/>
      <c r="L13" s="275"/>
    </row>
    <row r="14" spans="1:17" ht="15.75" x14ac:dyDescent="0.25">
      <c r="A14" s="777" t="s">
        <v>310</v>
      </c>
      <c r="B14" s="520"/>
      <c r="C14" s="519"/>
      <c r="D14" s="524"/>
      <c r="E14" s="775">
        <f t="shared" si="0"/>
        <v>0</v>
      </c>
      <c r="F14" s="522"/>
      <c r="G14" s="523"/>
      <c r="H14" s="775">
        <f t="shared" si="1"/>
        <v>0</v>
      </c>
      <c r="I14" s="275"/>
      <c r="J14" s="275"/>
      <c r="K14" s="275"/>
      <c r="L14" s="275"/>
    </row>
    <row r="15" spans="1:17" ht="15.75" x14ac:dyDescent="0.25">
      <c r="A15" s="777" t="s">
        <v>311</v>
      </c>
      <c r="B15" s="520"/>
      <c r="C15" s="519"/>
      <c r="D15" s="524"/>
      <c r="E15" s="775">
        <f t="shared" si="0"/>
        <v>0</v>
      </c>
      <c r="F15" s="522"/>
      <c r="G15" s="523"/>
      <c r="H15" s="775">
        <f t="shared" si="1"/>
        <v>0</v>
      </c>
      <c r="I15" s="275"/>
      <c r="J15" s="275"/>
      <c r="K15" s="275"/>
      <c r="L15" s="275"/>
    </row>
    <row r="16" spans="1:17" ht="15.75" x14ac:dyDescent="0.25">
      <c r="A16" s="777" t="s">
        <v>312</v>
      </c>
      <c r="B16" s="520"/>
      <c r="C16" s="519"/>
      <c r="D16" s="524"/>
      <c r="E16" s="775">
        <f t="shared" si="0"/>
        <v>0</v>
      </c>
      <c r="F16" s="522"/>
      <c r="G16" s="523"/>
      <c r="H16" s="775">
        <f t="shared" si="1"/>
        <v>0</v>
      </c>
      <c r="I16" s="275"/>
      <c r="J16" s="275"/>
      <c r="K16" s="275"/>
      <c r="L16" s="275"/>
    </row>
    <row r="17" spans="1:12" ht="15.75" x14ac:dyDescent="0.25">
      <c r="A17" s="777" t="s">
        <v>314</v>
      </c>
      <c r="B17" s="520"/>
      <c r="C17" s="519"/>
      <c r="D17" s="524"/>
      <c r="E17" s="775">
        <f t="shared" ref="E17:E23" si="2">C17+D17</f>
        <v>0</v>
      </c>
      <c r="F17" s="522"/>
      <c r="G17" s="523"/>
      <c r="H17" s="775">
        <f t="shared" ref="H17:H23" si="3">F17+G17</f>
        <v>0</v>
      </c>
      <c r="I17" s="275"/>
      <c r="J17" s="275"/>
      <c r="K17" s="275"/>
      <c r="L17" s="275"/>
    </row>
    <row r="18" spans="1:12" ht="15.75" hidden="1" outlineLevel="1" x14ac:dyDescent="0.25">
      <c r="A18" s="777"/>
      <c r="B18" s="520"/>
      <c r="C18" s="774"/>
      <c r="D18" s="523"/>
      <c r="E18" s="775">
        <f t="shared" si="2"/>
        <v>0</v>
      </c>
      <c r="F18" s="522"/>
      <c r="G18" s="523"/>
      <c r="H18" s="775">
        <f t="shared" si="3"/>
        <v>0</v>
      </c>
      <c r="I18" s="275"/>
      <c r="J18" s="275"/>
      <c r="K18" s="275"/>
      <c r="L18" s="275"/>
    </row>
    <row r="19" spans="1:12" ht="15.75" hidden="1" outlineLevel="1" x14ac:dyDescent="0.25">
      <c r="A19" s="773"/>
      <c r="B19" s="520"/>
      <c r="C19" s="774"/>
      <c r="D19" s="523"/>
      <c r="E19" s="775">
        <f t="shared" si="2"/>
        <v>0</v>
      </c>
      <c r="F19" s="522"/>
      <c r="G19" s="523"/>
      <c r="H19" s="775">
        <f t="shared" si="3"/>
        <v>0</v>
      </c>
      <c r="I19" s="275"/>
      <c r="J19" s="275"/>
      <c r="K19" s="275"/>
      <c r="L19" s="275"/>
    </row>
    <row r="20" spans="1:12" ht="15.75" hidden="1" outlineLevel="1" x14ac:dyDescent="0.25">
      <c r="A20" s="773"/>
      <c r="B20" s="520"/>
      <c r="C20" s="774"/>
      <c r="D20" s="523"/>
      <c r="E20" s="775">
        <f t="shared" si="2"/>
        <v>0</v>
      </c>
      <c r="F20" s="522"/>
      <c r="G20" s="523"/>
      <c r="H20" s="775">
        <f t="shared" si="3"/>
        <v>0</v>
      </c>
      <c r="I20" s="275"/>
      <c r="J20" s="275"/>
      <c r="K20" s="275"/>
      <c r="L20" s="275"/>
    </row>
    <row r="21" spans="1:12" ht="15.75" hidden="1" outlineLevel="1" x14ac:dyDescent="0.25">
      <c r="A21" s="773"/>
      <c r="B21" s="520"/>
      <c r="C21" s="774"/>
      <c r="D21" s="523"/>
      <c r="E21" s="775">
        <f t="shared" si="2"/>
        <v>0</v>
      </c>
      <c r="F21" s="522"/>
      <c r="G21" s="523"/>
      <c r="H21" s="775">
        <f t="shared" si="3"/>
        <v>0</v>
      </c>
      <c r="I21" s="275"/>
      <c r="J21" s="275"/>
      <c r="K21" s="275"/>
      <c r="L21" s="275"/>
    </row>
    <row r="22" spans="1:12" ht="15.75" hidden="1" outlineLevel="1" x14ac:dyDescent="0.25">
      <c r="A22" s="773"/>
      <c r="B22" s="520"/>
      <c r="C22" s="774"/>
      <c r="D22" s="523"/>
      <c r="E22" s="775">
        <f t="shared" si="2"/>
        <v>0</v>
      </c>
      <c r="F22" s="522"/>
      <c r="G22" s="523"/>
      <c r="H22" s="775">
        <f t="shared" si="3"/>
        <v>0</v>
      </c>
      <c r="I22" s="275"/>
      <c r="J22" s="275"/>
      <c r="K22" s="275"/>
      <c r="L22" s="275"/>
    </row>
    <row r="23" spans="1:12" ht="15.75" hidden="1" outlineLevel="1" x14ac:dyDescent="0.25">
      <c r="A23" s="773"/>
      <c r="B23" s="520"/>
      <c r="C23" s="774"/>
      <c r="D23" s="523"/>
      <c r="E23" s="775">
        <f t="shared" si="2"/>
        <v>0</v>
      </c>
      <c r="F23" s="522"/>
      <c r="G23" s="523"/>
      <c r="H23" s="775">
        <f t="shared" si="3"/>
        <v>0</v>
      </c>
      <c r="I23" s="275"/>
      <c r="J23" s="275"/>
      <c r="K23" s="275"/>
      <c r="L23" s="275"/>
    </row>
    <row r="24" spans="1:12" ht="15.75" hidden="1" outlineLevel="1" x14ac:dyDescent="0.25">
      <c r="A24" s="773"/>
      <c r="B24" s="520"/>
      <c r="C24" s="774"/>
      <c r="D24" s="523"/>
      <c r="E24" s="775">
        <f t="shared" ref="E24:E30" si="4">C24+D24</f>
        <v>0</v>
      </c>
      <c r="F24" s="522"/>
      <c r="G24" s="523"/>
      <c r="H24" s="775">
        <f t="shared" ref="H24:H30" si="5">F24+G24</f>
        <v>0</v>
      </c>
      <c r="I24" s="275"/>
      <c r="J24" s="275"/>
      <c r="K24" s="275"/>
      <c r="L24" s="275"/>
    </row>
    <row r="25" spans="1:12" ht="15.75" hidden="1" outlineLevel="1" x14ac:dyDescent="0.25">
      <c r="A25" s="773"/>
      <c r="B25" s="520"/>
      <c r="C25" s="774"/>
      <c r="D25" s="523"/>
      <c r="E25" s="775">
        <f t="shared" si="4"/>
        <v>0</v>
      </c>
      <c r="F25" s="522"/>
      <c r="G25" s="523"/>
      <c r="H25" s="775">
        <f t="shared" si="5"/>
        <v>0</v>
      </c>
      <c r="I25" s="275"/>
      <c r="J25" s="275"/>
      <c r="K25" s="275"/>
      <c r="L25" s="275"/>
    </row>
    <row r="26" spans="1:12" ht="15.75" hidden="1" outlineLevel="1" x14ac:dyDescent="0.25">
      <c r="A26" s="773"/>
      <c r="B26" s="520"/>
      <c r="C26" s="774"/>
      <c r="D26" s="523"/>
      <c r="E26" s="775">
        <f t="shared" si="4"/>
        <v>0</v>
      </c>
      <c r="F26" s="522"/>
      <c r="G26" s="523"/>
      <c r="H26" s="775">
        <f t="shared" si="5"/>
        <v>0</v>
      </c>
      <c r="I26" s="275"/>
      <c r="J26" s="275"/>
      <c r="K26" s="275"/>
      <c r="L26" s="275"/>
    </row>
    <row r="27" spans="1:12" ht="15.75" hidden="1" outlineLevel="1" x14ac:dyDescent="0.25">
      <c r="A27" s="773"/>
      <c r="B27" s="520"/>
      <c r="C27" s="774"/>
      <c r="D27" s="523"/>
      <c r="E27" s="775">
        <f t="shared" si="4"/>
        <v>0</v>
      </c>
      <c r="F27" s="522"/>
      <c r="G27" s="523"/>
      <c r="H27" s="775">
        <f t="shared" si="5"/>
        <v>0</v>
      </c>
      <c r="I27" s="275"/>
      <c r="J27" s="275"/>
      <c r="K27" s="275"/>
      <c r="L27" s="275"/>
    </row>
    <row r="28" spans="1:12" ht="15.75" hidden="1" outlineLevel="1" x14ac:dyDescent="0.25">
      <c r="A28" s="773"/>
      <c r="B28" s="520"/>
      <c r="C28" s="774"/>
      <c r="D28" s="523"/>
      <c r="E28" s="775">
        <f t="shared" si="4"/>
        <v>0</v>
      </c>
      <c r="F28" s="522"/>
      <c r="G28" s="523"/>
      <c r="H28" s="775">
        <f t="shared" si="5"/>
        <v>0</v>
      </c>
      <c r="I28" s="275"/>
      <c r="J28" s="275"/>
      <c r="K28" s="275"/>
      <c r="L28" s="275"/>
    </row>
    <row r="29" spans="1:12" ht="15.75" hidden="1" outlineLevel="1" x14ac:dyDescent="0.25">
      <c r="A29" s="773"/>
      <c r="B29" s="520"/>
      <c r="C29" s="774"/>
      <c r="D29" s="523"/>
      <c r="E29" s="775">
        <f t="shared" si="4"/>
        <v>0</v>
      </c>
      <c r="F29" s="522"/>
      <c r="G29" s="523"/>
      <c r="H29" s="775">
        <f t="shared" si="5"/>
        <v>0</v>
      </c>
      <c r="I29" s="275"/>
      <c r="J29" s="275"/>
      <c r="K29" s="275"/>
      <c r="L29" s="275"/>
    </row>
    <row r="30" spans="1:12" ht="15.75" hidden="1" outlineLevel="1" x14ac:dyDescent="0.25">
      <c r="A30" s="773"/>
      <c r="B30" s="520"/>
      <c r="C30" s="774"/>
      <c r="D30" s="523"/>
      <c r="E30" s="775">
        <f t="shared" si="4"/>
        <v>0</v>
      </c>
      <c r="F30" s="522"/>
      <c r="G30" s="523"/>
      <c r="H30" s="775">
        <f t="shared" si="5"/>
        <v>0</v>
      </c>
      <c r="I30" s="275"/>
      <c r="J30" s="275"/>
      <c r="K30" s="275"/>
      <c r="L30" s="275"/>
    </row>
    <row r="31" spans="1:12" ht="15.75" hidden="1" outlineLevel="1" x14ac:dyDescent="0.25">
      <c r="A31" s="773"/>
      <c r="B31" s="520"/>
      <c r="C31" s="774"/>
      <c r="D31" s="523"/>
      <c r="E31" s="775">
        <f t="shared" ref="E31:E37" si="6">C31+D31</f>
        <v>0</v>
      </c>
      <c r="F31" s="522"/>
      <c r="G31" s="523"/>
      <c r="H31" s="775">
        <f t="shared" ref="H31:H37" si="7">F31+G31</f>
        <v>0</v>
      </c>
      <c r="I31" s="275"/>
      <c r="J31" s="275"/>
      <c r="K31" s="275"/>
      <c r="L31" s="275"/>
    </row>
    <row r="32" spans="1:12" ht="15.75" hidden="1" outlineLevel="1" x14ac:dyDescent="0.25">
      <c r="A32" s="773"/>
      <c r="B32" s="520"/>
      <c r="C32" s="774"/>
      <c r="D32" s="523"/>
      <c r="E32" s="775">
        <f t="shared" si="6"/>
        <v>0</v>
      </c>
      <c r="F32" s="522"/>
      <c r="G32" s="523"/>
      <c r="H32" s="775">
        <f t="shared" si="7"/>
        <v>0</v>
      </c>
      <c r="I32" s="275"/>
      <c r="J32" s="275"/>
      <c r="K32" s="275"/>
      <c r="L32" s="275"/>
    </row>
    <row r="33" spans="1:12" ht="15.75" hidden="1" outlineLevel="1" x14ac:dyDescent="0.25">
      <c r="A33" s="773"/>
      <c r="B33" s="520"/>
      <c r="C33" s="774"/>
      <c r="D33" s="523"/>
      <c r="E33" s="775">
        <f t="shared" si="6"/>
        <v>0</v>
      </c>
      <c r="F33" s="522"/>
      <c r="G33" s="523"/>
      <c r="H33" s="775">
        <f t="shared" si="7"/>
        <v>0</v>
      </c>
      <c r="I33" s="275"/>
      <c r="J33" s="275"/>
      <c r="K33" s="275"/>
      <c r="L33" s="275"/>
    </row>
    <row r="34" spans="1:12" ht="15.75" hidden="1" outlineLevel="1" x14ac:dyDescent="0.25">
      <c r="A34" s="773"/>
      <c r="B34" s="520"/>
      <c r="C34" s="774"/>
      <c r="D34" s="523"/>
      <c r="E34" s="775">
        <f t="shared" si="6"/>
        <v>0</v>
      </c>
      <c r="F34" s="522"/>
      <c r="G34" s="523"/>
      <c r="H34" s="775">
        <f t="shared" si="7"/>
        <v>0</v>
      </c>
      <c r="I34" s="275"/>
      <c r="J34" s="275"/>
      <c r="K34" s="275"/>
      <c r="L34" s="275"/>
    </row>
    <row r="35" spans="1:12" ht="15.75" hidden="1" outlineLevel="1" x14ac:dyDescent="0.25">
      <c r="A35" s="773"/>
      <c r="B35" s="520"/>
      <c r="C35" s="774"/>
      <c r="D35" s="523"/>
      <c r="E35" s="775">
        <f t="shared" si="6"/>
        <v>0</v>
      </c>
      <c r="F35" s="522"/>
      <c r="G35" s="523"/>
      <c r="H35" s="775">
        <f t="shared" si="7"/>
        <v>0</v>
      </c>
      <c r="I35" s="275"/>
      <c r="J35" s="275"/>
      <c r="K35" s="275"/>
      <c r="L35" s="275"/>
    </row>
    <row r="36" spans="1:12" ht="15.75" hidden="1" outlineLevel="1" x14ac:dyDescent="0.25">
      <c r="A36" s="773"/>
      <c r="B36" s="520"/>
      <c r="C36" s="774"/>
      <c r="D36" s="523"/>
      <c r="E36" s="775">
        <f t="shared" si="6"/>
        <v>0</v>
      </c>
      <c r="F36" s="522"/>
      <c r="G36" s="523"/>
      <c r="H36" s="775">
        <f t="shared" si="7"/>
        <v>0</v>
      </c>
      <c r="I36" s="275"/>
      <c r="J36" s="275"/>
      <c r="K36" s="275"/>
      <c r="L36" s="275"/>
    </row>
    <row r="37" spans="1:12" ht="15.75" hidden="1" outlineLevel="1" x14ac:dyDescent="0.25">
      <c r="A37" s="773"/>
      <c r="B37" s="520"/>
      <c r="C37" s="774"/>
      <c r="D37" s="523"/>
      <c r="E37" s="775">
        <f t="shared" si="6"/>
        <v>0</v>
      </c>
      <c r="F37" s="522"/>
      <c r="G37" s="523"/>
      <c r="H37" s="775">
        <f t="shared" si="7"/>
        <v>0</v>
      </c>
      <c r="I37" s="275"/>
      <c r="J37" s="275"/>
      <c r="K37" s="275"/>
      <c r="L37" s="275"/>
    </row>
    <row r="38" spans="1:12" ht="15.75" hidden="1" outlineLevel="1" x14ac:dyDescent="0.25">
      <c r="A38" s="773"/>
      <c r="B38" s="520"/>
      <c r="C38" s="774"/>
      <c r="D38" s="523"/>
      <c r="E38" s="775">
        <f t="shared" ref="E38:E44" si="8">C38+D38</f>
        <v>0</v>
      </c>
      <c r="F38" s="522"/>
      <c r="G38" s="523"/>
      <c r="H38" s="775">
        <f t="shared" ref="H38:H44" si="9">F38+G38</f>
        <v>0</v>
      </c>
      <c r="I38" s="275"/>
      <c r="J38" s="275"/>
      <c r="K38" s="275"/>
      <c r="L38" s="275"/>
    </row>
    <row r="39" spans="1:12" ht="15.75" hidden="1" outlineLevel="1" x14ac:dyDescent="0.25">
      <c r="A39" s="773"/>
      <c r="B39" s="520"/>
      <c r="C39" s="774"/>
      <c r="D39" s="523"/>
      <c r="E39" s="775">
        <f t="shared" si="8"/>
        <v>0</v>
      </c>
      <c r="F39" s="522"/>
      <c r="G39" s="523"/>
      <c r="H39" s="775">
        <f t="shared" si="9"/>
        <v>0</v>
      </c>
      <c r="I39" s="275"/>
      <c r="J39" s="275"/>
      <c r="K39" s="275"/>
      <c r="L39" s="275"/>
    </row>
    <row r="40" spans="1:12" ht="15.75" hidden="1" outlineLevel="1" x14ac:dyDescent="0.25">
      <c r="A40" s="773"/>
      <c r="B40" s="520"/>
      <c r="C40" s="774"/>
      <c r="D40" s="523"/>
      <c r="E40" s="775">
        <f t="shared" si="8"/>
        <v>0</v>
      </c>
      <c r="F40" s="522"/>
      <c r="G40" s="523"/>
      <c r="H40" s="775">
        <f t="shared" si="9"/>
        <v>0</v>
      </c>
      <c r="I40" s="275"/>
      <c r="J40" s="275"/>
      <c r="K40" s="275"/>
      <c r="L40" s="275"/>
    </row>
    <row r="41" spans="1:12" ht="15.75" hidden="1" outlineLevel="1" x14ac:dyDescent="0.25">
      <c r="A41" s="773"/>
      <c r="B41" s="520"/>
      <c r="C41" s="774"/>
      <c r="D41" s="523"/>
      <c r="E41" s="775">
        <f t="shared" si="8"/>
        <v>0</v>
      </c>
      <c r="F41" s="522"/>
      <c r="G41" s="523"/>
      <c r="H41" s="775">
        <f t="shared" si="9"/>
        <v>0</v>
      </c>
      <c r="I41" s="275"/>
      <c r="J41" s="275"/>
      <c r="K41" s="275"/>
      <c r="L41" s="275"/>
    </row>
    <row r="42" spans="1:12" ht="15.75" hidden="1" outlineLevel="1" x14ac:dyDescent="0.25">
      <c r="A42" s="773"/>
      <c r="B42" s="520"/>
      <c r="C42" s="774"/>
      <c r="D42" s="523"/>
      <c r="E42" s="775">
        <f t="shared" si="8"/>
        <v>0</v>
      </c>
      <c r="F42" s="522"/>
      <c r="G42" s="523"/>
      <c r="H42" s="775">
        <f t="shared" si="9"/>
        <v>0</v>
      </c>
      <c r="I42" s="275"/>
      <c r="J42" s="275"/>
      <c r="K42" s="275"/>
      <c r="L42" s="275"/>
    </row>
    <row r="43" spans="1:12" ht="15.75" hidden="1" outlineLevel="1" x14ac:dyDescent="0.25">
      <c r="A43" s="773"/>
      <c r="B43" s="520"/>
      <c r="C43" s="774"/>
      <c r="D43" s="523"/>
      <c r="E43" s="775">
        <f t="shared" si="8"/>
        <v>0</v>
      </c>
      <c r="F43" s="522"/>
      <c r="G43" s="523"/>
      <c r="H43" s="775">
        <f t="shared" si="9"/>
        <v>0</v>
      </c>
      <c r="I43" s="275"/>
      <c r="J43" s="275"/>
      <c r="K43" s="275"/>
      <c r="L43" s="275"/>
    </row>
    <row r="44" spans="1:12" ht="15.75" hidden="1" outlineLevel="1" x14ac:dyDescent="0.25">
      <c r="A44" s="773"/>
      <c r="B44" s="520"/>
      <c r="C44" s="774"/>
      <c r="D44" s="523"/>
      <c r="E44" s="775">
        <f t="shared" si="8"/>
        <v>0</v>
      </c>
      <c r="F44" s="522"/>
      <c r="G44" s="523"/>
      <c r="H44" s="775">
        <f t="shared" si="9"/>
        <v>0</v>
      </c>
      <c r="I44" s="275"/>
      <c r="J44" s="275"/>
      <c r="K44" s="275"/>
      <c r="L44" s="275"/>
    </row>
    <row r="45" spans="1:12" ht="15.75" hidden="1" outlineLevel="1" x14ac:dyDescent="0.25">
      <c r="A45" s="773"/>
      <c r="B45" s="520"/>
      <c r="C45" s="774"/>
      <c r="D45" s="523"/>
      <c r="E45" s="775">
        <f t="shared" ref="E45:E51" si="10">C45+D45</f>
        <v>0</v>
      </c>
      <c r="F45" s="522"/>
      <c r="G45" s="523"/>
      <c r="H45" s="775">
        <f t="shared" ref="H45:H51" si="11">F45+G45</f>
        <v>0</v>
      </c>
      <c r="I45" s="275"/>
      <c r="J45" s="275"/>
      <c r="K45" s="275"/>
      <c r="L45" s="275"/>
    </row>
    <row r="46" spans="1:12" ht="15.75" hidden="1" outlineLevel="1" x14ac:dyDescent="0.25">
      <c r="A46" s="773"/>
      <c r="B46" s="520"/>
      <c r="C46" s="774"/>
      <c r="D46" s="523"/>
      <c r="E46" s="775">
        <f t="shared" si="10"/>
        <v>0</v>
      </c>
      <c r="F46" s="522"/>
      <c r="G46" s="523"/>
      <c r="H46" s="775">
        <f t="shared" si="11"/>
        <v>0</v>
      </c>
      <c r="I46" s="275"/>
      <c r="J46" s="275"/>
      <c r="K46" s="275"/>
      <c r="L46" s="275"/>
    </row>
    <row r="47" spans="1:12" ht="15.75" hidden="1" outlineLevel="1" x14ac:dyDescent="0.25">
      <c r="A47" s="773"/>
      <c r="B47" s="520"/>
      <c r="C47" s="774"/>
      <c r="D47" s="523"/>
      <c r="E47" s="775">
        <f t="shared" si="10"/>
        <v>0</v>
      </c>
      <c r="F47" s="522"/>
      <c r="G47" s="523"/>
      <c r="H47" s="775">
        <f t="shared" si="11"/>
        <v>0</v>
      </c>
      <c r="I47" s="275"/>
      <c r="J47" s="275"/>
      <c r="K47" s="275"/>
      <c r="L47" s="275"/>
    </row>
    <row r="48" spans="1:12" ht="15.75" hidden="1" outlineLevel="1" x14ac:dyDescent="0.25">
      <c r="A48" s="773"/>
      <c r="B48" s="520"/>
      <c r="C48" s="774"/>
      <c r="D48" s="523"/>
      <c r="E48" s="775">
        <f t="shared" si="10"/>
        <v>0</v>
      </c>
      <c r="F48" s="522"/>
      <c r="G48" s="523"/>
      <c r="H48" s="775">
        <f t="shared" si="11"/>
        <v>0</v>
      </c>
      <c r="I48" s="275"/>
      <c r="J48" s="275"/>
      <c r="K48" s="275"/>
      <c r="L48" s="275"/>
    </row>
    <row r="49" spans="1:14" ht="15.75" hidden="1" outlineLevel="1" x14ac:dyDescent="0.25">
      <c r="A49" s="773"/>
      <c r="B49" s="520"/>
      <c r="C49" s="774"/>
      <c r="D49" s="523"/>
      <c r="E49" s="775">
        <f t="shared" si="10"/>
        <v>0</v>
      </c>
      <c r="F49" s="522"/>
      <c r="G49" s="523"/>
      <c r="H49" s="775">
        <f t="shared" si="11"/>
        <v>0</v>
      </c>
      <c r="I49" s="275"/>
      <c r="J49" s="275"/>
      <c r="K49" s="275"/>
      <c r="L49" s="275"/>
    </row>
    <row r="50" spans="1:14" ht="15.75" hidden="1" outlineLevel="1" x14ac:dyDescent="0.25">
      <c r="A50" s="773"/>
      <c r="B50" s="520"/>
      <c r="C50" s="774"/>
      <c r="D50" s="523"/>
      <c r="E50" s="775">
        <f t="shared" si="10"/>
        <v>0</v>
      </c>
      <c r="F50" s="522"/>
      <c r="G50" s="523"/>
      <c r="H50" s="775">
        <f t="shared" si="11"/>
        <v>0</v>
      </c>
      <c r="I50" s="275"/>
      <c r="J50" s="275"/>
      <c r="K50" s="275"/>
      <c r="L50" s="275"/>
    </row>
    <row r="51" spans="1:14" ht="15.75" hidden="1" outlineLevel="1" x14ac:dyDescent="0.25">
      <c r="A51" s="773"/>
      <c r="B51" s="520"/>
      <c r="C51" s="774"/>
      <c r="D51" s="523"/>
      <c r="E51" s="775">
        <f t="shared" si="10"/>
        <v>0</v>
      </c>
      <c r="F51" s="522"/>
      <c r="G51" s="523"/>
      <c r="H51" s="775">
        <f t="shared" si="11"/>
        <v>0</v>
      </c>
      <c r="I51" s="275"/>
      <c r="J51" s="275"/>
      <c r="K51" s="275"/>
      <c r="L51" s="275"/>
    </row>
    <row r="52" spans="1:14" ht="15.75" hidden="1" outlineLevel="1" x14ac:dyDescent="0.25">
      <c r="A52" s="773"/>
      <c r="B52" s="520"/>
      <c r="C52" s="774"/>
      <c r="D52" s="523"/>
      <c r="E52" s="775">
        <f t="shared" ref="E52:E58" si="12">C52+D52</f>
        <v>0</v>
      </c>
      <c r="F52" s="522"/>
      <c r="G52" s="523"/>
      <c r="H52" s="775">
        <f t="shared" ref="H52:H58" si="13">F52+G52</f>
        <v>0</v>
      </c>
      <c r="I52" s="275"/>
      <c r="J52" s="275"/>
      <c r="K52" s="275"/>
      <c r="L52" s="275"/>
    </row>
    <row r="53" spans="1:14" ht="15.75" hidden="1" outlineLevel="1" x14ac:dyDescent="0.25">
      <c r="A53" s="773"/>
      <c r="B53" s="520"/>
      <c r="C53" s="774"/>
      <c r="D53" s="523"/>
      <c r="E53" s="775">
        <f t="shared" si="12"/>
        <v>0</v>
      </c>
      <c r="F53" s="522"/>
      <c r="G53" s="523"/>
      <c r="H53" s="775">
        <f t="shared" si="13"/>
        <v>0</v>
      </c>
      <c r="I53" s="275"/>
      <c r="J53" s="275"/>
      <c r="K53" s="275"/>
      <c r="L53" s="275"/>
    </row>
    <row r="54" spans="1:14" ht="15.75" hidden="1" outlineLevel="1" x14ac:dyDescent="0.25">
      <c r="A54" s="773"/>
      <c r="B54" s="520"/>
      <c r="C54" s="774"/>
      <c r="D54" s="523"/>
      <c r="E54" s="775">
        <f t="shared" si="12"/>
        <v>0</v>
      </c>
      <c r="F54" s="522"/>
      <c r="G54" s="523"/>
      <c r="H54" s="775">
        <f t="shared" si="13"/>
        <v>0</v>
      </c>
      <c r="I54" s="275"/>
      <c r="J54" s="275"/>
      <c r="K54" s="275"/>
      <c r="L54" s="275"/>
    </row>
    <row r="55" spans="1:14" ht="15.75" hidden="1" outlineLevel="1" x14ac:dyDescent="0.25">
      <c r="A55" s="773"/>
      <c r="B55" s="520"/>
      <c r="C55" s="774"/>
      <c r="D55" s="523"/>
      <c r="E55" s="775">
        <f t="shared" si="12"/>
        <v>0</v>
      </c>
      <c r="F55" s="522"/>
      <c r="G55" s="523"/>
      <c r="H55" s="775">
        <f t="shared" si="13"/>
        <v>0</v>
      </c>
      <c r="I55" s="275"/>
      <c r="J55" s="275"/>
      <c r="K55" s="275"/>
      <c r="L55" s="275"/>
    </row>
    <row r="56" spans="1:14" ht="15.75" hidden="1" outlineLevel="1" x14ac:dyDescent="0.25">
      <c r="A56" s="773"/>
      <c r="B56" s="520"/>
      <c r="C56" s="774"/>
      <c r="D56" s="523"/>
      <c r="E56" s="775">
        <f t="shared" si="12"/>
        <v>0</v>
      </c>
      <c r="F56" s="522"/>
      <c r="G56" s="523"/>
      <c r="H56" s="775">
        <f t="shared" si="13"/>
        <v>0</v>
      </c>
      <c r="I56" s="275"/>
      <c r="J56" s="275"/>
      <c r="K56" s="275"/>
      <c r="L56" s="275"/>
    </row>
    <row r="57" spans="1:14" ht="15.75" hidden="1" outlineLevel="1" x14ac:dyDescent="0.25">
      <c r="A57" s="773"/>
      <c r="B57" s="520"/>
      <c r="C57" s="774"/>
      <c r="D57" s="523"/>
      <c r="E57" s="775">
        <f t="shared" si="12"/>
        <v>0</v>
      </c>
      <c r="F57" s="522"/>
      <c r="G57" s="523"/>
      <c r="H57" s="775">
        <f t="shared" si="13"/>
        <v>0</v>
      </c>
      <c r="I57" s="275"/>
      <c r="J57" s="275"/>
      <c r="K57" s="275"/>
      <c r="L57" s="275"/>
    </row>
    <row r="58" spans="1:14" ht="15.75" hidden="1" outlineLevel="1" x14ac:dyDescent="0.25">
      <c r="A58" s="773"/>
      <c r="B58" s="520"/>
      <c r="C58" s="774"/>
      <c r="D58" s="523"/>
      <c r="E58" s="775">
        <f t="shared" si="12"/>
        <v>0</v>
      </c>
      <c r="F58" s="522"/>
      <c r="G58" s="523"/>
      <c r="H58" s="775">
        <f t="shared" si="13"/>
        <v>0</v>
      </c>
      <c r="I58" s="275"/>
      <c r="J58" s="275"/>
      <c r="K58" s="275"/>
      <c r="L58" s="275"/>
    </row>
    <row r="59" spans="1:14" hidden="1" outlineLevel="1" x14ac:dyDescent="0.25">
      <c r="A59"/>
      <c r="B59" s="1010"/>
      <c r="C59" s="1010"/>
      <c r="D59" s="1010"/>
      <c r="E59"/>
      <c r="F59" s="1010"/>
      <c r="G59" s="1010"/>
      <c r="H59"/>
      <c r="I59" s="275"/>
      <c r="J59" s="275"/>
      <c r="K59" s="275"/>
      <c r="L59" s="275"/>
    </row>
    <row r="60" spans="1:14" ht="15.75" collapsed="1" x14ac:dyDescent="0.25">
      <c r="A60" s="778" t="s">
        <v>341</v>
      </c>
      <c r="B60" s="1010"/>
      <c r="C60" s="1010"/>
      <c r="D60" s="1010"/>
      <c r="E60"/>
      <c r="F60" s="1010"/>
      <c r="G60" s="1010"/>
      <c r="H60"/>
      <c r="I60" s="275"/>
      <c r="J60" s="275"/>
      <c r="K60" s="275"/>
      <c r="L60" s="275"/>
    </row>
    <row r="61" spans="1:14" x14ac:dyDescent="0.25">
      <c r="A61" s="705"/>
      <c r="B61" s="705"/>
      <c r="C61" s="705"/>
      <c r="D61" s="705"/>
      <c r="E61" s="705"/>
      <c r="F61" s="705"/>
      <c r="G61" s="705"/>
      <c r="H61" s="706"/>
      <c r="I61" s="706"/>
      <c r="J61" s="275"/>
      <c r="K61" s="275"/>
      <c r="L61" s="275"/>
      <c r="M61" s="137"/>
      <c r="N61" s="137"/>
    </row>
    <row r="62" spans="1:14" x14ac:dyDescent="0.25">
      <c r="A62" s="707" t="s">
        <v>313</v>
      </c>
      <c r="B62" s="708"/>
      <c r="C62" s="709" cm="1">
        <f t="array" ref="C62">SUM(SUMIF(Table9a_Year1_Annual_Expenditure[Category of Expenses
(populate additional rows as needed, selecting the appropriate Category of Expenses)], ExpenseCategory[], Table9a_Year1_Annual_Expenditure[Jan-Jun 2025
EPA Funds]))</f>
        <v>0</v>
      </c>
      <c r="D62" s="709" cm="1">
        <f t="array" ref="D62">SUM(SUMIF(Table9a_Year1_Annual_Expenditure[Category of Expenses
(populate additional rows as needed, selecting the appropriate Category of Expenses)], ExpenseCategory[], Table9a_Year1_Annual_Expenditure[Jan-Jun 2025
Recipient Cost Share]))</f>
        <v>0</v>
      </c>
      <c r="E62" s="709">
        <f>C62+D62</f>
        <v>0</v>
      </c>
      <c r="F62" s="709" cm="1">
        <f t="array" ref="F62">SUM(SUMIF(Table9a_Year1_Annual_Expenditure[Category of Expenses
(populate additional rows as needed, selecting the appropriate Category of Expenses)], ExpenseCategory[], Table9a_Year1_Annual_Expenditure[Jul-Dec 2025
EPA Funds]))</f>
        <v>0</v>
      </c>
      <c r="G62" s="709" cm="1">
        <f t="array" ref="G62">SUM(SUMIF(Table9a_Year1_Annual_Expenditure[Category of Expenses
(populate additional rows as needed, selecting the appropriate Category of Expenses)], ExpenseCategory[], Table9a_Year1_Annual_Expenditure[Jul-Dec 2025
Recipient Cost Share]))</f>
        <v>0</v>
      </c>
      <c r="H62" s="709">
        <f>F62+G62</f>
        <v>0</v>
      </c>
      <c r="I62" s="706"/>
      <c r="J62" s="275"/>
      <c r="K62" s="275"/>
      <c r="L62" s="275"/>
      <c r="M62" s="137"/>
      <c r="N62" s="137"/>
    </row>
    <row r="63" spans="1:14" x14ac:dyDescent="0.25">
      <c r="A63" s="707" t="s">
        <v>342</v>
      </c>
      <c r="B63" s="708"/>
      <c r="C63" s="709">
        <f>SUM(SUMIF(Table9a_Year1_Annual_Expenditure[Category of Expenses
(populate additional rows as needed, selecting the appropriate Category of Expenses)], "Indirect Charges", Table9a_Year1_Annual_Expenditure[Jan-Jun 2025
EPA Funds]))</f>
        <v>0</v>
      </c>
      <c r="D63" s="709">
        <f>SUM(SUMIF(Table9a_Year1_Annual_Expenditure[Category of Expenses
(populate additional rows as needed, selecting the appropriate Category of Expenses)], "Indirect Charges", Table9a_Year1_Annual_Expenditure[Jan-Jun 2025
Recipient Cost Share]))</f>
        <v>0</v>
      </c>
      <c r="E63" s="709">
        <f>C63+D63</f>
        <v>0</v>
      </c>
      <c r="F63" s="709">
        <f>SUM(SUMIF(Table9a_Year1_Annual_Expenditure[Category of Expenses
(populate additional rows as needed, selecting the appropriate Category of Expenses)], "Indirect Charges", Table9a_Year1_Annual_Expenditure[Jul-Dec 2025
EPA Funds]))</f>
        <v>0</v>
      </c>
      <c r="G63" s="709">
        <f>SUM(SUMIF(Table9a_Year1_Annual_Expenditure[Category of Expenses
(populate additional rows as needed, selecting the appropriate Category of Expenses)], "Indirect Charges", Table9a_Year1_Annual_Expenditure[Jul-Dec 2025
Recipient Cost Share]))</f>
        <v>0</v>
      </c>
      <c r="H63" s="709">
        <f>F63+G63</f>
        <v>0</v>
      </c>
      <c r="I63" s="706"/>
      <c r="J63" s="275"/>
      <c r="K63" s="275"/>
      <c r="L63" s="275"/>
      <c r="M63" s="137"/>
      <c r="N63" s="137"/>
    </row>
    <row r="64" spans="1:14" x14ac:dyDescent="0.25">
      <c r="A64" s="707" t="s">
        <v>343</v>
      </c>
      <c r="B64" s="708"/>
      <c r="C64" s="709">
        <f>SUM(Table9a_Year1_Annual_Expenditure[Jan-Jun 2025
EPA Funds])</f>
        <v>0</v>
      </c>
      <c r="D64" s="709">
        <f>SUM(Table9a_Year1_Annual_Expenditure[Jan-Jun 2025
Recipient Cost Share])</f>
        <v>0</v>
      </c>
      <c r="E64" s="709">
        <f>C64+D64</f>
        <v>0</v>
      </c>
      <c r="F64" s="709">
        <f>SUM(Table9a_Year1_Annual_Expenditure[Jul-Dec 2025
EPA Funds])</f>
        <v>0</v>
      </c>
      <c r="G64" s="709">
        <f>SUM(Table9a_Year1_Annual_Expenditure[Jul-Dec 2025
Recipient Cost Share])</f>
        <v>0</v>
      </c>
      <c r="H64" s="709">
        <f>F64+G64</f>
        <v>0</v>
      </c>
      <c r="I64" s="706"/>
      <c r="J64" s="275"/>
      <c r="K64" s="275"/>
      <c r="L64" s="275"/>
      <c r="M64" s="137"/>
      <c r="N64" s="137"/>
    </row>
    <row r="65" spans="1:14" ht="15.75" thickBot="1" x14ac:dyDescent="0.3">
      <c r="A65" s="705"/>
      <c r="B65" s="705"/>
      <c r="C65" s="705"/>
      <c r="D65" s="705"/>
      <c r="E65" s="705"/>
      <c r="F65" s="705"/>
      <c r="G65" s="705"/>
      <c r="H65" s="706"/>
      <c r="I65" s="706"/>
      <c r="J65" s="275"/>
      <c r="K65" s="275"/>
      <c r="L65" s="275"/>
      <c r="M65" s="137"/>
      <c r="N65" s="137"/>
    </row>
    <row r="66" spans="1:14" ht="15" customHeight="1" x14ac:dyDescent="0.25">
      <c r="A66" s="1363" t="s">
        <v>344</v>
      </c>
      <c r="B66" s="1364"/>
      <c r="C66" s="1364"/>
      <c r="D66" s="1364"/>
      <c r="E66" s="1364"/>
      <c r="F66" s="1364"/>
      <c r="G66" s="710"/>
      <c r="H66" s="710"/>
      <c r="I66" s="710"/>
      <c r="J66" s="570"/>
      <c r="K66" s="570"/>
      <c r="L66" s="570"/>
      <c r="M66" s="570"/>
      <c r="N66" s="570"/>
    </row>
    <row r="67" spans="1:14" ht="15.75" customHeight="1" x14ac:dyDescent="0.25">
      <c r="A67" s="1365" t="s">
        <v>345</v>
      </c>
      <c r="B67" s="1366"/>
      <c r="C67" s="1366"/>
      <c r="D67" s="1366"/>
      <c r="E67" s="1366"/>
      <c r="F67" s="1366"/>
      <c r="G67" s="711"/>
      <c r="H67" s="711"/>
      <c r="I67" s="711"/>
      <c r="J67" s="274"/>
      <c r="K67" s="274"/>
      <c r="L67" s="274"/>
      <c r="M67" s="274"/>
      <c r="N67" s="274"/>
    </row>
    <row r="68" spans="1:14" ht="153.75" customHeight="1" x14ac:dyDescent="0.25">
      <c r="A68" s="1359" t="s">
        <v>346</v>
      </c>
      <c r="B68" s="1360"/>
      <c r="C68" s="1360"/>
      <c r="D68" s="1360"/>
      <c r="E68" s="1360"/>
      <c r="F68" s="1360"/>
      <c r="G68" s="712"/>
      <c r="H68" s="712"/>
      <c r="I68" s="712"/>
      <c r="J68" s="272"/>
      <c r="K68" s="272"/>
      <c r="L68" s="272"/>
      <c r="M68" s="1269"/>
      <c r="N68" s="1269"/>
    </row>
    <row r="69" spans="1:14" ht="45" x14ac:dyDescent="0.25">
      <c r="A69" s="713" t="s">
        <v>347</v>
      </c>
      <c r="B69" s="714" t="s">
        <v>348</v>
      </c>
      <c r="C69" s="715" t="s">
        <v>349</v>
      </c>
      <c r="D69" s="716" t="s">
        <v>350</v>
      </c>
      <c r="E69" s="716" t="s">
        <v>351</v>
      </c>
      <c r="F69" s="717" t="s">
        <v>352</v>
      </c>
      <c r="G69" s="718"/>
      <c r="H69" s="718"/>
      <c r="I69" s="718"/>
      <c r="J69" s="275"/>
      <c r="K69" s="64"/>
      <c r="L69" s="64"/>
    </row>
    <row r="70" spans="1:14" ht="60" x14ac:dyDescent="0.25">
      <c r="A70" s="770" t="s">
        <v>353</v>
      </c>
      <c r="B70" s="770" t="s">
        <v>354</v>
      </c>
      <c r="C70" s="770" t="s">
        <v>355</v>
      </c>
      <c r="D70" s="771" t="s">
        <v>356</v>
      </c>
      <c r="E70" s="771" t="s">
        <v>357</v>
      </c>
      <c r="F70" s="772"/>
      <c r="G70" s="718"/>
      <c r="H70" s="706"/>
      <c r="I70" s="706"/>
      <c r="J70" s="337"/>
      <c r="K70" s="337"/>
      <c r="L70" s="337"/>
    </row>
    <row r="71" spans="1:14" ht="90" x14ac:dyDescent="0.25">
      <c r="A71" s="770" t="s">
        <v>358</v>
      </c>
      <c r="B71" s="770" t="s">
        <v>359</v>
      </c>
      <c r="C71" s="770" t="s">
        <v>360</v>
      </c>
      <c r="D71" s="771" t="s">
        <v>361</v>
      </c>
      <c r="E71" s="771" t="s">
        <v>356</v>
      </c>
      <c r="F71" s="772"/>
      <c r="G71" s="337"/>
      <c r="H71" s="275"/>
      <c r="I71" s="275"/>
      <c r="J71" s="337"/>
      <c r="K71" s="337"/>
      <c r="L71" s="337"/>
    </row>
    <row r="72" spans="1:14" x14ac:dyDescent="0.25">
      <c r="A72" s="455"/>
      <c r="B72" s="333"/>
      <c r="C72" s="333"/>
      <c r="D72" s="71"/>
      <c r="E72" s="71"/>
      <c r="F72" s="311"/>
      <c r="G72" s="337"/>
      <c r="H72" s="275"/>
      <c r="I72" s="275"/>
      <c r="J72" s="337"/>
      <c r="K72" s="337"/>
      <c r="L72" s="337"/>
    </row>
    <row r="73" spans="1:14" x14ac:dyDescent="0.25">
      <c r="A73" s="455"/>
      <c r="B73" s="333"/>
      <c r="C73" s="333"/>
      <c r="D73" s="71"/>
      <c r="E73" s="71"/>
      <c r="F73" s="311"/>
      <c r="G73" s="337"/>
      <c r="H73" s="275"/>
      <c r="I73" s="275"/>
      <c r="J73" s="337"/>
      <c r="K73" s="337"/>
      <c r="L73" s="337"/>
    </row>
    <row r="74" spans="1:14" x14ac:dyDescent="0.25">
      <c r="A74" s="455"/>
      <c r="B74" s="333"/>
      <c r="C74" s="333"/>
      <c r="D74" s="71"/>
      <c r="E74" s="71"/>
      <c r="F74" s="311"/>
      <c r="G74" s="337"/>
      <c r="H74" s="275"/>
      <c r="I74" s="275"/>
      <c r="J74" s="337"/>
      <c r="K74" s="337"/>
      <c r="L74" s="337"/>
    </row>
    <row r="75" spans="1:14" x14ac:dyDescent="0.25">
      <c r="A75" s="455"/>
      <c r="B75" s="333"/>
      <c r="C75" s="333"/>
      <c r="D75" s="71"/>
      <c r="E75" s="71"/>
      <c r="F75" s="311"/>
      <c r="G75" s="337"/>
      <c r="H75" s="275"/>
      <c r="I75" s="275"/>
      <c r="J75" s="337"/>
      <c r="K75" s="337"/>
      <c r="L75" s="337"/>
    </row>
    <row r="76" spans="1:14" x14ac:dyDescent="0.25">
      <c r="A76" s="455"/>
      <c r="B76" s="333"/>
      <c r="C76" s="333"/>
      <c r="D76" s="71"/>
      <c r="E76" s="71"/>
      <c r="F76" s="311"/>
      <c r="G76" s="337"/>
      <c r="H76" s="275"/>
      <c r="I76" s="275"/>
      <c r="J76" s="337"/>
      <c r="K76" s="337"/>
      <c r="L76" s="337"/>
    </row>
    <row r="77" spans="1:14" x14ac:dyDescent="0.25">
      <c r="A77" s="455"/>
      <c r="B77" s="333"/>
      <c r="C77" s="333"/>
      <c r="D77" s="71"/>
      <c r="E77" s="71"/>
      <c r="F77" s="311"/>
      <c r="G77" s="337"/>
      <c r="H77" s="275"/>
      <c r="I77" s="275"/>
      <c r="J77" s="337"/>
      <c r="K77" s="337"/>
      <c r="L77" s="337"/>
    </row>
    <row r="78" spans="1:14" x14ac:dyDescent="0.25">
      <c r="A78" s="455"/>
      <c r="B78" s="333"/>
      <c r="C78" s="333"/>
      <c r="D78" s="71"/>
      <c r="E78" s="71"/>
      <c r="F78" s="311"/>
      <c r="G78" s="337"/>
      <c r="H78" s="275"/>
      <c r="I78" s="275"/>
      <c r="J78" s="337"/>
      <c r="K78" s="337"/>
      <c r="L78" s="337"/>
    </row>
    <row r="79" spans="1:14" x14ac:dyDescent="0.25">
      <c r="A79" s="455"/>
      <c r="B79" s="333"/>
      <c r="C79" s="333"/>
      <c r="D79" s="71"/>
      <c r="E79" s="71"/>
      <c r="F79" s="311"/>
      <c r="G79" s="337"/>
      <c r="H79" s="275"/>
      <c r="I79" s="275"/>
      <c r="J79" s="337"/>
      <c r="K79" s="337"/>
      <c r="L79" s="337"/>
    </row>
    <row r="80" spans="1:14" x14ac:dyDescent="0.25">
      <c r="A80" s="455"/>
      <c r="B80" s="333"/>
      <c r="C80" s="333"/>
      <c r="D80" s="71"/>
      <c r="E80" s="71"/>
      <c r="F80" s="311"/>
      <c r="G80" s="337"/>
      <c r="H80" s="275"/>
      <c r="I80" s="275"/>
      <c r="J80" s="337"/>
      <c r="K80" s="337"/>
      <c r="L80" s="337"/>
    </row>
    <row r="81" spans="1:12" x14ac:dyDescent="0.25">
      <c r="A81" s="455"/>
      <c r="B81" s="333"/>
      <c r="C81" s="333"/>
      <c r="D81" s="71"/>
      <c r="E81" s="71"/>
      <c r="F81" s="311"/>
      <c r="G81" s="337"/>
      <c r="H81" s="275"/>
      <c r="I81" s="275"/>
      <c r="J81" s="337"/>
      <c r="K81" s="337"/>
      <c r="L81" s="337"/>
    </row>
    <row r="82" spans="1:12" x14ac:dyDescent="0.25">
      <c r="A82" s="455"/>
      <c r="B82" s="333"/>
      <c r="C82" s="333"/>
      <c r="D82" s="71"/>
      <c r="E82" s="71"/>
      <c r="F82" s="311"/>
      <c r="G82" s="337"/>
      <c r="H82" s="275"/>
      <c r="I82" s="275"/>
      <c r="J82" s="337"/>
      <c r="K82" s="337"/>
      <c r="L82" s="337"/>
    </row>
    <row r="83" spans="1:12" x14ac:dyDescent="0.25">
      <c r="A83" s="455"/>
      <c r="B83" s="333"/>
      <c r="C83" s="333"/>
      <c r="D83" s="71"/>
      <c r="E83" s="71"/>
      <c r="F83" s="311"/>
      <c r="G83" s="337"/>
      <c r="H83" s="275"/>
      <c r="I83" s="275"/>
      <c r="J83" s="337"/>
      <c r="K83" s="337"/>
      <c r="L83" s="337"/>
    </row>
    <row r="84" spans="1:12" x14ac:dyDescent="0.25">
      <c r="A84" s="455"/>
      <c r="B84" s="333"/>
      <c r="C84" s="333"/>
      <c r="D84" s="71"/>
      <c r="E84" s="71"/>
      <c r="F84" s="311"/>
      <c r="G84" s="337"/>
      <c r="H84" s="275"/>
      <c r="I84" s="275"/>
      <c r="J84" s="337"/>
      <c r="K84" s="337"/>
      <c r="L84" s="337"/>
    </row>
    <row r="85" spans="1:12" x14ac:dyDescent="0.25">
      <c r="A85" s="455"/>
      <c r="B85" s="333"/>
      <c r="C85" s="333"/>
      <c r="D85" s="71"/>
      <c r="E85" s="71"/>
      <c r="F85" s="311"/>
      <c r="G85" s="337"/>
      <c r="H85" s="275"/>
      <c r="I85" s="275"/>
      <c r="J85" s="337"/>
      <c r="K85" s="337"/>
      <c r="L85" s="337"/>
    </row>
    <row r="86" spans="1:12" x14ac:dyDescent="0.25">
      <c r="A86" s="455"/>
      <c r="B86" s="333"/>
      <c r="C86" s="333"/>
      <c r="D86" s="71"/>
      <c r="E86" s="71"/>
      <c r="F86" s="311"/>
      <c r="G86" s="337"/>
      <c r="H86" s="275"/>
      <c r="I86" s="275"/>
      <c r="J86" s="337"/>
      <c r="K86" s="337"/>
      <c r="L86" s="337"/>
    </row>
    <row r="87" spans="1:12" x14ac:dyDescent="0.25">
      <c r="A87" s="455"/>
      <c r="B87" s="333"/>
      <c r="C87" s="333"/>
      <c r="D87" s="71"/>
      <c r="E87" s="71"/>
      <c r="F87" s="311"/>
      <c r="G87" s="337"/>
      <c r="H87" s="275"/>
      <c r="I87" s="275"/>
      <c r="J87" s="337"/>
      <c r="K87" s="337"/>
      <c r="L87" s="337"/>
    </row>
    <row r="88" spans="1:12" x14ac:dyDescent="0.25">
      <c r="A88" s="455"/>
      <c r="B88" s="333"/>
      <c r="C88" s="333"/>
      <c r="D88" s="71"/>
      <c r="E88" s="71"/>
      <c r="F88" s="311"/>
      <c r="G88" s="337"/>
      <c r="H88" s="275"/>
      <c r="I88" s="275"/>
      <c r="J88" s="337"/>
      <c r="K88" s="337"/>
      <c r="L88" s="337"/>
    </row>
    <row r="89" spans="1:12" x14ac:dyDescent="0.25">
      <c r="A89" s="455"/>
      <c r="B89" s="333"/>
      <c r="C89" s="333"/>
      <c r="D89" s="71"/>
      <c r="E89" s="71"/>
      <c r="F89" s="311"/>
      <c r="G89" s="337"/>
      <c r="H89" s="275"/>
      <c r="I89" s="275"/>
      <c r="J89" s="337"/>
      <c r="K89" s="337"/>
      <c r="L89" s="337"/>
    </row>
    <row r="90" spans="1:12" x14ac:dyDescent="0.25">
      <c r="A90" s="455"/>
      <c r="B90" s="333"/>
      <c r="C90" s="333"/>
      <c r="D90" s="71"/>
      <c r="E90" s="71"/>
      <c r="F90" s="311"/>
      <c r="G90" s="337"/>
      <c r="H90" s="275"/>
      <c r="I90" s="275"/>
      <c r="J90" s="337"/>
      <c r="K90" s="337"/>
      <c r="L90" s="337"/>
    </row>
    <row r="91" spans="1:12" x14ac:dyDescent="0.25">
      <c r="A91" s="455"/>
      <c r="B91" s="333"/>
      <c r="C91" s="333"/>
      <c r="D91" s="71"/>
      <c r="E91" s="71"/>
      <c r="F91" s="311"/>
      <c r="G91" s="337"/>
      <c r="H91" s="275"/>
      <c r="I91" s="275"/>
      <c r="J91" s="337"/>
      <c r="K91" s="337"/>
      <c r="L91" s="337"/>
    </row>
    <row r="92" spans="1:12" x14ac:dyDescent="0.25">
      <c r="A92" s="455"/>
      <c r="B92" s="333"/>
      <c r="C92" s="333"/>
      <c r="D92" s="71"/>
      <c r="E92" s="71"/>
      <c r="F92" s="311"/>
      <c r="G92" s="337"/>
      <c r="H92" s="275"/>
      <c r="I92" s="275"/>
      <c r="J92" s="337"/>
      <c r="K92" s="337"/>
      <c r="L92" s="337"/>
    </row>
    <row r="93" spans="1:12" x14ac:dyDescent="0.25">
      <c r="A93" s="455"/>
      <c r="B93" s="333"/>
      <c r="C93" s="333"/>
      <c r="D93" s="71"/>
      <c r="E93" s="71"/>
      <c r="F93" s="311"/>
      <c r="G93" s="337"/>
      <c r="H93" s="275"/>
      <c r="I93" s="275"/>
      <c r="J93" s="337"/>
      <c r="K93" s="337"/>
      <c r="L93" s="337"/>
    </row>
    <row r="94" spans="1:12" x14ac:dyDescent="0.25">
      <c r="A94" s="455"/>
      <c r="B94" s="333"/>
      <c r="C94" s="333"/>
      <c r="D94" s="71"/>
      <c r="E94" s="71"/>
      <c r="F94" s="311"/>
      <c r="G94" s="337"/>
      <c r="H94" s="275"/>
      <c r="I94" s="275"/>
      <c r="J94" s="337"/>
      <c r="K94" s="337"/>
      <c r="L94" s="337"/>
    </row>
    <row r="95" spans="1:12" ht="15.75" customHeight="1" thickBot="1" x14ac:dyDescent="0.3"/>
    <row r="96" spans="1:12" ht="15.75" customHeight="1" x14ac:dyDescent="0.25">
      <c r="A96" s="1371" t="s">
        <v>362</v>
      </c>
      <c r="B96" s="1372"/>
      <c r="C96" s="1372"/>
    </row>
    <row r="97" spans="1:15" ht="15.75" customHeight="1" x14ac:dyDescent="0.25">
      <c r="A97" s="1373" t="s">
        <v>345</v>
      </c>
      <c r="B97" s="1374"/>
      <c r="C97" s="1374"/>
    </row>
    <row r="98" spans="1:15" ht="60" customHeight="1" x14ac:dyDescent="0.25">
      <c r="A98" s="1361" t="s">
        <v>363</v>
      </c>
      <c r="B98" s="1362"/>
      <c r="C98" s="1362"/>
      <c r="D98" s="1269"/>
      <c r="E98" s="1269"/>
      <c r="F98" s="1269"/>
      <c r="G98" s="1269"/>
      <c r="H98" s="1269"/>
      <c r="I98" s="1269"/>
      <c r="J98" s="1269"/>
      <c r="K98" s="1269"/>
      <c r="L98" s="1269"/>
      <c r="M98" s="1269"/>
      <c r="N98" s="1269"/>
      <c r="O98" s="1269"/>
    </row>
    <row r="99" spans="1:15" ht="15" customHeight="1" x14ac:dyDescent="0.25">
      <c r="A99" s="463" t="s">
        <v>364</v>
      </c>
      <c r="B99" s="461" t="s">
        <v>365</v>
      </c>
      <c r="C99" s="461" t="s">
        <v>366</v>
      </c>
      <c r="D99" s="570"/>
      <c r="E99" s="570"/>
      <c r="F99" s="570"/>
      <c r="G99" s="275"/>
      <c r="H99" s="570"/>
      <c r="I99" s="570"/>
      <c r="J99" s="570"/>
      <c r="K99" s="570"/>
      <c r="L99" s="330"/>
      <c r="M99" s="330"/>
      <c r="N99" s="330"/>
      <c r="O99" s="330"/>
    </row>
    <row r="100" spans="1:15" ht="77.25" customHeight="1" x14ac:dyDescent="0.25">
      <c r="A100" s="462" t="s">
        <v>367</v>
      </c>
      <c r="B100" s="333"/>
      <c r="C100" s="311"/>
      <c r="D100" s="275"/>
      <c r="E100" s="337"/>
      <c r="F100" s="337"/>
      <c r="G100" s="337"/>
      <c r="H100" s="337"/>
      <c r="I100" s="337"/>
      <c r="J100" s="337"/>
      <c r="K100" s="275"/>
    </row>
    <row r="101" spans="1:15" ht="204" customHeight="1" x14ac:dyDescent="0.25">
      <c r="A101" s="824" t="s">
        <v>368</v>
      </c>
      <c r="B101" s="333"/>
      <c r="C101" s="311"/>
      <c r="D101" s="275"/>
      <c r="E101" s="337"/>
      <c r="F101" s="337"/>
      <c r="G101" s="337"/>
      <c r="H101" s="337"/>
      <c r="I101" s="337"/>
      <c r="J101" s="337"/>
      <c r="K101" s="275"/>
    </row>
    <row r="102" spans="1:15" ht="77.25" customHeight="1" x14ac:dyDescent="0.25">
      <c r="A102" s="462" t="s">
        <v>369</v>
      </c>
      <c r="B102" s="333"/>
      <c r="C102" s="311"/>
      <c r="D102" s="275"/>
      <c r="E102" s="337"/>
      <c r="F102" s="337"/>
      <c r="G102" s="337"/>
      <c r="H102" s="337"/>
      <c r="I102" s="337"/>
      <c r="J102" s="337"/>
      <c r="K102" s="275"/>
    </row>
    <row r="103" spans="1:15" ht="77.25" customHeight="1" x14ac:dyDescent="0.25">
      <c r="A103" s="462" t="s">
        <v>370</v>
      </c>
      <c r="B103" s="333"/>
      <c r="C103" s="311"/>
      <c r="D103" s="275"/>
      <c r="E103" s="337"/>
      <c r="F103" s="337"/>
      <c r="G103" s="337"/>
      <c r="H103" s="337"/>
      <c r="I103" s="337"/>
      <c r="J103" s="337"/>
      <c r="K103" s="275"/>
    </row>
    <row r="104" spans="1:15" ht="77.25" customHeight="1" x14ac:dyDescent="0.25">
      <c r="A104" s="462" t="s">
        <v>371</v>
      </c>
      <c r="B104" s="333"/>
      <c r="C104" s="311"/>
      <c r="D104" s="275"/>
      <c r="E104" s="337"/>
      <c r="F104" s="337"/>
      <c r="G104" s="337"/>
      <c r="H104" s="337"/>
      <c r="I104" s="337"/>
      <c r="J104" s="337"/>
      <c r="K104" s="275"/>
    </row>
    <row r="105" spans="1:15" ht="77.25" customHeight="1" x14ac:dyDescent="0.25">
      <c r="A105" s="462" t="s">
        <v>372</v>
      </c>
      <c r="B105" s="333"/>
      <c r="C105" s="311"/>
      <c r="D105" s="275"/>
      <c r="E105" s="337"/>
      <c r="F105" s="337"/>
      <c r="G105" s="337"/>
      <c r="H105" s="337"/>
      <c r="I105" s="337"/>
      <c r="J105" s="337"/>
      <c r="K105" s="275"/>
    </row>
    <row r="106" spans="1:15" ht="120.75" customHeight="1" x14ac:dyDescent="0.25">
      <c r="A106" s="462" t="s">
        <v>373</v>
      </c>
      <c r="B106" s="333"/>
      <c r="C106" s="311"/>
      <c r="D106" s="275"/>
      <c r="E106" s="337"/>
      <c r="F106" s="337"/>
      <c r="G106" s="337"/>
      <c r="H106" s="337"/>
      <c r="I106" s="337"/>
      <c r="J106" s="337"/>
      <c r="K106" s="275"/>
    </row>
    <row r="107" spans="1:15" ht="77.25" customHeight="1" x14ac:dyDescent="0.25">
      <c r="A107" s="462" t="s">
        <v>374</v>
      </c>
      <c r="B107" s="333"/>
      <c r="C107" s="311"/>
      <c r="D107" s="275"/>
      <c r="E107" s="337"/>
      <c r="F107" s="337"/>
      <c r="G107" s="337"/>
      <c r="H107" s="337"/>
      <c r="I107" s="337"/>
      <c r="J107" s="337"/>
      <c r="K107" s="275"/>
    </row>
    <row r="108" spans="1:15" ht="84.75" customHeight="1" x14ac:dyDescent="0.25">
      <c r="A108" s="462" t="s">
        <v>375</v>
      </c>
      <c r="B108" s="333"/>
      <c r="C108" s="311"/>
      <c r="D108" s="275"/>
      <c r="E108" s="337"/>
      <c r="F108" s="337"/>
      <c r="G108" s="337"/>
      <c r="H108" s="337"/>
      <c r="I108" s="337"/>
      <c r="J108" s="337"/>
      <c r="K108" s="275"/>
    </row>
    <row r="109" spans="1:15" ht="77.25" customHeight="1" x14ac:dyDescent="0.25">
      <c r="A109" s="464" t="s">
        <v>376</v>
      </c>
      <c r="B109" s="465"/>
      <c r="C109" s="466"/>
      <c r="D109" s="275"/>
      <c r="E109" s="337"/>
      <c r="F109" s="337"/>
      <c r="G109" s="337"/>
      <c r="H109" s="337"/>
      <c r="I109" s="337"/>
      <c r="J109" s="337"/>
      <c r="K109" s="275"/>
    </row>
    <row r="111" spans="1:15" ht="35.25" customHeight="1" x14ac:dyDescent="0.25"/>
  </sheetData>
  <sheetProtection sheet="1" formatCells="0" formatColumns="0" formatRows="0" sort="0" autoFilter="0"/>
  <mergeCells count="11">
    <mergeCell ref="A1:H1"/>
    <mergeCell ref="A2:H2"/>
    <mergeCell ref="A3:H3"/>
    <mergeCell ref="A68:F68"/>
    <mergeCell ref="A98:C98"/>
    <mergeCell ref="A66:F66"/>
    <mergeCell ref="A67:F67"/>
    <mergeCell ref="A5:H5"/>
    <mergeCell ref="A6:G6"/>
    <mergeCell ref="A96:C96"/>
    <mergeCell ref="A97:C97"/>
  </mergeCells>
  <conditionalFormatting sqref="D72:D94">
    <cfRule type="cellIs" dxfId="166" priority="1" operator="equal">
      <formula>"Completed"</formula>
    </cfRule>
    <cfRule type="cellIs" dxfId="165" priority="2" operator="equal">
      <formula>"In Progress"</formula>
    </cfRule>
    <cfRule type="cellIs" dxfId="164" priority="3" operator="equal">
      <formula>"Not yet started"</formula>
    </cfRule>
  </conditionalFormatting>
  <conditionalFormatting sqref="E72:E94">
    <cfRule type="cellIs" dxfId="163" priority="10" operator="equal">
      <formula>"Completed"</formula>
    </cfRule>
    <cfRule type="cellIs" dxfId="162" priority="11" operator="equal">
      <formula>"In Progress"</formula>
    </cfRule>
    <cfRule type="cellIs" dxfId="161" priority="12" operator="equal">
      <formula>"Not yet started"</formula>
    </cfRule>
  </conditionalFormatting>
  <conditionalFormatting sqref="I110:I111">
    <cfRule type="cellIs" dxfId="160" priority="13" operator="equal">
      <formula>"No"</formula>
    </cfRule>
    <cfRule type="cellIs" dxfId="159" priority="14" operator="equal">
      <formula>"Yes"</formula>
    </cfRule>
  </conditionalFormatting>
  <dataValidations count="1">
    <dataValidation type="decimal" errorStyle="warning" allowBlank="1" showInputMessage="1" showErrorMessage="1" error="Please enter a valid dollar amount only." sqref="F9:G58 C9:D58" xr:uid="{8B5151ED-75A4-4275-83CD-3531044C4A80}">
      <formula1>0</formula1>
      <formula2>3000000000</formula2>
    </dataValidation>
  </dataValidations>
  <pageMargins left="0.85" right="0.85" top="0.85" bottom="0.5" header="0.3" footer="0.3"/>
  <pageSetup scale="69" orientation="portrait" r:id="rId1"/>
  <headerFooter>
    <oddHeader>&amp;L&amp;G&amp;ROMB Control Number: 2060-0754
Expiration Date: 9/30/2028</oddHeader>
    <oddFooter>&amp;LEPA Form Number: 5900-721</oddFooter>
    <firstHeader xml:space="preserve">&amp;LOMB Control Number: 2060-NEW
Expiration Date: MM/DD/YYYY&amp;RU.S. EPA Office of Transportation and Air Quality 
Transportation and Climate Division
</firstHeader>
  </headerFooter>
  <ignoredErrors>
    <ignoredError sqref="C62:H64 H9 E9" unlockedFormula="1"/>
  </ignoredErrors>
  <legacyDrawingHF r:id="rId2"/>
  <tableParts count="3">
    <tablePart r:id="rId3"/>
    <tablePart r:id="rId4"/>
    <tablePart r:id="rId5"/>
  </tableParts>
  <extLst>
    <ext xmlns:x14="http://schemas.microsoft.com/office/spreadsheetml/2009/9/main" uri="{CCE6A557-97BC-4b89-ADB6-D9C93CAAB3DF}">
      <x14:dataValidations xmlns:xm="http://schemas.microsoft.com/office/excel/2006/main" count="2">
        <x14:dataValidation type="list" allowBlank="1" showInputMessage="1" showErrorMessage="1" xr:uid="{57A7D9DD-72FC-4DE7-8C0E-2C1384E86866}">
          <x14:formula1>
            <xm:f>'Data Validation'!$T$4:$T$6</xm:f>
          </x14:formula1>
          <xm:sqref>D72:E94</xm:sqref>
        </x14:dataValidation>
        <x14:dataValidation type="list" allowBlank="1" showInputMessage="1" showErrorMessage="1" xr:uid="{1D581BDF-7D74-4211-9C35-3F7752284820}">
          <x14:formula1>
            <xm:f>'Data Validation'!$BI$3:$BI$11</xm:f>
          </x14:formula1>
          <xm:sqref>A9:A58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A w D A A B Q S w M E F A A C A A g A K 1 A 6 W a X l P 5 C l A A A A 9 w A A A B I A H A B D b 2 5 m a W c v U G F j a 2 F n Z S 5 4 b W w g o h g A K K A U A A A A A A A A A A A A A A A A A A A A A A A A A A A A h Y 9 B D o I w F E S v Q r q n L d U Y Q z 5 l 4 V Y S E 6 J x S 2 q F R v g Y W i x 3 c + G R v I I Y R d 2 5 n D d v M X O / 3 i A d m j q 4 6 M 6 a F h M S U U 4 C j a o 9 G C w T 0 r t j u C S p h E 2 h T k W p g 1 F G G w / 2 k J D K u X P M m P e e + h l t u 5 I J z i O 2 z 9 a 5 q n R T k I 9 s / s u h Q e s K V J p I 2 L 3 G S E E j s a B i z g X l w C Y K m c G v I c b B z / Y H w q q v X d 9 p q T H c 5 s C m C O x 9 Q j 4 A U E s D B B Q A A g A I A C t Q O l l T c j g s m w A A A O E A A A A T A B w A W 0 N v b n R l b n R f V H l w Z X N d L n h t b C C i G A A o o B Q A A A A A A A A A A A A A A A A A A A A A A A A A A A B t j j 0 O w j A M R q 8 S e W 9 d G B B C T R m A G 3 C B K L g / o n G i x k X l b A w c i S u Q t m t H f 3 7 P n 3 + f b 3 m e X K 9 e N M T O s 4 Z d X o A i t v 7 R c a N h l D o 7 w r k q 7 + 9 A U S W U o 4 Z W J J w Q o 2 3 J m Z j 7 Q J w 2 t R + c k T Q O D Q Z j n 6 Y h 3 B f F A a 1 n I Z Z M 5 h t Q l V e q z d i L u k 0 p X m u T D u q y c n O V B q F J c I l x 0 3 B b f O h N x 4 u B y 8 P V H 1 B L A w Q U A A I A C A A r U D p Z K I p H u A 4 A A A A R A A A A E w A c A E Z v c m 1 1 b G F z L 1 N l Y 3 R p b 2 4 x L m 0 g o h g A K K A U A A A A A A A A A A A A A A A A A A A A A A A A A A A A K 0 5 N L s n M z 1 M I h t C G 1 g B Q S w E C L Q A U A A I A C A A r U D p Z p e U / k K U A A A D 3 A A A A E g A A A A A A A A A A A A A A A A A A A A A A Q 2 9 u Z m l n L 1 B h Y 2 t h Z 2 U u e G 1 s U E s B A i 0 A F A A C A A g A K 1 A 6 W V N y O C y b A A A A 4 Q A A A B M A A A A A A A A A A A A A A A A A 8 Q A A A F t D b 2 5 0 Z W 5 0 X 1 R 5 c G V z X S 5 4 b W x Q S w E C L Q A U A A I A C A A r U D p Z K I p H u A 4 A A A A R A A A A E w A A A A A A A A A A A A A A A A D Z A Q A A R m 9 y b X V s Y X M v U 2 V j d G l v b j E u b V B L B Q Y A A A A A A w A D A M I A A A A 0 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F A Q A A A A A A A K M 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X V l c n l H c m 9 1 c H M i I F Z h b H V l P S J z Q U F B Q U F B P T 0 i I C 8 + P E V u d H J 5 I F R 5 c G U 9 I l J l b G F 0 a W 9 u c 2 h p c H M i I F Z h b H V l P S J z Q U F B Q U F B P T 0 i I C 8 + P C 9 T d G F i b G V F b n R y a W V z P j w v S X R l b T 4 8 L 0 l 0 Z W 1 z P j w v T G 9 j Y W x Q Y W N r Y W d l T W V 0 Y W R h d G F G a W x l P h Y A A A B Q S w U G A A A A A A A A A A A A A A A A A A A A A A A A 2 g A A A A E A A A D Q j J 3 f A R X R E Y x 6 A M B P w p f r A Q A A A M M G t t 9 z 9 t N K u f l O h / d x q H 8 A A A A A A g A A A A A A A 2 Y A A M A A A A A Q A A A A w L L 0 3 p 2 O j + D d t k + V l B L 6 W w A A A A A E g A A A o A A A A B A A A A D 6 i Y x W e G 2 J E m B A n Z 0 y I w Z W U A A A A F 2 Z V w d 6 N u M f o F H z l s B l i z S H E q A D W l O y P J c + L H G 2 2 / C C Z J a m g x 1 V d s 7 b H Y 2 g s T x F C J 5 4 3 B g x 7 I q 8 a 2 m a Q z a F H J 3 f S l p P n a J i 4 w u 6 L Z R 0 Z l y H F A A A A M J b r j K d D t J R m 8 H 7 p I J e W Q g H P t / / < / D a t a M a s h u p > 
</file>

<file path=customXml/item2.xml><?xml version="1.0" encoding="utf-8"?>
<?mso-contentType ?>
<SharedContentType xmlns="Microsoft.SharePoint.Taxonomy.ContentTypeSync" SourceId="29f62856-1543-49d4-a736-4569d363f533" ContentTypeId="0x0101" PreviousValue="false" LastSyncTimeStamp="2016-08-25T00:16:07.24Z"/>
</file>

<file path=customXml/item3.xml><?xml version="1.0" encoding="utf-8"?>
<p:properties xmlns:p="http://schemas.microsoft.com/office/2006/metadata/properties" xmlns:xsi="http://www.w3.org/2001/XMLSchema-instance" xmlns:pc="http://schemas.microsoft.com/office/infopath/2007/PartnerControls">
  <documentManagement>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ermInfo xmlns="http://schemas.microsoft.com/office/infopath/2007/PartnerControls">
          <TermName xmlns="http://schemas.microsoft.com/office/infopath/2007/PartnerControls">Notice</TermName>
          <TermId xmlns="http://schemas.microsoft.com/office/infopath/2007/PartnerControls">a9afd4ed-fb5a-4810-91ab-549958f49512</TermId>
        </TermInfo>
        <TermInfo xmlns="http://schemas.microsoft.com/office/infopath/2007/PartnerControls">
          <TermName xmlns="http://schemas.microsoft.com/office/infopath/2007/PartnerControls">Planning</TermName>
          <TermId xmlns="http://schemas.microsoft.com/office/infopath/2007/PartnerControls">c01c1a3c-f293-410a-a02b-5d3c9e6c72e9</TermId>
        </TermInfo>
        <TermInfo xmlns="http://schemas.microsoft.com/office/infopath/2007/PartnerControls">
          <TermName xmlns="http://schemas.microsoft.com/office/infopath/2007/PartnerControls">description</TermName>
          <TermId xmlns="http://schemas.microsoft.com/office/infopath/2007/PartnerControls">10ad236b-1833-4003-acb9-2fad97427224</TermId>
        </TermInfo>
        <TermInfo xmlns="http://schemas.microsoft.com/office/infopath/2007/PartnerControls">
          <TermName xmlns="http://schemas.microsoft.com/office/infopath/2007/PartnerControls">ports</TermName>
          <TermId xmlns="http://schemas.microsoft.com/office/infopath/2007/PartnerControls">00b0fcba-d4e7-43fd-9a27-5a2940680f87</TermId>
        </TermInfo>
        <TermInfo xmlns="http://schemas.microsoft.com/office/infopath/2007/PartnerControls">
          <TermName xmlns="http://schemas.microsoft.com/office/infopath/2007/PartnerControls">fleet</TermName>
          <TermId xmlns="http://schemas.microsoft.com/office/infopath/2007/PartnerControls">c0fdf832-bf55-4829-bcba-318b4d0f8e4d</TermId>
        </TermInfo>
        <TermInfo xmlns="http://schemas.microsoft.com/office/infopath/2007/PartnerControls">
          <TermName xmlns="http://schemas.microsoft.com/office/infopath/2007/PartnerControls">Clean</TermName>
          <TermId xmlns="http://schemas.microsoft.com/office/infopath/2007/PartnerControls">5677222d-1c11-414c-8815-56a055163bc9</TermId>
        </TermInfo>
        <TermInfo xmlns="http://schemas.microsoft.com/office/infopath/2007/PartnerControls">
          <TermName xmlns="http://schemas.microsoft.com/office/infopath/2007/PartnerControls">scrappage</TermName>
          <TermId xmlns="http://schemas.microsoft.com/office/infopath/2007/PartnerControls">3895db08-9cad-4b5d-8218-2858aa52d229</TermId>
        </TermInfo>
        <TermInfo xmlns="http://schemas.microsoft.com/office/infopath/2007/PartnerControls">
          <TermName xmlns="http://schemas.microsoft.com/office/infopath/2007/PartnerControls">transportation</TermName>
          <TermId xmlns="http://schemas.microsoft.com/office/infopath/2007/PartnerControls">e9456c8d-2b2e-4c43-ab23-2761c0ffa56d</TermId>
        </TermInfo>
        <TermInfo xmlns="http://schemas.microsoft.com/office/infopath/2007/PartnerControls">
          <TermName xmlns="http://schemas.microsoft.com/office/infopath/2007/PartnerControls">Supplemental</TermName>
          <TermId xmlns="http://schemas.microsoft.com/office/infopath/2007/PartnerControls">2acad7ee-d332-4245-8edb-78b7c202147a</TermId>
        </TermInfo>
        <TermInfo xmlns="http://schemas.microsoft.com/office/infopath/2007/PartnerControls">
          <TermName xmlns="http://schemas.microsoft.com/office/infopath/2007/PartnerControls">competition</TermName>
          <TermId xmlns="http://schemas.microsoft.com/office/infopath/2007/PartnerControls">d0964cbd-ead7-4516-b467-d9b9cda331ca</TermId>
        </TermInfo>
        <TermInfo xmlns="http://schemas.microsoft.com/office/infopath/2007/PartnerControls">
          <TermName xmlns="http://schemas.microsoft.com/office/infopath/2007/PartnerControls">Port</TermName>
          <TermId xmlns="http://schemas.microsoft.com/office/infopath/2007/PartnerControls">6e85aaba-4b3c-42d9-9620-e97dced9074d</TermId>
        </TermInfo>
        <TermInfo xmlns="http://schemas.microsoft.com/office/infopath/2007/PartnerControls">
          <TermName xmlns="http://schemas.microsoft.com/office/infopath/2007/PartnerControls">funding</TermName>
          <TermId xmlns="http://schemas.microsoft.com/office/infopath/2007/PartnerControls">117f563c-155e-4b6b-807f-55d2191ecd88</TermId>
        </TermInfo>
        <TermInfo xmlns="http://schemas.microsoft.com/office/infopath/2007/PartnerControls">
          <TermName xmlns="http://schemas.microsoft.com/office/infopath/2007/PartnerControls">application</TermName>
          <TermId xmlns="http://schemas.microsoft.com/office/infopath/2007/PartnerControls">486e3313-b5a1-4d9e-8eaa-c69a58b81269</TermId>
        </TermInfo>
        <TermInfo xmlns="http://schemas.microsoft.com/office/infopath/2007/PartnerControls">
          <TermName xmlns="http://schemas.microsoft.com/office/infopath/2007/PartnerControls">Authority</TermName>
          <TermId xmlns="http://schemas.microsoft.com/office/infopath/2007/PartnerControls">24777c04-7718-47cb-a3d1-7c35f18f850e</TermId>
        </TermInfo>
        <TermInfo xmlns="http://schemas.microsoft.com/office/infopath/2007/PartnerControls">
          <TermName xmlns="http://schemas.microsoft.com/office/infopath/2007/PartnerControls">NOFO</TermName>
          <TermId xmlns="http://schemas.microsoft.com/office/infopath/2007/PartnerControls">f6aaa6c4-b284-4422-b212-2d96289fa4d7</TermId>
        </TermInfo>
        <TermInfo xmlns="http://schemas.microsoft.com/office/infopath/2007/PartnerControls">
          <TermName xmlns="http://schemas.microsoft.com/office/infopath/2007/PartnerControls">Quality</TermName>
          <TermId xmlns="http://schemas.microsoft.com/office/infopath/2007/PartnerControls">0eca7fe5-04f3-4e00-8106-308aaee3c427</TermId>
        </TermInfo>
        <TermInfo xmlns="http://schemas.microsoft.com/office/infopath/2007/PartnerControls">
          <TermName xmlns="http://schemas.microsoft.com/office/infopath/2007/PartnerControls">Opportunity</TermName>
          <TermId xmlns="http://schemas.microsoft.com/office/infopath/2007/PartnerControls">4ec43f5c-dc4a-4cae-85f5-e79489bdf244</TermId>
        </TermInfo>
        <TermInfo xmlns="http://schemas.microsoft.com/office/infopath/2007/PartnerControls">
          <TermName xmlns="http://schemas.microsoft.com/office/infopath/2007/PartnerControls">template</TermName>
          <TermId xmlns="http://schemas.microsoft.com/office/infopath/2007/PartnerControls">cb800aca-f1fe-403e-bbe3-bb839eb088ab</TermId>
        </TermInfo>
        <TermInfo xmlns="http://schemas.microsoft.com/office/infopath/2007/PartnerControls">
          <TermName xmlns="http://schemas.microsoft.com/office/infopath/2007/PartnerControls">Contractor</TermName>
          <TermId xmlns="http://schemas.microsoft.com/office/infopath/2007/PartnerControls">21a1b0a2-3508-4ec6-b6ca-15c03cc45c9f</TermId>
        </TermInfo>
        <TermInfo xmlns="http://schemas.microsoft.com/office/infopath/2007/PartnerControls">
          <TermName xmlns="http://schemas.microsoft.com/office/infopath/2007/PartnerControls">Award</TermName>
          <TermId xmlns="http://schemas.microsoft.com/office/infopath/2007/PartnerControls">cb596bad-c43b-4d0f-ba75-e474b1236044</TermId>
        </TermInfo>
        <TermInfo xmlns="http://schemas.microsoft.com/office/infopath/2007/PartnerControls">
          <TermName xmlns="http://schemas.microsoft.com/office/infopath/2007/PartnerControls">recipient</TermName>
          <TermId xmlns="http://schemas.microsoft.com/office/infopath/2007/PartnerControls">3e7314c4-e621-4b5a-9734-e1bdf83748e7</TermId>
        </TermInfo>
        <TermInfo xmlns="http://schemas.microsoft.com/office/infopath/2007/PartnerControls">
          <TermName xmlns="http://schemas.microsoft.com/office/infopath/2007/PartnerControls">Climate</TermName>
          <TermId xmlns="http://schemas.microsoft.com/office/infopath/2007/PartnerControls">11111111-1111-1111-1111-111111111111</TermId>
        </TermInfo>
        <TermInfo xmlns="http://schemas.microsoft.com/office/infopath/2007/PartnerControls">
          <TermName xmlns="http://schemas.microsoft.com/office/infopath/2007/PartnerControls">Air</TermName>
          <TermId xmlns="http://schemas.microsoft.com/office/infopath/2007/PartnerControls">11111111-1111-1111-1111-111111111111</TermId>
        </TermInfo>
        <TermInfo xmlns="http://schemas.microsoft.com/office/infopath/2007/PartnerControls">
          <TermName xmlns="http://schemas.microsoft.com/office/infopath/2007/PartnerControls">Infrastructure</TermName>
          <TermId xmlns="http://schemas.microsoft.com/office/infopath/2007/PartnerControls">11111111-1111-1111-1111-111111111111</TermId>
        </TermInfo>
        <TermInfo xmlns="http://schemas.microsoft.com/office/infopath/2007/PartnerControls">
          <TermName xmlns="http://schemas.microsoft.com/office/infopath/2007/PartnerControls">Data</TermName>
          <TermId xmlns="http://schemas.microsoft.com/office/infopath/2007/PartnerControls">11111111-1111-1111-1111-111111111111</TermId>
        </TermInfo>
      </Terms>
    </TaxKeywordTaxHTField>
    <Record xmlns="4ffa91fb-a0ff-4ac5-b2db-65c790d184a4">Shared</Record>
    <Rights xmlns="4ffa91fb-a0ff-4ac5-b2db-65c790d184a4" xsi:nil="true"/>
    <Document_x0020_Creation_x0020_Date xmlns="4ffa91fb-a0ff-4ac5-b2db-65c790d184a4">2023-12-08T08:00:00+00:00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Value>1125</Value>
      <Value>1107</Value>
      <Value>3326</Value>
      <Value>282</Value>
      <Value>657</Value>
      <Value>4240</Value>
      <Value>1095</Value>
      <Value>210</Value>
      <Value>4243</Value>
      <Value>874</Value>
      <Value>2686</Value>
      <Value>4239</Value>
      <Value>4238</Value>
      <Value>319</Value>
      <Value>469</Value>
      <Value>784</Value>
      <Value>570</Value>
      <Value>2308</Value>
      <Value>3343</Value>
      <Value>2306</Value>
      <Value>84</Value>
      <Value>3337</Value>
      <Value>2041</Value>
      <Value>2084</Value>
      <Value>4241</Value>
    </TaxCatchAll>
    <lcf76f155ced4ddcb4097134ff3c332f xmlns="7545d31d-b8c4-4949-a762-baea090bd952">
      <Terms xmlns="http://schemas.microsoft.com/office/infopath/2007/PartnerControls"/>
    </lcf76f155ced4ddcb4097134ff3c332f>
    <SharedWithUsers xmlns="906918b8-db1a-456d-a3fd-e97f140f6751">
      <UserInfo>
        <DisplayName>Cooksey, Azuree</DisplayName>
        <AccountId>3019</AccountId>
        <AccountType/>
      </UserInfo>
      <UserInfo>
        <DisplayName>Barnes, Joseph</DisplayName>
        <AccountId>3020</AccountId>
        <AccountType/>
      </UserInfo>
      <UserInfo>
        <DisplayName>Lin, Sharon</DisplayName>
        <AccountId>3021</AccountId>
        <AccountType/>
      </UserInfo>
      <UserInfo>
        <DisplayName>Motilall, Christina</DisplayName>
        <AccountId>2139</AccountId>
        <AccountType/>
      </UserInfo>
      <UserInfo>
        <DisplayName>Zipf, Lynn</DisplayName>
        <AccountId>3022</AccountId>
        <AccountType/>
      </UserInfo>
      <UserInfo>
        <DisplayName>Garcia, Brenda</DisplayName>
        <AccountId>3023</AccountId>
        <AccountType/>
      </UserInfo>
      <UserInfo>
        <DisplayName>Hopkins, John</DisplayName>
        <AccountId>3024</AccountId>
        <AccountType/>
      </UserInfo>
      <UserInfo>
        <DisplayName>Senghani, Dinesh</DisplayName>
        <AccountId>3025</AccountId>
        <AccountType/>
      </UserInfo>
      <UserInfo>
        <DisplayName>Dickens, Brian</DisplayName>
        <AccountId>3026</AccountId>
        <AccountType/>
      </UserInfo>
      <UserInfo>
        <DisplayName>Irby, Virginia</DisplayName>
        <AccountId>3027</AccountId>
        <AccountType/>
      </UserInfo>
      <UserInfo>
        <DisplayName>Young, Adrea</DisplayName>
        <AccountId>3028</AccountId>
        <AccountType/>
      </UserInfo>
      <UserInfo>
        <DisplayName>Reese, Tondia</DisplayName>
        <AccountId>3029</AccountId>
        <AccountType/>
      </UserInfo>
      <UserInfo>
        <DisplayName>Benton, Melissa</DisplayName>
        <AccountId>3030</AccountId>
        <AccountType/>
      </UserInfo>
      <UserInfo>
        <DisplayName>Barnes, Betty</DisplayName>
        <AccountId>3031</AccountId>
        <AccountType/>
      </UserInfo>
      <UserInfo>
        <DisplayName>Schappelle, Seema</DisplayName>
        <AccountId>3032</AccountId>
        <AccountType/>
      </UserInfo>
    </SharedWithUsers>
    <e3f09c3df709400db2417a7161762d62 xmlns="4ffa91fb-a0ff-4ac5-b2db-65c790d184a4">
      <Terms xmlns="http://schemas.microsoft.com/office/infopath/2007/PartnerControls"/>
    </e3f09c3df709400db2417a7161762d62>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DE1A4367E38875478D93E136E788CDD5" ma:contentTypeVersion="17" ma:contentTypeDescription="Create a new document." ma:contentTypeScope="" ma:versionID="c37f2d8bb56e09e13b19e9bc592c9217">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7545d31d-b8c4-4949-a762-baea090bd952" xmlns:ns6="906918b8-db1a-456d-a3fd-e97f140f6751" targetNamespace="http://schemas.microsoft.com/office/2006/metadata/properties" ma:root="true" ma:fieldsID="b97057e0f801e711850eed7f596396ea" ns1:_="" ns2:_="" ns3:_="" ns4:_="" ns5:_="" ns6:_="">
    <xsd:import namespace="http://schemas.microsoft.com/sharepoint/v3"/>
    <xsd:import namespace="4ffa91fb-a0ff-4ac5-b2db-65c790d184a4"/>
    <xsd:import namespace="http://schemas.microsoft.com/sharepoint.v3"/>
    <xsd:import namespace="http://schemas.microsoft.com/sharepoint/v3/fields"/>
    <xsd:import namespace="7545d31d-b8c4-4949-a762-baea090bd952"/>
    <xsd:import namespace="906918b8-db1a-456d-a3fd-e97f140f6751"/>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2:e3f09c3df709400db2417a7161762d62" minOccurs="0"/>
                <xsd:element ref="ns5:MediaServiceMetadata" minOccurs="0"/>
                <xsd:element ref="ns5:MediaServiceFastMetadata" minOccurs="0"/>
                <xsd:element ref="ns5:MediaServiceObjectDetectorVersions" minOccurs="0"/>
                <xsd:element ref="ns6:SharedWithUsers" minOccurs="0"/>
                <xsd:element ref="ns6:SharedWithDetails" minOccurs="0"/>
                <xsd:element ref="ns5:MediaServiceSearchProperties" minOccurs="0"/>
                <xsd:element ref="ns5:lcf76f155ced4ddcb4097134ff3c332f" minOccurs="0"/>
                <xsd:element ref="ns5:MediaServiceGenerationTime" minOccurs="0"/>
                <xsd:element ref="ns5:MediaServiceEventHashCode" minOccurs="0"/>
                <xsd:element ref="ns5:MediaServiceOCR" minOccurs="0"/>
                <xsd:element ref="ns5:MediaServiceDateTaken" minOccurs="0"/>
                <xsd:element ref="ns5: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ma:readOnly="false">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7644293a-bd45-45ae-b8c9-317db4217720}" ma:internalName="TaxCatchAllLabel" ma:readOnly="true" ma:showField="CatchAllDataLabel" ma:web="906918b8-db1a-456d-a3fd-e97f140f6751">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7644293a-bd45-45ae-b8c9-317db4217720}" ma:internalName="TaxCatchAll" ma:showField="CatchAllData" ma:web="906918b8-db1a-456d-a3fd-e97f140f6751">
      <xsd:complexType>
        <xsd:complexContent>
          <xsd:extension base="dms:MultiChoiceLookup">
            <xsd:sequence>
              <xsd:element name="Value" type="dms:Lookup" maxOccurs="unbounded" minOccurs="0" nillable="true"/>
            </xsd:sequence>
          </xsd:extension>
        </xsd:complexContent>
      </xsd:complexType>
    </xsd:element>
    <xsd:element name="e3f09c3df709400db2417a7161762d62" ma:index="28" nillable="true" ma:taxonomy="true" ma:internalName="e3f09c3df709400db2417a7161762d62" ma:taxonomyFieldName="EPA_x0020_Subject" ma:displayName="EPA Subject" ma:readOnly="false" ma:default="" ma:fieldId="{e3f09c3d-f709-400d-b241-7a7161762d62}" ma:taxonomyMulti="true" ma:sspId="29f62856-1543-49d4-a736-4569d363f533" ma:termSetId="7a3d4ae0-7e62-45a2-a406-c6a8a6a8eee3"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545d31d-b8c4-4949-a762-baea090bd952" elementFormDefault="qualified">
    <xsd:import namespace="http://schemas.microsoft.com/office/2006/documentManagement/types"/>
    <xsd:import namespace="http://schemas.microsoft.com/office/infopath/2007/PartnerControls"/>
    <xsd:element name="MediaServiceMetadata" ma:index="29" nillable="true" ma:displayName="MediaServiceMetadata" ma:hidden="true" ma:internalName="MediaServiceMetadata" ma:readOnly="true">
      <xsd:simpleType>
        <xsd:restriction base="dms:Note"/>
      </xsd:simpleType>
    </xsd:element>
    <xsd:element name="MediaServiceFastMetadata" ma:index="30" nillable="true" ma:displayName="MediaServiceFastMetadata" ma:hidden="true" ma:internalName="MediaServiceFastMetadata" ma:readOnly="true">
      <xsd:simpleType>
        <xsd:restriction base="dms:Note"/>
      </xsd:simpleType>
    </xsd:element>
    <xsd:element name="MediaServiceObjectDetectorVersions" ma:index="31" nillable="true" ma:displayName="MediaServiceObjectDetectorVersions"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element name="lcf76f155ced4ddcb4097134ff3c332f" ma:index="36" nillable="true" ma:taxonomy="true" ma:internalName="lcf76f155ced4ddcb4097134ff3c332f" ma:taxonomyFieldName="MediaServiceImageTags" ma:displayName="Image Tags" ma:readOnly="false" ma:fieldId="{5cf76f15-5ced-4ddc-b409-7134ff3c332f}" ma:taxonomyMulti="true" ma:sspId="29f62856-1543-49d4-a736-4569d363f533" ma:termSetId="09814cd3-568e-fe90-9814-8d621ff8fb84" ma:anchorId="fba54fb3-c3e1-fe81-a776-ca4b69148c4d" ma:open="true" ma:isKeyword="false">
      <xsd:complexType>
        <xsd:sequence>
          <xsd:element ref="pc:Terms" minOccurs="0" maxOccurs="1"/>
        </xsd:sequence>
      </xsd:complexType>
    </xsd:element>
    <xsd:element name="MediaServiceGenerationTime" ma:index="37" nillable="true" ma:displayName="MediaServiceGenerationTime" ma:hidden="true" ma:internalName="MediaServiceGenerationTime" ma:readOnly="true">
      <xsd:simpleType>
        <xsd:restriction base="dms:Text"/>
      </xsd:simpleType>
    </xsd:element>
    <xsd:element name="MediaServiceEventHashCode" ma:index="38" nillable="true" ma:displayName="MediaServiceEventHashCode" ma:hidden="true" ma:internalName="MediaServiceEventHashCode" ma:readOnly="true">
      <xsd:simpleType>
        <xsd:restriction base="dms:Text"/>
      </xsd:simpleType>
    </xsd:element>
    <xsd:element name="MediaServiceOCR" ma:index="39" nillable="true" ma:displayName="Extracted Text" ma:internalName="MediaServiceOCR" ma:readOnly="true">
      <xsd:simpleType>
        <xsd:restriction base="dms:Note">
          <xsd:maxLength value="255"/>
        </xsd:restriction>
      </xsd:simpleType>
    </xsd:element>
    <xsd:element name="MediaServiceDateTaken" ma:index="40" nillable="true" ma:displayName="MediaServiceDateTaken" ma:hidden="true" ma:indexed="true" ma:internalName="MediaServiceDateTaken" ma:readOnly="true">
      <xsd:simpleType>
        <xsd:restriction base="dms:Text"/>
      </xsd:simpleType>
    </xsd:element>
    <xsd:element name="MediaLengthInSeconds" ma:index="4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06918b8-db1a-456d-a3fd-e97f140f6751" elementFormDefault="qualified">
    <xsd:import namespace="http://schemas.microsoft.com/office/2006/documentManagement/types"/>
    <xsd:import namespace="http://schemas.microsoft.com/office/infopath/2007/PartnerControls"/>
    <xsd:element name="SharedWithUsers" ma:index="3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ABC9D51-017B-4E55-903D-C703BC0DB2A0}">
  <ds:schemaRefs>
    <ds:schemaRef ds:uri="http://schemas.microsoft.com/DataMashup"/>
  </ds:schemaRefs>
</ds:datastoreItem>
</file>

<file path=customXml/itemProps2.xml><?xml version="1.0" encoding="utf-8"?>
<ds:datastoreItem xmlns:ds="http://schemas.openxmlformats.org/officeDocument/2006/customXml" ds:itemID="{69637E56-ECD3-41C1-B684-D58D91BA1146}">
  <ds:schemaRefs>
    <ds:schemaRef ds:uri="Microsoft.SharePoint.Taxonomy.ContentTypeSync"/>
  </ds:schemaRefs>
</ds:datastoreItem>
</file>

<file path=customXml/itemProps3.xml><?xml version="1.0" encoding="utf-8"?>
<ds:datastoreItem xmlns:ds="http://schemas.openxmlformats.org/officeDocument/2006/customXml" ds:itemID="{ECF86837-1AC0-4B62-8E3F-7711F67505C1}">
  <ds:schemaRefs>
    <ds:schemaRef ds:uri="http://schemas.microsoft.com/office/infopath/2007/PartnerControls"/>
    <ds:schemaRef ds:uri="http://purl.org/dc/terms/"/>
    <ds:schemaRef ds:uri="http://purl.org/dc/dcmitype/"/>
    <ds:schemaRef ds:uri="4ffa91fb-a0ff-4ac5-b2db-65c790d184a4"/>
    <ds:schemaRef ds:uri="http://schemas.microsoft.com/sharepoint/v3"/>
    <ds:schemaRef ds:uri="http://www.w3.org/XML/1998/namespace"/>
    <ds:schemaRef ds:uri="http://schemas.microsoft.com/sharepoint/v3/fields"/>
    <ds:schemaRef ds:uri="http://schemas.microsoft.com/office/2006/metadata/properties"/>
    <ds:schemaRef ds:uri="906918b8-db1a-456d-a3fd-e97f140f6751"/>
    <ds:schemaRef ds:uri="http://schemas.openxmlformats.org/package/2006/metadata/core-properties"/>
    <ds:schemaRef ds:uri="http://schemas.microsoft.com/office/2006/documentManagement/types"/>
    <ds:schemaRef ds:uri="7545d31d-b8c4-4949-a762-baea090bd952"/>
    <ds:schemaRef ds:uri="http://schemas.microsoft.com/sharepoint.v3"/>
    <ds:schemaRef ds:uri="http://purl.org/dc/elements/1.1/"/>
  </ds:schemaRefs>
</ds:datastoreItem>
</file>

<file path=customXml/itemProps4.xml><?xml version="1.0" encoding="utf-8"?>
<ds:datastoreItem xmlns:ds="http://schemas.openxmlformats.org/officeDocument/2006/customXml" ds:itemID="{766DB250-2498-4D32-B012-DFAB975D96B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7545d31d-b8c4-4949-a762-baea090bd952"/>
    <ds:schemaRef ds:uri="906918b8-db1a-456d-a3fd-e97f140f675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E78BD865-C2D1-475E-9FBD-3F6C3E0AB5B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5</vt:i4>
      </vt:variant>
    </vt:vector>
  </HeadingPairs>
  <TitlesOfParts>
    <vt:vector size="34" baseType="lpstr">
      <vt:lpstr>1. Instructions</vt:lpstr>
      <vt:lpstr>2. Recipient &amp; Project Details</vt:lpstr>
      <vt:lpstr>3. Project Partners</vt:lpstr>
      <vt:lpstr>4. Subawardees</vt:lpstr>
      <vt:lpstr>5. Port Facility Locations</vt:lpstr>
      <vt:lpstr>6. Additional Locations</vt:lpstr>
      <vt:lpstr>7. Amendments &amp; Other Modificat</vt:lpstr>
      <vt:lpstr>8. Financial Summary</vt:lpstr>
      <vt:lpstr>9. Year 1</vt:lpstr>
      <vt:lpstr>10. Year 2</vt:lpstr>
      <vt:lpstr>11. Year 3</vt:lpstr>
      <vt:lpstr>12. Year 4</vt:lpstr>
      <vt:lpstr>13. Workplan Commitments</vt:lpstr>
      <vt:lpstr>14. Additional External Funds</vt:lpstr>
      <vt:lpstr>15. New Fleet Description</vt:lpstr>
      <vt:lpstr>16. Scrappage Information</vt:lpstr>
      <vt:lpstr>17. Infrastructure - EVSE</vt:lpstr>
      <vt:lpstr>18. Infrastructure-Shore Power</vt:lpstr>
      <vt:lpstr>19. Infrastructure - Hydrogen</vt:lpstr>
      <vt:lpstr>20. Infrastructure - Power Gen</vt:lpstr>
      <vt:lpstr>21. Infrastructure - BESS</vt:lpstr>
      <vt:lpstr>22. Infrastructure - Other</vt:lpstr>
      <vt:lpstr>23. Final Report</vt:lpstr>
      <vt:lpstr>24. Data Dictionary</vt:lpstr>
      <vt:lpstr>Data Validation</vt:lpstr>
      <vt:lpstr>County Lookup</vt:lpstr>
      <vt:lpstr>FIPS Lookup</vt:lpstr>
      <vt:lpstr>DAC County Feature Lookup</vt:lpstr>
      <vt:lpstr>Project Summary_no input</vt:lpstr>
      <vt:lpstr>Low_voltage_shore_power_connection__LVSC</vt:lpstr>
      <vt:lpstr>'1. Instructions'!Print_Area</vt:lpstr>
      <vt:lpstr>'13. Workplan Commitments'!Print_Area</vt:lpstr>
      <vt:lpstr>'23. Final Report'!Print_Titles</vt:lpstr>
      <vt:lpstr>T_11a_NewFleet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Clean Ports Program. Zero-Emission Technology Deployment Competition. Semiannual Project and Final Project Reporting Template (OMB Control Number: 2060-0754; EPA Form Number 5900-721) (December 2025)</dc:title>
  <dc:subject>Clean Ports Program. Zero-Emission Technology Deployment Competition. Semiannual Project and Final Project Reporting Template (OMB Control Number: 2060-0754;</dc:subject>
  <dc:creator>U.S. EPA;OAR;Office of Transportation and Air Quality</dc:creator>
  <cp:keywords>clean;ports;climate;air;quality;planning;competition;notice;funding;opportunity;NOFO;supplemental;award;application;template;transportation;contractor;port;authority;recipient;fleet;description;scrappage;infrastructure;data</cp:keywords>
  <dc:description>U.S. EPA, Office of Transportation and Air Quality, Legacy Emissions Division</dc:description>
  <cp:lastModifiedBy>Swanson, Robin</cp:lastModifiedBy>
  <cp:revision>1</cp:revision>
  <cp:lastPrinted>2025-12-16T16:24:00Z</cp:lastPrinted>
  <dcterms:created xsi:type="dcterms:W3CDTF">2022-04-27T12:23:07Z</dcterms:created>
  <dcterms:modified xsi:type="dcterms:W3CDTF">2025-12-17T13:11:29Z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0x010100DE1A4367E38875478D93E136E788CDD5</vt:lpwstr>
  </property>
  <property fmtid="{D5CDD505-2E9C-101B-9397-08002B2CF9AE}" pid="3" name="TaxKeyword">
    <vt:lpwstr>1107;#Notice|a9afd4ed-fb5a-4810-91ab-549958f49512;#3326;#infrastructure|11111111-1111-1111-1111-111111111111;#874;#Planning|c01c1a3c-f293-410a-a02b-5d3c9e6c72e9;#2041;#description|10ad236b-1833-4003-acb9-2fad97427224;#570;#ports|00b0fcba-d4e7-43fd-9a27-5a2940680f87;#657;#fleet|c0fdf832-bf55-4829-bcba-318b4d0f8e4d;#1095;#Clean|5677222d-1c11-414c-8815-56a055163bc9;#210;#air|11111111-1111-1111-1111-111111111111;#4243;#scrappage|3895db08-9cad-4b5d-8218-2858aa52d229;#282;#transportation|e9456c8d-2b2e-4c43-ab23-2761c0ffa56d;#2686;#data|11111111-1111-1111-1111-111111111111;#4239;#Supplemental|2acad7ee-d332-4245-8edb-78b7c202147a;#4238;#competition|d0964cbd-ead7-4516-b467-d9b9cda331ca;#319;#Port|6e85aaba-4b3c-42d9-9620-e97dced9074d;#469;#funding|117f563c-155e-4b6b-807f-55d2191ecd88;#1125;#application|486e3313-b5a1-4d9e-8eaa-c69a58b81269;#2308;#Authority|24777c04-7718-47cb-a3d1-7c35f18f850e;#3337;#NOFO|f6aaa6c4-b284-4422-b212-2d96289fa4d7;#2306;#Quality|0eca7fe5-04f3-4e00-8106-308aaee3c427;#3343;#Opportunity|4ec43f5c-dc4a-4cae-85f5-e79489bdf244;#84;#template|cb800aca-f1fe-403e-bbe3-bb839eb088ab;#784;#climate|11111111-1111-1111-1111-111111111111;#4240;#Contractor|21a1b0a2-3508-4ec6-b6ca-15c03cc45c9f;#2084;#Award|cb596bad-c43b-4d0f-ba75-e474b1236044;#4241;#recipient|3e7314c4-e621-4b5a-9734-e1bdf83748e7</vt:lpwstr>
  </property>
  <property fmtid="{D5CDD505-2E9C-101B-9397-08002B2CF9AE}" pid="4" name="MediaServiceImageTags">
    <vt:lpwstr/>
  </property>
  <property fmtid="{D5CDD505-2E9C-101B-9397-08002B2CF9AE}" pid="5" name="e3f09c3df709400db2417a7161762d62">
    <vt:lpwstr/>
  </property>
  <property fmtid="{D5CDD505-2E9C-101B-9397-08002B2CF9AE}" pid="6" name="EPA_x0020_Subject">
    <vt:lpwstr/>
  </property>
  <property fmtid="{D5CDD505-2E9C-101B-9397-08002B2CF9AE}" pid="7" name="Document Type">
    <vt:lpwstr/>
  </property>
  <property fmtid="{D5CDD505-2E9C-101B-9397-08002B2CF9AE}" pid="8" name="EPA Subject">
    <vt:lpwstr/>
  </property>
  <property fmtid="{D5CDD505-2E9C-101B-9397-08002B2CF9AE}" pid="9" name="Document_x0020_Type">
    <vt:lpwstr/>
  </property>
  <property fmtid="{D5CDD505-2E9C-101B-9397-08002B2CF9AE}" pid="10" name="Order">
    <vt:r8>187000</vt:r8>
  </property>
  <property fmtid="{D5CDD505-2E9C-101B-9397-08002B2CF9AE}" pid="11" name="xd_ProgID">
    <vt:lpwstr/>
  </property>
  <property fmtid="{D5CDD505-2E9C-101B-9397-08002B2CF9AE}" pid="12" name="ComplianceAssetId">
    <vt:lpwstr/>
  </property>
  <property fmtid="{D5CDD505-2E9C-101B-9397-08002B2CF9AE}" pid="13" name="TemplateUrl">
    <vt:lpwstr/>
  </property>
  <property fmtid="{D5CDD505-2E9C-101B-9397-08002B2CF9AE}" pid="14" name="_ExtendedDescription">
    <vt:lpwstr/>
  </property>
  <property fmtid="{D5CDD505-2E9C-101B-9397-08002B2CF9AE}" pid="15" name="TriggerFlowInfo">
    <vt:lpwstr/>
  </property>
  <property fmtid="{D5CDD505-2E9C-101B-9397-08002B2CF9AE}" pid="16" name="xd_Signature">
    <vt:bool>false</vt:bool>
  </property>
</Properties>
</file>